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W:\Familie\Benedikt\2_FCN\Teams\Jg. 2010\U16\"/>
    </mc:Choice>
  </mc:AlternateContent>
  <xr:revisionPtr revIDLastSave="0" documentId="13_ncr:1_{9DD49FE4-0A5D-4093-A4DC-35B9EDCCE29C}" xr6:coauthVersionLast="47" xr6:coauthVersionMax="47" xr10:uidLastSave="{00000000-0000-0000-0000-000000000000}"/>
  <bookViews>
    <workbookView xWindow="-108" yWindow="-108" windowWidth="23256" windowHeight="12456" tabRatio="873" activeTab="5" xr2:uid="{00000000-000D-0000-FFFF-FFFF00000000}"/>
  </bookViews>
  <sheets>
    <sheet name="Spiele" sheetId="35" r:id="rId1"/>
    <sheet name="Spielzeiten" sheetId="41" r:id="rId2"/>
    <sheet name="Rote Karten" sheetId="39" r:id="rId3"/>
    <sheet name="Abschlüsse" sheetId="2" r:id="rId4"/>
    <sheet name="Teams" sheetId="37" r:id="rId5"/>
    <sheet name="Spieler" sheetId="40" r:id="rId6"/>
  </sheets>
  <definedNames>
    <definedName name="_xlnm._FilterDatabase" localSheetId="3" hidden="1">Abschlüsse!#REF!</definedName>
    <definedName name="Abkürzungen" localSheetId="1">Teams[TID]</definedName>
    <definedName name="Abkürzungen">Teams[TID]</definedName>
    <definedName name="Ergebnis">#REF!</definedName>
    <definedName name="Gegner">#REF!</definedName>
    <definedName name="Gruppe">#REF!</definedName>
    <definedName name="GSOG">#REF!</definedName>
    <definedName name="GSUG">#REF!</definedName>
    <definedName name="HeimGast">#REF!</definedName>
    <definedName name="HZ">#REF!</definedName>
    <definedName name="MinuteOG">#REF!</definedName>
    <definedName name="MinuteUG">#REF!</definedName>
    <definedName name="Nummern">Spieler[Nr]</definedName>
    <definedName name="Phase">#REF!</definedName>
    <definedName name="PROG">#REF!</definedName>
    <definedName name="PRUG">#REF!</definedName>
    <definedName name="Spiel">#REF!</definedName>
    <definedName name="Spielerliste">#REF!</definedName>
    <definedName name="SpielNr.">#REF!</definedName>
    <definedName name="SpieltagOG">#REF!</definedName>
    <definedName name="SpieltagUG">#REF!</definedName>
    <definedName name="Tea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97" i="2" l="1"/>
  <c r="AU394" i="2"/>
  <c r="AH39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C403" i="2"/>
  <c r="D403" i="2"/>
  <c r="E403" i="2"/>
  <c r="H403" i="2"/>
  <c r="I403" i="2"/>
  <c r="J403" i="2"/>
  <c r="AH403" i="2"/>
  <c r="AI403" i="2"/>
  <c r="AM403" i="2"/>
  <c r="AQ403" i="2"/>
  <c r="AU403" i="2"/>
  <c r="H40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G210" i="41"/>
  <c r="G211" i="41"/>
  <c r="G212" i="41"/>
  <c r="G213" i="41"/>
  <c r="G214" i="41"/>
  <c r="G215" i="41"/>
  <c r="G216" i="41"/>
  <c r="G217" i="41"/>
  <c r="G218" i="41"/>
  <c r="G219" i="41"/>
  <c r="G220" i="41"/>
  <c r="G221" i="41"/>
  <c r="G222" i="41"/>
  <c r="G223" i="41"/>
  <c r="G224" i="4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C359" i="2"/>
  <c r="D359" i="2"/>
  <c r="C347" i="2"/>
  <c r="C345" i="2"/>
  <c r="C335" i="2"/>
  <c r="D335" i="2"/>
  <c r="C339" i="2"/>
  <c r="D339" i="2"/>
  <c r="J2" i="2"/>
  <c r="I2" i="2"/>
  <c r="C281" i="2"/>
  <c r="D281" i="2"/>
  <c r="C295" i="2"/>
  <c r="D295" i="2"/>
  <c r="C292" i="2"/>
  <c r="D292" i="2"/>
  <c r="C279" i="2"/>
  <c r="D279" i="2"/>
  <c r="C301" i="2"/>
  <c r="C300" i="2"/>
  <c r="C271" i="2"/>
  <c r="D271" i="2"/>
  <c r="C262" i="2"/>
  <c r="D262" i="2"/>
  <c r="C257" i="2"/>
  <c r="D257" i="2"/>
  <c r="C259" i="2"/>
  <c r="C252" i="2"/>
  <c r="D252" i="2"/>
  <c r="C249" i="2"/>
  <c r="D249" i="2"/>
  <c r="C246" i="2"/>
  <c r="D246" i="2"/>
  <c r="C245" i="2"/>
  <c r="D245" i="2"/>
  <c r="C244" i="2"/>
  <c r="D244" i="2"/>
  <c r="C240" i="2"/>
  <c r="D240" i="2"/>
  <c r="C204" i="2"/>
  <c r="D204" i="2"/>
  <c r="C192" i="2"/>
  <c r="D192" i="2"/>
  <c r="C167" i="2"/>
  <c r="D167" i="2"/>
  <c r="C217" i="2"/>
  <c r="C207" i="2"/>
  <c r="D207" i="2"/>
  <c r="C189" i="2"/>
  <c r="D189" i="2"/>
  <c r="C122" i="2"/>
  <c r="D122" i="2"/>
  <c r="C121" i="2"/>
  <c r="D121" i="2"/>
  <c r="C120" i="2"/>
  <c r="D120" i="2"/>
  <c r="C91" i="2"/>
  <c r="C30" i="2"/>
  <c r="D30" i="2"/>
  <c r="C4" i="2"/>
  <c r="D4" i="2"/>
  <c r="C11" i="2"/>
  <c r="C173" i="2"/>
  <c r="D173" i="2"/>
  <c r="C3" i="2"/>
  <c r="D3" i="2"/>
  <c r="C5" i="2"/>
  <c r="D5" i="2"/>
  <c r="C6" i="2"/>
  <c r="D6" i="2"/>
  <c r="C7" i="2"/>
  <c r="D7" i="2"/>
  <c r="C8" i="2"/>
  <c r="D8" i="2"/>
  <c r="C9" i="2"/>
  <c r="D9" i="2"/>
  <c r="C10" i="2"/>
  <c r="D10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8" i="2"/>
  <c r="D168" i="2"/>
  <c r="C169" i="2"/>
  <c r="D169" i="2"/>
  <c r="C170" i="2"/>
  <c r="D170" i="2"/>
  <c r="C171" i="2"/>
  <c r="D171" i="2"/>
  <c r="C172" i="2"/>
  <c r="D172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90" i="2"/>
  <c r="D190" i="2"/>
  <c r="C191" i="2"/>
  <c r="D191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5" i="2"/>
  <c r="D205" i="2"/>
  <c r="C206" i="2"/>
  <c r="D206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1" i="2"/>
  <c r="D241" i="2"/>
  <c r="C242" i="2"/>
  <c r="D242" i="2"/>
  <c r="C243" i="2"/>
  <c r="D243" i="2"/>
  <c r="C247" i="2"/>
  <c r="D247" i="2"/>
  <c r="C248" i="2"/>
  <c r="D248" i="2"/>
  <c r="C250" i="2"/>
  <c r="D250" i="2"/>
  <c r="C251" i="2"/>
  <c r="D251" i="2"/>
  <c r="C253" i="2"/>
  <c r="D253" i="2"/>
  <c r="C254" i="2"/>
  <c r="D254" i="2"/>
  <c r="C255" i="2"/>
  <c r="D255" i="2"/>
  <c r="C256" i="2"/>
  <c r="D256" i="2"/>
  <c r="C258" i="2"/>
  <c r="D258" i="2"/>
  <c r="D259" i="2"/>
  <c r="C260" i="2"/>
  <c r="D260" i="2"/>
  <c r="C261" i="2"/>
  <c r="D261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80" i="2"/>
  <c r="D280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3" i="2"/>
  <c r="D293" i="2"/>
  <c r="C294" i="2"/>
  <c r="D294" i="2"/>
  <c r="C296" i="2"/>
  <c r="D296" i="2"/>
  <c r="C297" i="2"/>
  <c r="D297" i="2"/>
  <c r="C298" i="2"/>
  <c r="D298" i="2"/>
  <c r="C299" i="2"/>
  <c r="D299" i="2"/>
  <c r="D300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6" i="2"/>
  <c r="D336" i="2"/>
  <c r="C337" i="2"/>
  <c r="D337" i="2"/>
  <c r="C338" i="2"/>
  <c r="D338" i="2"/>
  <c r="C340" i="2"/>
  <c r="D340" i="2"/>
  <c r="C341" i="2"/>
  <c r="D341" i="2"/>
  <c r="C342" i="2"/>
  <c r="D342" i="2"/>
  <c r="C343" i="2"/>
  <c r="D343" i="2"/>
  <c r="C344" i="2"/>
  <c r="D344" i="2"/>
  <c r="D345" i="2"/>
  <c r="C346" i="2"/>
  <c r="D346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C1561" i="2"/>
  <c r="D1561" i="2"/>
  <c r="C1562" i="2"/>
  <c r="D1562" i="2"/>
  <c r="C1563" i="2"/>
  <c r="D1563" i="2"/>
  <c r="C1564" i="2"/>
  <c r="D1564" i="2"/>
  <c r="C1565" i="2"/>
  <c r="D1565" i="2"/>
  <c r="C1566" i="2"/>
  <c r="D1566" i="2"/>
  <c r="C1567" i="2"/>
  <c r="D1567" i="2"/>
  <c r="C1568" i="2"/>
  <c r="D1568" i="2"/>
  <c r="C1569" i="2"/>
  <c r="D1569" i="2"/>
  <c r="C1570" i="2"/>
  <c r="D1570" i="2"/>
  <c r="C1571" i="2"/>
  <c r="D1571" i="2"/>
  <c r="C1572" i="2"/>
  <c r="D1572" i="2"/>
  <c r="C1573" i="2"/>
  <c r="D1573" i="2"/>
  <c r="C1574" i="2"/>
  <c r="D1574" i="2"/>
  <c r="C1575" i="2"/>
  <c r="D1575" i="2"/>
  <c r="C1576" i="2"/>
  <c r="D1576" i="2"/>
  <c r="C1577" i="2"/>
  <c r="D1577" i="2"/>
  <c r="C1578" i="2"/>
  <c r="D1578" i="2"/>
  <c r="C1579" i="2"/>
  <c r="D1579" i="2"/>
  <c r="C1580" i="2"/>
  <c r="D1580" i="2"/>
  <c r="C1581" i="2"/>
  <c r="D1581" i="2"/>
  <c r="C1582" i="2"/>
  <c r="D1582" i="2"/>
  <c r="C1583" i="2"/>
  <c r="D1583" i="2"/>
  <c r="C1584" i="2"/>
  <c r="D1584" i="2"/>
  <c r="C1585" i="2"/>
  <c r="D1585" i="2"/>
  <c r="C1586" i="2"/>
  <c r="D1586" i="2"/>
  <c r="C1587" i="2"/>
  <c r="D1587" i="2"/>
  <c r="C1588" i="2"/>
  <c r="D1588" i="2"/>
  <c r="C1589" i="2"/>
  <c r="D1589" i="2"/>
  <c r="C1590" i="2"/>
  <c r="D1590" i="2"/>
  <c r="C1591" i="2"/>
  <c r="D1591" i="2"/>
  <c r="C1592" i="2"/>
  <c r="D1592" i="2"/>
  <c r="C1593" i="2"/>
  <c r="D1593" i="2"/>
  <c r="C1594" i="2"/>
  <c r="D1594" i="2"/>
  <c r="C1595" i="2"/>
  <c r="D1595" i="2"/>
  <c r="C1596" i="2"/>
  <c r="D1596" i="2"/>
  <c r="C1597" i="2"/>
  <c r="D1597" i="2"/>
  <c r="C1598" i="2"/>
  <c r="D1598" i="2"/>
  <c r="C1599" i="2"/>
  <c r="D1599" i="2"/>
  <c r="C1600" i="2"/>
  <c r="D1600" i="2"/>
  <c r="C1601" i="2"/>
  <c r="D1601" i="2"/>
  <c r="C1602" i="2"/>
  <c r="D1602" i="2"/>
  <c r="C1603" i="2"/>
  <c r="D1603" i="2"/>
  <c r="C1604" i="2"/>
  <c r="D1604" i="2"/>
  <c r="C1605" i="2"/>
  <c r="D1605" i="2"/>
  <c r="C1606" i="2"/>
  <c r="D1606" i="2"/>
  <c r="C1607" i="2"/>
  <c r="D1607" i="2"/>
  <c r="C1608" i="2"/>
  <c r="D1608" i="2"/>
  <c r="C1609" i="2"/>
  <c r="D1609" i="2"/>
  <c r="C1610" i="2"/>
  <c r="D1610" i="2"/>
  <c r="C1611" i="2"/>
  <c r="D1611" i="2"/>
  <c r="C1612" i="2"/>
  <c r="D1612" i="2"/>
  <c r="C1613" i="2"/>
  <c r="D1613" i="2"/>
  <c r="C1614" i="2"/>
  <c r="D1614" i="2"/>
  <c r="C1615" i="2"/>
  <c r="D1615" i="2"/>
  <c r="C1616" i="2"/>
  <c r="D1616" i="2"/>
  <c r="C1617" i="2"/>
  <c r="D1617" i="2"/>
  <c r="C1618" i="2"/>
  <c r="D1618" i="2"/>
  <c r="C1619" i="2"/>
  <c r="D1619" i="2"/>
  <c r="C1620" i="2"/>
  <c r="D1620" i="2"/>
  <c r="C1621" i="2"/>
  <c r="D1621" i="2"/>
  <c r="C1622" i="2"/>
  <c r="D1622" i="2"/>
  <c r="C1623" i="2"/>
  <c r="D1623" i="2"/>
  <c r="C1624" i="2"/>
  <c r="D1624" i="2"/>
  <c r="C1625" i="2"/>
  <c r="D1625" i="2"/>
  <c r="C1626" i="2"/>
  <c r="D1626" i="2"/>
  <c r="C1627" i="2"/>
  <c r="D1627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C1650" i="2"/>
  <c r="D1650" i="2"/>
  <c r="C1651" i="2"/>
  <c r="D1651" i="2"/>
  <c r="C1652" i="2"/>
  <c r="D1652" i="2"/>
  <c r="C1653" i="2"/>
  <c r="D1653" i="2"/>
  <c r="C1654" i="2"/>
  <c r="D1654" i="2"/>
  <c r="C1655" i="2"/>
  <c r="D1655" i="2"/>
  <c r="C1656" i="2"/>
  <c r="D1656" i="2"/>
  <c r="C1657" i="2"/>
  <c r="D1657" i="2"/>
  <c r="C1658" i="2"/>
  <c r="D1658" i="2"/>
  <c r="C1659" i="2"/>
  <c r="D1659" i="2"/>
  <c r="C1660" i="2"/>
  <c r="D1660" i="2"/>
  <c r="C1661" i="2"/>
  <c r="D1661" i="2"/>
  <c r="C1662" i="2"/>
  <c r="D1662" i="2"/>
  <c r="C1663" i="2"/>
  <c r="D1663" i="2"/>
  <c r="C1664" i="2"/>
  <c r="D1664" i="2"/>
  <c r="C1665" i="2"/>
  <c r="D1665" i="2"/>
  <c r="C1666" i="2"/>
  <c r="D1666" i="2"/>
  <c r="C1667" i="2"/>
  <c r="D1667" i="2"/>
  <c r="C1668" i="2"/>
  <c r="D1668" i="2"/>
  <c r="C1669" i="2"/>
  <c r="D1669" i="2"/>
  <c r="C1670" i="2"/>
  <c r="D1670" i="2"/>
  <c r="C1671" i="2"/>
  <c r="D1671" i="2"/>
  <c r="C1672" i="2"/>
  <c r="D1672" i="2"/>
  <c r="C1673" i="2"/>
  <c r="D1673" i="2"/>
  <c r="C1674" i="2"/>
  <c r="D1674" i="2"/>
  <c r="C1675" i="2"/>
  <c r="D1675" i="2"/>
  <c r="C1676" i="2"/>
  <c r="D1676" i="2"/>
  <c r="C1677" i="2"/>
  <c r="D1677" i="2"/>
  <c r="C1678" i="2"/>
  <c r="D1678" i="2"/>
  <c r="C1679" i="2"/>
  <c r="D1679" i="2"/>
  <c r="C1680" i="2"/>
  <c r="D1680" i="2"/>
  <c r="C1681" i="2"/>
  <c r="D1681" i="2"/>
  <c r="C1682" i="2"/>
  <c r="D1682" i="2"/>
  <c r="C1683" i="2"/>
  <c r="D1683" i="2"/>
  <c r="C1684" i="2"/>
  <c r="D1684" i="2"/>
  <c r="C1685" i="2"/>
  <c r="D1685" i="2"/>
  <c r="C1686" i="2"/>
  <c r="D1686" i="2"/>
  <c r="C1687" i="2"/>
  <c r="D1687" i="2"/>
  <c r="C1688" i="2"/>
  <c r="D1688" i="2"/>
  <c r="C1689" i="2"/>
  <c r="D1689" i="2"/>
  <c r="C1690" i="2"/>
  <c r="D1690" i="2"/>
  <c r="C1691" i="2"/>
  <c r="D1691" i="2"/>
  <c r="C1692" i="2"/>
  <c r="D1692" i="2"/>
  <c r="C1693" i="2"/>
  <c r="D1693" i="2"/>
  <c r="C1694" i="2"/>
  <c r="D1694" i="2"/>
  <c r="C1695" i="2"/>
  <c r="D1695" i="2"/>
  <c r="C1696" i="2"/>
  <c r="D1696" i="2"/>
  <c r="C1697" i="2"/>
  <c r="D1697" i="2"/>
  <c r="C1698" i="2"/>
  <c r="D1698" i="2"/>
  <c r="C1699" i="2"/>
  <c r="D1699" i="2"/>
  <c r="C1700" i="2"/>
  <c r="D1700" i="2"/>
  <c r="C1701" i="2"/>
  <c r="D1701" i="2"/>
  <c r="C1702" i="2"/>
  <c r="D1702" i="2"/>
  <c r="C1703" i="2"/>
  <c r="D1703" i="2"/>
  <c r="C1704" i="2"/>
  <c r="D1704" i="2"/>
  <c r="C1705" i="2"/>
  <c r="D1705" i="2"/>
  <c r="C1706" i="2"/>
  <c r="D1706" i="2"/>
  <c r="C1707" i="2"/>
  <c r="D1707" i="2"/>
  <c r="C1708" i="2"/>
  <c r="D1708" i="2"/>
  <c r="C1709" i="2"/>
  <c r="D1709" i="2"/>
  <c r="C1710" i="2"/>
  <c r="D1710" i="2"/>
  <c r="C1711" i="2"/>
  <c r="D1711" i="2"/>
  <c r="C1712" i="2"/>
  <c r="D1712" i="2"/>
  <c r="C1713" i="2"/>
  <c r="D1713" i="2"/>
  <c r="C1714" i="2"/>
  <c r="D1714" i="2"/>
  <c r="C1715" i="2"/>
  <c r="D1715" i="2"/>
  <c r="C1716" i="2"/>
  <c r="D1716" i="2"/>
  <c r="C1717" i="2"/>
  <c r="D1717" i="2"/>
  <c r="C1718" i="2"/>
  <c r="D1718" i="2"/>
  <c r="C1719" i="2"/>
  <c r="D1719" i="2"/>
  <c r="C1720" i="2"/>
  <c r="D1720" i="2"/>
  <c r="C1721" i="2"/>
  <c r="D1721" i="2"/>
  <c r="C1722" i="2"/>
  <c r="D1722" i="2"/>
  <c r="C1723" i="2"/>
  <c r="D1723" i="2"/>
  <c r="C1724" i="2"/>
  <c r="D1724" i="2"/>
  <c r="C1725" i="2"/>
  <c r="D1725" i="2"/>
  <c r="C1726" i="2"/>
  <c r="D1726" i="2"/>
  <c r="C1727" i="2"/>
  <c r="D1727" i="2"/>
  <c r="C1728" i="2"/>
  <c r="D1728" i="2"/>
  <c r="C1729" i="2"/>
  <c r="D1729" i="2"/>
  <c r="C1730" i="2"/>
  <c r="D1730" i="2"/>
  <c r="C1731" i="2"/>
  <c r="D1731" i="2"/>
  <c r="C1732" i="2"/>
  <c r="D1732" i="2"/>
  <c r="C1733" i="2"/>
  <c r="D1733" i="2"/>
  <c r="C1734" i="2"/>
  <c r="D1734" i="2"/>
  <c r="C1735" i="2"/>
  <c r="D1735" i="2"/>
  <c r="C1736" i="2"/>
  <c r="D1736" i="2"/>
  <c r="C1737" i="2"/>
  <c r="D1737" i="2"/>
  <c r="C1738" i="2"/>
  <c r="D1738" i="2"/>
  <c r="C1739" i="2"/>
  <c r="D1739" i="2"/>
  <c r="C1740" i="2"/>
  <c r="D1740" i="2"/>
  <c r="C1741" i="2"/>
  <c r="D1741" i="2"/>
  <c r="C1742" i="2"/>
  <c r="D1742" i="2"/>
  <c r="C1743" i="2"/>
  <c r="D1743" i="2"/>
  <c r="C1744" i="2"/>
  <c r="D1744" i="2"/>
  <c r="C1745" i="2"/>
  <c r="D1745" i="2"/>
  <c r="C1746" i="2"/>
  <c r="D1746" i="2"/>
  <c r="C1747" i="2"/>
  <c r="D1747" i="2"/>
  <c r="C1748" i="2"/>
  <c r="D1748" i="2"/>
  <c r="C1749" i="2"/>
  <c r="D1749" i="2"/>
  <c r="C1750" i="2"/>
  <c r="D1750" i="2"/>
  <c r="C1751" i="2"/>
  <c r="D1751" i="2"/>
  <c r="C1752" i="2"/>
  <c r="D1752" i="2"/>
  <c r="C1753" i="2"/>
  <c r="D1753" i="2"/>
  <c r="C1754" i="2"/>
  <c r="D1754" i="2"/>
  <c r="C1755" i="2"/>
  <c r="D1755" i="2"/>
  <c r="C1756" i="2"/>
  <c r="D1756" i="2"/>
  <c r="C1757" i="2"/>
  <c r="D1757" i="2"/>
  <c r="C1758" i="2"/>
  <c r="D1758" i="2"/>
  <c r="C1759" i="2"/>
  <c r="D1759" i="2"/>
  <c r="C1760" i="2"/>
  <c r="D1760" i="2"/>
  <c r="C1761" i="2"/>
  <c r="D1761" i="2"/>
  <c r="C1762" i="2"/>
  <c r="D1762" i="2"/>
  <c r="C1763" i="2"/>
  <c r="D1763" i="2"/>
  <c r="C1764" i="2"/>
  <c r="D1764" i="2"/>
  <c r="C1765" i="2"/>
  <c r="D1765" i="2"/>
  <c r="C1766" i="2"/>
  <c r="D1766" i="2"/>
  <c r="C1767" i="2"/>
  <c r="D1767" i="2"/>
  <c r="C1768" i="2"/>
  <c r="D1768" i="2"/>
  <c r="C1769" i="2"/>
  <c r="D1769" i="2"/>
  <c r="C1770" i="2"/>
  <c r="D1770" i="2"/>
  <c r="C1771" i="2"/>
  <c r="D1771" i="2"/>
  <c r="C1772" i="2"/>
  <c r="D1772" i="2"/>
  <c r="C1773" i="2"/>
  <c r="D1773" i="2"/>
  <c r="C1774" i="2"/>
  <c r="D1774" i="2"/>
  <c r="C1775" i="2"/>
  <c r="D1775" i="2"/>
  <c r="C1776" i="2"/>
  <c r="D1776" i="2"/>
  <c r="C1777" i="2"/>
  <c r="D1777" i="2"/>
  <c r="C1778" i="2"/>
  <c r="D1778" i="2"/>
  <c r="C1779" i="2"/>
  <c r="D1779" i="2"/>
  <c r="C1780" i="2"/>
  <c r="D1780" i="2"/>
  <c r="C1781" i="2"/>
  <c r="D1781" i="2"/>
  <c r="C1782" i="2"/>
  <c r="D1782" i="2"/>
  <c r="C1783" i="2"/>
  <c r="D1783" i="2"/>
  <c r="C1784" i="2"/>
  <c r="D1784" i="2"/>
  <c r="C1785" i="2"/>
  <c r="D1785" i="2"/>
  <c r="C1786" i="2"/>
  <c r="D1786" i="2"/>
  <c r="C1787" i="2"/>
  <c r="D1787" i="2"/>
  <c r="C1788" i="2"/>
  <c r="D1788" i="2"/>
  <c r="C1789" i="2"/>
  <c r="D1789" i="2"/>
  <c r="C1790" i="2"/>
  <c r="D1790" i="2"/>
  <c r="C1791" i="2"/>
  <c r="D1791" i="2"/>
  <c r="C1792" i="2"/>
  <c r="D1792" i="2"/>
  <c r="C1793" i="2"/>
  <c r="D1793" i="2"/>
  <c r="C1794" i="2"/>
  <c r="D1794" i="2"/>
  <c r="C1795" i="2"/>
  <c r="D1795" i="2"/>
  <c r="C1796" i="2"/>
  <c r="D1796" i="2"/>
  <c r="C1797" i="2"/>
  <c r="D1797" i="2"/>
  <c r="C1798" i="2"/>
  <c r="D1798" i="2"/>
  <c r="C1799" i="2"/>
  <c r="D1799" i="2"/>
  <c r="C1800" i="2"/>
  <c r="D1800" i="2"/>
  <c r="C1801" i="2"/>
  <c r="D1801" i="2"/>
  <c r="C1802" i="2"/>
  <c r="D1802" i="2"/>
  <c r="C1803" i="2"/>
  <c r="D1803" i="2"/>
  <c r="C1804" i="2"/>
  <c r="D1804" i="2"/>
  <c r="C1805" i="2"/>
  <c r="D1805" i="2"/>
  <c r="C1806" i="2"/>
  <c r="D1806" i="2"/>
  <c r="C1807" i="2"/>
  <c r="D1807" i="2"/>
  <c r="C1808" i="2"/>
  <c r="D1808" i="2"/>
  <c r="C1809" i="2"/>
  <c r="D1809" i="2"/>
  <c r="C1810" i="2"/>
  <c r="D1810" i="2"/>
  <c r="C1811" i="2"/>
  <c r="D1811" i="2"/>
  <c r="C1812" i="2"/>
  <c r="D1812" i="2"/>
  <c r="C1813" i="2"/>
  <c r="D1813" i="2"/>
  <c r="C1814" i="2"/>
  <c r="D1814" i="2"/>
  <c r="C1815" i="2"/>
  <c r="D1815" i="2"/>
  <c r="C1816" i="2"/>
  <c r="D1816" i="2"/>
  <c r="C1817" i="2"/>
  <c r="D1817" i="2"/>
  <c r="C1818" i="2"/>
  <c r="D1818" i="2"/>
  <c r="C1819" i="2"/>
  <c r="D1819" i="2"/>
  <c r="C1820" i="2"/>
  <c r="D1820" i="2"/>
  <c r="C1821" i="2"/>
  <c r="D1821" i="2"/>
  <c r="C1822" i="2"/>
  <c r="D1822" i="2"/>
  <c r="C1823" i="2"/>
  <c r="D1823" i="2"/>
  <c r="C1824" i="2"/>
  <c r="D1824" i="2"/>
  <c r="C1825" i="2"/>
  <c r="D1825" i="2"/>
  <c r="C1826" i="2"/>
  <c r="D1826" i="2"/>
  <c r="C1827" i="2"/>
  <c r="D1827" i="2"/>
  <c r="C1828" i="2"/>
  <c r="D1828" i="2"/>
  <c r="C1829" i="2"/>
  <c r="D1829" i="2"/>
  <c r="C1830" i="2"/>
  <c r="D1830" i="2"/>
  <c r="C1831" i="2"/>
  <c r="D1831" i="2"/>
  <c r="C1832" i="2"/>
  <c r="D1832" i="2"/>
  <c r="C1833" i="2"/>
  <c r="D1833" i="2"/>
  <c r="C1834" i="2"/>
  <c r="D1834" i="2"/>
  <c r="C1835" i="2"/>
  <c r="D1835" i="2"/>
  <c r="C1836" i="2"/>
  <c r="D1836" i="2"/>
  <c r="C1837" i="2"/>
  <c r="D1837" i="2"/>
  <c r="C1838" i="2"/>
  <c r="D1838" i="2"/>
  <c r="C1839" i="2"/>
  <c r="D1839" i="2"/>
  <c r="C1840" i="2"/>
  <c r="D1840" i="2"/>
  <c r="C1841" i="2"/>
  <c r="D1841" i="2"/>
  <c r="C1842" i="2"/>
  <c r="D1842" i="2"/>
  <c r="C1843" i="2"/>
  <c r="D1843" i="2"/>
  <c r="C1844" i="2"/>
  <c r="D1844" i="2"/>
  <c r="C1845" i="2"/>
  <c r="D1845" i="2"/>
  <c r="C1846" i="2"/>
  <c r="D1846" i="2"/>
  <c r="C1847" i="2"/>
  <c r="D1847" i="2"/>
  <c r="C1848" i="2"/>
  <c r="D1848" i="2"/>
  <c r="C1849" i="2"/>
  <c r="D1849" i="2"/>
  <c r="C1850" i="2"/>
  <c r="D1850" i="2"/>
  <c r="C1851" i="2"/>
  <c r="D1851" i="2"/>
  <c r="C1852" i="2"/>
  <c r="D1852" i="2"/>
  <c r="C1853" i="2"/>
  <c r="D1853" i="2"/>
  <c r="C1854" i="2"/>
  <c r="D1854" i="2"/>
  <c r="C1855" i="2"/>
  <c r="D1855" i="2"/>
  <c r="C1856" i="2"/>
  <c r="D1856" i="2"/>
  <c r="C1857" i="2"/>
  <c r="D1857" i="2"/>
  <c r="C1858" i="2"/>
  <c r="D1858" i="2"/>
  <c r="C1859" i="2"/>
  <c r="D1859" i="2"/>
  <c r="C1860" i="2"/>
  <c r="D1860" i="2"/>
  <c r="C1861" i="2"/>
  <c r="D1861" i="2"/>
  <c r="C1862" i="2"/>
  <c r="D1862" i="2"/>
  <c r="C1863" i="2"/>
  <c r="D1863" i="2"/>
  <c r="C1864" i="2"/>
  <c r="D1864" i="2"/>
  <c r="C1865" i="2"/>
  <c r="D1865" i="2"/>
  <c r="C1866" i="2"/>
  <c r="D1866" i="2"/>
  <c r="C1867" i="2"/>
  <c r="D1867" i="2"/>
  <c r="C1868" i="2"/>
  <c r="D1868" i="2"/>
  <c r="C1869" i="2"/>
  <c r="D1869" i="2"/>
  <c r="C1870" i="2"/>
  <c r="D1870" i="2"/>
  <c r="C1871" i="2"/>
  <c r="D1871" i="2"/>
  <c r="C1872" i="2"/>
  <c r="D1872" i="2"/>
  <c r="C1873" i="2"/>
  <c r="D1873" i="2"/>
  <c r="C1874" i="2"/>
  <c r="D1874" i="2"/>
  <c r="C1875" i="2"/>
  <c r="D1875" i="2"/>
  <c r="C1876" i="2"/>
  <c r="D1876" i="2"/>
  <c r="C1877" i="2"/>
  <c r="D1877" i="2"/>
  <c r="C1878" i="2"/>
  <c r="D1878" i="2"/>
  <c r="C1879" i="2"/>
  <c r="D1879" i="2"/>
  <c r="C1880" i="2"/>
  <c r="D1880" i="2"/>
  <c r="C1881" i="2"/>
  <c r="D1881" i="2"/>
  <c r="C1882" i="2"/>
  <c r="D1882" i="2"/>
  <c r="C1883" i="2"/>
  <c r="D1883" i="2"/>
  <c r="C1884" i="2"/>
  <c r="D1884" i="2"/>
  <c r="C1885" i="2"/>
  <c r="D1885" i="2"/>
  <c r="C1886" i="2"/>
  <c r="D1886" i="2"/>
  <c r="C1887" i="2"/>
  <c r="D1887" i="2"/>
  <c r="C1888" i="2"/>
  <c r="D1888" i="2"/>
  <c r="C1889" i="2"/>
  <c r="D1889" i="2"/>
  <c r="C1890" i="2"/>
  <c r="D1890" i="2"/>
  <c r="C1891" i="2"/>
  <c r="D1891" i="2"/>
  <c r="C1892" i="2"/>
  <c r="D1892" i="2"/>
  <c r="C1893" i="2"/>
  <c r="D1893" i="2"/>
  <c r="C1894" i="2"/>
  <c r="D1894" i="2"/>
  <c r="C1895" i="2"/>
  <c r="D1895" i="2"/>
  <c r="C1896" i="2"/>
  <c r="D1896" i="2"/>
  <c r="C1897" i="2"/>
  <c r="D1897" i="2"/>
  <c r="C1898" i="2"/>
  <c r="D1898" i="2"/>
  <c r="C1899" i="2"/>
  <c r="D1899" i="2"/>
  <c r="C1900" i="2"/>
  <c r="D1900" i="2"/>
  <c r="C1901" i="2"/>
  <c r="D1901" i="2"/>
  <c r="C1902" i="2"/>
  <c r="D1902" i="2"/>
  <c r="C1903" i="2"/>
  <c r="D1903" i="2"/>
  <c r="C1904" i="2"/>
  <c r="D1904" i="2"/>
  <c r="C1905" i="2"/>
  <c r="D1905" i="2"/>
  <c r="C1906" i="2"/>
  <c r="D1906" i="2"/>
  <c r="C1907" i="2"/>
  <c r="D1907" i="2"/>
  <c r="C1908" i="2"/>
  <c r="D1908" i="2"/>
  <c r="C1909" i="2"/>
  <c r="D1909" i="2"/>
  <c r="C1910" i="2"/>
  <c r="D1910" i="2"/>
  <c r="C1911" i="2"/>
  <c r="D1911" i="2"/>
  <c r="C1912" i="2"/>
  <c r="D1912" i="2"/>
  <c r="C1913" i="2"/>
  <c r="D1913" i="2"/>
  <c r="C1914" i="2"/>
  <c r="D1914" i="2"/>
  <c r="C1915" i="2"/>
  <c r="D1915" i="2"/>
  <c r="C1916" i="2"/>
  <c r="D1916" i="2"/>
  <c r="C1917" i="2"/>
  <c r="D1917" i="2"/>
  <c r="C1918" i="2"/>
  <c r="D1918" i="2"/>
  <c r="C1919" i="2"/>
  <c r="D1919" i="2"/>
  <c r="C1920" i="2"/>
  <c r="D1920" i="2"/>
  <c r="C1921" i="2"/>
  <c r="D1921" i="2"/>
  <c r="C1922" i="2"/>
  <c r="D1922" i="2"/>
  <c r="C1923" i="2"/>
  <c r="D1923" i="2"/>
  <c r="C1924" i="2"/>
  <c r="D1924" i="2"/>
  <c r="C1925" i="2"/>
  <c r="D1925" i="2"/>
  <c r="C1926" i="2"/>
  <c r="D1926" i="2"/>
  <c r="C1927" i="2"/>
  <c r="D1927" i="2"/>
  <c r="C1928" i="2"/>
  <c r="D1928" i="2"/>
  <c r="C1929" i="2"/>
  <c r="D1929" i="2"/>
  <c r="C1930" i="2"/>
  <c r="D1930" i="2"/>
  <c r="C1931" i="2"/>
  <c r="D1931" i="2"/>
  <c r="C1932" i="2"/>
  <c r="D1932" i="2"/>
  <c r="C1933" i="2"/>
  <c r="D1933" i="2"/>
  <c r="C1934" i="2"/>
  <c r="D1934" i="2"/>
  <c r="C1935" i="2"/>
  <c r="D1935" i="2"/>
  <c r="C1936" i="2"/>
  <c r="D1936" i="2"/>
  <c r="C1937" i="2"/>
  <c r="D1937" i="2"/>
  <c r="C1938" i="2"/>
  <c r="D1938" i="2"/>
  <c r="C1939" i="2"/>
  <c r="D1939" i="2"/>
  <c r="C1940" i="2"/>
  <c r="D1940" i="2"/>
  <c r="C1941" i="2"/>
  <c r="D1941" i="2"/>
  <c r="C1942" i="2"/>
  <c r="D1942" i="2"/>
  <c r="C1943" i="2"/>
  <c r="D1943" i="2"/>
  <c r="C1944" i="2"/>
  <c r="D1944" i="2"/>
  <c r="C1945" i="2"/>
  <c r="D1945" i="2"/>
  <c r="C1946" i="2"/>
  <c r="D1946" i="2"/>
  <c r="C1947" i="2"/>
  <c r="D1947" i="2"/>
  <c r="C1948" i="2"/>
  <c r="D1948" i="2"/>
  <c r="C1949" i="2"/>
  <c r="D1949" i="2"/>
  <c r="C1950" i="2"/>
  <c r="D1950" i="2"/>
  <c r="C1951" i="2"/>
  <c r="D1951" i="2"/>
  <c r="C1952" i="2"/>
  <c r="D1952" i="2"/>
  <c r="C1953" i="2"/>
  <c r="D1953" i="2"/>
  <c r="C1954" i="2"/>
  <c r="D1954" i="2"/>
  <c r="C1955" i="2"/>
  <c r="D1955" i="2"/>
  <c r="C1956" i="2"/>
  <c r="D1956" i="2"/>
  <c r="C1957" i="2"/>
  <c r="D1957" i="2"/>
  <c r="C1958" i="2"/>
  <c r="D1958" i="2"/>
  <c r="C1959" i="2"/>
  <c r="D1959" i="2"/>
  <c r="C1960" i="2"/>
  <c r="D1960" i="2"/>
  <c r="C1961" i="2"/>
  <c r="D1961" i="2"/>
  <c r="C1962" i="2"/>
  <c r="D1962" i="2"/>
  <c r="C1963" i="2"/>
  <c r="D1963" i="2"/>
  <c r="C1964" i="2"/>
  <c r="D1964" i="2"/>
  <c r="C1965" i="2"/>
  <c r="D1965" i="2"/>
  <c r="C1966" i="2"/>
  <c r="D1966" i="2"/>
  <c r="C1967" i="2"/>
  <c r="D1967" i="2"/>
  <c r="C1968" i="2"/>
  <c r="D1968" i="2"/>
  <c r="C1969" i="2"/>
  <c r="D1969" i="2"/>
  <c r="C1970" i="2"/>
  <c r="D1970" i="2"/>
  <c r="C1971" i="2"/>
  <c r="D1971" i="2"/>
  <c r="C1972" i="2"/>
  <c r="D1972" i="2"/>
  <c r="C1973" i="2"/>
  <c r="D1973" i="2"/>
  <c r="C1974" i="2"/>
  <c r="D1974" i="2"/>
  <c r="C1975" i="2"/>
  <c r="D1975" i="2"/>
  <c r="C1976" i="2"/>
  <c r="D1976" i="2"/>
  <c r="C1977" i="2"/>
  <c r="D1977" i="2"/>
  <c r="C1978" i="2"/>
  <c r="D1978" i="2"/>
  <c r="C1979" i="2"/>
  <c r="D1979" i="2"/>
  <c r="C1980" i="2"/>
  <c r="D1980" i="2"/>
  <c r="C1981" i="2"/>
  <c r="D1981" i="2"/>
  <c r="C1982" i="2"/>
  <c r="D1982" i="2"/>
  <c r="C1983" i="2"/>
  <c r="D1983" i="2"/>
  <c r="C1984" i="2"/>
  <c r="D1984" i="2"/>
  <c r="C1985" i="2"/>
  <c r="D1985" i="2"/>
  <c r="C1986" i="2"/>
  <c r="D1986" i="2"/>
  <c r="C1987" i="2"/>
  <c r="D1987" i="2"/>
  <c r="C1988" i="2"/>
  <c r="D1988" i="2"/>
  <c r="C1989" i="2"/>
  <c r="D1989" i="2"/>
  <c r="C1990" i="2"/>
  <c r="D1990" i="2"/>
  <c r="C1991" i="2"/>
  <c r="D1991" i="2"/>
  <c r="C1992" i="2"/>
  <c r="D1992" i="2"/>
  <c r="C1993" i="2"/>
  <c r="D1993" i="2"/>
  <c r="C1994" i="2"/>
  <c r="D1994" i="2"/>
  <c r="C1995" i="2"/>
  <c r="D1995" i="2"/>
  <c r="C1996" i="2"/>
  <c r="D1996" i="2"/>
  <c r="C1997" i="2"/>
  <c r="D1997" i="2"/>
  <c r="C1998" i="2"/>
  <c r="D1998" i="2"/>
  <c r="C1999" i="2"/>
  <c r="D1999" i="2"/>
  <c r="C2000" i="2"/>
  <c r="D2000" i="2"/>
  <c r="C2001" i="2"/>
  <c r="D2001" i="2"/>
  <c r="C2002" i="2"/>
  <c r="D2002" i="2"/>
  <c r="C2003" i="2"/>
  <c r="D2003" i="2"/>
  <c r="C2004" i="2"/>
  <c r="D2004" i="2"/>
  <c r="C2005" i="2"/>
  <c r="D2005" i="2"/>
  <c r="C2006" i="2"/>
  <c r="D2006" i="2"/>
  <c r="C2007" i="2"/>
  <c r="D2007" i="2"/>
  <c r="C2008" i="2"/>
  <c r="D2008" i="2"/>
  <c r="C2009" i="2"/>
  <c r="D2009" i="2"/>
  <c r="C2010" i="2"/>
  <c r="D2010" i="2"/>
  <c r="C2011" i="2"/>
  <c r="D2011" i="2"/>
  <c r="C2012" i="2"/>
  <c r="D2012" i="2"/>
  <c r="C2013" i="2"/>
  <c r="D2013" i="2"/>
  <c r="C2014" i="2"/>
  <c r="D2014" i="2"/>
  <c r="C2015" i="2"/>
  <c r="D2015" i="2"/>
  <c r="C2016" i="2"/>
  <c r="D2016" i="2"/>
  <c r="C2017" i="2"/>
  <c r="D2017" i="2"/>
  <c r="C2018" i="2"/>
  <c r="D2018" i="2"/>
  <c r="C2019" i="2"/>
  <c r="D2019" i="2"/>
  <c r="C2020" i="2"/>
  <c r="D2020" i="2"/>
  <c r="C2021" i="2"/>
  <c r="D2021" i="2"/>
  <c r="C2022" i="2"/>
  <c r="D2022" i="2"/>
  <c r="C2023" i="2"/>
  <c r="D2023" i="2"/>
  <c r="C2024" i="2"/>
  <c r="D2024" i="2"/>
  <c r="C2025" i="2"/>
  <c r="D2025" i="2"/>
  <c r="C2026" i="2"/>
  <c r="D2026" i="2"/>
  <c r="C2027" i="2"/>
  <c r="D2027" i="2"/>
  <c r="C2028" i="2"/>
  <c r="D2028" i="2"/>
  <c r="C2029" i="2"/>
  <c r="D2029" i="2"/>
  <c r="C2030" i="2"/>
  <c r="D2030" i="2"/>
  <c r="C2031" i="2"/>
  <c r="D2031" i="2"/>
  <c r="C2032" i="2"/>
  <c r="D2032" i="2"/>
  <c r="C2033" i="2"/>
  <c r="D2033" i="2"/>
  <c r="C2034" i="2"/>
  <c r="D2034" i="2"/>
  <c r="C2035" i="2"/>
  <c r="D2035" i="2"/>
  <c r="C2036" i="2"/>
  <c r="D2036" i="2"/>
  <c r="C2037" i="2"/>
  <c r="D2037" i="2"/>
  <c r="C2038" i="2"/>
  <c r="D2038" i="2"/>
  <c r="C2039" i="2"/>
  <c r="D2039" i="2"/>
  <c r="C2040" i="2"/>
  <c r="D2040" i="2"/>
  <c r="C2041" i="2"/>
  <c r="D2041" i="2"/>
  <c r="C2042" i="2"/>
  <c r="D2042" i="2"/>
  <c r="C2043" i="2"/>
  <c r="D2043" i="2"/>
  <c r="C2044" i="2"/>
  <c r="D2044" i="2"/>
  <c r="C2045" i="2"/>
  <c r="D2045" i="2"/>
  <c r="C2046" i="2"/>
  <c r="D2046" i="2"/>
  <c r="C2047" i="2"/>
  <c r="D2047" i="2"/>
  <c r="C2048" i="2"/>
  <c r="D2048" i="2"/>
  <c r="C2049" i="2"/>
  <c r="D2049" i="2"/>
  <c r="C2050" i="2"/>
  <c r="D2050" i="2"/>
  <c r="C2051" i="2"/>
  <c r="D2051" i="2"/>
  <c r="C2052" i="2"/>
  <c r="D2052" i="2"/>
  <c r="C2053" i="2"/>
  <c r="D2053" i="2"/>
  <c r="C2054" i="2"/>
  <c r="D2054" i="2"/>
  <c r="C2055" i="2"/>
  <c r="D2055" i="2"/>
  <c r="C2056" i="2"/>
  <c r="D2056" i="2"/>
  <c r="C2057" i="2"/>
  <c r="D2057" i="2"/>
  <c r="C2058" i="2"/>
  <c r="D2058" i="2"/>
  <c r="C2059" i="2"/>
  <c r="D2059" i="2"/>
  <c r="C2060" i="2"/>
  <c r="D2060" i="2"/>
  <c r="C2061" i="2"/>
  <c r="D2061" i="2"/>
  <c r="C2062" i="2"/>
  <c r="D2062" i="2"/>
  <c r="C2063" i="2"/>
  <c r="D2063" i="2"/>
  <c r="C2064" i="2"/>
  <c r="D2064" i="2"/>
  <c r="C2065" i="2"/>
  <c r="D2065" i="2"/>
  <c r="C2066" i="2"/>
  <c r="D2066" i="2"/>
  <c r="C2067" i="2"/>
  <c r="D2067" i="2"/>
  <c r="C2068" i="2"/>
  <c r="D2068" i="2"/>
  <c r="C2069" i="2"/>
  <c r="D2069" i="2"/>
  <c r="C2070" i="2"/>
  <c r="D2070" i="2"/>
  <c r="C2071" i="2"/>
  <c r="D2071" i="2"/>
  <c r="C2072" i="2"/>
  <c r="D2072" i="2"/>
  <c r="C2073" i="2"/>
  <c r="D2073" i="2"/>
  <c r="C2074" i="2"/>
  <c r="D2074" i="2"/>
  <c r="C2075" i="2"/>
  <c r="D2075" i="2"/>
  <c r="C2076" i="2"/>
  <c r="D2076" i="2"/>
  <c r="C2077" i="2"/>
  <c r="D2077" i="2"/>
  <c r="C2078" i="2"/>
  <c r="D2078" i="2"/>
  <c r="C2079" i="2"/>
  <c r="D2079" i="2"/>
  <c r="C2080" i="2"/>
  <c r="D2080" i="2"/>
  <c r="C2081" i="2"/>
  <c r="D2081" i="2"/>
  <c r="C2082" i="2"/>
  <c r="D2082" i="2"/>
  <c r="C2083" i="2"/>
  <c r="D2083" i="2"/>
  <c r="C2084" i="2"/>
  <c r="D2084" i="2"/>
  <c r="C2085" i="2"/>
  <c r="D2085" i="2"/>
  <c r="C2086" i="2"/>
  <c r="D2086" i="2"/>
  <c r="C2087" i="2"/>
  <c r="D2087" i="2"/>
  <c r="C2088" i="2"/>
  <c r="D2088" i="2"/>
  <c r="C2089" i="2"/>
  <c r="D2089" i="2"/>
  <c r="C2090" i="2"/>
  <c r="D2090" i="2"/>
  <c r="C2091" i="2"/>
  <c r="D2091" i="2"/>
  <c r="C2092" i="2"/>
  <c r="D2092" i="2"/>
  <c r="C2093" i="2"/>
  <c r="D2093" i="2"/>
  <c r="C2094" i="2"/>
  <c r="D2094" i="2"/>
  <c r="C2095" i="2"/>
  <c r="D2095" i="2"/>
  <c r="C2096" i="2"/>
  <c r="D2096" i="2"/>
  <c r="C2097" i="2"/>
  <c r="D2097" i="2"/>
  <c r="C2098" i="2"/>
  <c r="D2098" i="2"/>
  <c r="C2099" i="2"/>
  <c r="D2099" i="2"/>
  <c r="C2100" i="2"/>
  <c r="D2100" i="2"/>
  <c r="C2101" i="2"/>
  <c r="D2101" i="2"/>
  <c r="C2102" i="2"/>
  <c r="D2102" i="2"/>
  <c r="C2103" i="2"/>
  <c r="D2103" i="2"/>
  <c r="C2104" i="2"/>
  <c r="D2104" i="2"/>
  <c r="C2105" i="2"/>
  <c r="D2105" i="2"/>
  <c r="C2106" i="2"/>
  <c r="D2106" i="2"/>
  <c r="C2107" i="2"/>
  <c r="D2107" i="2"/>
  <c r="C2108" i="2"/>
  <c r="D2108" i="2"/>
  <c r="C2109" i="2"/>
  <c r="D2109" i="2"/>
  <c r="C2110" i="2"/>
  <c r="D2110" i="2"/>
  <c r="C2111" i="2"/>
  <c r="D2111" i="2"/>
  <c r="C2112" i="2"/>
  <c r="D2112" i="2"/>
  <c r="C2113" i="2"/>
  <c r="D2113" i="2"/>
  <c r="C2114" i="2"/>
  <c r="D2114" i="2"/>
  <c r="C2115" i="2"/>
  <c r="D2115" i="2"/>
  <c r="C2116" i="2"/>
  <c r="D2116" i="2"/>
  <c r="C2117" i="2"/>
  <c r="D2117" i="2"/>
  <c r="C2118" i="2"/>
  <c r="D2118" i="2"/>
  <c r="C2119" i="2"/>
  <c r="D2119" i="2"/>
  <c r="C2120" i="2"/>
  <c r="D2120" i="2"/>
  <c r="C2121" i="2"/>
  <c r="D2121" i="2"/>
  <c r="C2122" i="2"/>
  <c r="D2122" i="2"/>
  <c r="C2123" i="2"/>
  <c r="D2123" i="2"/>
  <c r="C2124" i="2"/>
  <c r="D2124" i="2"/>
  <c r="C2125" i="2"/>
  <c r="D2125" i="2"/>
  <c r="C2126" i="2"/>
  <c r="D2126" i="2"/>
  <c r="C2127" i="2"/>
  <c r="D2127" i="2"/>
  <c r="C2128" i="2"/>
  <c r="D2128" i="2"/>
  <c r="C2129" i="2"/>
  <c r="D2129" i="2"/>
  <c r="C2130" i="2"/>
  <c r="D2130" i="2"/>
  <c r="C2131" i="2"/>
  <c r="D2131" i="2"/>
  <c r="C2132" i="2"/>
  <c r="D2132" i="2"/>
  <c r="C2133" i="2"/>
  <c r="D2133" i="2"/>
  <c r="C2134" i="2"/>
  <c r="D2134" i="2"/>
  <c r="C2135" i="2"/>
  <c r="D2135" i="2"/>
  <c r="C2136" i="2"/>
  <c r="D2136" i="2"/>
  <c r="C2137" i="2"/>
  <c r="D2137" i="2"/>
  <c r="C2138" i="2"/>
  <c r="D2138" i="2"/>
  <c r="C2139" i="2"/>
  <c r="D2139" i="2"/>
  <c r="C2140" i="2"/>
  <c r="D2140" i="2"/>
  <c r="C2141" i="2"/>
  <c r="D2141" i="2"/>
  <c r="C2142" i="2"/>
  <c r="D2142" i="2"/>
  <c r="C2143" i="2"/>
  <c r="D2143" i="2"/>
  <c r="C2144" i="2"/>
  <c r="D2144" i="2"/>
  <c r="C2145" i="2"/>
  <c r="D2145" i="2"/>
  <c r="C2146" i="2"/>
  <c r="D2146" i="2"/>
  <c r="C2147" i="2"/>
  <c r="D2147" i="2"/>
  <c r="C2148" i="2"/>
  <c r="D2148" i="2"/>
  <c r="C2149" i="2"/>
  <c r="D2149" i="2"/>
  <c r="C2150" i="2"/>
  <c r="D2150" i="2"/>
  <c r="C2151" i="2"/>
  <c r="D2151" i="2"/>
  <c r="C2152" i="2"/>
  <c r="D2152" i="2"/>
  <c r="C2153" i="2"/>
  <c r="D2153" i="2"/>
  <c r="C2154" i="2"/>
  <c r="D2154" i="2"/>
  <c r="C2155" i="2"/>
  <c r="D2155" i="2"/>
  <c r="C2156" i="2"/>
  <c r="D2156" i="2"/>
  <c r="C2157" i="2"/>
  <c r="D2157" i="2"/>
  <c r="C2158" i="2"/>
  <c r="D2158" i="2"/>
  <c r="C2159" i="2"/>
  <c r="D2159" i="2"/>
  <c r="C2160" i="2"/>
  <c r="D2160" i="2"/>
  <c r="C2161" i="2"/>
  <c r="D2161" i="2"/>
  <c r="C2162" i="2"/>
  <c r="D2162" i="2"/>
  <c r="C2163" i="2"/>
  <c r="D2163" i="2"/>
  <c r="C2164" i="2"/>
  <c r="D2164" i="2"/>
  <c r="C2165" i="2"/>
  <c r="D2165" i="2"/>
  <c r="C2166" i="2"/>
  <c r="D2166" i="2"/>
  <c r="C2167" i="2"/>
  <c r="D2167" i="2"/>
  <c r="C2168" i="2"/>
  <c r="D2168" i="2"/>
  <c r="C2169" i="2"/>
  <c r="D2169" i="2"/>
  <c r="C2170" i="2"/>
  <c r="D2170" i="2"/>
  <c r="C2171" i="2"/>
  <c r="D2171" i="2"/>
  <c r="C2172" i="2"/>
  <c r="D2172" i="2"/>
  <c r="C2173" i="2"/>
  <c r="D2173" i="2"/>
  <c r="C2174" i="2"/>
  <c r="D2174" i="2"/>
  <c r="C2175" i="2"/>
  <c r="D2175" i="2"/>
  <c r="C2176" i="2"/>
  <c r="D2176" i="2"/>
  <c r="C2177" i="2"/>
  <c r="D2177" i="2"/>
  <c r="C2178" i="2"/>
  <c r="D2178" i="2"/>
  <c r="C2179" i="2"/>
  <c r="D2179" i="2"/>
  <c r="C2180" i="2"/>
  <c r="D2180" i="2"/>
  <c r="C2181" i="2"/>
  <c r="D2181" i="2"/>
  <c r="C2182" i="2"/>
  <c r="D2182" i="2"/>
  <c r="C2183" i="2"/>
  <c r="D2183" i="2"/>
  <c r="C2184" i="2"/>
  <c r="D2184" i="2"/>
  <c r="C2185" i="2"/>
  <c r="D2185" i="2"/>
  <c r="C2186" i="2"/>
  <c r="D2186" i="2"/>
  <c r="C2187" i="2"/>
  <c r="D2187" i="2"/>
  <c r="C2188" i="2"/>
  <c r="D2188" i="2"/>
  <c r="C2189" i="2"/>
  <c r="D2189" i="2"/>
  <c r="C2190" i="2"/>
  <c r="D2190" i="2"/>
  <c r="C2191" i="2"/>
  <c r="D2191" i="2"/>
  <c r="C2192" i="2"/>
  <c r="D2192" i="2"/>
  <c r="C2193" i="2"/>
  <c r="D2193" i="2"/>
  <c r="C2194" i="2"/>
  <c r="D2194" i="2"/>
  <c r="C2195" i="2"/>
  <c r="D2195" i="2"/>
  <c r="C2196" i="2"/>
  <c r="D2196" i="2"/>
  <c r="C2197" i="2"/>
  <c r="D2197" i="2"/>
  <c r="C2198" i="2"/>
  <c r="D2198" i="2"/>
  <c r="C2199" i="2"/>
  <c r="D2199" i="2"/>
  <c r="C2200" i="2"/>
  <c r="D2200" i="2"/>
  <c r="C2201" i="2"/>
  <c r="D2201" i="2"/>
  <c r="C2202" i="2"/>
  <c r="D2202" i="2"/>
  <c r="C2203" i="2"/>
  <c r="D2203" i="2"/>
  <c r="C2204" i="2"/>
  <c r="D2204" i="2"/>
  <c r="C2205" i="2"/>
  <c r="D2205" i="2"/>
  <c r="C2206" i="2"/>
  <c r="D2206" i="2"/>
  <c r="C2207" i="2"/>
  <c r="D2207" i="2"/>
  <c r="C2208" i="2"/>
  <c r="D2208" i="2"/>
  <c r="C2209" i="2"/>
  <c r="D2209" i="2"/>
  <c r="C2210" i="2"/>
  <c r="D2210" i="2"/>
  <c r="C2211" i="2"/>
  <c r="D2211" i="2"/>
  <c r="C2212" i="2"/>
  <c r="D2212" i="2"/>
  <c r="C2213" i="2"/>
  <c r="D2213" i="2"/>
  <c r="C2214" i="2"/>
  <c r="D2214" i="2"/>
  <c r="C2215" i="2"/>
  <c r="D2215" i="2"/>
  <c r="C2216" i="2"/>
  <c r="D2216" i="2"/>
  <c r="C2217" i="2"/>
  <c r="D2217" i="2"/>
  <c r="C2218" i="2"/>
  <c r="D2218" i="2"/>
  <c r="C2219" i="2"/>
  <c r="D2219" i="2"/>
  <c r="C2220" i="2"/>
  <c r="D2220" i="2"/>
  <c r="C2221" i="2"/>
  <c r="D2221" i="2"/>
  <c r="C2222" i="2"/>
  <c r="D2222" i="2"/>
  <c r="C2223" i="2"/>
  <c r="D2223" i="2"/>
  <c r="C2224" i="2"/>
  <c r="D2224" i="2"/>
  <c r="C2225" i="2"/>
  <c r="D2225" i="2"/>
  <c r="C2226" i="2"/>
  <c r="D2226" i="2"/>
  <c r="C2227" i="2"/>
  <c r="D2227" i="2"/>
  <c r="C2228" i="2"/>
  <c r="D2228" i="2"/>
  <c r="C2229" i="2"/>
  <c r="D2229" i="2"/>
  <c r="C2230" i="2"/>
  <c r="D2230" i="2"/>
  <c r="C2231" i="2"/>
  <c r="D2231" i="2"/>
  <c r="C2232" i="2"/>
  <c r="D2232" i="2"/>
  <c r="C2233" i="2"/>
  <c r="D2233" i="2"/>
  <c r="C2234" i="2"/>
  <c r="D2234" i="2"/>
  <c r="C2235" i="2"/>
  <c r="D2235" i="2"/>
  <c r="C2236" i="2"/>
  <c r="D2236" i="2"/>
  <c r="C2237" i="2"/>
  <c r="D2237" i="2"/>
  <c r="C2238" i="2"/>
  <c r="D2238" i="2"/>
  <c r="C2239" i="2"/>
  <c r="D2239" i="2"/>
  <c r="C2240" i="2"/>
  <c r="D2240" i="2"/>
  <c r="C2241" i="2"/>
  <c r="D2241" i="2"/>
  <c r="C2242" i="2"/>
  <c r="D2242" i="2"/>
  <c r="C2243" i="2"/>
  <c r="D2243" i="2"/>
  <c r="C2244" i="2"/>
  <c r="D2244" i="2"/>
  <c r="C2245" i="2"/>
  <c r="D2245" i="2"/>
  <c r="C2246" i="2"/>
  <c r="D2246" i="2"/>
  <c r="C2247" i="2"/>
  <c r="D2247" i="2"/>
  <c r="C2248" i="2"/>
  <c r="D2248" i="2"/>
  <c r="C2249" i="2"/>
  <c r="D2249" i="2"/>
  <c r="C2250" i="2"/>
  <c r="D2250" i="2"/>
  <c r="C2251" i="2"/>
  <c r="D2251" i="2"/>
  <c r="C2252" i="2"/>
  <c r="D2252" i="2"/>
  <c r="C2253" i="2"/>
  <c r="D2253" i="2"/>
  <c r="C2254" i="2"/>
  <c r="D2254" i="2"/>
  <c r="C2255" i="2"/>
  <c r="D2255" i="2"/>
  <c r="C2256" i="2"/>
  <c r="D2256" i="2"/>
  <c r="C2257" i="2"/>
  <c r="D2257" i="2"/>
  <c r="C2258" i="2"/>
  <c r="D2258" i="2"/>
  <c r="C2259" i="2"/>
  <c r="D2259" i="2"/>
  <c r="C2260" i="2"/>
  <c r="D2260" i="2"/>
  <c r="C2261" i="2"/>
  <c r="D2261" i="2"/>
  <c r="C2262" i="2"/>
  <c r="D2262" i="2"/>
  <c r="C2263" i="2"/>
  <c r="D2263" i="2"/>
  <c r="C2264" i="2"/>
  <c r="D2264" i="2"/>
  <c r="C2265" i="2"/>
  <c r="D2265" i="2"/>
  <c r="C2266" i="2"/>
  <c r="D2266" i="2"/>
  <c r="C2267" i="2"/>
  <c r="D2267" i="2"/>
  <c r="C2268" i="2"/>
  <c r="D2268" i="2"/>
  <c r="C2269" i="2"/>
  <c r="D2269" i="2"/>
  <c r="C2270" i="2"/>
  <c r="D2270" i="2"/>
  <c r="C2271" i="2"/>
  <c r="D2271" i="2"/>
  <c r="C2272" i="2"/>
  <c r="D2272" i="2"/>
  <c r="C2273" i="2"/>
  <c r="D2273" i="2"/>
  <c r="C2274" i="2"/>
  <c r="D2274" i="2"/>
  <c r="C2275" i="2"/>
  <c r="D2275" i="2"/>
  <c r="C2276" i="2"/>
  <c r="D2276" i="2"/>
  <c r="C2277" i="2"/>
  <c r="D2277" i="2"/>
  <c r="C2278" i="2"/>
  <c r="D2278" i="2"/>
  <c r="C2279" i="2"/>
  <c r="D2279" i="2"/>
  <c r="C2280" i="2"/>
  <c r="D2280" i="2"/>
  <c r="C2281" i="2"/>
  <c r="D2281" i="2"/>
  <c r="C2282" i="2"/>
  <c r="D2282" i="2"/>
  <c r="C2283" i="2"/>
  <c r="D2283" i="2"/>
  <c r="C2284" i="2"/>
  <c r="D2284" i="2"/>
  <c r="C2285" i="2"/>
  <c r="D2285" i="2"/>
  <c r="C2286" i="2"/>
  <c r="D2286" i="2"/>
  <c r="C2287" i="2"/>
  <c r="D2287" i="2"/>
  <c r="C2288" i="2"/>
  <c r="D2288" i="2"/>
  <c r="C2289" i="2"/>
  <c r="D2289" i="2"/>
  <c r="C2290" i="2"/>
  <c r="D2290" i="2"/>
  <c r="C2291" i="2"/>
  <c r="D2291" i="2"/>
  <c r="C2292" i="2"/>
  <c r="D2292" i="2"/>
  <c r="C2293" i="2"/>
  <c r="D2293" i="2"/>
  <c r="C2294" i="2"/>
  <c r="D2294" i="2"/>
  <c r="C2295" i="2"/>
  <c r="D2295" i="2"/>
  <c r="C2296" i="2"/>
  <c r="D2296" i="2"/>
  <c r="C2297" i="2"/>
  <c r="D2297" i="2"/>
  <c r="C2298" i="2"/>
  <c r="D2298" i="2"/>
  <c r="C2299" i="2"/>
  <c r="D2299" i="2"/>
  <c r="C2300" i="2"/>
  <c r="D2300" i="2"/>
  <c r="C2301" i="2"/>
  <c r="D2301" i="2"/>
  <c r="C2302" i="2"/>
  <c r="D2302" i="2"/>
  <c r="C2303" i="2"/>
  <c r="D2303" i="2"/>
  <c r="C2304" i="2"/>
  <c r="D2304" i="2"/>
  <c r="C2305" i="2"/>
  <c r="D2305" i="2"/>
  <c r="C2306" i="2"/>
  <c r="D2306" i="2"/>
  <c r="C2307" i="2"/>
  <c r="D2307" i="2"/>
  <c r="C2308" i="2"/>
  <c r="D2308" i="2"/>
  <c r="C2309" i="2"/>
  <c r="D2309" i="2"/>
  <c r="C2310" i="2"/>
  <c r="D2310" i="2"/>
  <c r="C2311" i="2"/>
  <c r="D2311" i="2"/>
  <c r="C2312" i="2"/>
  <c r="D2312" i="2"/>
  <c r="C2313" i="2"/>
  <c r="D2313" i="2"/>
  <c r="C2314" i="2"/>
  <c r="D2314" i="2"/>
  <c r="C2315" i="2"/>
  <c r="D2315" i="2"/>
  <c r="C2316" i="2"/>
  <c r="D2316" i="2"/>
  <c r="C2317" i="2"/>
  <c r="D2317" i="2"/>
  <c r="C2318" i="2"/>
  <c r="D2318" i="2"/>
  <c r="C2319" i="2"/>
  <c r="D2319" i="2"/>
  <c r="C2320" i="2"/>
  <c r="D2320" i="2"/>
  <c r="C2321" i="2"/>
  <c r="D2321" i="2"/>
  <c r="C2322" i="2"/>
  <c r="D2322" i="2"/>
  <c r="C2323" i="2"/>
  <c r="D2323" i="2"/>
  <c r="C2324" i="2"/>
  <c r="D2324" i="2"/>
  <c r="C2325" i="2"/>
  <c r="D2325" i="2"/>
  <c r="C2326" i="2"/>
  <c r="D2326" i="2"/>
  <c r="C2327" i="2"/>
  <c r="D2327" i="2"/>
  <c r="C2328" i="2"/>
  <c r="D2328" i="2"/>
  <c r="C2329" i="2"/>
  <c r="D2329" i="2"/>
  <c r="C2330" i="2"/>
  <c r="D2330" i="2"/>
  <c r="C2331" i="2"/>
  <c r="D2331" i="2"/>
  <c r="C2332" i="2"/>
  <c r="D2332" i="2"/>
  <c r="C2333" i="2"/>
  <c r="D2333" i="2"/>
  <c r="C2334" i="2"/>
  <c r="D2334" i="2"/>
  <c r="C2335" i="2"/>
  <c r="D2335" i="2"/>
  <c r="C2336" i="2"/>
  <c r="D2336" i="2"/>
  <c r="C2337" i="2"/>
  <c r="D2337" i="2"/>
  <c r="C2338" i="2"/>
  <c r="D2338" i="2"/>
  <c r="C2339" i="2"/>
  <c r="D2339" i="2"/>
  <c r="C2340" i="2"/>
  <c r="D2340" i="2"/>
  <c r="C2341" i="2"/>
  <c r="D2341" i="2"/>
  <c r="C2342" i="2"/>
  <c r="D2342" i="2"/>
  <c r="C2343" i="2"/>
  <c r="D2343" i="2"/>
  <c r="C2344" i="2"/>
  <c r="D2344" i="2"/>
  <c r="C2345" i="2"/>
  <c r="D2345" i="2"/>
  <c r="C2346" i="2"/>
  <c r="D2346" i="2"/>
  <c r="C2347" i="2"/>
  <c r="D2347" i="2"/>
  <c r="C2348" i="2"/>
  <c r="D2348" i="2"/>
  <c r="C2349" i="2"/>
  <c r="D2349" i="2"/>
  <c r="C2350" i="2"/>
  <c r="D2350" i="2"/>
  <c r="C2351" i="2"/>
  <c r="D2351" i="2"/>
  <c r="C2352" i="2"/>
  <c r="D2352" i="2"/>
  <c r="C2353" i="2"/>
  <c r="D2353" i="2"/>
  <c r="C2354" i="2"/>
  <c r="D2354" i="2"/>
  <c r="C2355" i="2"/>
  <c r="D2355" i="2"/>
  <c r="C2356" i="2"/>
  <c r="D2356" i="2"/>
  <c r="C2357" i="2"/>
  <c r="D2357" i="2"/>
  <c r="C2358" i="2"/>
  <c r="D2358" i="2"/>
  <c r="C2359" i="2"/>
  <c r="D2359" i="2"/>
  <c r="C2360" i="2"/>
  <c r="D2360" i="2"/>
  <c r="C2361" i="2"/>
  <c r="D2361" i="2"/>
  <c r="C2362" i="2"/>
  <c r="D2362" i="2"/>
  <c r="C2363" i="2"/>
  <c r="D2363" i="2"/>
  <c r="C2364" i="2"/>
  <c r="D2364" i="2"/>
  <c r="C2365" i="2"/>
  <c r="D2365" i="2"/>
  <c r="C2366" i="2"/>
  <c r="D2366" i="2"/>
  <c r="C2367" i="2"/>
  <c r="D2367" i="2"/>
  <c r="C2368" i="2"/>
  <c r="D2368" i="2"/>
  <c r="C2369" i="2"/>
  <c r="D2369" i="2"/>
  <c r="C2370" i="2"/>
  <c r="D2370" i="2"/>
  <c r="C2371" i="2"/>
  <c r="D2371" i="2"/>
  <c r="C2372" i="2"/>
  <c r="D2372" i="2"/>
  <c r="C2373" i="2"/>
  <c r="D2373" i="2"/>
  <c r="C2374" i="2"/>
  <c r="D2374" i="2"/>
  <c r="C2375" i="2"/>
  <c r="D2375" i="2"/>
  <c r="C2376" i="2"/>
  <c r="D2376" i="2"/>
  <c r="C2377" i="2"/>
  <c r="D2377" i="2"/>
  <c r="C2378" i="2"/>
  <c r="D2378" i="2"/>
  <c r="C2379" i="2"/>
  <c r="D2379" i="2"/>
  <c r="C2380" i="2"/>
  <c r="D2380" i="2"/>
  <c r="C2381" i="2"/>
  <c r="D2381" i="2"/>
  <c r="C2382" i="2"/>
  <c r="D2382" i="2"/>
  <c r="C2383" i="2"/>
  <c r="D2383" i="2"/>
  <c r="C2384" i="2"/>
  <c r="D2384" i="2"/>
  <c r="C2385" i="2"/>
  <c r="D2385" i="2"/>
  <c r="C2386" i="2"/>
  <c r="D2386" i="2"/>
  <c r="C2387" i="2"/>
  <c r="D2387" i="2"/>
  <c r="C2388" i="2"/>
  <c r="D2388" i="2"/>
  <c r="C2389" i="2"/>
  <c r="D2389" i="2"/>
  <c r="C2390" i="2"/>
  <c r="D2390" i="2"/>
  <c r="C2391" i="2"/>
  <c r="D2391" i="2"/>
  <c r="C2392" i="2"/>
  <c r="D2392" i="2"/>
  <c r="C2393" i="2"/>
  <c r="D2393" i="2"/>
  <c r="C2394" i="2"/>
  <c r="D2394" i="2"/>
  <c r="C2395" i="2"/>
  <c r="D2395" i="2"/>
  <c r="C2396" i="2"/>
  <c r="D2396" i="2"/>
  <c r="C2397" i="2"/>
  <c r="D2397" i="2"/>
  <c r="C2398" i="2"/>
  <c r="D2398" i="2"/>
  <c r="C2399" i="2"/>
  <c r="D2399" i="2"/>
  <c r="C2400" i="2"/>
  <c r="D2400" i="2"/>
  <c r="C2401" i="2"/>
  <c r="D2401" i="2"/>
  <c r="C2402" i="2"/>
  <c r="D2402" i="2"/>
  <c r="C2403" i="2"/>
  <c r="D2403" i="2"/>
  <c r="C2404" i="2"/>
  <c r="D2404" i="2"/>
  <c r="C2405" i="2"/>
  <c r="D2405" i="2"/>
  <c r="C2406" i="2"/>
  <c r="D2406" i="2"/>
  <c r="C2407" i="2"/>
  <c r="D2407" i="2"/>
  <c r="C2408" i="2"/>
  <c r="D2408" i="2"/>
  <c r="C2409" i="2"/>
  <c r="D2409" i="2"/>
  <c r="C2410" i="2"/>
  <c r="D2410" i="2"/>
  <c r="C2411" i="2"/>
  <c r="D2411" i="2"/>
  <c r="C2412" i="2"/>
  <c r="D2412" i="2"/>
  <c r="C2413" i="2"/>
  <c r="D2413" i="2"/>
  <c r="C2414" i="2"/>
  <c r="D2414" i="2"/>
  <c r="C2415" i="2"/>
  <c r="D2415" i="2"/>
  <c r="C2416" i="2"/>
  <c r="D2416" i="2"/>
  <c r="C2417" i="2"/>
  <c r="D2417" i="2"/>
  <c r="C2418" i="2"/>
  <c r="D2418" i="2"/>
  <c r="C2419" i="2"/>
  <c r="D2419" i="2"/>
  <c r="C2420" i="2"/>
  <c r="D2420" i="2"/>
  <c r="C2421" i="2"/>
  <c r="D2421" i="2"/>
  <c r="C2422" i="2"/>
  <c r="D2422" i="2"/>
  <c r="C2423" i="2"/>
  <c r="D2423" i="2"/>
  <c r="C2424" i="2"/>
  <c r="D2424" i="2"/>
  <c r="C2425" i="2"/>
  <c r="D2425" i="2"/>
  <c r="C2426" i="2"/>
  <c r="D2426" i="2"/>
  <c r="C2427" i="2"/>
  <c r="D2427" i="2"/>
  <c r="C2428" i="2"/>
  <c r="D2428" i="2"/>
  <c r="C2429" i="2"/>
  <c r="D2429" i="2"/>
  <c r="C2430" i="2"/>
  <c r="D2430" i="2"/>
  <c r="C2431" i="2"/>
  <c r="D2431" i="2"/>
  <c r="C2432" i="2"/>
  <c r="D2432" i="2"/>
  <c r="C2433" i="2"/>
  <c r="D2433" i="2"/>
  <c r="C2434" i="2"/>
  <c r="D2434" i="2"/>
  <c r="C2435" i="2"/>
  <c r="D2435" i="2"/>
  <c r="C2436" i="2"/>
  <c r="D2436" i="2"/>
  <c r="C2437" i="2"/>
  <c r="D2437" i="2"/>
  <c r="C2438" i="2"/>
  <c r="D2438" i="2"/>
  <c r="C2439" i="2"/>
  <c r="D2439" i="2"/>
  <c r="C2440" i="2"/>
  <c r="D2440" i="2"/>
  <c r="C2441" i="2"/>
  <c r="D2441" i="2"/>
  <c r="C2442" i="2"/>
  <c r="D2442" i="2"/>
  <c r="C2443" i="2"/>
  <c r="D2443" i="2"/>
  <c r="C2444" i="2"/>
  <c r="D2444" i="2"/>
  <c r="C2445" i="2"/>
  <c r="D2445" i="2"/>
  <c r="C2446" i="2"/>
  <c r="D2446" i="2"/>
  <c r="C2447" i="2"/>
  <c r="D2447" i="2"/>
  <c r="C2448" i="2"/>
  <c r="D2448" i="2"/>
  <c r="C2449" i="2"/>
  <c r="D2449" i="2"/>
  <c r="C2450" i="2"/>
  <c r="D2450" i="2"/>
  <c r="C2451" i="2"/>
  <c r="D2451" i="2"/>
  <c r="C2452" i="2"/>
  <c r="D2452" i="2"/>
  <c r="C2453" i="2"/>
  <c r="D2453" i="2"/>
  <c r="C2454" i="2"/>
  <c r="D2454" i="2"/>
  <c r="C2455" i="2"/>
  <c r="D2455" i="2"/>
  <c r="C2456" i="2"/>
  <c r="D2456" i="2"/>
  <c r="C2457" i="2"/>
  <c r="D2457" i="2"/>
  <c r="C2458" i="2"/>
  <c r="D2458" i="2"/>
  <c r="C2459" i="2"/>
  <c r="D2459" i="2"/>
  <c r="C2460" i="2"/>
  <c r="D2460" i="2"/>
  <c r="C2461" i="2"/>
  <c r="D2461" i="2"/>
  <c r="C2462" i="2"/>
  <c r="D2462" i="2"/>
  <c r="C2463" i="2"/>
  <c r="D2463" i="2"/>
  <c r="C2464" i="2"/>
  <c r="D2464" i="2"/>
  <c r="C2465" i="2"/>
  <c r="D2465" i="2"/>
  <c r="C2466" i="2"/>
  <c r="D2466" i="2"/>
  <c r="C2467" i="2"/>
  <c r="D2467" i="2"/>
  <c r="C2468" i="2"/>
  <c r="D2468" i="2"/>
  <c r="C2469" i="2"/>
  <c r="D2469" i="2"/>
  <c r="C2470" i="2"/>
  <c r="D2470" i="2"/>
  <c r="C2471" i="2"/>
  <c r="D2471" i="2"/>
  <c r="C2472" i="2"/>
  <c r="D2472" i="2"/>
  <c r="C2473" i="2"/>
  <c r="D2473" i="2"/>
  <c r="C2474" i="2"/>
  <c r="D2474" i="2"/>
  <c r="C2475" i="2"/>
  <c r="D2475" i="2"/>
  <c r="C2476" i="2"/>
  <c r="D2476" i="2"/>
  <c r="C2477" i="2"/>
  <c r="D2477" i="2"/>
  <c r="C2478" i="2"/>
  <c r="D2478" i="2"/>
  <c r="C2479" i="2"/>
  <c r="D2479" i="2"/>
  <c r="C2480" i="2"/>
  <c r="D2480" i="2"/>
  <c r="C2481" i="2"/>
  <c r="D2481" i="2"/>
  <c r="C2482" i="2"/>
  <c r="D2482" i="2"/>
  <c r="C2483" i="2"/>
  <c r="D2483" i="2"/>
  <c r="C2484" i="2"/>
  <c r="D2484" i="2"/>
  <c r="C2485" i="2"/>
  <c r="D2485" i="2"/>
  <c r="C2486" i="2"/>
  <c r="D2486" i="2"/>
  <c r="C2487" i="2"/>
  <c r="D2487" i="2"/>
  <c r="C2488" i="2"/>
  <c r="D2488" i="2"/>
  <c r="C2489" i="2"/>
  <c r="D2489" i="2"/>
  <c r="C2490" i="2"/>
  <c r="D2490" i="2"/>
  <c r="C2491" i="2"/>
  <c r="D2491" i="2"/>
  <c r="C2492" i="2"/>
  <c r="D2492" i="2"/>
  <c r="C2493" i="2"/>
  <c r="D2493" i="2"/>
  <c r="C2494" i="2"/>
  <c r="D2494" i="2"/>
  <c r="C2495" i="2"/>
  <c r="D2495" i="2"/>
  <c r="C2496" i="2"/>
  <c r="D2496" i="2"/>
  <c r="C2497" i="2"/>
  <c r="D2497" i="2"/>
  <c r="C2498" i="2"/>
  <c r="D2498" i="2"/>
  <c r="C2499" i="2"/>
  <c r="D2499" i="2"/>
  <c r="C2500" i="2"/>
  <c r="D2500" i="2"/>
  <c r="C2501" i="2"/>
  <c r="D2501" i="2"/>
  <c r="C2502" i="2"/>
  <c r="D2502" i="2"/>
  <c r="C2503" i="2"/>
  <c r="D2503" i="2"/>
  <c r="C2504" i="2"/>
  <c r="D2504" i="2"/>
  <c r="C2505" i="2"/>
  <c r="D2505" i="2"/>
  <c r="C2506" i="2"/>
  <c r="D2506" i="2"/>
  <c r="C2507" i="2"/>
  <c r="D2507" i="2"/>
  <c r="C2508" i="2"/>
  <c r="D2508" i="2"/>
  <c r="C2509" i="2"/>
  <c r="D2509" i="2"/>
  <c r="C2510" i="2"/>
  <c r="D2510" i="2"/>
  <c r="C2511" i="2"/>
  <c r="D2511" i="2"/>
  <c r="C2512" i="2"/>
  <c r="D2512" i="2"/>
  <c r="C2513" i="2"/>
  <c r="D2513" i="2"/>
  <c r="C2514" i="2"/>
  <c r="D2514" i="2"/>
  <c r="C2515" i="2"/>
  <c r="D2515" i="2"/>
  <c r="C2516" i="2"/>
  <c r="D2516" i="2"/>
  <c r="C2517" i="2"/>
  <c r="D2517" i="2"/>
  <c r="C2518" i="2"/>
  <c r="D2518" i="2"/>
  <c r="C2519" i="2"/>
  <c r="D2519" i="2"/>
  <c r="C2520" i="2"/>
  <c r="D2520" i="2"/>
  <c r="C2521" i="2"/>
  <c r="D2521" i="2"/>
  <c r="C2522" i="2"/>
  <c r="D2522" i="2"/>
  <c r="C2523" i="2"/>
  <c r="D2523" i="2"/>
  <c r="C2524" i="2"/>
  <c r="D2524" i="2"/>
  <c r="C2525" i="2"/>
  <c r="D2525" i="2"/>
  <c r="C2526" i="2"/>
  <c r="D2526" i="2"/>
  <c r="C2527" i="2"/>
  <c r="D2527" i="2"/>
  <c r="C2528" i="2"/>
  <c r="D2528" i="2"/>
  <c r="C2529" i="2"/>
  <c r="D2529" i="2"/>
  <c r="C2530" i="2"/>
  <c r="D2530" i="2"/>
  <c r="C2531" i="2"/>
  <c r="D2531" i="2"/>
  <c r="C2532" i="2"/>
  <c r="D2532" i="2"/>
  <c r="C2533" i="2"/>
  <c r="D2533" i="2"/>
  <c r="C2534" i="2"/>
  <c r="D2534" i="2"/>
  <c r="C2535" i="2"/>
  <c r="D2535" i="2"/>
  <c r="C2536" i="2"/>
  <c r="D2536" i="2"/>
  <c r="C2537" i="2"/>
  <c r="D2537" i="2"/>
  <c r="C2538" i="2"/>
  <c r="D2538" i="2"/>
  <c r="C2539" i="2"/>
  <c r="D2539" i="2"/>
  <c r="C2540" i="2"/>
  <c r="D2540" i="2"/>
  <c r="C2541" i="2"/>
  <c r="D2541" i="2"/>
  <c r="C2542" i="2"/>
  <c r="D2542" i="2"/>
  <c r="C2543" i="2"/>
  <c r="D2543" i="2"/>
  <c r="C2544" i="2"/>
  <c r="D2544" i="2"/>
  <c r="C2545" i="2"/>
  <c r="D2545" i="2"/>
  <c r="C2546" i="2"/>
  <c r="D2546" i="2"/>
  <c r="C2547" i="2"/>
  <c r="D2547" i="2"/>
  <c r="C2548" i="2"/>
  <c r="D2548" i="2"/>
  <c r="C2549" i="2"/>
  <c r="D2549" i="2"/>
  <c r="C2550" i="2"/>
  <c r="D2550" i="2"/>
  <c r="C2551" i="2"/>
  <c r="D2551" i="2"/>
  <c r="C2552" i="2"/>
  <c r="D2552" i="2"/>
  <c r="C2553" i="2"/>
  <c r="D2553" i="2"/>
  <c r="C2554" i="2"/>
  <c r="D2554" i="2"/>
  <c r="C2555" i="2"/>
  <c r="D2555" i="2"/>
  <c r="C2556" i="2"/>
  <c r="D2556" i="2"/>
  <c r="C2557" i="2"/>
  <c r="D2557" i="2"/>
  <c r="C2558" i="2"/>
  <c r="D2558" i="2"/>
  <c r="C2559" i="2"/>
  <c r="D2559" i="2"/>
  <c r="C2560" i="2"/>
  <c r="D2560" i="2"/>
  <c r="C2561" i="2"/>
  <c r="D2561" i="2"/>
  <c r="C2562" i="2"/>
  <c r="D2562" i="2"/>
  <c r="C2563" i="2"/>
  <c r="D2563" i="2"/>
  <c r="C2564" i="2"/>
  <c r="D2564" i="2"/>
  <c r="C2565" i="2"/>
  <c r="D2565" i="2"/>
  <c r="C2566" i="2"/>
  <c r="D2566" i="2"/>
  <c r="C2567" i="2"/>
  <c r="D2567" i="2"/>
  <c r="C2568" i="2"/>
  <c r="D2568" i="2"/>
  <c r="C2569" i="2"/>
  <c r="D2569" i="2"/>
  <c r="C2570" i="2"/>
  <c r="D2570" i="2"/>
  <c r="C2571" i="2"/>
  <c r="D2571" i="2"/>
  <c r="C2572" i="2"/>
  <c r="D2572" i="2"/>
  <c r="C2573" i="2"/>
  <c r="D2573" i="2"/>
  <c r="C2574" i="2"/>
  <c r="D2574" i="2"/>
  <c r="C2575" i="2"/>
  <c r="D2575" i="2"/>
  <c r="C2576" i="2"/>
  <c r="D2576" i="2"/>
  <c r="C2577" i="2"/>
  <c r="D2577" i="2"/>
  <c r="C2578" i="2"/>
  <c r="D2578" i="2"/>
  <c r="C2579" i="2"/>
  <c r="D2579" i="2"/>
  <c r="C2580" i="2"/>
  <c r="D2580" i="2"/>
  <c r="C2581" i="2"/>
  <c r="D2581" i="2"/>
  <c r="C2582" i="2"/>
  <c r="D2582" i="2"/>
  <c r="C2583" i="2"/>
  <c r="D2583" i="2"/>
  <c r="C2584" i="2"/>
  <c r="D2584" i="2"/>
  <c r="C2585" i="2"/>
  <c r="D2585" i="2"/>
  <c r="C2586" i="2"/>
  <c r="D2586" i="2"/>
  <c r="C2587" i="2"/>
  <c r="D2587" i="2"/>
  <c r="C2588" i="2"/>
  <c r="D2588" i="2"/>
  <c r="C2589" i="2"/>
  <c r="D2589" i="2"/>
  <c r="C2590" i="2"/>
  <c r="D2590" i="2"/>
  <c r="C2591" i="2"/>
  <c r="D2591" i="2"/>
  <c r="C2592" i="2"/>
  <c r="D2592" i="2"/>
  <c r="C2593" i="2"/>
  <c r="D2593" i="2"/>
  <c r="C2594" i="2"/>
  <c r="D2594" i="2"/>
  <c r="C2595" i="2"/>
  <c r="D2595" i="2"/>
  <c r="C2596" i="2"/>
  <c r="D2596" i="2"/>
  <c r="C2597" i="2"/>
  <c r="D2597" i="2"/>
  <c r="C2598" i="2"/>
  <c r="D2598" i="2"/>
  <c r="C2599" i="2"/>
  <c r="D2599" i="2"/>
  <c r="C2600" i="2"/>
  <c r="D2600" i="2"/>
  <c r="C2601" i="2"/>
  <c r="D2601" i="2"/>
  <c r="C2602" i="2"/>
  <c r="D2602" i="2"/>
  <c r="C2603" i="2"/>
  <c r="D2603" i="2"/>
  <c r="C2604" i="2"/>
  <c r="D2604" i="2"/>
  <c r="C2605" i="2"/>
  <c r="D2605" i="2"/>
  <c r="C2606" i="2"/>
  <c r="D2606" i="2"/>
  <c r="C2607" i="2"/>
  <c r="D2607" i="2"/>
  <c r="C2608" i="2"/>
  <c r="D2608" i="2"/>
  <c r="C2609" i="2"/>
  <c r="D2609" i="2"/>
  <c r="C2610" i="2"/>
  <c r="D2610" i="2"/>
  <c r="C2611" i="2"/>
  <c r="D2611" i="2"/>
  <c r="C2612" i="2"/>
  <c r="D2612" i="2"/>
  <c r="C2613" i="2"/>
  <c r="D2613" i="2"/>
  <c r="C2614" i="2"/>
  <c r="D2614" i="2"/>
  <c r="C2615" i="2"/>
  <c r="D2615" i="2"/>
  <c r="C2616" i="2"/>
  <c r="D2616" i="2"/>
  <c r="C2617" i="2"/>
  <c r="D2617" i="2"/>
  <c r="C2618" i="2"/>
  <c r="D2618" i="2"/>
  <c r="C2619" i="2"/>
  <c r="D2619" i="2"/>
  <c r="C2620" i="2"/>
  <c r="D2620" i="2"/>
  <c r="C2621" i="2"/>
  <c r="D2621" i="2"/>
  <c r="C2622" i="2"/>
  <c r="D2622" i="2"/>
  <c r="C2623" i="2"/>
  <c r="D2623" i="2"/>
  <c r="C2624" i="2"/>
  <c r="D2624" i="2"/>
  <c r="C2625" i="2"/>
  <c r="D2625" i="2"/>
  <c r="C2626" i="2"/>
  <c r="D2626" i="2"/>
  <c r="C2627" i="2"/>
  <c r="D2627" i="2"/>
  <c r="C2628" i="2"/>
  <c r="D2628" i="2"/>
  <c r="C2629" i="2"/>
  <c r="D2629" i="2"/>
  <c r="C2630" i="2"/>
  <c r="D2630" i="2"/>
  <c r="C2631" i="2"/>
  <c r="D2631" i="2"/>
  <c r="C2632" i="2"/>
  <c r="D2632" i="2"/>
  <c r="C2633" i="2"/>
  <c r="D2633" i="2"/>
  <c r="C2634" i="2"/>
  <c r="D2634" i="2"/>
  <c r="C2635" i="2"/>
  <c r="D2635" i="2"/>
  <c r="C2636" i="2"/>
  <c r="D2636" i="2"/>
  <c r="C2637" i="2"/>
  <c r="D2637" i="2"/>
  <c r="C2638" i="2"/>
  <c r="D2638" i="2"/>
  <c r="C2639" i="2"/>
  <c r="D2639" i="2"/>
  <c r="C2640" i="2"/>
  <c r="D2640" i="2"/>
  <c r="C2641" i="2"/>
  <c r="D2641" i="2"/>
  <c r="C2642" i="2"/>
  <c r="D2642" i="2"/>
  <c r="C2643" i="2"/>
  <c r="D2643" i="2"/>
  <c r="C2644" i="2"/>
  <c r="D2644" i="2"/>
  <c r="C2645" i="2"/>
  <c r="D2645" i="2"/>
  <c r="C2646" i="2"/>
  <c r="D2646" i="2"/>
  <c r="C2647" i="2"/>
  <c r="D2647" i="2"/>
  <c r="C2648" i="2"/>
  <c r="D2648" i="2"/>
  <c r="C2649" i="2"/>
  <c r="D2649" i="2"/>
  <c r="C2650" i="2"/>
  <c r="D2650" i="2"/>
  <c r="C2651" i="2"/>
  <c r="D2651" i="2"/>
  <c r="C2652" i="2"/>
  <c r="D2652" i="2"/>
  <c r="C2653" i="2"/>
  <c r="D2653" i="2"/>
  <c r="C2654" i="2"/>
  <c r="D2654" i="2"/>
  <c r="C2655" i="2"/>
  <c r="D2655" i="2"/>
  <c r="C2656" i="2"/>
  <c r="D2656" i="2"/>
  <c r="C2657" i="2"/>
  <c r="D2657" i="2"/>
  <c r="C2658" i="2"/>
  <c r="D2658" i="2"/>
  <c r="C2659" i="2"/>
  <c r="D2659" i="2"/>
  <c r="C2660" i="2"/>
  <c r="D2660" i="2"/>
  <c r="C2661" i="2"/>
  <c r="D2661" i="2"/>
  <c r="C2662" i="2"/>
  <c r="D2662" i="2"/>
  <c r="C2663" i="2"/>
  <c r="D2663" i="2"/>
  <c r="C2664" i="2"/>
  <c r="D2664" i="2"/>
  <c r="C2665" i="2"/>
  <c r="D2665" i="2"/>
  <c r="C2666" i="2"/>
  <c r="D2666" i="2"/>
  <c r="C2667" i="2"/>
  <c r="D2667" i="2"/>
  <c r="C2668" i="2"/>
  <c r="D2668" i="2"/>
  <c r="C2669" i="2"/>
  <c r="D2669" i="2"/>
  <c r="C2670" i="2"/>
  <c r="D2670" i="2"/>
  <c r="C2671" i="2"/>
  <c r="D2671" i="2"/>
  <c r="C2672" i="2"/>
  <c r="D2672" i="2"/>
  <c r="C2673" i="2"/>
  <c r="D2673" i="2"/>
  <c r="C2674" i="2"/>
  <c r="D2674" i="2"/>
  <c r="C2675" i="2"/>
  <c r="D2675" i="2"/>
  <c r="C2676" i="2"/>
  <c r="D2676" i="2"/>
  <c r="C2677" i="2"/>
  <c r="D2677" i="2"/>
  <c r="C2678" i="2"/>
  <c r="D2678" i="2"/>
  <c r="C2679" i="2"/>
  <c r="D2679" i="2"/>
  <c r="C2680" i="2"/>
  <c r="D2680" i="2"/>
  <c r="C2681" i="2"/>
  <c r="D2681" i="2"/>
  <c r="C2682" i="2"/>
  <c r="D2682" i="2"/>
  <c r="C2683" i="2"/>
  <c r="D2683" i="2"/>
  <c r="C2684" i="2"/>
  <c r="D2684" i="2"/>
  <c r="C2685" i="2"/>
  <c r="D2685" i="2"/>
  <c r="C2686" i="2"/>
  <c r="D2686" i="2"/>
  <c r="C2687" i="2"/>
  <c r="D2687" i="2"/>
  <c r="C2688" i="2"/>
  <c r="D2688" i="2"/>
  <c r="C2689" i="2"/>
  <c r="D2689" i="2"/>
  <c r="C2690" i="2"/>
  <c r="D2690" i="2"/>
  <c r="C2691" i="2"/>
  <c r="D2691" i="2"/>
  <c r="C2692" i="2"/>
  <c r="D2692" i="2"/>
  <c r="C2693" i="2"/>
  <c r="D2693" i="2"/>
  <c r="C2694" i="2"/>
  <c r="D2694" i="2"/>
  <c r="C2695" i="2"/>
  <c r="D2695" i="2"/>
  <c r="C2696" i="2"/>
  <c r="D2696" i="2"/>
  <c r="C2697" i="2"/>
  <c r="D2697" i="2"/>
  <c r="C2698" i="2"/>
  <c r="D2698" i="2"/>
  <c r="C2699" i="2"/>
  <c r="D2699" i="2"/>
  <c r="C2700" i="2"/>
  <c r="D2700" i="2"/>
  <c r="C2701" i="2"/>
  <c r="D2701" i="2"/>
  <c r="C2702" i="2"/>
  <c r="D2702" i="2"/>
  <c r="C2703" i="2"/>
  <c r="D2703" i="2"/>
  <c r="C2704" i="2"/>
  <c r="D2704" i="2"/>
  <c r="C2705" i="2"/>
  <c r="D2705" i="2"/>
  <c r="C2706" i="2"/>
  <c r="D2706" i="2"/>
  <c r="C2707" i="2"/>
  <c r="D2707" i="2"/>
  <c r="C2708" i="2"/>
  <c r="D2708" i="2"/>
  <c r="C2709" i="2"/>
  <c r="D2709" i="2"/>
  <c r="C2710" i="2"/>
  <c r="D2710" i="2"/>
  <c r="C2711" i="2"/>
  <c r="D2711" i="2"/>
  <c r="C2712" i="2"/>
  <c r="D2712" i="2"/>
  <c r="C2713" i="2"/>
  <c r="D2713" i="2"/>
  <c r="C2714" i="2"/>
  <c r="D2714" i="2"/>
  <c r="C2715" i="2"/>
  <c r="D2715" i="2"/>
  <c r="C2716" i="2"/>
  <c r="D2716" i="2"/>
  <c r="C2717" i="2"/>
  <c r="D2717" i="2"/>
  <c r="C2718" i="2"/>
  <c r="D2718" i="2"/>
  <c r="C2719" i="2"/>
  <c r="D2719" i="2"/>
  <c r="C2720" i="2"/>
  <c r="D2720" i="2"/>
  <c r="C2721" i="2"/>
  <c r="D2721" i="2"/>
  <c r="C2722" i="2"/>
  <c r="D2722" i="2"/>
  <c r="C2723" i="2"/>
  <c r="D2723" i="2"/>
  <c r="C2724" i="2"/>
  <c r="D2724" i="2"/>
  <c r="C2725" i="2"/>
  <c r="D2725" i="2"/>
  <c r="C2726" i="2"/>
  <c r="D2726" i="2"/>
  <c r="C2727" i="2"/>
  <c r="D2727" i="2"/>
  <c r="C2728" i="2"/>
  <c r="D2728" i="2"/>
  <c r="C2729" i="2"/>
  <c r="D2729" i="2"/>
  <c r="C2730" i="2"/>
  <c r="D2730" i="2"/>
  <c r="C2731" i="2"/>
  <c r="D2731" i="2"/>
  <c r="C2732" i="2"/>
  <c r="D2732" i="2"/>
  <c r="C2733" i="2"/>
  <c r="D2733" i="2"/>
  <c r="C2734" i="2"/>
  <c r="D2734" i="2"/>
  <c r="C2735" i="2"/>
  <c r="D2735" i="2"/>
  <c r="C2736" i="2"/>
  <c r="D2736" i="2"/>
  <c r="C2737" i="2"/>
  <c r="D2737" i="2"/>
  <c r="C2738" i="2"/>
  <c r="D2738" i="2"/>
  <c r="C2739" i="2"/>
  <c r="D2739" i="2"/>
  <c r="C2740" i="2"/>
  <c r="D2740" i="2"/>
  <c r="C2741" i="2"/>
  <c r="D2741" i="2"/>
  <c r="C2742" i="2"/>
  <c r="D2742" i="2"/>
  <c r="C2743" i="2"/>
  <c r="D2743" i="2"/>
  <c r="C2744" i="2"/>
  <c r="D2744" i="2"/>
  <c r="C2745" i="2"/>
  <c r="D2745" i="2"/>
  <c r="C2746" i="2"/>
  <c r="D2746" i="2"/>
  <c r="C2747" i="2"/>
  <c r="D2747" i="2"/>
  <c r="C2748" i="2"/>
  <c r="D2748" i="2"/>
  <c r="C2749" i="2"/>
  <c r="D2749" i="2"/>
  <c r="C2750" i="2"/>
  <c r="D2750" i="2"/>
  <c r="C2751" i="2"/>
  <c r="D2751" i="2"/>
  <c r="C2752" i="2"/>
  <c r="D2752" i="2"/>
  <c r="C2753" i="2"/>
  <c r="D2753" i="2"/>
  <c r="C2754" i="2"/>
  <c r="D2754" i="2"/>
  <c r="C2755" i="2"/>
  <c r="D2755" i="2"/>
  <c r="C2756" i="2"/>
  <c r="D2756" i="2"/>
  <c r="C2757" i="2"/>
  <c r="D2757" i="2"/>
  <c r="C2758" i="2"/>
  <c r="D2758" i="2"/>
  <c r="C2759" i="2"/>
  <c r="D2759" i="2"/>
  <c r="C2760" i="2"/>
  <c r="D2760" i="2"/>
  <c r="C2761" i="2"/>
  <c r="D2761" i="2"/>
  <c r="C2762" i="2"/>
  <c r="D2762" i="2"/>
  <c r="C2763" i="2"/>
  <c r="D2763" i="2"/>
  <c r="C2764" i="2"/>
  <c r="D2764" i="2"/>
  <c r="C2765" i="2"/>
  <c r="D2765" i="2"/>
  <c r="C2766" i="2"/>
  <c r="D2766" i="2"/>
  <c r="C2767" i="2"/>
  <c r="D2767" i="2"/>
  <c r="C2768" i="2"/>
  <c r="D2768" i="2"/>
  <c r="C2769" i="2"/>
  <c r="D2769" i="2"/>
  <c r="C2770" i="2"/>
  <c r="D2770" i="2"/>
  <c r="C2771" i="2"/>
  <c r="D2771" i="2"/>
  <c r="C2772" i="2"/>
  <c r="D2772" i="2"/>
  <c r="C2773" i="2"/>
  <c r="D2773" i="2"/>
  <c r="C2774" i="2"/>
  <c r="D2774" i="2"/>
  <c r="C2775" i="2"/>
  <c r="D2775" i="2"/>
  <c r="C2776" i="2"/>
  <c r="D2776" i="2"/>
  <c r="C2777" i="2"/>
  <c r="D2777" i="2"/>
  <c r="C2778" i="2"/>
  <c r="D2778" i="2"/>
  <c r="C2779" i="2"/>
  <c r="D2779" i="2"/>
  <c r="C2780" i="2"/>
  <c r="D2780" i="2"/>
  <c r="C2781" i="2"/>
  <c r="D2781" i="2"/>
  <c r="C2782" i="2"/>
  <c r="D2782" i="2"/>
  <c r="C2783" i="2"/>
  <c r="D2783" i="2"/>
  <c r="C2784" i="2"/>
  <c r="D2784" i="2"/>
  <c r="C2785" i="2"/>
  <c r="D2785" i="2"/>
  <c r="C2786" i="2"/>
  <c r="D2786" i="2"/>
  <c r="C2787" i="2"/>
  <c r="D2787" i="2"/>
  <c r="C2788" i="2"/>
  <c r="D2788" i="2"/>
  <c r="C2789" i="2"/>
  <c r="D2789" i="2"/>
  <c r="C2790" i="2"/>
  <c r="D2790" i="2"/>
  <c r="C2791" i="2"/>
  <c r="D2791" i="2"/>
  <c r="C2792" i="2"/>
  <c r="D2792" i="2"/>
  <c r="C2793" i="2"/>
  <c r="D2793" i="2"/>
  <c r="C2794" i="2"/>
  <c r="D2794" i="2"/>
  <c r="C2795" i="2"/>
  <c r="D2795" i="2"/>
  <c r="C2796" i="2"/>
  <c r="D2796" i="2"/>
  <c r="C2797" i="2"/>
  <c r="D2797" i="2"/>
  <c r="C2798" i="2"/>
  <c r="D2798" i="2"/>
  <c r="C2799" i="2"/>
  <c r="D2799" i="2"/>
  <c r="C2800" i="2"/>
  <c r="D2800" i="2"/>
  <c r="C2801" i="2"/>
  <c r="D2801" i="2"/>
  <c r="C2802" i="2"/>
  <c r="D2802" i="2"/>
  <c r="C2803" i="2"/>
  <c r="D2803" i="2"/>
  <c r="C2804" i="2"/>
  <c r="D2804" i="2"/>
  <c r="C2805" i="2"/>
  <c r="D2805" i="2"/>
  <c r="C2806" i="2"/>
  <c r="D2806" i="2"/>
  <c r="C2807" i="2"/>
  <c r="D2807" i="2"/>
  <c r="C2808" i="2"/>
  <c r="D2808" i="2"/>
  <c r="C2809" i="2"/>
  <c r="D2809" i="2"/>
  <c r="C2810" i="2"/>
  <c r="D2810" i="2"/>
  <c r="C2811" i="2"/>
  <c r="D2811" i="2"/>
  <c r="C2812" i="2"/>
  <c r="D2812" i="2"/>
  <c r="C2813" i="2"/>
  <c r="D2813" i="2"/>
  <c r="C2814" i="2"/>
  <c r="D2814" i="2"/>
  <c r="C2815" i="2"/>
  <c r="D2815" i="2"/>
  <c r="C2816" i="2"/>
  <c r="D2816" i="2"/>
  <c r="C2817" i="2"/>
  <c r="D2817" i="2"/>
  <c r="C2818" i="2"/>
  <c r="D2818" i="2"/>
  <c r="C2819" i="2"/>
  <c r="D2819" i="2"/>
  <c r="C2820" i="2"/>
  <c r="D2820" i="2"/>
  <c r="C2821" i="2"/>
  <c r="D2821" i="2"/>
  <c r="C2822" i="2"/>
  <c r="D2822" i="2"/>
  <c r="C2823" i="2"/>
  <c r="D2823" i="2"/>
  <c r="C2824" i="2"/>
  <c r="D2824" i="2"/>
  <c r="C2825" i="2"/>
  <c r="D2825" i="2"/>
  <c r="C2826" i="2"/>
  <c r="D2826" i="2"/>
  <c r="C2827" i="2"/>
  <c r="D2827" i="2"/>
  <c r="C2828" i="2"/>
  <c r="D2828" i="2"/>
  <c r="C2829" i="2"/>
  <c r="D2829" i="2"/>
  <c r="C2830" i="2"/>
  <c r="D2830" i="2"/>
  <c r="C2831" i="2"/>
  <c r="D2831" i="2"/>
  <c r="C2832" i="2"/>
  <c r="D2832" i="2"/>
  <c r="C2833" i="2"/>
  <c r="D2833" i="2"/>
  <c r="C2834" i="2"/>
  <c r="D2834" i="2"/>
  <c r="C2835" i="2"/>
  <c r="D2835" i="2"/>
  <c r="C2836" i="2"/>
  <c r="D2836" i="2"/>
  <c r="C2837" i="2"/>
  <c r="D2837" i="2"/>
  <c r="C2838" i="2"/>
  <c r="D2838" i="2"/>
  <c r="C2839" i="2"/>
  <c r="D2839" i="2"/>
  <c r="C2840" i="2"/>
  <c r="D2840" i="2"/>
  <c r="C2841" i="2"/>
  <c r="D2841" i="2"/>
  <c r="C2842" i="2"/>
  <c r="D2842" i="2"/>
  <c r="C2843" i="2"/>
  <c r="D2843" i="2"/>
  <c r="C2844" i="2"/>
  <c r="D2844" i="2"/>
  <c r="C2845" i="2"/>
  <c r="D2845" i="2"/>
  <c r="C2846" i="2"/>
  <c r="D2846" i="2"/>
  <c r="C2847" i="2"/>
  <c r="D2847" i="2"/>
  <c r="C2848" i="2"/>
  <c r="D2848" i="2"/>
  <c r="C2849" i="2"/>
  <c r="D2849" i="2"/>
  <c r="C2850" i="2"/>
  <c r="D2850" i="2"/>
  <c r="C2851" i="2"/>
  <c r="D2851" i="2"/>
  <c r="C2852" i="2"/>
  <c r="D2852" i="2"/>
  <c r="C2853" i="2"/>
  <c r="D2853" i="2"/>
  <c r="C2854" i="2"/>
  <c r="D2854" i="2"/>
  <c r="C2855" i="2"/>
  <c r="D2855" i="2"/>
  <c r="C2856" i="2"/>
  <c r="D2856" i="2"/>
  <c r="C2857" i="2"/>
  <c r="D2857" i="2"/>
  <c r="C2858" i="2"/>
  <c r="D2858" i="2"/>
  <c r="C2859" i="2"/>
  <c r="D2859" i="2"/>
  <c r="C2860" i="2"/>
  <c r="D2860" i="2"/>
  <c r="C2861" i="2"/>
  <c r="D2861" i="2"/>
  <c r="C2862" i="2"/>
  <c r="D2862" i="2"/>
  <c r="C2863" i="2"/>
  <c r="D2863" i="2"/>
  <c r="C2864" i="2"/>
  <c r="D2864" i="2"/>
  <c r="C2865" i="2"/>
  <c r="D2865" i="2"/>
  <c r="C2866" i="2"/>
  <c r="D2866" i="2"/>
  <c r="C2867" i="2"/>
  <c r="D2867" i="2"/>
  <c r="C2868" i="2"/>
  <c r="D2868" i="2"/>
  <c r="C2869" i="2"/>
  <c r="D2869" i="2"/>
  <c r="C2870" i="2"/>
  <c r="D2870" i="2"/>
  <c r="C2871" i="2"/>
  <c r="D2871" i="2"/>
  <c r="C2872" i="2"/>
  <c r="D2872" i="2"/>
  <c r="C2873" i="2"/>
  <c r="D2873" i="2"/>
  <c r="C2874" i="2"/>
  <c r="D2874" i="2"/>
  <c r="C2875" i="2"/>
  <c r="D2875" i="2"/>
  <c r="C2876" i="2"/>
  <c r="D2876" i="2"/>
  <c r="C2877" i="2"/>
  <c r="D2877" i="2"/>
  <c r="C2878" i="2"/>
  <c r="D2878" i="2"/>
  <c r="C2879" i="2"/>
  <c r="D2879" i="2"/>
  <c r="C2880" i="2"/>
  <c r="D2880" i="2"/>
  <c r="C2881" i="2"/>
  <c r="D2881" i="2"/>
  <c r="C2882" i="2"/>
  <c r="D2882" i="2"/>
  <c r="C2883" i="2"/>
  <c r="D2883" i="2"/>
  <c r="C2884" i="2"/>
  <c r="D2884" i="2"/>
  <c r="C2885" i="2"/>
  <c r="D2885" i="2"/>
  <c r="C2886" i="2"/>
  <c r="D2886" i="2"/>
  <c r="C2887" i="2"/>
  <c r="D2887" i="2"/>
  <c r="C2888" i="2"/>
  <c r="D2888" i="2"/>
  <c r="C2889" i="2"/>
  <c r="D2889" i="2"/>
  <c r="C2890" i="2"/>
  <c r="D2890" i="2"/>
  <c r="C2891" i="2"/>
  <c r="D2891" i="2"/>
  <c r="C2892" i="2"/>
  <c r="D2892" i="2"/>
  <c r="C2893" i="2"/>
  <c r="D2893" i="2"/>
  <c r="C2894" i="2"/>
  <c r="D2894" i="2"/>
  <c r="C2895" i="2"/>
  <c r="D2895" i="2"/>
  <c r="C2896" i="2"/>
  <c r="D2896" i="2"/>
  <c r="C2897" i="2"/>
  <c r="D2897" i="2"/>
  <c r="C2898" i="2"/>
  <c r="D2898" i="2"/>
  <c r="C2899" i="2"/>
  <c r="D2899" i="2"/>
  <c r="C2900" i="2"/>
  <c r="D2900" i="2"/>
  <c r="C2901" i="2"/>
  <c r="D2901" i="2"/>
  <c r="C2902" i="2"/>
  <c r="D2902" i="2"/>
  <c r="C2903" i="2"/>
  <c r="D2903" i="2"/>
  <c r="C2904" i="2"/>
  <c r="D2904" i="2"/>
  <c r="C2905" i="2"/>
  <c r="D2905" i="2"/>
  <c r="C2906" i="2"/>
  <c r="D2906" i="2"/>
  <c r="C2907" i="2"/>
  <c r="D2907" i="2"/>
  <c r="C2908" i="2"/>
  <c r="D2908" i="2"/>
  <c r="C2909" i="2"/>
  <c r="D2909" i="2"/>
  <c r="C2910" i="2"/>
  <c r="D2910" i="2"/>
  <c r="C2911" i="2"/>
  <c r="D2911" i="2"/>
  <c r="C2912" i="2"/>
  <c r="D2912" i="2"/>
  <c r="C2913" i="2"/>
  <c r="D2913" i="2"/>
  <c r="C2914" i="2"/>
  <c r="D2914" i="2"/>
  <c r="C2915" i="2"/>
  <c r="D2915" i="2"/>
  <c r="C2916" i="2"/>
  <c r="D2916" i="2"/>
  <c r="C2917" i="2"/>
  <c r="D2917" i="2"/>
  <c r="C2918" i="2"/>
  <c r="D2918" i="2"/>
  <c r="C2919" i="2"/>
  <c r="D2919" i="2"/>
  <c r="C2920" i="2"/>
  <c r="D2920" i="2"/>
  <c r="C2921" i="2"/>
  <c r="D2921" i="2"/>
  <c r="C2922" i="2"/>
  <c r="D2922" i="2"/>
  <c r="C2923" i="2"/>
  <c r="D2923" i="2"/>
  <c r="C2924" i="2"/>
  <c r="D2924" i="2"/>
  <c r="C2925" i="2"/>
  <c r="D2925" i="2"/>
  <c r="C2926" i="2"/>
  <c r="D2926" i="2"/>
  <c r="C2927" i="2"/>
  <c r="D2927" i="2"/>
  <c r="C2928" i="2"/>
  <c r="D2928" i="2"/>
  <c r="C2929" i="2"/>
  <c r="D2929" i="2"/>
  <c r="C2930" i="2"/>
  <c r="D2930" i="2"/>
  <c r="C2931" i="2"/>
  <c r="D2931" i="2"/>
  <c r="C2932" i="2"/>
  <c r="D2932" i="2"/>
  <c r="C2933" i="2"/>
  <c r="D2933" i="2"/>
  <c r="C2934" i="2"/>
  <c r="D2934" i="2"/>
  <c r="C2935" i="2"/>
  <c r="D2935" i="2"/>
  <c r="C2936" i="2"/>
  <c r="D2936" i="2"/>
  <c r="C2937" i="2"/>
  <c r="D2937" i="2"/>
  <c r="C2938" i="2"/>
  <c r="D2938" i="2"/>
  <c r="C2939" i="2"/>
  <c r="D2939" i="2"/>
  <c r="C2940" i="2"/>
  <c r="D2940" i="2"/>
  <c r="C2941" i="2"/>
  <c r="D2941" i="2"/>
  <c r="C2942" i="2"/>
  <c r="D2942" i="2"/>
  <c r="C2943" i="2"/>
  <c r="D2943" i="2"/>
  <c r="C2944" i="2"/>
  <c r="D2944" i="2"/>
  <c r="C2945" i="2"/>
  <c r="D2945" i="2"/>
  <c r="C2946" i="2"/>
  <c r="D2946" i="2"/>
  <c r="C2947" i="2"/>
  <c r="D2947" i="2"/>
  <c r="C2948" i="2"/>
  <c r="D2948" i="2"/>
  <c r="C2949" i="2"/>
  <c r="D2949" i="2"/>
  <c r="C2950" i="2"/>
  <c r="D2950" i="2"/>
  <c r="C2951" i="2"/>
  <c r="D2951" i="2"/>
  <c r="C2952" i="2"/>
  <c r="D2952" i="2"/>
  <c r="C2953" i="2"/>
  <c r="D2953" i="2"/>
  <c r="C2954" i="2"/>
  <c r="D2954" i="2"/>
  <c r="C2955" i="2"/>
  <c r="D2955" i="2"/>
  <c r="C2956" i="2"/>
  <c r="D2956" i="2"/>
  <c r="C2957" i="2"/>
  <c r="D2957" i="2"/>
  <c r="C2958" i="2"/>
  <c r="D2958" i="2"/>
  <c r="C2959" i="2"/>
  <c r="D2959" i="2"/>
  <c r="C2960" i="2"/>
  <c r="D2960" i="2"/>
  <c r="C2961" i="2"/>
  <c r="D2961" i="2"/>
  <c r="C2962" i="2"/>
  <c r="D2962" i="2"/>
  <c r="C2963" i="2"/>
  <c r="D2963" i="2"/>
  <c r="C2964" i="2"/>
  <c r="D2964" i="2"/>
  <c r="C2965" i="2"/>
  <c r="D2965" i="2"/>
  <c r="C2966" i="2"/>
  <c r="D2966" i="2"/>
  <c r="C2967" i="2"/>
  <c r="D2967" i="2"/>
  <c r="C2968" i="2"/>
  <c r="D2968" i="2"/>
  <c r="C2969" i="2"/>
  <c r="D2969" i="2"/>
  <c r="C2970" i="2"/>
  <c r="D2970" i="2"/>
  <c r="C2971" i="2"/>
  <c r="D2971" i="2"/>
  <c r="C2972" i="2"/>
  <c r="D2972" i="2"/>
  <c r="C2973" i="2"/>
  <c r="D2973" i="2"/>
  <c r="C2974" i="2"/>
  <c r="D2974" i="2"/>
  <c r="C2975" i="2"/>
  <c r="D2975" i="2"/>
  <c r="C2976" i="2"/>
  <c r="D2976" i="2"/>
  <c r="C2977" i="2"/>
  <c r="D2977" i="2"/>
  <c r="C2978" i="2"/>
  <c r="D2978" i="2"/>
  <c r="C2979" i="2"/>
  <c r="D2979" i="2"/>
  <c r="C2980" i="2"/>
  <c r="D2980" i="2"/>
  <c r="C2981" i="2"/>
  <c r="D2981" i="2"/>
  <c r="C2982" i="2"/>
  <c r="D2982" i="2"/>
  <c r="C2983" i="2"/>
  <c r="D2983" i="2"/>
  <c r="C2984" i="2"/>
  <c r="D2984" i="2"/>
  <c r="C2985" i="2"/>
  <c r="D2985" i="2"/>
  <c r="C2986" i="2"/>
  <c r="D2986" i="2"/>
  <c r="C2987" i="2"/>
  <c r="D2987" i="2"/>
  <c r="C2988" i="2"/>
  <c r="D2988" i="2"/>
  <c r="C2989" i="2"/>
  <c r="D2989" i="2"/>
  <c r="C2990" i="2"/>
  <c r="D2990" i="2"/>
  <c r="C2991" i="2"/>
  <c r="D2991" i="2"/>
  <c r="C2992" i="2"/>
  <c r="D2992" i="2"/>
  <c r="C2993" i="2"/>
  <c r="D2993" i="2"/>
  <c r="C2994" i="2"/>
  <c r="D2994" i="2"/>
  <c r="C2995" i="2"/>
  <c r="D2995" i="2"/>
  <c r="C2996" i="2"/>
  <c r="D2996" i="2"/>
  <c r="C2997" i="2"/>
  <c r="D2997" i="2"/>
  <c r="C2998" i="2"/>
  <c r="D2998" i="2"/>
  <c r="C2999" i="2"/>
  <c r="D2999" i="2"/>
  <c r="C3000" i="2"/>
  <c r="D3000" i="2"/>
  <c r="C3001" i="2"/>
  <c r="D3001" i="2"/>
  <c r="C3002" i="2"/>
  <c r="D3002" i="2"/>
  <c r="C3003" i="2"/>
  <c r="D3003" i="2"/>
  <c r="C3004" i="2"/>
  <c r="D3004" i="2"/>
  <c r="C3005" i="2"/>
  <c r="D3005" i="2"/>
  <c r="C3006" i="2"/>
  <c r="D3006" i="2"/>
  <c r="C3007" i="2"/>
  <c r="D3007" i="2"/>
  <c r="C3008" i="2"/>
  <c r="D3008" i="2"/>
  <c r="C3009" i="2"/>
  <c r="D3009" i="2"/>
  <c r="C3010" i="2"/>
  <c r="D3010" i="2"/>
  <c r="C3011" i="2"/>
  <c r="D3011" i="2"/>
  <c r="C3012" i="2"/>
  <c r="D3012" i="2"/>
  <c r="C3013" i="2"/>
  <c r="D3013" i="2"/>
  <c r="C3014" i="2"/>
  <c r="D3014" i="2"/>
  <c r="C3015" i="2"/>
  <c r="D3015" i="2"/>
  <c r="C3016" i="2"/>
  <c r="D3016" i="2"/>
  <c r="C3017" i="2"/>
  <c r="D3017" i="2"/>
  <c r="C3018" i="2"/>
  <c r="D3018" i="2"/>
  <c r="C3019" i="2"/>
  <c r="D3019" i="2"/>
  <c r="C3020" i="2"/>
  <c r="D3020" i="2"/>
  <c r="C3021" i="2"/>
  <c r="D3021" i="2"/>
  <c r="C3022" i="2"/>
  <c r="D3022" i="2"/>
  <c r="C3023" i="2"/>
  <c r="D3023" i="2"/>
  <c r="C3024" i="2"/>
  <c r="D3024" i="2"/>
  <c r="C3025" i="2"/>
  <c r="D3025" i="2"/>
  <c r="C3026" i="2"/>
  <c r="D3026" i="2"/>
  <c r="C3027" i="2"/>
  <c r="D3027" i="2"/>
  <c r="C3028" i="2"/>
  <c r="D3028" i="2"/>
  <c r="C3029" i="2"/>
  <c r="D3029" i="2"/>
  <c r="C3030" i="2"/>
  <c r="D3030" i="2"/>
  <c r="C3031" i="2"/>
  <c r="D3031" i="2"/>
  <c r="C3032" i="2"/>
  <c r="D3032" i="2"/>
  <c r="C3033" i="2"/>
  <c r="D3033" i="2"/>
  <c r="C3034" i="2"/>
  <c r="D3034" i="2"/>
  <c r="C3035" i="2"/>
  <c r="D3035" i="2"/>
  <c r="C3036" i="2"/>
  <c r="D3036" i="2"/>
  <c r="C3037" i="2"/>
  <c r="D3037" i="2"/>
  <c r="C3038" i="2"/>
  <c r="D3038" i="2"/>
  <c r="C3039" i="2"/>
  <c r="D3039" i="2"/>
  <c r="C3040" i="2"/>
  <c r="D3040" i="2"/>
  <c r="C3041" i="2"/>
  <c r="D3041" i="2"/>
  <c r="C3042" i="2"/>
  <c r="D3042" i="2"/>
  <c r="C3043" i="2"/>
  <c r="D3043" i="2"/>
  <c r="C3044" i="2"/>
  <c r="D3044" i="2"/>
  <c r="C3045" i="2"/>
  <c r="D3045" i="2"/>
  <c r="C3046" i="2"/>
  <c r="D3046" i="2"/>
  <c r="C3047" i="2"/>
  <c r="D3047" i="2"/>
  <c r="C3048" i="2"/>
  <c r="D3048" i="2"/>
  <c r="C3049" i="2"/>
  <c r="D3049" i="2"/>
  <c r="C3050" i="2"/>
  <c r="D3050" i="2"/>
  <c r="C3051" i="2"/>
  <c r="D3051" i="2"/>
  <c r="C3052" i="2"/>
  <c r="D3052" i="2"/>
  <c r="C3053" i="2"/>
  <c r="D3053" i="2"/>
  <c r="C3054" i="2"/>
  <c r="D3054" i="2"/>
  <c r="C3055" i="2"/>
  <c r="D3055" i="2"/>
  <c r="C3056" i="2"/>
  <c r="D3056" i="2"/>
  <c r="C3057" i="2"/>
  <c r="D3057" i="2"/>
  <c r="C3058" i="2"/>
  <c r="D3058" i="2"/>
  <c r="C3059" i="2"/>
  <c r="D3059" i="2"/>
  <c r="C3060" i="2"/>
  <c r="D3060" i="2"/>
  <c r="C3061" i="2"/>
  <c r="D3061" i="2"/>
  <c r="C3062" i="2"/>
  <c r="D3062" i="2"/>
  <c r="C3063" i="2"/>
  <c r="D3063" i="2"/>
  <c r="C3064" i="2"/>
  <c r="D3064" i="2"/>
  <c r="C3065" i="2"/>
  <c r="D3065" i="2"/>
  <c r="C3066" i="2"/>
  <c r="D3066" i="2"/>
  <c r="C3067" i="2"/>
  <c r="D3067" i="2"/>
  <c r="C3068" i="2"/>
  <c r="D3068" i="2"/>
  <c r="C3069" i="2"/>
  <c r="D3069" i="2"/>
  <c r="C3070" i="2"/>
  <c r="D3070" i="2"/>
  <c r="C3071" i="2"/>
  <c r="D3071" i="2"/>
  <c r="C3072" i="2"/>
  <c r="D3072" i="2"/>
  <c r="C3073" i="2"/>
  <c r="D3073" i="2"/>
  <c r="C3074" i="2"/>
  <c r="D3074" i="2"/>
  <c r="C3075" i="2"/>
  <c r="D3075" i="2"/>
  <c r="C3076" i="2"/>
  <c r="D3076" i="2"/>
  <c r="C3077" i="2"/>
  <c r="D3077" i="2"/>
  <c r="C3078" i="2"/>
  <c r="D3078" i="2"/>
  <c r="C3079" i="2"/>
  <c r="D3079" i="2"/>
  <c r="C3080" i="2"/>
  <c r="D3080" i="2"/>
  <c r="C3081" i="2"/>
  <c r="D3081" i="2"/>
  <c r="C3082" i="2"/>
  <c r="D3082" i="2"/>
  <c r="C3083" i="2"/>
  <c r="D3083" i="2"/>
  <c r="C3084" i="2"/>
  <c r="D3084" i="2"/>
  <c r="C3085" i="2"/>
  <c r="D3085" i="2"/>
  <c r="C3086" i="2"/>
  <c r="D3086" i="2"/>
  <c r="C3087" i="2"/>
  <c r="D3087" i="2"/>
  <c r="C3088" i="2"/>
  <c r="D3088" i="2"/>
  <c r="C3089" i="2"/>
  <c r="D3089" i="2"/>
  <c r="C3090" i="2"/>
  <c r="D3090" i="2"/>
  <c r="C3091" i="2"/>
  <c r="D3091" i="2"/>
  <c r="C3092" i="2"/>
  <c r="D3092" i="2"/>
  <c r="C3093" i="2"/>
  <c r="D3093" i="2"/>
  <c r="C3094" i="2"/>
  <c r="D3094" i="2"/>
  <c r="C3095" i="2"/>
  <c r="D3095" i="2"/>
  <c r="C3096" i="2"/>
  <c r="D3096" i="2"/>
  <c r="C3097" i="2"/>
  <c r="D3097" i="2"/>
  <c r="C3098" i="2"/>
  <c r="D3098" i="2"/>
  <c r="D2" i="2"/>
  <c r="C2" i="2"/>
  <c r="G16" i="35"/>
  <c r="H16" i="35"/>
  <c r="AM379" i="2"/>
  <c r="AM336" i="2"/>
  <c r="AU22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1" i="2"/>
  <c r="H402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AQ181" i="2"/>
  <c r="AU172" i="2"/>
  <c r="AH174" i="2"/>
  <c r="AQ372" i="2"/>
  <c r="AQ303" i="2"/>
  <c r="AQ289" i="2"/>
  <c r="AQ222" i="2"/>
  <c r="G194" i="41"/>
  <c r="G195" i="41"/>
  <c r="G196" i="41"/>
  <c r="G197" i="41"/>
  <c r="G198" i="41"/>
  <c r="G199" i="41"/>
  <c r="G200" i="41"/>
  <c r="G201" i="41"/>
  <c r="G202" i="41"/>
  <c r="G203" i="41"/>
  <c r="G204" i="41"/>
  <c r="G205" i="41"/>
  <c r="G206" i="41"/>
  <c r="G207" i="41"/>
  <c r="G208" i="41"/>
  <c r="G209" i="41"/>
  <c r="G15" i="35"/>
  <c r="H15" i="35"/>
  <c r="AQ190" i="2"/>
  <c r="AM168" i="2"/>
  <c r="AH155" i="2"/>
  <c r="AU358" i="2"/>
  <c r="AU344" i="2"/>
  <c r="AH359" i="2"/>
  <c r="AI359" i="2"/>
  <c r="AM359" i="2"/>
  <c r="AQ359" i="2"/>
  <c r="AU359" i="2"/>
  <c r="G180" i="41"/>
  <c r="G181" i="41"/>
  <c r="G182" i="41"/>
  <c r="G183" i="41"/>
  <c r="G184" i="41"/>
  <c r="G185" i="41"/>
  <c r="G186" i="41"/>
  <c r="G187" i="41"/>
  <c r="G188" i="41"/>
  <c r="G189" i="41"/>
  <c r="G190" i="41"/>
  <c r="G191" i="41"/>
  <c r="G192" i="41"/>
  <c r="G193" i="41"/>
  <c r="G14" i="35"/>
  <c r="H14" i="35"/>
  <c r="AH335" i="2"/>
  <c r="AI335" i="2"/>
  <c r="AM335" i="2"/>
  <c r="AQ335" i="2"/>
  <c r="AU335" i="2"/>
  <c r="AH339" i="2"/>
  <c r="AI339" i="2"/>
  <c r="AM339" i="2"/>
  <c r="AQ339" i="2"/>
  <c r="AU339" i="2"/>
  <c r="AM143" i="2"/>
  <c r="AQ139" i="2"/>
  <c r="AQ124" i="2"/>
  <c r="AQ109" i="2"/>
  <c r="AH107" i="2"/>
  <c r="AI107" i="2"/>
  <c r="H2" i="2"/>
  <c r="G164" i="41"/>
  <c r="G165" i="41"/>
  <c r="G166" i="41"/>
  <c r="G167" i="41"/>
  <c r="G168" i="41"/>
  <c r="G169" i="41"/>
  <c r="G170" i="41"/>
  <c r="G171" i="41"/>
  <c r="G172" i="41"/>
  <c r="G173" i="41"/>
  <c r="G174" i="41"/>
  <c r="G175" i="41"/>
  <c r="G176" i="41"/>
  <c r="G177" i="41"/>
  <c r="G178" i="41"/>
  <c r="G179" i="41"/>
  <c r="G13" i="35"/>
  <c r="H13" i="35"/>
  <c r="AH281" i="2"/>
  <c r="AI281" i="2"/>
  <c r="AM281" i="2"/>
  <c r="AQ281" i="2"/>
  <c r="AU281" i="2"/>
  <c r="AH295" i="2"/>
  <c r="AI295" i="2"/>
  <c r="AM295" i="2"/>
  <c r="AQ295" i="2"/>
  <c r="AU295" i="2"/>
  <c r="AH292" i="2"/>
  <c r="AI292" i="2"/>
  <c r="AM292" i="2"/>
  <c r="AQ292" i="2"/>
  <c r="AU292" i="2"/>
  <c r="AH279" i="2"/>
  <c r="AI279" i="2"/>
  <c r="AM279" i="2"/>
  <c r="AQ279" i="2"/>
  <c r="AU279" i="2"/>
  <c r="AH271" i="2"/>
  <c r="AI271" i="2"/>
  <c r="AM271" i="2"/>
  <c r="AQ271" i="2"/>
  <c r="AU271" i="2"/>
  <c r="AH262" i="2"/>
  <c r="AI262" i="2"/>
  <c r="AM262" i="2"/>
  <c r="AQ262" i="2"/>
  <c r="AU262" i="2"/>
  <c r="AH257" i="2"/>
  <c r="AI257" i="2"/>
  <c r="AM257" i="2"/>
  <c r="AQ257" i="2"/>
  <c r="AU257" i="2"/>
  <c r="AU83" i="2"/>
  <c r="AQ80" i="2"/>
  <c r="AQ68" i="2"/>
  <c r="AQ62" i="2"/>
  <c r="AM57" i="2"/>
  <c r="AQ56" i="2"/>
  <c r="AH52" i="2"/>
  <c r="AH252" i="2"/>
  <c r="AI252" i="2"/>
  <c r="AM252" i="2"/>
  <c r="AQ252" i="2"/>
  <c r="AU252" i="2"/>
  <c r="AH249" i="2"/>
  <c r="AI249" i="2"/>
  <c r="AM249" i="2"/>
  <c r="AQ249" i="2"/>
  <c r="AU249" i="2"/>
  <c r="AH246" i="2"/>
  <c r="AI246" i="2"/>
  <c r="AM246" i="2"/>
  <c r="AQ246" i="2"/>
  <c r="AU246" i="2"/>
  <c r="AH245" i="2"/>
  <c r="AI245" i="2"/>
  <c r="AM245" i="2"/>
  <c r="AQ245" i="2"/>
  <c r="AU245" i="2"/>
  <c r="AH244" i="2"/>
  <c r="AI244" i="2"/>
  <c r="AM244" i="2"/>
  <c r="AQ244" i="2"/>
  <c r="AU244" i="2"/>
  <c r="AH240" i="2"/>
  <c r="AI240" i="2"/>
  <c r="AM240" i="2"/>
  <c r="AQ240" i="2"/>
  <c r="AU240" i="2"/>
  <c r="AM43" i="2"/>
  <c r="AU42" i="2"/>
  <c r="AH204" i="2"/>
  <c r="AI204" i="2"/>
  <c r="AM204" i="2"/>
  <c r="AQ204" i="2"/>
  <c r="AU204" i="2"/>
  <c r="AH192" i="2"/>
  <c r="AI192" i="2"/>
  <c r="AM192" i="2"/>
  <c r="AQ192" i="2"/>
  <c r="AU192" i="2"/>
  <c r="AH167" i="2"/>
  <c r="AI167" i="2"/>
  <c r="AM167" i="2"/>
  <c r="AQ167" i="2"/>
  <c r="AU167" i="2"/>
  <c r="AH207" i="2"/>
  <c r="AI207" i="2"/>
  <c r="AM207" i="2"/>
  <c r="AQ207" i="2"/>
  <c r="AU207" i="2"/>
  <c r="AH189" i="2"/>
  <c r="AI189" i="2"/>
  <c r="AM189" i="2"/>
  <c r="AQ189" i="2"/>
  <c r="AU189" i="2"/>
  <c r="G3" i="35"/>
  <c r="H3" i="35"/>
  <c r="G4" i="35"/>
  <c r="H4" i="35"/>
  <c r="G5" i="35"/>
  <c r="H5" i="35"/>
  <c r="G6" i="35"/>
  <c r="H6" i="35"/>
  <c r="G7" i="35"/>
  <c r="H7" i="35"/>
  <c r="G8" i="35"/>
  <c r="H8" i="35"/>
  <c r="G9" i="35"/>
  <c r="H9" i="35"/>
  <c r="G10" i="35"/>
  <c r="H10" i="35"/>
  <c r="G11" i="35"/>
  <c r="H11" i="35"/>
  <c r="G12" i="35"/>
  <c r="H12" i="35"/>
  <c r="H2" i="35"/>
  <c r="G2" i="35"/>
  <c r="AH122" i="2"/>
  <c r="AI122" i="2"/>
  <c r="AM122" i="2"/>
  <c r="AQ122" i="2"/>
  <c r="AU122" i="2"/>
  <c r="AH121" i="2"/>
  <c r="AI121" i="2"/>
  <c r="AM121" i="2"/>
  <c r="AQ121" i="2"/>
  <c r="AU121" i="2"/>
  <c r="AH120" i="2"/>
  <c r="AI120" i="2"/>
  <c r="AM120" i="2"/>
  <c r="AQ120" i="2"/>
  <c r="AU120" i="2"/>
  <c r="G72" i="41"/>
  <c r="AH30" i="2"/>
  <c r="AI30" i="2"/>
  <c r="AM30" i="2"/>
  <c r="AQ30" i="2"/>
  <c r="AU30" i="2"/>
  <c r="AH4" i="2"/>
  <c r="AI4" i="2"/>
  <c r="AM4" i="2"/>
  <c r="AQ4" i="2"/>
  <c r="AU4" i="2"/>
  <c r="AH27" i="2"/>
  <c r="AM15" i="2"/>
  <c r="AH15" i="2"/>
  <c r="AQ14" i="2"/>
  <c r="AQ12" i="2"/>
  <c r="AM10" i="2"/>
  <c r="J16" i="35" l="1"/>
  <c r="I16" i="35"/>
  <c r="J15" i="35"/>
  <c r="I15" i="35"/>
  <c r="J14" i="35"/>
  <c r="I14" i="35"/>
  <c r="J13" i="35"/>
  <c r="I13" i="35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0" i="41"/>
  <c r="G161" i="41"/>
  <c r="G162" i="41"/>
  <c r="G163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2" i="41"/>
  <c r="AQ384" i="2" l="1"/>
  <c r="AH377" i="2"/>
  <c r="AM376" i="2"/>
  <c r="AH291" i="2"/>
  <c r="AQ287" i="2"/>
  <c r="AQ275" i="2" l="1"/>
  <c r="AQ232" i="2" l="1"/>
  <c r="AQ215" i="2" l="1"/>
  <c r="AH182" i="2"/>
  <c r="AH175" i="2"/>
  <c r="AH173" i="2"/>
  <c r="AI173" i="2"/>
  <c r="AM173" i="2"/>
  <c r="AQ173" i="2"/>
  <c r="AU173" i="2"/>
  <c r="AQ158" i="2"/>
  <c r="AQ114" i="2"/>
  <c r="AM56" i="2"/>
  <c r="AM45" i="2"/>
  <c r="AH18" i="2"/>
  <c r="AM2" i="2" l="1"/>
  <c r="AM3" i="2"/>
  <c r="AM5" i="2"/>
  <c r="AM6" i="2"/>
  <c r="AM7" i="2"/>
  <c r="AM8" i="2"/>
  <c r="AM9" i="2"/>
  <c r="AM11" i="2"/>
  <c r="AM12" i="2"/>
  <c r="AM13" i="2"/>
  <c r="AM14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4" i="2"/>
  <c r="AM46" i="2"/>
  <c r="AM47" i="2"/>
  <c r="AM48" i="2"/>
  <c r="AM49" i="2"/>
  <c r="AM50" i="2"/>
  <c r="AM51" i="2"/>
  <c r="AM52" i="2"/>
  <c r="AM53" i="2"/>
  <c r="AM54" i="2"/>
  <c r="AM55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9" i="2"/>
  <c r="AM170" i="2"/>
  <c r="AM171" i="2"/>
  <c r="AM172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90" i="2"/>
  <c r="AM191" i="2"/>
  <c r="AM193" i="2"/>
  <c r="AM194" i="2"/>
  <c r="AM195" i="2"/>
  <c r="AM196" i="2"/>
  <c r="AM197" i="2"/>
  <c r="AM198" i="2"/>
  <c r="AM199" i="2"/>
  <c r="AM200" i="2"/>
  <c r="AM201" i="2"/>
  <c r="AM202" i="2"/>
  <c r="AM203" i="2"/>
  <c r="AM205" i="2"/>
  <c r="AM206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1" i="2"/>
  <c r="AM242" i="2"/>
  <c r="AM243" i="2"/>
  <c r="AM247" i="2"/>
  <c r="AM248" i="2"/>
  <c r="AM250" i="2"/>
  <c r="AM251" i="2"/>
  <c r="AM253" i="2"/>
  <c r="AM254" i="2"/>
  <c r="AM255" i="2"/>
  <c r="AM256" i="2"/>
  <c r="AM258" i="2"/>
  <c r="AM259" i="2"/>
  <c r="AM260" i="2"/>
  <c r="AM261" i="2"/>
  <c r="AM263" i="2"/>
  <c r="AM264" i="2"/>
  <c r="AM265" i="2"/>
  <c r="AM266" i="2"/>
  <c r="AM267" i="2"/>
  <c r="AM268" i="2"/>
  <c r="AM269" i="2"/>
  <c r="AM270" i="2"/>
  <c r="AM272" i="2"/>
  <c r="AM273" i="2"/>
  <c r="AM274" i="2"/>
  <c r="AM275" i="2"/>
  <c r="AM276" i="2"/>
  <c r="AM277" i="2"/>
  <c r="AM278" i="2"/>
  <c r="AM280" i="2"/>
  <c r="AM282" i="2"/>
  <c r="AM283" i="2"/>
  <c r="AM284" i="2"/>
  <c r="AM285" i="2"/>
  <c r="AM286" i="2"/>
  <c r="AM287" i="2"/>
  <c r="AM288" i="2"/>
  <c r="AM289" i="2"/>
  <c r="AM290" i="2"/>
  <c r="AM291" i="2"/>
  <c r="AM293" i="2"/>
  <c r="AM294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7" i="2"/>
  <c r="AM338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7" i="2"/>
  <c r="AM378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8" i="2"/>
  <c r="AM399" i="2"/>
  <c r="AM400" i="2"/>
  <c r="AM401" i="2"/>
  <c r="AM402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1523" i="2"/>
  <c r="AM1524" i="2"/>
  <c r="AM1525" i="2"/>
  <c r="AM1526" i="2"/>
  <c r="AM1527" i="2"/>
  <c r="AM1528" i="2"/>
  <c r="AM1529" i="2"/>
  <c r="AM1530" i="2"/>
  <c r="AM1531" i="2"/>
  <c r="AM1532" i="2"/>
  <c r="AM1533" i="2"/>
  <c r="AM1534" i="2"/>
  <c r="AM1535" i="2"/>
  <c r="AM1536" i="2"/>
  <c r="AM1537" i="2"/>
  <c r="AM1538" i="2"/>
  <c r="AM1539" i="2"/>
  <c r="AM1540" i="2"/>
  <c r="AM1541" i="2"/>
  <c r="AM1542" i="2"/>
  <c r="AM1543" i="2"/>
  <c r="AM1544" i="2"/>
  <c r="AM1545" i="2"/>
  <c r="AM1546" i="2"/>
  <c r="AM1547" i="2"/>
  <c r="AM1548" i="2"/>
  <c r="AM1549" i="2"/>
  <c r="AM1550" i="2"/>
  <c r="AM1551" i="2"/>
  <c r="AM1552" i="2"/>
  <c r="AM1553" i="2"/>
  <c r="AM1554" i="2"/>
  <c r="AM1555" i="2"/>
  <c r="AM1556" i="2"/>
  <c r="AM1557" i="2"/>
  <c r="AM1558" i="2"/>
  <c r="AM1559" i="2"/>
  <c r="AM1560" i="2"/>
  <c r="AM1561" i="2"/>
  <c r="AM1562" i="2"/>
  <c r="AM1563" i="2"/>
  <c r="AM1564" i="2"/>
  <c r="AM1565" i="2"/>
  <c r="AM1566" i="2"/>
  <c r="AM1567" i="2"/>
  <c r="AM1568" i="2"/>
  <c r="AM1569" i="2"/>
  <c r="AM1570" i="2"/>
  <c r="AM1571" i="2"/>
  <c r="AM1572" i="2"/>
  <c r="AM1573" i="2"/>
  <c r="AM1574" i="2"/>
  <c r="AM1575" i="2"/>
  <c r="AM1576" i="2"/>
  <c r="AM1577" i="2"/>
  <c r="AM1578" i="2"/>
  <c r="AM1579" i="2"/>
  <c r="AM1580" i="2"/>
  <c r="AM1581" i="2"/>
  <c r="AM1582" i="2"/>
  <c r="AM1583" i="2"/>
  <c r="AM1584" i="2"/>
  <c r="AM1585" i="2"/>
  <c r="AM1586" i="2"/>
  <c r="AM1587" i="2"/>
  <c r="AM1588" i="2"/>
  <c r="AM1589" i="2"/>
  <c r="AM1590" i="2"/>
  <c r="AM1591" i="2"/>
  <c r="AM1592" i="2"/>
  <c r="AM1593" i="2"/>
  <c r="AM1594" i="2"/>
  <c r="AM1595" i="2"/>
  <c r="AM1596" i="2"/>
  <c r="AM1597" i="2"/>
  <c r="AM1598" i="2"/>
  <c r="AM1599" i="2"/>
  <c r="AM1600" i="2"/>
  <c r="AM1601" i="2"/>
  <c r="AM1602" i="2"/>
  <c r="AM1603" i="2"/>
  <c r="AM1604" i="2"/>
  <c r="AM1605" i="2"/>
  <c r="AM1606" i="2"/>
  <c r="AM1607" i="2"/>
  <c r="AM1608" i="2"/>
  <c r="AM1609" i="2"/>
  <c r="AM1610" i="2"/>
  <c r="AM1611" i="2"/>
  <c r="AM1612" i="2"/>
  <c r="AM1613" i="2"/>
  <c r="AM1614" i="2"/>
  <c r="AM1615" i="2"/>
  <c r="AM1616" i="2"/>
  <c r="AM1617" i="2"/>
  <c r="AM1618" i="2"/>
  <c r="AM1619" i="2"/>
  <c r="AM1620" i="2"/>
  <c r="AM1621" i="2"/>
  <c r="AM1622" i="2"/>
  <c r="AM1623" i="2"/>
  <c r="AM1624" i="2"/>
  <c r="AM1625" i="2"/>
  <c r="AM1626" i="2"/>
  <c r="AM1627" i="2"/>
  <c r="AM1628" i="2"/>
  <c r="AM1629" i="2"/>
  <c r="AM1630" i="2"/>
  <c r="AM1631" i="2"/>
  <c r="AM1632" i="2"/>
  <c r="AM1633" i="2"/>
  <c r="AM1634" i="2"/>
  <c r="AM1635" i="2"/>
  <c r="AM1636" i="2"/>
  <c r="AM1637" i="2"/>
  <c r="AM1638" i="2"/>
  <c r="AM1639" i="2"/>
  <c r="AM1640" i="2"/>
  <c r="AM1641" i="2"/>
  <c r="AM1642" i="2"/>
  <c r="AM1643" i="2"/>
  <c r="AM1644" i="2"/>
  <c r="AM1645" i="2"/>
  <c r="AM1646" i="2"/>
  <c r="AM1647" i="2"/>
  <c r="AM1648" i="2"/>
  <c r="AM1649" i="2"/>
  <c r="AM1650" i="2"/>
  <c r="AM1651" i="2"/>
  <c r="AM1652" i="2"/>
  <c r="AM1653" i="2"/>
  <c r="AM1654" i="2"/>
  <c r="AM1655" i="2"/>
  <c r="AM1656" i="2"/>
  <c r="AM1657" i="2"/>
  <c r="AM1658" i="2"/>
  <c r="AM1659" i="2"/>
  <c r="AM1660" i="2"/>
  <c r="AM1661" i="2"/>
  <c r="AM1662" i="2"/>
  <c r="AM1663" i="2"/>
  <c r="AM1664" i="2"/>
  <c r="AM1665" i="2"/>
  <c r="AM1666" i="2"/>
  <c r="AM1667" i="2"/>
  <c r="AM1668" i="2"/>
  <c r="AM1669" i="2"/>
  <c r="AM1670" i="2"/>
  <c r="AM1671" i="2"/>
  <c r="AM1672" i="2"/>
  <c r="AM1673" i="2"/>
  <c r="AM1674" i="2"/>
  <c r="AM1675" i="2"/>
  <c r="AM1676" i="2"/>
  <c r="AM1677" i="2"/>
  <c r="AM1678" i="2"/>
  <c r="AM1679" i="2"/>
  <c r="AM1680" i="2"/>
  <c r="AM1681" i="2"/>
  <c r="AM1682" i="2"/>
  <c r="AM1683" i="2"/>
  <c r="AM1684" i="2"/>
  <c r="AM1685" i="2"/>
  <c r="AM1686" i="2"/>
  <c r="AM1687" i="2"/>
  <c r="AM1688" i="2"/>
  <c r="AM1689" i="2"/>
  <c r="AM1690" i="2"/>
  <c r="AM1691" i="2"/>
  <c r="AM1692" i="2"/>
  <c r="AM1693" i="2"/>
  <c r="AM1694" i="2"/>
  <c r="AM1695" i="2"/>
  <c r="AM1696" i="2"/>
  <c r="AM1697" i="2"/>
  <c r="AM1698" i="2"/>
  <c r="AM1699" i="2"/>
  <c r="AM1700" i="2"/>
  <c r="AM1701" i="2"/>
  <c r="AM1702" i="2"/>
  <c r="AM1703" i="2"/>
  <c r="AM1704" i="2"/>
  <c r="AM1705" i="2"/>
  <c r="AM1706" i="2"/>
  <c r="AM1707" i="2"/>
  <c r="AM1708" i="2"/>
  <c r="AM1709" i="2"/>
  <c r="AM1710" i="2"/>
  <c r="AM1711" i="2"/>
  <c r="AM1712" i="2"/>
  <c r="AM1713" i="2"/>
  <c r="AM1714" i="2"/>
  <c r="AM1715" i="2"/>
  <c r="AM1716" i="2"/>
  <c r="AM1717" i="2"/>
  <c r="AM1718" i="2"/>
  <c r="AM1719" i="2"/>
  <c r="AM1720" i="2"/>
  <c r="AM1721" i="2"/>
  <c r="AM1722" i="2"/>
  <c r="AM1723" i="2"/>
  <c r="AM1724" i="2"/>
  <c r="AM1725" i="2"/>
  <c r="AM1726" i="2"/>
  <c r="AM1727" i="2"/>
  <c r="AM1728" i="2"/>
  <c r="AM1729" i="2"/>
  <c r="AM1730" i="2"/>
  <c r="AM1731" i="2"/>
  <c r="AM1732" i="2"/>
  <c r="AM1733" i="2"/>
  <c r="AM1734" i="2"/>
  <c r="AM1735" i="2"/>
  <c r="AM1736" i="2"/>
  <c r="AM1737" i="2"/>
  <c r="AM1738" i="2"/>
  <c r="AM1739" i="2"/>
  <c r="AM1740" i="2"/>
  <c r="AM1741" i="2"/>
  <c r="AM1742" i="2"/>
  <c r="AM1743" i="2"/>
  <c r="AM1744" i="2"/>
  <c r="AM1745" i="2"/>
  <c r="AM1746" i="2"/>
  <c r="AM1747" i="2"/>
  <c r="AM1748" i="2"/>
  <c r="AM1749" i="2"/>
  <c r="AM1750" i="2"/>
  <c r="AM1751" i="2"/>
  <c r="AM1752" i="2"/>
  <c r="AM1753" i="2"/>
  <c r="AM1754" i="2"/>
  <c r="AM1755" i="2"/>
  <c r="AM1756" i="2"/>
  <c r="AM1757" i="2"/>
  <c r="AM1758" i="2"/>
  <c r="AM1759" i="2"/>
  <c r="AM1760" i="2"/>
  <c r="AM1761" i="2"/>
  <c r="AM1762" i="2"/>
  <c r="AM1763" i="2"/>
  <c r="AM1764" i="2"/>
  <c r="AM1765" i="2"/>
  <c r="AM1766" i="2"/>
  <c r="AM1767" i="2"/>
  <c r="AM1768" i="2"/>
  <c r="AM1769" i="2"/>
  <c r="AM1770" i="2"/>
  <c r="AM1771" i="2"/>
  <c r="AM1772" i="2"/>
  <c r="AM1773" i="2"/>
  <c r="AM1774" i="2"/>
  <c r="AM1775" i="2"/>
  <c r="AM1776" i="2"/>
  <c r="AM1777" i="2"/>
  <c r="AM1778" i="2"/>
  <c r="AM1779" i="2"/>
  <c r="AM1780" i="2"/>
  <c r="AM1781" i="2"/>
  <c r="AM1782" i="2"/>
  <c r="AM1783" i="2"/>
  <c r="AM1784" i="2"/>
  <c r="AM1785" i="2"/>
  <c r="AM1786" i="2"/>
  <c r="AM1787" i="2"/>
  <c r="AM1788" i="2"/>
  <c r="AM1789" i="2"/>
  <c r="AM1790" i="2"/>
  <c r="AM1791" i="2"/>
  <c r="AM1792" i="2"/>
  <c r="AM1793" i="2"/>
  <c r="AM1794" i="2"/>
  <c r="AM1795" i="2"/>
  <c r="AM1796" i="2"/>
  <c r="AM1797" i="2"/>
  <c r="AM1798" i="2"/>
  <c r="AM1799" i="2"/>
  <c r="AM1800" i="2"/>
  <c r="AM1801" i="2"/>
  <c r="AM1802" i="2"/>
  <c r="AM1803" i="2"/>
  <c r="AM1804" i="2"/>
  <c r="AM1805" i="2"/>
  <c r="AM1806" i="2"/>
  <c r="AM1807" i="2"/>
  <c r="AM1808" i="2"/>
  <c r="AM1809" i="2"/>
  <c r="AM1810" i="2"/>
  <c r="AM1811" i="2"/>
  <c r="AM1812" i="2"/>
  <c r="AM1813" i="2"/>
  <c r="AM1814" i="2"/>
  <c r="AM1815" i="2"/>
  <c r="AM1816" i="2"/>
  <c r="AM1817" i="2"/>
  <c r="AM1818" i="2"/>
  <c r="AM1819" i="2"/>
  <c r="AM1820" i="2"/>
  <c r="AM1821" i="2"/>
  <c r="AM1822" i="2"/>
  <c r="AM1823" i="2"/>
  <c r="AM1824" i="2"/>
  <c r="AM1825" i="2"/>
  <c r="AM1826" i="2"/>
  <c r="AM1827" i="2"/>
  <c r="AM1828" i="2"/>
  <c r="AM1829" i="2"/>
  <c r="AM1830" i="2"/>
  <c r="AM1831" i="2"/>
  <c r="AM1832" i="2"/>
  <c r="AM1833" i="2"/>
  <c r="AM1834" i="2"/>
  <c r="AM1835" i="2"/>
  <c r="AM1836" i="2"/>
  <c r="AM1837" i="2"/>
  <c r="AM1838" i="2"/>
  <c r="AM1839" i="2"/>
  <c r="AM1840" i="2"/>
  <c r="AM1841" i="2"/>
  <c r="AM1842" i="2"/>
  <c r="AM1843" i="2"/>
  <c r="AM1844" i="2"/>
  <c r="AM1845" i="2"/>
  <c r="AM1846" i="2"/>
  <c r="AM1847" i="2"/>
  <c r="AM1848" i="2"/>
  <c r="AM1849" i="2"/>
  <c r="AM1850" i="2"/>
  <c r="AM1851" i="2"/>
  <c r="AM1852" i="2"/>
  <c r="AM1853" i="2"/>
  <c r="AM1854" i="2"/>
  <c r="AM1855" i="2"/>
  <c r="AM1856" i="2"/>
  <c r="AM1857" i="2"/>
  <c r="AM1858" i="2"/>
  <c r="AM1859" i="2"/>
  <c r="AM1860" i="2"/>
  <c r="AM1861" i="2"/>
  <c r="AM1862" i="2"/>
  <c r="AM1863" i="2"/>
  <c r="AM1864" i="2"/>
  <c r="AM1865" i="2"/>
  <c r="AM1866" i="2"/>
  <c r="AM1867" i="2"/>
  <c r="AM1868" i="2"/>
  <c r="AM1869" i="2"/>
  <c r="AM1870" i="2"/>
  <c r="AM1871" i="2"/>
  <c r="AM1872" i="2"/>
  <c r="AM1873" i="2"/>
  <c r="AM1874" i="2"/>
  <c r="AM1875" i="2"/>
  <c r="AM1876" i="2"/>
  <c r="AM1877" i="2"/>
  <c r="AM1878" i="2"/>
  <c r="AM1879" i="2"/>
  <c r="AM1880" i="2"/>
  <c r="AM1881" i="2"/>
  <c r="AM1882" i="2"/>
  <c r="AM1883" i="2"/>
  <c r="AM1884" i="2"/>
  <c r="AM1885" i="2"/>
  <c r="AM1886" i="2"/>
  <c r="AM1887" i="2"/>
  <c r="AM1888" i="2"/>
  <c r="AM1889" i="2"/>
  <c r="AM1890" i="2"/>
  <c r="AM1891" i="2"/>
  <c r="AM1892" i="2"/>
  <c r="AM1893" i="2"/>
  <c r="AM1894" i="2"/>
  <c r="AM1895" i="2"/>
  <c r="AM1896" i="2"/>
  <c r="AM1897" i="2"/>
  <c r="AM1898" i="2"/>
  <c r="AM1899" i="2"/>
  <c r="AM1900" i="2"/>
  <c r="AM1901" i="2"/>
  <c r="AM1902" i="2"/>
  <c r="AM1903" i="2"/>
  <c r="AM1904" i="2"/>
  <c r="AM1905" i="2"/>
  <c r="AM1906" i="2"/>
  <c r="AM1907" i="2"/>
  <c r="AM1908" i="2"/>
  <c r="AM1909" i="2"/>
  <c r="AM1910" i="2"/>
  <c r="AM1911" i="2"/>
  <c r="AM1912" i="2"/>
  <c r="AM1913" i="2"/>
  <c r="AM1914" i="2"/>
  <c r="AM1915" i="2"/>
  <c r="AM1916" i="2"/>
  <c r="AM1917" i="2"/>
  <c r="AM1918" i="2"/>
  <c r="AM1919" i="2"/>
  <c r="AM1920" i="2"/>
  <c r="AM1921" i="2"/>
  <c r="AM1922" i="2"/>
  <c r="AM1923" i="2"/>
  <c r="AM1924" i="2"/>
  <c r="AM1925" i="2"/>
  <c r="AM1926" i="2"/>
  <c r="AM1927" i="2"/>
  <c r="AM1928" i="2"/>
  <c r="AM1929" i="2"/>
  <c r="AM1930" i="2"/>
  <c r="AM1931" i="2"/>
  <c r="AM1932" i="2"/>
  <c r="AM1933" i="2"/>
  <c r="AM1934" i="2"/>
  <c r="AM1935" i="2"/>
  <c r="AM1936" i="2"/>
  <c r="AM1937" i="2"/>
  <c r="AM1938" i="2"/>
  <c r="AM1939" i="2"/>
  <c r="AM1940" i="2"/>
  <c r="AM1941" i="2"/>
  <c r="AM1942" i="2"/>
  <c r="AM1943" i="2"/>
  <c r="AM1944" i="2"/>
  <c r="AM1945" i="2"/>
  <c r="AM1946" i="2"/>
  <c r="AM1947" i="2"/>
  <c r="AM1948" i="2"/>
  <c r="AM1949" i="2"/>
  <c r="AM1950" i="2"/>
  <c r="AM1951" i="2"/>
  <c r="AM1952" i="2"/>
  <c r="AM1953" i="2"/>
  <c r="AM1954" i="2"/>
  <c r="AM1955" i="2"/>
  <c r="AM1956" i="2"/>
  <c r="AM1957" i="2"/>
  <c r="AM1958" i="2"/>
  <c r="AM1959" i="2"/>
  <c r="AM1960" i="2"/>
  <c r="AM1961" i="2"/>
  <c r="AM1962" i="2"/>
  <c r="AM1963" i="2"/>
  <c r="AM1964" i="2"/>
  <c r="AM1965" i="2"/>
  <c r="AM1966" i="2"/>
  <c r="AM1967" i="2"/>
  <c r="AM1968" i="2"/>
  <c r="AM1969" i="2"/>
  <c r="AM1970" i="2"/>
  <c r="AM1971" i="2"/>
  <c r="AM1972" i="2"/>
  <c r="AM1973" i="2"/>
  <c r="AM1974" i="2"/>
  <c r="AM1975" i="2"/>
  <c r="AM1976" i="2"/>
  <c r="AM1977" i="2"/>
  <c r="AM1978" i="2"/>
  <c r="AM1979" i="2"/>
  <c r="AM1980" i="2"/>
  <c r="AM1981" i="2"/>
  <c r="AM1982" i="2"/>
  <c r="AM1983" i="2"/>
  <c r="AM1984" i="2"/>
  <c r="AM1985" i="2"/>
  <c r="AM1986" i="2"/>
  <c r="AM1987" i="2"/>
  <c r="AM1988" i="2"/>
  <c r="AM1989" i="2"/>
  <c r="AM1990" i="2"/>
  <c r="AM1991" i="2"/>
  <c r="AM1992" i="2"/>
  <c r="AM1993" i="2"/>
  <c r="AM1994" i="2"/>
  <c r="AM1995" i="2"/>
  <c r="AM1996" i="2"/>
  <c r="AM1997" i="2"/>
  <c r="AM1998" i="2"/>
  <c r="AM1999" i="2"/>
  <c r="AM2000" i="2"/>
  <c r="AM2001" i="2"/>
  <c r="AM2002" i="2"/>
  <c r="AM2003" i="2"/>
  <c r="AM2004" i="2"/>
  <c r="AM2005" i="2"/>
  <c r="AM2006" i="2"/>
  <c r="AM2007" i="2"/>
  <c r="AM2008" i="2"/>
  <c r="AM2009" i="2"/>
  <c r="AM2010" i="2"/>
  <c r="AM2011" i="2"/>
  <c r="AM2012" i="2"/>
  <c r="AM2013" i="2"/>
  <c r="AM2014" i="2"/>
  <c r="AM2015" i="2"/>
  <c r="AM2016" i="2"/>
  <c r="AM2017" i="2"/>
  <c r="AM2018" i="2"/>
  <c r="AM2019" i="2"/>
  <c r="AM2020" i="2"/>
  <c r="AM2021" i="2"/>
  <c r="AM2022" i="2"/>
  <c r="AM2023" i="2"/>
  <c r="AM2024" i="2"/>
  <c r="AM2025" i="2"/>
  <c r="AM2026" i="2"/>
  <c r="AM2027" i="2"/>
  <c r="AM2028" i="2"/>
  <c r="AM2029" i="2"/>
  <c r="AM2030" i="2"/>
  <c r="AM2031" i="2"/>
  <c r="AM2032" i="2"/>
  <c r="AM2033" i="2"/>
  <c r="AM2034" i="2"/>
  <c r="AM2035" i="2"/>
  <c r="AM2036" i="2"/>
  <c r="AM2037" i="2"/>
  <c r="AM2038" i="2"/>
  <c r="AM2039" i="2"/>
  <c r="AM2040" i="2"/>
  <c r="AM2041" i="2"/>
  <c r="AM2042" i="2"/>
  <c r="AM2043" i="2"/>
  <c r="AM2044" i="2"/>
  <c r="AM2045" i="2"/>
  <c r="AM2046" i="2"/>
  <c r="AM2047" i="2"/>
  <c r="AM2048" i="2"/>
  <c r="AM2049" i="2"/>
  <c r="AM2050" i="2"/>
  <c r="AM2051" i="2"/>
  <c r="AM2052" i="2"/>
  <c r="AM2053" i="2"/>
  <c r="AM2054" i="2"/>
  <c r="AM2055" i="2"/>
  <c r="AM2056" i="2"/>
  <c r="AM2057" i="2"/>
  <c r="AM2058" i="2"/>
  <c r="AM2059" i="2"/>
  <c r="AM2060" i="2"/>
  <c r="AM2061" i="2"/>
  <c r="AM2062" i="2"/>
  <c r="AM2063" i="2"/>
  <c r="AM2064" i="2"/>
  <c r="AM2065" i="2"/>
  <c r="AM2066" i="2"/>
  <c r="AM2067" i="2"/>
  <c r="AM2068" i="2"/>
  <c r="AM2069" i="2"/>
  <c r="AM2070" i="2"/>
  <c r="AM2071" i="2"/>
  <c r="AM2072" i="2"/>
  <c r="AM2073" i="2"/>
  <c r="AM2074" i="2"/>
  <c r="AM2075" i="2"/>
  <c r="AM2076" i="2"/>
  <c r="AM2077" i="2"/>
  <c r="AM2078" i="2"/>
  <c r="AM2079" i="2"/>
  <c r="AM2080" i="2"/>
  <c r="AM2081" i="2"/>
  <c r="AM2082" i="2"/>
  <c r="AM2083" i="2"/>
  <c r="AM2084" i="2"/>
  <c r="AM2085" i="2"/>
  <c r="AM2086" i="2"/>
  <c r="AM2087" i="2"/>
  <c r="AM2088" i="2"/>
  <c r="AM2089" i="2"/>
  <c r="AM2090" i="2"/>
  <c r="AM2091" i="2"/>
  <c r="AM2092" i="2"/>
  <c r="AM2093" i="2"/>
  <c r="AM2094" i="2"/>
  <c r="AM2095" i="2"/>
  <c r="AM2096" i="2"/>
  <c r="AM2097" i="2"/>
  <c r="AM2098" i="2"/>
  <c r="AM2099" i="2"/>
  <c r="AM2100" i="2"/>
  <c r="AM2101" i="2"/>
  <c r="AM2102" i="2"/>
  <c r="AM2103" i="2"/>
  <c r="AM2104" i="2"/>
  <c r="AM2105" i="2"/>
  <c r="AM2106" i="2"/>
  <c r="AM2107" i="2"/>
  <c r="AM2108" i="2"/>
  <c r="AM2109" i="2"/>
  <c r="AM2110" i="2"/>
  <c r="AM2111" i="2"/>
  <c r="AM2112" i="2"/>
  <c r="AM2113" i="2"/>
  <c r="AM2114" i="2"/>
  <c r="AM2115" i="2"/>
  <c r="AM2116" i="2"/>
  <c r="AM2117" i="2"/>
  <c r="AM2118" i="2"/>
  <c r="AM2119" i="2"/>
  <c r="AM2120" i="2"/>
  <c r="AM2121" i="2"/>
  <c r="AM2122" i="2"/>
  <c r="AM2123" i="2"/>
  <c r="AM2124" i="2"/>
  <c r="AM2125" i="2"/>
  <c r="AM2126" i="2"/>
  <c r="AM2127" i="2"/>
  <c r="AM2128" i="2"/>
  <c r="AM2129" i="2"/>
  <c r="AM2130" i="2"/>
  <c r="AM2131" i="2"/>
  <c r="AM2132" i="2"/>
  <c r="AM2133" i="2"/>
  <c r="AM2134" i="2"/>
  <c r="AM2135" i="2"/>
  <c r="AM2136" i="2"/>
  <c r="AM2137" i="2"/>
  <c r="AM2138" i="2"/>
  <c r="AM2139" i="2"/>
  <c r="AM2140" i="2"/>
  <c r="AM2141" i="2"/>
  <c r="AM2142" i="2"/>
  <c r="AM2143" i="2"/>
  <c r="AM2144" i="2"/>
  <c r="AM2145" i="2"/>
  <c r="AM2146" i="2"/>
  <c r="AM2147" i="2"/>
  <c r="AM2148" i="2"/>
  <c r="AM2149" i="2"/>
  <c r="AM2150" i="2"/>
  <c r="AM2151" i="2"/>
  <c r="AM2152" i="2"/>
  <c r="AM2153" i="2"/>
  <c r="AM2154" i="2"/>
  <c r="AM2155" i="2"/>
  <c r="AM2156" i="2"/>
  <c r="AM2157" i="2"/>
  <c r="AM2158" i="2"/>
  <c r="AM2159" i="2"/>
  <c r="AM2160" i="2"/>
  <c r="AM2161" i="2"/>
  <c r="AM2162" i="2"/>
  <c r="AM2163" i="2"/>
  <c r="AM2164" i="2"/>
  <c r="AM2165" i="2"/>
  <c r="AM2166" i="2"/>
  <c r="AM2167" i="2"/>
  <c r="AM2168" i="2"/>
  <c r="AM2169" i="2"/>
  <c r="AM2170" i="2"/>
  <c r="AM2171" i="2"/>
  <c r="AM2172" i="2"/>
  <c r="AM2173" i="2"/>
  <c r="AM2174" i="2"/>
  <c r="AM2175" i="2"/>
  <c r="AM2176" i="2"/>
  <c r="AM2177" i="2"/>
  <c r="AM2178" i="2"/>
  <c r="AM2179" i="2"/>
  <c r="AM2180" i="2"/>
  <c r="AM2181" i="2"/>
  <c r="AM2182" i="2"/>
  <c r="AM2183" i="2"/>
  <c r="AM2184" i="2"/>
  <c r="AM2185" i="2"/>
  <c r="AM2186" i="2"/>
  <c r="AM2187" i="2"/>
  <c r="AM2188" i="2"/>
  <c r="AM2189" i="2"/>
  <c r="AM2190" i="2"/>
  <c r="AM2191" i="2"/>
  <c r="AM2192" i="2"/>
  <c r="AM2193" i="2"/>
  <c r="AM2194" i="2"/>
  <c r="AM2195" i="2"/>
  <c r="AM2196" i="2"/>
  <c r="AM2197" i="2"/>
  <c r="AM2198" i="2"/>
  <c r="AM2199" i="2"/>
  <c r="AM2200" i="2"/>
  <c r="AM2201" i="2"/>
  <c r="AM2202" i="2"/>
  <c r="AM2203" i="2"/>
  <c r="AM2204" i="2"/>
  <c r="AM2205" i="2"/>
  <c r="AM2206" i="2"/>
  <c r="AM2207" i="2"/>
  <c r="AM2208" i="2"/>
  <c r="AM2209" i="2"/>
  <c r="AM2210" i="2"/>
  <c r="AM2211" i="2"/>
  <c r="AM2212" i="2"/>
  <c r="AM2213" i="2"/>
  <c r="AM2214" i="2"/>
  <c r="AM2215" i="2"/>
  <c r="AM2216" i="2"/>
  <c r="AM2217" i="2"/>
  <c r="AM2218" i="2"/>
  <c r="AM2219" i="2"/>
  <c r="AM2220" i="2"/>
  <c r="AM2221" i="2"/>
  <c r="AM2222" i="2"/>
  <c r="AM2223" i="2"/>
  <c r="AM2224" i="2"/>
  <c r="AM2225" i="2"/>
  <c r="AM2226" i="2"/>
  <c r="AM2227" i="2"/>
  <c r="AM2228" i="2"/>
  <c r="AM2229" i="2"/>
  <c r="AM2230" i="2"/>
  <c r="AM2231" i="2"/>
  <c r="AM2232" i="2"/>
  <c r="AM2233" i="2"/>
  <c r="AM2234" i="2"/>
  <c r="AM2235" i="2"/>
  <c r="AM2236" i="2"/>
  <c r="AM2237" i="2"/>
  <c r="AM2238" i="2"/>
  <c r="AM2239" i="2"/>
  <c r="AM2240" i="2"/>
  <c r="AM2241" i="2"/>
  <c r="AM2242" i="2"/>
  <c r="AM2243" i="2"/>
  <c r="AM2244" i="2"/>
  <c r="AM2245" i="2"/>
  <c r="AM2246" i="2"/>
  <c r="AM2247" i="2"/>
  <c r="AM2248" i="2"/>
  <c r="AM2249" i="2"/>
  <c r="AM2250" i="2"/>
  <c r="AM2251" i="2"/>
  <c r="AM2252" i="2"/>
  <c r="AM2253" i="2"/>
  <c r="AM2254" i="2"/>
  <c r="AM2255" i="2"/>
  <c r="AM2256" i="2"/>
  <c r="AM2257" i="2"/>
  <c r="AM2258" i="2"/>
  <c r="AM2259" i="2"/>
  <c r="AM2260" i="2"/>
  <c r="AM2261" i="2"/>
  <c r="AM2262" i="2"/>
  <c r="AM2263" i="2"/>
  <c r="AM2264" i="2"/>
  <c r="AM2265" i="2"/>
  <c r="AM2266" i="2"/>
  <c r="AM2267" i="2"/>
  <c r="AM2268" i="2"/>
  <c r="AM2269" i="2"/>
  <c r="AM2270" i="2"/>
  <c r="AM2271" i="2"/>
  <c r="AM2272" i="2"/>
  <c r="AM2273" i="2"/>
  <c r="AM2274" i="2"/>
  <c r="AM2275" i="2"/>
  <c r="AM2276" i="2"/>
  <c r="AM2277" i="2"/>
  <c r="AM2278" i="2"/>
  <c r="AM2279" i="2"/>
  <c r="AM2280" i="2"/>
  <c r="AM2281" i="2"/>
  <c r="AM2282" i="2"/>
  <c r="AM2283" i="2"/>
  <c r="AM2284" i="2"/>
  <c r="AM2285" i="2"/>
  <c r="AM2286" i="2"/>
  <c r="AM2287" i="2"/>
  <c r="AM2288" i="2"/>
  <c r="AM2289" i="2"/>
  <c r="AM2290" i="2"/>
  <c r="AM2291" i="2"/>
  <c r="AM2292" i="2"/>
  <c r="AM2293" i="2"/>
  <c r="AM2294" i="2"/>
  <c r="AM2295" i="2"/>
  <c r="AM2296" i="2"/>
  <c r="AM2297" i="2"/>
  <c r="AM2298" i="2"/>
  <c r="AM2299" i="2"/>
  <c r="AM2300" i="2"/>
  <c r="AM2301" i="2"/>
  <c r="AM2302" i="2"/>
  <c r="AM2303" i="2"/>
  <c r="AM2304" i="2"/>
  <c r="AM2305" i="2"/>
  <c r="AM2306" i="2"/>
  <c r="AM2307" i="2"/>
  <c r="AM2308" i="2"/>
  <c r="AM2309" i="2"/>
  <c r="AM2310" i="2"/>
  <c r="AM2311" i="2"/>
  <c r="AM2312" i="2"/>
  <c r="AM2313" i="2"/>
  <c r="AM2314" i="2"/>
  <c r="AM2315" i="2"/>
  <c r="AM2316" i="2"/>
  <c r="AM2317" i="2"/>
  <c r="AM2318" i="2"/>
  <c r="AM2319" i="2"/>
  <c r="AM2320" i="2"/>
  <c r="AM2321" i="2"/>
  <c r="AM2322" i="2"/>
  <c r="AM2323" i="2"/>
  <c r="AM2324" i="2"/>
  <c r="AM2325" i="2"/>
  <c r="AM2326" i="2"/>
  <c r="AM2327" i="2"/>
  <c r="AM2328" i="2"/>
  <c r="AM2329" i="2"/>
  <c r="AM2330" i="2"/>
  <c r="AM2331" i="2"/>
  <c r="AM2332" i="2"/>
  <c r="AM2333" i="2"/>
  <c r="AM2334" i="2"/>
  <c r="AM2335" i="2"/>
  <c r="AM2336" i="2"/>
  <c r="AM2337" i="2"/>
  <c r="AM2338" i="2"/>
  <c r="AM2339" i="2"/>
  <c r="AM2340" i="2"/>
  <c r="AM2341" i="2"/>
  <c r="AM2342" i="2"/>
  <c r="AM2343" i="2"/>
  <c r="AM2344" i="2"/>
  <c r="AM2345" i="2"/>
  <c r="AM2346" i="2"/>
  <c r="AM2347" i="2"/>
  <c r="AM2348" i="2"/>
  <c r="AM2349" i="2"/>
  <c r="AM2350" i="2"/>
  <c r="AM2351" i="2"/>
  <c r="AM2352" i="2"/>
  <c r="AM2353" i="2"/>
  <c r="AM2354" i="2"/>
  <c r="AM2355" i="2"/>
  <c r="AM2356" i="2"/>
  <c r="AM2357" i="2"/>
  <c r="AM2358" i="2"/>
  <c r="AM2359" i="2"/>
  <c r="AM2360" i="2"/>
  <c r="AM2361" i="2"/>
  <c r="AM2362" i="2"/>
  <c r="AM2363" i="2"/>
  <c r="AM2364" i="2"/>
  <c r="AM2365" i="2"/>
  <c r="AM2366" i="2"/>
  <c r="AM2367" i="2"/>
  <c r="AM2368" i="2"/>
  <c r="AM2369" i="2"/>
  <c r="AM2370" i="2"/>
  <c r="AM2371" i="2"/>
  <c r="AM2372" i="2"/>
  <c r="AM2373" i="2"/>
  <c r="AM2374" i="2"/>
  <c r="AM2375" i="2"/>
  <c r="AM2376" i="2"/>
  <c r="AM2377" i="2"/>
  <c r="AM2378" i="2"/>
  <c r="AM2379" i="2"/>
  <c r="AM2380" i="2"/>
  <c r="AM2381" i="2"/>
  <c r="AM2382" i="2"/>
  <c r="AM2383" i="2"/>
  <c r="AM2384" i="2"/>
  <c r="AM2385" i="2"/>
  <c r="AM2386" i="2"/>
  <c r="AM2387" i="2"/>
  <c r="AM2388" i="2"/>
  <c r="AM2389" i="2"/>
  <c r="AM2390" i="2"/>
  <c r="AM2391" i="2"/>
  <c r="AM2392" i="2"/>
  <c r="AM2393" i="2"/>
  <c r="AM2394" i="2"/>
  <c r="AM2395" i="2"/>
  <c r="AM2396" i="2"/>
  <c r="AM2397" i="2"/>
  <c r="AM2398" i="2"/>
  <c r="AM2399" i="2"/>
  <c r="AM2400" i="2"/>
  <c r="AM2401" i="2"/>
  <c r="AM2402" i="2"/>
  <c r="AM2403" i="2"/>
  <c r="AM2404" i="2"/>
  <c r="AM2405" i="2"/>
  <c r="AM2406" i="2"/>
  <c r="AM2407" i="2"/>
  <c r="AM2408" i="2"/>
  <c r="AM2409" i="2"/>
  <c r="AM2410" i="2"/>
  <c r="AM2411" i="2"/>
  <c r="AM2412" i="2"/>
  <c r="AM2413" i="2"/>
  <c r="AM2414" i="2"/>
  <c r="AM2415" i="2"/>
  <c r="AM2416" i="2"/>
  <c r="AM2417" i="2"/>
  <c r="AM2418" i="2"/>
  <c r="AM2419" i="2"/>
  <c r="AM2420" i="2"/>
  <c r="AM2421" i="2"/>
  <c r="AM2422" i="2"/>
  <c r="AM2423" i="2"/>
  <c r="AM2424" i="2"/>
  <c r="AM2425" i="2"/>
  <c r="AM2426" i="2"/>
  <c r="AM2427" i="2"/>
  <c r="AM2428" i="2"/>
  <c r="AM2429" i="2"/>
  <c r="AM2430" i="2"/>
  <c r="AM2431" i="2"/>
  <c r="AM2432" i="2"/>
  <c r="AM2433" i="2"/>
  <c r="AM2434" i="2"/>
  <c r="AM2435" i="2"/>
  <c r="AM2436" i="2"/>
  <c r="AM2437" i="2"/>
  <c r="AM2438" i="2"/>
  <c r="AM2439" i="2"/>
  <c r="AM2440" i="2"/>
  <c r="AM2441" i="2"/>
  <c r="AM2442" i="2"/>
  <c r="AM2443" i="2"/>
  <c r="AM2444" i="2"/>
  <c r="AM2445" i="2"/>
  <c r="AM2446" i="2"/>
  <c r="AM2447" i="2"/>
  <c r="AM2448" i="2"/>
  <c r="AM2449" i="2"/>
  <c r="AM2450" i="2"/>
  <c r="AM2451" i="2"/>
  <c r="AM2452" i="2"/>
  <c r="AM2453" i="2"/>
  <c r="AM2454" i="2"/>
  <c r="AM2455" i="2"/>
  <c r="AM2456" i="2"/>
  <c r="AM2457" i="2"/>
  <c r="AM2458" i="2"/>
  <c r="AM2459" i="2"/>
  <c r="AM2460" i="2"/>
  <c r="AM2461" i="2"/>
  <c r="AM2462" i="2"/>
  <c r="AM2463" i="2"/>
  <c r="AM2464" i="2"/>
  <c r="AM2465" i="2"/>
  <c r="AM2466" i="2"/>
  <c r="AM2467" i="2"/>
  <c r="AM2468" i="2"/>
  <c r="AM2469" i="2"/>
  <c r="AM2470" i="2"/>
  <c r="AM2471" i="2"/>
  <c r="AM2472" i="2"/>
  <c r="AM2473" i="2"/>
  <c r="AM2474" i="2"/>
  <c r="AM2475" i="2"/>
  <c r="AM2476" i="2"/>
  <c r="AM2477" i="2"/>
  <c r="AM2478" i="2"/>
  <c r="AM2479" i="2"/>
  <c r="AM2480" i="2"/>
  <c r="AM2481" i="2"/>
  <c r="AM2482" i="2"/>
  <c r="AM2483" i="2"/>
  <c r="AM2484" i="2"/>
  <c r="AM2485" i="2"/>
  <c r="AM2486" i="2"/>
  <c r="AM2487" i="2"/>
  <c r="AM2488" i="2"/>
  <c r="AM2489" i="2"/>
  <c r="AM2490" i="2"/>
  <c r="AM2491" i="2"/>
  <c r="AM2492" i="2"/>
  <c r="AM2493" i="2"/>
  <c r="AM2494" i="2"/>
  <c r="AM2495" i="2"/>
  <c r="AM2496" i="2"/>
  <c r="AM2497" i="2"/>
  <c r="AM2498" i="2"/>
  <c r="AM2499" i="2"/>
  <c r="AM2500" i="2"/>
  <c r="AM2501" i="2"/>
  <c r="AM2502" i="2"/>
  <c r="AM2503" i="2"/>
  <c r="AM2504" i="2"/>
  <c r="AM2505" i="2"/>
  <c r="AM2506" i="2"/>
  <c r="AM2507" i="2"/>
  <c r="AM2508" i="2"/>
  <c r="AM2509" i="2"/>
  <c r="AM2510" i="2"/>
  <c r="AM2511" i="2"/>
  <c r="AM2512" i="2"/>
  <c r="AM2513" i="2"/>
  <c r="AM2514" i="2"/>
  <c r="AM2515" i="2"/>
  <c r="AM2516" i="2"/>
  <c r="AM2517" i="2"/>
  <c r="AM2518" i="2"/>
  <c r="AM2519" i="2"/>
  <c r="AM2520" i="2"/>
  <c r="AM2521" i="2"/>
  <c r="AM2522" i="2"/>
  <c r="AM2523" i="2"/>
  <c r="AM2524" i="2"/>
  <c r="AM2525" i="2"/>
  <c r="AM2526" i="2"/>
  <c r="AM2527" i="2"/>
  <c r="AM2528" i="2"/>
  <c r="AM2529" i="2"/>
  <c r="AM2530" i="2"/>
  <c r="AM2531" i="2"/>
  <c r="AM2532" i="2"/>
  <c r="AM2533" i="2"/>
  <c r="AM2534" i="2"/>
  <c r="AM2535" i="2"/>
  <c r="AM2536" i="2"/>
  <c r="AM2537" i="2"/>
  <c r="AM2538" i="2"/>
  <c r="AM2539" i="2"/>
  <c r="AM2540" i="2"/>
  <c r="AM2541" i="2"/>
  <c r="AM2542" i="2"/>
  <c r="AM2543" i="2"/>
  <c r="AM2544" i="2"/>
  <c r="AM2545" i="2"/>
  <c r="AM2546" i="2"/>
  <c r="AM2547" i="2"/>
  <c r="AM2548" i="2"/>
  <c r="AM2549" i="2"/>
  <c r="AM2550" i="2"/>
  <c r="AM2551" i="2"/>
  <c r="AM2552" i="2"/>
  <c r="AM2553" i="2"/>
  <c r="AM2554" i="2"/>
  <c r="AM2555" i="2"/>
  <c r="AM2556" i="2"/>
  <c r="AM2557" i="2"/>
  <c r="AM2558" i="2"/>
  <c r="AM2559" i="2"/>
  <c r="AM2560" i="2"/>
  <c r="AM2561" i="2"/>
  <c r="AM2562" i="2"/>
  <c r="AM2563" i="2"/>
  <c r="AM2564" i="2"/>
  <c r="AM2565" i="2"/>
  <c r="AM2566" i="2"/>
  <c r="AM2567" i="2"/>
  <c r="AM2568" i="2"/>
  <c r="AM2569" i="2"/>
  <c r="AM2570" i="2"/>
  <c r="AM2571" i="2"/>
  <c r="AM2572" i="2"/>
  <c r="AM2573" i="2"/>
  <c r="AM2574" i="2"/>
  <c r="AM2575" i="2"/>
  <c r="AM2576" i="2"/>
  <c r="AM2577" i="2"/>
  <c r="AM2578" i="2"/>
  <c r="AM2579" i="2"/>
  <c r="AM2580" i="2"/>
  <c r="AM2581" i="2"/>
  <c r="AM2582" i="2"/>
  <c r="AM2583" i="2"/>
  <c r="AM2584" i="2"/>
  <c r="AM2585" i="2"/>
  <c r="AM2586" i="2"/>
  <c r="AM2587" i="2"/>
  <c r="AM2588" i="2"/>
  <c r="AM2589" i="2"/>
  <c r="AM2590" i="2"/>
  <c r="AM2591" i="2"/>
  <c r="AM2592" i="2"/>
  <c r="AM2593" i="2"/>
  <c r="AM2594" i="2"/>
  <c r="AM2595" i="2"/>
  <c r="AM2596" i="2"/>
  <c r="AM2597" i="2"/>
  <c r="AM2598" i="2"/>
  <c r="AM2599" i="2"/>
  <c r="AM2600" i="2"/>
  <c r="AM2601" i="2"/>
  <c r="AM2602" i="2"/>
  <c r="AM2603" i="2"/>
  <c r="AM2604" i="2"/>
  <c r="AM2605" i="2"/>
  <c r="AM2606" i="2"/>
  <c r="AM2607" i="2"/>
  <c r="AM2608" i="2"/>
  <c r="AM2609" i="2"/>
  <c r="AM2610" i="2"/>
  <c r="AM2611" i="2"/>
  <c r="AM2612" i="2"/>
  <c r="AM2613" i="2"/>
  <c r="AM2614" i="2"/>
  <c r="AM2615" i="2"/>
  <c r="AM2616" i="2"/>
  <c r="AM2617" i="2"/>
  <c r="AM2618" i="2"/>
  <c r="AM2619" i="2"/>
  <c r="AM2620" i="2"/>
  <c r="AM2621" i="2"/>
  <c r="AM2622" i="2"/>
  <c r="AM2623" i="2"/>
  <c r="AM2624" i="2"/>
  <c r="AM2625" i="2"/>
  <c r="AM2626" i="2"/>
  <c r="AM2627" i="2"/>
  <c r="AM2628" i="2"/>
  <c r="AM2629" i="2"/>
  <c r="AM2630" i="2"/>
  <c r="AM2631" i="2"/>
  <c r="AM2632" i="2"/>
  <c r="AM2633" i="2"/>
  <c r="AM2634" i="2"/>
  <c r="AM2635" i="2"/>
  <c r="AM2636" i="2"/>
  <c r="AM2637" i="2"/>
  <c r="AM2638" i="2"/>
  <c r="AM2639" i="2"/>
  <c r="AM2640" i="2"/>
  <c r="AM2641" i="2"/>
  <c r="AM2642" i="2"/>
  <c r="AM2643" i="2"/>
  <c r="AM2644" i="2"/>
  <c r="AM2645" i="2"/>
  <c r="AM2646" i="2"/>
  <c r="AM2647" i="2"/>
  <c r="AM2648" i="2"/>
  <c r="AM2649" i="2"/>
  <c r="AM2650" i="2"/>
  <c r="AM2651" i="2"/>
  <c r="AM2652" i="2"/>
  <c r="AM2653" i="2"/>
  <c r="AM2654" i="2"/>
  <c r="AM2655" i="2"/>
  <c r="AM2656" i="2"/>
  <c r="AM2657" i="2"/>
  <c r="AM2658" i="2"/>
  <c r="AM2659" i="2"/>
  <c r="AM2660" i="2"/>
  <c r="AM2661" i="2"/>
  <c r="AM2662" i="2"/>
  <c r="AM2663" i="2"/>
  <c r="AM2664" i="2"/>
  <c r="AM2665" i="2"/>
  <c r="AM2666" i="2"/>
  <c r="AM2667" i="2"/>
  <c r="AM2668" i="2"/>
  <c r="AM2669" i="2"/>
  <c r="AM2670" i="2"/>
  <c r="AM2671" i="2"/>
  <c r="AM2672" i="2"/>
  <c r="AM2673" i="2"/>
  <c r="AM2674" i="2"/>
  <c r="AM2675" i="2"/>
  <c r="AM2676" i="2"/>
  <c r="AM2677" i="2"/>
  <c r="AM2678" i="2"/>
  <c r="AM2679" i="2"/>
  <c r="AM2680" i="2"/>
  <c r="AM2681" i="2"/>
  <c r="AM2682" i="2"/>
  <c r="AM2683" i="2"/>
  <c r="AM2684" i="2"/>
  <c r="AM2685" i="2"/>
  <c r="AM2686" i="2"/>
  <c r="AM2687" i="2"/>
  <c r="AM2688" i="2"/>
  <c r="AM2689" i="2"/>
  <c r="AM2690" i="2"/>
  <c r="AM2691" i="2"/>
  <c r="AM2692" i="2"/>
  <c r="AM2693" i="2"/>
  <c r="AM2694" i="2"/>
  <c r="AM2695" i="2"/>
  <c r="AM2696" i="2"/>
  <c r="AM2697" i="2"/>
  <c r="AM2698" i="2"/>
  <c r="AM2699" i="2"/>
  <c r="AM2700" i="2"/>
  <c r="AM2701" i="2"/>
  <c r="AM2702" i="2"/>
  <c r="AM2703" i="2"/>
  <c r="AM2704" i="2"/>
  <c r="AM2705" i="2"/>
  <c r="AM2706" i="2"/>
  <c r="AM2707" i="2"/>
  <c r="AM2708" i="2"/>
  <c r="AM2709" i="2"/>
  <c r="AM2710" i="2"/>
  <c r="AM2711" i="2"/>
  <c r="AM2712" i="2"/>
  <c r="AM2713" i="2"/>
  <c r="AM2714" i="2"/>
  <c r="AM2715" i="2"/>
  <c r="AM2716" i="2"/>
  <c r="AM2717" i="2"/>
  <c r="AM2718" i="2"/>
  <c r="AM2719" i="2"/>
  <c r="AM2720" i="2"/>
  <c r="AM2721" i="2"/>
  <c r="AM2722" i="2"/>
  <c r="AM2723" i="2"/>
  <c r="AM2724" i="2"/>
  <c r="AM2725" i="2"/>
  <c r="AM2726" i="2"/>
  <c r="AM2727" i="2"/>
  <c r="AM2728" i="2"/>
  <c r="AM2729" i="2"/>
  <c r="AM2730" i="2"/>
  <c r="AM2731" i="2"/>
  <c r="AM2732" i="2"/>
  <c r="AM2733" i="2"/>
  <c r="AM2734" i="2"/>
  <c r="AM2735" i="2"/>
  <c r="AM2736" i="2"/>
  <c r="AM2737" i="2"/>
  <c r="AM2738" i="2"/>
  <c r="AM2739" i="2"/>
  <c r="AM2740" i="2"/>
  <c r="AM2741" i="2"/>
  <c r="AM2742" i="2"/>
  <c r="AM2743" i="2"/>
  <c r="AM2744" i="2"/>
  <c r="AM2745" i="2"/>
  <c r="AM2746" i="2"/>
  <c r="AM2747" i="2"/>
  <c r="AM2748" i="2"/>
  <c r="AM2749" i="2"/>
  <c r="AM2750" i="2"/>
  <c r="AM2751" i="2"/>
  <c r="AM2752" i="2"/>
  <c r="AM2753" i="2"/>
  <c r="AM2754" i="2"/>
  <c r="AM2755" i="2"/>
  <c r="AM2756" i="2"/>
  <c r="AM2757" i="2"/>
  <c r="AM2758" i="2"/>
  <c r="AM2759" i="2"/>
  <c r="AM2760" i="2"/>
  <c r="AM2761" i="2"/>
  <c r="AM2762" i="2"/>
  <c r="AM2763" i="2"/>
  <c r="AM2764" i="2"/>
  <c r="AM2765" i="2"/>
  <c r="AM2766" i="2"/>
  <c r="AM2767" i="2"/>
  <c r="AM2768" i="2"/>
  <c r="AM2769" i="2"/>
  <c r="AM2770" i="2"/>
  <c r="AM2771" i="2"/>
  <c r="AM2772" i="2"/>
  <c r="AM2773" i="2"/>
  <c r="AM2774" i="2"/>
  <c r="AM2775" i="2"/>
  <c r="AM2776" i="2"/>
  <c r="AM2777" i="2"/>
  <c r="AM2778" i="2"/>
  <c r="AM2779" i="2"/>
  <c r="AM2780" i="2"/>
  <c r="AM2781" i="2"/>
  <c r="AM2782" i="2"/>
  <c r="AM2783" i="2"/>
  <c r="AM2784" i="2"/>
  <c r="AM2785" i="2"/>
  <c r="AM2786" i="2"/>
  <c r="AM2787" i="2"/>
  <c r="AM2788" i="2"/>
  <c r="AM2789" i="2"/>
  <c r="AM2790" i="2"/>
  <c r="AM2791" i="2"/>
  <c r="AM2792" i="2"/>
  <c r="AM2793" i="2"/>
  <c r="AM2794" i="2"/>
  <c r="AM2795" i="2"/>
  <c r="AM2796" i="2"/>
  <c r="AM2797" i="2"/>
  <c r="AM2798" i="2"/>
  <c r="AM2799" i="2"/>
  <c r="AM2800" i="2"/>
  <c r="AM2801" i="2"/>
  <c r="AM2802" i="2"/>
  <c r="AM2803" i="2"/>
  <c r="AM2804" i="2"/>
  <c r="AM2805" i="2"/>
  <c r="AM2806" i="2"/>
  <c r="AM2807" i="2"/>
  <c r="AM2808" i="2"/>
  <c r="AM2809" i="2"/>
  <c r="AM2810" i="2"/>
  <c r="AM2811" i="2"/>
  <c r="AM2812" i="2"/>
  <c r="AM2813" i="2"/>
  <c r="AM2814" i="2"/>
  <c r="AM2815" i="2"/>
  <c r="AM2816" i="2"/>
  <c r="AM2817" i="2"/>
  <c r="AM2818" i="2"/>
  <c r="AM2819" i="2"/>
  <c r="AM2820" i="2"/>
  <c r="AM2821" i="2"/>
  <c r="AM2822" i="2"/>
  <c r="AM2823" i="2"/>
  <c r="AM2824" i="2"/>
  <c r="AM2825" i="2"/>
  <c r="AM2826" i="2"/>
  <c r="AM2827" i="2"/>
  <c r="AM2828" i="2"/>
  <c r="AM2829" i="2"/>
  <c r="AM2830" i="2"/>
  <c r="AM2831" i="2"/>
  <c r="AM2832" i="2"/>
  <c r="AM2833" i="2"/>
  <c r="AM2834" i="2"/>
  <c r="AM2835" i="2"/>
  <c r="AM2836" i="2"/>
  <c r="AM2837" i="2"/>
  <c r="AM2838" i="2"/>
  <c r="AM2839" i="2"/>
  <c r="AM2840" i="2"/>
  <c r="AM2841" i="2"/>
  <c r="AM2842" i="2"/>
  <c r="AM2843" i="2"/>
  <c r="AM2844" i="2"/>
  <c r="AM2845" i="2"/>
  <c r="AM2846" i="2"/>
  <c r="AM2847" i="2"/>
  <c r="AM2848" i="2"/>
  <c r="AM2849" i="2"/>
  <c r="AM2850" i="2"/>
  <c r="AM2851" i="2"/>
  <c r="AM2852" i="2"/>
  <c r="AM2853" i="2"/>
  <c r="AM2854" i="2"/>
  <c r="AM2855" i="2"/>
  <c r="AM2856" i="2"/>
  <c r="AM2857" i="2"/>
  <c r="AM2858" i="2"/>
  <c r="AM2859" i="2"/>
  <c r="AM2860" i="2"/>
  <c r="AM2861" i="2"/>
  <c r="AM2862" i="2"/>
  <c r="AM2863" i="2"/>
  <c r="AM2864" i="2"/>
  <c r="AM2865" i="2"/>
  <c r="AM2866" i="2"/>
  <c r="AM2867" i="2"/>
  <c r="AM2868" i="2"/>
  <c r="AM2869" i="2"/>
  <c r="AM2870" i="2"/>
  <c r="AM2871" i="2"/>
  <c r="AM2872" i="2"/>
  <c r="AM2873" i="2"/>
  <c r="AM2874" i="2"/>
  <c r="AM2875" i="2"/>
  <c r="AM2876" i="2"/>
  <c r="AM2877" i="2"/>
  <c r="AM2878" i="2"/>
  <c r="AM2879" i="2"/>
  <c r="AM2880" i="2"/>
  <c r="AM2881" i="2"/>
  <c r="AM2882" i="2"/>
  <c r="AM2883" i="2"/>
  <c r="AM2884" i="2"/>
  <c r="AM2885" i="2"/>
  <c r="AM2886" i="2"/>
  <c r="AM2887" i="2"/>
  <c r="AM2888" i="2"/>
  <c r="AM2889" i="2"/>
  <c r="AM2890" i="2"/>
  <c r="AM2891" i="2"/>
  <c r="AM2892" i="2"/>
  <c r="AM2893" i="2"/>
  <c r="AM2894" i="2"/>
  <c r="AM2895" i="2"/>
  <c r="AM2896" i="2"/>
  <c r="AM2897" i="2"/>
  <c r="AM2898" i="2"/>
  <c r="AM2899" i="2"/>
  <c r="AM2900" i="2"/>
  <c r="AM2901" i="2"/>
  <c r="AM2902" i="2"/>
  <c r="AM2903" i="2"/>
  <c r="AM2904" i="2"/>
  <c r="AM2905" i="2"/>
  <c r="AM2906" i="2"/>
  <c r="AM2907" i="2"/>
  <c r="AM2908" i="2"/>
  <c r="AM2909" i="2"/>
  <c r="AM2910" i="2"/>
  <c r="AM2911" i="2"/>
  <c r="AM2912" i="2"/>
  <c r="AM2913" i="2"/>
  <c r="AM2914" i="2"/>
  <c r="AM2915" i="2"/>
  <c r="AM2916" i="2"/>
  <c r="AM2917" i="2"/>
  <c r="AM2918" i="2"/>
  <c r="AM2919" i="2"/>
  <c r="AM2920" i="2"/>
  <c r="AM2921" i="2"/>
  <c r="AM2922" i="2"/>
  <c r="AM2923" i="2"/>
  <c r="AM2924" i="2"/>
  <c r="AM2925" i="2"/>
  <c r="AM2926" i="2"/>
  <c r="AM2927" i="2"/>
  <c r="AM2928" i="2"/>
  <c r="AM2929" i="2"/>
  <c r="AM2930" i="2"/>
  <c r="AM2931" i="2"/>
  <c r="AM2932" i="2"/>
  <c r="AM2933" i="2"/>
  <c r="AM2934" i="2"/>
  <c r="AM2935" i="2"/>
  <c r="AM2936" i="2"/>
  <c r="AM2937" i="2"/>
  <c r="AM2938" i="2"/>
  <c r="AM2939" i="2"/>
  <c r="AM2940" i="2"/>
  <c r="AM2941" i="2"/>
  <c r="AM2942" i="2"/>
  <c r="AM2943" i="2"/>
  <c r="AM2944" i="2"/>
  <c r="AM2945" i="2"/>
  <c r="AM2946" i="2"/>
  <c r="AM2947" i="2"/>
  <c r="AM2948" i="2"/>
  <c r="AM2949" i="2"/>
  <c r="AM2950" i="2"/>
  <c r="AM2951" i="2"/>
  <c r="AM2952" i="2"/>
  <c r="AM2953" i="2"/>
  <c r="AM2954" i="2"/>
  <c r="AM2955" i="2"/>
  <c r="AM2956" i="2"/>
  <c r="AM2957" i="2"/>
  <c r="AM2958" i="2"/>
  <c r="AM2959" i="2"/>
  <c r="AM2960" i="2"/>
  <c r="AM2961" i="2"/>
  <c r="AM2962" i="2"/>
  <c r="AM2963" i="2"/>
  <c r="AM2964" i="2"/>
  <c r="AM2965" i="2"/>
  <c r="AM2966" i="2"/>
  <c r="AM2967" i="2"/>
  <c r="AM2968" i="2"/>
  <c r="AM2969" i="2"/>
  <c r="AM2970" i="2"/>
  <c r="AM2971" i="2"/>
  <c r="AM2972" i="2"/>
  <c r="AM2973" i="2"/>
  <c r="AM2974" i="2"/>
  <c r="AM2975" i="2"/>
  <c r="AM2976" i="2"/>
  <c r="AM2977" i="2"/>
  <c r="AM2978" i="2"/>
  <c r="AM2979" i="2"/>
  <c r="AM2980" i="2"/>
  <c r="AM2981" i="2"/>
  <c r="AM2982" i="2"/>
  <c r="AM2983" i="2"/>
  <c r="AM2984" i="2"/>
  <c r="AM2985" i="2"/>
  <c r="AM2986" i="2"/>
  <c r="AM2987" i="2"/>
  <c r="AM2988" i="2"/>
  <c r="AM2989" i="2"/>
  <c r="AM2990" i="2"/>
  <c r="AM2991" i="2"/>
  <c r="AM2992" i="2"/>
  <c r="AM2993" i="2"/>
  <c r="AM2994" i="2"/>
  <c r="AM2995" i="2"/>
  <c r="AM2996" i="2"/>
  <c r="AM2997" i="2"/>
  <c r="AM2998" i="2"/>
  <c r="AM2999" i="2"/>
  <c r="AM3000" i="2"/>
  <c r="AM3001" i="2"/>
  <c r="AM3002" i="2"/>
  <c r="AM3003" i="2"/>
  <c r="AM3004" i="2"/>
  <c r="AM3005" i="2"/>
  <c r="AM3006" i="2"/>
  <c r="AM3007" i="2"/>
  <c r="AM3008" i="2"/>
  <c r="AM3009" i="2"/>
  <c r="AM3010" i="2"/>
  <c r="AM3011" i="2"/>
  <c r="AM3012" i="2"/>
  <c r="AM3013" i="2"/>
  <c r="AM3014" i="2"/>
  <c r="AM3015" i="2"/>
  <c r="AM3016" i="2"/>
  <c r="AM3017" i="2"/>
  <c r="AM3018" i="2"/>
  <c r="AM3019" i="2"/>
  <c r="AM3020" i="2"/>
  <c r="AM3021" i="2"/>
  <c r="AM3022" i="2"/>
  <c r="AM3023" i="2"/>
  <c r="AM3024" i="2"/>
  <c r="AM3025" i="2"/>
  <c r="AM3026" i="2"/>
  <c r="AM3027" i="2"/>
  <c r="AM3028" i="2"/>
  <c r="AM3029" i="2"/>
  <c r="AM3030" i="2"/>
  <c r="AM3031" i="2"/>
  <c r="AM3032" i="2"/>
  <c r="AM3033" i="2"/>
  <c r="AM3034" i="2"/>
  <c r="AM3035" i="2"/>
  <c r="AM3036" i="2"/>
  <c r="AM3037" i="2"/>
  <c r="AM3038" i="2"/>
  <c r="AM3039" i="2"/>
  <c r="AM3040" i="2"/>
  <c r="AM3041" i="2"/>
  <c r="AM3042" i="2"/>
  <c r="AM3043" i="2"/>
  <c r="AM3044" i="2"/>
  <c r="AM3045" i="2"/>
  <c r="AM3046" i="2"/>
  <c r="AM3047" i="2"/>
  <c r="AM3048" i="2"/>
  <c r="AM3049" i="2"/>
  <c r="AM3050" i="2"/>
  <c r="AM3051" i="2"/>
  <c r="AM3052" i="2"/>
  <c r="AM3053" i="2"/>
  <c r="AM3054" i="2"/>
  <c r="AM3055" i="2"/>
  <c r="AM3056" i="2"/>
  <c r="AM3057" i="2"/>
  <c r="AM3058" i="2"/>
  <c r="AM3059" i="2"/>
  <c r="AM3060" i="2"/>
  <c r="AM3061" i="2"/>
  <c r="AM3062" i="2"/>
  <c r="AM3063" i="2"/>
  <c r="AM3064" i="2"/>
  <c r="AM3065" i="2"/>
  <c r="AM3066" i="2"/>
  <c r="AM3067" i="2"/>
  <c r="AM3068" i="2"/>
  <c r="AM3069" i="2"/>
  <c r="AM3070" i="2"/>
  <c r="AM3071" i="2"/>
  <c r="AM3072" i="2"/>
  <c r="AM3073" i="2"/>
  <c r="AM3074" i="2"/>
  <c r="AM3075" i="2"/>
  <c r="AM3076" i="2"/>
  <c r="AM3077" i="2"/>
  <c r="AM3078" i="2"/>
  <c r="AM3079" i="2"/>
  <c r="AM3080" i="2"/>
  <c r="AM3081" i="2"/>
  <c r="AM3082" i="2"/>
  <c r="AM3083" i="2"/>
  <c r="AM3084" i="2"/>
  <c r="AM3085" i="2"/>
  <c r="AM3086" i="2"/>
  <c r="AM3087" i="2"/>
  <c r="AM3088" i="2"/>
  <c r="AM3089" i="2"/>
  <c r="AM3090" i="2"/>
  <c r="AM3091" i="2"/>
  <c r="AM3092" i="2"/>
  <c r="AM3093" i="2"/>
  <c r="AM3094" i="2"/>
  <c r="AM3095" i="2"/>
  <c r="AM3096" i="2"/>
  <c r="AM3097" i="2"/>
  <c r="AM3098" i="2"/>
  <c r="AU3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1" i="2"/>
  <c r="AU32" i="2"/>
  <c r="AU33" i="2"/>
  <c r="AU34" i="2"/>
  <c r="AU35" i="2"/>
  <c r="AU36" i="2"/>
  <c r="AU37" i="2"/>
  <c r="AU38" i="2"/>
  <c r="AU39" i="2"/>
  <c r="AU40" i="2"/>
  <c r="AU41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8" i="2"/>
  <c r="AU169" i="2"/>
  <c r="AU170" i="2"/>
  <c r="AU171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90" i="2"/>
  <c r="AU191" i="2"/>
  <c r="AU193" i="2"/>
  <c r="AU194" i="2"/>
  <c r="AU195" i="2"/>
  <c r="AU196" i="2"/>
  <c r="AU197" i="2"/>
  <c r="AU198" i="2"/>
  <c r="AU199" i="2"/>
  <c r="AU200" i="2"/>
  <c r="AU201" i="2"/>
  <c r="AU202" i="2"/>
  <c r="AU203" i="2"/>
  <c r="AU205" i="2"/>
  <c r="AU206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1" i="2"/>
  <c r="AU242" i="2"/>
  <c r="AU243" i="2"/>
  <c r="AU247" i="2"/>
  <c r="AU248" i="2"/>
  <c r="AU250" i="2"/>
  <c r="AU251" i="2"/>
  <c r="AU253" i="2"/>
  <c r="AU254" i="2"/>
  <c r="AU255" i="2"/>
  <c r="AU256" i="2"/>
  <c r="AU258" i="2"/>
  <c r="AU259" i="2"/>
  <c r="AU260" i="2"/>
  <c r="AU261" i="2"/>
  <c r="AU263" i="2"/>
  <c r="AU264" i="2"/>
  <c r="AU265" i="2"/>
  <c r="AU266" i="2"/>
  <c r="AU267" i="2"/>
  <c r="AU268" i="2"/>
  <c r="AU269" i="2"/>
  <c r="AU270" i="2"/>
  <c r="AU272" i="2"/>
  <c r="AU273" i="2"/>
  <c r="AU274" i="2"/>
  <c r="AU275" i="2"/>
  <c r="AU276" i="2"/>
  <c r="AU277" i="2"/>
  <c r="AU278" i="2"/>
  <c r="AU280" i="2"/>
  <c r="AU282" i="2"/>
  <c r="AU283" i="2"/>
  <c r="AU284" i="2"/>
  <c r="AU285" i="2"/>
  <c r="AU286" i="2"/>
  <c r="AU287" i="2"/>
  <c r="AU288" i="2"/>
  <c r="AU289" i="2"/>
  <c r="AU290" i="2"/>
  <c r="AU291" i="2"/>
  <c r="AU293" i="2"/>
  <c r="AU294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6" i="2"/>
  <c r="AU337" i="2"/>
  <c r="AU338" i="2"/>
  <c r="AU340" i="2"/>
  <c r="AU341" i="2"/>
  <c r="AU342" i="2"/>
  <c r="AU343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5" i="2"/>
  <c r="AU396" i="2"/>
  <c r="AU397" i="2"/>
  <c r="AU398" i="2"/>
  <c r="AU399" i="2"/>
  <c r="AU400" i="2"/>
  <c r="AU401" i="2"/>
  <c r="AU402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1403" i="2"/>
  <c r="AU1404" i="2"/>
  <c r="AU1405" i="2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U1514" i="2"/>
  <c r="AU1515" i="2"/>
  <c r="AU1516" i="2"/>
  <c r="AU1517" i="2"/>
  <c r="AU1518" i="2"/>
  <c r="AU1519" i="2"/>
  <c r="AU1520" i="2"/>
  <c r="AU1521" i="2"/>
  <c r="AU1522" i="2"/>
  <c r="AU1523" i="2"/>
  <c r="AU1524" i="2"/>
  <c r="AU1525" i="2"/>
  <c r="AU1526" i="2"/>
  <c r="AU1527" i="2"/>
  <c r="AU1528" i="2"/>
  <c r="AU1529" i="2"/>
  <c r="AU1530" i="2"/>
  <c r="AU1531" i="2"/>
  <c r="AU1532" i="2"/>
  <c r="AU1533" i="2"/>
  <c r="AU1534" i="2"/>
  <c r="AU1535" i="2"/>
  <c r="AU1536" i="2"/>
  <c r="AU1537" i="2"/>
  <c r="AU1538" i="2"/>
  <c r="AU1539" i="2"/>
  <c r="AU1540" i="2"/>
  <c r="AU1541" i="2"/>
  <c r="AU1542" i="2"/>
  <c r="AU1543" i="2"/>
  <c r="AU1544" i="2"/>
  <c r="AU1545" i="2"/>
  <c r="AU1546" i="2"/>
  <c r="AU1547" i="2"/>
  <c r="AU1548" i="2"/>
  <c r="AU1549" i="2"/>
  <c r="AU1550" i="2"/>
  <c r="AU1551" i="2"/>
  <c r="AU1552" i="2"/>
  <c r="AU1553" i="2"/>
  <c r="AU1554" i="2"/>
  <c r="AU1555" i="2"/>
  <c r="AU1556" i="2"/>
  <c r="AU1557" i="2"/>
  <c r="AU1558" i="2"/>
  <c r="AU1559" i="2"/>
  <c r="AU1560" i="2"/>
  <c r="AU1561" i="2"/>
  <c r="AU1562" i="2"/>
  <c r="AU1563" i="2"/>
  <c r="AU1564" i="2"/>
  <c r="AU1565" i="2"/>
  <c r="AU1566" i="2"/>
  <c r="AU1567" i="2"/>
  <c r="AU1568" i="2"/>
  <c r="AU1569" i="2"/>
  <c r="AU1570" i="2"/>
  <c r="AU1571" i="2"/>
  <c r="AU1572" i="2"/>
  <c r="AU1573" i="2"/>
  <c r="AU1574" i="2"/>
  <c r="AU1575" i="2"/>
  <c r="AU1576" i="2"/>
  <c r="AU1577" i="2"/>
  <c r="AU1578" i="2"/>
  <c r="AU1579" i="2"/>
  <c r="AU1580" i="2"/>
  <c r="AU1581" i="2"/>
  <c r="AU1582" i="2"/>
  <c r="AU1583" i="2"/>
  <c r="AU1584" i="2"/>
  <c r="AU1585" i="2"/>
  <c r="AU1586" i="2"/>
  <c r="AU1587" i="2"/>
  <c r="AU1588" i="2"/>
  <c r="AU1589" i="2"/>
  <c r="AU1590" i="2"/>
  <c r="AU1591" i="2"/>
  <c r="AU1592" i="2"/>
  <c r="AU1593" i="2"/>
  <c r="AU1594" i="2"/>
  <c r="AU1595" i="2"/>
  <c r="AU1596" i="2"/>
  <c r="AU1597" i="2"/>
  <c r="AU1598" i="2"/>
  <c r="AU1599" i="2"/>
  <c r="AU1600" i="2"/>
  <c r="AU1601" i="2"/>
  <c r="AU1602" i="2"/>
  <c r="AU1603" i="2"/>
  <c r="AU1604" i="2"/>
  <c r="AU1605" i="2"/>
  <c r="AU1606" i="2"/>
  <c r="AU1607" i="2"/>
  <c r="AU1608" i="2"/>
  <c r="AU1609" i="2"/>
  <c r="AU1610" i="2"/>
  <c r="AU1611" i="2"/>
  <c r="AU1612" i="2"/>
  <c r="AU1613" i="2"/>
  <c r="AU1614" i="2"/>
  <c r="AU1615" i="2"/>
  <c r="AU1616" i="2"/>
  <c r="AU1617" i="2"/>
  <c r="AU1618" i="2"/>
  <c r="AU1619" i="2"/>
  <c r="AU1620" i="2"/>
  <c r="AU1621" i="2"/>
  <c r="AU1622" i="2"/>
  <c r="AU1623" i="2"/>
  <c r="AU1624" i="2"/>
  <c r="AU1625" i="2"/>
  <c r="AU1626" i="2"/>
  <c r="AU1627" i="2"/>
  <c r="AU1628" i="2"/>
  <c r="AU1629" i="2"/>
  <c r="AU1630" i="2"/>
  <c r="AU1631" i="2"/>
  <c r="AU1632" i="2"/>
  <c r="AU1633" i="2"/>
  <c r="AU1634" i="2"/>
  <c r="AU1635" i="2"/>
  <c r="AU1636" i="2"/>
  <c r="AU1637" i="2"/>
  <c r="AU1638" i="2"/>
  <c r="AU1639" i="2"/>
  <c r="AU1640" i="2"/>
  <c r="AU1641" i="2"/>
  <c r="AU1642" i="2"/>
  <c r="AU1643" i="2"/>
  <c r="AU1644" i="2"/>
  <c r="AU1645" i="2"/>
  <c r="AU1646" i="2"/>
  <c r="AU1647" i="2"/>
  <c r="AU1648" i="2"/>
  <c r="AU1649" i="2"/>
  <c r="AU1650" i="2"/>
  <c r="AU1651" i="2"/>
  <c r="AU1652" i="2"/>
  <c r="AU1653" i="2"/>
  <c r="AU1654" i="2"/>
  <c r="AU1655" i="2"/>
  <c r="AU1656" i="2"/>
  <c r="AU1657" i="2"/>
  <c r="AU1658" i="2"/>
  <c r="AU1659" i="2"/>
  <c r="AU1660" i="2"/>
  <c r="AU1661" i="2"/>
  <c r="AU1662" i="2"/>
  <c r="AU1663" i="2"/>
  <c r="AU1664" i="2"/>
  <c r="AU1665" i="2"/>
  <c r="AU1666" i="2"/>
  <c r="AU1667" i="2"/>
  <c r="AU1668" i="2"/>
  <c r="AU1669" i="2"/>
  <c r="AU1670" i="2"/>
  <c r="AU1671" i="2"/>
  <c r="AU1672" i="2"/>
  <c r="AU1673" i="2"/>
  <c r="AU1674" i="2"/>
  <c r="AU1675" i="2"/>
  <c r="AU1676" i="2"/>
  <c r="AU1677" i="2"/>
  <c r="AU1678" i="2"/>
  <c r="AU1679" i="2"/>
  <c r="AU1680" i="2"/>
  <c r="AU1681" i="2"/>
  <c r="AU1682" i="2"/>
  <c r="AU1683" i="2"/>
  <c r="AU1684" i="2"/>
  <c r="AU1685" i="2"/>
  <c r="AU1686" i="2"/>
  <c r="AU1687" i="2"/>
  <c r="AU1688" i="2"/>
  <c r="AU1689" i="2"/>
  <c r="AU1690" i="2"/>
  <c r="AU1691" i="2"/>
  <c r="AU1692" i="2"/>
  <c r="AU1693" i="2"/>
  <c r="AU1694" i="2"/>
  <c r="AU1695" i="2"/>
  <c r="AU1696" i="2"/>
  <c r="AU1697" i="2"/>
  <c r="AU1698" i="2"/>
  <c r="AU1699" i="2"/>
  <c r="AU1700" i="2"/>
  <c r="AU1701" i="2"/>
  <c r="AU1702" i="2"/>
  <c r="AU1703" i="2"/>
  <c r="AU1704" i="2"/>
  <c r="AU1705" i="2"/>
  <c r="AU1706" i="2"/>
  <c r="AU1707" i="2"/>
  <c r="AU1708" i="2"/>
  <c r="AU1709" i="2"/>
  <c r="AU1710" i="2"/>
  <c r="AU1711" i="2"/>
  <c r="AU1712" i="2"/>
  <c r="AU1713" i="2"/>
  <c r="AU1714" i="2"/>
  <c r="AU1715" i="2"/>
  <c r="AU1716" i="2"/>
  <c r="AU1717" i="2"/>
  <c r="AU1718" i="2"/>
  <c r="AU1719" i="2"/>
  <c r="AU1720" i="2"/>
  <c r="AU1721" i="2"/>
  <c r="AU1722" i="2"/>
  <c r="AU1723" i="2"/>
  <c r="AU1724" i="2"/>
  <c r="AU1725" i="2"/>
  <c r="AU1726" i="2"/>
  <c r="AU1727" i="2"/>
  <c r="AU1728" i="2"/>
  <c r="AU1729" i="2"/>
  <c r="AU1730" i="2"/>
  <c r="AU1731" i="2"/>
  <c r="AU1732" i="2"/>
  <c r="AU1733" i="2"/>
  <c r="AU1734" i="2"/>
  <c r="AU1735" i="2"/>
  <c r="AU1736" i="2"/>
  <c r="AU1737" i="2"/>
  <c r="AU1738" i="2"/>
  <c r="AU1739" i="2"/>
  <c r="AU1740" i="2"/>
  <c r="AU1741" i="2"/>
  <c r="AU1742" i="2"/>
  <c r="AU1743" i="2"/>
  <c r="AU1744" i="2"/>
  <c r="AU1745" i="2"/>
  <c r="AU1746" i="2"/>
  <c r="AU1747" i="2"/>
  <c r="AU1748" i="2"/>
  <c r="AU1749" i="2"/>
  <c r="AU1750" i="2"/>
  <c r="AU1751" i="2"/>
  <c r="AU1752" i="2"/>
  <c r="AU1753" i="2"/>
  <c r="AU1754" i="2"/>
  <c r="AU1755" i="2"/>
  <c r="AU1756" i="2"/>
  <c r="AU1757" i="2"/>
  <c r="AU1758" i="2"/>
  <c r="AU1759" i="2"/>
  <c r="AU1760" i="2"/>
  <c r="AU1761" i="2"/>
  <c r="AU1762" i="2"/>
  <c r="AU1763" i="2"/>
  <c r="AU1764" i="2"/>
  <c r="AU1765" i="2"/>
  <c r="AU1766" i="2"/>
  <c r="AU1767" i="2"/>
  <c r="AU1768" i="2"/>
  <c r="AU1769" i="2"/>
  <c r="AU1770" i="2"/>
  <c r="AU1771" i="2"/>
  <c r="AU1772" i="2"/>
  <c r="AU1773" i="2"/>
  <c r="AU1774" i="2"/>
  <c r="AU1775" i="2"/>
  <c r="AU1776" i="2"/>
  <c r="AU1777" i="2"/>
  <c r="AU1778" i="2"/>
  <c r="AU1779" i="2"/>
  <c r="AU1780" i="2"/>
  <c r="AU1781" i="2"/>
  <c r="AU1782" i="2"/>
  <c r="AU1783" i="2"/>
  <c r="AU1784" i="2"/>
  <c r="AU1785" i="2"/>
  <c r="AU1786" i="2"/>
  <c r="AU1787" i="2"/>
  <c r="AU1788" i="2"/>
  <c r="AU1789" i="2"/>
  <c r="AU1790" i="2"/>
  <c r="AU1791" i="2"/>
  <c r="AU1792" i="2"/>
  <c r="AU1793" i="2"/>
  <c r="AU1794" i="2"/>
  <c r="AU1795" i="2"/>
  <c r="AU1796" i="2"/>
  <c r="AU1797" i="2"/>
  <c r="AU1798" i="2"/>
  <c r="AU1799" i="2"/>
  <c r="AU1800" i="2"/>
  <c r="AU1801" i="2"/>
  <c r="AU1802" i="2"/>
  <c r="AU1803" i="2"/>
  <c r="AU1804" i="2"/>
  <c r="AU1805" i="2"/>
  <c r="AU1806" i="2"/>
  <c r="AU1807" i="2"/>
  <c r="AU1808" i="2"/>
  <c r="AU1809" i="2"/>
  <c r="AU1810" i="2"/>
  <c r="AU1811" i="2"/>
  <c r="AU1812" i="2"/>
  <c r="AU1813" i="2"/>
  <c r="AU1814" i="2"/>
  <c r="AU1815" i="2"/>
  <c r="AU1816" i="2"/>
  <c r="AU1817" i="2"/>
  <c r="AU1818" i="2"/>
  <c r="AU1819" i="2"/>
  <c r="AU1820" i="2"/>
  <c r="AU1821" i="2"/>
  <c r="AU1822" i="2"/>
  <c r="AU1823" i="2"/>
  <c r="AU1824" i="2"/>
  <c r="AU1825" i="2"/>
  <c r="AU1826" i="2"/>
  <c r="AU1827" i="2"/>
  <c r="AU1828" i="2"/>
  <c r="AU1829" i="2"/>
  <c r="AU1830" i="2"/>
  <c r="AU1831" i="2"/>
  <c r="AU1832" i="2"/>
  <c r="AU1833" i="2"/>
  <c r="AU1834" i="2"/>
  <c r="AU1835" i="2"/>
  <c r="AU1836" i="2"/>
  <c r="AU1837" i="2"/>
  <c r="AU1838" i="2"/>
  <c r="AU1839" i="2"/>
  <c r="AU1840" i="2"/>
  <c r="AU1841" i="2"/>
  <c r="AU1842" i="2"/>
  <c r="AU1843" i="2"/>
  <c r="AU1844" i="2"/>
  <c r="AU1845" i="2"/>
  <c r="AU1846" i="2"/>
  <c r="AU1847" i="2"/>
  <c r="AU1848" i="2"/>
  <c r="AU1849" i="2"/>
  <c r="AU1850" i="2"/>
  <c r="AU1851" i="2"/>
  <c r="AU1852" i="2"/>
  <c r="AU1853" i="2"/>
  <c r="AU1854" i="2"/>
  <c r="AU1855" i="2"/>
  <c r="AU1856" i="2"/>
  <c r="AU1857" i="2"/>
  <c r="AU1858" i="2"/>
  <c r="AU1859" i="2"/>
  <c r="AU1860" i="2"/>
  <c r="AU1861" i="2"/>
  <c r="AU1862" i="2"/>
  <c r="AU1863" i="2"/>
  <c r="AU1864" i="2"/>
  <c r="AU1865" i="2"/>
  <c r="AU1866" i="2"/>
  <c r="AU1867" i="2"/>
  <c r="AU1868" i="2"/>
  <c r="AU1869" i="2"/>
  <c r="AU1870" i="2"/>
  <c r="AU1871" i="2"/>
  <c r="AU1872" i="2"/>
  <c r="AU1873" i="2"/>
  <c r="AU1874" i="2"/>
  <c r="AU1875" i="2"/>
  <c r="AU1876" i="2"/>
  <c r="AU1877" i="2"/>
  <c r="AU1878" i="2"/>
  <c r="AU1879" i="2"/>
  <c r="AU1880" i="2"/>
  <c r="AU1881" i="2"/>
  <c r="AU1882" i="2"/>
  <c r="AU1883" i="2"/>
  <c r="AU1884" i="2"/>
  <c r="AU1885" i="2"/>
  <c r="AU1886" i="2"/>
  <c r="AU1887" i="2"/>
  <c r="AU1888" i="2"/>
  <c r="AU1889" i="2"/>
  <c r="AU1890" i="2"/>
  <c r="AU1891" i="2"/>
  <c r="AU1892" i="2"/>
  <c r="AU1893" i="2"/>
  <c r="AU1894" i="2"/>
  <c r="AU1895" i="2"/>
  <c r="AU1896" i="2"/>
  <c r="AU1897" i="2"/>
  <c r="AU1898" i="2"/>
  <c r="AU1899" i="2"/>
  <c r="AU1900" i="2"/>
  <c r="AU1901" i="2"/>
  <c r="AU1902" i="2"/>
  <c r="AU1903" i="2"/>
  <c r="AU1904" i="2"/>
  <c r="AU1905" i="2"/>
  <c r="AU1906" i="2"/>
  <c r="AU1907" i="2"/>
  <c r="AU1908" i="2"/>
  <c r="AU1909" i="2"/>
  <c r="AU1910" i="2"/>
  <c r="AU1911" i="2"/>
  <c r="AU1912" i="2"/>
  <c r="AU1913" i="2"/>
  <c r="AU1914" i="2"/>
  <c r="AU1915" i="2"/>
  <c r="AU1916" i="2"/>
  <c r="AU1917" i="2"/>
  <c r="AU1918" i="2"/>
  <c r="AU1919" i="2"/>
  <c r="AU1920" i="2"/>
  <c r="AU1921" i="2"/>
  <c r="AU1922" i="2"/>
  <c r="AU1923" i="2"/>
  <c r="AU1924" i="2"/>
  <c r="AU1925" i="2"/>
  <c r="AU1926" i="2"/>
  <c r="AU1927" i="2"/>
  <c r="AU1928" i="2"/>
  <c r="AU1929" i="2"/>
  <c r="AU1930" i="2"/>
  <c r="AU1931" i="2"/>
  <c r="AU1932" i="2"/>
  <c r="AU1933" i="2"/>
  <c r="AU1934" i="2"/>
  <c r="AU1935" i="2"/>
  <c r="AU1936" i="2"/>
  <c r="AU1937" i="2"/>
  <c r="AU1938" i="2"/>
  <c r="AU1939" i="2"/>
  <c r="AU1940" i="2"/>
  <c r="AU1941" i="2"/>
  <c r="AU1942" i="2"/>
  <c r="AU1943" i="2"/>
  <c r="AU1944" i="2"/>
  <c r="AU1945" i="2"/>
  <c r="AU1946" i="2"/>
  <c r="AU1947" i="2"/>
  <c r="AU1948" i="2"/>
  <c r="AU1949" i="2"/>
  <c r="AU1950" i="2"/>
  <c r="AU1951" i="2"/>
  <c r="AU1952" i="2"/>
  <c r="AU1953" i="2"/>
  <c r="AU1954" i="2"/>
  <c r="AU1955" i="2"/>
  <c r="AU1956" i="2"/>
  <c r="AU1957" i="2"/>
  <c r="AU1958" i="2"/>
  <c r="AU1959" i="2"/>
  <c r="AU1960" i="2"/>
  <c r="AU1961" i="2"/>
  <c r="AU1962" i="2"/>
  <c r="AU1963" i="2"/>
  <c r="AU1964" i="2"/>
  <c r="AU1965" i="2"/>
  <c r="AU1966" i="2"/>
  <c r="AU1967" i="2"/>
  <c r="AU1968" i="2"/>
  <c r="AU1969" i="2"/>
  <c r="AU1970" i="2"/>
  <c r="AU1971" i="2"/>
  <c r="AU1972" i="2"/>
  <c r="AU1973" i="2"/>
  <c r="AU1974" i="2"/>
  <c r="AU1975" i="2"/>
  <c r="AU1976" i="2"/>
  <c r="AU1977" i="2"/>
  <c r="AU1978" i="2"/>
  <c r="AU1979" i="2"/>
  <c r="AU1980" i="2"/>
  <c r="AU1981" i="2"/>
  <c r="AU1982" i="2"/>
  <c r="AU1983" i="2"/>
  <c r="AU1984" i="2"/>
  <c r="AU1985" i="2"/>
  <c r="AU1986" i="2"/>
  <c r="AU1987" i="2"/>
  <c r="AU1988" i="2"/>
  <c r="AU1989" i="2"/>
  <c r="AU1990" i="2"/>
  <c r="AU1991" i="2"/>
  <c r="AU1992" i="2"/>
  <c r="AU1993" i="2"/>
  <c r="AU1994" i="2"/>
  <c r="AU1995" i="2"/>
  <c r="AU1996" i="2"/>
  <c r="AU1997" i="2"/>
  <c r="AU1998" i="2"/>
  <c r="AU1999" i="2"/>
  <c r="AU2000" i="2"/>
  <c r="AU2001" i="2"/>
  <c r="AU2002" i="2"/>
  <c r="AU2003" i="2"/>
  <c r="AU2004" i="2"/>
  <c r="AU2005" i="2"/>
  <c r="AU2006" i="2"/>
  <c r="AU2007" i="2"/>
  <c r="AU2008" i="2"/>
  <c r="AU2009" i="2"/>
  <c r="AU2010" i="2"/>
  <c r="AU2011" i="2"/>
  <c r="AU2012" i="2"/>
  <c r="AU2013" i="2"/>
  <c r="AU2014" i="2"/>
  <c r="AU2015" i="2"/>
  <c r="AU2016" i="2"/>
  <c r="AU2017" i="2"/>
  <c r="AU2018" i="2"/>
  <c r="AU2019" i="2"/>
  <c r="AU2020" i="2"/>
  <c r="AU2021" i="2"/>
  <c r="AU2022" i="2"/>
  <c r="AU2023" i="2"/>
  <c r="AU2024" i="2"/>
  <c r="AU2025" i="2"/>
  <c r="AU2026" i="2"/>
  <c r="AU2027" i="2"/>
  <c r="AU2028" i="2"/>
  <c r="AU2029" i="2"/>
  <c r="AU2030" i="2"/>
  <c r="AU2031" i="2"/>
  <c r="AU2032" i="2"/>
  <c r="AU2033" i="2"/>
  <c r="AU2034" i="2"/>
  <c r="AU2035" i="2"/>
  <c r="AU2036" i="2"/>
  <c r="AU2037" i="2"/>
  <c r="AU2038" i="2"/>
  <c r="AU2039" i="2"/>
  <c r="AU2040" i="2"/>
  <c r="AU2041" i="2"/>
  <c r="AU2042" i="2"/>
  <c r="AU2043" i="2"/>
  <c r="AU2044" i="2"/>
  <c r="AU2045" i="2"/>
  <c r="AU2046" i="2"/>
  <c r="AU2047" i="2"/>
  <c r="AU2048" i="2"/>
  <c r="AU2049" i="2"/>
  <c r="AU2050" i="2"/>
  <c r="AU2051" i="2"/>
  <c r="AU2052" i="2"/>
  <c r="AU2053" i="2"/>
  <c r="AU2054" i="2"/>
  <c r="AU2055" i="2"/>
  <c r="AU2056" i="2"/>
  <c r="AU2057" i="2"/>
  <c r="AU2058" i="2"/>
  <c r="AU2059" i="2"/>
  <c r="AU2060" i="2"/>
  <c r="AU2061" i="2"/>
  <c r="AU2062" i="2"/>
  <c r="AU2063" i="2"/>
  <c r="AU2064" i="2"/>
  <c r="AU2065" i="2"/>
  <c r="AU2066" i="2"/>
  <c r="AU2067" i="2"/>
  <c r="AU2068" i="2"/>
  <c r="AU2069" i="2"/>
  <c r="AU2070" i="2"/>
  <c r="AU2071" i="2"/>
  <c r="AU2072" i="2"/>
  <c r="AU2073" i="2"/>
  <c r="AU2074" i="2"/>
  <c r="AU2075" i="2"/>
  <c r="AU2076" i="2"/>
  <c r="AU2077" i="2"/>
  <c r="AU2078" i="2"/>
  <c r="AU2079" i="2"/>
  <c r="AU2080" i="2"/>
  <c r="AU2081" i="2"/>
  <c r="AU2082" i="2"/>
  <c r="AU2083" i="2"/>
  <c r="AU2084" i="2"/>
  <c r="AU2085" i="2"/>
  <c r="AU2086" i="2"/>
  <c r="AU2087" i="2"/>
  <c r="AU2088" i="2"/>
  <c r="AU2089" i="2"/>
  <c r="AU2090" i="2"/>
  <c r="AU2091" i="2"/>
  <c r="AU2092" i="2"/>
  <c r="AU2093" i="2"/>
  <c r="AU2094" i="2"/>
  <c r="AU2095" i="2"/>
  <c r="AU2096" i="2"/>
  <c r="AU2097" i="2"/>
  <c r="AU2098" i="2"/>
  <c r="AU2099" i="2"/>
  <c r="AU2100" i="2"/>
  <c r="AU2101" i="2"/>
  <c r="AU2102" i="2"/>
  <c r="AU2103" i="2"/>
  <c r="AU2104" i="2"/>
  <c r="AU2105" i="2"/>
  <c r="AU2106" i="2"/>
  <c r="AU2107" i="2"/>
  <c r="AU2108" i="2"/>
  <c r="AU2109" i="2"/>
  <c r="AU2110" i="2"/>
  <c r="AU2111" i="2"/>
  <c r="AU2112" i="2"/>
  <c r="AU2113" i="2"/>
  <c r="AU2114" i="2"/>
  <c r="AU2115" i="2"/>
  <c r="AU2116" i="2"/>
  <c r="AU2117" i="2"/>
  <c r="AU2118" i="2"/>
  <c r="AU2119" i="2"/>
  <c r="AU2120" i="2"/>
  <c r="AU2121" i="2"/>
  <c r="AU2122" i="2"/>
  <c r="AU2123" i="2"/>
  <c r="AU2124" i="2"/>
  <c r="AU2125" i="2"/>
  <c r="AU2126" i="2"/>
  <c r="AU2127" i="2"/>
  <c r="AU2128" i="2"/>
  <c r="AU2129" i="2"/>
  <c r="AU2130" i="2"/>
  <c r="AU2131" i="2"/>
  <c r="AU2132" i="2"/>
  <c r="AU2133" i="2"/>
  <c r="AU2134" i="2"/>
  <c r="AU2135" i="2"/>
  <c r="AU2136" i="2"/>
  <c r="AU2137" i="2"/>
  <c r="AU2138" i="2"/>
  <c r="AU2139" i="2"/>
  <c r="AU2140" i="2"/>
  <c r="AU2141" i="2"/>
  <c r="AU2142" i="2"/>
  <c r="AU2143" i="2"/>
  <c r="AU2144" i="2"/>
  <c r="AU2145" i="2"/>
  <c r="AU2146" i="2"/>
  <c r="AU2147" i="2"/>
  <c r="AU2148" i="2"/>
  <c r="AU2149" i="2"/>
  <c r="AU2150" i="2"/>
  <c r="AU2151" i="2"/>
  <c r="AU2152" i="2"/>
  <c r="AU2153" i="2"/>
  <c r="AU2154" i="2"/>
  <c r="AU2155" i="2"/>
  <c r="AU2156" i="2"/>
  <c r="AU2157" i="2"/>
  <c r="AU2158" i="2"/>
  <c r="AU2159" i="2"/>
  <c r="AU2160" i="2"/>
  <c r="AU2161" i="2"/>
  <c r="AU2162" i="2"/>
  <c r="AU2163" i="2"/>
  <c r="AU2164" i="2"/>
  <c r="AU2165" i="2"/>
  <c r="AU2166" i="2"/>
  <c r="AU2167" i="2"/>
  <c r="AU2168" i="2"/>
  <c r="AU2169" i="2"/>
  <c r="AU2170" i="2"/>
  <c r="AU2171" i="2"/>
  <c r="AU2172" i="2"/>
  <c r="AU2173" i="2"/>
  <c r="AU2174" i="2"/>
  <c r="AU2175" i="2"/>
  <c r="AU2176" i="2"/>
  <c r="AU2177" i="2"/>
  <c r="AU2178" i="2"/>
  <c r="AU2179" i="2"/>
  <c r="AU2180" i="2"/>
  <c r="AU2181" i="2"/>
  <c r="AU2182" i="2"/>
  <c r="AU2183" i="2"/>
  <c r="AU2184" i="2"/>
  <c r="AU2185" i="2"/>
  <c r="AU2186" i="2"/>
  <c r="AU2187" i="2"/>
  <c r="AU2188" i="2"/>
  <c r="AU2189" i="2"/>
  <c r="AU2190" i="2"/>
  <c r="AU2191" i="2"/>
  <c r="AU2192" i="2"/>
  <c r="AU2193" i="2"/>
  <c r="AU2194" i="2"/>
  <c r="AU2195" i="2"/>
  <c r="AU2196" i="2"/>
  <c r="AU2197" i="2"/>
  <c r="AU2198" i="2"/>
  <c r="AU2199" i="2"/>
  <c r="AU2200" i="2"/>
  <c r="AU2201" i="2"/>
  <c r="AU2202" i="2"/>
  <c r="AU2203" i="2"/>
  <c r="AU2204" i="2"/>
  <c r="AU2205" i="2"/>
  <c r="AU2206" i="2"/>
  <c r="AU2207" i="2"/>
  <c r="AU2208" i="2"/>
  <c r="AU2209" i="2"/>
  <c r="AU2210" i="2"/>
  <c r="AU2211" i="2"/>
  <c r="AU2212" i="2"/>
  <c r="AU2213" i="2"/>
  <c r="AU2214" i="2"/>
  <c r="AU2215" i="2"/>
  <c r="AU2216" i="2"/>
  <c r="AU2217" i="2"/>
  <c r="AU2218" i="2"/>
  <c r="AU2219" i="2"/>
  <c r="AU2220" i="2"/>
  <c r="AU2221" i="2"/>
  <c r="AU2222" i="2"/>
  <c r="AU2223" i="2"/>
  <c r="AU2224" i="2"/>
  <c r="AU2225" i="2"/>
  <c r="AU2226" i="2"/>
  <c r="AU2227" i="2"/>
  <c r="AU2228" i="2"/>
  <c r="AU2229" i="2"/>
  <c r="AU2230" i="2"/>
  <c r="AU2231" i="2"/>
  <c r="AU2232" i="2"/>
  <c r="AU2233" i="2"/>
  <c r="AU2234" i="2"/>
  <c r="AU2235" i="2"/>
  <c r="AU2236" i="2"/>
  <c r="AU2237" i="2"/>
  <c r="AU2238" i="2"/>
  <c r="AU2239" i="2"/>
  <c r="AU2240" i="2"/>
  <c r="AU2241" i="2"/>
  <c r="AU2242" i="2"/>
  <c r="AU2243" i="2"/>
  <c r="AU2244" i="2"/>
  <c r="AU2245" i="2"/>
  <c r="AU2246" i="2"/>
  <c r="AU2247" i="2"/>
  <c r="AU2248" i="2"/>
  <c r="AU2249" i="2"/>
  <c r="AU2250" i="2"/>
  <c r="AU2251" i="2"/>
  <c r="AU2252" i="2"/>
  <c r="AU2253" i="2"/>
  <c r="AU2254" i="2"/>
  <c r="AU2255" i="2"/>
  <c r="AU2256" i="2"/>
  <c r="AU2257" i="2"/>
  <c r="AU2258" i="2"/>
  <c r="AU2259" i="2"/>
  <c r="AU2260" i="2"/>
  <c r="AU2261" i="2"/>
  <c r="AU2262" i="2"/>
  <c r="AU2263" i="2"/>
  <c r="AU2264" i="2"/>
  <c r="AU2265" i="2"/>
  <c r="AU2266" i="2"/>
  <c r="AU2267" i="2"/>
  <c r="AU2268" i="2"/>
  <c r="AU2269" i="2"/>
  <c r="AU2270" i="2"/>
  <c r="AU2271" i="2"/>
  <c r="AU2272" i="2"/>
  <c r="AU2273" i="2"/>
  <c r="AU2274" i="2"/>
  <c r="AU2275" i="2"/>
  <c r="AU2276" i="2"/>
  <c r="AU2277" i="2"/>
  <c r="AU2278" i="2"/>
  <c r="AU2279" i="2"/>
  <c r="AU2280" i="2"/>
  <c r="AU2281" i="2"/>
  <c r="AU2282" i="2"/>
  <c r="AU2283" i="2"/>
  <c r="AU2284" i="2"/>
  <c r="AU2285" i="2"/>
  <c r="AU2286" i="2"/>
  <c r="AU2287" i="2"/>
  <c r="AU2288" i="2"/>
  <c r="AU2289" i="2"/>
  <c r="AU2290" i="2"/>
  <c r="AU2291" i="2"/>
  <c r="AU2292" i="2"/>
  <c r="AU2293" i="2"/>
  <c r="AU2294" i="2"/>
  <c r="AU2295" i="2"/>
  <c r="AU2296" i="2"/>
  <c r="AU2297" i="2"/>
  <c r="AU2298" i="2"/>
  <c r="AU2299" i="2"/>
  <c r="AU2300" i="2"/>
  <c r="AU2301" i="2"/>
  <c r="AU2302" i="2"/>
  <c r="AU2303" i="2"/>
  <c r="AU2304" i="2"/>
  <c r="AU2305" i="2"/>
  <c r="AU2306" i="2"/>
  <c r="AU2307" i="2"/>
  <c r="AU2308" i="2"/>
  <c r="AU2309" i="2"/>
  <c r="AU2310" i="2"/>
  <c r="AU2311" i="2"/>
  <c r="AU2312" i="2"/>
  <c r="AU2313" i="2"/>
  <c r="AU2314" i="2"/>
  <c r="AU2315" i="2"/>
  <c r="AU2316" i="2"/>
  <c r="AU2317" i="2"/>
  <c r="AU2318" i="2"/>
  <c r="AU2319" i="2"/>
  <c r="AU2320" i="2"/>
  <c r="AU2321" i="2"/>
  <c r="AU2322" i="2"/>
  <c r="AU2323" i="2"/>
  <c r="AU2324" i="2"/>
  <c r="AU2325" i="2"/>
  <c r="AU2326" i="2"/>
  <c r="AU2327" i="2"/>
  <c r="AU2328" i="2"/>
  <c r="AU2329" i="2"/>
  <c r="AU2330" i="2"/>
  <c r="AU2331" i="2"/>
  <c r="AU2332" i="2"/>
  <c r="AU2333" i="2"/>
  <c r="AU2334" i="2"/>
  <c r="AU2335" i="2"/>
  <c r="AU2336" i="2"/>
  <c r="AU2337" i="2"/>
  <c r="AU2338" i="2"/>
  <c r="AU2339" i="2"/>
  <c r="AU2340" i="2"/>
  <c r="AU2341" i="2"/>
  <c r="AU2342" i="2"/>
  <c r="AU2343" i="2"/>
  <c r="AU2344" i="2"/>
  <c r="AU2345" i="2"/>
  <c r="AU2346" i="2"/>
  <c r="AU2347" i="2"/>
  <c r="AU2348" i="2"/>
  <c r="AU2349" i="2"/>
  <c r="AU2350" i="2"/>
  <c r="AU2351" i="2"/>
  <c r="AU2352" i="2"/>
  <c r="AU2353" i="2"/>
  <c r="AU2354" i="2"/>
  <c r="AU2355" i="2"/>
  <c r="AU2356" i="2"/>
  <c r="AU2357" i="2"/>
  <c r="AU2358" i="2"/>
  <c r="AU2359" i="2"/>
  <c r="AU2360" i="2"/>
  <c r="AU2361" i="2"/>
  <c r="AU2362" i="2"/>
  <c r="AU2363" i="2"/>
  <c r="AU2364" i="2"/>
  <c r="AU2365" i="2"/>
  <c r="AU2366" i="2"/>
  <c r="AU2367" i="2"/>
  <c r="AU2368" i="2"/>
  <c r="AU2369" i="2"/>
  <c r="AU2370" i="2"/>
  <c r="AU2371" i="2"/>
  <c r="AU2372" i="2"/>
  <c r="AU2373" i="2"/>
  <c r="AU2374" i="2"/>
  <c r="AU2375" i="2"/>
  <c r="AU2376" i="2"/>
  <c r="AU2377" i="2"/>
  <c r="AU2378" i="2"/>
  <c r="AU2379" i="2"/>
  <c r="AU2380" i="2"/>
  <c r="AU2381" i="2"/>
  <c r="AU2382" i="2"/>
  <c r="AU2383" i="2"/>
  <c r="AU2384" i="2"/>
  <c r="AU2385" i="2"/>
  <c r="AU2386" i="2"/>
  <c r="AU2387" i="2"/>
  <c r="AU2388" i="2"/>
  <c r="AU2389" i="2"/>
  <c r="AU2390" i="2"/>
  <c r="AU2391" i="2"/>
  <c r="AU2392" i="2"/>
  <c r="AU2393" i="2"/>
  <c r="AU2394" i="2"/>
  <c r="AU2395" i="2"/>
  <c r="AU2396" i="2"/>
  <c r="AU2397" i="2"/>
  <c r="AU2398" i="2"/>
  <c r="AU2399" i="2"/>
  <c r="AU2400" i="2"/>
  <c r="AU2401" i="2"/>
  <c r="AU2402" i="2"/>
  <c r="AU2403" i="2"/>
  <c r="AU2404" i="2"/>
  <c r="AU2405" i="2"/>
  <c r="AU2406" i="2"/>
  <c r="AU2407" i="2"/>
  <c r="AU2408" i="2"/>
  <c r="AU2409" i="2"/>
  <c r="AU2410" i="2"/>
  <c r="AU2411" i="2"/>
  <c r="AU2412" i="2"/>
  <c r="AU2413" i="2"/>
  <c r="AU2414" i="2"/>
  <c r="AU2415" i="2"/>
  <c r="AU2416" i="2"/>
  <c r="AU2417" i="2"/>
  <c r="AU2418" i="2"/>
  <c r="AU2419" i="2"/>
  <c r="AU2420" i="2"/>
  <c r="AU2421" i="2"/>
  <c r="AU2422" i="2"/>
  <c r="AU2423" i="2"/>
  <c r="AU2424" i="2"/>
  <c r="AU2425" i="2"/>
  <c r="AU2426" i="2"/>
  <c r="AU2427" i="2"/>
  <c r="AU2428" i="2"/>
  <c r="AU2429" i="2"/>
  <c r="AU2430" i="2"/>
  <c r="AU2431" i="2"/>
  <c r="AU2432" i="2"/>
  <c r="AU2433" i="2"/>
  <c r="AU2434" i="2"/>
  <c r="AU2435" i="2"/>
  <c r="AU2436" i="2"/>
  <c r="AU2437" i="2"/>
  <c r="AU2438" i="2"/>
  <c r="AU2439" i="2"/>
  <c r="AU2440" i="2"/>
  <c r="AU2441" i="2"/>
  <c r="AU2442" i="2"/>
  <c r="AU2443" i="2"/>
  <c r="AU2444" i="2"/>
  <c r="AU2445" i="2"/>
  <c r="AU2446" i="2"/>
  <c r="AU2447" i="2"/>
  <c r="AU2448" i="2"/>
  <c r="AU2449" i="2"/>
  <c r="AU2450" i="2"/>
  <c r="AU2451" i="2"/>
  <c r="AU2452" i="2"/>
  <c r="AU2453" i="2"/>
  <c r="AU2454" i="2"/>
  <c r="AU2455" i="2"/>
  <c r="AU2456" i="2"/>
  <c r="AU2457" i="2"/>
  <c r="AU2458" i="2"/>
  <c r="AU2459" i="2"/>
  <c r="AU2460" i="2"/>
  <c r="AU2461" i="2"/>
  <c r="AU2462" i="2"/>
  <c r="AU2463" i="2"/>
  <c r="AU2464" i="2"/>
  <c r="AU2465" i="2"/>
  <c r="AU2466" i="2"/>
  <c r="AU2467" i="2"/>
  <c r="AU2468" i="2"/>
  <c r="AU2469" i="2"/>
  <c r="AU2470" i="2"/>
  <c r="AU2471" i="2"/>
  <c r="AU2472" i="2"/>
  <c r="AU2473" i="2"/>
  <c r="AU2474" i="2"/>
  <c r="AU2475" i="2"/>
  <c r="AU2476" i="2"/>
  <c r="AU2477" i="2"/>
  <c r="AU2478" i="2"/>
  <c r="AU2479" i="2"/>
  <c r="AU2480" i="2"/>
  <c r="AU2481" i="2"/>
  <c r="AU2482" i="2"/>
  <c r="AU2483" i="2"/>
  <c r="AU2484" i="2"/>
  <c r="AU2485" i="2"/>
  <c r="AU2486" i="2"/>
  <c r="AU2487" i="2"/>
  <c r="AU2488" i="2"/>
  <c r="AU2489" i="2"/>
  <c r="AU2490" i="2"/>
  <c r="AU2491" i="2"/>
  <c r="AU2492" i="2"/>
  <c r="AU2493" i="2"/>
  <c r="AU2494" i="2"/>
  <c r="AU2495" i="2"/>
  <c r="AU2496" i="2"/>
  <c r="AU2497" i="2"/>
  <c r="AU2498" i="2"/>
  <c r="AU2499" i="2"/>
  <c r="AU2500" i="2"/>
  <c r="AU2501" i="2"/>
  <c r="AU2502" i="2"/>
  <c r="AU2503" i="2"/>
  <c r="AU2504" i="2"/>
  <c r="AU2505" i="2"/>
  <c r="AU2506" i="2"/>
  <c r="AU2507" i="2"/>
  <c r="AU2508" i="2"/>
  <c r="AU2509" i="2"/>
  <c r="AU2510" i="2"/>
  <c r="AU2511" i="2"/>
  <c r="AU2512" i="2"/>
  <c r="AU2513" i="2"/>
  <c r="AU2514" i="2"/>
  <c r="AU2515" i="2"/>
  <c r="AU2516" i="2"/>
  <c r="AU2517" i="2"/>
  <c r="AU2518" i="2"/>
  <c r="AU2519" i="2"/>
  <c r="AU2520" i="2"/>
  <c r="AU2521" i="2"/>
  <c r="AU2522" i="2"/>
  <c r="AU2523" i="2"/>
  <c r="AU2524" i="2"/>
  <c r="AU2525" i="2"/>
  <c r="AU2526" i="2"/>
  <c r="AU2527" i="2"/>
  <c r="AU2528" i="2"/>
  <c r="AU2529" i="2"/>
  <c r="AU2530" i="2"/>
  <c r="AU2531" i="2"/>
  <c r="AU2532" i="2"/>
  <c r="AU2533" i="2"/>
  <c r="AU2534" i="2"/>
  <c r="AU2535" i="2"/>
  <c r="AU2536" i="2"/>
  <c r="AU2537" i="2"/>
  <c r="AU2538" i="2"/>
  <c r="AU2539" i="2"/>
  <c r="AU2540" i="2"/>
  <c r="AU2541" i="2"/>
  <c r="AU2542" i="2"/>
  <c r="AU2543" i="2"/>
  <c r="AU2544" i="2"/>
  <c r="AU2545" i="2"/>
  <c r="AU2546" i="2"/>
  <c r="AU2547" i="2"/>
  <c r="AU2548" i="2"/>
  <c r="AU2549" i="2"/>
  <c r="AU2550" i="2"/>
  <c r="AU2551" i="2"/>
  <c r="AU2552" i="2"/>
  <c r="AU2553" i="2"/>
  <c r="AU2554" i="2"/>
  <c r="AU2555" i="2"/>
  <c r="AU2556" i="2"/>
  <c r="AU2557" i="2"/>
  <c r="AU2558" i="2"/>
  <c r="AU2559" i="2"/>
  <c r="AU2560" i="2"/>
  <c r="AU2561" i="2"/>
  <c r="AU2562" i="2"/>
  <c r="AU2563" i="2"/>
  <c r="AU2564" i="2"/>
  <c r="AU2565" i="2"/>
  <c r="AU2566" i="2"/>
  <c r="AU2567" i="2"/>
  <c r="AU2568" i="2"/>
  <c r="AU2569" i="2"/>
  <c r="AU2570" i="2"/>
  <c r="AU2571" i="2"/>
  <c r="AU2572" i="2"/>
  <c r="AU2573" i="2"/>
  <c r="AU2574" i="2"/>
  <c r="AU2575" i="2"/>
  <c r="AU2576" i="2"/>
  <c r="AU2577" i="2"/>
  <c r="AU2578" i="2"/>
  <c r="AU2579" i="2"/>
  <c r="AU2580" i="2"/>
  <c r="AU2581" i="2"/>
  <c r="AU2582" i="2"/>
  <c r="AU2583" i="2"/>
  <c r="AU2584" i="2"/>
  <c r="AU2585" i="2"/>
  <c r="AU2586" i="2"/>
  <c r="AU2587" i="2"/>
  <c r="AU2588" i="2"/>
  <c r="AU2589" i="2"/>
  <c r="AU2590" i="2"/>
  <c r="AU2591" i="2"/>
  <c r="AU2592" i="2"/>
  <c r="AU2593" i="2"/>
  <c r="AU2594" i="2"/>
  <c r="AU2595" i="2"/>
  <c r="AU2596" i="2"/>
  <c r="AU2597" i="2"/>
  <c r="AU2598" i="2"/>
  <c r="AU2599" i="2"/>
  <c r="AU2600" i="2"/>
  <c r="AU2601" i="2"/>
  <c r="AU2602" i="2"/>
  <c r="AU2603" i="2"/>
  <c r="AU2604" i="2"/>
  <c r="AU2605" i="2"/>
  <c r="AU2606" i="2"/>
  <c r="AU2607" i="2"/>
  <c r="AU2608" i="2"/>
  <c r="AU2609" i="2"/>
  <c r="AU2610" i="2"/>
  <c r="AU2611" i="2"/>
  <c r="AU2612" i="2"/>
  <c r="AU2613" i="2"/>
  <c r="AU2614" i="2"/>
  <c r="AU2615" i="2"/>
  <c r="AU2616" i="2"/>
  <c r="AU2617" i="2"/>
  <c r="AU2618" i="2"/>
  <c r="AU2619" i="2"/>
  <c r="AU2620" i="2"/>
  <c r="AU2621" i="2"/>
  <c r="AU2622" i="2"/>
  <c r="AU2623" i="2"/>
  <c r="AU2624" i="2"/>
  <c r="AU2625" i="2"/>
  <c r="AU2626" i="2"/>
  <c r="AU2627" i="2"/>
  <c r="AU2628" i="2"/>
  <c r="AU2629" i="2"/>
  <c r="AU2630" i="2"/>
  <c r="AU2631" i="2"/>
  <c r="AU2632" i="2"/>
  <c r="AU2633" i="2"/>
  <c r="AU2634" i="2"/>
  <c r="AU2635" i="2"/>
  <c r="AU2636" i="2"/>
  <c r="AU2637" i="2"/>
  <c r="AU2638" i="2"/>
  <c r="AU2639" i="2"/>
  <c r="AU2640" i="2"/>
  <c r="AU2641" i="2"/>
  <c r="AU2642" i="2"/>
  <c r="AU2643" i="2"/>
  <c r="AU2644" i="2"/>
  <c r="AU2645" i="2"/>
  <c r="AU2646" i="2"/>
  <c r="AU2647" i="2"/>
  <c r="AU2648" i="2"/>
  <c r="AU2649" i="2"/>
  <c r="AU2650" i="2"/>
  <c r="AU2651" i="2"/>
  <c r="AU2652" i="2"/>
  <c r="AU2653" i="2"/>
  <c r="AU2654" i="2"/>
  <c r="AU2655" i="2"/>
  <c r="AU2656" i="2"/>
  <c r="AU2657" i="2"/>
  <c r="AU2658" i="2"/>
  <c r="AU2659" i="2"/>
  <c r="AU2660" i="2"/>
  <c r="AU2661" i="2"/>
  <c r="AU2662" i="2"/>
  <c r="AU2663" i="2"/>
  <c r="AU2664" i="2"/>
  <c r="AU2665" i="2"/>
  <c r="AU2666" i="2"/>
  <c r="AU2667" i="2"/>
  <c r="AU2668" i="2"/>
  <c r="AU2669" i="2"/>
  <c r="AU2670" i="2"/>
  <c r="AU2671" i="2"/>
  <c r="AU2672" i="2"/>
  <c r="AU2673" i="2"/>
  <c r="AU2674" i="2"/>
  <c r="AU2675" i="2"/>
  <c r="AU2676" i="2"/>
  <c r="AU2677" i="2"/>
  <c r="AU2678" i="2"/>
  <c r="AU2679" i="2"/>
  <c r="AU2680" i="2"/>
  <c r="AU2681" i="2"/>
  <c r="AU2682" i="2"/>
  <c r="AU2683" i="2"/>
  <c r="AU2684" i="2"/>
  <c r="AU2685" i="2"/>
  <c r="AU2686" i="2"/>
  <c r="AU2687" i="2"/>
  <c r="AU2688" i="2"/>
  <c r="AU2689" i="2"/>
  <c r="AU2690" i="2"/>
  <c r="AU2691" i="2"/>
  <c r="AU2692" i="2"/>
  <c r="AU2693" i="2"/>
  <c r="AU2694" i="2"/>
  <c r="AU2695" i="2"/>
  <c r="AU2696" i="2"/>
  <c r="AU2697" i="2"/>
  <c r="AU2698" i="2"/>
  <c r="AU2699" i="2"/>
  <c r="AU2700" i="2"/>
  <c r="AU2701" i="2"/>
  <c r="AU2702" i="2"/>
  <c r="AU2703" i="2"/>
  <c r="AU2704" i="2"/>
  <c r="AU2705" i="2"/>
  <c r="AU2706" i="2"/>
  <c r="AU2707" i="2"/>
  <c r="AU2708" i="2"/>
  <c r="AU2709" i="2"/>
  <c r="AU2710" i="2"/>
  <c r="AU2711" i="2"/>
  <c r="AU2712" i="2"/>
  <c r="AU2713" i="2"/>
  <c r="AU2714" i="2"/>
  <c r="AU2715" i="2"/>
  <c r="AU2716" i="2"/>
  <c r="AU2717" i="2"/>
  <c r="AU2718" i="2"/>
  <c r="AU2719" i="2"/>
  <c r="AU2720" i="2"/>
  <c r="AU2721" i="2"/>
  <c r="AU2722" i="2"/>
  <c r="AU2723" i="2"/>
  <c r="AU2724" i="2"/>
  <c r="AU2725" i="2"/>
  <c r="AU2726" i="2"/>
  <c r="AU2727" i="2"/>
  <c r="AU2728" i="2"/>
  <c r="AU2729" i="2"/>
  <c r="AU2730" i="2"/>
  <c r="AU2731" i="2"/>
  <c r="AU2732" i="2"/>
  <c r="AU2733" i="2"/>
  <c r="AU2734" i="2"/>
  <c r="AU2735" i="2"/>
  <c r="AU2736" i="2"/>
  <c r="AU2737" i="2"/>
  <c r="AU2738" i="2"/>
  <c r="AU2739" i="2"/>
  <c r="AU2740" i="2"/>
  <c r="AU2741" i="2"/>
  <c r="AU2742" i="2"/>
  <c r="AU2743" i="2"/>
  <c r="AU2744" i="2"/>
  <c r="AU2745" i="2"/>
  <c r="AU2746" i="2"/>
  <c r="AU2747" i="2"/>
  <c r="AU2748" i="2"/>
  <c r="AU2749" i="2"/>
  <c r="AU2750" i="2"/>
  <c r="AU2751" i="2"/>
  <c r="AU2752" i="2"/>
  <c r="AU2753" i="2"/>
  <c r="AU2754" i="2"/>
  <c r="AU2755" i="2"/>
  <c r="AU2756" i="2"/>
  <c r="AU2757" i="2"/>
  <c r="AU2758" i="2"/>
  <c r="AU2759" i="2"/>
  <c r="AU2760" i="2"/>
  <c r="AU2761" i="2"/>
  <c r="AU2762" i="2"/>
  <c r="AU2763" i="2"/>
  <c r="AU2764" i="2"/>
  <c r="AU2765" i="2"/>
  <c r="AU2766" i="2"/>
  <c r="AU2767" i="2"/>
  <c r="AU2768" i="2"/>
  <c r="AU2769" i="2"/>
  <c r="AU2770" i="2"/>
  <c r="AU2771" i="2"/>
  <c r="AU2772" i="2"/>
  <c r="AU2773" i="2"/>
  <c r="AU2774" i="2"/>
  <c r="AU2775" i="2"/>
  <c r="AU2776" i="2"/>
  <c r="AU2777" i="2"/>
  <c r="AU2778" i="2"/>
  <c r="AU2779" i="2"/>
  <c r="AU2780" i="2"/>
  <c r="AU2781" i="2"/>
  <c r="AU2782" i="2"/>
  <c r="AU2783" i="2"/>
  <c r="AU2784" i="2"/>
  <c r="AU2785" i="2"/>
  <c r="AU2786" i="2"/>
  <c r="AU2787" i="2"/>
  <c r="AU2788" i="2"/>
  <c r="AU2789" i="2"/>
  <c r="AU2790" i="2"/>
  <c r="AU2791" i="2"/>
  <c r="AU2792" i="2"/>
  <c r="AU2793" i="2"/>
  <c r="AU2794" i="2"/>
  <c r="AU2795" i="2"/>
  <c r="AU2796" i="2"/>
  <c r="AU2797" i="2"/>
  <c r="AU2798" i="2"/>
  <c r="AU2799" i="2"/>
  <c r="AU2800" i="2"/>
  <c r="AU2801" i="2"/>
  <c r="AU2802" i="2"/>
  <c r="AU2803" i="2"/>
  <c r="AU2804" i="2"/>
  <c r="AU2805" i="2"/>
  <c r="AU2806" i="2"/>
  <c r="AU2807" i="2"/>
  <c r="AU2808" i="2"/>
  <c r="AU2809" i="2"/>
  <c r="AU2810" i="2"/>
  <c r="AU2811" i="2"/>
  <c r="AU2812" i="2"/>
  <c r="AU2813" i="2"/>
  <c r="AU2814" i="2"/>
  <c r="AU2815" i="2"/>
  <c r="AU2816" i="2"/>
  <c r="AU2817" i="2"/>
  <c r="AU2818" i="2"/>
  <c r="AU2819" i="2"/>
  <c r="AU2820" i="2"/>
  <c r="AU2821" i="2"/>
  <c r="AU2822" i="2"/>
  <c r="AU2823" i="2"/>
  <c r="AU2824" i="2"/>
  <c r="AU2825" i="2"/>
  <c r="AU2826" i="2"/>
  <c r="AU2827" i="2"/>
  <c r="AU2828" i="2"/>
  <c r="AU2829" i="2"/>
  <c r="AU2830" i="2"/>
  <c r="AU2831" i="2"/>
  <c r="AU2832" i="2"/>
  <c r="AU2833" i="2"/>
  <c r="AU2834" i="2"/>
  <c r="AU2835" i="2"/>
  <c r="AU2836" i="2"/>
  <c r="AU2837" i="2"/>
  <c r="AU2838" i="2"/>
  <c r="AU2839" i="2"/>
  <c r="AU2840" i="2"/>
  <c r="AU2841" i="2"/>
  <c r="AU2842" i="2"/>
  <c r="AU2843" i="2"/>
  <c r="AU2844" i="2"/>
  <c r="AU2845" i="2"/>
  <c r="AU2846" i="2"/>
  <c r="AU2847" i="2"/>
  <c r="AU2848" i="2"/>
  <c r="AU2849" i="2"/>
  <c r="AU2850" i="2"/>
  <c r="AU2851" i="2"/>
  <c r="AU2852" i="2"/>
  <c r="AU2853" i="2"/>
  <c r="AU2854" i="2"/>
  <c r="AU2855" i="2"/>
  <c r="AU2856" i="2"/>
  <c r="AU2857" i="2"/>
  <c r="AU2858" i="2"/>
  <c r="AU2859" i="2"/>
  <c r="AU2860" i="2"/>
  <c r="AU2861" i="2"/>
  <c r="AU2862" i="2"/>
  <c r="AU2863" i="2"/>
  <c r="AU2864" i="2"/>
  <c r="AU2865" i="2"/>
  <c r="AU2866" i="2"/>
  <c r="AU2867" i="2"/>
  <c r="AU2868" i="2"/>
  <c r="AU2869" i="2"/>
  <c r="AU2870" i="2"/>
  <c r="AU2871" i="2"/>
  <c r="AU2872" i="2"/>
  <c r="AU2873" i="2"/>
  <c r="AU2874" i="2"/>
  <c r="AU2875" i="2"/>
  <c r="AU2876" i="2"/>
  <c r="AU2877" i="2"/>
  <c r="AU2878" i="2"/>
  <c r="AU2879" i="2"/>
  <c r="AU2880" i="2"/>
  <c r="AU2881" i="2"/>
  <c r="AU2882" i="2"/>
  <c r="AU2883" i="2"/>
  <c r="AU2884" i="2"/>
  <c r="AU2885" i="2"/>
  <c r="AU2886" i="2"/>
  <c r="AU2887" i="2"/>
  <c r="AU2888" i="2"/>
  <c r="AU2889" i="2"/>
  <c r="AU2890" i="2"/>
  <c r="AU2891" i="2"/>
  <c r="AU2892" i="2"/>
  <c r="AU2893" i="2"/>
  <c r="AU2894" i="2"/>
  <c r="AU2895" i="2"/>
  <c r="AU2896" i="2"/>
  <c r="AU2897" i="2"/>
  <c r="AU2898" i="2"/>
  <c r="AU2899" i="2"/>
  <c r="AU2900" i="2"/>
  <c r="AU2901" i="2"/>
  <c r="AU2902" i="2"/>
  <c r="AU2903" i="2"/>
  <c r="AU2904" i="2"/>
  <c r="AU2905" i="2"/>
  <c r="AU2906" i="2"/>
  <c r="AU2907" i="2"/>
  <c r="AU2908" i="2"/>
  <c r="AU2909" i="2"/>
  <c r="AU2910" i="2"/>
  <c r="AU2911" i="2"/>
  <c r="AU2912" i="2"/>
  <c r="AU2913" i="2"/>
  <c r="AU2914" i="2"/>
  <c r="AU2915" i="2"/>
  <c r="AU2916" i="2"/>
  <c r="AU2917" i="2"/>
  <c r="AU2918" i="2"/>
  <c r="AU2919" i="2"/>
  <c r="AU2920" i="2"/>
  <c r="AU2921" i="2"/>
  <c r="AU2922" i="2"/>
  <c r="AU2923" i="2"/>
  <c r="AU2924" i="2"/>
  <c r="AU2925" i="2"/>
  <c r="AU2926" i="2"/>
  <c r="AU2927" i="2"/>
  <c r="AU2928" i="2"/>
  <c r="AU2929" i="2"/>
  <c r="AU2930" i="2"/>
  <c r="AU2931" i="2"/>
  <c r="AU2932" i="2"/>
  <c r="AU2933" i="2"/>
  <c r="AU2934" i="2"/>
  <c r="AU2935" i="2"/>
  <c r="AU2936" i="2"/>
  <c r="AU2937" i="2"/>
  <c r="AU2938" i="2"/>
  <c r="AU2939" i="2"/>
  <c r="AU2940" i="2"/>
  <c r="AU2941" i="2"/>
  <c r="AU2942" i="2"/>
  <c r="AU2943" i="2"/>
  <c r="AU2944" i="2"/>
  <c r="AU2945" i="2"/>
  <c r="AU2946" i="2"/>
  <c r="AU2947" i="2"/>
  <c r="AU2948" i="2"/>
  <c r="AU2949" i="2"/>
  <c r="AU2950" i="2"/>
  <c r="AU2951" i="2"/>
  <c r="AU2952" i="2"/>
  <c r="AU2953" i="2"/>
  <c r="AU2954" i="2"/>
  <c r="AU2955" i="2"/>
  <c r="AU2956" i="2"/>
  <c r="AU2957" i="2"/>
  <c r="AU2958" i="2"/>
  <c r="AU2959" i="2"/>
  <c r="AU2960" i="2"/>
  <c r="AU2961" i="2"/>
  <c r="AU2962" i="2"/>
  <c r="AU2963" i="2"/>
  <c r="AU2964" i="2"/>
  <c r="AU2965" i="2"/>
  <c r="AU2966" i="2"/>
  <c r="AU2967" i="2"/>
  <c r="AU2968" i="2"/>
  <c r="AU2969" i="2"/>
  <c r="AU2970" i="2"/>
  <c r="AU2971" i="2"/>
  <c r="AU2972" i="2"/>
  <c r="AU2973" i="2"/>
  <c r="AU2974" i="2"/>
  <c r="AU2975" i="2"/>
  <c r="AU2976" i="2"/>
  <c r="AU2977" i="2"/>
  <c r="AU2978" i="2"/>
  <c r="AU2979" i="2"/>
  <c r="AU2980" i="2"/>
  <c r="AU2981" i="2"/>
  <c r="AU2982" i="2"/>
  <c r="AU2983" i="2"/>
  <c r="AU2984" i="2"/>
  <c r="AU2985" i="2"/>
  <c r="AU2986" i="2"/>
  <c r="AU2987" i="2"/>
  <c r="AU2988" i="2"/>
  <c r="AU2989" i="2"/>
  <c r="AU2990" i="2"/>
  <c r="AU2991" i="2"/>
  <c r="AU2992" i="2"/>
  <c r="AU2993" i="2"/>
  <c r="AU2994" i="2"/>
  <c r="AU2995" i="2"/>
  <c r="AU2996" i="2"/>
  <c r="AU2997" i="2"/>
  <c r="AU2998" i="2"/>
  <c r="AU2999" i="2"/>
  <c r="AU3000" i="2"/>
  <c r="AU3001" i="2"/>
  <c r="AU3002" i="2"/>
  <c r="AU3003" i="2"/>
  <c r="AU3004" i="2"/>
  <c r="AU3005" i="2"/>
  <c r="AU3006" i="2"/>
  <c r="AU3007" i="2"/>
  <c r="AU3008" i="2"/>
  <c r="AU3009" i="2"/>
  <c r="AU3010" i="2"/>
  <c r="AU3011" i="2"/>
  <c r="AU3012" i="2"/>
  <c r="AU3013" i="2"/>
  <c r="AU3014" i="2"/>
  <c r="AU3015" i="2"/>
  <c r="AU3016" i="2"/>
  <c r="AU3017" i="2"/>
  <c r="AU3018" i="2"/>
  <c r="AU3019" i="2"/>
  <c r="AU3020" i="2"/>
  <c r="AU3021" i="2"/>
  <c r="AU3022" i="2"/>
  <c r="AU3023" i="2"/>
  <c r="AU3024" i="2"/>
  <c r="AU3025" i="2"/>
  <c r="AU3026" i="2"/>
  <c r="AU3027" i="2"/>
  <c r="AU3028" i="2"/>
  <c r="AU3029" i="2"/>
  <c r="AU3030" i="2"/>
  <c r="AU3031" i="2"/>
  <c r="AU3032" i="2"/>
  <c r="AU3033" i="2"/>
  <c r="AU3034" i="2"/>
  <c r="AU3035" i="2"/>
  <c r="AU3036" i="2"/>
  <c r="AU3037" i="2"/>
  <c r="AU3038" i="2"/>
  <c r="AU3039" i="2"/>
  <c r="AU3040" i="2"/>
  <c r="AU3041" i="2"/>
  <c r="AU3042" i="2"/>
  <c r="AU3043" i="2"/>
  <c r="AU3044" i="2"/>
  <c r="AU3045" i="2"/>
  <c r="AU3046" i="2"/>
  <c r="AU3047" i="2"/>
  <c r="AU3048" i="2"/>
  <c r="AU3049" i="2"/>
  <c r="AU3050" i="2"/>
  <c r="AU3051" i="2"/>
  <c r="AU3052" i="2"/>
  <c r="AU3053" i="2"/>
  <c r="AU3054" i="2"/>
  <c r="AU3055" i="2"/>
  <c r="AU3056" i="2"/>
  <c r="AU3057" i="2"/>
  <c r="AU3058" i="2"/>
  <c r="AU3059" i="2"/>
  <c r="AU3060" i="2"/>
  <c r="AU3061" i="2"/>
  <c r="AU3062" i="2"/>
  <c r="AU3063" i="2"/>
  <c r="AU3064" i="2"/>
  <c r="AU3065" i="2"/>
  <c r="AU3066" i="2"/>
  <c r="AU3067" i="2"/>
  <c r="AU3068" i="2"/>
  <c r="AU3069" i="2"/>
  <c r="AU3070" i="2"/>
  <c r="AU3071" i="2"/>
  <c r="AU3072" i="2"/>
  <c r="AU3073" i="2"/>
  <c r="AU3074" i="2"/>
  <c r="AU3075" i="2"/>
  <c r="AU3076" i="2"/>
  <c r="AU3077" i="2"/>
  <c r="AU3078" i="2"/>
  <c r="AU3079" i="2"/>
  <c r="AU3080" i="2"/>
  <c r="AU3081" i="2"/>
  <c r="AU3082" i="2"/>
  <c r="AU3083" i="2"/>
  <c r="AU3084" i="2"/>
  <c r="AU3085" i="2"/>
  <c r="AU3086" i="2"/>
  <c r="AU3087" i="2"/>
  <c r="AU3088" i="2"/>
  <c r="AU3089" i="2"/>
  <c r="AU3090" i="2"/>
  <c r="AU3091" i="2"/>
  <c r="AU3092" i="2"/>
  <c r="AU3093" i="2"/>
  <c r="AU3094" i="2"/>
  <c r="AU3095" i="2"/>
  <c r="AU3096" i="2"/>
  <c r="AU3097" i="2"/>
  <c r="AU3098" i="2"/>
  <c r="AQ3" i="2"/>
  <c r="AQ5" i="2"/>
  <c r="AQ6" i="2"/>
  <c r="AQ7" i="2"/>
  <c r="AQ8" i="2"/>
  <c r="AQ9" i="2"/>
  <c r="AQ10" i="2"/>
  <c r="AQ11" i="2"/>
  <c r="AQ13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7" i="2"/>
  <c r="AQ58" i="2"/>
  <c r="AQ59" i="2"/>
  <c r="AQ60" i="2"/>
  <c r="AQ61" i="2"/>
  <c r="AQ63" i="2"/>
  <c r="AQ64" i="2"/>
  <c r="AQ65" i="2"/>
  <c r="AQ66" i="2"/>
  <c r="AQ67" i="2"/>
  <c r="AQ69" i="2"/>
  <c r="AQ70" i="2"/>
  <c r="AQ71" i="2"/>
  <c r="AQ72" i="2"/>
  <c r="AQ73" i="2"/>
  <c r="AQ74" i="2"/>
  <c r="AQ75" i="2"/>
  <c r="AQ76" i="2"/>
  <c r="AQ77" i="2"/>
  <c r="AQ78" i="2"/>
  <c r="AQ79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10" i="2"/>
  <c r="AQ111" i="2"/>
  <c r="AQ112" i="2"/>
  <c r="AQ113" i="2"/>
  <c r="AQ115" i="2"/>
  <c r="AQ116" i="2"/>
  <c r="AQ117" i="2"/>
  <c r="AQ118" i="2"/>
  <c r="AQ119" i="2"/>
  <c r="AQ123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9" i="2"/>
  <c r="AQ160" i="2"/>
  <c r="AQ161" i="2"/>
  <c r="AQ162" i="2"/>
  <c r="AQ163" i="2"/>
  <c r="AQ164" i="2"/>
  <c r="AQ165" i="2"/>
  <c r="AQ166" i="2"/>
  <c r="AQ168" i="2"/>
  <c r="AQ169" i="2"/>
  <c r="AQ170" i="2"/>
  <c r="AQ171" i="2"/>
  <c r="AQ172" i="2"/>
  <c r="AQ174" i="2"/>
  <c r="AQ175" i="2"/>
  <c r="AQ176" i="2"/>
  <c r="AQ177" i="2"/>
  <c r="AQ178" i="2"/>
  <c r="AQ179" i="2"/>
  <c r="AQ180" i="2"/>
  <c r="AQ182" i="2"/>
  <c r="AQ183" i="2"/>
  <c r="AQ184" i="2"/>
  <c r="AQ185" i="2"/>
  <c r="AQ186" i="2"/>
  <c r="AQ187" i="2"/>
  <c r="AQ188" i="2"/>
  <c r="AQ191" i="2"/>
  <c r="AQ193" i="2"/>
  <c r="AQ194" i="2"/>
  <c r="AQ195" i="2"/>
  <c r="AQ196" i="2"/>
  <c r="AQ197" i="2"/>
  <c r="AQ198" i="2"/>
  <c r="AQ199" i="2"/>
  <c r="AQ200" i="2"/>
  <c r="AQ201" i="2"/>
  <c r="AQ202" i="2"/>
  <c r="AQ203" i="2"/>
  <c r="AQ205" i="2"/>
  <c r="AQ206" i="2"/>
  <c r="AQ208" i="2"/>
  <c r="AQ209" i="2"/>
  <c r="AQ210" i="2"/>
  <c r="AQ211" i="2"/>
  <c r="AQ212" i="2"/>
  <c r="AQ213" i="2"/>
  <c r="AQ214" i="2"/>
  <c r="AQ216" i="2"/>
  <c r="AQ217" i="2"/>
  <c r="AQ218" i="2"/>
  <c r="AQ219" i="2"/>
  <c r="AQ220" i="2"/>
  <c r="AQ221" i="2"/>
  <c r="AQ223" i="2"/>
  <c r="AQ224" i="2"/>
  <c r="AQ225" i="2"/>
  <c r="AQ226" i="2"/>
  <c r="AQ227" i="2"/>
  <c r="AQ228" i="2"/>
  <c r="AQ229" i="2"/>
  <c r="AQ230" i="2"/>
  <c r="AQ231" i="2"/>
  <c r="AQ233" i="2"/>
  <c r="AQ234" i="2"/>
  <c r="AQ235" i="2"/>
  <c r="AQ236" i="2"/>
  <c r="AQ237" i="2"/>
  <c r="AQ238" i="2"/>
  <c r="AQ239" i="2"/>
  <c r="AQ241" i="2"/>
  <c r="AQ242" i="2"/>
  <c r="AQ243" i="2"/>
  <c r="AQ247" i="2"/>
  <c r="AQ248" i="2"/>
  <c r="AQ250" i="2"/>
  <c r="AQ251" i="2"/>
  <c r="AQ253" i="2"/>
  <c r="AQ254" i="2"/>
  <c r="AQ255" i="2"/>
  <c r="AQ256" i="2"/>
  <c r="AQ258" i="2"/>
  <c r="AQ259" i="2"/>
  <c r="AQ260" i="2"/>
  <c r="AQ261" i="2"/>
  <c r="AQ263" i="2"/>
  <c r="AQ264" i="2"/>
  <c r="AQ265" i="2"/>
  <c r="AQ266" i="2"/>
  <c r="AQ267" i="2"/>
  <c r="AQ268" i="2"/>
  <c r="AQ269" i="2"/>
  <c r="AQ270" i="2"/>
  <c r="AQ272" i="2"/>
  <c r="AQ273" i="2"/>
  <c r="AQ274" i="2"/>
  <c r="AQ276" i="2"/>
  <c r="AQ277" i="2"/>
  <c r="AQ278" i="2"/>
  <c r="AQ280" i="2"/>
  <c r="AQ282" i="2"/>
  <c r="AQ283" i="2"/>
  <c r="AQ284" i="2"/>
  <c r="AQ285" i="2"/>
  <c r="AQ286" i="2"/>
  <c r="AQ288" i="2"/>
  <c r="AQ290" i="2"/>
  <c r="AQ291" i="2"/>
  <c r="AQ293" i="2"/>
  <c r="AQ294" i="2"/>
  <c r="AQ296" i="2"/>
  <c r="AQ297" i="2"/>
  <c r="AQ298" i="2"/>
  <c r="AQ299" i="2"/>
  <c r="AQ300" i="2"/>
  <c r="AQ301" i="2"/>
  <c r="AQ302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6" i="2"/>
  <c r="AQ337" i="2"/>
  <c r="AQ338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3" i="2"/>
  <c r="AQ374" i="2"/>
  <c r="AQ375" i="2"/>
  <c r="AQ376" i="2"/>
  <c r="AQ377" i="2"/>
  <c r="AQ378" i="2"/>
  <c r="AQ379" i="2"/>
  <c r="AQ380" i="2"/>
  <c r="AQ381" i="2"/>
  <c r="AQ382" i="2"/>
  <c r="AQ383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75" i="2"/>
  <c r="AQ1076" i="2"/>
  <c r="AQ1077" i="2"/>
  <c r="AQ1078" i="2"/>
  <c r="AQ1079" i="2"/>
  <c r="AQ1080" i="2"/>
  <c r="AQ1081" i="2"/>
  <c r="AQ1082" i="2"/>
  <c r="AQ1083" i="2"/>
  <c r="AQ1084" i="2"/>
  <c r="AQ1085" i="2"/>
  <c r="AQ1086" i="2"/>
  <c r="AQ1087" i="2"/>
  <c r="AQ1088" i="2"/>
  <c r="AQ1089" i="2"/>
  <c r="AQ1090" i="2"/>
  <c r="AQ1091" i="2"/>
  <c r="AQ1092" i="2"/>
  <c r="AQ1093" i="2"/>
  <c r="AQ1094" i="2"/>
  <c r="AQ1095" i="2"/>
  <c r="AQ1096" i="2"/>
  <c r="AQ1097" i="2"/>
  <c r="AQ1098" i="2"/>
  <c r="AQ1099" i="2"/>
  <c r="AQ1100" i="2"/>
  <c r="AQ1101" i="2"/>
  <c r="AQ1102" i="2"/>
  <c r="AQ1103" i="2"/>
  <c r="AQ1104" i="2"/>
  <c r="AQ1105" i="2"/>
  <c r="AQ1106" i="2"/>
  <c r="AQ1107" i="2"/>
  <c r="AQ1108" i="2"/>
  <c r="AQ1109" i="2"/>
  <c r="AQ1110" i="2"/>
  <c r="AQ1111" i="2"/>
  <c r="AQ1112" i="2"/>
  <c r="AQ1113" i="2"/>
  <c r="AQ1114" i="2"/>
  <c r="AQ1115" i="2"/>
  <c r="AQ1116" i="2"/>
  <c r="AQ1117" i="2"/>
  <c r="AQ1118" i="2"/>
  <c r="AQ1119" i="2"/>
  <c r="AQ1120" i="2"/>
  <c r="AQ1121" i="2"/>
  <c r="AQ1122" i="2"/>
  <c r="AQ1123" i="2"/>
  <c r="AQ1124" i="2"/>
  <c r="AQ1125" i="2"/>
  <c r="AQ1126" i="2"/>
  <c r="AQ1127" i="2"/>
  <c r="AQ1128" i="2"/>
  <c r="AQ1129" i="2"/>
  <c r="AQ1130" i="2"/>
  <c r="AQ1131" i="2"/>
  <c r="AQ1132" i="2"/>
  <c r="AQ1133" i="2"/>
  <c r="AQ1134" i="2"/>
  <c r="AQ1135" i="2"/>
  <c r="AQ1136" i="2"/>
  <c r="AQ1137" i="2"/>
  <c r="AQ1138" i="2"/>
  <c r="AQ1139" i="2"/>
  <c r="AQ1140" i="2"/>
  <c r="AQ1141" i="2"/>
  <c r="AQ1142" i="2"/>
  <c r="AQ1143" i="2"/>
  <c r="AQ1144" i="2"/>
  <c r="AQ1145" i="2"/>
  <c r="AQ1146" i="2"/>
  <c r="AQ1147" i="2"/>
  <c r="AQ1148" i="2"/>
  <c r="AQ1149" i="2"/>
  <c r="AQ1150" i="2"/>
  <c r="AQ1151" i="2"/>
  <c r="AQ1152" i="2"/>
  <c r="AQ1153" i="2"/>
  <c r="AQ1154" i="2"/>
  <c r="AQ1155" i="2"/>
  <c r="AQ1156" i="2"/>
  <c r="AQ1157" i="2"/>
  <c r="AQ1158" i="2"/>
  <c r="AQ1159" i="2"/>
  <c r="AQ1160" i="2"/>
  <c r="AQ1161" i="2"/>
  <c r="AQ1162" i="2"/>
  <c r="AQ1163" i="2"/>
  <c r="AQ1164" i="2"/>
  <c r="AQ1165" i="2"/>
  <c r="AQ1166" i="2"/>
  <c r="AQ1167" i="2"/>
  <c r="AQ1168" i="2"/>
  <c r="AQ1169" i="2"/>
  <c r="AQ1170" i="2"/>
  <c r="AQ1171" i="2"/>
  <c r="AQ1172" i="2"/>
  <c r="AQ1173" i="2"/>
  <c r="AQ1174" i="2"/>
  <c r="AQ1175" i="2"/>
  <c r="AQ1176" i="2"/>
  <c r="AQ1177" i="2"/>
  <c r="AQ1178" i="2"/>
  <c r="AQ1179" i="2"/>
  <c r="AQ1180" i="2"/>
  <c r="AQ1181" i="2"/>
  <c r="AQ1182" i="2"/>
  <c r="AQ1183" i="2"/>
  <c r="AQ1184" i="2"/>
  <c r="AQ1185" i="2"/>
  <c r="AQ1186" i="2"/>
  <c r="AQ1187" i="2"/>
  <c r="AQ1188" i="2"/>
  <c r="AQ1189" i="2"/>
  <c r="AQ1190" i="2"/>
  <c r="AQ1191" i="2"/>
  <c r="AQ1192" i="2"/>
  <c r="AQ1193" i="2"/>
  <c r="AQ1194" i="2"/>
  <c r="AQ1195" i="2"/>
  <c r="AQ1196" i="2"/>
  <c r="AQ1197" i="2"/>
  <c r="AQ1198" i="2"/>
  <c r="AQ1199" i="2"/>
  <c r="AQ1200" i="2"/>
  <c r="AQ1201" i="2"/>
  <c r="AQ1202" i="2"/>
  <c r="AQ1203" i="2"/>
  <c r="AQ1204" i="2"/>
  <c r="AQ1205" i="2"/>
  <c r="AQ1206" i="2"/>
  <c r="AQ1207" i="2"/>
  <c r="AQ1208" i="2"/>
  <c r="AQ1209" i="2"/>
  <c r="AQ1210" i="2"/>
  <c r="AQ1211" i="2"/>
  <c r="AQ1212" i="2"/>
  <c r="AQ1213" i="2"/>
  <c r="AQ1214" i="2"/>
  <c r="AQ1215" i="2"/>
  <c r="AQ1216" i="2"/>
  <c r="AQ1217" i="2"/>
  <c r="AQ1218" i="2"/>
  <c r="AQ1219" i="2"/>
  <c r="AQ1220" i="2"/>
  <c r="AQ1221" i="2"/>
  <c r="AQ1222" i="2"/>
  <c r="AQ1223" i="2"/>
  <c r="AQ1224" i="2"/>
  <c r="AQ1225" i="2"/>
  <c r="AQ1226" i="2"/>
  <c r="AQ1227" i="2"/>
  <c r="AQ1228" i="2"/>
  <c r="AQ1229" i="2"/>
  <c r="AQ1230" i="2"/>
  <c r="AQ1231" i="2"/>
  <c r="AQ1232" i="2"/>
  <c r="AQ1233" i="2"/>
  <c r="AQ1234" i="2"/>
  <c r="AQ1235" i="2"/>
  <c r="AQ1236" i="2"/>
  <c r="AQ1237" i="2"/>
  <c r="AQ1238" i="2"/>
  <c r="AQ1239" i="2"/>
  <c r="AQ1240" i="2"/>
  <c r="AQ1241" i="2"/>
  <c r="AQ1242" i="2"/>
  <c r="AQ1243" i="2"/>
  <c r="AQ1244" i="2"/>
  <c r="AQ1245" i="2"/>
  <c r="AQ1246" i="2"/>
  <c r="AQ1247" i="2"/>
  <c r="AQ1248" i="2"/>
  <c r="AQ1249" i="2"/>
  <c r="AQ1250" i="2"/>
  <c r="AQ1251" i="2"/>
  <c r="AQ1252" i="2"/>
  <c r="AQ1253" i="2"/>
  <c r="AQ1254" i="2"/>
  <c r="AQ1255" i="2"/>
  <c r="AQ1256" i="2"/>
  <c r="AQ1257" i="2"/>
  <c r="AQ1258" i="2"/>
  <c r="AQ1259" i="2"/>
  <c r="AQ1260" i="2"/>
  <c r="AQ1261" i="2"/>
  <c r="AQ1262" i="2"/>
  <c r="AQ1263" i="2"/>
  <c r="AQ1264" i="2"/>
  <c r="AQ1265" i="2"/>
  <c r="AQ1266" i="2"/>
  <c r="AQ1267" i="2"/>
  <c r="AQ1268" i="2"/>
  <c r="AQ1269" i="2"/>
  <c r="AQ1270" i="2"/>
  <c r="AQ1271" i="2"/>
  <c r="AQ1272" i="2"/>
  <c r="AQ1273" i="2"/>
  <c r="AQ1274" i="2"/>
  <c r="AQ1275" i="2"/>
  <c r="AQ1276" i="2"/>
  <c r="AQ1277" i="2"/>
  <c r="AQ1278" i="2"/>
  <c r="AQ1279" i="2"/>
  <c r="AQ1280" i="2"/>
  <c r="AQ1281" i="2"/>
  <c r="AQ1282" i="2"/>
  <c r="AQ1283" i="2"/>
  <c r="AQ1284" i="2"/>
  <c r="AQ1285" i="2"/>
  <c r="AQ1286" i="2"/>
  <c r="AQ1287" i="2"/>
  <c r="AQ1288" i="2"/>
  <c r="AQ1289" i="2"/>
  <c r="AQ1290" i="2"/>
  <c r="AQ1291" i="2"/>
  <c r="AQ1292" i="2"/>
  <c r="AQ1293" i="2"/>
  <c r="AQ1294" i="2"/>
  <c r="AQ1295" i="2"/>
  <c r="AQ1296" i="2"/>
  <c r="AQ1297" i="2"/>
  <c r="AQ1298" i="2"/>
  <c r="AQ1299" i="2"/>
  <c r="AQ1300" i="2"/>
  <c r="AQ1301" i="2"/>
  <c r="AQ1302" i="2"/>
  <c r="AQ1303" i="2"/>
  <c r="AQ1304" i="2"/>
  <c r="AQ1305" i="2"/>
  <c r="AQ1306" i="2"/>
  <c r="AQ1307" i="2"/>
  <c r="AQ1308" i="2"/>
  <c r="AQ1309" i="2"/>
  <c r="AQ1310" i="2"/>
  <c r="AQ1311" i="2"/>
  <c r="AQ1312" i="2"/>
  <c r="AQ1313" i="2"/>
  <c r="AQ1314" i="2"/>
  <c r="AQ1315" i="2"/>
  <c r="AQ1316" i="2"/>
  <c r="AQ1317" i="2"/>
  <c r="AQ1318" i="2"/>
  <c r="AQ1319" i="2"/>
  <c r="AQ1320" i="2"/>
  <c r="AQ1321" i="2"/>
  <c r="AQ1322" i="2"/>
  <c r="AQ1323" i="2"/>
  <c r="AQ1324" i="2"/>
  <c r="AQ1325" i="2"/>
  <c r="AQ1326" i="2"/>
  <c r="AQ1327" i="2"/>
  <c r="AQ1328" i="2"/>
  <c r="AQ1329" i="2"/>
  <c r="AQ1330" i="2"/>
  <c r="AQ1331" i="2"/>
  <c r="AQ1332" i="2"/>
  <c r="AQ1333" i="2"/>
  <c r="AQ1334" i="2"/>
  <c r="AQ1335" i="2"/>
  <c r="AQ1336" i="2"/>
  <c r="AQ1337" i="2"/>
  <c r="AQ1338" i="2"/>
  <c r="AQ1339" i="2"/>
  <c r="AQ1340" i="2"/>
  <c r="AQ1341" i="2"/>
  <c r="AQ1342" i="2"/>
  <c r="AQ1343" i="2"/>
  <c r="AQ1344" i="2"/>
  <c r="AQ1345" i="2"/>
  <c r="AQ1346" i="2"/>
  <c r="AQ1347" i="2"/>
  <c r="AQ1348" i="2"/>
  <c r="AQ1349" i="2"/>
  <c r="AQ1350" i="2"/>
  <c r="AQ1351" i="2"/>
  <c r="AQ1352" i="2"/>
  <c r="AQ1353" i="2"/>
  <c r="AQ1354" i="2"/>
  <c r="AQ1355" i="2"/>
  <c r="AQ1356" i="2"/>
  <c r="AQ1357" i="2"/>
  <c r="AQ1358" i="2"/>
  <c r="AQ1359" i="2"/>
  <c r="AQ1360" i="2"/>
  <c r="AQ1361" i="2"/>
  <c r="AQ1362" i="2"/>
  <c r="AQ1363" i="2"/>
  <c r="AQ1364" i="2"/>
  <c r="AQ1365" i="2"/>
  <c r="AQ1366" i="2"/>
  <c r="AQ1367" i="2"/>
  <c r="AQ1368" i="2"/>
  <c r="AQ1369" i="2"/>
  <c r="AQ1370" i="2"/>
  <c r="AQ1371" i="2"/>
  <c r="AQ1372" i="2"/>
  <c r="AQ1373" i="2"/>
  <c r="AQ1374" i="2"/>
  <c r="AQ1375" i="2"/>
  <c r="AQ1376" i="2"/>
  <c r="AQ1377" i="2"/>
  <c r="AQ1378" i="2"/>
  <c r="AQ1379" i="2"/>
  <c r="AQ1380" i="2"/>
  <c r="AQ1381" i="2"/>
  <c r="AQ1382" i="2"/>
  <c r="AQ1383" i="2"/>
  <c r="AQ1384" i="2"/>
  <c r="AQ1385" i="2"/>
  <c r="AQ1386" i="2"/>
  <c r="AQ1387" i="2"/>
  <c r="AQ1388" i="2"/>
  <c r="AQ1389" i="2"/>
  <c r="AQ1390" i="2"/>
  <c r="AQ1391" i="2"/>
  <c r="AQ1392" i="2"/>
  <c r="AQ1393" i="2"/>
  <c r="AQ1394" i="2"/>
  <c r="AQ1395" i="2"/>
  <c r="AQ1396" i="2"/>
  <c r="AQ1397" i="2"/>
  <c r="AQ1398" i="2"/>
  <c r="AQ1399" i="2"/>
  <c r="AQ1400" i="2"/>
  <c r="AQ1401" i="2"/>
  <c r="AQ1402" i="2"/>
  <c r="AQ1403" i="2"/>
  <c r="AQ1404" i="2"/>
  <c r="AQ1405" i="2"/>
  <c r="AQ1406" i="2"/>
  <c r="AQ1407" i="2"/>
  <c r="AQ1408" i="2"/>
  <c r="AQ1409" i="2"/>
  <c r="AQ1410" i="2"/>
  <c r="AQ1411" i="2"/>
  <c r="AQ1412" i="2"/>
  <c r="AQ1413" i="2"/>
  <c r="AQ1414" i="2"/>
  <c r="AQ1415" i="2"/>
  <c r="AQ1416" i="2"/>
  <c r="AQ1417" i="2"/>
  <c r="AQ1418" i="2"/>
  <c r="AQ1419" i="2"/>
  <c r="AQ1420" i="2"/>
  <c r="AQ1421" i="2"/>
  <c r="AQ1422" i="2"/>
  <c r="AQ1423" i="2"/>
  <c r="AQ1424" i="2"/>
  <c r="AQ1425" i="2"/>
  <c r="AQ1426" i="2"/>
  <c r="AQ1427" i="2"/>
  <c r="AQ1428" i="2"/>
  <c r="AQ1429" i="2"/>
  <c r="AQ1430" i="2"/>
  <c r="AQ1431" i="2"/>
  <c r="AQ1432" i="2"/>
  <c r="AQ1433" i="2"/>
  <c r="AQ1434" i="2"/>
  <c r="AQ1435" i="2"/>
  <c r="AQ1436" i="2"/>
  <c r="AQ1437" i="2"/>
  <c r="AQ1438" i="2"/>
  <c r="AQ1439" i="2"/>
  <c r="AQ1440" i="2"/>
  <c r="AQ1441" i="2"/>
  <c r="AQ1442" i="2"/>
  <c r="AQ1443" i="2"/>
  <c r="AQ1444" i="2"/>
  <c r="AQ1445" i="2"/>
  <c r="AQ1446" i="2"/>
  <c r="AQ1447" i="2"/>
  <c r="AQ1448" i="2"/>
  <c r="AQ1449" i="2"/>
  <c r="AQ1450" i="2"/>
  <c r="AQ1451" i="2"/>
  <c r="AQ1452" i="2"/>
  <c r="AQ1453" i="2"/>
  <c r="AQ1454" i="2"/>
  <c r="AQ1455" i="2"/>
  <c r="AQ1456" i="2"/>
  <c r="AQ1457" i="2"/>
  <c r="AQ1458" i="2"/>
  <c r="AQ1459" i="2"/>
  <c r="AQ1460" i="2"/>
  <c r="AQ1461" i="2"/>
  <c r="AQ1462" i="2"/>
  <c r="AQ1463" i="2"/>
  <c r="AQ1464" i="2"/>
  <c r="AQ1465" i="2"/>
  <c r="AQ1466" i="2"/>
  <c r="AQ1467" i="2"/>
  <c r="AQ1468" i="2"/>
  <c r="AQ1469" i="2"/>
  <c r="AQ1470" i="2"/>
  <c r="AQ1471" i="2"/>
  <c r="AQ1472" i="2"/>
  <c r="AQ1473" i="2"/>
  <c r="AQ1474" i="2"/>
  <c r="AQ1475" i="2"/>
  <c r="AQ1476" i="2"/>
  <c r="AQ1477" i="2"/>
  <c r="AQ1478" i="2"/>
  <c r="AQ1479" i="2"/>
  <c r="AQ1480" i="2"/>
  <c r="AQ1481" i="2"/>
  <c r="AQ1482" i="2"/>
  <c r="AQ1483" i="2"/>
  <c r="AQ1484" i="2"/>
  <c r="AQ1485" i="2"/>
  <c r="AQ1486" i="2"/>
  <c r="AQ1487" i="2"/>
  <c r="AQ1488" i="2"/>
  <c r="AQ1489" i="2"/>
  <c r="AQ1490" i="2"/>
  <c r="AQ1491" i="2"/>
  <c r="AQ1492" i="2"/>
  <c r="AQ1493" i="2"/>
  <c r="AQ1494" i="2"/>
  <c r="AQ1495" i="2"/>
  <c r="AQ1496" i="2"/>
  <c r="AQ1497" i="2"/>
  <c r="AQ1498" i="2"/>
  <c r="AQ1499" i="2"/>
  <c r="AQ1500" i="2"/>
  <c r="AQ1501" i="2"/>
  <c r="AQ1502" i="2"/>
  <c r="AQ1503" i="2"/>
  <c r="AQ1504" i="2"/>
  <c r="AQ1505" i="2"/>
  <c r="AQ1506" i="2"/>
  <c r="AQ1507" i="2"/>
  <c r="AQ1508" i="2"/>
  <c r="AQ1509" i="2"/>
  <c r="AQ1510" i="2"/>
  <c r="AQ1511" i="2"/>
  <c r="AQ1512" i="2"/>
  <c r="AQ1513" i="2"/>
  <c r="AQ1514" i="2"/>
  <c r="AQ1515" i="2"/>
  <c r="AQ1516" i="2"/>
  <c r="AQ1517" i="2"/>
  <c r="AQ1518" i="2"/>
  <c r="AQ1519" i="2"/>
  <c r="AQ1520" i="2"/>
  <c r="AQ1521" i="2"/>
  <c r="AQ1522" i="2"/>
  <c r="AQ1523" i="2"/>
  <c r="AQ1524" i="2"/>
  <c r="AQ1525" i="2"/>
  <c r="AQ1526" i="2"/>
  <c r="AQ1527" i="2"/>
  <c r="AQ1528" i="2"/>
  <c r="AQ1529" i="2"/>
  <c r="AQ1530" i="2"/>
  <c r="AQ1531" i="2"/>
  <c r="AQ1532" i="2"/>
  <c r="AQ1533" i="2"/>
  <c r="AQ1534" i="2"/>
  <c r="AQ1535" i="2"/>
  <c r="AQ1536" i="2"/>
  <c r="AQ1537" i="2"/>
  <c r="AQ1538" i="2"/>
  <c r="AQ1539" i="2"/>
  <c r="AQ1540" i="2"/>
  <c r="AQ1541" i="2"/>
  <c r="AQ1542" i="2"/>
  <c r="AQ1543" i="2"/>
  <c r="AQ1544" i="2"/>
  <c r="AQ1545" i="2"/>
  <c r="AQ1546" i="2"/>
  <c r="AQ1547" i="2"/>
  <c r="AQ1548" i="2"/>
  <c r="AQ1549" i="2"/>
  <c r="AQ1550" i="2"/>
  <c r="AQ1551" i="2"/>
  <c r="AQ1552" i="2"/>
  <c r="AQ1553" i="2"/>
  <c r="AQ1554" i="2"/>
  <c r="AQ1555" i="2"/>
  <c r="AQ1556" i="2"/>
  <c r="AQ1557" i="2"/>
  <c r="AQ1558" i="2"/>
  <c r="AQ1559" i="2"/>
  <c r="AQ1560" i="2"/>
  <c r="AQ1561" i="2"/>
  <c r="AQ1562" i="2"/>
  <c r="AQ1563" i="2"/>
  <c r="AQ1564" i="2"/>
  <c r="AQ1565" i="2"/>
  <c r="AQ1566" i="2"/>
  <c r="AQ1567" i="2"/>
  <c r="AQ1568" i="2"/>
  <c r="AQ1569" i="2"/>
  <c r="AQ1570" i="2"/>
  <c r="AQ1571" i="2"/>
  <c r="AQ1572" i="2"/>
  <c r="AQ1573" i="2"/>
  <c r="AQ1574" i="2"/>
  <c r="AQ1575" i="2"/>
  <c r="AQ1576" i="2"/>
  <c r="AQ1577" i="2"/>
  <c r="AQ1578" i="2"/>
  <c r="AQ1579" i="2"/>
  <c r="AQ1580" i="2"/>
  <c r="AQ1581" i="2"/>
  <c r="AQ1582" i="2"/>
  <c r="AQ1583" i="2"/>
  <c r="AQ1584" i="2"/>
  <c r="AQ1585" i="2"/>
  <c r="AQ1586" i="2"/>
  <c r="AQ1587" i="2"/>
  <c r="AQ1588" i="2"/>
  <c r="AQ1589" i="2"/>
  <c r="AQ1590" i="2"/>
  <c r="AQ1591" i="2"/>
  <c r="AQ1592" i="2"/>
  <c r="AQ1593" i="2"/>
  <c r="AQ1594" i="2"/>
  <c r="AQ1595" i="2"/>
  <c r="AQ1596" i="2"/>
  <c r="AQ1597" i="2"/>
  <c r="AQ1598" i="2"/>
  <c r="AQ1599" i="2"/>
  <c r="AQ1600" i="2"/>
  <c r="AQ1601" i="2"/>
  <c r="AQ1602" i="2"/>
  <c r="AQ1603" i="2"/>
  <c r="AQ1604" i="2"/>
  <c r="AQ1605" i="2"/>
  <c r="AQ1606" i="2"/>
  <c r="AQ1607" i="2"/>
  <c r="AQ1608" i="2"/>
  <c r="AQ1609" i="2"/>
  <c r="AQ1610" i="2"/>
  <c r="AQ1611" i="2"/>
  <c r="AQ1612" i="2"/>
  <c r="AQ1613" i="2"/>
  <c r="AQ1614" i="2"/>
  <c r="AQ1615" i="2"/>
  <c r="AQ1616" i="2"/>
  <c r="AQ1617" i="2"/>
  <c r="AQ1618" i="2"/>
  <c r="AQ1619" i="2"/>
  <c r="AQ1620" i="2"/>
  <c r="AQ1621" i="2"/>
  <c r="AQ1622" i="2"/>
  <c r="AQ1623" i="2"/>
  <c r="AQ1624" i="2"/>
  <c r="AQ1625" i="2"/>
  <c r="AQ1626" i="2"/>
  <c r="AQ1627" i="2"/>
  <c r="AQ1628" i="2"/>
  <c r="AQ1629" i="2"/>
  <c r="AQ1630" i="2"/>
  <c r="AQ1631" i="2"/>
  <c r="AQ1632" i="2"/>
  <c r="AQ1633" i="2"/>
  <c r="AQ1634" i="2"/>
  <c r="AQ1635" i="2"/>
  <c r="AQ1636" i="2"/>
  <c r="AQ1637" i="2"/>
  <c r="AQ1638" i="2"/>
  <c r="AQ1639" i="2"/>
  <c r="AQ1640" i="2"/>
  <c r="AQ1641" i="2"/>
  <c r="AQ1642" i="2"/>
  <c r="AQ1643" i="2"/>
  <c r="AQ1644" i="2"/>
  <c r="AQ1645" i="2"/>
  <c r="AQ1646" i="2"/>
  <c r="AQ1647" i="2"/>
  <c r="AQ1648" i="2"/>
  <c r="AQ1649" i="2"/>
  <c r="AQ1650" i="2"/>
  <c r="AQ1651" i="2"/>
  <c r="AQ1652" i="2"/>
  <c r="AQ1653" i="2"/>
  <c r="AQ1654" i="2"/>
  <c r="AQ1655" i="2"/>
  <c r="AQ1656" i="2"/>
  <c r="AQ1657" i="2"/>
  <c r="AQ1658" i="2"/>
  <c r="AQ1659" i="2"/>
  <c r="AQ1660" i="2"/>
  <c r="AQ1661" i="2"/>
  <c r="AQ1662" i="2"/>
  <c r="AQ1663" i="2"/>
  <c r="AQ1664" i="2"/>
  <c r="AQ1665" i="2"/>
  <c r="AQ1666" i="2"/>
  <c r="AQ1667" i="2"/>
  <c r="AQ1668" i="2"/>
  <c r="AQ1669" i="2"/>
  <c r="AQ1670" i="2"/>
  <c r="AQ1671" i="2"/>
  <c r="AQ1672" i="2"/>
  <c r="AQ1673" i="2"/>
  <c r="AQ1674" i="2"/>
  <c r="AQ1675" i="2"/>
  <c r="AQ1676" i="2"/>
  <c r="AQ1677" i="2"/>
  <c r="AQ1678" i="2"/>
  <c r="AQ1679" i="2"/>
  <c r="AQ1680" i="2"/>
  <c r="AQ1681" i="2"/>
  <c r="AQ1682" i="2"/>
  <c r="AQ1683" i="2"/>
  <c r="AQ1684" i="2"/>
  <c r="AQ1685" i="2"/>
  <c r="AQ1686" i="2"/>
  <c r="AQ1687" i="2"/>
  <c r="AQ1688" i="2"/>
  <c r="AQ1689" i="2"/>
  <c r="AQ1690" i="2"/>
  <c r="AQ1691" i="2"/>
  <c r="AQ1692" i="2"/>
  <c r="AQ1693" i="2"/>
  <c r="AQ1694" i="2"/>
  <c r="AQ1695" i="2"/>
  <c r="AQ1696" i="2"/>
  <c r="AQ1697" i="2"/>
  <c r="AQ1698" i="2"/>
  <c r="AQ1699" i="2"/>
  <c r="AQ1700" i="2"/>
  <c r="AQ1701" i="2"/>
  <c r="AQ1702" i="2"/>
  <c r="AQ1703" i="2"/>
  <c r="AQ1704" i="2"/>
  <c r="AQ1705" i="2"/>
  <c r="AQ1706" i="2"/>
  <c r="AQ1707" i="2"/>
  <c r="AQ1708" i="2"/>
  <c r="AQ1709" i="2"/>
  <c r="AQ1710" i="2"/>
  <c r="AQ1711" i="2"/>
  <c r="AQ1712" i="2"/>
  <c r="AQ1713" i="2"/>
  <c r="AQ1714" i="2"/>
  <c r="AQ1715" i="2"/>
  <c r="AQ1716" i="2"/>
  <c r="AQ1717" i="2"/>
  <c r="AQ1718" i="2"/>
  <c r="AQ1719" i="2"/>
  <c r="AQ1720" i="2"/>
  <c r="AQ1721" i="2"/>
  <c r="AQ1722" i="2"/>
  <c r="AQ1723" i="2"/>
  <c r="AQ1724" i="2"/>
  <c r="AQ1725" i="2"/>
  <c r="AQ1726" i="2"/>
  <c r="AQ1727" i="2"/>
  <c r="AQ1728" i="2"/>
  <c r="AQ1729" i="2"/>
  <c r="AQ1730" i="2"/>
  <c r="AQ1731" i="2"/>
  <c r="AQ1732" i="2"/>
  <c r="AQ1733" i="2"/>
  <c r="AQ1734" i="2"/>
  <c r="AQ1735" i="2"/>
  <c r="AQ1736" i="2"/>
  <c r="AQ1737" i="2"/>
  <c r="AQ1738" i="2"/>
  <c r="AQ1739" i="2"/>
  <c r="AQ1740" i="2"/>
  <c r="AQ1741" i="2"/>
  <c r="AQ1742" i="2"/>
  <c r="AQ1743" i="2"/>
  <c r="AQ1744" i="2"/>
  <c r="AQ1745" i="2"/>
  <c r="AQ1746" i="2"/>
  <c r="AQ1747" i="2"/>
  <c r="AQ1748" i="2"/>
  <c r="AQ1749" i="2"/>
  <c r="AQ1750" i="2"/>
  <c r="AQ1751" i="2"/>
  <c r="AQ1752" i="2"/>
  <c r="AQ1753" i="2"/>
  <c r="AQ1754" i="2"/>
  <c r="AQ1755" i="2"/>
  <c r="AQ1756" i="2"/>
  <c r="AQ1757" i="2"/>
  <c r="AQ1758" i="2"/>
  <c r="AQ1759" i="2"/>
  <c r="AQ1760" i="2"/>
  <c r="AQ1761" i="2"/>
  <c r="AQ1762" i="2"/>
  <c r="AQ1763" i="2"/>
  <c r="AQ1764" i="2"/>
  <c r="AQ1765" i="2"/>
  <c r="AQ1766" i="2"/>
  <c r="AQ1767" i="2"/>
  <c r="AQ1768" i="2"/>
  <c r="AQ1769" i="2"/>
  <c r="AQ1770" i="2"/>
  <c r="AQ1771" i="2"/>
  <c r="AQ1772" i="2"/>
  <c r="AQ1773" i="2"/>
  <c r="AQ1774" i="2"/>
  <c r="AQ1775" i="2"/>
  <c r="AQ1776" i="2"/>
  <c r="AQ1777" i="2"/>
  <c r="AQ1778" i="2"/>
  <c r="AQ1779" i="2"/>
  <c r="AQ1780" i="2"/>
  <c r="AQ1781" i="2"/>
  <c r="AQ1782" i="2"/>
  <c r="AQ1783" i="2"/>
  <c r="AQ1784" i="2"/>
  <c r="AQ1785" i="2"/>
  <c r="AQ1786" i="2"/>
  <c r="AQ1787" i="2"/>
  <c r="AQ1788" i="2"/>
  <c r="AQ1789" i="2"/>
  <c r="AQ1790" i="2"/>
  <c r="AQ1791" i="2"/>
  <c r="AQ1792" i="2"/>
  <c r="AQ1793" i="2"/>
  <c r="AQ1794" i="2"/>
  <c r="AQ1795" i="2"/>
  <c r="AQ1796" i="2"/>
  <c r="AQ1797" i="2"/>
  <c r="AQ1798" i="2"/>
  <c r="AQ1799" i="2"/>
  <c r="AQ1800" i="2"/>
  <c r="AQ1801" i="2"/>
  <c r="AQ1802" i="2"/>
  <c r="AQ1803" i="2"/>
  <c r="AQ1804" i="2"/>
  <c r="AQ1805" i="2"/>
  <c r="AQ1806" i="2"/>
  <c r="AQ1807" i="2"/>
  <c r="AQ1808" i="2"/>
  <c r="AQ1809" i="2"/>
  <c r="AQ1810" i="2"/>
  <c r="AQ1811" i="2"/>
  <c r="AQ1812" i="2"/>
  <c r="AQ1813" i="2"/>
  <c r="AQ1814" i="2"/>
  <c r="AQ1815" i="2"/>
  <c r="AQ1816" i="2"/>
  <c r="AQ1817" i="2"/>
  <c r="AQ1818" i="2"/>
  <c r="AQ1819" i="2"/>
  <c r="AQ1820" i="2"/>
  <c r="AQ1821" i="2"/>
  <c r="AQ1822" i="2"/>
  <c r="AQ1823" i="2"/>
  <c r="AQ1824" i="2"/>
  <c r="AQ1825" i="2"/>
  <c r="AQ1826" i="2"/>
  <c r="AQ1827" i="2"/>
  <c r="AQ1828" i="2"/>
  <c r="AQ1829" i="2"/>
  <c r="AQ1830" i="2"/>
  <c r="AQ1831" i="2"/>
  <c r="AQ1832" i="2"/>
  <c r="AQ1833" i="2"/>
  <c r="AQ1834" i="2"/>
  <c r="AQ1835" i="2"/>
  <c r="AQ1836" i="2"/>
  <c r="AQ1837" i="2"/>
  <c r="AQ1838" i="2"/>
  <c r="AQ1839" i="2"/>
  <c r="AQ1840" i="2"/>
  <c r="AQ1841" i="2"/>
  <c r="AQ1842" i="2"/>
  <c r="AQ1843" i="2"/>
  <c r="AQ1844" i="2"/>
  <c r="AQ1845" i="2"/>
  <c r="AQ1846" i="2"/>
  <c r="AQ1847" i="2"/>
  <c r="AQ1848" i="2"/>
  <c r="AQ1849" i="2"/>
  <c r="AQ1850" i="2"/>
  <c r="AQ1851" i="2"/>
  <c r="AQ1852" i="2"/>
  <c r="AQ1853" i="2"/>
  <c r="AQ1854" i="2"/>
  <c r="AQ1855" i="2"/>
  <c r="AQ1856" i="2"/>
  <c r="AQ1857" i="2"/>
  <c r="AQ1858" i="2"/>
  <c r="AQ1859" i="2"/>
  <c r="AQ1860" i="2"/>
  <c r="AQ1861" i="2"/>
  <c r="AQ1862" i="2"/>
  <c r="AQ1863" i="2"/>
  <c r="AQ1864" i="2"/>
  <c r="AQ1865" i="2"/>
  <c r="AQ1866" i="2"/>
  <c r="AQ1867" i="2"/>
  <c r="AQ1868" i="2"/>
  <c r="AQ1869" i="2"/>
  <c r="AQ1870" i="2"/>
  <c r="AQ1871" i="2"/>
  <c r="AQ1872" i="2"/>
  <c r="AQ1873" i="2"/>
  <c r="AQ1874" i="2"/>
  <c r="AQ1875" i="2"/>
  <c r="AQ1876" i="2"/>
  <c r="AQ1877" i="2"/>
  <c r="AQ1878" i="2"/>
  <c r="AQ1879" i="2"/>
  <c r="AQ1880" i="2"/>
  <c r="AQ1881" i="2"/>
  <c r="AQ1882" i="2"/>
  <c r="AQ1883" i="2"/>
  <c r="AQ1884" i="2"/>
  <c r="AQ1885" i="2"/>
  <c r="AQ1886" i="2"/>
  <c r="AQ1887" i="2"/>
  <c r="AQ1888" i="2"/>
  <c r="AQ1889" i="2"/>
  <c r="AQ1890" i="2"/>
  <c r="AQ1891" i="2"/>
  <c r="AQ1892" i="2"/>
  <c r="AQ1893" i="2"/>
  <c r="AQ1894" i="2"/>
  <c r="AQ1895" i="2"/>
  <c r="AQ1896" i="2"/>
  <c r="AQ1897" i="2"/>
  <c r="AQ1898" i="2"/>
  <c r="AQ1899" i="2"/>
  <c r="AQ1900" i="2"/>
  <c r="AQ1901" i="2"/>
  <c r="AQ1902" i="2"/>
  <c r="AQ1903" i="2"/>
  <c r="AQ1904" i="2"/>
  <c r="AQ1905" i="2"/>
  <c r="AQ1906" i="2"/>
  <c r="AQ1907" i="2"/>
  <c r="AQ1908" i="2"/>
  <c r="AQ1909" i="2"/>
  <c r="AQ1910" i="2"/>
  <c r="AQ1911" i="2"/>
  <c r="AQ1912" i="2"/>
  <c r="AQ1913" i="2"/>
  <c r="AQ1914" i="2"/>
  <c r="AQ1915" i="2"/>
  <c r="AQ1916" i="2"/>
  <c r="AQ1917" i="2"/>
  <c r="AQ1918" i="2"/>
  <c r="AQ1919" i="2"/>
  <c r="AQ1920" i="2"/>
  <c r="AQ1921" i="2"/>
  <c r="AQ1922" i="2"/>
  <c r="AQ1923" i="2"/>
  <c r="AQ1924" i="2"/>
  <c r="AQ1925" i="2"/>
  <c r="AQ1926" i="2"/>
  <c r="AQ1927" i="2"/>
  <c r="AQ1928" i="2"/>
  <c r="AQ1929" i="2"/>
  <c r="AQ1930" i="2"/>
  <c r="AQ1931" i="2"/>
  <c r="AQ1932" i="2"/>
  <c r="AQ1933" i="2"/>
  <c r="AQ1934" i="2"/>
  <c r="AQ1935" i="2"/>
  <c r="AQ1936" i="2"/>
  <c r="AQ1937" i="2"/>
  <c r="AQ1938" i="2"/>
  <c r="AQ1939" i="2"/>
  <c r="AQ1940" i="2"/>
  <c r="AQ1941" i="2"/>
  <c r="AQ1942" i="2"/>
  <c r="AQ1943" i="2"/>
  <c r="AQ1944" i="2"/>
  <c r="AQ1945" i="2"/>
  <c r="AQ1946" i="2"/>
  <c r="AQ1947" i="2"/>
  <c r="AQ1948" i="2"/>
  <c r="AQ1949" i="2"/>
  <c r="AQ1950" i="2"/>
  <c r="AQ1951" i="2"/>
  <c r="AQ1952" i="2"/>
  <c r="AQ1953" i="2"/>
  <c r="AQ1954" i="2"/>
  <c r="AQ1955" i="2"/>
  <c r="AQ1956" i="2"/>
  <c r="AQ1957" i="2"/>
  <c r="AQ1958" i="2"/>
  <c r="AQ1959" i="2"/>
  <c r="AQ1960" i="2"/>
  <c r="AQ1961" i="2"/>
  <c r="AQ1962" i="2"/>
  <c r="AQ1963" i="2"/>
  <c r="AQ1964" i="2"/>
  <c r="AQ1965" i="2"/>
  <c r="AQ1966" i="2"/>
  <c r="AQ1967" i="2"/>
  <c r="AQ1968" i="2"/>
  <c r="AQ1969" i="2"/>
  <c r="AQ1970" i="2"/>
  <c r="AQ1971" i="2"/>
  <c r="AQ1972" i="2"/>
  <c r="AQ1973" i="2"/>
  <c r="AQ1974" i="2"/>
  <c r="AQ1975" i="2"/>
  <c r="AQ1976" i="2"/>
  <c r="AQ1977" i="2"/>
  <c r="AQ1978" i="2"/>
  <c r="AQ1979" i="2"/>
  <c r="AQ1980" i="2"/>
  <c r="AQ1981" i="2"/>
  <c r="AQ1982" i="2"/>
  <c r="AQ1983" i="2"/>
  <c r="AQ1984" i="2"/>
  <c r="AQ1985" i="2"/>
  <c r="AQ1986" i="2"/>
  <c r="AQ1987" i="2"/>
  <c r="AQ1988" i="2"/>
  <c r="AQ1989" i="2"/>
  <c r="AQ1990" i="2"/>
  <c r="AQ1991" i="2"/>
  <c r="AQ1992" i="2"/>
  <c r="AQ1993" i="2"/>
  <c r="AQ1994" i="2"/>
  <c r="AQ1995" i="2"/>
  <c r="AQ1996" i="2"/>
  <c r="AQ1997" i="2"/>
  <c r="AQ1998" i="2"/>
  <c r="AQ1999" i="2"/>
  <c r="AQ2000" i="2"/>
  <c r="AQ2001" i="2"/>
  <c r="AQ2002" i="2"/>
  <c r="AQ2003" i="2"/>
  <c r="AQ2004" i="2"/>
  <c r="AQ2005" i="2"/>
  <c r="AQ2006" i="2"/>
  <c r="AQ2007" i="2"/>
  <c r="AQ2008" i="2"/>
  <c r="AQ2009" i="2"/>
  <c r="AQ2010" i="2"/>
  <c r="AQ2011" i="2"/>
  <c r="AQ2012" i="2"/>
  <c r="AQ2013" i="2"/>
  <c r="AQ2014" i="2"/>
  <c r="AQ2015" i="2"/>
  <c r="AQ2016" i="2"/>
  <c r="AQ2017" i="2"/>
  <c r="AQ2018" i="2"/>
  <c r="AQ2019" i="2"/>
  <c r="AQ2020" i="2"/>
  <c r="AQ2021" i="2"/>
  <c r="AQ2022" i="2"/>
  <c r="AQ2023" i="2"/>
  <c r="AQ2024" i="2"/>
  <c r="AQ2025" i="2"/>
  <c r="AQ2026" i="2"/>
  <c r="AQ2027" i="2"/>
  <c r="AQ2028" i="2"/>
  <c r="AQ2029" i="2"/>
  <c r="AQ2030" i="2"/>
  <c r="AQ2031" i="2"/>
  <c r="AQ2032" i="2"/>
  <c r="AQ2033" i="2"/>
  <c r="AQ2034" i="2"/>
  <c r="AQ2035" i="2"/>
  <c r="AQ2036" i="2"/>
  <c r="AQ2037" i="2"/>
  <c r="AQ2038" i="2"/>
  <c r="AQ2039" i="2"/>
  <c r="AQ2040" i="2"/>
  <c r="AQ2041" i="2"/>
  <c r="AQ2042" i="2"/>
  <c r="AQ2043" i="2"/>
  <c r="AQ2044" i="2"/>
  <c r="AQ2045" i="2"/>
  <c r="AQ2046" i="2"/>
  <c r="AQ2047" i="2"/>
  <c r="AQ2048" i="2"/>
  <c r="AQ2049" i="2"/>
  <c r="AQ2050" i="2"/>
  <c r="AQ2051" i="2"/>
  <c r="AQ2052" i="2"/>
  <c r="AQ2053" i="2"/>
  <c r="AQ2054" i="2"/>
  <c r="AQ2055" i="2"/>
  <c r="AQ2056" i="2"/>
  <c r="AQ2057" i="2"/>
  <c r="AQ2058" i="2"/>
  <c r="AQ2059" i="2"/>
  <c r="AQ2060" i="2"/>
  <c r="AQ2061" i="2"/>
  <c r="AQ2062" i="2"/>
  <c r="AQ2063" i="2"/>
  <c r="AQ2064" i="2"/>
  <c r="AQ2065" i="2"/>
  <c r="AQ2066" i="2"/>
  <c r="AQ2067" i="2"/>
  <c r="AQ2068" i="2"/>
  <c r="AQ2069" i="2"/>
  <c r="AQ2070" i="2"/>
  <c r="AQ2071" i="2"/>
  <c r="AQ2072" i="2"/>
  <c r="AQ2073" i="2"/>
  <c r="AQ2074" i="2"/>
  <c r="AQ2075" i="2"/>
  <c r="AQ2076" i="2"/>
  <c r="AQ2077" i="2"/>
  <c r="AQ2078" i="2"/>
  <c r="AQ2079" i="2"/>
  <c r="AQ2080" i="2"/>
  <c r="AQ2081" i="2"/>
  <c r="AQ2082" i="2"/>
  <c r="AQ2083" i="2"/>
  <c r="AQ2084" i="2"/>
  <c r="AQ2085" i="2"/>
  <c r="AQ2086" i="2"/>
  <c r="AQ2087" i="2"/>
  <c r="AQ2088" i="2"/>
  <c r="AQ2089" i="2"/>
  <c r="AQ2090" i="2"/>
  <c r="AQ2091" i="2"/>
  <c r="AQ2092" i="2"/>
  <c r="AQ2093" i="2"/>
  <c r="AQ2094" i="2"/>
  <c r="AQ2095" i="2"/>
  <c r="AQ2096" i="2"/>
  <c r="AQ2097" i="2"/>
  <c r="AQ2098" i="2"/>
  <c r="AQ2099" i="2"/>
  <c r="AQ2100" i="2"/>
  <c r="AQ2101" i="2"/>
  <c r="AQ2102" i="2"/>
  <c r="AQ2103" i="2"/>
  <c r="AQ2104" i="2"/>
  <c r="AQ2105" i="2"/>
  <c r="AQ2106" i="2"/>
  <c r="AQ2107" i="2"/>
  <c r="AQ2108" i="2"/>
  <c r="AQ2109" i="2"/>
  <c r="AQ2110" i="2"/>
  <c r="AQ2111" i="2"/>
  <c r="AQ2112" i="2"/>
  <c r="AQ2113" i="2"/>
  <c r="AQ2114" i="2"/>
  <c r="AQ2115" i="2"/>
  <c r="AQ2116" i="2"/>
  <c r="AQ2117" i="2"/>
  <c r="AQ2118" i="2"/>
  <c r="AQ2119" i="2"/>
  <c r="AQ2120" i="2"/>
  <c r="AQ2121" i="2"/>
  <c r="AQ2122" i="2"/>
  <c r="AQ2123" i="2"/>
  <c r="AQ2124" i="2"/>
  <c r="AQ2125" i="2"/>
  <c r="AQ2126" i="2"/>
  <c r="AQ2127" i="2"/>
  <c r="AQ2128" i="2"/>
  <c r="AQ2129" i="2"/>
  <c r="AQ2130" i="2"/>
  <c r="AQ2131" i="2"/>
  <c r="AQ2132" i="2"/>
  <c r="AQ2133" i="2"/>
  <c r="AQ2134" i="2"/>
  <c r="AQ2135" i="2"/>
  <c r="AQ2136" i="2"/>
  <c r="AQ2137" i="2"/>
  <c r="AQ2138" i="2"/>
  <c r="AQ2139" i="2"/>
  <c r="AQ2140" i="2"/>
  <c r="AQ2141" i="2"/>
  <c r="AQ2142" i="2"/>
  <c r="AQ2143" i="2"/>
  <c r="AQ2144" i="2"/>
  <c r="AQ2145" i="2"/>
  <c r="AQ2146" i="2"/>
  <c r="AQ2147" i="2"/>
  <c r="AQ2148" i="2"/>
  <c r="AQ2149" i="2"/>
  <c r="AQ2150" i="2"/>
  <c r="AQ2151" i="2"/>
  <c r="AQ2152" i="2"/>
  <c r="AQ2153" i="2"/>
  <c r="AQ2154" i="2"/>
  <c r="AQ2155" i="2"/>
  <c r="AQ2156" i="2"/>
  <c r="AQ2157" i="2"/>
  <c r="AQ2158" i="2"/>
  <c r="AQ2159" i="2"/>
  <c r="AQ2160" i="2"/>
  <c r="AQ2161" i="2"/>
  <c r="AQ2162" i="2"/>
  <c r="AQ2163" i="2"/>
  <c r="AQ2164" i="2"/>
  <c r="AQ2165" i="2"/>
  <c r="AQ2166" i="2"/>
  <c r="AQ2167" i="2"/>
  <c r="AQ2168" i="2"/>
  <c r="AQ2169" i="2"/>
  <c r="AQ2170" i="2"/>
  <c r="AQ2171" i="2"/>
  <c r="AQ2172" i="2"/>
  <c r="AQ2173" i="2"/>
  <c r="AQ2174" i="2"/>
  <c r="AQ2175" i="2"/>
  <c r="AQ2176" i="2"/>
  <c r="AQ2177" i="2"/>
  <c r="AQ2178" i="2"/>
  <c r="AQ2179" i="2"/>
  <c r="AQ2180" i="2"/>
  <c r="AQ2181" i="2"/>
  <c r="AQ2182" i="2"/>
  <c r="AQ2183" i="2"/>
  <c r="AQ2184" i="2"/>
  <c r="AQ2185" i="2"/>
  <c r="AQ2186" i="2"/>
  <c r="AQ2187" i="2"/>
  <c r="AQ2188" i="2"/>
  <c r="AQ2189" i="2"/>
  <c r="AQ2190" i="2"/>
  <c r="AQ2191" i="2"/>
  <c r="AQ2192" i="2"/>
  <c r="AQ2193" i="2"/>
  <c r="AQ2194" i="2"/>
  <c r="AQ2195" i="2"/>
  <c r="AQ2196" i="2"/>
  <c r="AQ2197" i="2"/>
  <c r="AQ2198" i="2"/>
  <c r="AQ2199" i="2"/>
  <c r="AQ2200" i="2"/>
  <c r="AQ2201" i="2"/>
  <c r="AQ2202" i="2"/>
  <c r="AQ2203" i="2"/>
  <c r="AQ2204" i="2"/>
  <c r="AQ2205" i="2"/>
  <c r="AQ2206" i="2"/>
  <c r="AQ2207" i="2"/>
  <c r="AQ2208" i="2"/>
  <c r="AQ2209" i="2"/>
  <c r="AQ2210" i="2"/>
  <c r="AQ2211" i="2"/>
  <c r="AQ2212" i="2"/>
  <c r="AQ2213" i="2"/>
  <c r="AQ2214" i="2"/>
  <c r="AQ2215" i="2"/>
  <c r="AQ2216" i="2"/>
  <c r="AQ2217" i="2"/>
  <c r="AQ2218" i="2"/>
  <c r="AQ2219" i="2"/>
  <c r="AQ2220" i="2"/>
  <c r="AQ2221" i="2"/>
  <c r="AQ2222" i="2"/>
  <c r="AQ2223" i="2"/>
  <c r="AQ2224" i="2"/>
  <c r="AQ2225" i="2"/>
  <c r="AQ2226" i="2"/>
  <c r="AQ2227" i="2"/>
  <c r="AQ2228" i="2"/>
  <c r="AQ2229" i="2"/>
  <c r="AQ2230" i="2"/>
  <c r="AQ2231" i="2"/>
  <c r="AQ2232" i="2"/>
  <c r="AQ2233" i="2"/>
  <c r="AQ2234" i="2"/>
  <c r="AQ2235" i="2"/>
  <c r="AQ2236" i="2"/>
  <c r="AQ2237" i="2"/>
  <c r="AQ2238" i="2"/>
  <c r="AQ2239" i="2"/>
  <c r="AQ2240" i="2"/>
  <c r="AQ2241" i="2"/>
  <c r="AQ2242" i="2"/>
  <c r="AQ2243" i="2"/>
  <c r="AQ2244" i="2"/>
  <c r="AQ2245" i="2"/>
  <c r="AQ2246" i="2"/>
  <c r="AQ2247" i="2"/>
  <c r="AQ2248" i="2"/>
  <c r="AQ2249" i="2"/>
  <c r="AQ2250" i="2"/>
  <c r="AQ2251" i="2"/>
  <c r="AQ2252" i="2"/>
  <c r="AQ2253" i="2"/>
  <c r="AQ2254" i="2"/>
  <c r="AQ2255" i="2"/>
  <c r="AQ2256" i="2"/>
  <c r="AQ2257" i="2"/>
  <c r="AQ2258" i="2"/>
  <c r="AQ2259" i="2"/>
  <c r="AQ2260" i="2"/>
  <c r="AQ2261" i="2"/>
  <c r="AQ2262" i="2"/>
  <c r="AQ2263" i="2"/>
  <c r="AQ2264" i="2"/>
  <c r="AQ2265" i="2"/>
  <c r="AQ2266" i="2"/>
  <c r="AQ2267" i="2"/>
  <c r="AQ2268" i="2"/>
  <c r="AQ2269" i="2"/>
  <c r="AQ2270" i="2"/>
  <c r="AQ2271" i="2"/>
  <c r="AQ2272" i="2"/>
  <c r="AQ2273" i="2"/>
  <c r="AQ2274" i="2"/>
  <c r="AQ2275" i="2"/>
  <c r="AQ2276" i="2"/>
  <c r="AQ2277" i="2"/>
  <c r="AQ2278" i="2"/>
  <c r="AQ2279" i="2"/>
  <c r="AQ2280" i="2"/>
  <c r="AQ2281" i="2"/>
  <c r="AQ2282" i="2"/>
  <c r="AQ2283" i="2"/>
  <c r="AQ2284" i="2"/>
  <c r="AQ2285" i="2"/>
  <c r="AQ2286" i="2"/>
  <c r="AQ2287" i="2"/>
  <c r="AQ2288" i="2"/>
  <c r="AQ2289" i="2"/>
  <c r="AQ2290" i="2"/>
  <c r="AQ2291" i="2"/>
  <c r="AQ2292" i="2"/>
  <c r="AQ2293" i="2"/>
  <c r="AQ2294" i="2"/>
  <c r="AQ2295" i="2"/>
  <c r="AQ2296" i="2"/>
  <c r="AQ2297" i="2"/>
  <c r="AQ2298" i="2"/>
  <c r="AQ2299" i="2"/>
  <c r="AQ2300" i="2"/>
  <c r="AQ2301" i="2"/>
  <c r="AQ2302" i="2"/>
  <c r="AQ2303" i="2"/>
  <c r="AQ2304" i="2"/>
  <c r="AQ2305" i="2"/>
  <c r="AQ2306" i="2"/>
  <c r="AQ2307" i="2"/>
  <c r="AQ2308" i="2"/>
  <c r="AQ2309" i="2"/>
  <c r="AQ2310" i="2"/>
  <c r="AQ2311" i="2"/>
  <c r="AQ2312" i="2"/>
  <c r="AQ2313" i="2"/>
  <c r="AQ2314" i="2"/>
  <c r="AQ2315" i="2"/>
  <c r="AQ2316" i="2"/>
  <c r="AQ2317" i="2"/>
  <c r="AQ2318" i="2"/>
  <c r="AQ2319" i="2"/>
  <c r="AQ2320" i="2"/>
  <c r="AQ2321" i="2"/>
  <c r="AQ2322" i="2"/>
  <c r="AQ2323" i="2"/>
  <c r="AQ2324" i="2"/>
  <c r="AQ2325" i="2"/>
  <c r="AQ2326" i="2"/>
  <c r="AQ2327" i="2"/>
  <c r="AQ2328" i="2"/>
  <c r="AQ2329" i="2"/>
  <c r="AQ2330" i="2"/>
  <c r="AQ2331" i="2"/>
  <c r="AQ2332" i="2"/>
  <c r="AQ2333" i="2"/>
  <c r="AQ2334" i="2"/>
  <c r="AQ2335" i="2"/>
  <c r="AQ2336" i="2"/>
  <c r="AQ2337" i="2"/>
  <c r="AQ2338" i="2"/>
  <c r="AQ2339" i="2"/>
  <c r="AQ2340" i="2"/>
  <c r="AQ2341" i="2"/>
  <c r="AQ2342" i="2"/>
  <c r="AQ2343" i="2"/>
  <c r="AQ2344" i="2"/>
  <c r="AQ2345" i="2"/>
  <c r="AQ2346" i="2"/>
  <c r="AQ2347" i="2"/>
  <c r="AQ2348" i="2"/>
  <c r="AQ2349" i="2"/>
  <c r="AQ2350" i="2"/>
  <c r="AQ2351" i="2"/>
  <c r="AQ2352" i="2"/>
  <c r="AQ2353" i="2"/>
  <c r="AQ2354" i="2"/>
  <c r="AQ2355" i="2"/>
  <c r="AQ2356" i="2"/>
  <c r="AQ2357" i="2"/>
  <c r="AQ2358" i="2"/>
  <c r="AQ2359" i="2"/>
  <c r="AQ2360" i="2"/>
  <c r="AQ2361" i="2"/>
  <c r="AQ2362" i="2"/>
  <c r="AQ2363" i="2"/>
  <c r="AQ2364" i="2"/>
  <c r="AQ2365" i="2"/>
  <c r="AQ2366" i="2"/>
  <c r="AQ2367" i="2"/>
  <c r="AQ2368" i="2"/>
  <c r="AQ2369" i="2"/>
  <c r="AQ2370" i="2"/>
  <c r="AQ2371" i="2"/>
  <c r="AQ2372" i="2"/>
  <c r="AQ2373" i="2"/>
  <c r="AQ2374" i="2"/>
  <c r="AQ2375" i="2"/>
  <c r="AQ2376" i="2"/>
  <c r="AQ2377" i="2"/>
  <c r="AQ2378" i="2"/>
  <c r="AQ2379" i="2"/>
  <c r="AQ2380" i="2"/>
  <c r="AQ2381" i="2"/>
  <c r="AQ2382" i="2"/>
  <c r="AQ2383" i="2"/>
  <c r="AQ2384" i="2"/>
  <c r="AQ2385" i="2"/>
  <c r="AQ2386" i="2"/>
  <c r="AQ2387" i="2"/>
  <c r="AQ2388" i="2"/>
  <c r="AQ2389" i="2"/>
  <c r="AQ2390" i="2"/>
  <c r="AQ2391" i="2"/>
  <c r="AQ2392" i="2"/>
  <c r="AQ2393" i="2"/>
  <c r="AQ2394" i="2"/>
  <c r="AQ2395" i="2"/>
  <c r="AQ2396" i="2"/>
  <c r="AQ2397" i="2"/>
  <c r="AQ2398" i="2"/>
  <c r="AQ2399" i="2"/>
  <c r="AQ2400" i="2"/>
  <c r="AQ2401" i="2"/>
  <c r="AQ2402" i="2"/>
  <c r="AQ2403" i="2"/>
  <c r="AQ2404" i="2"/>
  <c r="AQ2405" i="2"/>
  <c r="AQ2406" i="2"/>
  <c r="AQ2407" i="2"/>
  <c r="AQ2408" i="2"/>
  <c r="AQ2409" i="2"/>
  <c r="AQ2410" i="2"/>
  <c r="AQ2411" i="2"/>
  <c r="AQ2412" i="2"/>
  <c r="AQ2413" i="2"/>
  <c r="AQ2414" i="2"/>
  <c r="AQ2415" i="2"/>
  <c r="AQ2416" i="2"/>
  <c r="AQ2417" i="2"/>
  <c r="AQ2418" i="2"/>
  <c r="AQ2419" i="2"/>
  <c r="AQ2420" i="2"/>
  <c r="AQ2421" i="2"/>
  <c r="AQ2422" i="2"/>
  <c r="AQ2423" i="2"/>
  <c r="AQ2424" i="2"/>
  <c r="AQ2425" i="2"/>
  <c r="AQ2426" i="2"/>
  <c r="AQ2427" i="2"/>
  <c r="AQ2428" i="2"/>
  <c r="AQ2429" i="2"/>
  <c r="AQ2430" i="2"/>
  <c r="AQ2431" i="2"/>
  <c r="AQ2432" i="2"/>
  <c r="AQ2433" i="2"/>
  <c r="AQ2434" i="2"/>
  <c r="AQ2435" i="2"/>
  <c r="AQ2436" i="2"/>
  <c r="AQ2437" i="2"/>
  <c r="AQ2438" i="2"/>
  <c r="AQ2439" i="2"/>
  <c r="AQ2440" i="2"/>
  <c r="AQ2441" i="2"/>
  <c r="AQ2442" i="2"/>
  <c r="AQ2443" i="2"/>
  <c r="AQ2444" i="2"/>
  <c r="AQ2445" i="2"/>
  <c r="AQ2446" i="2"/>
  <c r="AQ2447" i="2"/>
  <c r="AQ2448" i="2"/>
  <c r="AQ2449" i="2"/>
  <c r="AQ2450" i="2"/>
  <c r="AQ2451" i="2"/>
  <c r="AQ2452" i="2"/>
  <c r="AQ2453" i="2"/>
  <c r="AQ2454" i="2"/>
  <c r="AQ2455" i="2"/>
  <c r="AQ2456" i="2"/>
  <c r="AQ2457" i="2"/>
  <c r="AQ2458" i="2"/>
  <c r="AQ2459" i="2"/>
  <c r="AQ2460" i="2"/>
  <c r="AQ2461" i="2"/>
  <c r="AQ2462" i="2"/>
  <c r="AQ2463" i="2"/>
  <c r="AQ2464" i="2"/>
  <c r="AQ2465" i="2"/>
  <c r="AQ2466" i="2"/>
  <c r="AQ2467" i="2"/>
  <c r="AQ2468" i="2"/>
  <c r="AQ2469" i="2"/>
  <c r="AQ2470" i="2"/>
  <c r="AQ2471" i="2"/>
  <c r="AQ2472" i="2"/>
  <c r="AQ2473" i="2"/>
  <c r="AQ2474" i="2"/>
  <c r="AQ2475" i="2"/>
  <c r="AQ2476" i="2"/>
  <c r="AQ2477" i="2"/>
  <c r="AQ2478" i="2"/>
  <c r="AQ2479" i="2"/>
  <c r="AQ2480" i="2"/>
  <c r="AQ2481" i="2"/>
  <c r="AQ2482" i="2"/>
  <c r="AQ2483" i="2"/>
  <c r="AQ2484" i="2"/>
  <c r="AQ2485" i="2"/>
  <c r="AQ2486" i="2"/>
  <c r="AQ2487" i="2"/>
  <c r="AQ2488" i="2"/>
  <c r="AQ2489" i="2"/>
  <c r="AQ2490" i="2"/>
  <c r="AQ2491" i="2"/>
  <c r="AQ2492" i="2"/>
  <c r="AQ2493" i="2"/>
  <c r="AQ2494" i="2"/>
  <c r="AQ2495" i="2"/>
  <c r="AQ2496" i="2"/>
  <c r="AQ2497" i="2"/>
  <c r="AQ2498" i="2"/>
  <c r="AQ2499" i="2"/>
  <c r="AQ2500" i="2"/>
  <c r="AQ2501" i="2"/>
  <c r="AQ2502" i="2"/>
  <c r="AQ2503" i="2"/>
  <c r="AQ2504" i="2"/>
  <c r="AQ2505" i="2"/>
  <c r="AQ2506" i="2"/>
  <c r="AQ2507" i="2"/>
  <c r="AQ2508" i="2"/>
  <c r="AQ2509" i="2"/>
  <c r="AQ2510" i="2"/>
  <c r="AQ2511" i="2"/>
  <c r="AQ2512" i="2"/>
  <c r="AQ2513" i="2"/>
  <c r="AQ2514" i="2"/>
  <c r="AQ2515" i="2"/>
  <c r="AQ2516" i="2"/>
  <c r="AQ2517" i="2"/>
  <c r="AQ2518" i="2"/>
  <c r="AQ2519" i="2"/>
  <c r="AQ2520" i="2"/>
  <c r="AQ2521" i="2"/>
  <c r="AQ2522" i="2"/>
  <c r="AQ2523" i="2"/>
  <c r="AQ2524" i="2"/>
  <c r="AQ2525" i="2"/>
  <c r="AQ2526" i="2"/>
  <c r="AQ2527" i="2"/>
  <c r="AQ2528" i="2"/>
  <c r="AQ2529" i="2"/>
  <c r="AQ2530" i="2"/>
  <c r="AQ2531" i="2"/>
  <c r="AQ2532" i="2"/>
  <c r="AQ2533" i="2"/>
  <c r="AQ2534" i="2"/>
  <c r="AQ2535" i="2"/>
  <c r="AQ2536" i="2"/>
  <c r="AQ2537" i="2"/>
  <c r="AQ2538" i="2"/>
  <c r="AQ2539" i="2"/>
  <c r="AQ2540" i="2"/>
  <c r="AQ2541" i="2"/>
  <c r="AQ2542" i="2"/>
  <c r="AQ2543" i="2"/>
  <c r="AQ2544" i="2"/>
  <c r="AQ2545" i="2"/>
  <c r="AQ2546" i="2"/>
  <c r="AQ2547" i="2"/>
  <c r="AQ2548" i="2"/>
  <c r="AQ2549" i="2"/>
  <c r="AQ2550" i="2"/>
  <c r="AQ2551" i="2"/>
  <c r="AQ2552" i="2"/>
  <c r="AQ2553" i="2"/>
  <c r="AQ2554" i="2"/>
  <c r="AQ2555" i="2"/>
  <c r="AQ2556" i="2"/>
  <c r="AQ2557" i="2"/>
  <c r="AQ2558" i="2"/>
  <c r="AQ2559" i="2"/>
  <c r="AQ2560" i="2"/>
  <c r="AQ2561" i="2"/>
  <c r="AQ2562" i="2"/>
  <c r="AQ2563" i="2"/>
  <c r="AQ2564" i="2"/>
  <c r="AQ2565" i="2"/>
  <c r="AQ2566" i="2"/>
  <c r="AQ2567" i="2"/>
  <c r="AQ2568" i="2"/>
  <c r="AQ2569" i="2"/>
  <c r="AQ2570" i="2"/>
  <c r="AQ2571" i="2"/>
  <c r="AQ2572" i="2"/>
  <c r="AQ2573" i="2"/>
  <c r="AQ2574" i="2"/>
  <c r="AQ2575" i="2"/>
  <c r="AQ2576" i="2"/>
  <c r="AQ2577" i="2"/>
  <c r="AQ2578" i="2"/>
  <c r="AQ2579" i="2"/>
  <c r="AQ2580" i="2"/>
  <c r="AQ2581" i="2"/>
  <c r="AQ2582" i="2"/>
  <c r="AQ2583" i="2"/>
  <c r="AQ2584" i="2"/>
  <c r="AQ2585" i="2"/>
  <c r="AQ2586" i="2"/>
  <c r="AQ2587" i="2"/>
  <c r="AQ2588" i="2"/>
  <c r="AQ2589" i="2"/>
  <c r="AQ2590" i="2"/>
  <c r="AQ2591" i="2"/>
  <c r="AQ2592" i="2"/>
  <c r="AQ2593" i="2"/>
  <c r="AQ2594" i="2"/>
  <c r="AQ2595" i="2"/>
  <c r="AQ2596" i="2"/>
  <c r="AQ2597" i="2"/>
  <c r="AQ2598" i="2"/>
  <c r="AQ2599" i="2"/>
  <c r="AQ2600" i="2"/>
  <c r="AQ2601" i="2"/>
  <c r="AQ2602" i="2"/>
  <c r="AQ2603" i="2"/>
  <c r="AQ2604" i="2"/>
  <c r="AQ2605" i="2"/>
  <c r="AQ2606" i="2"/>
  <c r="AQ2607" i="2"/>
  <c r="AQ2608" i="2"/>
  <c r="AQ2609" i="2"/>
  <c r="AQ2610" i="2"/>
  <c r="AQ2611" i="2"/>
  <c r="AQ2612" i="2"/>
  <c r="AQ2613" i="2"/>
  <c r="AQ2614" i="2"/>
  <c r="AQ2615" i="2"/>
  <c r="AQ2616" i="2"/>
  <c r="AQ2617" i="2"/>
  <c r="AQ2618" i="2"/>
  <c r="AQ2619" i="2"/>
  <c r="AQ2620" i="2"/>
  <c r="AQ2621" i="2"/>
  <c r="AQ2622" i="2"/>
  <c r="AQ2623" i="2"/>
  <c r="AQ2624" i="2"/>
  <c r="AQ2625" i="2"/>
  <c r="AQ2626" i="2"/>
  <c r="AQ2627" i="2"/>
  <c r="AQ2628" i="2"/>
  <c r="AQ2629" i="2"/>
  <c r="AQ2630" i="2"/>
  <c r="AQ2631" i="2"/>
  <c r="AQ2632" i="2"/>
  <c r="AQ2633" i="2"/>
  <c r="AQ2634" i="2"/>
  <c r="AQ2635" i="2"/>
  <c r="AQ2636" i="2"/>
  <c r="AQ2637" i="2"/>
  <c r="AQ2638" i="2"/>
  <c r="AQ2639" i="2"/>
  <c r="AQ2640" i="2"/>
  <c r="AQ2641" i="2"/>
  <c r="AQ2642" i="2"/>
  <c r="AQ2643" i="2"/>
  <c r="AQ2644" i="2"/>
  <c r="AQ2645" i="2"/>
  <c r="AQ2646" i="2"/>
  <c r="AQ2647" i="2"/>
  <c r="AQ2648" i="2"/>
  <c r="AQ2649" i="2"/>
  <c r="AQ2650" i="2"/>
  <c r="AQ2651" i="2"/>
  <c r="AQ2652" i="2"/>
  <c r="AQ2653" i="2"/>
  <c r="AQ2654" i="2"/>
  <c r="AQ2655" i="2"/>
  <c r="AQ2656" i="2"/>
  <c r="AQ2657" i="2"/>
  <c r="AQ2658" i="2"/>
  <c r="AQ2659" i="2"/>
  <c r="AQ2660" i="2"/>
  <c r="AQ2661" i="2"/>
  <c r="AQ2662" i="2"/>
  <c r="AQ2663" i="2"/>
  <c r="AQ2664" i="2"/>
  <c r="AQ2665" i="2"/>
  <c r="AQ2666" i="2"/>
  <c r="AQ2667" i="2"/>
  <c r="AQ2668" i="2"/>
  <c r="AQ2669" i="2"/>
  <c r="AQ2670" i="2"/>
  <c r="AQ2671" i="2"/>
  <c r="AQ2672" i="2"/>
  <c r="AQ2673" i="2"/>
  <c r="AQ2674" i="2"/>
  <c r="AQ2675" i="2"/>
  <c r="AQ2676" i="2"/>
  <c r="AQ2677" i="2"/>
  <c r="AQ2678" i="2"/>
  <c r="AQ2679" i="2"/>
  <c r="AQ2680" i="2"/>
  <c r="AQ2681" i="2"/>
  <c r="AQ2682" i="2"/>
  <c r="AQ2683" i="2"/>
  <c r="AQ2684" i="2"/>
  <c r="AQ2685" i="2"/>
  <c r="AQ2686" i="2"/>
  <c r="AQ2687" i="2"/>
  <c r="AQ2688" i="2"/>
  <c r="AQ2689" i="2"/>
  <c r="AQ2690" i="2"/>
  <c r="AQ2691" i="2"/>
  <c r="AQ2692" i="2"/>
  <c r="AQ2693" i="2"/>
  <c r="AQ2694" i="2"/>
  <c r="AQ2695" i="2"/>
  <c r="AQ2696" i="2"/>
  <c r="AQ2697" i="2"/>
  <c r="AQ2698" i="2"/>
  <c r="AQ2699" i="2"/>
  <c r="AQ2700" i="2"/>
  <c r="AQ2701" i="2"/>
  <c r="AQ2702" i="2"/>
  <c r="AQ2703" i="2"/>
  <c r="AQ2704" i="2"/>
  <c r="AQ2705" i="2"/>
  <c r="AQ2706" i="2"/>
  <c r="AQ2707" i="2"/>
  <c r="AQ2708" i="2"/>
  <c r="AQ2709" i="2"/>
  <c r="AQ2710" i="2"/>
  <c r="AQ2711" i="2"/>
  <c r="AQ2712" i="2"/>
  <c r="AQ2713" i="2"/>
  <c r="AQ2714" i="2"/>
  <c r="AQ2715" i="2"/>
  <c r="AQ2716" i="2"/>
  <c r="AQ2717" i="2"/>
  <c r="AQ2718" i="2"/>
  <c r="AQ2719" i="2"/>
  <c r="AQ2720" i="2"/>
  <c r="AQ2721" i="2"/>
  <c r="AQ2722" i="2"/>
  <c r="AQ2723" i="2"/>
  <c r="AQ2724" i="2"/>
  <c r="AQ2725" i="2"/>
  <c r="AQ2726" i="2"/>
  <c r="AQ2727" i="2"/>
  <c r="AQ2728" i="2"/>
  <c r="AQ2729" i="2"/>
  <c r="AQ2730" i="2"/>
  <c r="AQ2731" i="2"/>
  <c r="AQ2732" i="2"/>
  <c r="AQ2733" i="2"/>
  <c r="AQ2734" i="2"/>
  <c r="AQ2735" i="2"/>
  <c r="AQ2736" i="2"/>
  <c r="AQ2737" i="2"/>
  <c r="AQ2738" i="2"/>
  <c r="AQ2739" i="2"/>
  <c r="AQ2740" i="2"/>
  <c r="AQ2741" i="2"/>
  <c r="AQ2742" i="2"/>
  <c r="AQ2743" i="2"/>
  <c r="AQ2744" i="2"/>
  <c r="AQ2745" i="2"/>
  <c r="AQ2746" i="2"/>
  <c r="AQ2747" i="2"/>
  <c r="AQ2748" i="2"/>
  <c r="AQ2749" i="2"/>
  <c r="AQ2750" i="2"/>
  <c r="AQ2751" i="2"/>
  <c r="AQ2752" i="2"/>
  <c r="AQ2753" i="2"/>
  <c r="AQ2754" i="2"/>
  <c r="AQ2755" i="2"/>
  <c r="AQ2756" i="2"/>
  <c r="AQ2757" i="2"/>
  <c r="AQ2758" i="2"/>
  <c r="AQ2759" i="2"/>
  <c r="AQ2760" i="2"/>
  <c r="AQ2761" i="2"/>
  <c r="AQ2762" i="2"/>
  <c r="AQ2763" i="2"/>
  <c r="AQ2764" i="2"/>
  <c r="AQ2765" i="2"/>
  <c r="AQ2766" i="2"/>
  <c r="AQ2767" i="2"/>
  <c r="AQ2768" i="2"/>
  <c r="AQ2769" i="2"/>
  <c r="AQ2770" i="2"/>
  <c r="AQ2771" i="2"/>
  <c r="AQ2772" i="2"/>
  <c r="AQ2773" i="2"/>
  <c r="AQ2774" i="2"/>
  <c r="AQ2775" i="2"/>
  <c r="AQ2776" i="2"/>
  <c r="AQ2777" i="2"/>
  <c r="AQ2778" i="2"/>
  <c r="AQ2779" i="2"/>
  <c r="AQ2780" i="2"/>
  <c r="AQ2781" i="2"/>
  <c r="AQ2782" i="2"/>
  <c r="AQ2783" i="2"/>
  <c r="AQ2784" i="2"/>
  <c r="AQ2785" i="2"/>
  <c r="AQ2786" i="2"/>
  <c r="AQ2787" i="2"/>
  <c r="AQ2788" i="2"/>
  <c r="AQ2789" i="2"/>
  <c r="AQ2790" i="2"/>
  <c r="AQ2791" i="2"/>
  <c r="AQ2792" i="2"/>
  <c r="AQ2793" i="2"/>
  <c r="AQ2794" i="2"/>
  <c r="AQ2795" i="2"/>
  <c r="AQ2796" i="2"/>
  <c r="AQ2797" i="2"/>
  <c r="AQ2798" i="2"/>
  <c r="AQ2799" i="2"/>
  <c r="AQ2800" i="2"/>
  <c r="AQ2801" i="2"/>
  <c r="AQ2802" i="2"/>
  <c r="AQ2803" i="2"/>
  <c r="AQ2804" i="2"/>
  <c r="AQ2805" i="2"/>
  <c r="AQ2806" i="2"/>
  <c r="AQ2807" i="2"/>
  <c r="AQ2808" i="2"/>
  <c r="AQ2809" i="2"/>
  <c r="AQ2810" i="2"/>
  <c r="AQ2811" i="2"/>
  <c r="AQ2812" i="2"/>
  <c r="AQ2813" i="2"/>
  <c r="AQ2814" i="2"/>
  <c r="AQ2815" i="2"/>
  <c r="AQ2816" i="2"/>
  <c r="AQ2817" i="2"/>
  <c r="AQ2818" i="2"/>
  <c r="AQ2819" i="2"/>
  <c r="AQ2820" i="2"/>
  <c r="AQ2821" i="2"/>
  <c r="AQ2822" i="2"/>
  <c r="AQ2823" i="2"/>
  <c r="AQ2824" i="2"/>
  <c r="AQ2825" i="2"/>
  <c r="AQ2826" i="2"/>
  <c r="AQ2827" i="2"/>
  <c r="AQ2828" i="2"/>
  <c r="AQ2829" i="2"/>
  <c r="AQ2830" i="2"/>
  <c r="AQ2831" i="2"/>
  <c r="AQ2832" i="2"/>
  <c r="AQ2833" i="2"/>
  <c r="AQ2834" i="2"/>
  <c r="AQ2835" i="2"/>
  <c r="AQ2836" i="2"/>
  <c r="AQ2837" i="2"/>
  <c r="AQ2838" i="2"/>
  <c r="AQ2839" i="2"/>
  <c r="AQ2840" i="2"/>
  <c r="AQ2841" i="2"/>
  <c r="AQ2842" i="2"/>
  <c r="AQ2843" i="2"/>
  <c r="AQ2844" i="2"/>
  <c r="AQ2845" i="2"/>
  <c r="AQ2846" i="2"/>
  <c r="AQ2847" i="2"/>
  <c r="AQ2848" i="2"/>
  <c r="AQ2849" i="2"/>
  <c r="AQ2850" i="2"/>
  <c r="AQ2851" i="2"/>
  <c r="AQ2852" i="2"/>
  <c r="AQ2853" i="2"/>
  <c r="AQ2854" i="2"/>
  <c r="AQ2855" i="2"/>
  <c r="AQ2856" i="2"/>
  <c r="AQ2857" i="2"/>
  <c r="AQ2858" i="2"/>
  <c r="AQ2859" i="2"/>
  <c r="AQ2860" i="2"/>
  <c r="AQ2861" i="2"/>
  <c r="AQ2862" i="2"/>
  <c r="AQ2863" i="2"/>
  <c r="AQ2864" i="2"/>
  <c r="AQ2865" i="2"/>
  <c r="AQ2866" i="2"/>
  <c r="AQ2867" i="2"/>
  <c r="AQ2868" i="2"/>
  <c r="AQ2869" i="2"/>
  <c r="AQ2870" i="2"/>
  <c r="AQ2871" i="2"/>
  <c r="AQ2872" i="2"/>
  <c r="AQ2873" i="2"/>
  <c r="AQ2874" i="2"/>
  <c r="AQ2875" i="2"/>
  <c r="AQ2876" i="2"/>
  <c r="AQ2877" i="2"/>
  <c r="AQ2878" i="2"/>
  <c r="AQ2879" i="2"/>
  <c r="AQ2880" i="2"/>
  <c r="AQ2881" i="2"/>
  <c r="AQ2882" i="2"/>
  <c r="AQ2883" i="2"/>
  <c r="AQ2884" i="2"/>
  <c r="AQ2885" i="2"/>
  <c r="AQ2886" i="2"/>
  <c r="AQ2887" i="2"/>
  <c r="AQ2888" i="2"/>
  <c r="AQ2889" i="2"/>
  <c r="AQ2890" i="2"/>
  <c r="AQ2891" i="2"/>
  <c r="AQ2892" i="2"/>
  <c r="AQ2893" i="2"/>
  <c r="AQ2894" i="2"/>
  <c r="AQ2895" i="2"/>
  <c r="AQ2896" i="2"/>
  <c r="AQ2897" i="2"/>
  <c r="AQ2898" i="2"/>
  <c r="AQ2899" i="2"/>
  <c r="AQ2900" i="2"/>
  <c r="AQ2901" i="2"/>
  <c r="AQ2902" i="2"/>
  <c r="AQ2903" i="2"/>
  <c r="AQ2904" i="2"/>
  <c r="AQ2905" i="2"/>
  <c r="AQ2906" i="2"/>
  <c r="AQ2907" i="2"/>
  <c r="AQ2908" i="2"/>
  <c r="AQ2909" i="2"/>
  <c r="AQ2910" i="2"/>
  <c r="AQ2911" i="2"/>
  <c r="AQ2912" i="2"/>
  <c r="AQ2913" i="2"/>
  <c r="AQ2914" i="2"/>
  <c r="AQ2915" i="2"/>
  <c r="AQ2916" i="2"/>
  <c r="AQ2917" i="2"/>
  <c r="AQ2918" i="2"/>
  <c r="AQ2919" i="2"/>
  <c r="AQ2920" i="2"/>
  <c r="AQ2921" i="2"/>
  <c r="AQ2922" i="2"/>
  <c r="AQ2923" i="2"/>
  <c r="AQ2924" i="2"/>
  <c r="AQ2925" i="2"/>
  <c r="AQ2926" i="2"/>
  <c r="AQ2927" i="2"/>
  <c r="AQ2928" i="2"/>
  <c r="AQ2929" i="2"/>
  <c r="AQ2930" i="2"/>
  <c r="AQ2931" i="2"/>
  <c r="AQ2932" i="2"/>
  <c r="AQ2933" i="2"/>
  <c r="AQ2934" i="2"/>
  <c r="AQ2935" i="2"/>
  <c r="AQ2936" i="2"/>
  <c r="AQ2937" i="2"/>
  <c r="AQ2938" i="2"/>
  <c r="AQ2939" i="2"/>
  <c r="AQ2940" i="2"/>
  <c r="AQ2941" i="2"/>
  <c r="AQ2942" i="2"/>
  <c r="AQ2943" i="2"/>
  <c r="AQ2944" i="2"/>
  <c r="AQ2945" i="2"/>
  <c r="AQ2946" i="2"/>
  <c r="AQ2947" i="2"/>
  <c r="AQ2948" i="2"/>
  <c r="AQ2949" i="2"/>
  <c r="AQ2950" i="2"/>
  <c r="AQ2951" i="2"/>
  <c r="AQ2952" i="2"/>
  <c r="AQ2953" i="2"/>
  <c r="AQ2954" i="2"/>
  <c r="AQ2955" i="2"/>
  <c r="AQ2956" i="2"/>
  <c r="AQ2957" i="2"/>
  <c r="AQ2958" i="2"/>
  <c r="AQ2959" i="2"/>
  <c r="AQ2960" i="2"/>
  <c r="AQ2961" i="2"/>
  <c r="AQ2962" i="2"/>
  <c r="AQ2963" i="2"/>
  <c r="AQ2964" i="2"/>
  <c r="AQ2965" i="2"/>
  <c r="AQ2966" i="2"/>
  <c r="AQ2967" i="2"/>
  <c r="AQ2968" i="2"/>
  <c r="AQ2969" i="2"/>
  <c r="AQ2970" i="2"/>
  <c r="AQ2971" i="2"/>
  <c r="AQ2972" i="2"/>
  <c r="AQ2973" i="2"/>
  <c r="AQ2974" i="2"/>
  <c r="AQ2975" i="2"/>
  <c r="AQ2976" i="2"/>
  <c r="AQ2977" i="2"/>
  <c r="AQ2978" i="2"/>
  <c r="AQ2979" i="2"/>
  <c r="AQ2980" i="2"/>
  <c r="AQ2981" i="2"/>
  <c r="AQ2982" i="2"/>
  <c r="AQ2983" i="2"/>
  <c r="AQ2984" i="2"/>
  <c r="AQ2985" i="2"/>
  <c r="AQ2986" i="2"/>
  <c r="AQ2987" i="2"/>
  <c r="AQ2988" i="2"/>
  <c r="AQ2989" i="2"/>
  <c r="AQ2990" i="2"/>
  <c r="AQ2991" i="2"/>
  <c r="AQ2992" i="2"/>
  <c r="AQ2993" i="2"/>
  <c r="AQ2994" i="2"/>
  <c r="AQ2995" i="2"/>
  <c r="AQ2996" i="2"/>
  <c r="AQ2997" i="2"/>
  <c r="AQ2998" i="2"/>
  <c r="AQ2999" i="2"/>
  <c r="AQ3000" i="2"/>
  <c r="AQ3001" i="2"/>
  <c r="AQ3002" i="2"/>
  <c r="AQ3003" i="2"/>
  <c r="AQ3004" i="2"/>
  <c r="AQ3005" i="2"/>
  <c r="AQ3006" i="2"/>
  <c r="AQ3007" i="2"/>
  <c r="AQ3008" i="2"/>
  <c r="AQ3009" i="2"/>
  <c r="AQ3010" i="2"/>
  <c r="AQ3011" i="2"/>
  <c r="AQ3012" i="2"/>
  <c r="AQ3013" i="2"/>
  <c r="AQ3014" i="2"/>
  <c r="AQ3015" i="2"/>
  <c r="AQ3016" i="2"/>
  <c r="AQ3017" i="2"/>
  <c r="AQ3018" i="2"/>
  <c r="AQ3019" i="2"/>
  <c r="AQ3020" i="2"/>
  <c r="AQ3021" i="2"/>
  <c r="AQ3022" i="2"/>
  <c r="AQ3023" i="2"/>
  <c r="AQ3024" i="2"/>
  <c r="AQ3025" i="2"/>
  <c r="AQ3026" i="2"/>
  <c r="AQ3027" i="2"/>
  <c r="AQ3028" i="2"/>
  <c r="AQ3029" i="2"/>
  <c r="AQ3030" i="2"/>
  <c r="AQ3031" i="2"/>
  <c r="AQ3032" i="2"/>
  <c r="AQ3033" i="2"/>
  <c r="AQ3034" i="2"/>
  <c r="AQ3035" i="2"/>
  <c r="AQ3036" i="2"/>
  <c r="AQ3037" i="2"/>
  <c r="AQ3038" i="2"/>
  <c r="AQ3039" i="2"/>
  <c r="AQ3040" i="2"/>
  <c r="AQ3041" i="2"/>
  <c r="AQ3042" i="2"/>
  <c r="AQ3043" i="2"/>
  <c r="AQ3044" i="2"/>
  <c r="AQ3045" i="2"/>
  <c r="AQ3046" i="2"/>
  <c r="AQ3047" i="2"/>
  <c r="AQ3048" i="2"/>
  <c r="AQ3049" i="2"/>
  <c r="AQ3050" i="2"/>
  <c r="AQ3051" i="2"/>
  <c r="AQ3052" i="2"/>
  <c r="AQ3053" i="2"/>
  <c r="AQ3054" i="2"/>
  <c r="AQ3055" i="2"/>
  <c r="AQ3056" i="2"/>
  <c r="AQ3057" i="2"/>
  <c r="AQ3058" i="2"/>
  <c r="AQ3059" i="2"/>
  <c r="AQ3060" i="2"/>
  <c r="AQ3061" i="2"/>
  <c r="AQ3062" i="2"/>
  <c r="AQ3063" i="2"/>
  <c r="AQ3064" i="2"/>
  <c r="AQ3065" i="2"/>
  <c r="AQ3066" i="2"/>
  <c r="AQ3067" i="2"/>
  <c r="AQ3068" i="2"/>
  <c r="AQ3069" i="2"/>
  <c r="AQ3070" i="2"/>
  <c r="AQ3071" i="2"/>
  <c r="AQ3072" i="2"/>
  <c r="AQ3073" i="2"/>
  <c r="AQ3074" i="2"/>
  <c r="AQ3075" i="2"/>
  <c r="AQ3076" i="2"/>
  <c r="AQ3077" i="2"/>
  <c r="AQ3078" i="2"/>
  <c r="AQ3079" i="2"/>
  <c r="AQ3080" i="2"/>
  <c r="AQ3081" i="2"/>
  <c r="AQ3082" i="2"/>
  <c r="AQ3083" i="2"/>
  <c r="AQ3084" i="2"/>
  <c r="AQ3085" i="2"/>
  <c r="AQ3086" i="2"/>
  <c r="AQ3087" i="2"/>
  <c r="AQ3088" i="2"/>
  <c r="AQ3089" i="2"/>
  <c r="AQ3090" i="2"/>
  <c r="AQ3091" i="2"/>
  <c r="AQ3092" i="2"/>
  <c r="AQ3093" i="2"/>
  <c r="AQ3094" i="2"/>
  <c r="AQ3095" i="2"/>
  <c r="AQ3096" i="2"/>
  <c r="AQ3097" i="2"/>
  <c r="AQ3098" i="2"/>
  <c r="AH3" i="2"/>
  <c r="AI3" i="2"/>
  <c r="AH5" i="2"/>
  <c r="AI5" i="2"/>
  <c r="AH6" i="2"/>
  <c r="AI6" i="2"/>
  <c r="AH7" i="2"/>
  <c r="AI7" i="2"/>
  <c r="AH8" i="2"/>
  <c r="AI8" i="2"/>
  <c r="AH9" i="2"/>
  <c r="AI9" i="2"/>
  <c r="AH10" i="2"/>
  <c r="AI10" i="2"/>
  <c r="AH11" i="2"/>
  <c r="AI11" i="2"/>
  <c r="AH12" i="2"/>
  <c r="AI12" i="2"/>
  <c r="AH13" i="2"/>
  <c r="AI13" i="2"/>
  <c r="AH14" i="2"/>
  <c r="AI14" i="2"/>
  <c r="AI15" i="2"/>
  <c r="AH16" i="2"/>
  <c r="AI16" i="2"/>
  <c r="AH17" i="2"/>
  <c r="AI17" i="2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I27" i="2"/>
  <c r="AH28" i="2"/>
  <c r="AI28" i="2"/>
  <c r="AH29" i="2"/>
  <c r="AI29" i="2"/>
  <c r="AH31" i="2"/>
  <c r="AI31" i="2"/>
  <c r="AH32" i="2"/>
  <c r="AI32" i="2"/>
  <c r="AH33" i="2"/>
  <c r="AI33" i="2"/>
  <c r="AH34" i="2"/>
  <c r="AI34" i="2"/>
  <c r="AH35" i="2"/>
  <c r="AI35" i="2"/>
  <c r="AH36" i="2"/>
  <c r="AI36" i="2"/>
  <c r="AH37" i="2"/>
  <c r="AI37" i="2"/>
  <c r="AH38" i="2"/>
  <c r="AI38" i="2"/>
  <c r="AH39" i="2"/>
  <c r="AI39" i="2"/>
  <c r="AH40" i="2"/>
  <c r="AI40" i="2"/>
  <c r="AH41" i="2"/>
  <c r="AI41" i="2"/>
  <c r="AH42" i="2"/>
  <c r="AI42" i="2"/>
  <c r="AH43" i="2"/>
  <c r="AI43" i="2"/>
  <c r="AH44" i="2"/>
  <c r="AI44" i="2"/>
  <c r="AH45" i="2"/>
  <c r="AI45" i="2"/>
  <c r="AH46" i="2"/>
  <c r="AI46" i="2"/>
  <c r="AH47" i="2"/>
  <c r="AI47" i="2"/>
  <c r="AH48" i="2"/>
  <c r="AI48" i="2"/>
  <c r="AH49" i="2"/>
  <c r="AI49" i="2"/>
  <c r="AH50" i="2"/>
  <c r="AI50" i="2"/>
  <c r="AH51" i="2"/>
  <c r="AI51" i="2"/>
  <c r="AI52" i="2"/>
  <c r="AH53" i="2"/>
  <c r="AI53" i="2"/>
  <c r="AH54" i="2"/>
  <c r="AI54" i="2"/>
  <c r="AH55" i="2"/>
  <c r="AI55" i="2"/>
  <c r="AH56" i="2"/>
  <c r="AI56" i="2"/>
  <c r="AH57" i="2"/>
  <c r="AI57" i="2"/>
  <c r="AH58" i="2"/>
  <c r="AI58" i="2"/>
  <c r="AH59" i="2"/>
  <c r="AI59" i="2"/>
  <c r="AH60" i="2"/>
  <c r="AI60" i="2"/>
  <c r="AH61" i="2"/>
  <c r="AI61" i="2"/>
  <c r="AH62" i="2"/>
  <c r="AI62" i="2"/>
  <c r="AH63" i="2"/>
  <c r="AI63" i="2"/>
  <c r="AH64" i="2"/>
  <c r="AI64" i="2"/>
  <c r="AH65" i="2"/>
  <c r="AI65" i="2"/>
  <c r="AH66" i="2"/>
  <c r="AI66" i="2"/>
  <c r="AH67" i="2"/>
  <c r="AI67" i="2"/>
  <c r="AH68" i="2"/>
  <c r="AI68" i="2"/>
  <c r="AH69" i="2"/>
  <c r="AI69" i="2"/>
  <c r="AH70" i="2"/>
  <c r="AI70" i="2"/>
  <c r="AH71" i="2"/>
  <c r="AI71" i="2"/>
  <c r="AH72" i="2"/>
  <c r="AI72" i="2"/>
  <c r="AH73" i="2"/>
  <c r="AI73" i="2"/>
  <c r="AH74" i="2"/>
  <c r="AI74" i="2"/>
  <c r="AH75" i="2"/>
  <c r="AI75" i="2"/>
  <c r="AH76" i="2"/>
  <c r="AI76" i="2"/>
  <c r="AH77" i="2"/>
  <c r="AI77" i="2"/>
  <c r="AH78" i="2"/>
  <c r="AI78" i="2"/>
  <c r="AH79" i="2"/>
  <c r="AI79" i="2"/>
  <c r="AH80" i="2"/>
  <c r="AI80" i="2"/>
  <c r="AH81" i="2"/>
  <c r="AI81" i="2"/>
  <c r="AH82" i="2"/>
  <c r="AI82" i="2"/>
  <c r="AH83" i="2"/>
  <c r="AI83" i="2"/>
  <c r="AH84" i="2"/>
  <c r="AI84" i="2"/>
  <c r="AH85" i="2"/>
  <c r="AI85" i="2"/>
  <c r="AH86" i="2"/>
  <c r="AI86" i="2"/>
  <c r="AH87" i="2"/>
  <c r="AI87" i="2"/>
  <c r="AH88" i="2"/>
  <c r="AI88" i="2"/>
  <c r="AH89" i="2"/>
  <c r="AI89" i="2"/>
  <c r="AH90" i="2"/>
  <c r="AI90" i="2"/>
  <c r="AH91" i="2"/>
  <c r="AI91" i="2"/>
  <c r="AH92" i="2"/>
  <c r="AI92" i="2"/>
  <c r="AH93" i="2"/>
  <c r="AI93" i="2"/>
  <c r="AH94" i="2"/>
  <c r="AI94" i="2"/>
  <c r="AH95" i="2"/>
  <c r="AI95" i="2"/>
  <c r="AH96" i="2"/>
  <c r="AI96" i="2"/>
  <c r="AH97" i="2"/>
  <c r="AI97" i="2"/>
  <c r="AH98" i="2"/>
  <c r="AI98" i="2"/>
  <c r="AH99" i="2"/>
  <c r="AI99" i="2"/>
  <c r="AH100" i="2"/>
  <c r="AI100" i="2"/>
  <c r="AH101" i="2"/>
  <c r="AI101" i="2"/>
  <c r="AH102" i="2"/>
  <c r="AI102" i="2"/>
  <c r="AH103" i="2"/>
  <c r="AI103" i="2"/>
  <c r="AH104" i="2"/>
  <c r="AI104" i="2"/>
  <c r="AH105" i="2"/>
  <c r="AI105" i="2"/>
  <c r="AH106" i="2"/>
  <c r="AI106" i="2"/>
  <c r="AH108" i="2"/>
  <c r="AI108" i="2"/>
  <c r="AH109" i="2"/>
  <c r="AI109" i="2"/>
  <c r="AH110" i="2"/>
  <c r="AI110" i="2"/>
  <c r="AH111" i="2"/>
  <c r="AI111" i="2"/>
  <c r="AH112" i="2"/>
  <c r="AI112" i="2"/>
  <c r="AH113" i="2"/>
  <c r="AI113" i="2"/>
  <c r="AH114" i="2"/>
  <c r="AI114" i="2"/>
  <c r="AH115" i="2"/>
  <c r="AI115" i="2"/>
  <c r="AH116" i="2"/>
  <c r="AI116" i="2"/>
  <c r="AH117" i="2"/>
  <c r="AI117" i="2"/>
  <c r="AH118" i="2"/>
  <c r="AI118" i="2"/>
  <c r="AH119" i="2"/>
  <c r="AI119" i="2"/>
  <c r="AH123" i="2"/>
  <c r="AI123" i="2"/>
  <c r="AH124" i="2"/>
  <c r="AI124" i="2"/>
  <c r="AH125" i="2"/>
  <c r="AI125" i="2"/>
  <c r="AH126" i="2"/>
  <c r="AI126" i="2"/>
  <c r="AH127" i="2"/>
  <c r="AI127" i="2"/>
  <c r="AH128" i="2"/>
  <c r="AI128" i="2"/>
  <c r="AH129" i="2"/>
  <c r="AI129" i="2"/>
  <c r="AH130" i="2"/>
  <c r="AI130" i="2"/>
  <c r="AH131" i="2"/>
  <c r="AI131" i="2"/>
  <c r="AH132" i="2"/>
  <c r="AI132" i="2"/>
  <c r="AH133" i="2"/>
  <c r="AI133" i="2"/>
  <c r="AH134" i="2"/>
  <c r="AI134" i="2"/>
  <c r="AH135" i="2"/>
  <c r="AI135" i="2"/>
  <c r="AH136" i="2"/>
  <c r="AI136" i="2"/>
  <c r="AH137" i="2"/>
  <c r="AI137" i="2"/>
  <c r="AH138" i="2"/>
  <c r="AI138" i="2"/>
  <c r="AH139" i="2"/>
  <c r="AI139" i="2"/>
  <c r="AH140" i="2"/>
  <c r="AI140" i="2"/>
  <c r="AH141" i="2"/>
  <c r="AI141" i="2"/>
  <c r="AH142" i="2"/>
  <c r="AI142" i="2"/>
  <c r="AH143" i="2"/>
  <c r="AI143" i="2"/>
  <c r="AH144" i="2"/>
  <c r="AI144" i="2"/>
  <c r="AH145" i="2"/>
  <c r="AI145" i="2"/>
  <c r="AH146" i="2"/>
  <c r="AI146" i="2"/>
  <c r="AH147" i="2"/>
  <c r="AI147" i="2"/>
  <c r="AH148" i="2"/>
  <c r="AI148" i="2"/>
  <c r="AH149" i="2"/>
  <c r="AI149" i="2"/>
  <c r="AH150" i="2"/>
  <c r="AI150" i="2"/>
  <c r="AH151" i="2"/>
  <c r="AI151" i="2"/>
  <c r="AH152" i="2"/>
  <c r="AI152" i="2"/>
  <c r="AH153" i="2"/>
  <c r="AI153" i="2"/>
  <c r="AH154" i="2"/>
  <c r="AI154" i="2"/>
  <c r="AI155" i="2"/>
  <c r="AH156" i="2"/>
  <c r="AI156" i="2"/>
  <c r="AH157" i="2"/>
  <c r="AI157" i="2"/>
  <c r="AH158" i="2"/>
  <c r="AI158" i="2"/>
  <c r="AH159" i="2"/>
  <c r="AI159" i="2"/>
  <c r="AH160" i="2"/>
  <c r="AI160" i="2"/>
  <c r="AH161" i="2"/>
  <c r="AI161" i="2"/>
  <c r="AH162" i="2"/>
  <c r="AI162" i="2"/>
  <c r="AH163" i="2"/>
  <c r="AI163" i="2"/>
  <c r="AH164" i="2"/>
  <c r="AI164" i="2"/>
  <c r="AH165" i="2"/>
  <c r="AI165" i="2"/>
  <c r="AH166" i="2"/>
  <c r="AI166" i="2"/>
  <c r="AH168" i="2"/>
  <c r="AI168" i="2"/>
  <c r="AH169" i="2"/>
  <c r="AI169" i="2"/>
  <c r="AH170" i="2"/>
  <c r="AI170" i="2"/>
  <c r="AH171" i="2"/>
  <c r="AI171" i="2"/>
  <c r="AH172" i="2"/>
  <c r="AI172" i="2"/>
  <c r="AI174" i="2"/>
  <c r="AI175" i="2"/>
  <c r="AH176" i="2"/>
  <c r="AI176" i="2"/>
  <c r="AH177" i="2"/>
  <c r="AI177" i="2"/>
  <c r="AH178" i="2"/>
  <c r="AI178" i="2"/>
  <c r="AH179" i="2"/>
  <c r="AI179" i="2"/>
  <c r="AH180" i="2"/>
  <c r="AI180" i="2"/>
  <c r="AH181" i="2"/>
  <c r="AI181" i="2"/>
  <c r="AI182" i="2"/>
  <c r="AH183" i="2"/>
  <c r="AI183" i="2"/>
  <c r="AH184" i="2"/>
  <c r="AI184" i="2"/>
  <c r="AH185" i="2"/>
  <c r="AI185" i="2"/>
  <c r="AH186" i="2"/>
  <c r="AI186" i="2"/>
  <c r="AH187" i="2"/>
  <c r="AI187" i="2"/>
  <c r="AH188" i="2"/>
  <c r="AI188" i="2"/>
  <c r="AH190" i="2"/>
  <c r="AI190" i="2"/>
  <c r="AH191" i="2"/>
  <c r="AI191" i="2"/>
  <c r="AH193" i="2"/>
  <c r="AI193" i="2"/>
  <c r="AH194" i="2"/>
  <c r="AI194" i="2"/>
  <c r="AH195" i="2"/>
  <c r="AI195" i="2"/>
  <c r="AH196" i="2"/>
  <c r="AI196" i="2"/>
  <c r="AH197" i="2"/>
  <c r="AI197" i="2"/>
  <c r="AH198" i="2"/>
  <c r="AI198" i="2"/>
  <c r="AH199" i="2"/>
  <c r="AI199" i="2"/>
  <c r="AH200" i="2"/>
  <c r="AI200" i="2"/>
  <c r="AH201" i="2"/>
  <c r="AI201" i="2"/>
  <c r="AH202" i="2"/>
  <c r="AI202" i="2"/>
  <c r="AH203" i="2"/>
  <c r="AI203" i="2"/>
  <c r="AH205" i="2"/>
  <c r="AI205" i="2"/>
  <c r="AH206" i="2"/>
  <c r="AI206" i="2"/>
  <c r="AH208" i="2"/>
  <c r="AI208" i="2"/>
  <c r="AH209" i="2"/>
  <c r="AI209" i="2"/>
  <c r="AH210" i="2"/>
  <c r="AI210" i="2"/>
  <c r="AH211" i="2"/>
  <c r="AI211" i="2"/>
  <c r="AH212" i="2"/>
  <c r="AI212" i="2"/>
  <c r="AH213" i="2"/>
  <c r="AI213" i="2"/>
  <c r="AH214" i="2"/>
  <c r="AI214" i="2"/>
  <c r="AH215" i="2"/>
  <c r="AI215" i="2"/>
  <c r="AH216" i="2"/>
  <c r="AI216" i="2"/>
  <c r="AH217" i="2"/>
  <c r="AI217" i="2"/>
  <c r="AH218" i="2"/>
  <c r="AI218" i="2"/>
  <c r="AH219" i="2"/>
  <c r="AI219" i="2"/>
  <c r="AH220" i="2"/>
  <c r="AI220" i="2"/>
  <c r="AH221" i="2"/>
  <c r="AI221" i="2"/>
  <c r="AH222" i="2"/>
  <c r="AI222" i="2"/>
  <c r="AH223" i="2"/>
  <c r="AI223" i="2"/>
  <c r="AH224" i="2"/>
  <c r="AI224" i="2"/>
  <c r="AH225" i="2"/>
  <c r="AI225" i="2"/>
  <c r="AH226" i="2"/>
  <c r="AI226" i="2"/>
  <c r="AH227" i="2"/>
  <c r="AI227" i="2"/>
  <c r="AH228" i="2"/>
  <c r="AI228" i="2"/>
  <c r="AH229" i="2"/>
  <c r="AI229" i="2"/>
  <c r="AH230" i="2"/>
  <c r="AI230" i="2"/>
  <c r="AH231" i="2"/>
  <c r="AI231" i="2"/>
  <c r="AH232" i="2"/>
  <c r="AI232" i="2"/>
  <c r="AH233" i="2"/>
  <c r="AI233" i="2"/>
  <c r="AH234" i="2"/>
  <c r="AI234" i="2"/>
  <c r="AH235" i="2"/>
  <c r="AI235" i="2"/>
  <c r="AH236" i="2"/>
  <c r="AI236" i="2"/>
  <c r="AH237" i="2"/>
  <c r="AI237" i="2"/>
  <c r="AH238" i="2"/>
  <c r="AI238" i="2"/>
  <c r="AH239" i="2"/>
  <c r="AI239" i="2"/>
  <c r="AH241" i="2"/>
  <c r="AI241" i="2"/>
  <c r="AH242" i="2"/>
  <c r="AI242" i="2"/>
  <c r="AH243" i="2"/>
  <c r="AI243" i="2"/>
  <c r="AH247" i="2"/>
  <c r="AI247" i="2"/>
  <c r="AH248" i="2"/>
  <c r="AI248" i="2"/>
  <c r="AH250" i="2"/>
  <c r="AI250" i="2"/>
  <c r="AH251" i="2"/>
  <c r="AI251" i="2"/>
  <c r="AH253" i="2"/>
  <c r="AI253" i="2"/>
  <c r="AH254" i="2"/>
  <c r="AI254" i="2"/>
  <c r="AH255" i="2"/>
  <c r="AI255" i="2"/>
  <c r="AH256" i="2"/>
  <c r="AI256" i="2"/>
  <c r="AH258" i="2"/>
  <c r="AI258" i="2"/>
  <c r="AH259" i="2"/>
  <c r="AI259" i="2"/>
  <c r="AH260" i="2"/>
  <c r="AI260" i="2"/>
  <c r="AH261" i="2"/>
  <c r="AI261" i="2"/>
  <c r="AH263" i="2"/>
  <c r="AI263" i="2"/>
  <c r="AH264" i="2"/>
  <c r="AI264" i="2"/>
  <c r="AH265" i="2"/>
  <c r="AI265" i="2"/>
  <c r="AH266" i="2"/>
  <c r="AI266" i="2"/>
  <c r="AH267" i="2"/>
  <c r="AI267" i="2"/>
  <c r="AH268" i="2"/>
  <c r="AI268" i="2"/>
  <c r="AH269" i="2"/>
  <c r="AI269" i="2"/>
  <c r="AH270" i="2"/>
  <c r="AI270" i="2"/>
  <c r="AH272" i="2"/>
  <c r="AI272" i="2"/>
  <c r="AH273" i="2"/>
  <c r="AI273" i="2"/>
  <c r="AH274" i="2"/>
  <c r="AI274" i="2"/>
  <c r="AH275" i="2"/>
  <c r="AI275" i="2"/>
  <c r="AH276" i="2"/>
  <c r="AI276" i="2"/>
  <c r="AH277" i="2"/>
  <c r="AI277" i="2"/>
  <c r="AH278" i="2"/>
  <c r="AI278" i="2"/>
  <c r="AH280" i="2"/>
  <c r="AI280" i="2"/>
  <c r="AH282" i="2"/>
  <c r="AI282" i="2"/>
  <c r="AH283" i="2"/>
  <c r="AI283" i="2"/>
  <c r="AH284" i="2"/>
  <c r="AI284" i="2"/>
  <c r="AH285" i="2"/>
  <c r="AI285" i="2"/>
  <c r="AH286" i="2"/>
  <c r="AI286" i="2"/>
  <c r="AH287" i="2"/>
  <c r="AI287" i="2"/>
  <c r="AH288" i="2"/>
  <c r="AI288" i="2"/>
  <c r="AH289" i="2"/>
  <c r="AI289" i="2"/>
  <c r="AH290" i="2"/>
  <c r="AI290" i="2"/>
  <c r="AI291" i="2"/>
  <c r="AH293" i="2"/>
  <c r="AI293" i="2"/>
  <c r="AH294" i="2"/>
  <c r="AI294" i="2"/>
  <c r="AH296" i="2"/>
  <c r="AI296" i="2"/>
  <c r="AH297" i="2"/>
  <c r="AI297" i="2"/>
  <c r="AH298" i="2"/>
  <c r="AI298" i="2"/>
  <c r="AH299" i="2"/>
  <c r="AI299" i="2"/>
  <c r="AH300" i="2"/>
  <c r="AI300" i="2"/>
  <c r="AH301" i="2"/>
  <c r="AI301" i="2"/>
  <c r="AH302" i="2"/>
  <c r="AI302" i="2"/>
  <c r="AH303" i="2"/>
  <c r="AI303" i="2"/>
  <c r="AH304" i="2"/>
  <c r="AI304" i="2"/>
  <c r="AH305" i="2"/>
  <c r="AI305" i="2"/>
  <c r="AH306" i="2"/>
  <c r="AI306" i="2"/>
  <c r="AH307" i="2"/>
  <c r="AI307" i="2"/>
  <c r="AH308" i="2"/>
  <c r="AI308" i="2"/>
  <c r="AH309" i="2"/>
  <c r="AI309" i="2"/>
  <c r="AH310" i="2"/>
  <c r="AI310" i="2"/>
  <c r="AH311" i="2"/>
  <c r="AI311" i="2"/>
  <c r="AH312" i="2"/>
  <c r="AI312" i="2"/>
  <c r="AH313" i="2"/>
  <c r="AI313" i="2"/>
  <c r="AH314" i="2"/>
  <c r="AI314" i="2"/>
  <c r="AH315" i="2"/>
  <c r="AI315" i="2"/>
  <c r="AH316" i="2"/>
  <c r="AI316" i="2"/>
  <c r="AH317" i="2"/>
  <c r="AI317" i="2"/>
  <c r="AH318" i="2"/>
  <c r="AI318" i="2"/>
  <c r="AH319" i="2"/>
  <c r="AI319" i="2"/>
  <c r="AH320" i="2"/>
  <c r="AI320" i="2"/>
  <c r="AH321" i="2"/>
  <c r="AI321" i="2"/>
  <c r="AH322" i="2"/>
  <c r="AI322" i="2"/>
  <c r="AH323" i="2"/>
  <c r="AI323" i="2"/>
  <c r="AH324" i="2"/>
  <c r="AI324" i="2"/>
  <c r="AH325" i="2"/>
  <c r="AI325" i="2"/>
  <c r="AH326" i="2"/>
  <c r="AI326" i="2"/>
  <c r="AH327" i="2"/>
  <c r="AI327" i="2"/>
  <c r="AH328" i="2"/>
  <c r="AI328" i="2"/>
  <c r="AH329" i="2"/>
  <c r="AI329" i="2"/>
  <c r="AH330" i="2"/>
  <c r="AI330" i="2"/>
  <c r="AH331" i="2"/>
  <c r="AI331" i="2"/>
  <c r="AH332" i="2"/>
  <c r="AI332" i="2"/>
  <c r="AH333" i="2"/>
  <c r="AI333" i="2"/>
  <c r="AH334" i="2"/>
  <c r="AI334" i="2"/>
  <c r="AH336" i="2"/>
  <c r="AI336" i="2"/>
  <c r="AH337" i="2"/>
  <c r="AI337" i="2"/>
  <c r="AH338" i="2"/>
  <c r="AI338" i="2"/>
  <c r="AH340" i="2"/>
  <c r="AI340" i="2"/>
  <c r="AH341" i="2"/>
  <c r="AI341" i="2"/>
  <c r="AH342" i="2"/>
  <c r="AI342" i="2"/>
  <c r="AH343" i="2"/>
  <c r="AI343" i="2"/>
  <c r="AH344" i="2"/>
  <c r="AI344" i="2"/>
  <c r="AH345" i="2"/>
  <c r="AI345" i="2"/>
  <c r="AH346" i="2"/>
  <c r="AI346" i="2"/>
  <c r="AH347" i="2"/>
  <c r="AI347" i="2"/>
  <c r="AH348" i="2"/>
  <c r="AI348" i="2"/>
  <c r="AH349" i="2"/>
  <c r="AI349" i="2"/>
  <c r="AH350" i="2"/>
  <c r="AI350" i="2"/>
  <c r="AH351" i="2"/>
  <c r="AI351" i="2"/>
  <c r="AH352" i="2"/>
  <c r="AI352" i="2"/>
  <c r="AH353" i="2"/>
  <c r="AI353" i="2"/>
  <c r="AH354" i="2"/>
  <c r="AI354" i="2"/>
  <c r="AH355" i="2"/>
  <c r="AI355" i="2"/>
  <c r="AH356" i="2"/>
  <c r="AI356" i="2"/>
  <c r="AH357" i="2"/>
  <c r="AI357" i="2"/>
  <c r="AH358" i="2"/>
  <c r="AI358" i="2"/>
  <c r="AH360" i="2"/>
  <c r="AI360" i="2"/>
  <c r="AH361" i="2"/>
  <c r="AI361" i="2"/>
  <c r="AH362" i="2"/>
  <c r="AI362" i="2"/>
  <c r="AH363" i="2"/>
  <c r="AI363" i="2"/>
  <c r="AH364" i="2"/>
  <c r="AI364" i="2"/>
  <c r="AH365" i="2"/>
  <c r="AI365" i="2"/>
  <c r="AH366" i="2"/>
  <c r="AI366" i="2"/>
  <c r="AH367" i="2"/>
  <c r="AI367" i="2"/>
  <c r="AH368" i="2"/>
  <c r="AI368" i="2"/>
  <c r="AH369" i="2"/>
  <c r="AI369" i="2"/>
  <c r="AH370" i="2"/>
  <c r="AI370" i="2"/>
  <c r="AH371" i="2"/>
  <c r="AI371" i="2"/>
  <c r="AH372" i="2"/>
  <c r="AI372" i="2"/>
  <c r="AH373" i="2"/>
  <c r="AI373" i="2"/>
  <c r="AH374" i="2"/>
  <c r="AI374" i="2"/>
  <c r="AH375" i="2"/>
  <c r="AI375" i="2"/>
  <c r="AH376" i="2"/>
  <c r="AI376" i="2"/>
  <c r="AI377" i="2"/>
  <c r="AH378" i="2"/>
  <c r="AI378" i="2"/>
  <c r="AH379" i="2"/>
  <c r="AI379" i="2"/>
  <c r="AH380" i="2"/>
  <c r="AI380" i="2"/>
  <c r="AH381" i="2"/>
  <c r="AI381" i="2"/>
  <c r="AH382" i="2"/>
  <c r="AI382" i="2"/>
  <c r="AH383" i="2"/>
  <c r="AI383" i="2"/>
  <c r="AH384" i="2"/>
  <c r="AI384" i="2"/>
  <c r="AH385" i="2"/>
  <c r="AI385" i="2"/>
  <c r="AH386" i="2"/>
  <c r="AI386" i="2"/>
  <c r="AH387" i="2"/>
  <c r="AI387" i="2"/>
  <c r="AH388" i="2"/>
  <c r="AI388" i="2"/>
  <c r="AH389" i="2"/>
  <c r="AI389" i="2"/>
  <c r="AH390" i="2"/>
  <c r="AI390" i="2"/>
  <c r="AH391" i="2"/>
  <c r="AI391" i="2"/>
  <c r="AH392" i="2"/>
  <c r="AI392" i="2"/>
  <c r="AI393" i="2"/>
  <c r="AH394" i="2"/>
  <c r="AI394" i="2"/>
  <c r="AH395" i="2"/>
  <c r="AI395" i="2"/>
  <c r="AH396" i="2"/>
  <c r="AI396" i="2"/>
  <c r="AH397" i="2"/>
  <c r="AI397" i="2"/>
  <c r="AH398" i="2"/>
  <c r="AI398" i="2"/>
  <c r="AH399" i="2"/>
  <c r="AI399" i="2"/>
  <c r="AH400" i="2"/>
  <c r="AI400" i="2"/>
  <c r="AH401" i="2"/>
  <c r="AI401" i="2"/>
  <c r="AH402" i="2"/>
  <c r="AI402" i="2"/>
  <c r="AH404" i="2"/>
  <c r="AI404" i="2"/>
  <c r="AH405" i="2"/>
  <c r="AI405" i="2"/>
  <c r="AH406" i="2"/>
  <c r="AI406" i="2"/>
  <c r="AH407" i="2"/>
  <c r="AI407" i="2"/>
  <c r="AH408" i="2"/>
  <c r="AI408" i="2"/>
  <c r="AH409" i="2"/>
  <c r="AI409" i="2"/>
  <c r="AH410" i="2"/>
  <c r="AI410" i="2"/>
  <c r="AH411" i="2"/>
  <c r="AI411" i="2"/>
  <c r="AH412" i="2"/>
  <c r="AI412" i="2"/>
  <c r="AH413" i="2"/>
  <c r="AI413" i="2"/>
  <c r="AH414" i="2"/>
  <c r="AI414" i="2"/>
  <c r="AH415" i="2"/>
  <c r="AI415" i="2"/>
  <c r="AH416" i="2"/>
  <c r="AI416" i="2"/>
  <c r="AH417" i="2"/>
  <c r="AI417" i="2"/>
  <c r="AH418" i="2"/>
  <c r="AI418" i="2"/>
  <c r="AH419" i="2"/>
  <c r="AI419" i="2"/>
  <c r="AH420" i="2"/>
  <c r="AI420" i="2"/>
  <c r="AH421" i="2"/>
  <c r="AI421" i="2"/>
  <c r="AH422" i="2"/>
  <c r="AI422" i="2"/>
  <c r="AH423" i="2"/>
  <c r="AI423" i="2"/>
  <c r="AH424" i="2"/>
  <c r="AI424" i="2"/>
  <c r="AH425" i="2"/>
  <c r="AI425" i="2"/>
  <c r="AH426" i="2"/>
  <c r="AI426" i="2"/>
  <c r="AH427" i="2"/>
  <c r="AI427" i="2"/>
  <c r="AH428" i="2"/>
  <c r="AI428" i="2"/>
  <c r="AH429" i="2"/>
  <c r="AI429" i="2"/>
  <c r="AH430" i="2"/>
  <c r="AI430" i="2"/>
  <c r="AH431" i="2"/>
  <c r="AI431" i="2"/>
  <c r="AH432" i="2"/>
  <c r="AI432" i="2"/>
  <c r="AH433" i="2"/>
  <c r="AI433" i="2"/>
  <c r="AH434" i="2"/>
  <c r="AI434" i="2"/>
  <c r="AH435" i="2"/>
  <c r="AI435" i="2"/>
  <c r="AH436" i="2"/>
  <c r="AI436" i="2"/>
  <c r="AH437" i="2"/>
  <c r="AI437" i="2"/>
  <c r="AH438" i="2"/>
  <c r="AI438" i="2"/>
  <c r="AH439" i="2"/>
  <c r="AI439" i="2"/>
  <c r="AH440" i="2"/>
  <c r="AI440" i="2"/>
  <c r="AH441" i="2"/>
  <c r="AI441" i="2"/>
  <c r="AH442" i="2"/>
  <c r="AI442" i="2"/>
  <c r="AH443" i="2"/>
  <c r="AI443" i="2"/>
  <c r="AH444" i="2"/>
  <c r="AI444" i="2"/>
  <c r="AH445" i="2"/>
  <c r="AI445" i="2"/>
  <c r="AH446" i="2"/>
  <c r="AI446" i="2"/>
  <c r="AH447" i="2"/>
  <c r="AI447" i="2"/>
  <c r="AH448" i="2"/>
  <c r="AI448" i="2"/>
  <c r="AH449" i="2"/>
  <c r="AI449" i="2"/>
  <c r="AH450" i="2"/>
  <c r="AI450" i="2"/>
  <c r="AH451" i="2"/>
  <c r="AI451" i="2"/>
  <c r="AH452" i="2"/>
  <c r="AI452" i="2"/>
  <c r="AH453" i="2"/>
  <c r="AI453" i="2"/>
  <c r="AH454" i="2"/>
  <c r="AI454" i="2"/>
  <c r="AH455" i="2"/>
  <c r="AI455" i="2"/>
  <c r="AH456" i="2"/>
  <c r="AI456" i="2"/>
  <c r="AH457" i="2"/>
  <c r="AI457" i="2"/>
  <c r="AH458" i="2"/>
  <c r="AI458" i="2"/>
  <c r="AH459" i="2"/>
  <c r="AI459" i="2"/>
  <c r="AH460" i="2"/>
  <c r="AI460" i="2"/>
  <c r="AH461" i="2"/>
  <c r="AI461" i="2"/>
  <c r="AH462" i="2"/>
  <c r="AI462" i="2"/>
  <c r="AH463" i="2"/>
  <c r="AI463" i="2"/>
  <c r="AH464" i="2"/>
  <c r="AI464" i="2"/>
  <c r="AH465" i="2"/>
  <c r="AI465" i="2"/>
  <c r="AH466" i="2"/>
  <c r="AI466" i="2"/>
  <c r="AH467" i="2"/>
  <c r="AI467" i="2"/>
  <c r="AH468" i="2"/>
  <c r="AI468" i="2"/>
  <c r="AH469" i="2"/>
  <c r="AI469" i="2"/>
  <c r="AH470" i="2"/>
  <c r="AI470" i="2"/>
  <c r="AH471" i="2"/>
  <c r="AI471" i="2"/>
  <c r="AH472" i="2"/>
  <c r="AI472" i="2"/>
  <c r="AH473" i="2"/>
  <c r="AI473" i="2"/>
  <c r="AH474" i="2"/>
  <c r="AI474" i="2"/>
  <c r="AH475" i="2"/>
  <c r="AI475" i="2"/>
  <c r="AH476" i="2"/>
  <c r="AI476" i="2"/>
  <c r="AH477" i="2"/>
  <c r="AI477" i="2"/>
  <c r="AH478" i="2"/>
  <c r="AI478" i="2"/>
  <c r="AH479" i="2"/>
  <c r="AI479" i="2"/>
  <c r="AH480" i="2"/>
  <c r="AI480" i="2"/>
  <c r="AH481" i="2"/>
  <c r="AI481" i="2"/>
  <c r="AH482" i="2"/>
  <c r="AI482" i="2"/>
  <c r="AH483" i="2"/>
  <c r="AI483" i="2"/>
  <c r="AH484" i="2"/>
  <c r="AI484" i="2"/>
  <c r="AH485" i="2"/>
  <c r="AI485" i="2"/>
  <c r="AH486" i="2"/>
  <c r="AI486" i="2"/>
  <c r="AH487" i="2"/>
  <c r="AI487" i="2"/>
  <c r="AH488" i="2"/>
  <c r="AI488" i="2"/>
  <c r="AH489" i="2"/>
  <c r="AI489" i="2"/>
  <c r="AH490" i="2"/>
  <c r="AI490" i="2"/>
  <c r="AH491" i="2"/>
  <c r="AI491" i="2"/>
  <c r="AH492" i="2"/>
  <c r="AI492" i="2"/>
  <c r="AH493" i="2"/>
  <c r="AI493" i="2"/>
  <c r="AH494" i="2"/>
  <c r="AI494" i="2"/>
  <c r="AH495" i="2"/>
  <c r="AI495" i="2"/>
  <c r="AH496" i="2"/>
  <c r="AI496" i="2"/>
  <c r="AH497" i="2"/>
  <c r="AI497" i="2"/>
  <c r="AH498" i="2"/>
  <c r="AI498" i="2"/>
  <c r="AH499" i="2"/>
  <c r="AI499" i="2"/>
  <c r="AH500" i="2"/>
  <c r="AI500" i="2"/>
  <c r="AH501" i="2"/>
  <c r="AI501" i="2"/>
  <c r="AH502" i="2"/>
  <c r="AI502" i="2"/>
  <c r="AH503" i="2"/>
  <c r="AI503" i="2"/>
  <c r="AH504" i="2"/>
  <c r="AI504" i="2"/>
  <c r="AH505" i="2"/>
  <c r="AI505" i="2"/>
  <c r="AH506" i="2"/>
  <c r="AI506" i="2"/>
  <c r="AH507" i="2"/>
  <c r="AI507" i="2"/>
  <c r="AH508" i="2"/>
  <c r="AI508" i="2"/>
  <c r="AH509" i="2"/>
  <c r="AI509" i="2"/>
  <c r="AH510" i="2"/>
  <c r="AI510" i="2"/>
  <c r="AH511" i="2"/>
  <c r="AI511" i="2"/>
  <c r="AH512" i="2"/>
  <c r="AI512" i="2"/>
  <c r="AH513" i="2"/>
  <c r="AI513" i="2"/>
  <c r="AH514" i="2"/>
  <c r="AI514" i="2"/>
  <c r="AH515" i="2"/>
  <c r="AI515" i="2"/>
  <c r="AH516" i="2"/>
  <c r="AI516" i="2"/>
  <c r="AH517" i="2"/>
  <c r="AI517" i="2"/>
  <c r="AH518" i="2"/>
  <c r="AI518" i="2"/>
  <c r="AH519" i="2"/>
  <c r="AI519" i="2"/>
  <c r="AH520" i="2"/>
  <c r="AI520" i="2"/>
  <c r="AH521" i="2"/>
  <c r="AI521" i="2"/>
  <c r="AH522" i="2"/>
  <c r="AI522" i="2"/>
  <c r="AH523" i="2"/>
  <c r="AI523" i="2"/>
  <c r="AH524" i="2"/>
  <c r="AI524" i="2"/>
  <c r="AH525" i="2"/>
  <c r="AI525" i="2"/>
  <c r="AH526" i="2"/>
  <c r="AI526" i="2"/>
  <c r="AH527" i="2"/>
  <c r="AI527" i="2"/>
  <c r="AH528" i="2"/>
  <c r="AI528" i="2"/>
  <c r="AH529" i="2"/>
  <c r="AI529" i="2"/>
  <c r="AH530" i="2"/>
  <c r="AI530" i="2"/>
  <c r="AH531" i="2"/>
  <c r="AI531" i="2"/>
  <c r="AH532" i="2"/>
  <c r="AI532" i="2"/>
  <c r="AH533" i="2"/>
  <c r="AI533" i="2"/>
  <c r="AH534" i="2"/>
  <c r="AI534" i="2"/>
  <c r="AH535" i="2"/>
  <c r="AI535" i="2"/>
  <c r="AH536" i="2"/>
  <c r="AI536" i="2"/>
  <c r="AH537" i="2"/>
  <c r="AI537" i="2"/>
  <c r="AH538" i="2"/>
  <c r="AI538" i="2"/>
  <c r="AH539" i="2"/>
  <c r="AI539" i="2"/>
  <c r="AH540" i="2"/>
  <c r="AI540" i="2"/>
  <c r="AH541" i="2"/>
  <c r="AI541" i="2"/>
  <c r="AH542" i="2"/>
  <c r="AI542" i="2"/>
  <c r="AH543" i="2"/>
  <c r="AI543" i="2"/>
  <c r="AH544" i="2"/>
  <c r="AI544" i="2"/>
  <c r="AH545" i="2"/>
  <c r="AI545" i="2"/>
  <c r="AH546" i="2"/>
  <c r="AI546" i="2"/>
  <c r="AH547" i="2"/>
  <c r="AI547" i="2"/>
  <c r="AH548" i="2"/>
  <c r="AI548" i="2"/>
  <c r="AH549" i="2"/>
  <c r="AI549" i="2"/>
  <c r="AH550" i="2"/>
  <c r="AI550" i="2"/>
  <c r="AH551" i="2"/>
  <c r="AI551" i="2"/>
  <c r="AH552" i="2"/>
  <c r="AI552" i="2"/>
  <c r="AH553" i="2"/>
  <c r="AI553" i="2"/>
  <c r="AH554" i="2"/>
  <c r="AI554" i="2"/>
  <c r="AH555" i="2"/>
  <c r="AI555" i="2"/>
  <c r="AH556" i="2"/>
  <c r="AI556" i="2"/>
  <c r="AH557" i="2"/>
  <c r="AI557" i="2"/>
  <c r="AH558" i="2"/>
  <c r="AI558" i="2"/>
  <c r="AH559" i="2"/>
  <c r="AI559" i="2"/>
  <c r="AH560" i="2"/>
  <c r="AI560" i="2"/>
  <c r="AH561" i="2"/>
  <c r="AI561" i="2"/>
  <c r="AH562" i="2"/>
  <c r="AI562" i="2"/>
  <c r="AH563" i="2"/>
  <c r="AI563" i="2"/>
  <c r="AH564" i="2"/>
  <c r="AI564" i="2"/>
  <c r="AH565" i="2"/>
  <c r="AI565" i="2"/>
  <c r="AH566" i="2"/>
  <c r="AI566" i="2"/>
  <c r="AH567" i="2"/>
  <c r="AI567" i="2"/>
  <c r="AH568" i="2"/>
  <c r="AI568" i="2"/>
  <c r="AH569" i="2"/>
  <c r="AI569" i="2"/>
  <c r="AH570" i="2"/>
  <c r="AI570" i="2"/>
  <c r="AH571" i="2"/>
  <c r="AI571" i="2"/>
  <c r="AH572" i="2"/>
  <c r="AI572" i="2"/>
  <c r="AH573" i="2"/>
  <c r="AI573" i="2"/>
  <c r="AH574" i="2"/>
  <c r="AI574" i="2"/>
  <c r="AH575" i="2"/>
  <c r="AI575" i="2"/>
  <c r="AH576" i="2"/>
  <c r="AI576" i="2"/>
  <c r="AH577" i="2"/>
  <c r="AI577" i="2"/>
  <c r="AH578" i="2"/>
  <c r="AI578" i="2"/>
  <c r="AH579" i="2"/>
  <c r="AI579" i="2"/>
  <c r="AH580" i="2"/>
  <c r="AI580" i="2"/>
  <c r="AH581" i="2"/>
  <c r="AI581" i="2"/>
  <c r="AH582" i="2"/>
  <c r="AI582" i="2"/>
  <c r="AH583" i="2"/>
  <c r="AI583" i="2"/>
  <c r="AH584" i="2"/>
  <c r="AI584" i="2"/>
  <c r="AH585" i="2"/>
  <c r="AI585" i="2"/>
  <c r="AH586" i="2"/>
  <c r="AI586" i="2"/>
  <c r="AH587" i="2"/>
  <c r="AI587" i="2"/>
  <c r="AH588" i="2"/>
  <c r="AI588" i="2"/>
  <c r="AH589" i="2"/>
  <c r="AI589" i="2"/>
  <c r="AH590" i="2"/>
  <c r="AI590" i="2"/>
  <c r="AH591" i="2"/>
  <c r="AI591" i="2"/>
  <c r="AH592" i="2"/>
  <c r="AI592" i="2"/>
  <c r="AH593" i="2"/>
  <c r="AI593" i="2"/>
  <c r="AH594" i="2"/>
  <c r="AI594" i="2"/>
  <c r="AH595" i="2"/>
  <c r="AI595" i="2"/>
  <c r="AH596" i="2"/>
  <c r="AI596" i="2"/>
  <c r="AH597" i="2"/>
  <c r="AI597" i="2"/>
  <c r="AH598" i="2"/>
  <c r="AI598" i="2"/>
  <c r="AH599" i="2"/>
  <c r="AI599" i="2"/>
  <c r="AH600" i="2"/>
  <c r="AI600" i="2"/>
  <c r="AH601" i="2"/>
  <c r="AI601" i="2"/>
  <c r="AH602" i="2"/>
  <c r="AI602" i="2"/>
  <c r="AH603" i="2"/>
  <c r="AI603" i="2"/>
  <c r="AH604" i="2"/>
  <c r="AI604" i="2"/>
  <c r="AH605" i="2"/>
  <c r="AI605" i="2"/>
  <c r="AH606" i="2"/>
  <c r="AI606" i="2"/>
  <c r="AH607" i="2"/>
  <c r="AI607" i="2"/>
  <c r="AH608" i="2"/>
  <c r="AI608" i="2"/>
  <c r="AH609" i="2"/>
  <c r="AI609" i="2"/>
  <c r="AH610" i="2"/>
  <c r="AI610" i="2"/>
  <c r="AH611" i="2"/>
  <c r="AI611" i="2"/>
  <c r="AH612" i="2"/>
  <c r="AI612" i="2"/>
  <c r="AH613" i="2"/>
  <c r="AI613" i="2"/>
  <c r="AH614" i="2"/>
  <c r="AI614" i="2"/>
  <c r="AH615" i="2"/>
  <c r="AI615" i="2"/>
  <c r="AH616" i="2"/>
  <c r="AI616" i="2"/>
  <c r="AH617" i="2"/>
  <c r="AI617" i="2"/>
  <c r="AH618" i="2"/>
  <c r="AI618" i="2"/>
  <c r="AH619" i="2"/>
  <c r="AI619" i="2"/>
  <c r="AH620" i="2"/>
  <c r="AI620" i="2"/>
  <c r="AH621" i="2"/>
  <c r="AI621" i="2"/>
  <c r="AH622" i="2"/>
  <c r="AI622" i="2"/>
  <c r="AH623" i="2"/>
  <c r="AI623" i="2"/>
  <c r="AH624" i="2"/>
  <c r="AI624" i="2"/>
  <c r="AH625" i="2"/>
  <c r="AI625" i="2"/>
  <c r="AH626" i="2"/>
  <c r="AI626" i="2"/>
  <c r="AH627" i="2"/>
  <c r="AI627" i="2"/>
  <c r="AH628" i="2"/>
  <c r="AI628" i="2"/>
  <c r="AH629" i="2"/>
  <c r="AI629" i="2"/>
  <c r="AH630" i="2"/>
  <c r="AI630" i="2"/>
  <c r="AH631" i="2"/>
  <c r="AI631" i="2"/>
  <c r="AH632" i="2"/>
  <c r="AI632" i="2"/>
  <c r="AH633" i="2"/>
  <c r="AI633" i="2"/>
  <c r="AH634" i="2"/>
  <c r="AI634" i="2"/>
  <c r="AH635" i="2"/>
  <c r="AI635" i="2"/>
  <c r="AH636" i="2"/>
  <c r="AI636" i="2"/>
  <c r="AH637" i="2"/>
  <c r="AI637" i="2"/>
  <c r="AH638" i="2"/>
  <c r="AI638" i="2"/>
  <c r="AH639" i="2"/>
  <c r="AI639" i="2"/>
  <c r="AH640" i="2"/>
  <c r="AI640" i="2"/>
  <c r="AH641" i="2"/>
  <c r="AI641" i="2"/>
  <c r="AH642" i="2"/>
  <c r="AI642" i="2"/>
  <c r="AH643" i="2"/>
  <c r="AI643" i="2"/>
  <c r="AH644" i="2"/>
  <c r="AI644" i="2"/>
  <c r="AH645" i="2"/>
  <c r="AI645" i="2"/>
  <c r="AH646" i="2"/>
  <c r="AI646" i="2"/>
  <c r="AH647" i="2"/>
  <c r="AI647" i="2"/>
  <c r="AH648" i="2"/>
  <c r="AI648" i="2"/>
  <c r="AH649" i="2"/>
  <c r="AI649" i="2"/>
  <c r="AH650" i="2"/>
  <c r="AI650" i="2"/>
  <c r="AH651" i="2"/>
  <c r="AI651" i="2"/>
  <c r="AH652" i="2"/>
  <c r="AI652" i="2"/>
  <c r="AH653" i="2"/>
  <c r="AI653" i="2"/>
  <c r="AH654" i="2"/>
  <c r="AI654" i="2"/>
  <c r="AH655" i="2"/>
  <c r="AI655" i="2"/>
  <c r="AH656" i="2"/>
  <c r="AI656" i="2"/>
  <c r="AH657" i="2"/>
  <c r="AI657" i="2"/>
  <c r="AH658" i="2"/>
  <c r="AI658" i="2"/>
  <c r="AH659" i="2"/>
  <c r="AI659" i="2"/>
  <c r="AH660" i="2"/>
  <c r="AI660" i="2"/>
  <c r="AH661" i="2"/>
  <c r="AI661" i="2"/>
  <c r="AH662" i="2"/>
  <c r="AI662" i="2"/>
  <c r="AH663" i="2"/>
  <c r="AI663" i="2"/>
  <c r="AH664" i="2"/>
  <c r="AI664" i="2"/>
  <c r="AH665" i="2"/>
  <c r="AI665" i="2"/>
  <c r="AH666" i="2"/>
  <c r="AI666" i="2"/>
  <c r="AH667" i="2"/>
  <c r="AI667" i="2"/>
  <c r="AH668" i="2"/>
  <c r="AI668" i="2"/>
  <c r="AH669" i="2"/>
  <c r="AI669" i="2"/>
  <c r="AH670" i="2"/>
  <c r="AI670" i="2"/>
  <c r="AH671" i="2"/>
  <c r="AI671" i="2"/>
  <c r="AH672" i="2"/>
  <c r="AI672" i="2"/>
  <c r="AH673" i="2"/>
  <c r="AI673" i="2"/>
  <c r="AH674" i="2"/>
  <c r="AI674" i="2"/>
  <c r="AH675" i="2"/>
  <c r="AI675" i="2"/>
  <c r="AH676" i="2"/>
  <c r="AI676" i="2"/>
  <c r="AH677" i="2"/>
  <c r="AI677" i="2"/>
  <c r="AH678" i="2"/>
  <c r="AI678" i="2"/>
  <c r="AH679" i="2"/>
  <c r="AI679" i="2"/>
  <c r="AH680" i="2"/>
  <c r="AI680" i="2"/>
  <c r="AH681" i="2"/>
  <c r="AI681" i="2"/>
  <c r="AH682" i="2"/>
  <c r="AI682" i="2"/>
  <c r="AH683" i="2"/>
  <c r="AI683" i="2"/>
  <c r="AH684" i="2"/>
  <c r="AI684" i="2"/>
  <c r="AH685" i="2"/>
  <c r="AI685" i="2"/>
  <c r="AH686" i="2"/>
  <c r="AI686" i="2"/>
  <c r="AH687" i="2"/>
  <c r="AI687" i="2"/>
  <c r="AH688" i="2"/>
  <c r="AI688" i="2"/>
  <c r="AH689" i="2"/>
  <c r="AI689" i="2"/>
  <c r="AH690" i="2"/>
  <c r="AI690" i="2"/>
  <c r="AH691" i="2"/>
  <c r="AI691" i="2"/>
  <c r="AH692" i="2"/>
  <c r="AI692" i="2"/>
  <c r="AH693" i="2"/>
  <c r="AI693" i="2"/>
  <c r="AH694" i="2"/>
  <c r="AI694" i="2"/>
  <c r="AH695" i="2"/>
  <c r="AI695" i="2"/>
  <c r="AH696" i="2"/>
  <c r="AI696" i="2"/>
  <c r="AH697" i="2"/>
  <c r="AI697" i="2"/>
  <c r="AH698" i="2"/>
  <c r="AI698" i="2"/>
  <c r="AH699" i="2"/>
  <c r="AI699" i="2"/>
  <c r="AH700" i="2"/>
  <c r="AI700" i="2"/>
  <c r="AH701" i="2"/>
  <c r="AI701" i="2"/>
  <c r="AH702" i="2"/>
  <c r="AI702" i="2"/>
  <c r="AH703" i="2"/>
  <c r="AI703" i="2"/>
  <c r="AH704" i="2"/>
  <c r="AI704" i="2"/>
  <c r="AH705" i="2"/>
  <c r="AI705" i="2"/>
  <c r="AH706" i="2"/>
  <c r="AI706" i="2"/>
  <c r="AH707" i="2"/>
  <c r="AI707" i="2"/>
  <c r="AH708" i="2"/>
  <c r="AI708" i="2"/>
  <c r="AH709" i="2"/>
  <c r="AI709" i="2"/>
  <c r="AH710" i="2"/>
  <c r="AI710" i="2"/>
  <c r="AH711" i="2"/>
  <c r="AI711" i="2"/>
  <c r="AH712" i="2"/>
  <c r="AI712" i="2"/>
  <c r="AH713" i="2"/>
  <c r="AI713" i="2"/>
  <c r="AH714" i="2"/>
  <c r="AI714" i="2"/>
  <c r="AH715" i="2"/>
  <c r="AI715" i="2"/>
  <c r="AH716" i="2"/>
  <c r="AI716" i="2"/>
  <c r="AH717" i="2"/>
  <c r="AI717" i="2"/>
  <c r="AH718" i="2"/>
  <c r="AI718" i="2"/>
  <c r="AH719" i="2"/>
  <c r="AI719" i="2"/>
  <c r="AH720" i="2"/>
  <c r="AI720" i="2"/>
  <c r="AH721" i="2"/>
  <c r="AI721" i="2"/>
  <c r="AH722" i="2"/>
  <c r="AI722" i="2"/>
  <c r="AH723" i="2"/>
  <c r="AI723" i="2"/>
  <c r="AH724" i="2"/>
  <c r="AI724" i="2"/>
  <c r="AH725" i="2"/>
  <c r="AI725" i="2"/>
  <c r="AH726" i="2"/>
  <c r="AI726" i="2"/>
  <c r="AH727" i="2"/>
  <c r="AI727" i="2"/>
  <c r="AH728" i="2"/>
  <c r="AI728" i="2"/>
  <c r="AH729" i="2"/>
  <c r="AI729" i="2"/>
  <c r="AH730" i="2"/>
  <c r="AI730" i="2"/>
  <c r="AH731" i="2"/>
  <c r="AI731" i="2"/>
  <c r="AH732" i="2"/>
  <c r="AI732" i="2"/>
  <c r="AH733" i="2"/>
  <c r="AI733" i="2"/>
  <c r="AH734" i="2"/>
  <c r="AI734" i="2"/>
  <c r="AH735" i="2"/>
  <c r="AI735" i="2"/>
  <c r="AH736" i="2"/>
  <c r="AI736" i="2"/>
  <c r="AH737" i="2"/>
  <c r="AI737" i="2"/>
  <c r="AH738" i="2"/>
  <c r="AI738" i="2"/>
  <c r="AH739" i="2"/>
  <c r="AI739" i="2"/>
  <c r="AH740" i="2"/>
  <c r="AI740" i="2"/>
  <c r="AH741" i="2"/>
  <c r="AI741" i="2"/>
  <c r="AH742" i="2"/>
  <c r="AI742" i="2"/>
  <c r="AH743" i="2"/>
  <c r="AI743" i="2"/>
  <c r="AH744" i="2"/>
  <c r="AI744" i="2"/>
  <c r="AH745" i="2"/>
  <c r="AI745" i="2"/>
  <c r="AH746" i="2"/>
  <c r="AI746" i="2"/>
  <c r="AH747" i="2"/>
  <c r="AI747" i="2"/>
  <c r="AH748" i="2"/>
  <c r="AI748" i="2"/>
  <c r="AH749" i="2"/>
  <c r="AI749" i="2"/>
  <c r="AH750" i="2"/>
  <c r="AI750" i="2"/>
  <c r="AH751" i="2"/>
  <c r="AI751" i="2"/>
  <c r="AH752" i="2"/>
  <c r="AI752" i="2"/>
  <c r="AH753" i="2"/>
  <c r="AI753" i="2"/>
  <c r="AH754" i="2"/>
  <c r="AI754" i="2"/>
  <c r="AH755" i="2"/>
  <c r="AI755" i="2"/>
  <c r="AH756" i="2"/>
  <c r="AI756" i="2"/>
  <c r="AH757" i="2"/>
  <c r="AI757" i="2"/>
  <c r="AH758" i="2"/>
  <c r="AI758" i="2"/>
  <c r="AH759" i="2"/>
  <c r="AI759" i="2"/>
  <c r="AH760" i="2"/>
  <c r="AI760" i="2"/>
  <c r="AH761" i="2"/>
  <c r="AI761" i="2"/>
  <c r="AH762" i="2"/>
  <c r="AI762" i="2"/>
  <c r="AH763" i="2"/>
  <c r="AI763" i="2"/>
  <c r="AH764" i="2"/>
  <c r="AI764" i="2"/>
  <c r="AH765" i="2"/>
  <c r="AI765" i="2"/>
  <c r="AH766" i="2"/>
  <c r="AI766" i="2"/>
  <c r="AH767" i="2"/>
  <c r="AI767" i="2"/>
  <c r="AH768" i="2"/>
  <c r="AI768" i="2"/>
  <c r="AH769" i="2"/>
  <c r="AI769" i="2"/>
  <c r="AH770" i="2"/>
  <c r="AI770" i="2"/>
  <c r="AH771" i="2"/>
  <c r="AI771" i="2"/>
  <c r="AH772" i="2"/>
  <c r="AI772" i="2"/>
  <c r="AH773" i="2"/>
  <c r="AI773" i="2"/>
  <c r="AH774" i="2"/>
  <c r="AI774" i="2"/>
  <c r="AH775" i="2"/>
  <c r="AI775" i="2"/>
  <c r="AH776" i="2"/>
  <c r="AI776" i="2"/>
  <c r="AH777" i="2"/>
  <c r="AI777" i="2"/>
  <c r="AH778" i="2"/>
  <c r="AI778" i="2"/>
  <c r="AH779" i="2"/>
  <c r="AI779" i="2"/>
  <c r="AH780" i="2"/>
  <c r="AI780" i="2"/>
  <c r="AH781" i="2"/>
  <c r="AI781" i="2"/>
  <c r="AH782" i="2"/>
  <c r="AI782" i="2"/>
  <c r="AH783" i="2"/>
  <c r="AI783" i="2"/>
  <c r="AH784" i="2"/>
  <c r="AI784" i="2"/>
  <c r="AH785" i="2"/>
  <c r="AI785" i="2"/>
  <c r="AH786" i="2"/>
  <c r="AI786" i="2"/>
  <c r="AH787" i="2"/>
  <c r="AI787" i="2"/>
  <c r="AH788" i="2"/>
  <c r="AI788" i="2"/>
  <c r="AH789" i="2"/>
  <c r="AI789" i="2"/>
  <c r="AH790" i="2"/>
  <c r="AI790" i="2"/>
  <c r="AH791" i="2"/>
  <c r="AI791" i="2"/>
  <c r="AH792" i="2"/>
  <c r="AI792" i="2"/>
  <c r="AH793" i="2"/>
  <c r="AI793" i="2"/>
  <c r="AH794" i="2"/>
  <c r="AI794" i="2"/>
  <c r="AH795" i="2"/>
  <c r="AI795" i="2"/>
  <c r="AH796" i="2"/>
  <c r="AI796" i="2"/>
  <c r="AH797" i="2"/>
  <c r="AI797" i="2"/>
  <c r="AH798" i="2"/>
  <c r="AI798" i="2"/>
  <c r="AH799" i="2"/>
  <c r="AI799" i="2"/>
  <c r="AH800" i="2"/>
  <c r="AI800" i="2"/>
  <c r="AH801" i="2"/>
  <c r="AI801" i="2"/>
  <c r="AH802" i="2"/>
  <c r="AI802" i="2"/>
  <c r="AH803" i="2"/>
  <c r="AI803" i="2"/>
  <c r="AH804" i="2"/>
  <c r="AI804" i="2"/>
  <c r="AH805" i="2"/>
  <c r="AI805" i="2"/>
  <c r="AH806" i="2"/>
  <c r="AI806" i="2"/>
  <c r="AH807" i="2"/>
  <c r="AI807" i="2"/>
  <c r="AH808" i="2"/>
  <c r="AI808" i="2"/>
  <c r="AH809" i="2"/>
  <c r="AI809" i="2"/>
  <c r="AH810" i="2"/>
  <c r="AI810" i="2"/>
  <c r="AH811" i="2"/>
  <c r="AI811" i="2"/>
  <c r="AH812" i="2"/>
  <c r="AI812" i="2"/>
  <c r="AH813" i="2"/>
  <c r="AI813" i="2"/>
  <c r="AH814" i="2"/>
  <c r="AI814" i="2"/>
  <c r="AH815" i="2"/>
  <c r="AI815" i="2"/>
  <c r="AH816" i="2"/>
  <c r="AI816" i="2"/>
  <c r="AH817" i="2"/>
  <c r="AI817" i="2"/>
  <c r="AH818" i="2"/>
  <c r="AI818" i="2"/>
  <c r="AH819" i="2"/>
  <c r="AI819" i="2"/>
  <c r="AH820" i="2"/>
  <c r="AI820" i="2"/>
  <c r="AH821" i="2"/>
  <c r="AI821" i="2"/>
  <c r="AH822" i="2"/>
  <c r="AI822" i="2"/>
  <c r="AH823" i="2"/>
  <c r="AI823" i="2"/>
  <c r="AH824" i="2"/>
  <c r="AI824" i="2"/>
  <c r="AH825" i="2"/>
  <c r="AI825" i="2"/>
  <c r="AH826" i="2"/>
  <c r="AI826" i="2"/>
  <c r="AH827" i="2"/>
  <c r="AI827" i="2"/>
  <c r="AH828" i="2"/>
  <c r="AI828" i="2"/>
  <c r="AH829" i="2"/>
  <c r="AI829" i="2"/>
  <c r="AH830" i="2"/>
  <c r="AI830" i="2"/>
  <c r="AH831" i="2"/>
  <c r="AI831" i="2"/>
  <c r="AH832" i="2"/>
  <c r="AI832" i="2"/>
  <c r="AH833" i="2"/>
  <c r="AI833" i="2"/>
  <c r="AH834" i="2"/>
  <c r="AI834" i="2"/>
  <c r="AH835" i="2"/>
  <c r="AI835" i="2"/>
  <c r="AH836" i="2"/>
  <c r="AI836" i="2"/>
  <c r="AH837" i="2"/>
  <c r="AI837" i="2"/>
  <c r="AH838" i="2"/>
  <c r="AI838" i="2"/>
  <c r="AH839" i="2"/>
  <c r="AI839" i="2"/>
  <c r="AH840" i="2"/>
  <c r="AI840" i="2"/>
  <c r="AH841" i="2"/>
  <c r="AI841" i="2"/>
  <c r="AH842" i="2"/>
  <c r="AI842" i="2"/>
  <c r="AH843" i="2"/>
  <c r="AI843" i="2"/>
  <c r="AH844" i="2"/>
  <c r="AI844" i="2"/>
  <c r="AH845" i="2"/>
  <c r="AI845" i="2"/>
  <c r="AH846" i="2"/>
  <c r="AI846" i="2"/>
  <c r="AH847" i="2"/>
  <c r="AI847" i="2"/>
  <c r="AH848" i="2"/>
  <c r="AI848" i="2"/>
  <c r="AH849" i="2"/>
  <c r="AI849" i="2"/>
  <c r="AH850" i="2"/>
  <c r="AI850" i="2"/>
  <c r="AH851" i="2"/>
  <c r="AI851" i="2"/>
  <c r="AH852" i="2"/>
  <c r="AI852" i="2"/>
  <c r="AH853" i="2"/>
  <c r="AI853" i="2"/>
  <c r="AH854" i="2"/>
  <c r="AI854" i="2"/>
  <c r="AH855" i="2"/>
  <c r="AI855" i="2"/>
  <c r="AH856" i="2"/>
  <c r="AI856" i="2"/>
  <c r="AH857" i="2"/>
  <c r="AI857" i="2"/>
  <c r="AH858" i="2"/>
  <c r="AI858" i="2"/>
  <c r="AH859" i="2"/>
  <c r="AI859" i="2"/>
  <c r="AH860" i="2"/>
  <c r="AI860" i="2"/>
  <c r="AH861" i="2"/>
  <c r="AI861" i="2"/>
  <c r="AH862" i="2"/>
  <c r="AI862" i="2"/>
  <c r="AH863" i="2"/>
  <c r="AI863" i="2"/>
  <c r="AH864" i="2"/>
  <c r="AI864" i="2"/>
  <c r="AH865" i="2"/>
  <c r="AI865" i="2"/>
  <c r="AH866" i="2"/>
  <c r="AI866" i="2"/>
  <c r="AH867" i="2"/>
  <c r="AI867" i="2"/>
  <c r="AH868" i="2"/>
  <c r="AI868" i="2"/>
  <c r="AH869" i="2"/>
  <c r="AI869" i="2"/>
  <c r="AH870" i="2"/>
  <c r="AI870" i="2"/>
  <c r="AH871" i="2"/>
  <c r="AI871" i="2"/>
  <c r="AH872" i="2"/>
  <c r="AI872" i="2"/>
  <c r="AH873" i="2"/>
  <c r="AI873" i="2"/>
  <c r="AH874" i="2"/>
  <c r="AI874" i="2"/>
  <c r="AH875" i="2"/>
  <c r="AI875" i="2"/>
  <c r="AH876" i="2"/>
  <c r="AI876" i="2"/>
  <c r="AH877" i="2"/>
  <c r="AI877" i="2"/>
  <c r="AH878" i="2"/>
  <c r="AI878" i="2"/>
  <c r="AH879" i="2"/>
  <c r="AI879" i="2"/>
  <c r="AH880" i="2"/>
  <c r="AI880" i="2"/>
  <c r="AH881" i="2"/>
  <c r="AI881" i="2"/>
  <c r="AH882" i="2"/>
  <c r="AI882" i="2"/>
  <c r="AH883" i="2"/>
  <c r="AI883" i="2"/>
  <c r="AH884" i="2"/>
  <c r="AI884" i="2"/>
  <c r="AH885" i="2"/>
  <c r="AI885" i="2"/>
  <c r="AH886" i="2"/>
  <c r="AI886" i="2"/>
  <c r="AH887" i="2"/>
  <c r="AI887" i="2"/>
  <c r="AH888" i="2"/>
  <c r="AI888" i="2"/>
  <c r="AH889" i="2"/>
  <c r="AI889" i="2"/>
  <c r="AH890" i="2"/>
  <c r="AI890" i="2"/>
  <c r="AH891" i="2"/>
  <c r="AI891" i="2"/>
  <c r="AH892" i="2"/>
  <c r="AI892" i="2"/>
  <c r="AH893" i="2"/>
  <c r="AI893" i="2"/>
  <c r="AH894" i="2"/>
  <c r="AI894" i="2"/>
  <c r="AH895" i="2"/>
  <c r="AI895" i="2"/>
  <c r="AH896" i="2"/>
  <c r="AI896" i="2"/>
  <c r="AH897" i="2"/>
  <c r="AI897" i="2"/>
  <c r="AH898" i="2"/>
  <c r="AI898" i="2"/>
  <c r="AH899" i="2"/>
  <c r="AI899" i="2"/>
  <c r="AH900" i="2"/>
  <c r="AI900" i="2"/>
  <c r="AH901" i="2"/>
  <c r="AI901" i="2"/>
  <c r="AH902" i="2"/>
  <c r="AI902" i="2"/>
  <c r="AH903" i="2"/>
  <c r="AI903" i="2"/>
  <c r="AH904" i="2"/>
  <c r="AI904" i="2"/>
  <c r="AH905" i="2"/>
  <c r="AI905" i="2"/>
  <c r="AH906" i="2"/>
  <c r="AI906" i="2"/>
  <c r="AH907" i="2"/>
  <c r="AI907" i="2"/>
  <c r="AH908" i="2"/>
  <c r="AI908" i="2"/>
  <c r="AH909" i="2"/>
  <c r="AI909" i="2"/>
  <c r="AH910" i="2"/>
  <c r="AI910" i="2"/>
  <c r="AH911" i="2"/>
  <c r="AI911" i="2"/>
  <c r="AH912" i="2"/>
  <c r="AI912" i="2"/>
  <c r="AH913" i="2"/>
  <c r="AI913" i="2"/>
  <c r="AH914" i="2"/>
  <c r="AI914" i="2"/>
  <c r="AH915" i="2"/>
  <c r="AI915" i="2"/>
  <c r="AH916" i="2"/>
  <c r="AI916" i="2"/>
  <c r="AH917" i="2"/>
  <c r="AI917" i="2"/>
  <c r="AH918" i="2"/>
  <c r="AI918" i="2"/>
  <c r="AH919" i="2"/>
  <c r="AI919" i="2"/>
  <c r="AH920" i="2"/>
  <c r="AI920" i="2"/>
  <c r="AH921" i="2"/>
  <c r="AI921" i="2"/>
  <c r="AH922" i="2"/>
  <c r="AI922" i="2"/>
  <c r="AH923" i="2"/>
  <c r="AI923" i="2"/>
  <c r="AH924" i="2"/>
  <c r="AI924" i="2"/>
  <c r="AH925" i="2"/>
  <c r="AI925" i="2"/>
  <c r="AH926" i="2"/>
  <c r="AI926" i="2"/>
  <c r="AH927" i="2"/>
  <c r="AI927" i="2"/>
  <c r="AH928" i="2"/>
  <c r="AI928" i="2"/>
  <c r="AH929" i="2"/>
  <c r="AI929" i="2"/>
  <c r="AH930" i="2"/>
  <c r="AI930" i="2"/>
  <c r="AH931" i="2"/>
  <c r="AI931" i="2"/>
  <c r="AH932" i="2"/>
  <c r="AI932" i="2"/>
  <c r="AH933" i="2"/>
  <c r="AI933" i="2"/>
  <c r="AH934" i="2"/>
  <c r="AI934" i="2"/>
  <c r="AH935" i="2"/>
  <c r="AI935" i="2"/>
  <c r="AH936" i="2"/>
  <c r="AI936" i="2"/>
  <c r="AH937" i="2"/>
  <c r="AI937" i="2"/>
  <c r="AH938" i="2"/>
  <c r="AI938" i="2"/>
  <c r="AH939" i="2"/>
  <c r="AI939" i="2"/>
  <c r="AH940" i="2"/>
  <c r="AI940" i="2"/>
  <c r="AH941" i="2"/>
  <c r="AI941" i="2"/>
  <c r="AH942" i="2"/>
  <c r="AI942" i="2"/>
  <c r="AH943" i="2"/>
  <c r="AI943" i="2"/>
  <c r="AH944" i="2"/>
  <c r="AI944" i="2"/>
  <c r="AH945" i="2"/>
  <c r="AI945" i="2"/>
  <c r="AH946" i="2"/>
  <c r="AI946" i="2"/>
  <c r="AH947" i="2"/>
  <c r="AI947" i="2"/>
  <c r="AH948" i="2"/>
  <c r="AI948" i="2"/>
  <c r="AH949" i="2"/>
  <c r="AI949" i="2"/>
  <c r="AH950" i="2"/>
  <c r="AI950" i="2"/>
  <c r="AH951" i="2"/>
  <c r="AI951" i="2"/>
  <c r="AH952" i="2"/>
  <c r="AI952" i="2"/>
  <c r="AH953" i="2"/>
  <c r="AI953" i="2"/>
  <c r="AH954" i="2"/>
  <c r="AI954" i="2"/>
  <c r="AH955" i="2"/>
  <c r="AI955" i="2"/>
  <c r="AH956" i="2"/>
  <c r="AI956" i="2"/>
  <c r="AH957" i="2"/>
  <c r="AI957" i="2"/>
  <c r="AH958" i="2"/>
  <c r="AI958" i="2"/>
  <c r="AH959" i="2"/>
  <c r="AI959" i="2"/>
  <c r="AH960" i="2"/>
  <c r="AI960" i="2"/>
  <c r="AH961" i="2"/>
  <c r="AI961" i="2"/>
  <c r="AH962" i="2"/>
  <c r="AI962" i="2"/>
  <c r="AH963" i="2"/>
  <c r="AI963" i="2"/>
  <c r="AH964" i="2"/>
  <c r="AI964" i="2"/>
  <c r="AH965" i="2"/>
  <c r="AI965" i="2"/>
  <c r="AH966" i="2"/>
  <c r="AI966" i="2"/>
  <c r="AH967" i="2"/>
  <c r="AI967" i="2"/>
  <c r="AH968" i="2"/>
  <c r="AI968" i="2"/>
  <c r="AH969" i="2"/>
  <c r="AI969" i="2"/>
  <c r="AH970" i="2"/>
  <c r="AI970" i="2"/>
  <c r="AH971" i="2"/>
  <c r="AI971" i="2"/>
  <c r="AH972" i="2"/>
  <c r="AI972" i="2"/>
  <c r="AH973" i="2"/>
  <c r="AI973" i="2"/>
  <c r="AH974" i="2"/>
  <c r="AI974" i="2"/>
  <c r="AH975" i="2"/>
  <c r="AI975" i="2"/>
  <c r="AH976" i="2"/>
  <c r="AI976" i="2"/>
  <c r="AH977" i="2"/>
  <c r="AI977" i="2"/>
  <c r="AH978" i="2"/>
  <c r="AI978" i="2"/>
  <c r="AH979" i="2"/>
  <c r="AI979" i="2"/>
  <c r="AH980" i="2"/>
  <c r="AI980" i="2"/>
  <c r="AH981" i="2"/>
  <c r="AI981" i="2"/>
  <c r="AH982" i="2"/>
  <c r="AI982" i="2"/>
  <c r="AH983" i="2"/>
  <c r="AI983" i="2"/>
  <c r="AH984" i="2"/>
  <c r="AI984" i="2"/>
  <c r="AH985" i="2"/>
  <c r="AI985" i="2"/>
  <c r="AH986" i="2"/>
  <c r="AI986" i="2"/>
  <c r="AH987" i="2"/>
  <c r="AI987" i="2"/>
  <c r="AH988" i="2"/>
  <c r="AI988" i="2"/>
  <c r="AH989" i="2"/>
  <c r="AI989" i="2"/>
  <c r="AH990" i="2"/>
  <c r="AI990" i="2"/>
  <c r="AH991" i="2"/>
  <c r="AI991" i="2"/>
  <c r="AH992" i="2"/>
  <c r="AI992" i="2"/>
  <c r="AH993" i="2"/>
  <c r="AI993" i="2"/>
  <c r="AH994" i="2"/>
  <c r="AI994" i="2"/>
  <c r="AH995" i="2"/>
  <c r="AI995" i="2"/>
  <c r="AH996" i="2"/>
  <c r="AI996" i="2"/>
  <c r="AH997" i="2"/>
  <c r="AI997" i="2"/>
  <c r="AH998" i="2"/>
  <c r="AI998" i="2"/>
  <c r="AH999" i="2"/>
  <c r="AI999" i="2"/>
  <c r="AH1000" i="2"/>
  <c r="AI1000" i="2"/>
  <c r="AH1001" i="2"/>
  <c r="AI1001" i="2"/>
  <c r="AH1002" i="2"/>
  <c r="AI1002" i="2"/>
  <c r="AH1003" i="2"/>
  <c r="AI1003" i="2"/>
  <c r="AH1004" i="2"/>
  <c r="AI1004" i="2"/>
  <c r="AH1005" i="2"/>
  <c r="AI1005" i="2"/>
  <c r="AH1006" i="2"/>
  <c r="AI1006" i="2"/>
  <c r="AH1007" i="2"/>
  <c r="AI1007" i="2"/>
  <c r="AH1008" i="2"/>
  <c r="AI1008" i="2"/>
  <c r="AH1009" i="2"/>
  <c r="AI1009" i="2"/>
  <c r="AH1010" i="2"/>
  <c r="AI1010" i="2"/>
  <c r="AH1011" i="2"/>
  <c r="AI1011" i="2"/>
  <c r="AH1012" i="2"/>
  <c r="AI1012" i="2"/>
  <c r="AH1013" i="2"/>
  <c r="AI1013" i="2"/>
  <c r="AH1014" i="2"/>
  <c r="AI1014" i="2"/>
  <c r="AH1015" i="2"/>
  <c r="AI1015" i="2"/>
  <c r="AH1016" i="2"/>
  <c r="AI1016" i="2"/>
  <c r="AH1017" i="2"/>
  <c r="AI1017" i="2"/>
  <c r="AH1018" i="2"/>
  <c r="AI1018" i="2"/>
  <c r="AH1019" i="2"/>
  <c r="AI1019" i="2"/>
  <c r="AH1020" i="2"/>
  <c r="AI1020" i="2"/>
  <c r="AH1021" i="2"/>
  <c r="AI1021" i="2"/>
  <c r="AH1022" i="2"/>
  <c r="AI1022" i="2"/>
  <c r="AH1023" i="2"/>
  <c r="AI1023" i="2"/>
  <c r="AH1024" i="2"/>
  <c r="AI1024" i="2"/>
  <c r="AH1025" i="2"/>
  <c r="AI1025" i="2"/>
  <c r="AH1026" i="2"/>
  <c r="AI1026" i="2"/>
  <c r="AH1027" i="2"/>
  <c r="AI1027" i="2"/>
  <c r="AH1028" i="2"/>
  <c r="AI1028" i="2"/>
  <c r="AH1029" i="2"/>
  <c r="AI1029" i="2"/>
  <c r="AH1030" i="2"/>
  <c r="AI1030" i="2"/>
  <c r="AH1031" i="2"/>
  <c r="AI1031" i="2"/>
  <c r="AH1032" i="2"/>
  <c r="AI1032" i="2"/>
  <c r="AH1033" i="2"/>
  <c r="AI1033" i="2"/>
  <c r="AH1034" i="2"/>
  <c r="AI1034" i="2"/>
  <c r="AH1035" i="2"/>
  <c r="AI1035" i="2"/>
  <c r="AH1036" i="2"/>
  <c r="AI1036" i="2"/>
  <c r="AH1037" i="2"/>
  <c r="AI1037" i="2"/>
  <c r="AH1038" i="2"/>
  <c r="AI1038" i="2"/>
  <c r="AH1039" i="2"/>
  <c r="AI1039" i="2"/>
  <c r="AH1040" i="2"/>
  <c r="AI1040" i="2"/>
  <c r="AH1041" i="2"/>
  <c r="AI1041" i="2"/>
  <c r="AH1042" i="2"/>
  <c r="AI1042" i="2"/>
  <c r="AH1043" i="2"/>
  <c r="AI1043" i="2"/>
  <c r="AH1044" i="2"/>
  <c r="AI1044" i="2"/>
  <c r="AH1045" i="2"/>
  <c r="AI1045" i="2"/>
  <c r="AH1046" i="2"/>
  <c r="AI1046" i="2"/>
  <c r="AH1047" i="2"/>
  <c r="AI1047" i="2"/>
  <c r="AH1048" i="2"/>
  <c r="AI1048" i="2"/>
  <c r="AH1049" i="2"/>
  <c r="AI1049" i="2"/>
  <c r="AH1050" i="2"/>
  <c r="AI1050" i="2"/>
  <c r="AH1051" i="2"/>
  <c r="AI1051" i="2"/>
  <c r="AH1052" i="2"/>
  <c r="AI1052" i="2"/>
  <c r="AH1053" i="2"/>
  <c r="AI1053" i="2"/>
  <c r="AH1054" i="2"/>
  <c r="AI1054" i="2"/>
  <c r="AH1055" i="2"/>
  <c r="AI1055" i="2"/>
  <c r="AH1056" i="2"/>
  <c r="AI1056" i="2"/>
  <c r="AH1057" i="2"/>
  <c r="AI1057" i="2"/>
  <c r="AH1058" i="2"/>
  <c r="AI1058" i="2"/>
  <c r="AH1059" i="2"/>
  <c r="AI1059" i="2"/>
  <c r="AH1060" i="2"/>
  <c r="AI1060" i="2"/>
  <c r="AH1061" i="2"/>
  <c r="AI1061" i="2"/>
  <c r="AH1062" i="2"/>
  <c r="AI1062" i="2"/>
  <c r="AH1063" i="2"/>
  <c r="AI1063" i="2"/>
  <c r="AH1064" i="2"/>
  <c r="AI1064" i="2"/>
  <c r="AH1065" i="2"/>
  <c r="AI1065" i="2"/>
  <c r="AH1066" i="2"/>
  <c r="AI1066" i="2"/>
  <c r="AH1067" i="2"/>
  <c r="AI1067" i="2"/>
  <c r="AH1068" i="2"/>
  <c r="AI1068" i="2"/>
  <c r="AH1069" i="2"/>
  <c r="AI1069" i="2"/>
  <c r="AH1070" i="2"/>
  <c r="AI1070" i="2"/>
  <c r="AH1071" i="2"/>
  <c r="AI1071" i="2"/>
  <c r="AH1072" i="2"/>
  <c r="AI1072" i="2"/>
  <c r="AH1073" i="2"/>
  <c r="AI1073" i="2"/>
  <c r="AH1074" i="2"/>
  <c r="AI1074" i="2"/>
  <c r="AH1075" i="2"/>
  <c r="AI1075" i="2"/>
  <c r="AH1076" i="2"/>
  <c r="AI1076" i="2"/>
  <c r="AH1077" i="2"/>
  <c r="AI1077" i="2"/>
  <c r="AH1078" i="2"/>
  <c r="AI1078" i="2"/>
  <c r="AH1079" i="2"/>
  <c r="AI1079" i="2"/>
  <c r="AH1080" i="2"/>
  <c r="AI1080" i="2"/>
  <c r="AH1081" i="2"/>
  <c r="AI1081" i="2"/>
  <c r="AH1082" i="2"/>
  <c r="AI1082" i="2"/>
  <c r="AH1083" i="2"/>
  <c r="AI1083" i="2"/>
  <c r="AH1084" i="2"/>
  <c r="AI1084" i="2"/>
  <c r="AH1085" i="2"/>
  <c r="AI1085" i="2"/>
  <c r="AH1086" i="2"/>
  <c r="AI1086" i="2"/>
  <c r="AH1087" i="2"/>
  <c r="AI1087" i="2"/>
  <c r="AH1088" i="2"/>
  <c r="AI1088" i="2"/>
  <c r="AH1089" i="2"/>
  <c r="AI1089" i="2"/>
  <c r="AH1090" i="2"/>
  <c r="AI1090" i="2"/>
  <c r="AH1091" i="2"/>
  <c r="AI1091" i="2"/>
  <c r="AH1092" i="2"/>
  <c r="AI1092" i="2"/>
  <c r="AH1093" i="2"/>
  <c r="AI1093" i="2"/>
  <c r="AH1094" i="2"/>
  <c r="AI1094" i="2"/>
  <c r="AH1095" i="2"/>
  <c r="AI1095" i="2"/>
  <c r="AH1096" i="2"/>
  <c r="AI1096" i="2"/>
  <c r="AH1097" i="2"/>
  <c r="AI1097" i="2"/>
  <c r="AH1098" i="2"/>
  <c r="AI1098" i="2"/>
  <c r="AH1099" i="2"/>
  <c r="AI1099" i="2"/>
  <c r="AH1100" i="2"/>
  <c r="AI1100" i="2"/>
  <c r="AH1101" i="2"/>
  <c r="AI1101" i="2"/>
  <c r="AH1102" i="2"/>
  <c r="AI1102" i="2"/>
  <c r="AH1103" i="2"/>
  <c r="AI1103" i="2"/>
  <c r="AH1104" i="2"/>
  <c r="AI1104" i="2"/>
  <c r="AH1105" i="2"/>
  <c r="AI1105" i="2"/>
  <c r="AH1106" i="2"/>
  <c r="AI1106" i="2"/>
  <c r="AH1107" i="2"/>
  <c r="AI1107" i="2"/>
  <c r="AH1108" i="2"/>
  <c r="AI1108" i="2"/>
  <c r="AH1109" i="2"/>
  <c r="AI1109" i="2"/>
  <c r="AH1110" i="2"/>
  <c r="AI1110" i="2"/>
  <c r="AH1111" i="2"/>
  <c r="AI1111" i="2"/>
  <c r="AH1112" i="2"/>
  <c r="AI1112" i="2"/>
  <c r="AH1113" i="2"/>
  <c r="AI1113" i="2"/>
  <c r="AH1114" i="2"/>
  <c r="AI1114" i="2"/>
  <c r="AH1115" i="2"/>
  <c r="AI1115" i="2"/>
  <c r="AH1116" i="2"/>
  <c r="AI1116" i="2"/>
  <c r="AH1117" i="2"/>
  <c r="AI1117" i="2"/>
  <c r="AH1118" i="2"/>
  <c r="AI1118" i="2"/>
  <c r="AH1119" i="2"/>
  <c r="AI1119" i="2"/>
  <c r="AH1120" i="2"/>
  <c r="AI1120" i="2"/>
  <c r="AH1121" i="2"/>
  <c r="AI1121" i="2"/>
  <c r="AH1122" i="2"/>
  <c r="AI1122" i="2"/>
  <c r="AH1123" i="2"/>
  <c r="AI1123" i="2"/>
  <c r="AH1124" i="2"/>
  <c r="AI1124" i="2"/>
  <c r="AH1125" i="2"/>
  <c r="AI1125" i="2"/>
  <c r="AH1126" i="2"/>
  <c r="AI1126" i="2"/>
  <c r="AH1127" i="2"/>
  <c r="AI1127" i="2"/>
  <c r="AH1128" i="2"/>
  <c r="AI1128" i="2"/>
  <c r="AH1129" i="2"/>
  <c r="AI1129" i="2"/>
  <c r="AH1130" i="2"/>
  <c r="AI1130" i="2"/>
  <c r="AH1131" i="2"/>
  <c r="AI1131" i="2"/>
  <c r="AH1132" i="2"/>
  <c r="AI1132" i="2"/>
  <c r="AH1133" i="2"/>
  <c r="AI1133" i="2"/>
  <c r="AH1134" i="2"/>
  <c r="AI1134" i="2"/>
  <c r="AH1135" i="2"/>
  <c r="AI1135" i="2"/>
  <c r="AH1136" i="2"/>
  <c r="AI1136" i="2"/>
  <c r="AH1137" i="2"/>
  <c r="AI1137" i="2"/>
  <c r="AH1138" i="2"/>
  <c r="AI1138" i="2"/>
  <c r="AH1139" i="2"/>
  <c r="AI1139" i="2"/>
  <c r="AH1140" i="2"/>
  <c r="AI1140" i="2"/>
  <c r="AH1141" i="2"/>
  <c r="AI1141" i="2"/>
  <c r="AH1142" i="2"/>
  <c r="AI1142" i="2"/>
  <c r="AH1143" i="2"/>
  <c r="AI1143" i="2"/>
  <c r="AH1144" i="2"/>
  <c r="AI1144" i="2"/>
  <c r="AH1145" i="2"/>
  <c r="AI1145" i="2"/>
  <c r="AH1146" i="2"/>
  <c r="AI1146" i="2"/>
  <c r="AH1147" i="2"/>
  <c r="AI1147" i="2"/>
  <c r="AH1148" i="2"/>
  <c r="AI1148" i="2"/>
  <c r="AH1149" i="2"/>
  <c r="AI1149" i="2"/>
  <c r="AH1150" i="2"/>
  <c r="AI1150" i="2"/>
  <c r="AH1151" i="2"/>
  <c r="AI1151" i="2"/>
  <c r="AH1152" i="2"/>
  <c r="AI1152" i="2"/>
  <c r="AH1153" i="2"/>
  <c r="AI1153" i="2"/>
  <c r="AH1154" i="2"/>
  <c r="AI1154" i="2"/>
  <c r="AH1155" i="2"/>
  <c r="AI1155" i="2"/>
  <c r="AH1156" i="2"/>
  <c r="AI1156" i="2"/>
  <c r="AH1157" i="2"/>
  <c r="AI1157" i="2"/>
  <c r="AH1158" i="2"/>
  <c r="AI1158" i="2"/>
  <c r="AH1159" i="2"/>
  <c r="AI1159" i="2"/>
  <c r="AH1160" i="2"/>
  <c r="AI1160" i="2"/>
  <c r="AH1161" i="2"/>
  <c r="AI1161" i="2"/>
  <c r="AH1162" i="2"/>
  <c r="AI1162" i="2"/>
  <c r="AH1163" i="2"/>
  <c r="AI1163" i="2"/>
  <c r="AH1164" i="2"/>
  <c r="AI1164" i="2"/>
  <c r="AH1165" i="2"/>
  <c r="AI1165" i="2"/>
  <c r="AH1166" i="2"/>
  <c r="AI1166" i="2"/>
  <c r="AH1167" i="2"/>
  <c r="AI1167" i="2"/>
  <c r="AH1168" i="2"/>
  <c r="AI1168" i="2"/>
  <c r="AH1169" i="2"/>
  <c r="AI1169" i="2"/>
  <c r="AH1170" i="2"/>
  <c r="AI1170" i="2"/>
  <c r="AH1171" i="2"/>
  <c r="AI1171" i="2"/>
  <c r="AH1172" i="2"/>
  <c r="AI1172" i="2"/>
  <c r="AH1173" i="2"/>
  <c r="AI1173" i="2"/>
  <c r="AH1174" i="2"/>
  <c r="AI1174" i="2"/>
  <c r="AH1175" i="2"/>
  <c r="AI1175" i="2"/>
  <c r="AH1176" i="2"/>
  <c r="AI1176" i="2"/>
  <c r="AH1177" i="2"/>
  <c r="AI1177" i="2"/>
  <c r="AH1178" i="2"/>
  <c r="AI1178" i="2"/>
  <c r="AH1179" i="2"/>
  <c r="AI1179" i="2"/>
  <c r="AH1180" i="2"/>
  <c r="AI1180" i="2"/>
  <c r="AH1181" i="2"/>
  <c r="AI1181" i="2"/>
  <c r="AH1182" i="2"/>
  <c r="AI1182" i="2"/>
  <c r="AH1183" i="2"/>
  <c r="AI1183" i="2"/>
  <c r="AH1184" i="2"/>
  <c r="AI1184" i="2"/>
  <c r="AH1185" i="2"/>
  <c r="AI1185" i="2"/>
  <c r="AH1186" i="2"/>
  <c r="AI1186" i="2"/>
  <c r="AH1187" i="2"/>
  <c r="AI1187" i="2"/>
  <c r="AH1188" i="2"/>
  <c r="AI1188" i="2"/>
  <c r="AH1189" i="2"/>
  <c r="AI1189" i="2"/>
  <c r="AH1190" i="2"/>
  <c r="AI1190" i="2"/>
  <c r="AH1191" i="2"/>
  <c r="AI1191" i="2"/>
  <c r="AH1192" i="2"/>
  <c r="AI1192" i="2"/>
  <c r="AH1193" i="2"/>
  <c r="AI1193" i="2"/>
  <c r="AH1194" i="2"/>
  <c r="AI1194" i="2"/>
  <c r="AH1195" i="2"/>
  <c r="AI1195" i="2"/>
  <c r="AH1196" i="2"/>
  <c r="AI1196" i="2"/>
  <c r="AH1197" i="2"/>
  <c r="AI1197" i="2"/>
  <c r="AH1198" i="2"/>
  <c r="AI1198" i="2"/>
  <c r="AH1199" i="2"/>
  <c r="AI1199" i="2"/>
  <c r="AH1200" i="2"/>
  <c r="AI1200" i="2"/>
  <c r="AH1201" i="2"/>
  <c r="AI1201" i="2"/>
  <c r="AH1202" i="2"/>
  <c r="AI1202" i="2"/>
  <c r="AH1203" i="2"/>
  <c r="AI1203" i="2"/>
  <c r="AH1204" i="2"/>
  <c r="AI1204" i="2"/>
  <c r="AH1205" i="2"/>
  <c r="AI1205" i="2"/>
  <c r="AH1206" i="2"/>
  <c r="AI1206" i="2"/>
  <c r="AH1207" i="2"/>
  <c r="AI1207" i="2"/>
  <c r="AH1208" i="2"/>
  <c r="AI1208" i="2"/>
  <c r="AH1209" i="2"/>
  <c r="AI1209" i="2"/>
  <c r="AH1210" i="2"/>
  <c r="AI1210" i="2"/>
  <c r="AH1211" i="2"/>
  <c r="AI1211" i="2"/>
  <c r="AH1212" i="2"/>
  <c r="AI1212" i="2"/>
  <c r="AH1213" i="2"/>
  <c r="AI1213" i="2"/>
  <c r="AH1214" i="2"/>
  <c r="AI1214" i="2"/>
  <c r="AH1215" i="2"/>
  <c r="AI1215" i="2"/>
  <c r="AH1216" i="2"/>
  <c r="AI1216" i="2"/>
  <c r="AH1217" i="2"/>
  <c r="AI1217" i="2"/>
  <c r="AH1218" i="2"/>
  <c r="AI1218" i="2"/>
  <c r="AH1219" i="2"/>
  <c r="AI1219" i="2"/>
  <c r="AH1220" i="2"/>
  <c r="AI1220" i="2"/>
  <c r="AH1221" i="2"/>
  <c r="AI1221" i="2"/>
  <c r="AH1222" i="2"/>
  <c r="AI1222" i="2"/>
  <c r="AH1223" i="2"/>
  <c r="AI1223" i="2"/>
  <c r="AH1224" i="2"/>
  <c r="AI1224" i="2"/>
  <c r="AH1225" i="2"/>
  <c r="AI1225" i="2"/>
  <c r="AH1226" i="2"/>
  <c r="AI1226" i="2"/>
  <c r="AH1227" i="2"/>
  <c r="AI1227" i="2"/>
  <c r="AH1228" i="2"/>
  <c r="AI1228" i="2"/>
  <c r="AH1229" i="2"/>
  <c r="AI1229" i="2"/>
  <c r="AH1230" i="2"/>
  <c r="AI1230" i="2"/>
  <c r="AH1231" i="2"/>
  <c r="AI1231" i="2"/>
  <c r="AH1232" i="2"/>
  <c r="AI1232" i="2"/>
  <c r="AH1233" i="2"/>
  <c r="AI1233" i="2"/>
  <c r="AH1234" i="2"/>
  <c r="AI1234" i="2"/>
  <c r="AH1235" i="2"/>
  <c r="AI1235" i="2"/>
  <c r="AH1236" i="2"/>
  <c r="AI1236" i="2"/>
  <c r="AH1237" i="2"/>
  <c r="AI1237" i="2"/>
  <c r="AH1238" i="2"/>
  <c r="AI1238" i="2"/>
  <c r="AH1239" i="2"/>
  <c r="AI1239" i="2"/>
  <c r="AH1240" i="2"/>
  <c r="AI1240" i="2"/>
  <c r="AH1241" i="2"/>
  <c r="AI1241" i="2"/>
  <c r="AH1242" i="2"/>
  <c r="AI1242" i="2"/>
  <c r="AH1243" i="2"/>
  <c r="AI1243" i="2"/>
  <c r="AH1244" i="2"/>
  <c r="AI1244" i="2"/>
  <c r="AH1245" i="2"/>
  <c r="AI1245" i="2"/>
  <c r="AH1246" i="2"/>
  <c r="AI1246" i="2"/>
  <c r="AH1247" i="2"/>
  <c r="AI1247" i="2"/>
  <c r="AH1248" i="2"/>
  <c r="AI1248" i="2"/>
  <c r="AH1249" i="2"/>
  <c r="AI1249" i="2"/>
  <c r="AH1250" i="2"/>
  <c r="AI1250" i="2"/>
  <c r="AH1251" i="2"/>
  <c r="AI1251" i="2"/>
  <c r="AH1252" i="2"/>
  <c r="AI1252" i="2"/>
  <c r="AH1253" i="2"/>
  <c r="AI1253" i="2"/>
  <c r="AH1254" i="2"/>
  <c r="AI1254" i="2"/>
  <c r="AH1255" i="2"/>
  <c r="AI1255" i="2"/>
  <c r="AH1256" i="2"/>
  <c r="AI1256" i="2"/>
  <c r="AH1257" i="2"/>
  <c r="AI1257" i="2"/>
  <c r="AH1258" i="2"/>
  <c r="AI1258" i="2"/>
  <c r="AH1259" i="2"/>
  <c r="AI1259" i="2"/>
  <c r="AH1260" i="2"/>
  <c r="AI1260" i="2"/>
  <c r="AH1261" i="2"/>
  <c r="AI1261" i="2"/>
  <c r="AH1262" i="2"/>
  <c r="AI1262" i="2"/>
  <c r="AH1263" i="2"/>
  <c r="AI1263" i="2"/>
  <c r="AH1264" i="2"/>
  <c r="AI1264" i="2"/>
  <c r="AH1265" i="2"/>
  <c r="AI1265" i="2"/>
  <c r="AH1266" i="2"/>
  <c r="AI1266" i="2"/>
  <c r="AH1267" i="2"/>
  <c r="AI1267" i="2"/>
  <c r="AH1268" i="2"/>
  <c r="AI1268" i="2"/>
  <c r="AH1269" i="2"/>
  <c r="AI1269" i="2"/>
  <c r="AH1270" i="2"/>
  <c r="AI1270" i="2"/>
  <c r="AH1271" i="2"/>
  <c r="AI1271" i="2"/>
  <c r="AH1272" i="2"/>
  <c r="AI1272" i="2"/>
  <c r="AH1273" i="2"/>
  <c r="AI1273" i="2"/>
  <c r="AH1274" i="2"/>
  <c r="AI1274" i="2"/>
  <c r="AH1275" i="2"/>
  <c r="AI1275" i="2"/>
  <c r="AH1276" i="2"/>
  <c r="AI1276" i="2"/>
  <c r="AH1277" i="2"/>
  <c r="AI1277" i="2"/>
  <c r="AH1278" i="2"/>
  <c r="AI1278" i="2"/>
  <c r="AH1279" i="2"/>
  <c r="AI1279" i="2"/>
  <c r="AH1280" i="2"/>
  <c r="AI1280" i="2"/>
  <c r="AH1281" i="2"/>
  <c r="AI1281" i="2"/>
  <c r="AH1282" i="2"/>
  <c r="AI1282" i="2"/>
  <c r="AH1283" i="2"/>
  <c r="AI1283" i="2"/>
  <c r="AH1284" i="2"/>
  <c r="AI1284" i="2"/>
  <c r="AH1285" i="2"/>
  <c r="AI1285" i="2"/>
  <c r="AH1286" i="2"/>
  <c r="AI1286" i="2"/>
  <c r="AH1287" i="2"/>
  <c r="AI1287" i="2"/>
  <c r="AH1288" i="2"/>
  <c r="AI1288" i="2"/>
  <c r="AH1289" i="2"/>
  <c r="AI1289" i="2"/>
  <c r="AH1290" i="2"/>
  <c r="AI1290" i="2"/>
  <c r="AH1291" i="2"/>
  <c r="AI1291" i="2"/>
  <c r="AH1292" i="2"/>
  <c r="AI1292" i="2"/>
  <c r="AH1293" i="2"/>
  <c r="AI1293" i="2"/>
  <c r="AH1294" i="2"/>
  <c r="AI1294" i="2"/>
  <c r="AH1295" i="2"/>
  <c r="AI1295" i="2"/>
  <c r="AH1296" i="2"/>
  <c r="AI1296" i="2"/>
  <c r="AH1297" i="2"/>
  <c r="AI1297" i="2"/>
  <c r="AH1298" i="2"/>
  <c r="AI1298" i="2"/>
  <c r="AH1299" i="2"/>
  <c r="AI1299" i="2"/>
  <c r="AH1300" i="2"/>
  <c r="AI1300" i="2"/>
  <c r="AH1301" i="2"/>
  <c r="AI1301" i="2"/>
  <c r="AH1302" i="2"/>
  <c r="AI1302" i="2"/>
  <c r="AH1303" i="2"/>
  <c r="AI1303" i="2"/>
  <c r="AH1304" i="2"/>
  <c r="AI1304" i="2"/>
  <c r="AH1305" i="2"/>
  <c r="AI1305" i="2"/>
  <c r="AH1306" i="2"/>
  <c r="AI1306" i="2"/>
  <c r="AH1307" i="2"/>
  <c r="AI1307" i="2"/>
  <c r="AH1308" i="2"/>
  <c r="AI1308" i="2"/>
  <c r="AH1309" i="2"/>
  <c r="AI1309" i="2"/>
  <c r="AH1310" i="2"/>
  <c r="AI1310" i="2"/>
  <c r="AH1311" i="2"/>
  <c r="AI1311" i="2"/>
  <c r="AH1312" i="2"/>
  <c r="AI1312" i="2"/>
  <c r="AH1313" i="2"/>
  <c r="AI1313" i="2"/>
  <c r="AH1314" i="2"/>
  <c r="AI1314" i="2"/>
  <c r="AH1315" i="2"/>
  <c r="AI1315" i="2"/>
  <c r="AH1316" i="2"/>
  <c r="AI1316" i="2"/>
  <c r="AH1317" i="2"/>
  <c r="AI1317" i="2"/>
  <c r="AH1318" i="2"/>
  <c r="AI1318" i="2"/>
  <c r="AH1319" i="2"/>
  <c r="AI1319" i="2"/>
  <c r="AH1320" i="2"/>
  <c r="AI1320" i="2"/>
  <c r="AH1321" i="2"/>
  <c r="AI1321" i="2"/>
  <c r="AH1322" i="2"/>
  <c r="AI1322" i="2"/>
  <c r="AH1323" i="2"/>
  <c r="AI1323" i="2"/>
  <c r="AH1324" i="2"/>
  <c r="AI1324" i="2"/>
  <c r="AH1325" i="2"/>
  <c r="AI1325" i="2"/>
  <c r="AH1326" i="2"/>
  <c r="AI1326" i="2"/>
  <c r="AH1327" i="2"/>
  <c r="AI1327" i="2"/>
  <c r="AH1328" i="2"/>
  <c r="AI1328" i="2"/>
  <c r="AH1329" i="2"/>
  <c r="AI1329" i="2"/>
  <c r="AH1330" i="2"/>
  <c r="AI1330" i="2"/>
  <c r="AH1331" i="2"/>
  <c r="AI1331" i="2"/>
  <c r="AH1332" i="2"/>
  <c r="AI1332" i="2"/>
  <c r="AH1333" i="2"/>
  <c r="AI1333" i="2"/>
  <c r="AH1334" i="2"/>
  <c r="AI1334" i="2"/>
  <c r="AH1335" i="2"/>
  <c r="AI1335" i="2"/>
  <c r="AH1336" i="2"/>
  <c r="AI1336" i="2"/>
  <c r="AH1337" i="2"/>
  <c r="AI1337" i="2"/>
  <c r="AH1338" i="2"/>
  <c r="AI1338" i="2"/>
  <c r="AH1339" i="2"/>
  <c r="AI1339" i="2"/>
  <c r="AH1340" i="2"/>
  <c r="AI1340" i="2"/>
  <c r="AH1341" i="2"/>
  <c r="AI1341" i="2"/>
  <c r="AH1342" i="2"/>
  <c r="AI1342" i="2"/>
  <c r="AH1343" i="2"/>
  <c r="AI1343" i="2"/>
  <c r="AH1344" i="2"/>
  <c r="AI1344" i="2"/>
  <c r="AH1345" i="2"/>
  <c r="AI1345" i="2"/>
  <c r="AH1346" i="2"/>
  <c r="AI1346" i="2"/>
  <c r="AH1347" i="2"/>
  <c r="AI1347" i="2"/>
  <c r="AH1348" i="2"/>
  <c r="AI1348" i="2"/>
  <c r="AH1349" i="2"/>
  <c r="AI1349" i="2"/>
  <c r="AH1350" i="2"/>
  <c r="AI1350" i="2"/>
  <c r="AH1351" i="2"/>
  <c r="AI1351" i="2"/>
  <c r="AH1352" i="2"/>
  <c r="AI1352" i="2"/>
  <c r="AH1353" i="2"/>
  <c r="AI1353" i="2"/>
  <c r="AH1354" i="2"/>
  <c r="AI1354" i="2"/>
  <c r="AH1355" i="2"/>
  <c r="AI1355" i="2"/>
  <c r="AH1356" i="2"/>
  <c r="AI1356" i="2"/>
  <c r="AH1357" i="2"/>
  <c r="AI1357" i="2"/>
  <c r="AH1358" i="2"/>
  <c r="AI1358" i="2"/>
  <c r="AH1359" i="2"/>
  <c r="AI1359" i="2"/>
  <c r="AH1360" i="2"/>
  <c r="AI1360" i="2"/>
  <c r="AH1361" i="2"/>
  <c r="AI1361" i="2"/>
  <c r="AH1362" i="2"/>
  <c r="AI1362" i="2"/>
  <c r="AH1363" i="2"/>
  <c r="AI1363" i="2"/>
  <c r="AH1364" i="2"/>
  <c r="AI1364" i="2"/>
  <c r="AH1365" i="2"/>
  <c r="AI1365" i="2"/>
  <c r="AH1366" i="2"/>
  <c r="AI1366" i="2"/>
  <c r="AH1367" i="2"/>
  <c r="AI1367" i="2"/>
  <c r="AH1368" i="2"/>
  <c r="AI1368" i="2"/>
  <c r="AH1369" i="2"/>
  <c r="AI1369" i="2"/>
  <c r="AH1370" i="2"/>
  <c r="AI1370" i="2"/>
  <c r="AH1371" i="2"/>
  <c r="AI1371" i="2"/>
  <c r="AH1372" i="2"/>
  <c r="AI1372" i="2"/>
  <c r="AH1373" i="2"/>
  <c r="AI1373" i="2"/>
  <c r="AH1374" i="2"/>
  <c r="AI1374" i="2"/>
  <c r="AH1375" i="2"/>
  <c r="AI1375" i="2"/>
  <c r="AH1376" i="2"/>
  <c r="AI1376" i="2"/>
  <c r="AH1377" i="2"/>
  <c r="AI1377" i="2"/>
  <c r="AH1378" i="2"/>
  <c r="AI1378" i="2"/>
  <c r="AH1379" i="2"/>
  <c r="AI1379" i="2"/>
  <c r="AH1380" i="2"/>
  <c r="AI1380" i="2"/>
  <c r="AH1381" i="2"/>
  <c r="AI1381" i="2"/>
  <c r="AH1382" i="2"/>
  <c r="AI1382" i="2"/>
  <c r="AH1383" i="2"/>
  <c r="AI1383" i="2"/>
  <c r="AH1384" i="2"/>
  <c r="AI1384" i="2"/>
  <c r="AH1385" i="2"/>
  <c r="AI1385" i="2"/>
  <c r="AH1386" i="2"/>
  <c r="AI1386" i="2"/>
  <c r="AH1387" i="2"/>
  <c r="AI1387" i="2"/>
  <c r="AH1388" i="2"/>
  <c r="AI1388" i="2"/>
  <c r="AH1389" i="2"/>
  <c r="AI1389" i="2"/>
  <c r="AH1390" i="2"/>
  <c r="AI1390" i="2"/>
  <c r="AH1391" i="2"/>
  <c r="AI1391" i="2"/>
  <c r="AH1392" i="2"/>
  <c r="AI1392" i="2"/>
  <c r="AH1393" i="2"/>
  <c r="AI1393" i="2"/>
  <c r="AH1394" i="2"/>
  <c r="AI1394" i="2"/>
  <c r="AH1395" i="2"/>
  <c r="AI1395" i="2"/>
  <c r="AH1396" i="2"/>
  <c r="AI1396" i="2"/>
  <c r="AH1397" i="2"/>
  <c r="AI1397" i="2"/>
  <c r="AH1398" i="2"/>
  <c r="AI1398" i="2"/>
  <c r="AH1399" i="2"/>
  <c r="AI1399" i="2"/>
  <c r="AH1400" i="2"/>
  <c r="AI1400" i="2"/>
  <c r="AH1401" i="2"/>
  <c r="AI1401" i="2"/>
  <c r="AH1402" i="2"/>
  <c r="AI1402" i="2"/>
  <c r="AH1403" i="2"/>
  <c r="AI1403" i="2"/>
  <c r="AH1404" i="2"/>
  <c r="AI1404" i="2"/>
  <c r="AH1405" i="2"/>
  <c r="AI1405" i="2"/>
  <c r="AH1406" i="2"/>
  <c r="AI1406" i="2"/>
  <c r="AH1407" i="2"/>
  <c r="AI1407" i="2"/>
  <c r="AH1408" i="2"/>
  <c r="AI1408" i="2"/>
  <c r="AH1409" i="2"/>
  <c r="AI1409" i="2"/>
  <c r="AH1410" i="2"/>
  <c r="AI1410" i="2"/>
  <c r="AH1411" i="2"/>
  <c r="AI1411" i="2"/>
  <c r="AH1412" i="2"/>
  <c r="AI1412" i="2"/>
  <c r="AH1413" i="2"/>
  <c r="AI1413" i="2"/>
  <c r="AH1414" i="2"/>
  <c r="AI1414" i="2"/>
  <c r="AH1415" i="2"/>
  <c r="AI1415" i="2"/>
  <c r="AH1416" i="2"/>
  <c r="AI1416" i="2"/>
  <c r="AH1417" i="2"/>
  <c r="AI1417" i="2"/>
  <c r="AH1418" i="2"/>
  <c r="AI1418" i="2"/>
  <c r="AH1419" i="2"/>
  <c r="AI1419" i="2"/>
  <c r="AH1420" i="2"/>
  <c r="AI1420" i="2"/>
  <c r="AH1421" i="2"/>
  <c r="AI1421" i="2"/>
  <c r="AH1422" i="2"/>
  <c r="AI1422" i="2"/>
  <c r="AH1423" i="2"/>
  <c r="AI1423" i="2"/>
  <c r="AH1424" i="2"/>
  <c r="AI1424" i="2"/>
  <c r="AH1425" i="2"/>
  <c r="AI1425" i="2"/>
  <c r="AH1426" i="2"/>
  <c r="AI1426" i="2"/>
  <c r="AH1427" i="2"/>
  <c r="AI1427" i="2"/>
  <c r="AH1428" i="2"/>
  <c r="AI1428" i="2"/>
  <c r="AH1429" i="2"/>
  <c r="AI1429" i="2"/>
  <c r="AH1430" i="2"/>
  <c r="AI1430" i="2"/>
  <c r="AH1431" i="2"/>
  <c r="AI1431" i="2"/>
  <c r="AH1432" i="2"/>
  <c r="AI1432" i="2"/>
  <c r="AH1433" i="2"/>
  <c r="AI1433" i="2"/>
  <c r="AH1434" i="2"/>
  <c r="AI1434" i="2"/>
  <c r="AH1435" i="2"/>
  <c r="AI1435" i="2"/>
  <c r="AH1436" i="2"/>
  <c r="AI1436" i="2"/>
  <c r="AH1437" i="2"/>
  <c r="AI1437" i="2"/>
  <c r="AH1438" i="2"/>
  <c r="AI1438" i="2"/>
  <c r="AH1439" i="2"/>
  <c r="AI1439" i="2"/>
  <c r="AH1440" i="2"/>
  <c r="AI1440" i="2"/>
  <c r="AH1441" i="2"/>
  <c r="AI1441" i="2"/>
  <c r="AH1442" i="2"/>
  <c r="AI1442" i="2"/>
  <c r="AH1443" i="2"/>
  <c r="AI1443" i="2"/>
  <c r="AH1444" i="2"/>
  <c r="AI1444" i="2"/>
  <c r="AH1445" i="2"/>
  <c r="AI1445" i="2"/>
  <c r="AH1446" i="2"/>
  <c r="AI1446" i="2"/>
  <c r="AH1447" i="2"/>
  <c r="AI1447" i="2"/>
  <c r="AH1448" i="2"/>
  <c r="AI1448" i="2"/>
  <c r="AH1449" i="2"/>
  <c r="AI1449" i="2"/>
  <c r="AH1450" i="2"/>
  <c r="AI1450" i="2"/>
  <c r="AH1451" i="2"/>
  <c r="AI1451" i="2"/>
  <c r="AH1452" i="2"/>
  <c r="AI1452" i="2"/>
  <c r="AH1453" i="2"/>
  <c r="AI1453" i="2"/>
  <c r="AH1454" i="2"/>
  <c r="AI1454" i="2"/>
  <c r="AH1455" i="2"/>
  <c r="AI1455" i="2"/>
  <c r="AH1456" i="2"/>
  <c r="AI1456" i="2"/>
  <c r="AH1457" i="2"/>
  <c r="AI1457" i="2"/>
  <c r="AH1458" i="2"/>
  <c r="AI1458" i="2"/>
  <c r="AH1459" i="2"/>
  <c r="AI1459" i="2"/>
  <c r="AH1460" i="2"/>
  <c r="AI1460" i="2"/>
  <c r="AH1461" i="2"/>
  <c r="AI1461" i="2"/>
  <c r="AH1462" i="2"/>
  <c r="AI1462" i="2"/>
  <c r="AH1463" i="2"/>
  <c r="AI1463" i="2"/>
  <c r="AH1464" i="2"/>
  <c r="AI1464" i="2"/>
  <c r="AH1465" i="2"/>
  <c r="AI1465" i="2"/>
  <c r="AH1466" i="2"/>
  <c r="AI1466" i="2"/>
  <c r="AH1467" i="2"/>
  <c r="AI1467" i="2"/>
  <c r="AH1468" i="2"/>
  <c r="AI1468" i="2"/>
  <c r="AH1469" i="2"/>
  <c r="AI1469" i="2"/>
  <c r="AH1470" i="2"/>
  <c r="AI1470" i="2"/>
  <c r="AH1471" i="2"/>
  <c r="AI1471" i="2"/>
  <c r="AH1472" i="2"/>
  <c r="AI1472" i="2"/>
  <c r="AH1473" i="2"/>
  <c r="AI1473" i="2"/>
  <c r="AH1474" i="2"/>
  <c r="AI1474" i="2"/>
  <c r="AH1475" i="2"/>
  <c r="AI1475" i="2"/>
  <c r="AH1476" i="2"/>
  <c r="AI1476" i="2"/>
  <c r="AH1477" i="2"/>
  <c r="AI1477" i="2"/>
  <c r="AH1478" i="2"/>
  <c r="AI1478" i="2"/>
  <c r="AH1479" i="2"/>
  <c r="AI1479" i="2"/>
  <c r="AH1480" i="2"/>
  <c r="AI1480" i="2"/>
  <c r="AH1481" i="2"/>
  <c r="AI1481" i="2"/>
  <c r="AH1482" i="2"/>
  <c r="AI1482" i="2"/>
  <c r="AH1483" i="2"/>
  <c r="AI1483" i="2"/>
  <c r="AH1484" i="2"/>
  <c r="AI1484" i="2"/>
  <c r="AH1485" i="2"/>
  <c r="AI1485" i="2"/>
  <c r="AH1486" i="2"/>
  <c r="AI1486" i="2"/>
  <c r="AH1487" i="2"/>
  <c r="AI1487" i="2"/>
  <c r="AH1488" i="2"/>
  <c r="AI1488" i="2"/>
  <c r="AH1489" i="2"/>
  <c r="AI1489" i="2"/>
  <c r="AH1490" i="2"/>
  <c r="AI1490" i="2"/>
  <c r="AH1491" i="2"/>
  <c r="AI1491" i="2"/>
  <c r="AH1492" i="2"/>
  <c r="AI1492" i="2"/>
  <c r="AH1493" i="2"/>
  <c r="AI1493" i="2"/>
  <c r="AH1494" i="2"/>
  <c r="AI1494" i="2"/>
  <c r="AH1495" i="2"/>
  <c r="AI1495" i="2"/>
  <c r="AH1496" i="2"/>
  <c r="AI1496" i="2"/>
  <c r="AH1497" i="2"/>
  <c r="AI1497" i="2"/>
  <c r="AH1498" i="2"/>
  <c r="AI1498" i="2"/>
  <c r="AH1499" i="2"/>
  <c r="AI1499" i="2"/>
  <c r="AH1500" i="2"/>
  <c r="AI1500" i="2"/>
  <c r="AH1501" i="2"/>
  <c r="AI1501" i="2"/>
  <c r="AH1502" i="2"/>
  <c r="AI1502" i="2"/>
  <c r="AH1503" i="2"/>
  <c r="AI1503" i="2"/>
  <c r="AH1504" i="2"/>
  <c r="AI1504" i="2"/>
  <c r="AH1505" i="2"/>
  <c r="AI1505" i="2"/>
  <c r="AH1506" i="2"/>
  <c r="AI1506" i="2"/>
  <c r="AH1507" i="2"/>
  <c r="AI1507" i="2"/>
  <c r="AH1508" i="2"/>
  <c r="AI1508" i="2"/>
  <c r="AH1509" i="2"/>
  <c r="AI1509" i="2"/>
  <c r="AH1510" i="2"/>
  <c r="AI1510" i="2"/>
  <c r="AH1511" i="2"/>
  <c r="AI1511" i="2"/>
  <c r="AH1512" i="2"/>
  <c r="AI1512" i="2"/>
  <c r="AH1513" i="2"/>
  <c r="AI1513" i="2"/>
  <c r="AH1514" i="2"/>
  <c r="AI1514" i="2"/>
  <c r="AH1515" i="2"/>
  <c r="AI1515" i="2"/>
  <c r="AH1516" i="2"/>
  <c r="AI1516" i="2"/>
  <c r="AH1517" i="2"/>
  <c r="AI1517" i="2"/>
  <c r="AH1518" i="2"/>
  <c r="AI1518" i="2"/>
  <c r="AH1519" i="2"/>
  <c r="AI1519" i="2"/>
  <c r="AH1520" i="2"/>
  <c r="AI1520" i="2"/>
  <c r="AH1521" i="2"/>
  <c r="AI1521" i="2"/>
  <c r="AH1522" i="2"/>
  <c r="AI1522" i="2"/>
  <c r="AH1523" i="2"/>
  <c r="AI1523" i="2"/>
  <c r="AH1524" i="2"/>
  <c r="AI1524" i="2"/>
  <c r="AH1525" i="2"/>
  <c r="AI1525" i="2"/>
  <c r="AH1526" i="2"/>
  <c r="AI1526" i="2"/>
  <c r="AH1527" i="2"/>
  <c r="AI1527" i="2"/>
  <c r="AH1528" i="2"/>
  <c r="AI1528" i="2"/>
  <c r="AH1529" i="2"/>
  <c r="AI1529" i="2"/>
  <c r="AH1530" i="2"/>
  <c r="AI1530" i="2"/>
  <c r="AH1531" i="2"/>
  <c r="AI1531" i="2"/>
  <c r="AH1532" i="2"/>
  <c r="AI1532" i="2"/>
  <c r="AH1533" i="2"/>
  <c r="AI1533" i="2"/>
  <c r="AH1534" i="2"/>
  <c r="AI1534" i="2"/>
  <c r="AH1535" i="2"/>
  <c r="AI1535" i="2"/>
  <c r="AH1536" i="2"/>
  <c r="AI1536" i="2"/>
  <c r="AH1537" i="2"/>
  <c r="AI1537" i="2"/>
  <c r="AH1538" i="2"/>
  <c r="AI1538" i="2"/>
  <c r="AH1539" i="2"/>
  <c r="AI1539" i="2"/>
  <c r="AH1540" i="2"/>
  <c r="AI1540" i="2"/>
  <c r="AH1541" i="2"/>
  <c r="AI1541" i="2"/>
  <c r="AH1542" i="2"/>
  <c r="AI1542" i="2"/>
  <c r="AH1543" i="2"/>
  <c r="AI1543" i="2"/>
  <c r="AH1544" i="2"/>
  <c r="AI1544" i="2"/>
  <c r="AH1545" i="2"/>
  <c r="AI1545" i="2"/>
  <c r="AH1546" i="2"/>
  <c r="AI1546" i="2"/>
  <c r="AH1547" i="2"/>
  <c r="AI1547" i="2"/>
  <c r="AH1548" i="2"/>
  <c r="AI1548" i="2"/>
  <c r="AH1549" i="2"/>
  <c r="AI1549" i="2"/>
  <c r="AH1550" i="2"/>
  <c r="AI1550" i="2"/>
  <c r="AH1551" i="2"/>
  <c r="AI1551" i="2"/>
  <c r="AH1552" i="2"/>
  <c r="AI1552" i="2"/>
  <c r="AH1553" i="2"/>
  <c r="AI1553" i="2"/>
  <c r="AH1554" i="2"/>
  <c r="AI1554" i="2"/>
  <c r="AH1555" i="2"/>
  <c r="AI1555" i="2"/>
  <c r="AH1556" i="2"/>
  <c r="AI1556" i="2"/>
  <c r="AH1557" i="2"/>
  <c r="AI1557" i="2"/>
  <c r="AH1558" i="2"/>
  <c r="AI1558" i="2"/>
  <c r="AH1559" i="2"/>
  <c r="AI1559" i="2"/>
  <c r="AH1560" i="2"/>
  <c r="AI1560" i="2"/>
  <c r="AH1561" i="2"/>
  <c r="AI1561" i="2"/>
  <c r="AH1562" i="2"/>
  <c r="AI1562" i="2"/>
  <c r="AH1563" i="2"/>
  <c r="AI1563" i="2"/>
  <c r="AH1564" i="2"/>
  <c r="AI1564" i="2"/>
  <c r="AH1565" i="2"/>
  <c r="AI1565" i="2"/>
  <c r="AH1566" i="2"/>
  <c r="AI1566" i="2"/>
  <c r="AH1567" i="2"/>
  <c r="AI1567" i="2"/>
  <c r="AH1568" i="2"/>
  <c r="AI1568" i="2"/>
  <c r="AH1569" i="2"/>
  <c r="AI1569" i="2"/>
  <c r="AH1570" i="2"/>
  <c r="AI1570" i="2"/>
  <c r="AH1571" i="2"/>
  <c r="AI1571" i="2"/>
  <c r="AH1572" i="2"/>
  <c r="AI1572" i="2"/>
  <c r="AH1573" i="2"/>
  <c r="AI1573" i="2"/>
  <c r="AH1574" i="2"/>
  <c r="AI1574" i="2"/>
  <c r="AH1575" i="2"/>
  <c r="AI1575" i="2"/>
  <c r="AH1576" i="2"/>
  <c r="AI1576" i="2"/>
  <c r="AH1577" i="2"/>
  <c r="AI1577" i="2"/>
  <c r="AH1578" i="2"/>
  <c r="AI1578" i="2"/>
  <c r="AH1579" i="2"/>
  <c r="AI1579" i="2"/>
  <c r="AH1580" i="2"/>
  <c r="AI1580" i="2"/>
  <c r="AH1581" i="2"/>
  <c r="AI1581" i="2"/>
  <c r="AH1582" i="2"/>
  <c r="AI1582" i="2"/>
  <c r="AH1583" i="2"/>
  <c r="AI1583" i="2"/>
  <c r="AH1584" i="2"/>
  <c r="AI1584" i="2"/>
  <c r="AH1585" i="2"/>
  <c r="AI1585" i="2"/>
  <c r="AH1586" i="2"/>
  <c r="AI1586" i="2"/>
  <c r="AH1587" i="2"/>
  <c r="AI1587" i="2"/>
  <c r="AH1588" i="2"/>
  <c r="AI1588" i="2"/>
  <c r="AH1589" i="2"/>
  <c r="AI1589" i="2"/>
  <c r="AH1590" i="2"/>
  <c r="AI1590" i="2"/>
  <c r="AH1591" i="2"/>
  <c r="AI1591" i="2"/>
  <c r="AH1592" i="2"/>
  <c r="AI1592" i="2"/>
  <c r="AH1593" i="2"/>
  <c r="AI1593" i="2"/>
  <c r="AH1594" i="2"/>
  <c r="AI1594" i="2"/>
  <c r="AH1595" i="2"/>
  <c r="AI1595" i="2"/>
  <c r="AH1596" i="2"/>
  <c r="AI1596" i="2"/>
  <c r="AH1597" i="2"/>
  <c r="AI1597" i="2"/>
  <c r="AH1598" i="2"/>
  <c r="AI1598" i="2"/>
  <c r="AH1599" i="2"/>
  <c r="AI1599" i="2"/>
  <c r="AH1600" i="2"/>
  <c r="AI1600" i="2"/>
  <c r="AH1601" i="2"/>
  <c r="AI1601" i="2"/>
  <c r="AH1602" i="2"/>
  <c r="AI1602" i="2"/>
  <c r="AH1603" i="2"/>
  <c r="AI1603" i="2"/>
  <c r="AH1604" i="2"/>
  <c r="AI1604" i="2"/>
  <c r="AH1605" i="2"/>
  <c r="AI1605" i="2"/>
  <c r="AH1606" i="2"/>
  <c r="AI1606" i="2"/>
  <c r="AH1607" i="2"/>
  <c r="AI1607" i="2"/>
  <c r="AH1608" i="2"/>
  <c r="AI1608" i="2"/>
  <c r="AH1609" i="2"/>
  <c r="AI1609" i="2"/>
  <c r="AH1610" i="2"/>
  <c r="AI1610" i="2"/>
  <c r="AH1611" i="2"/>
  <c r="AI1611" i="2"/>
  <c r="AH1612" i="2"/>
  <c r="AI1612" i="2"/>
  <c r="AH1613" i="2"/>
  <c r="AI1613" i="2"/>
  <c r="AH1614" i="2"/>
  <c r="AI1614" i="2"/>
  <c r="AH1615" i="2"/>
  <c r="AI1615" i="2"/>
  <c r="AH1616" i="2"/>
  <c r="AI1616" i="2"/>
  <c r="AH1617" i="2"/>
  <c r="AI1617" i="2"/>
  <c r="AH1618" i="2"/>
  <c r="AI1618" i="2"/>
  <c r="AH1619" i="2"/>
  <c r="AI1619" i="2"/>
  <c r="AH1620" i="2"/>
  <c r="AI1620" i="2"/>
  <c r="AH1621" i="2"/>
  <c r="AI1621" i="2"/>
  <c r="AH1622" i="2"/>
  <c r="AI1622" i="2"/>
  <c r="AH1623" i="2"/>
  <c r="AI1623" i="2"/>
  <c r="AH1624" i="2"/>
  <c r="AI1624" i="2"/>
  <c r="AH1625" i="2"/>
  <c r="AI1625" i="2"/>
  <c r="AH1626" i="2"/>
  <c r="AI1626" i="2"/>
  <c r="AH1627" i="2"/>
  <c r="AI1627" i="2"/>
  <c r="AH1628" i="2"/>
  <c r="AI1628" i="2"/>
  <c r="AH1629" i="2"/>
  <c r="AI1629" i="2"/>
  <c r="AH1630" i="2"/>
  <c r="AI1630" i="2"/>
  <c r="AH1631" i="2"/>
  <c r="AI1631" i="2"/>
  <c r="AH1632" i="2"/>
  <c r="AI1632" i="2"/>
  <c r="AH1633" i="2"/>
  <c r="AI1633" i="2"/>
  <c r="AH1634" i="2"/>
  <c r="AI1634" i="2"/>
  <c r="AH1635" i="2"/>
  <c r="AI1635" i="2"/>
  <c r="AH1636" i="2"/>
  <c r="AI1636" i="2"/>
  <c r="AH1637" i="2"/>
  <c r="AI1637" i="2"/>
  <c r="AH1638" i="2"/>
  <c r="AI1638" i="2"/>
  <c r="AH1639" i="2"/>
  <c r="AI1639" i="2"/>
  <c r="AH1640" i="2"/>
  <c r="AI1640" i="2"/>
  <c r="AH1641" i="2"/>
  <c r="AI1641" i="2"/>
  <c r="AH1642" i="2"/>
  <c r="AI1642" i="2"/>
  <c r="AH1643" i="2"/>
  <c r="AI1643" i="2"/>
  <c r="AH1644" i="2"/>
  <c r="AI1644" i="2"/>
  <c r="AH1645" i="2"/>
  <c r="AI1645" i="2"/>
  <c r="AH1646" i="2"/>
  <c r="AI1646" i="2"/>
  <c r="AH1647" i="2"/>
  <c r="AI1647" i="2"/>
  <c r="AH1648" i="2"/>
  <c r="AI1648" i="2"/>
  <c r="AH1649" i="2"/>
  <c r="AI1649" i="2"/>
  <c r="AH1650" i="2"/>
  <c r="AI1650" i="2"/>
  <c r="AH1651" i="2"/>
  <c r="AI1651" i="2"/>
  <c r="AH1652" i="2"/>
  <c r="AI1652" i="2"/>
  <c r="AH1653" i="2"/>
  <c r="AI1653" i="2"/>
  <c r="AH1654" i="2"/>
  <c r="AI1654" i="2"/>
  <c r="AH1655" i="2"/>
  <c r="AI1655" i="2"/>
  <c r="AH1656" i="2"/>
  <c r="AI1656" i="2"/>
  <c r="AH1657" i="2"/>
  <c r="AI1657" i="2"/>
  <c r="AH1658" i="2"/>
  <c r="AI1658" i="2"/>
  <c r="AH1659" i="2"/>
  <c r="AI1659" i="2"/>
  <c r="AH1660" i="2"/>
  <c r="AI1660" i="2"/>
  <c r="AH1661" i="2"/>
  <c r="AI1661" i="2"/>
  <c r="AH1662" i="2"/>
  <c r="AI1662" i="2"/>
  <c r="AH1663" i="2"/>
  <c r="AI1663" i="2"/>
  <c r="AH1664" i="2"/>
  <c r="AI1664" i="2"/>
  <c r="AH1665" i="2"/>
  <c r="AI1665" i="2"/>
  <c r="AH1666" i="2"/>
  <c r="AI1666" i="2"/>
  <c r="AH1667" i="2"/>
  <c r="AI1667" i="2"/>
  <c r="AH1668" i="2"/>
  <c r="AI1668" i="2"/>
  <c r="AH1669" i="2"/>
  <c r="AI1669" i="2"/>
  <c r="AH1670" i="2"/>
  <c r="AI1670" i="2"/>
  <c r="AH1671" i="2"/>
  <c r="AI1671" i="2"/>
  <c r="AH1672" i="2"/>
  <c r="AI1672" i="2"/>
  <c r="AH1673" i="2"/>
  <c r="AI1673" i="2"/>
  <c r="AH1674" i="2"/>
  <c r="AI1674" i="2"/>
  <c r="AH1675" i="2"/>
  <c r="AI1675" i="2"/>
  <c r="AH1676" i="2"/>
  <c r="AI1676" i="2"/>
  <c r="AH1677" i="2"/>
  <c r="AI1677" i="2"/>
  <c r="AH1678" i="2"/>
  <c r="AI1678" i="2"/>
  <c r="AH1679" i="2"/>
  <c r="AI1679" i="2"/>
  <c r="AH1680" i="2"/>
  <c r="AI1680" i="2"/>
  <c r="AH1681" i="2"/>
  <c r="AI1681" i="2"/>
  <c r="AH1682" i="2"/>
  <c r="AI1682" i="2"/>
  <c r="AH1683" i="2"/>
  <c r="AI1683" i="2"/>
  <c r="AH1684" i="2"/>
  <c r="AI1684" i="2"/>
  <c r="AH1685" i="2"/>
  <c r="AI1685" i="2"/>
  <c r="AH1686" i="2"/>
  <c r="AI1686" i="2"/>
  <c r="AH1687" i="2"/>
  <c r="AI1687" i="2"/>
  <c r="AH1688" i="2"/>
  <c r="AI1688" i="2"/>
  <c r="AH1689" i="2"/>
  <c r="AI1689" i="2"/>
  <c r="AH1690" i="2"/>
  <c r="AI1690" i="2"/>
  <c r="AH1691" i="2"/>
  <c r="AI1691" i="2"/>
  <c r="AH1692" i="2"/>
  <c r="AI1692" i="2"/>
  <c r="AH1693" i="2"/>
  <c r="AI1693" i="2"/>
  <c r="AH1694" i="2"/>
  <c r="AI1694" i="2"/>
  <c r="AH1695" i="2"/>
  <c r="AI1695" i="2"/>
  <c r="AH1696" i="2"/>
  <c r="AI1696" i="2"/>
  <c r="AH1697" i="2"/>
  <c r="AI1697" i="2"/>
  <c r="AH1698" i="2"/>
  <c r="AI1698" i="2"/>
  <c r="AH1699" i="2"/>
  <c r="AI1699" i="2"/>
  <c r="AH1700" i="2"/>
  <c r="AI1700" i="2"/>
  <c r="AH1701" i="2"/>
  <c r="AI1701" i="2"/>
  <c r="AH1702" i="2"/>
  <c r="AI1702" i="2"/>
  <c r="AH1703" i="2"/>
  <c r="AI1703" i="2"/>
  <c r="AH1704" i="2"/>
  <c r="AI1704" i="2"/>
  <c r="AH1705" i="2"/>
  <c r="AI1705" i="2"/>
  <c r="AH1706" i="2"/>
  <c r="AI1706" i="2"/>
  <c r="AH1707" i="2"/>
  <c r="AI1707" i="2"/>
  <c r="AH1708" i="2"/>
  <c r="AI1708" i="2"/>
  <c r="AH1709" i="2"/>
  <c r="AI1709" i="2"/>
  <c r="AH1710" i="2"/>
  <c r="AI1710" i="2"/>
  <c r="AH1711" i="2"/>
  <c r="AI1711" i="2"/>
  <c r="AH1712" i="2"/>
  <c r="AI1712" i="2"/>
  <c r="AH1713" i="2"/>
  <c r="AI1713" i="2"/>
  <c r="AH1714" i="2"/>
  <c r="AI1714" i="2"/>
  <c r="AH1715" i="2"/>
  <c r="AI1715" i="2"/>
  <c r="AH1716" i="2"/>
  <c r="AI1716" i="2"/>
  <c r="AH1717" i="2"/>
  <c r="AI1717" i="2"/>
  <c r="AH1718" i="2"/>
  <c r="AI1718" i="2"/>
  <c r="AH1719" i="2"/>
  <c r="AI1719" i="2"/>
  <c r="AH1720" i="2"/>
  <c r="AI1720" i="2"/>
  <c r="AH1721" i="2"/>
  <c r="AI1721" i="2"/>
  <c r="AH1722" i="2"/>
  <c r="AI1722" i="2"/>
  <c r="AH1723" i="2"/>
  <c r="AI1723" i="2"/>
  <c r="AH1724" i="2"/>
  <c r="AI1724" i="2"/>
  <c r="AH1725" i="2"/>
  <c r="AI1725" i="2"/>
  <c r="AH1726" i="2"/>
  <c r="AI1726" i="2"/>
  <c r="AH1727" i="2"/>
  <c r="AI1727" i="2"/>
  <c r="AH1728" i="2"/>
  <c r="AI1728" i="2"/>
  <c r="AH1729" i="2"/>
  <c r="AI1729" i="2"/>
  <c r="AH1730" i="2"/>
  <c r="AI1730" i="2"/>
  <c r="AH1731" i="2"/>
  <c r="AI1731" i="2"/>
  <c r="AH1732" i="2"/>
  <c r="AI1732" i="2"/>
  <c r="AH1733" i="2"/>
  <c r="AI1733" i="2"/>
  <c r="AH1734" i="2"/>
  <c r="AI1734" i="2"/>
  <c r="AH1735" i="2"/>
  <c r="AI1735" i="2"/>
  <c r="AH1736" i="2"/>
  <c r="AI1736" i="2"/>
  <c r="AH1737" i="2"/>
  <c r="AI1737" i="2"/>
  <c r="AH1738" i="2"/>
  <c r="AI1738" i="2"/>
  <c r="AH1739" i="2"/>
  <c r="AI1739" i="2"/>
  <c r="AH1740" i="2"/>
  <c r="AI1740" i="2"/>
  <c r="AH1741" i="2"/>
  <c r="AI1741" i="2"/>
  <c r="AH1742" i="2"/>
  <c r="AI1742" i="2"/>
  <c r="AH1743" i="2"/>
  <c r="AI1743" i="2"/>
  <c r="AH1744" i="2"/>
  <c r="AI1744" i="2"/>
  <c r="AH1745" i="2"/>
  <c r="AI1745" i="2"/>
  <c r="AH1746" i="2"/>
  <c r="AI1746" i="2"/>
  <c r="AH1747" i="2"/>
  <c r="AI1747" i="2"/>
  <c r="AH1748" i="2"/>
  <c r="AI1748" i="2"/>
  <c r="AH1749" i="2"/>
  <c r="AI1749" i="2"/>
  <c r="AH1750" i="2"/>
  <c r="AI1750" i="2"/>
  <c r="AH1751" i="2"/>
  <c r="AI1751" i="2"/>
  <c r="AH1752" i="2"/>
  <c r="AI1752" i="2"/>
  <c r="AH1753" i="2"/>
  <c r="AI1753" i="2"/>
  <c r="AH1754" i="2"/>
  <c r="AI1754" i="2"/>
  <c r="AH1755" i="2"/>
  <c r="AI1755" i="2"/>
  <c r="AH1756" i="2"/>
  <c r="AI1756" i="2"/>
  <c r="AH1757" i="2"/>
  <c r="AI1757" i="2"/>
  <c r="AH1758" i="2"/>
  <c r="AI1758" i="2"/>
  <c r="AH1759" i="2"/>
  <c r="AI1759" i="2"/>
  <c r="AH1760" i="2"/>
  <c r="AI1760" i="2"/>
  <c r="AH1761" i="2"/>
  <c r="AI1761" i="2"/>
  <c r="AH1762" i="2"/>
  <c r="AI1762" i="2"/>
  <c r="AH1763" i="2"/>
  <c r="AI1763" i="2"/>
  <c r="AH1764" i="2"/>
  <c r="AI1764" i="2"/>
  <c r="AH1765" i="2"/>
  <c r="AI1765" i="2"/>
  <c r="AH1766" i="2"/>
  <c r="AI1766" i="2"/>
  <c r="AH1767" i="2"/>
  <c r="AI1767" i="2"/>
  <c r="AH1768" i="2"/>
  <c r="AI1768" i="2"/>
  <c r="AH1769" i="2"/>
  <c r="AI1769" i="2"/>
  <c r="AH1770" i="2"/>
  <c r="AI1770" i="2"/>
  <c r="AH1771" i="2"/>
  <c r="AI1771" i="2"/>
  <c r="AH1772" i="2"/>
  <c r="AI1772" i="2"/>
  <c r="AH1773" i="2"/>
  <c r="AI1773" i="2"/>
  <c r="AH1774" i="2"/>
  <c r="AI1774" i="2"/>
  <c r="AH1775" i="2"/>
  <c r="AI1775" i="2"/>
  <c r="AH1776" i="2"/>
  <c r="AI1776" i="2"/>
  <c r="AH1777" i="2"/>
  <c r="AI1777" i="2"/>
  <c r="AH1778" i="2"/>
  <c r="AI1778" i="2"/>
  <c r="AH1779" i="2"/>
  <c r="AI1779" i="2"/>
  <c r="AH1780" i="2"/>
  <c r="AI1780" i="2"/>
  <c r="AH1781" i="2"/>
  <c r="AI1781" i="2"/>
  <c r="AH1782" i="2"/>
  <c r="AI1782" i="2"/>
  <c r="AH1783" i="2"/>
  <c r="AI1783" i="2"/>
  <c r="AH1784" i="2"/>
  <c r="AI1784" i="2"/>
  <c r="AH1785" i="2"/>
  <c r="AI1785" i="2"/>
  <c r="AH1786" i="2"/>
  <c r="AI1786" i="2"/>
  <c r="AH1787" i="2"/>
  <c r="AI1787" i="2"/>
  <c r="AH1788" i="2"/>
  <c r="AI1788" i="2"/>
  <c r="AH1789" i="2"/>
  <c r="AI1789" i="2"/>
  <c r="AH1790" i="2"/>
  <c r="AI1790" i="2"/>
  <c r="AH1791" i="2"/>
  <c r="AI1791" i="2"/>
  <c r="AH1792" i="2"/>
  <c r="AI1792" i="2"/>
  <c r="AH1793" i="2"/>
  <c r="AI1793" i="2"/>
  <c r="AH1794" i="2"/>
  <c r="AI1794" i="2"/>
  <c r="AH1795" i="2"/>
  <c r="AI1795" i="2"/>
  <c r="AH1796" i="2"/>
  <c r="AI1796" i="2"/>
  <c r="AH1797" i="2"/>
  <c r="AI1797" i="2"/>
  <c r="AH1798" i="2"/>
  <c r="AI1798" i="2"/>
  <c r="AH1799" i="2"/>
  <c r="AI1799" i="2"/>
  <c r="AH1800" i="2"/>
  <c r="AI1800" i="2"/>
  <c r="AH1801" i="2"/>
  <c r="AI1801" i="2"/>
  <c r="AH1802" i="2"/>
  <c r="AI1802" i="2"/>
  <c r="AH1803" i="2"/>
  <c r="AI1803" i="2"/>
  <c r="AH1804" i="2"/>
  <c r="AI1804" i="2"/>
  <c r="AH1805" i="2"/>
  <c r="AI1805" i="2"/>
  <c r="AH1806" i="2"/>
  <c r="AI1806" i="2"/>
  <c r="AH1807" i="2"/>
  <c r="AI1807" i="2"/>
  <c r="AH1808" i="2"/>
  <c r="AI1808" i="2"/>
  <c r="AH1809" i="2"/>
  <c r="AI1809" i="2"/>
  <c r="AH1810" i="2"/>
  <c r="AI1810" i="2"/>
  <c r="AH1811" i="2"/>
  <c r="AI1811" i="2"/>
  <c r="AH1812" i="2"/>
  <c r="AI1812" i="2"/>
  <c r="AH1813" i="2"/>
  <c r="AI1813" i="2"/>
  <c r="AH1814" i="2"/>
  <c r="AI1814" i="2"/>
  <c r="AH1815" i="2"/>
  <c r="AI1815" i="2"/>
  <c r="AH1816" i="2"/>
  <c r="AI1816" i="2"/>
  <c r="AH1817" i="2"/>
  <c r="AI1817" i="2"/>
  <c r="AH1818" i="2"/>
  <c r="AI1818" i="2"/>
  <c r="AH1819" i="2"/>
  <c r="AI1819" i="2"/>
  <c r="AH1820" i="2"/>
  <c r="AI1820" i="2"/>
  <c r="AH1821" i="2"/>
  <c r="AI1821" i="2"/>
  <c r="AH1822" i="2"/>
  <c r="AI1822" i="2"/>
  <c r="AH1823" i="2"/>
  <c r="AI1823" i="2"/>
  <c r="AH1824" i="2"/>
  <c r="AI1824" i="2"/>
  <c r="AH1825" i="2"/>
  <c r="AI1825" i="2"/>
  <c r="AH1826" i="2"/>
  <c r="AI1826" i="2"/>
  <c r="AH1827" i="2"/>
  <c r="AI1827" i="2"/>
  <c r="AH1828" i="2"/>
  <c r="AI1828" i="2"/>
  <c r="AH1829" i="2"/>
  <c r="AI1829" i="2"/>
  <c r="AH1830" i="2"/>
  <c r="AI1830" i="2"/>
  <c r="AH1831" i="2"/>
  <c r="AI1831" i="2"/>
  <c r="AH1832" i="2"/>
  <c r="AI1832" i="2"/>
  <c r="AH1833" i="2"/>
  <c r="AI1833" i="2"/>
  <c r="AH1834" i="2"/>
  <c r="AI1834" i="2"/>
  <c r="AH1835" i="2"/>
  <c r="AI1835" i="2"/>
  <c r="AH1836" i="2"/>
  <c r="AI1836" i="2"/>
  <c r="AH1837" i="2"/>
  <c r="AI1837" i="2"/>
  <c r="AH1838" i="2"/>
  <c r="AI1838" i="2"/>
  <c r="AH1839" i="2"/>
  <c r="AI1839" i="2"/>
  <c r="AH1840" i="2"/>
  <c r="AI1840" i="2"/>
  <c r="AH1841" i="2"/>
  <c r="AI1841" i="2"/>
  <c r="AH1842" i="2"/>
  <c r="AI1842" i="2"/>
  <c r="AH1843" i="2"/>
  <c r="AI1843" i="2"/>
  <c r="AH1844" i="2"/>
  <c r="AI1844" i="2"/>
  <c r="AH1845" i="2"/>
  <c r="AI1845" i="2"/>
  <c r="AH1846" i="2"/>
  <c r="AI1846" i="2"/>
  <c r="AH1847" i="2"/>
  <c r="AI1847" i="2"/>
  <c r="AH1848" i="2"/>
  <c r="AI1848" i="2"/>
  <c r="AH1849" i="2"/>
  <c r="AI1849" i="2"/>
  <c r="AH1850" i="2"/>
  <c r="AI1850" i="2"/>
  <c r="AH1851" i="2"/>
  <c r="AI1851" i="2"/>
  <c r="AH1852" i="2"/>
  <c r="AI1852" i="2"/>
  <c r="AH1853" i="2"/>
  <c r="AI1853" i="2"/>
  <c r="AH1854" i="2"/>
  <c r="AI1854" i="2"/>
  <c r="AH1855" i="2"/>
  <c r="AI1855" i="2"/>
  <c r="AH1856" i="2"/>
  <c r="AI1856" i="2"/>
  <c r="AH1857" i="2"/>
  <c r="AI1857" i="2"/>
  <c r="AH1858" i="2"/>
  <c r="AI1858" i="2"/>
  <c r="AH1859" i="2"/>
  <c r="AI1859" i="2"/>
  <c r="AH1860" i="2"/>
  <c r="AI1860" i="2"/>
  <c r="AH1861" i="2"/>
  <c r="AI1861" i="2"/>
  <c r="AH1862" i="2"/>
  <c r="AI1862" i="2"/>
  <c r="AH1863" i="2"/>
  <c r="AI1863" i="2"/>
  <c r="AH1864" i="2"/>
  <c r="AI1864" i="2"/>
  <c r="AH1865" i="2"/>
  <c r="AI1865" i="2"/>
  <c r="AH1866" i="2"/>
  <c r="AI1866" i="2"/>
  <c r="AH1867" i="2"/>
  <c r="AI1867" i="2"/>
  <c r="AH1868" i="2"/>
  <c r="AI1868" i="2"/>
  <c r="AH1869" i="2"/>
  <c r="AI1869" i="2"/>
  <c r="AH1870" i="2"/>
  <c r="AI1870" i="2"/>
  <c r="AH1871" i="2"/>
  <c r="AI1871" i="2"/>
  <c r="AH1872" i="2"/>
  <c r="AI1872" i="2"/>
  <c r="AH1873" i="2"/>
  <c r="AI1873" i="2"/>
  <c r="AH1874" i="2"/>
  <c r="AI1874" i="2"/>
  <c r="AH1875" i="2"/>
  <c r="AI1875" i="2"/>
  <c r="AH1876" i="2"/>
  <c r="AI1876" i="2"/>
  <c r="AH1877" i="2"/>
  <c r="AI1877" i="2"/>
  <c r="AH1878" i="2"/>
  <c r="AI1878" i="2"/>
  <c r="AH1879" i="2"/>
  <c r="AI1879" i="2"/>
  <c r="AH1880" i="2"/>
  <c r="AI1880" i="2"/>
  <c r="AH1881" i="2"/>
  <c r="AI1881" i="2"/>
  <c r="AH1882" i="2"/>
  <c r="AI1882" i="2"/>
  <c r="AH1883" i="2"/>
  <c r="AI1883" i="2"/>
  <c r="AH1884" i="2"/>
  <c r="AI1884" i="2"/>
  <c r="AH1885" i="2"/>
  <c r="AI1885" i="2"/>
  <c r="AH1886" i="2"/>
  <c r="AI1886" i="2"/>
  <c r="AH1887" i="2"/>
  <c r="AI1887" i="2"/>
  <c r="AH1888" i="2"/>
  <c r="AI1888" i="2"/>
  <c r="AH1889" i="2"/>
  <c r="AI1889" i="2"/>
  <c r="AH1890" i="2"/>
  <c r="AI1890" i="2"/>
  <c r="AH1891" i="2"/>
  <c r="AI1891" i="2"/>
  <c r="AH1892" i="2"/>
  <c r="AI1892" i="2"/>
  <c r="AH1893" i="2"/>
  <c r="AI1893" i="2"/>
  <c r="AH1894" i="2"/>
  <c r="AI1894" i="2"/>
  <c r="AH1895" i="2"/>
  <c r="AI1895" i="2"/>
  <c r="AH1896" i="2"/>
  <c r="AI1896" i="2"/>
  <c r="AH1897" i="2"/>
  <c r="AI1897" i="2"/>
  <c r="AH1898" i="2"/>
  <c r="AI1898" i="2"/>
  <c r="AH1899" i="2"/>
  <c r="AI1899" i="2"/>
  <c r="AH1900" i="2"/>
  <c r="AI1900" i="2"/>
  <c r="AH1901" i="2"/>
  <c r="AI1901" i="2"/>
  <c r="AH1902" i="2"/>
  <c r="AI1902" i="2"/>
  <c r="AH1903" i="2"/>
  <c r="AI1903" i="2"/>
  <c r="AH1904" i="2"/>
  <c r="AI1904" i="2"/>
  <c r="AH1905" i="2"/>
  <c r="AI1905" i="2"/>
  <c r="AH1906" i="2"/>
  <c r="AI1906" i="2"/>
  <c r="AH1907" i="2"/>
  <c r="AI1907" i="2"/>
  <c r="AH1908" i="2"/>
  <c r="AI1908" i="2"/>
  <c r="AH1909" i="2"/>
  <c r="AI1909" i="2"/>
  <c r="AH1910" i="2"/>
  <c r="AI1910" i="2"/>
  <c r="AH1911" i="2"/>
  <c r="AI1911" i="2"/>
  <c r="AH1912" i="2"/>
  <c r="AI1912" i="2"/>
  <c r="AH1913" i="2"/>
  <c r="AI1913" i="2"/>
  <c r="AH1914" i="2"/>
  <c r="AI1914" i="2"/>
  <c r="AH1915" i="2"/>
  <c r="AI1915" i="2"/>
  <c r="AH1916" i="2"/>
  <c r="AI1916" i="2"/>
  <c r="AH1917" i="2"/>
  <c r="AI1917" i="2"/>
  <c r="AH1918" i="2"/>
  <c r="AI1918" i="2"/>
  <c r="AH1919" i="2"/>
  <c r="AI1919" i="2"/>
  <c r="AH1920" i="2"/>
  <c r="AI1920" i="2"/>
  <c r="AH1921" i="2"/>
  <c r="AI1921" i="2"/>
  <c r="AH1922" i="2"/>
  <c r="AI1922" i="2"/>
  <c r="AH1923" i="2"/>
  <c r="AI1923" i="2"/>
  <c r="AH1924" i="2"/>
  <c r="AI1924" i="2"/>
  <c r="AH1925" i="2"/>
  <c r="AI1925" i="2"/>
  <c r="AH1926" i="2"/>
  <c r="AI1926" i="2"/>
  <c r="AH1927" i="2"/>
  <c r="AI1927" i="2"/>
  <c r="AH1928" i="2"/>
  <c r="AI1928" i="2"/>
  <c r="AH1929" i="2"/>
  <c r="AI1929" i="2"/>
  <c r="AH1930" i="2"/>
  <c r="AI1930" i="2"/>
  <c r="AH1931" i="2"/>
  <c r="AI1931" i="2"/>
  <c r="AH1932" i="2"/>
  <c r="AI1932" i="2"/>
  <c r="AH1933" i="2"/>
  <c r="AI1933" i="2"/>
  <c r="AH1934" i="2"/>
  <c r="AI1934" i="2"/>
  <c r="AH1935" i="2"/>
  <c r="AI1935" i="2"/>
  <c r="AH1936" i="2"/>
  <c r="AI1936" i="2"/>
  <c r="AH1937" i="2"/>
  <c r="AI1937" i="2"/>
  <c r="AH1938" i="2"/>
  <c r="AI1938" i="2"/>
  <c r="AH1939" i="2"/>
  <c r="AI1939" i="2"/>
  <c r="AH1940" i="2"/>
  <c r="AI1940" i="2"/>
  <c r="AH1941" i="2"/>
  <c r="AI1941" i="2"/>
  <c r="AH1942" i="2"/>
  <c r="AI1942" i="2"/>
  <c r="AH1943" i="2"/>
  <c r="AI1943" i="2"/>
  <c r="AH1944" i="2"/>
  <c r="AI1944" i="2"/>
  <c r="AH1945" i="2"/>
  <c r="AI1945" i="2"/>
  <c r="AH1946" i="2"/>
  <c r="AI1946" i="2"/>
  <c r="AH1947" i="2"/>
  <c r="AI1947" i="2"/>
  <c r="AH1948" i="2"/>
  <c r="AI1948" i="2"/>
  <c r="AH1949" i="2"/>
  <c r="AI1949" i="2"/>
  <c r="AH1950" i="2"/>
  <c r="AI1950" i="2"/>
  <c r="AH1951" i="2"/>
  <c r="AI1951" i="2"/>
  <c r="AH1952" i="2"/>
  <c r="AI1952" i="2"/>
  <c r="AH1953" i="2"/>
  <c r="AI1953" i="2"/>
  <c r="AH1954" i="2"/>
  <c r="AI1954" i="2"/>
  <c r="AH1955" i="2"/>
  <c r="AI1955" i="2"/>
  <c r="AH1956" i="2"/>
  <c r="AI1956" i="2"/>
  <c r="AH1957" i="2"/>
  <c r="AI1957" i="2"/>
  <c r="AH1958" i="2"/>
  <c r="AI1958" i="2"/>
  <c r="AH1959" i="2"/>
  <c r="AI1959" i="2"/>
  <c r="AH1960" i="2"/>
  <c r="AI1960" i="2"/>
  <c r="AH1961" i="2"/>
  <c r="AI1961" i="2"/>
  <c r="AH1962" i="2"/>
  <c r="AI1962" i="2"/>
  <c r="AH1963" i="2"/>
  <c r="AI1963" i="2"/>
  <c r="AH1964" i="2"/>
  <c r="AI1964" i="2"/>
  <c r="AH1965" i="2"/>
  <c r="AI1965" i="2"/>
  <c r="AH1966" i="2"/>
  <c r="AI1966" i="2"/>
  <c r="AH1967" i="2"/>
  <c r="AI1967" i="2"/>
  <c r="AH1968" i="2"/>
  <c r="AI1968" i="2"/>
  <c r="AH1969" i="2"/>
  <c r="AI1969" i="2"/>
  <c r="AH1970" i="2"/>
  <c r="AI1970" i="2"/>
  <c r="AH1971" i="2"/>
  <c r="AI1971" i="2"/>
  <c r="AH1972" i="2"/>
  <c r="AI1972" i="2"/>
  <c r="AH1973" i="2"/>
  <c r="AI1973" i="2"/>
  <c r="AH1974" i="2"/>
  <c r="AI1974" i="2"/>
  <c r="AH1975" i="2"/>
  <c r="AI1975" i="2"/>
  <c r="AH1976" i="2"/>
  <c r="AI1976" i="2"/>
  <c r="AH1977" i="2"/>
  <c r="AI1977" i="2"/>
  <c r="AH1978" i="2"/>
  <c r="AI1978" i="2"/>
  <c r="AH1979" i="2"/>
  <c r="AI1979" i="2"/>
  <c r="AH1980" i="2"/>
  <c r="AI1980" i="2"/>
  <c r="AH1981" i="2"/>
  <c r="AI1981" i="2"/>
  <c r="AH1982" i="2"/>
  <c r="AI1982" i="2"/>
  <c r="AH1983" i="2"/>
  <c r="AI1983" i="2"/>
  <c r="AH1984" i="2"/>
  <c r="AI1984" i="2"/>
  <c r="AH1985" i="2"/>
  <c r="AI1985" i="2"/>
  <c r="AH1986" i="2"/>
  <c r="AI1986" i="2"/>
  <c r="AH1987" i="2"/>
  <c r="AI1987" i="2"/>
  <c r="AH1988" i="2"/>
  <c r="AI1988" i="2"/>
  <c r="AH1989" i="2"/>
  <c r="AI1989" i="2"/>
  <c r="AH1990" i="2"/>
  <c r="AI1990" i="2"/>
  <c r="AH1991" i="2"/>
  <c r="AI1991" i="2"/>
  <c r="AH1992" i="2"/>
  <c r="AI1992" i="2"/>
  <c r="AH1993" i="2"/>
  <c r="AI1993" i="2"/>
  <c r="AH1994" i="2"/>
  <c r="AI1994" i="2"/>
  <c r="AH1995" i="2"/>
  <c r="AI1995" i="2"/>
  <c r="AH1996" i="2"/>
  <c r="AI1996" i="2"/>
  <c r="AH1997" i="2"/>
  <c r="AI1997" i="2"/>
  <c r="AH1998" i="2"/>
  <c r="AI1998" i="2"/>
  <c r="AH1999" i="2"/>
  <c r="AI1999" i="2"/>
  <c r="AH2000" i="2"/>
  <c r="AI2000" i="2"/>
  <c r="AH2001" i="2"/>
  <c r="AI2001" i="2"/>
  <c r="AH2002" i="2"/>
  <c r="AI2002" i="2"/>
  <c r="AH2003" i="2"/>
  <c r="AI2003" i="2"/>
  <c r="AH2004" i="2"/>
  <c r="AI2004" i="2"/>
  <c r="AH2005" i="2"/>
  <c r="AI2005" i="2"/>
  <c r="AH2006" i="2"/>
  <c r="AI2006" i="2"/>
  <c r="AH2007" i="2"/>
  <c r="AI2007" i="2"/>
  <c r="AH2008" i="2"/>
  <c r="AI2008" i="2"/>
  <c r="AH2009" i="2"/>
  <c r="AI2009" i="2"/>
  <c r="AH2010" i="2"/>
  <c r="AI2010" i="2"/>
  <c r="AH2011" i="2"/>
  <c r="AI2011" i="2"/>
  <c r="AH2012" i="2"/>
  <c r="AI2012" i="2"/>
  <c r="AH2013" i="2"/>
  <c r="AI2013" i="2"/>
  <c r="AH2014" i="2"/>
  <c r="AI2014" i="2"/>
  <c r="AH2015" i="2"/>
  <c r="AI2015" i="2"/>
  <c r="AH2016" i="2"/>
  <c r="AI2016" i="2"/>
  <c r="AH2017" i="2"/>
  <c r="AI2017" i="2"/>
  <c r="AH2018" i="2"/>
  <c r="AI2018" i="2"/>
  <c r="AH2019" i="2"/>
  <c r="AI2019" i="2"/>
  <c r="AH2020" i="2"/>
  <c r="AI2020" i="2"/>
  <c r="AH2021" i="2"/>
  <c r="AI2021" i="2"/>
  <c r="AH2022" i="2"/>
  <c r="AI2022" i="2"/>
  <c r="AH2023" i="2"/>
  <c r="AI2023" i="2"/>
  <c r="AH2024" i="2"/>
  <c r="AI2024" i="2"/>
  <c r="AH2025" i="2"/>
  <c r="AI2025" i="2"/>
  <c r="AH2026" i="2"/>
  <c r="AI2026" i="2"/>
  <c r="AH2027" i="2"/>
  <c r="AI2027" i="2"/>
  <c r="AH2028" i="2"/>
  <c r="AI2028" i="2"/>
  <c r="AH2029" i="2"/>
  <c r="AI2029" i="2"/>
  <c r="AH2030" i="2"/>
  <c r="AI2030" i="2"/>
  <c r="AH2031" i="2"/>
  <c r="AI2031" i="2"/>
  <c r="AH2032" i="2"/>
  <c r="AI2032" i="2"/>
  <c r="AH2033" i="2"/>
  <c r="AI2033" i="2"/>
  <c r="AH2034" i="2"/>
  <c r="AI2034" i="2"/>
  <c r="AH2035" i="2"/>
  <c r="AI2035" i="2"/>
  <c r="AH2036" i="2"/>
  <c r="AI2036" i="2"/>
  <c r="AH2037" i="2"/>
  <c r="AI2037" i="2"/>
  <c r="AH2038" i="2"/>
  <c r="AI2038" i="2"/>
  <c r="AH2039" i="2"/>
  <c r="AI2039" i="2"/>
  <c r="AH2040" i="2"/>
  <c r="AI2040" i="2"/>
  <c r="AH2041" i="2"/>
  <c r="AI2041" i="2"/>
  <c r="AH2042" i="2"/>
  <c r="AI2042" i="2"/>
  <c r="AH2043" i="2"/>
  <c r="AI2043" i="2"/>
  <c r="AH2044" i="2"/>
  <c r="AI2044" i="2"/>
  <c r="AH2045" i="2"/>
  <c r="AI2045" i="2"/>
  <c r="AH2046" i="2"/>
  <c r="AI2046" i="2"/>
  <c r="AH2047" i="2"/>
  <c r="AI2047" i="2"/>
  <c r="AH2048" i="2"/>
  <c r="AI2048" i="2"/>
  <c r="AH2049" i="2"/>
  <c r="AI2049" i="2"/>
  <c r="AH2050" i="2"/>
  <c r="AI2050" i="2"/>
  <c r="AH2051" i="2"/>
  <c r="AI2051" i="2"/>
  <c r="AH2052" i="2"/>
  <c r="AI2052" i="2"/>
  <c r="AH2053" i="2"/>
  <c r="AI2053" i="2"/>
  <c r="AH2054" i="2"/>
  <c r="AI2054" i="2"/>
  <c r="AH2055" i="2"/>
  <c r="AI2055" i="2"/>
  <c r="AH2056" i="2"/>
  <c r="AI2056" i="2"/>
  <c r="AH2057" i="2"/>
  <c r="AI2057" i="2"/>
  <c r="AH2058" i="2"/>
  <c r="AI2058" i="2"/>
  <c r="AH2059" i="2"/>
  <c r="AI2059" i="2"/>
  <c r="AH2060" i="2"/>
  <c r="AI2060" i="2"/>
  <c r="AH2061" i="2"/>
  <c r="AI2061" i="2"/>
  <c r="AH2062" i="2"/>
  <c r="AI2062" i="2"/>
  <c r="AH2063" i="2"/>
  <c r="AI2063" i="2"/>
  <c r="AH2064" i="2"/>
  <c r="AI2064" i="2"/>
  <c r="AH2065" i="2"/>
  <c r="AI2065" i="2"/>
  <c r="AH2066" i="2"/>
  <c r="AI2066" i="2"/>
  <c r="AH2067" i="2"/>
  <c r="AI2067" i="2"/>
  <c r="AH2068" i="2"/>
  <c r="AI2068" i="2"/>
  <c r="AH2069" i="2"/>
  <c r="AI2069" i="2"/>
  <c r="AH2070" i="2"/>
  <c r="AI2070" i="2"/>
  <c r="AH2071" i="2"/>
  <c r="AI2071" i="2"/>
  <c r="AH2072" i="2"/>
  <c r="AI2072" i="2"/>
  <c r="AH2073" i="2"/>
  <c r="AI2073" i="2"/>
  <c r="AH2074" i="2"/>
  <c r="AI2074" i="2"/>
  <c r="AH2075" i="2"/>
  <c r="AI2075" i="2"/>
  <c r="AH2076" i="2"/>
  <c r="AI2076" i="2"/>
  <c r="AH2077" i="2"/>
  <c r="AI2077" i="2"/>
  <c r="AH2078" i="2"/>
  <c r="AI2078" i="2"/>
  <c r="AH2079" i="2"/>
  <c r="AI2079" i="2"/>
  <c r="AH2080" i="2"/>
  <c r="AI2080" i="2"/>
  <c r="AH2081" i="2"/>
  <c r="AI2081" i="2"/>
  <c r="AH2082" i="2"/>
  <c r="AI2082" i="2"/>
  <c r="AH2083" i="2"/>
  <c r="AI2083" i="2"/>
  <c r="AH2084" i="2"/>
  <c r="AI2084" i="2"/>
  <c r="AH2085" i="2"/>
  <c r="AI2085" i="2"/>
  <c r="AH2086" i="2"/>
  <c r="AI2086" i="2"/>
  <c r="AH2087" i="2"/>
  <c r="AI2087" i="2"/>
  <c r="AH2088" i="2"/>
  <c r="AI2088" i="2"/>
  <c r="AH2089" i="2"/>
  <c r="AI2089" i="2"/>
  <c r="AH2090" i="2"/>
  <c r="AI2090" i="2"/>
  <c r="AH2091" i="2"/>
  <c r="AI2091" i="2"/>
  <c r="AH2092" i="2"/>
  <c r="AI2092" i="2"/>
  <c r="AH2093" i="2"/>
  <c r="AI2093" i="2"/>
  <c r="AH2094" i="2"/>
  <c r="AI2094" i="2"/>
  <c r="AH2095" i="2"/>
  <c r="AI2095" i="2"/>
  <c r="AH2096" i="2"/>
  <c r="AI2096" i="2"/>
  <c r="AH2097" i="2"/>
  <c r="AI2097" i="2"/>
  <c r="AH2098" i="2"/>
  <c r="AI2098" i="2"/>
  <c r="AH2099" i="2"/>
  <c r="AI2099" i="2"/>
  <c r="AH2100" i="2"/>
  <c r="AI2100" i="2"/>
  <c r="AH2101" i="2"/>
  <c r="AI2101" i="2"/>
  <c r="AH2102" i="2"/>
  <c r="AI2102" i="2"/>
  <c r="AH2103" i="2"/>
  <c r="AI2103" i="2"/>
  <c r="AH2104" i="2"/>
  <c r="AI2104" i="2"/>
  <c r="AH2105" i="2"/>
  <c r="AI2105" i="2"/>
  <c r="AH2106" i="2"/>
  <c r="AI2106" i="2"/>
  <c r="AH2107" i="2"/>
  <c r="AI2107" i="2"/>
  <c r="AH2108" i="2"/>
  <c r="AI2108" i="2"/>
  <c r="AH2109" i="2"/>
  <c r="AI2109" i="2"/>
  <c r="AH2110" i="2"/>
  <c r="AI2110" i="2"/>
  <c r="AH2111" i="2"/>
  <c r="AI2111" i="2"/>
  <c r="AH2112" i="2"/>
  <c r="AI2112" i="2"/>
  <c r="AH2113" i="2"/>
  <c r="AI2113" i="2"/>
  <c r="AH2114" i="2"/>
  <c r="AI2114" i="2"/>
  <c r="AH2115" i="2"/>
  <c r="AI2115" i="2"/>
  <c r="AH2116" i="2"/>
  <c r="AI2116" i="2"/>
  <c r="AH2117" i="2"/>
  <c r="AI2117" i="2"/>
  <c r="AH2118" i="2"/>
  <c r="AI2118" i="2"/>
  <c r="AH2119" i="2"/>
  <c r="AI2119" i="2"/>
  <c r="AH2120" i="2"/>
  <c r="AI2120" i="2"/>
  <c r="AH2121" i="2"/>
  <c r="AI2121" i="2"/>
  <c r="AH2122" i="2"/>
  <c r="AI2122" i="2"/>
  <c r="AH2123" i="2"/>
  <c r="AI2123" i="2"/>
  <c r="AH2124" i="2"/>
  <c r="AI2124" i="2"/>
  <c r="AH2125" i="2"/>
  <c r="AI2125" i="2"/>
  <c r="AH2126" i="2"/>
  <c r="AI2126" i="2"/>
  <c r="AH2127" i="2"/>
  <c r="AI2127" i="2"/>
  <c r="AH2128" i="2"/>
  <c r="AI2128" i="2"/>
  <c r="AH2129" i="2"/>
  <c r="AI2129" i="2"/>
  <c r="AH2130" i="2"/>
  <c r="AI2130" i="2"/>
  <c r="AH2131" i="2"/>
  <c r="AI2131" i="2"/>
  <c r="AH2132" i="2"/>
  <c r="AI2132" i="2"/>
  <c r="AH2133" i="2"/>
  <c r="AI2133" i="2"/>
  <c r="AH2134" i="2"/>
  <c r="AI2134" i="2"/>
  <c r="AH2135" i="2"/>
  <c r="AI2135" i="2"/>
  <c r="AH2136" i="2"/>
  <c r="AI2136" i="2"/>
  <c r="AH2137" i="2"/>
  <c r="AI2137" i="2"/>
  <c r="AH2138" i="2"/>
  <c r="AI2138" i="2"/>
  <c r="AH2139" i="2"/>
  <c r="AI2139" i="2"/>
  <c r="AH2140" i="2"/>
  <c r="AI2140" i="2"/>
  <c r="AH2141" i="2"/>
  <c r="AI2141" i="2"/>
  <c r="AH2142" i="2"/>
  <c r="AI2142" i="2"/>
  <c r="AH2143" i="2"/>
  <c r="AI2143" i="2"/>
  <c r="AH2144" i="2"/>
  <c r="AI2144" i="2"/>
  <c r="AH2145" i="2"/>
  <c r="AI2145" i="2"/>
  <c r="AH2146" i="2"/>
  <c r="AI2146" i="2"/>
  <c r="AH2147" i="2"/>
  <c r="AI2147" i="2"/>
  <c r="AH2148" i="2"/>
  <c r="AI2148" i="2"/>
  <c r="AH2149" i="2"/>
  <c r="AI2149" i="2"/>
  <c r="AH2150" i="2"/>
  <c r="AI2150" i="2"/>
  <c r="AH2151" i="2"/>
  <c r="AI2151" i="2"/>
  <c r="AH2152" i="2"/>
  <c r="AI2152" i="2"/>
  <c r="AH2153" i="2"/>
  <c r="AI2153" i="2"/>
  <c r="AH2154" i="2"/>
  <c r="AI2154" i="2"/>
  <c r="AH2155" i="2"/>
  <c r="AI2155" i="2"/>
  <c r="AH2156" i="2"/>
  <c r="AI2156" i="2"/>
  <c r="AH2157" i="2"/>
  <c r="AI2157" i="2"/>
  <c r="AH2158" i="2"/>
  <c r="AI2158" i="2"/>
  <c r="AH2159" i="2"/>
  <c r="AI2159" i="2"/>
  <c r="AH2160" i="2"/>
  <c r="AI2160" i="2"/>
  <c r="AH2161" i="2"/>
  <c r="AI2161" i="2"/>
  <c r="AH2162" i="2"/>
  <c r="AI2162" i="2"/>
  <c r="AH2163" i="2"/>
  <c r="AI2163" i="2"/>
  <c r="AH2164" i="2"/>
  <c r="AI2164" i="2"/>
  <c r="AH2165" i="2"/>
  <c r="AI2165" i="2"/>
  <c r="AH2166" i="2"/>
  <c r="AI2166" i="2"/>
  <c r="AH2167" i="2"/>
  <c r="AI2167" i="2"/>
  <c r="AH2168" i="2"/>
  <c r="AI2168" i="2"/>
  <c r="AH2169" i="2"/>
  <c r="AI2169" i="2"/>
  <c r="AH2170" i="2"/>
  <c r="AI2170" i="2"/>
  <c r="AH2171" i="2"/>
  <c r="AI2171" i="2"/>
  <c r="AH2172" i="2"/>
  <c r="AI2172" i="2"/>
  <c r="AH2173" i="2"/>
  <c r="AI2173" i="2"/>
  <c r="AH2174" i="2"/>
  <c r="AI2174" i="2"/>
  <c r="AH2175" i="2"/>
  <c r="AI2175" i="2"/>
  <c r="AH2176" i="2"/>
  <c r="AI2176" i="2"/>
  <c r="AH2177" i="2"/>
  <c r="AI2177" i="2"/>
  <c r="AH2178" i="2"/>
  <c r="AI2178" i="2"/>
  <c r="AH2179" i="2"/>
  <c r="AI2179" i="2"/>
  <c r="AH2180" i="2"/>
  <c r="AI2180" i="2"/>
  <c r="AH2181" i="2"/>
  <c r="AI2181" i="2"/>
  <c r="AH2182" i="2"/>
  <c r="AI2182" i="2"/>
  <c r="AH2183" i="2"/>
  <c r="AI2183" i="2"/>
  <c r="AH2184" i="2"/>
  <c r="AI2184" i="2"/>
  <c r="AH2185" i="2"/>
  <c r="AI2185" i="2"/>
  <c r="AH2186" i="2"/>
  <c r="AI2186" i="2"/>
  <c r="AH2187" i="2"/>
  <c r="AI2187" i="2"/>
  <c r="AH2188" i="2"/>
  <c r="AI2188" i="2"/>
  <c r="AH2189" i="2"/>
  <c r="AI2189" i="2"/>
  <c r="AH2190" i="2"/>
  <c r="AI2190" i="2"/>
  <c r="AH2191" i="2"/>
  <c r="AI2191" i="2"/>
  <c r="AH2192" i="2"/>
  <c r="AI2192" i="2"/>
  <c r="AH2193" i="2"/>
  <c r="AI2193" i="2"/>
  <c r="AH2194" i="2"/>
  <c r="AI2194" i="2"/>
  <c r="AH2195" i="2"/>
  <c r="AI2195" i="2"/>
  <c r="AH2196" i="2"/>
  <c r="AI2196" i="2"/>
  <c r="AH2197" i="2"/>
  <c r="AI2197" i="2"/>
  <c r="AH2198" i="2"/>
  <c r="AI2198" i="2"/>
  <c r="AH2199" i="2"/>
  <c r="AI2199" i="2"/>
  <c r="AH2200" i="2"/>
  <c r="AI2200" i="2"/>
  <c r="AH2201" i="2"/>
  <c r="AI2201" i="2"/>
  <c r="AH2202" i="2"/>
  <c r="AI2202" i="2"/>
  <c r="AH2203" i="2"/>
  <c r="AI2203" i="2"/>
  <c r="AH2204" i="2"/>
  <c r="AI2204" i="2"/>
  <c r="AH2205" i="2"/>
  <c r="AI2205" i="2"/>
  <c r="AH2206" i="2"/>
  <c r="AI2206" i="2"/>
  <c r="AH2207" i="2"/>
  <c r="AI2207" i="2"/>
  <c r="AH2208" i="2"/>
  <c r="AI2208" i="2"/>
  <c r="AH2209" i="2"/>
  <c r="AI2209" i="2"/>
  <c r="AH2210" i="2"/>
  <c r="AI2210" i="2"/>
  <c r="AH2211" i="2"/>
  <c r="AI2211" i="2"/>
  <c r="AH2212" i="2"/>
  <c r="AI2212" i="2"/>
  <c r="AH2213" i="2"/>
  <c r="AI2213" i="2"/>
  <c r="AH2214" i="2"/>
  <c r="AI2214" i="2"/>
  <c r="AH2215" i="2"/>
  <c r="AI2215" i="2"/>
  <c r="AH2216" i="2"/>
  <c r="AI2216" i="2"/>
  <c r="AH2217" i="2"/>
  <c r="AI2217" i="2"/>
  <c r="AH2218" i="2"/>
  <c r="AI2218" i="2"/>
  <c r="AH2219" i="2"/>
  <c r="AI2219" i="2"/>
  <c r="AH2220" i="2"/>
  <c r="AI2220" i="2"/>
  <c r="AH2221" i="2"/>
  <c r="AI2221" i="2"/>
  <c r="AH2222" i="2"/>
  <c r="AI2222" i="2"/>
  <c r="AH2223" i="2"/>
  <c r="AI2223" i="2"/>
  <c r="AH2224" i="2"/>
  <c r="AI2224" i="2"/>
  <c r="AH2225" i="2"/>
  <c r="AI2225" i="2"/>
  <c r="AH2226" i="2"/>
  <c r="AI2226" i="2"/>
  <c r="AH2227" i="2"/>
  <c r="AI2227" i="2"/>
  <c r="AH2228" i="2"/>
  <c r="AI2228" i="2"/>
  <c r="AH2229" i="2"/>
  <c r="AI2229" i="2"/>
  <c r="AH2230" i="2"/>
  <c r="AI2230" i="2"/>
  <c r="AH2231" i="2"/>
  <c r="AI2231" i="2"/>
  <c r="AH2232" i="2"/>
  <c r="AI2232" i="2"/>
  <c r="AH2233" i="2"/>
  <c r="AI2233" i="2"/>
  <c r="AH2234" i="2"/>
  <c r="AI2234" i="2"/>
  <c r="AH2235" i="2"/>
  <c r="AI2235" i="2"/>
  <c r="AH2236" i="2"/>
  <c r="AI2236" i="2"/>
  <c r="AH2237" i="2"/>
  <c r="AI2237" i="2"/>
  <c r="AH2238" i="2"/>
  <c r="AI2238" i="2"/>
  <c r="AH2239" i="2"/>
  <c r="AI2239" i="2"/>
  <c r="AH2240" i="2"/>
  <c r="AI2240" i="2"/>
  <c r="AH2241" i="2"/>
  <c r="AI2241" i="2"/>
  <c r="AH2242" i="2"/>
  <c r="AI2242" i="2"/>
  <c r="AH2243" i="2"/>
  <c r="AI2243" i="2"/>
  <c r="AH2244" i="2"/>
  <c r="AI2244" i="2"/>
  <c r="AH2245" i="2"/>
  <c r="AI2245" i="2"/>
  <c r="AH2246" i="2"/>
  <c r="AI2246" i="2"/>
  <c r="AH2247" i="2"/>
  <c r="AI2247" i="2"/>
  <c r="AH2248" i="2"/>
  <c r="AI2248" i="2"/>
  <c r="AH2249" i="2"/>
  <c r="AI2249" i="2"/>
  <c r="AH2250" i="2"/>
  <c r="AI2250" i="2"/>
  <c r="AH2251" i="2"/>
  <c r="AI2251" i="2"/>
  <c r="AH2252" i="2"/>
  <c r="AI2252" i="2"/>
  <c r="AH2253" i="2"/>
  <c r="AI2253" i="2"/>
  <c r="AH2254" i="2"/>
  <c r="AI2254" i="2"/>
  <c r="AH2255" i="2"/>
  <c r="AI2255" i="2"/>
  <c r="AH2256" i="2"/>
  <c r="AI2256" i="2"/>
  <c r="AH2257" i="2"/>
  <c r="AI2257" i="2"/>
  <c r="AH2258" i="2"/>
  <c r="AI2258" i="2"/>
  <c r="AH2259" i="2"/>
  <c r="AI2259" i="2"/>
  <c r="AH2260" i="2"/>
  <c r="AI2260" i="2"/>
  <c r="AH2261" i="2"/>
  <c r="AI2261" i="2"/>
  <c r="AH2262" i="2"/>
  <c r="AI2262" i="2"/>
  <c r="AH2263" i="2"/>
  <c r="AI2263" i="2"/>
  <c r="AH2264" i="2"/>
  <c r="AI2264" i="2"/>
  <c r="AH2265" i="2"/>
  <c r="AI2265" i="2"/>
  <c r="AH2266" i="2"/>
  <c r="AI2266" i="2"/>
  <c r="AH2267" i="2"/>
  <c r="AI2267" i="2"/>
  <c r="AH2268" i="2"/>
  <c r="AI2268" i="2"/>
  <c r="AH2269" i="2"/>
  <c r="AI2269" i="2"/>
  <c r="AH2270" i="2"/>
  <c r="AI2270" i="2"/>
  <c r="AH2271" i="2"/>
  <c r="AI2271" i="2"/>
  <c r="AH2272" i="2"/>
  <c r="AI2272" i="2"/>
  <c r="AH2273" i="2"/>
  <c r="AI2273" i="2"/>
  <c r="AH2274" i="2"/>
  <c r="AI2274" i="2"/>
  <c r="AH2275" i="2"/>
  <c r="AI2275" i="2"/>
  <c r="AH2276" i="2"/>
  <c r="AI2276" i="2"/>
  <c r="AH2277" i="2"/>
  <c r="AI2277" i="2"/>
  <c r="AH2278" i="2"/>
  <c r="AI2278" i="2"/>
  <c r="AH2279" i="2"/>
  <c r="AI2279" i="2"/>
  <c r="AH2280" i="2"/>
  <c r="AI2280" i="2"/>
  <c r="AH2281" i="2"/>
  <c r="AI2281" i="2"/>
  <c r="AH2282" i="2"/>
  <c r="AI2282" i="2"/>
  <c r="AH2283" i="2"/>
  <c r="AI2283" i="2"/>
  <c r="AH2284" i="2"/>
  <c r="AI2284" i="2"/>
  <c r="AH2285" i="2"/>
  <c r="AI2285" i="2"/>
  <c r="AH2286" i="2"/>
  <c r="AI2286" i="2"/>
  <c r="AH2287" i="2"/>
  <c r="AI2287" i="2"/>
  <c r="AH2288" i="2"/>
  <c r="AI2288" i="2"/>
  <c r="AH2289" i="2"/>
  <c r="AI2289" i="2"/>
  <c r="AH2290" i="2"/>
  <c r="AI2290" i="2"/>
  <c r="AH2291" i="2"/>
  <c r="AI2291" i="2"/>
  <c r="AH2292" i="2"/>
  <c r="AI2292" i="2"/>
  <c r="AH2293" i="2"/>
  <c r="AI2293" i="2"/>
  <c r="AH2294" i="2"/>
  <c r="AI2294" i="2"/>
  <c r="AH2295" i="2"/>
  <c r="AI2295" i="2"/>
  <c r="AH2296" i="2"/>
  <c r="AI2296" i="2"/>
  <c r="AH2297" i="2"/>
  <c r="AI2297" i="2"/>
  <c r="AH2298" i="2"/>
  <c r="AI2298" i="2"/>
  <c r="AH2299" i="2"/>
  <c r="AI2299" i="2"/>
  <c r="AH2300" i="2"/>
  <c r="AI2300" i="2"/>
  <c r="AH2301" i="2"/>
  <c r="AI2301" i="2"/>
  <c r="AH2302" i="2"/>
  <c r="AI2302" i="2"/>
  <c r="AH2303" i="2"/>
  <c r="AI2303" i="2"/>
  <c r="AH2304" i="2"/>
  <c r="AI2304" i="2"/>
  <c r="AH2305" i="2"/>
  <c r="AI2305" i="2"/>
  <c r="AH2306" i="2"/>
  <c r="AI2306" i="2"/>
  <c r="AH2307" i="2"/>
  <c r="AI2307" i="2"/>
  <c r="AH2308" i="2"/>
  <c r="AI2308" i="2"/>
  <c r="AH2309" i="2"/>
  <c r="AI2309" i="2"/>
  <c r="AH2310" i="2"/>
  <c r="AI2310" i="2"/>
  <c r="AH2311" i="2"/>
  <c r="AI2311" i="2"/>
  <c r="AH2312" i="2"/>
  <c r="AI2312" i="2"/>
  <c r="AH2313" i="2"/>
  <c r="AI2313" i="2"/>
  <c r="AH2314" i="2"/>
  <c r="AI2314" i="2"/>
  <c r="AH2315" i="2"/>
  <c r="AI2315" i="2"/>
  <c r="AH2316" i="2"/>
  <c r="AI2316" i="2"/>
  <c r="AH2317" i="2"/>
  <c r="AI2317" i="2"/>
  <c r="AH2318" i="2"/>
  <c r="AI2318" i="2"/>
  <c r="AH2319" i="2"/>
  <c r="AI2319" i="2"/>
  <c r="AH2320" i="2"/>
  <c r="AI2320" i="2"/>
  <c r="AH2321" i="2"/>
  <c r="AI2321" i="2"/>
  <c r="AH2322" i="2"/>
  <c r="AI2322" i="2"/>
  <c r="AH2323" i="2"/>
  <c r="AI2323" i="2"/>
  <c r="AH2324" i="2"/>
  <c r="AI2324" i="2"/>
  <c r="AH2325" i="2"/>
  <c r="AI2325" i="2"/>
  <c r="AH2326" i="2"/>
  <c r="AI2326" i="2"/>
  <c r="AH2327" i="2"/>
  <c r="AI2327" i="2"/>
  <c r="AH2328" i="2"/>
  <c r="AI2328" i="2"/>
  <c r="AH2329" i="2"/>
  <c r="AI2329" i="2"/>
  <c r="AH2330" i="2"/>
  <c r="AI2330" i="2"/>
  <c r="AH2331" i="2"/>
  <c r="AI2331" i="2"/>
  <c r="AH2332" i="2"/>
  <c r="AI2332" i="2"/>
  <c r="AH2333" i="2"/>
  <c r="AI2333" i="2"/>
  <c r="AH2334" i="2"/>
  <c r="AI2334" i="2"/>
  <c r="AH2335" i="2"/>
  <c r="AI2335" i="2"/>
  <c r="AH2336" i="2"/>
  <c r="AI2336" i="2"/>
  <c r="AH2337" i="2"/>
  <c r="AI2337" i="2"/>
  <c r="AH2338" i="2"/>
  <c r="AI2338" i="2"/>
  <c r="AH2339" i="2"/>
  <c r="AI2339" i="2"/>
  <c r="AH2340" i="2"/>
  <c r="AI2340" i="2"/>
  <c r="AH2341" i="2"/>
  <c r="AI2341" i="2"/>
  <c r="AH2342" i="2"/>
  <c r="AI2342" i="2"/>
  <c r="AH2343" i="2"/>
  <c r="AI2343" i="2"/>
  <c r="AH2344" i="2"/>
  <c r="AI2344" i="2"/>
  <c r="AH2345" i="2"/>
  <c r="AI2345" i="2"/>
  <c r="AH2346" i="2"/>
  <c r="AI2346" i="2"/>
  <c r="AH2347" i="2"/>
  <c r="AI2347" i="2"/>
  <c r="AH2348" i="2"/>
  <c r="AI2348" i="2"/>
  <c r="AH2349" i="2"/>
  <c r="AI2349" i="2"/>
  <c r="AH2350" i="2"/>
  <c r="AI2350" i="2"/>
  <c r="AH2351" i="2"/>
  <c r="AI2351" i="2"/>
  <c r="AH2352" i="2"/>
  <c r="AI2352" i="2"/>
  <c r="AH2353" i="2"/>
  <c r="AI2353" i="2"/>
  <c r="AH2354" i="2"/>
  <c r="AI2354" i="2"/>
  <c r="AH2355" i="2"/>
  <c r="AI2355" i="2"/>
  <c r="AH2356" i="2"/>
  <c r="AI2356" i="2"/>
  <c r="AH2357" i="2"/>
  <c r="AI2357" i="2"/>
  <c r="AH2358" i="2"/>
  <c r="AI2358" i="2"/>
  <c r="AH2359" i="2"/>
  <c r="AI2359" i="2"/>
  <c r="AH2360" i="2"/>
  <c r="AI2360" i="2"/>
  <c r="AH2361" i="2"/>
  <c r="AI2361" i="2"/>
  <c r="AH2362" i="2"/>
  <c r="AI2362" i="2"/>
  <c r="AH2363" i="2"/>
  <c r="AI2363" i="2"/>
  <c r="AH2364" i="2"/>
  <c r="AI2364" i="2"/>
  <c r="AH2365" i="2"/>
  <c r="AI2365" i="2"/>
  <c r="AH2366" i="2"/>
  <c r="AI2366" i="2"/>
  <c r="AH2367" i="2"/>
  <c r="AI2367" i="2"/>
  <c r="AH2368" i="2"/>
  <c r="AI2368" i="2"/>
  <c r="AH2369" i="2"/>
  <c r="AI2369" i="2"/>
  <c r="AH2370" i="2"/>
  <c r="AI2370" i="2"/>
  <c r="AH2371" i="2"/>
  <c r="AI2371" i="2"/>
  <c r="AH2372" i="2"/>
  <c r="AI2372" i="2"/>
  <c r="AH2373" i="2"/>
  <c r="AI2373" i="2"/>
  <c r="AH2374" i="2"/>
  <c r="AI2374" i="2"/>
  <c r="AH2375" i="2"/>
  <c r="AI2375" i="2"/>
  <c r="AH2376" i="2"/>
  <c r="AI2376" i="2"/>
  <c r="AH2377" i="2"/>
  <c r="AI2377" i="2"/>
  <c r="AH2378" i="2"/>
  <c r="AI2378" i="2"/>
  <c r="AH2379" i="2"/>
  <c r="AI2379" i="2"/>
  <c r="AH2380" i="2"/>
  <c r="AI2380" i="2"/>
  <c r="AH2381" i="2"/>
  <c r="AI2381" i="2"/>
  <c r="AH2382" i="2"/>
  <c r="AI2382" i="2"/>
  <c r="AH2383" i="2"/>
  <c r="AI2383" i="2"/>
  <c r="AH2384" i="2"/>
  <c r="AI2384" i="2"/>
  <c r="AH2385" i="2"/>
  <c r="AI2385" i="2"/>
  <c r="AH2386" i="2"/>
  <c r="AI2386" i="2"/>
  <c r="AH2387" i="2"/>
  <c r="AI2387" i="2"/>
  <c r="AH2388" i="2"/>
  <c r="AI2388" i="2"/>
  <c r="AH2389" i="2"/>
  <c r="AI2389" i="2"/>
  <c r="AH2390" i="2"/>
  <c r="AI2390" i="2"/>
  <c r="AH2391" i="2"/>
  <c r="AI2391" i="2"/>
  <c r="AH2392" i="2"/>
  <c r="AI2392" i="2"/>
  <c r="AH2393" i="2"/>
  <c r="AI2393" i="2"/>
  <c r="AH2394" i="2"/>
  <c r="AI2394" i="2"/>
  <c r="AH2395" i="2"/>
  <c r="AI2395" i="2"/>
  <c r="AH2396" i="2"/>
  <c r="AI2396" i="2"/>
  <c r="AH2397" i="2"/>
  <c r="AI2397" i="2"/>
  <c r="AH2398" i="2"/>
  <c r="AI2398" i="2"/>
  <c r="AH2399" i="2"/>
  <c r="AI2399" i="2"/>
  <c r="AH2400" i="2"/>
  <c r="AI2400" i="2"/>
  <c r="AH2401" i="2"/>
  <c r="AI2401" i="2"/>
  <c r="AH2402" i="2"/>
  <c r="AI2402" i="2"/>
  <c r="AH2403" i="2"/>
  <c r="AI2403" i="2"/>
  <c r="AH2404" i="2"/>
  <c r="AI2404" i="2"/>
  <c r="AH2405" i="2"/>
  <c r="AI2405" i="2"/>
  <c r="AH2406" i="2"/>
  <c r="AI2406" i="2"/>
  <c r="AH2407" i="2"/>
  <c r="AI2407" i="2"/>
  <c r="AH2408" i="2"/>
  <c r="AI2408" i="2"/>
  <c r="AH2409" i="2"/>
  <c r="AI2409" i="2"/>
  <c r="AH2410" i="2"/>
  <c r="AI2410" i="2"/>
  <c r="AH2411" i="2"/>
  <c r="AI2411" i="2"/>
  <c r="AH2412" i="2"/>
  <c r="AI2412" i="2"/>
  <c r="AH2413" i="2"/>
  <c r="AI2413" i="2"/>
  <c r="AH2414" i="2"/>
  <c r="AI2414" i="2"/>
  <c r="AH2415" i="2"/>
  <c r="AI2415" i="2"/>
  <c r="AH2416" i="2"/>
  <c r="AI2416" i="2"/>
  <c r="AH2417" i="2"/>
  <c r="AI2417" i="2"/>
  <c r="AH2418" i="2"/>
  <c r="AI2418" i="2"/>
  <c r="AH2419" i="2"/>
  <c r="AI2419" i="2"/>
  <c r="AH2420" i="2"/>
  <c r="AI2420" i="2"/>
  <c r="AH2421" i="2"/>
  <c r="AI2421" i="2"/>
  <c r="AH2422" i="2"/>
  <c r="AI2422" i="2"/>
  <c r="AH2423" i="2"/>
  <c r="AI2423" i="2"/>
  <c r="AH2424" i="2"/>
  <c r="AI2424" i="2"/>
  <c r="AH2425" i="2"/>
  <c r="AI2425" i="2"/>
  <c r="AH2426" i="2"/>
  <c r="AI2426" i="2"/>
  <c r="AH2427" i="2"/>
  <c r="AI2427" i="2"/>
  <c r="AH2428" i="2"/>
  <c r="AI2428" i="2"/>
  <c r="AH2429" i="2"/>
  <c r="AI2429" i="2"/>
  <c r="AH2430" i="2"/>
  <c r="AI2430" i="2"/>
  <c r="AH2431" i="2"/>
  <c r="AI2431" i="2"/>
  <c r="AH2432" i="2"/>
  <c r="AI2432" i="2"/>
  <c r="AH2433" i="2"/>
  <c r="AI2433" i="2"/>
  <c r="AH2434" i="2"/>
  <c r="AI2434" i="2"/>
  <c r="AH2435" i="2"/>
  <c r="AI2435" i="2"/>
  <c r="AH2436" i="2"/>
  <c r="AI2436" i="2"/>
  <c r="AH2437" i="2"/>
  <c r="AI2437" i="2"/>
  <c r="AH2438" i="2"/>
  <c r="AI2438" i="2"/>
  <c r="AH2439" i="2"/>
  <c r="AI2439" i="2"/>
  <c r="AH2440" i="2"/>
  <c r="AI2440" i="2"/>
  <c r="AH2441" i="2"/>
  <c r="AI2441" i="2"/>
  <c r="AH2442" i="2"/>
  <c r="AI2442" i="2"/>
  <c r="AH2443" i="2"/>
  <c r="AI2443" i="2"/>
  <c r="AH2444" i="2"/>
  <c r="AI2444" i="2"/>
  <c r="AH2445" i="2"/>
  <c r="AI2445" i="2"/>
  <c r="AH2446" i="2"/>
  <c r="AI2446" i="2"/>
  <c r="AH2447" i="2"/>
  <c r="AI2447" i="2"/>
  <c r="AH2448" i="2"/>
  <c r="AI2448" i="2"/>
  <c r="AH2449" i="2"/>
  <c r="AI2449" i="2"/>
  <c r="AH2450" i="2"/>
  <c r="AI2450" i="2"/>
  <c r="AH2451" i="2"/>
  <c r="AI2451" i="2"/>
  <c r="AH2452" i="2"/>
  <c r="AI2452" i="2"/>
  <c r="AH2453" i="2"/>
  <c r="AI2453" i="2"/>
  <c r="AH2454" i="2"/>
  <c r="AI2454" i="2"/>
  <c r="AH2455" i="2"/>
  <c r="AI2455" i="2"/>
  <c r="AH2456" i="2"/>
  <c r="AI2456" i="2"/>
  <c r="AH2457" i="2"/>
  <c r="AI2457" i="2"/>
  <c r="AH2458" i="2"/>
  <c r="AI2458" i="2"/>
  <c r="AH2459" i="2"/>
  <c r="AI2459" i="2"/>
  <c r="AH2460" i="2"/>
  <c r="AI2460" i="2"/>
  <c r="AH2461" i="2"/>
  <c r="AI2461" i="2"/>
  <c r="AH2462" i="2"/>
  <c r="AI2462" i="2"/>
  <c r="AH2463" i="2"/>
  <c r="AI2463" i="2"/>
  <c r="AH2464" i="2"/>
  <c r="AI2464" i="2"/>
  <c r="AH2465" i="2"/>
  <c r="AI2465" i="2"/>
  <c r="AH2466" i="2"/>
  <c r="AI2466" i="2"/>
  <c r="AH2467" i="2"/>
  <c r="AI2467" i="2"/>
  <c r="AH2468" i="2"/>
  <c r="AI2468" i="2"/>
  <c r="AH2469" i="2"/>
  <c r="AI2469" i="2"/>
  <c r="AH2470" i="2"/>
  <c r="AI2470" i="2"/>
  <c r="AH2471" i="2"/>
  <c r="AI2471" i="2"/>
  <c r="AH2472" i="2"/>
  <c r="AI2472" i="2"/>
  <c r="AH2473" i="2"/>
  <c r="AI2473" i="2"/>
  <c r="AH2474" i="2"/>
  <c r="AI2474" i="2"/>
  <c r="AH2475" i="2"/>
  <c r="AI2475" i="2"/>
  <c r="AH2476" i="2"/>
  <c r="AI2476" i="2"/>
  <c r="AH2477" i="2"/>
  <c r="AI2477" i="2"/>
  <c r="AH2478" i="2"/>
  <c r="AI2478" i="2"/>
  <c r="AH2479" i="2"/>
  <c r="AI2479" i="2"/>
  <c r="AH2480" i="2"/>
  <c r="AI2480" i="2"/>
  <c r="AH2481" i="2"/>
  <c r="AI2481" i="2"/>
  <c r="AH2482" i="2"/>
  <c r="AI2482" i="2"/>
  <c r="AH2483" i="2"/>
  <c r="AI2483" i="2"/>
  <c r="AH2484" i="2"/>
  <c r="AI2484" i="2"/>
  <c r="AH2485" i="2"/>
  <c r="AI2485" i="2"/>
  <c r="AH2486" i="2"/>
  <c r="AI2486" i="2"/>
  <c r="AH2487" i="2"/>
  <c r="AI2487" i="2"/>
  <c r="AH2488" i="2"/>
  <c r="AI2488" i="2"/>
  <c r="AH2489" i="2"/>
  <c r="AI2489" i="2"/>
  <c r="AH2490" i="2"/>
  <c r="AI2490" i="2"/>
  <c r="AH2491" i="2"/>
  <c r="AI2491" i="2"/>
  <c r="AH2492" i="2"/>
  <c r="AI2492" i="2"/>
  <c r="AH2493" i="2"/>
  <c r="AI2493" i="2"/>
  <c r="AH2494" i="2"/>
  <c r="AI2494" i="2"/>
  <c r="AH2495" i="2"/>
  <c r="AI2495" i="2"/>
  <c r="AH2496" i="2"/>
  <c r="AI2496" i="2"/>
  <c r="AH2497" i="2"/>
  <c r="AI2497" i="2"/>
  <c r="AH2498" i="2"/>
  <c r="AI2498" i="2"/>
  <c r="AH2499" i="2"/>
  <c r="AI2499" i="2"/>
  <c r="AH2500" i="2"/>
  <c r="AI2500" i="2"/>
  <c r="AH2501" i="2"/>
  <c r="AI2501" i="2"/>
  <c r="AH2502" i="2"/>
  <c r="AI2502" i="2"/>
  <c r="AH2503" i="2"/>
  <c r="AI2503" i="2"/>
  <c r="AH2504" i="2"/>
  <c r="AI2504" i="2"/>
  <c r="AH2505" i="2"/>
  <c r="AI2505" i="2"/>
  <c r="AH2506" i="2"/>
  <c r="AI2506" i="2"/>
  <c r="AH2507" i="2"/>
  <c r="AI2507" i="2"/>
  <c r="AH2508" i="2"/>
  <c r="AI2508" i="2"/>
  <c r="AH2509" i="2"/>
  <c r="AI2509" i="2"/>
  <c r="AH2510" i="2"/>
  <c r="AI2510" i="2"/>
  <c r="AH2511" i="2"/>
  <c r="AI2511" i="2"/>
  <c r="AH2512" i="2"/>
  <c r="AI2512" i="2"/>
  <c r="AH2513" i="2"/>
  <c r="AI2513" i="2"/>
  <c r="AH2514" i="2"/>
  <c r="AI2514" i="2"/>
  <c r="AH2515" i="2"/>
  <c r="AI2515" i="2"/>
  <c r="AH2516" i="2"/>
  <c r="AI2516" i="2"/>
  <c r="AH2517" i="2"/>
  <c r="AI2517" i="2"/>
  <c r="AH2518" i="2"/>
  <c r="AI2518" i="2"/>
  <c r="AH2519" i="2"/>
  <c r="AI2519" i="2"/>
  <c r="AH2520" i="2"/>
  <c r="AI2520" i="2"/>
  <c r="AH2521" i="2"/>
  <c r="AI2521" i="2"/>
  <c r="AH2522" i="2"/>
  <c r="AI2522" i="2"/>
  <c r="AH2523" i="2"/>
  <c r="AI2523" i="2"/>
  <c r="AH2524" i="2"/>
  <c r="AI2524" i="2"/>
  <c r="AH2525" i="2"/>
  <c r="AI2525" i="2"/>
  <c r="AH2526" i="2"/>
  <c r="AI2526" i="2"/>
  <c r="AH2527" i="2"/>
  <c r="AI2527" i="2"/>
  <c r="AH2528" i="2"/>
  <c r="AI2528" i="2"/>
  <c r="AH2529" i="2"/>
  <c r="AI2529" i="2"/>
  <c r="AH2530" i="2"/>
  <c r="AI2530" i="2"/>
  <c r="AH2531" i="2"/>
  <c r="AI2531" i="2"/>
  <c r="AH2532" i="2"/>
  <c r="AI2532" i="2"/>
  <c r="AH2533" i="2"/>
  <c r="AI2533" i="2"/>
  <c r="AH2534" i="2"/>
  <c r="AI2534" i="2"/>
  <c r="AH2535" i="2"/>
  <c r="AI2535" i="2"/>
  <c r="AH2536" i="2"/>
  <c r="AI2536" i="2"/>
  <c r="AH2537" i="2"/>
  <c r="AI2537" i="2"/>
  <c r="AH2538" i="2"/>
  <c r="AI2538" i="2"/>
  <c r="AH2539" i="2"/>
  <c r="AI2539" i="2"/>
  <c r="AH2540" i="2"/>
  <c r="AI2540" i="2"/>
  <c r="AH2541" i="2"/>
  <c r="AI2541" i="2"/>
  <c r="AH2542" i="2"/>
  <c r="AI2542" i="2"/>
  <c r="AH2543" i="2"/>
  <c r="AI2543" i="2"/>
  <c r="AH2544" i="2"/>
  <c r="AI2544" i="2"/>
  <c r="AH2545" i="2"/>
  <c r="AI2545" i="2"/>
  <c r="AH2546" i="2"/>
  <c r="AI2546" i="2"/>
  <c r="AH2547" i="2"/>
  <c r="AI2547" i="2"/>
  <c r="AH2548" i="2"/>
  <c r="AI2548" i="2"/>
  <c r="AH2549" i="2"/>
  <c r="AI2549" i="2"/>
  <c r="AH2550" i="2"/>
  <c r="AI2550" i="2"/>
  <c r="AH2551" i="2"/>
  <c r="AI2551" i="2"/>
  <c r="AH2552" i="2"/>
  <c r="AI2552" i="2"/>
  <c r="AH2553" i="2"/>
  <c r="AI2553" i="2"/>
  <c r="AH2554" i="2"/>
  <c r="AI2554" i="2"/>
  <c r="AH2555" i="2"/>
  <c r="AI2555" i="2"/>
  <c r="AH2556" i="2"/>
  <c r="AI2556" i="2"/>
  <c r="AH2557" i="2"/>
  <c r="AI2557" i="2"/>
  <c r="AH2558" i="2"/>
  <c r="AI2558" i="2"/>
  <c r="AH2559" i="2"/>
  <c r="AI2559" i="2"/>
  <c r="AH2560" i="2"/>
  <c r="AI2560" i="2"/>
  <c r="AH2561" i="2"/>
  <c r="AI2561" i="2"/>
  <c r="AH2562" i="2"/>
  <c r="AI2562" i="2"/>
  <c r="AH2563" i="2"/>
  <c r="AI2563" i="2"/>
  <c r="AH2564" i="2"/>
  <c r="AI2564" i="2"/>
  <c r="AH2565" i="2"/>
  <c r="AI2565" i="2"/>
  <c r="AH2566" i="2"/>
  <c r="AI2566" i="2"/>
  <c r="AH2567" i="2"/>
  <c r="AI2567" i="2"/>
  <c r="AH2568" i="2"/>
  <c r="AI2568" i="2"/>
  <c r="AH2569" i="2"/>
  <c r="AI2569" i="2"/>
  <c r="AH2570" i="2"/>
  <c r="AI2570" i="2"/>
  <c r="AH2571" i="2"/>
  <c r="AI2571" i="2"/>
  <c r="AH2572" i="2"/>
  <c r="AI2572" i="2"/>
  <c r="AH2573" i="2"/>
  <c r="AI2573" i="2"/>
  <c r="AH2574" i="2"/>
  <c r="AI2574" i="2"/>
  <c r="AH2575" i="2"/>
  <c r="AI2575" i="2"/>
  <c r="AH2576" i="2"/>
  <c r="AI2576" i="2"/>
  <c r="AH2577" i="2"/>
  <c r="AI2577" i="2"/>
  <c r="AH2578" i="2"/>
  <c r="AI2578" i="2"/>
  <c r="AH2579" i="2"/>
  <c r="AI2579" i="2"/>
  <c r="AH2580" i="2"/>
  <c r="AI2580" i="2"/>
  <c r="AH2581" i="2"/>
  <c r="AI2581" i="2"/>
  <c r="AH2582" i="2"/>
  <c r="AI2582" i="2"/>
  <c r="AH2583" i="2"/>
  <c r="AI2583" i="2"/>
  <c r="AH2584" i="2"/>
  <c r="AI2584" i="2"/>
  <c r="AH2585" i="2"/>
  <c r="AI2585" i="2"/>
  <c r="AH2586" i="2"/>
  <c r="AI2586" i="2"/>
  <c r="AH2587" i="2"/>
  <c r="AI2587" i="2"/>
  <c r="AH2588" i="2"/>
  <c r="AI2588" i="2"/>
  <c r="AH2589" i="2"/>
  <c r="AI2589" i="2"/>
  <c r="AH2590" i="2"/>
  <c r="AI2590" i="2"/>
  <c r="AH2591" i="2"/>
  <c r="AI2591" i="2"/>
  <c r="AH2592" i="2"/>
  <c r="AI2592" i="2"/>
  <c r="AH2593" i="2"/>
  <c r="AI2593" i="2"/>
  <c r="AH2594" i="2"/>
  <c r="AI2594" i="2"/>
  <c r="AH2595" i="2"/>
  <c r="AI2595" i="2"/>
  <c r="AH2596" i="2"/>
  <c r="AI2596" i="2"/>
  <c r="AH2597" i="2"/>
  <c r="AI2597" i="2"/>
  <c r="AH2598" i="2"/>
  <c r="AI2598" i="2"/>
  <c r="AH2599" i="2"/>
  <c r="AI2599" i="2"/>
  <c r="AH2600" i="2"/>
  <c r="AI2600" i="2"/>
  <c r="AH2601" i="2"/>
  <c r="AI2601" i="2"/>
  <c r="AH2602" i="2"/>
  <c r="AI2602" i="2"/>
  <c r="AH2603" i="2"/>
  <c r="AI2603" i="2"/>
  <c r="AH2604" i="2"/>
  <c r="AI2604" i="2"/>
  <c r="AH2605" i="2"/>
  <c r="AI2605" i="2"/>
  <c r="AH2606" i="2"/>
  <c r="AI2606" i="2"/>
  <c r="AH2607" i="2"/>
  <c r="AI2607" i="2"/>
  <c r="AH2608" i="2"/>
  <c r="AI2608" i="2"/>
  <c r="AH2609" i="2"/>
  <c r="AI2609" i="2"/>
  <c r="AH2610" i="2"/>
  <c r="AI2610" i="2"/>
  <c r="AH2611" i="2"/>
  <c r="AI2611" i="2"/>
  <c r="AH2612" i="2"/>
  <c r="AI2612" i="2"/>
  <c r="AH2613" i="2"/>
  <c r="AI2613" i="2"/>
  <c r="AH2614" i="2"/>
  <c r="AI2614" i="2"/>
  <c r="AH2615" i="2"/>
  <c r="AI2615" i="2"/>
  <c r="AH2616" i="2"/>
  <c r="AI2616" i="2"/>
  <c r="AH2617" i="2"/>
  <c r="AI2617" i="2"/>
  <c r="AH2618" i="2"/>
  <c r="AI2618" i="2"/>
  <c r="AH2619" i="2"/>
  <c r="AI2619" i="2"/>
  <c r="AH2620" i="2"/>
  <c r="AI2620" i="2"/>
  <c r="AH2621" i="2"/>
  <c r="AI2621" i="2"/>
  <c r="AH2622" i="2"/>
  <c r="AI2622" i="2"/>
  <c r="AH2623" i="2"/>
  <c r="AI2623" i="2"/>
  <c r="AH2624" i="2"/>
  <c r="AI2624" i="2"/>
  <c r="AH2625" i="2"/>
  <c r="AI2625" i="2"/>
  <c r="AH2626" i="2"/>
  <c r="AI2626" i="2"/>
  <c r="AH2627" i="2"/>
  <c r="AI2627" i="2"/>
  <c r="AH2628" i="2"/>
  <c r="AI2628" i="2"/>
  <c r="AH2629" i="2"/>
  <c r="AI2629" i="2"/>
  <c r="AH2630" i="2"/>
  <c r="AI2630" i="2"/>
  <c r="AH2631" i="2"/>
  <c r="AI2631" i="2"/>
  <c r="AH2632" i="2"/>
  <c r="AI2632" i="2"/>
  <c r="AH2633" i="2"/>
  <c r="AI2633" i="2"/>
  <c r="AH2634" i="2"/>
  <c r="AI2634" i="2"/>
  <c r="AH2635" i="2"/>
  <c r="AI2635" i="2"/>
  <c r="AH2636" i="2"/>
  <c r="AI2636" i="2"/>
  <c r="AH2637" i="2"/>
  <c r="AI2637" i="2"/>
  <c r="AH2638" i="2"/>
  <c r="AI2638" i="2"/>
  <c r="AH2639" i="2"/>
  <c r="AI2639" i="2"/>
  <c r="AH2640" i="2"/>
  <c r="AI2640" i="2"/>
  <c r="AH2641" i="2"/>
  <c r="AI2641" i="2"/>
  <c r="AH2642" i="2"/>
  <c r="AI2642" i="2"/>
  <c r="AH2643" i="2"/>
  <c r="AI2643" i="2"/>
  <c r="AH2644" i="2"/>
  <c r="AI2644" i="2"/>
  <c r="AH2645" i="2"/>
  <c r="AI2645" i="2"/>
  <c r="AH2646" i="2"/>
  <c r="AI2646" i="2"/>
  <c r="AH2647" i="2"/>
  <c r="AI2647" i="2"/>
  <c r="AH2648" i="2"/>
  <c r="AI2648" i="2"/>
  <c r="AH2649" i="2"/>
  <c r="AI2649" i="2"/>
  <c r="AH2650" i="2"/>
  <c r="AI2650" i="2"/>
  <c r="AH2651" i="2"/>
  <c r="AI2651" i="2"/>
  <c r="AH2652" i="2"/>
  <c r="AI2652" i="2"/>
  <c r="AH2653" i="2"/>
  <c r="AI2653" i="2"/>
  <c r="AH2654" i="2"/>
  <c r="AI2654" i="2"/>
  <c r="AH2655" i="2"/>
  <c r="AI2655" i="2"/>
  <c r="AH2656" i="2"/>
  <c r="AI2656" i="2"/>
  <c r="AH2657" i="2"/>
  <c r="AI2657" i="2"/>
  <c r="AH2658" i="2"/>
  <c r="AI2658" i="2"/>
  <c r="AH2659" i="2"/>
  <c r="AI2659" i="2"/>
  <c r="AH2660" i="2"/>
  <c r="AI2660" i="2"/>
  <c r="AH2661" i="2"/>
  <c r="AI2661" i="2"/>
  <c r="AH2662" i="2"/>
  <c r="AI2662" i="2"/>
  <c r="AH2663" i="2"/>
  <c r="AI2663" i="2"/>
  <c r="AH2664" i="2"/>
  <c r="AI2664" i="2"/>
  <c r="AH2665" i="2"/>
  <c r="AI2665" i="2"/>
  <c r="AH2666" i="2"/>
  <c r="AI2666" i="2"/>
  <c r="AH2667" i="2"/>
  <c r="AI2667" i="2"/>
  <c r="AH2668" i="2"/>
  <c r="AI2668" i="2"/>
  <c r="AH2669" i="2"/>
  <c r="AI2669" i="2"/>
  <c r="AH2670" i="2"/>
  <c r="AI2670" i="2"/>
  <c r="AH2671" i="2"/>
  <c r="AI2671" i="2"/>
  <c r="AH2672" i="2"/>
  <c r="AI2672" i="2"/>
  <c r="AH2673" i="2"/>
  <c r="AI2673" i="2"/>
  <c r="AH2674" i="2"/>
  <c r="AI2674" i="2"/>
  <c r="AH2675" i="2"/>
  <c r="AI2675" i="2"/>
  <c r="AH2676" i="2"/>
  <c r="AI2676" i="2"/>
  <c r="AH2677" i="2"/>
  <c r="AI2677" i="2"/>
  <c r="AH2678" i="2"/>
  <c r="AI2678" i="2"/>
  <c r="AH2679" i="2"/>
  <c r="AI2679" i="2"/>
  <c r="AH2680" i="2"/>
  <c r="AI2680" i="2"/>
  <c r="AH2681" i="2"/>
  <c r="AI2681" i="2"/>
  <c r="AH2682" i="2"/>
  <c r="AI2682" i="2"/>
  <c r="AH2683" i="2"/>
  <c r="AI2683" i="2"/>
  <c r="AH2684" i="2"/>
  <c r="AI2684" i="2"/>
  <c r="AH2685" i="2"/>
  <c r="AI2685" i="2"/>
  <c r="AH2686" i="2"/>
  <c r="AI2686" i="2"/>
  <c r="AH2687" i="2"/>
  <c r="AI2687" i="2"/>
  <c r="AH2688" i="2"/>
  <c r="AI2688" i="2"/>
  <c r="AH2689" i="2"/>
  <c r="AI2689" i="2"/>
  <c r="AH2690" i="2"/>
  <c r="AI2690" i="2"/>
  <c r="AH2691" i="2"/>
  <c r="AI2691" i="2"/>
  <c r="AH2692" i="2"/>
  <c r="AI2692" i="2"/>
  <c r="AH2693" i="2"/>
  <c r="AI2693" i="2"/>
  <c r="AH2694" i="2"/>
  <c r="AI2694" i="2"/>
  <c r="AH2695" i="2"/>
  <c r="AI2695" i="2"/>
  <c r="AH2696" i="2"/>
  <c r="AI2696" i="2"/>
  <c r="AH2697" i="2"/>
  <c r="AI2697" i="2"/>
  <c r="AH2698" i="2"/>
  <c r="AI2698" i="2"/>
  <c r="AH2699" i="2"/>
  <c r="AI2699" i="2"/>
  <c r="AH2700" i="2"/>
  <c r="AI2700" i="2"/>
  <c r="AH2701" i="2"/>
  <c r="AI2701" i="2"/>
  <c r="AH2702" i="2"/>
  <c r="AI2702" i="2"/>
  <c r="AH2703" i="2"/>
  <c r="AI2703" i="2"/>
  <c r="AH2704" i="2"/>
  <c r="AI2704" i="2"/>
  <c r="AH2705" i="2"/>
  <c r="AI2705" i="2"/>
  <c r="AH2706" i="2"/>
  <c r="AI2706" i="2"/>
  <c r="AH2707" i="2"/>
  <c r="AI2707" i="2"/>
  <c r="AH2708" i="2"/>
  <c r="AI2708" i="2"/>
  <c r="AH2709" i="2"/>
  <c r="AI2709" i="2"/>
  <c r="AH2710" i="2"/>
  <c r="AI2710" i="2"/>
  <c r="AH2711" i="2"/>
  <c r="AI2711" i="2"/>
  <c r="AH2712" i="2"/>
  <c r="AI2712" i="2"/>
  <c r="AH2713" i="2"/>
  <c r="AI2713" i="2"/>
  <c r="AH2714" i="2"/>
  <c r="AI2714" i="2"/>
  <c r="AH2715" i="2"/>
  <c r="AI2715" i="2"/>
  <c r="AH2716" i="2"/>
  <c r="AI2716" i="2"/>
  <c r="AH2717" i="2"/>
  <c r="AI2717" i="2"/>
  <c r="AH2718" i="2"/>
  <c r="AI2718" i="2"/>
  <c r="AH2719" i="2"/>
  <c r="AI2719" i="2"/>
  <c r="AH2720" i="2"/>
  <c r="AI2720" i="2"/>
  <c r="AH2721" i="2"/>
  <c r="AI2721" i="2"/>
  <c r="AH2722" i="2"/>
  <c r="AI2722" i="2"/>
  <c r="AH2723" i="2"/>
  <c r="AI2723" i="2"/>
  <c r="AH2724" i="2"/>
  <c r="AI2724" i="2"/>
  <c r="AH2725" i="2"/>
  <c r="AI2725" i="2"/>
  <c r="AH2726" i="2"/>
  <c r="AI2726" i="2"/>
  <c r="AH2727" i="2"/>
  <c r="AI2727" i="2"/>
  <c r="AH2728" i="2"/>
  <c r="AI2728" i="2"/>
  <c r="AH2729" i="2"/>
  <c r="AI2729" i="2"/>
  <c r="AH2730" i="2"/>
  <c r="AI2730" i="2"/>
  <c r="AH2731" i="2"/>
  <c r="AI2731" i="2"/>
  <c r="AH2732" i="2"/>
  <c r="AI2732" i="2"/>
  <c r="AH2733" i="2"/>
  <c r="AI2733" i="2"/>
  <c r="AH2734" i="2"/>
  <c r="AI2734" i="2"/>
  <c r="AH2735" i="2"/>
  <c r="AI2735" i="2"/>
  <c r="AH2736" i="2"/>
  <c r="AI2736" i="2"/>
  <c r="AH2737" i="2"/>
  <c r="AI2737" i="2"/>
  <c r="AH2738" i="2"/>
  <c r="AI2738" i="2"/>
  <c r="AH2739" i="2"/>
  <c r="AI2739" i="2"/>
  <c r="AH2740" i="2"/>
  <c r="AI2740" i="2"/>
  <c r="AH2741" i="2"/>
  <c r="AI2741" i="2"/>
  <c r="AH2742" i="2"/>
  <c r="AI2742" i="2"/>
  <c r="AH2743" i="2"/>
  <c r="AI2743" i="2"/>
  <c r="AH2744" i="2"/>
  <c r="AI2744" i="2"/>
  <c r="AH2745" i="2"/>
  <c r="AI2745" i="2"/>
  <c r="AH2746" i="2"/>
  <c r="AI2746" i="2"/>
  <c r="AH2747" i="2"/>
  <c r="AI2747" i="2"/>
  <c r="AH2748" i="2"/>
  <c r="AI2748" i="2"/>
  <c r="AH2749" i="2"/>
  <c r="AI2749" i="2"/>
  <c r="AH2750" i="2"/>
  <c r="AI2750" i="2"/>
  <c r="AH2751" i="2"/>
  <c r="AI2751" i="2"/>
  <c r="AH2752" i="2"/>
  <c r="AI2752" i="2"/>
  <c r="AH2753" i="2"/>
  <c r="AI2753" i="2"/>
  <c r="AH2754" i="2"/>
  <c r="AI2754" i="2"/>
  <c r="AH2755" i="2"/>
  <c r="AI2755" i="2"/>
  <c r="AH2756" i="2"/>
  <c r="AI2756" i="2"/>
  <c r="AH2757" i="2"/>
  <c r="AI2757" i="2"/>
  <c r="AH2758" i="2"/>
  <c r="AI2758" i="2"/>
  <c r="AH2759" i="2"/>
  <c r="AI2759" i="2"/>
  <c r="AH2760" i="2"/>
  <c r="AI2760" i="2"/>
  <c r="AH2761" i="2"/>
  <c r="AI2761" i="2"/>
  <c r="AH2762" i="2"/>
  <c r="AI2762" i="2"/>
  <c r="AH2763" i="2"/>
  <c r="AI2763" i="2"/>
  <c r="AH2764" i="2"/>
  <c r="AI2764" i="2"/>
  <c r="AH2765" i="2"/>
  <c r="AI2765" i="2"/>
  <c r="AH2766" i="2"/>
  <c r="AI2766" i="2"/>
  <c r="AH2767" i="2"/>
  <c r="AI2767" i="2"/>
  <c r="AH2768" i="2"/>
  <c r="AI2768" i="2"/>
  <c r="AH2769" i="2"/>
  <c r="AI2769" i="2"/>
  <c r="AH2770" i="2"/>
  <c r="AI2770" i="2"/>
  <c r="AH2771" i="2"/>
  <c r="AI2771" i="2"/>
  <c r="AH2772" i="2"/>
  <c r="AI2772" i="2"/>
  <c r="AH2773" i="2"/>
  <c r="AI2773" i="2"/>
  <c r="AH2774" i="2"/>
  <c r="AI2774" i="2"/>
  <c r="AH2775" i="2"/>
  <c r="AI2775" i="2"/>
  <c r="AH2776" i="2"/>
  <c r="AI2776" i="2"/>
  <c r="AH2777" i="2"/>
  <c r="AI2777" i="2"/>
  <c r="AH2778" i="2"/>
  <c r="AI2778" i="2"/>
  <c r="AH2779" i="2"/>
  <c r="AI2779" i="2"/>
  <c r="AH2780" i="2"/>
  <c r="AI2780" i="2"/>
  <c r="AH2781" i="2"/>
  <c r="AI2781" i="2"/>
  <c r="AH2782" i="2"/>
  <c r="AI2782" i="2"/>
  <c r="AH2783" i="2"/>
  <c r="AI2783" i="2"/>
  <c r="AH2784" i="2"/>
  <c r="AI2784" i="2"/>
  <c r="AH2785" i="2"/>
  <c r="AI2785" i="2"/>
  <c r="AH2786" i="2"/>
  <c r="AI2786" i="2"/>
  <c r="AH2787" i="2"/>
  <c r="AI2787" i="2"/>
  <c r="AH2788" i="2"/>
  <c r="AI2788" i="2"/>
  <c r="AH2789" i="2"/>
  <c r="AI2789" i="2"/>
  <c r="AH2790" i="2"/>
  <c r="AI2790" i="2"/>
  <c r="AH2791" i="2"/>
  <c r="AI2791" i="2"/>
  <c r="AH2792" i="2"/>
  <c r="AI2792" i="2"/>
  <c r="AH2793" i="2"/>
  <c r="AI2793" i="2"/>
  <c r="AH2794" i="2"/>
  <c r="AI2794" i="2"/>
  <c r="AH2795" i="2"/>
  <c r="AI2795" i="2"/>
  <c r="AH2796" i="2"/>
  <c r="AI2796" i="2"/>
  <c r="AH2797" i="2"/>
  <c r="AI2797" i="2"/>
  <c r="AH2798" i="2"/>
  <c r="AI2798" i="2"/>
  <c r="AH2799" i="2"/>
  <c r="AI2799" i="2"/>
  <c r="AH2800" i="2"/>
  <c r="AI2800" i="2"/>
  <c r="AH2801" i="2"/>
  <c r="AI2801" i="2"/>
  <c r="AH2802" i="2"/>
  <c r="AI2802" i="2"/>
  <c r="AH2803" i="2"/>
  <c r="AI2803" i="2"/>
  <c r="AH2804" i="2"/>
  <c r="AI2804" i="2"/>
  <c r="AH2805" i="2"/>
  <c r="AI2805" i="2"/>
  <c r="AH2806" i="2"/>
  <c r="AI2806" i="2"/>
  <c r="AH2807" i="2"/>
  <c r="AI2807" i="2"/>
  <c r="AH2808" i="2"/>
  <c r="AI2808" i="2"/>
  <c r="AH2809" i="2"/>
  <c r="AI2809" i="2"/>
  <c r="AH2810" i="2"/>
  <c r="AI2810" i="2"/>
  <c r="AH2811" i="2"/>
  <c r="AI2811" i="2"/>
  <c r="AH2812" i="2"/>
  <c r="AI2812" i="2"/>
  <c r="AH2813" i="2"/>
  <c r="AI2813" i="2"/>
  <c r="AH2814" i="2"/>
  <c r="AI2814" i="2"/>
  <c r="AH2815" i="2"/>
  <c r="AI2815" i="2"/>
  <c r="AH2816" i="2"/>
  <c r="AI2816" i="2"/>
  <c r="AH2817" i="2"/>
  <c r="AI2817" i="2"/>
  <c r="AH2818" i="2"/>
  <c r="AI2818" i="2"/>
  <c r="AH2819" i="2"/>
  <c r="AI2819" i="2"/>
  <c r="AH2820" i="2"/>
  <c r="AI2820" i="2"/>
  <c r="AH2821" i="2"/>
  <c r="AI2821" i="2"/>
  <c r="AH2822" i="2"/>
  <c r="AI2822" i="2"/>
  <c r="AH2823" i="2"/>
  <c r="AI2823" i="2"/>
  <c r="AH2824" i="2"/>
  <c r="AI2824" i="2"/>
  <c r="AH2825" i="2"/>
  <c r="AI2825" i="2"/>
  <c r="AH2826" i="2"/>
  <c r="AI2826" i="2"/>
  <c r="AH2827" i="2"/>
  <c r="AI2827" i="2"/>
  <c r="AH2828" i="2"/>
  <c r="AI2828" i="2"/>
  <c r="AH2829" i="2"/>
  <c r="AI2829" i="2"/>
  <c r="AH2830" i="2"/>
  <c r="AI2830" i="2"/>
  <c r="AH2831" i="2"/>
  <c r="AI2831" i="2"/>
  <c r="AH2832" i="2"/>
  <c r="AI2832" i="2"/>
  <c r="AH2833" i="2"/>
  <c r="AI2833" i="2"/>
  <c r="AH2834" i="2"/>
  <c r="AI2834" i="2"/>
  <c r="AH2835" i="2"/>
  <c r="AI2835" i="2"/>
  <c r="AH2836" i="2"/>
  <c r="AI2836" i="2"/>
  <c r="AH2837" i="2"/>
  <c r="AI2837" i="2"/>
  <c r="AH2838" i="2"/>
  <c r="AI2838" i="2"/>
  <c r="AH2839" i="2"/>
  <c r="AI2839" i="2"/>
  <c r="AH2840" i="2"/>
  <c r="AI2840" i="2"/>
  <c r="AH2841" i="2"/>
  <c r="AI2841" i="2"/>
  <c r="AH2842" i="2"/>
  <c r="AI2842" i="2"/>
  <c r="AH2843" i="2"/>
  <c r="AI2843" i="2"/>
  <c r="AH2844" i="2"/>
  <c r="AI2844" i="2"/>
  <c r="AH2845" i="2"/>
  <c r="AI2845" i="2"/>
  <c r="AH2846" i="2"/>
  <c r="AI2846" i="2"/>
  <c r="AH2847" i="2"/>
  <c r="AI2847" i="2"/>
  <c r="AH2848" i="2"/>
  <c r="AI2848" i="2"/>
  <c r="AH2849" i="2"/>
  <c r="AI2849" i="2"/>
  <c r="AH2850" i="2"/>
  <c r="AI2850" i="2"/>
  <c r="AH2851" i="2"/>
  <c r="AI2851" i="2"/>
  <c r="AH2852" i="2"/>
  <c r="AI2852" i="2"/>
  <c r="AH2853" i="2"/>
  <c r="AI2853" i="2"/>
  <c r="AH2854" i="2"/>
  <c r="AI2854" i="2"/>
  <c r="AH2855" i="2"/>
  <c r="AI2855" i="2"/>
  <c r="AH2856" i="2"/>
  <c r="AI2856" i="2"/>
  <c r="AH2857" i="2"/>
  <c r="AI2857" i="2"/>
  <c r="AH2858" i="2"/>
  <c r="AI2858" i="2"/>
  <c r="AH2859" i="2"/>
  <c r="AI2859" i="2"/>
  <c r="AH2860" i="2"/>
  <c r="AI2860" i="2"/>
  <c r="AH2861" i="2"/>
  <c r="AI2861" i="2"/>
  <c r="AH2862" i="2"/>
  <c r="AI2862" i="2"/>
  <c r="AH2863" i="2"/>
  <c r="AI2863" i="2"/>
  <c r="AH2864" i="2"/>
  <c r="AI2864" i="2"/>
  <c r="AH2865" i="2"/>
  <c r="AI2865" i="2"/>
  <c r="AH2866" i="2"/>
  <c r="AI2866" i="2"/>
  <c r="AH2867" i="2"/>
  <c r="AI2867" i="2"/>
  <c r="AH2868" i="2"/>
  <c r="AI2868" i="2"/>
  <c r="AH2869" i="2"/>
  <c r="AI2869" i="2"/>
  <c r="AH2870" i="2"/>
  <c r="AI2870" i="2"/>
  <c r="AH2871" i="2"/>
  <c r="AI2871" i="2"/>
  <c r="AH2872" i="2"/>
  <c r="AI2872" i="2"/>
  <c r="AH2873" i="2"/>
  <c r="AI2873" i="2"/>
  <c r="AH2874" i="2"/>
  <c r="AI2874" i="2"/>
  <c r="AH2875" i="2"/>
  <c r="AI2875" i="2"/>
  <c r="AH2876" i="2"/>
  <c r="AI2876" i="2"/>
  <c r="AH2877" i="2"/>
  <c r="AI2877" i="2"/>
  <c r="AH2878" i="2"/>
  <c r="AI2878" i="2"/>
  <c r="AH2879" i="2"/>
  <c r="AI2879" i="2"/>
  <c r="AH2880" i="2"/>
  <c r="AI2880" i="2"/>
  <c r="AH2881" i="2"/>
  <c r="AI2881" i="2"/>
  <c r="AH2882" i="2"/>
  <c r="AI2882" i="2"/>
  <c r="AH2883" i="2"/>
  <c r="AI2883" i="2"/>
  <c r="AH2884" i="2"/>
  <c r="AI2884" i="2"/>
  <c r="AH2885" i="2"/>
  <c r="AI2885" i="2"/>
  <c r="AH2886" i="2"/>
  <c r="AI2886" i="2"/>
  <c r="AH2887" i="2"/>
  <c r="AI2887" i="2"/>
  <c r="AH2888" i="2"/>
  <c r="AI2888" i="2"/>
  <c r="AH2889" i="2"/>
  <c r="AI2889" i="2"/>
  <c r="AH2890" i="2"/>
  <c r="AI2890" i="2"/>
  <c r="AH2891" i="2"/>
  <c r="AI2891" i="2"/>
  <c r="AH2892" i="2"/>
  <c r="AI2892" i="2"/>
  <c r="AH2893" i="2"/>
  <c r="AI2893" i="2"/>
  <c r="AH2894" i="2"/>
  <c r="AI2894" i="2"/>
  <c r="AH2895" i="2"/>
  <c r="AI2895" i="2"/>
  <c r="AH2896" i="2"/>
  <c r="AI2896" i="2"/>
  <c r="AH2897" i="2"/>
  <c r="AI2897" i="2"/>
  <c r="AH2898" i="2"/>
  <c r="AI2898" i="2"/>
  <c r="AH2899" i="2"/>
  <c r="AI2899" i="2"/>
  <c r="AH2900" i="2"/>
  <c r="AI2900" i="2"/>
  <c r="AH2901" i="2"/>
  <c r="AI2901" i="2"/>
  <c r="AH2902" i="2"/>
  <c r="AI2902" i="2"/>
  <c r="AH2903" i="2"/>
  <c r="AI2903" i="2"/>
  <c r="AH2904" i="2"/>
  <c r="AI2904" i="2"/>
  <c r="AH2905" i="2"/>
  <c r="AI2905" i="2"/>
  <c r="AH2906" i="2"/>
  <c r="AI2906" i="2"/>
  <c r="AH2907" i="2"/>
  <c r="AI2907" i="2"/>
  <c r="AH2908" i="2"/>
  <c r="AI2908" i="2"/>
  <c r="AH2909" i="2"/>
  <c r="AI2909" i="2"/>
  <c r="AH2910" i="2"/>
  <c r="AI2910" i="2"/>
  <c r="AH2911" i="2"/>
  <c r="AI2911" i="2"/>
  <c r="AH2912" i="2"/>
  <c r="AI2912" i="2"/>
  <c r="AH2913" i="2"/>
  <c r="AI2913" i="2"/>
  <c r="AH2914" i="2"/>
  <c r="AI2914" i="2"/>
  <c r="AH2915" i="2"/>
  <c r="AI2915" i="2"/>
  <c r="AH2916" i="2"/>
  <c r="AI2916" i="2"/>
  <c r="AH2917" i="2"/>
  <c r="AI2917" i="2"/>
  <c r="AH2918" i="2"/>
  <c r="AI2918" i="2"/>
  <c r="AH2919" i="2"/>
  <c r="AI2919" i="2"/>
  <c r="AH2920" i="2"/>
  <c r="AI2920" i="2"/>
  <c r="AH2921" i="2"/>
  <c r="AI2921" i="2"/>
  <c r="AH2922" i="2"/>
  <c r="AI2922" i="2"/>
  <c r="AH2923" i="2"/>
  <c r="AI2923" i="2"/>
  <c r="AH2924" i="2"/>
  <c r="AI2924" i="2"/>
  <c r="AH2925" i="2"/>
  <c r="AI2925" i="2"/>
  <c r="AH2926" i="2"/>
  <c r="AI2926" i="2"/>
  <c r="AH2927" i="2"/>
  <c r="AI2927" i="2"/>
  <c r="AH2928" i="2"/>
  <c r="AI2928" i="2"/>
  <c r="AH2929" i="2"/>
  <c r="AI2929" i="2"/>
  <c r="AH2930" i="2"/>
  <c r="AI2930" i="2"/>
  <c r="AH2931" i="2"/>
  <c r="AI2931" i="2"/>
  <c r="AH2932" i="2"/>
  <c r="AI2932" i="2"/>
  <c r="AH2933" i="2"/>
  <c r="AI2933" i="2"/>
  <c r="AH2934" i="2"/>
  <c r="AI2934" i="2"/>
  <c r="AH2935" i="2"/>
  <c r="AI2935" i="2"/>
  <c r="AH2936" i="2"/>
  <c r="AI2936" i="2"/>
  <c r="AH2937" i="2"/>
  <c r="AI2937" i="2"/>
  <c r="AH2938" i="2"/>
  <c r="AI2938" i="2"/>
  <c r="AH2939" i="2"/>
  <c r="AI2939" i="2"/>
  <c r="AH2940" i="2"/>
  <c r="AI2940" i="2"/>
  <c r="AH2941" i="2"/>
  <c r="AI2941" i="2"/>
  <c r="AH2942" i="2"/>
  <c r="AI2942" i="2"/>
  <c r="AH2943" i="2"/>
  <c r="AI2943" i="2"/>
  <c r="AH2944" i="2"/>
  <c r="AI2944" i="2"/>
  <c r="AH2945" i="2"/>
  <c r="AI2945" i="2"/>
  <c r="AH2946" i="2"/>
  <c r="AI2946" i="2"/>
  <c r="AH2947" i="2"/>
  <c r="AI2947" i="2"/>
  <c r="AH2948" i="2"/>
  <c r="AI2948" i="2"/>
  <c r="AH2949" i="2"/>
  <c r="AI2949" i="2"/>
  <c r="AH2950" i="2"/>
  <c r="AI2950" i="2"/>
  <c r="AH2951" i="2"/>
  <c r="AI2951" i="2"/>
  <c r="AH2952" i="2"/>
  <c r="AI2952" i="2"/>
  <c r="AH2953" i="2"/>
  <c r="AI2953" i="2"/>
  <c r="AH2954" i="2"/>
  <c r="AI2954" i="2"/>
  <c r="AH2955" i="2"/>
  <c r="AI2955" i="2"/>
  <c r="AH2956" i="2"/>
  <c r="AI2956" i="2"/>
  <c r="AH2957" i="2"/>
  <c r="AI2957" i="2"/>
  <c r="AH2958" i="2"/>
  <c r="AI2958" i="2"/>
  <c r="AH2959" i="2"/>
  <c r="AI2959" i="2"/>
  <c r="AH2960" i="2"/>
  <c r="AI2960" i="2"/>
  <c r="AH2961" i="2"/>
  <c r="AI2961" i="2"/>
  <c r="AH2962" i="2"/>
  <c r="AI2962" i="2"/>
  <c r="AH2963" i="2"/>
  <c r="AI2963" i="2"/>
  <c r="AH2964" i="2"/>
  <c r="AI2964" i="2"/>
  <c r="AH2965" i="2"/>
  <c r="AI2965" i="2"/>
  <c r="AH2966" i="2"/>
  <c r="AI2966" i="2"/>
  <c r="AH2967" i="2"/>
  <c r="AI2967" i="2"/>
  <c r="AH2968" i="2"/>
  <c r="AI2968" i="2"/>
  <c r="AH2969" i="2"/>
  <c r="AI2969" i="2"/>
  <c r="AH2970" i="2"/>
  <c r="AI2970" i="2"/>
  <c r="AH2971" i="2"/>
  <c r="AI2971" i="2"/>
  <c r="AH2972" i="2"/>
  <c r="AI2972" i="2"/>
  <c r="AH2973" i="2"/>
  <c r="AI2973" i="2"/>
  <c r="AH2974" i="2"/>
  <c r="AI2974" i="2"/>
  <c r="AH2975" i="2"/>
  <c r="AI2975" i="2"/>
  <c r="AH2976" i="2"/>
  <c r="AI2976" i="2"/>
  <c r="AH2977" i="2"/>
  <c r="AI2977" i="2"/>
  <c r="AH2978" i="2"/>
  <c r="AI2978" i="2"/>
  <c r="AH2979" i="2"/>
  <c r="AI2979" i="2"/>
  <c r="AH2980" i="2"/>
  <c r="AI2980" i="2"/>
  <c r="AH2981" i="2"/>
  <c r="AI2981" i="2"/>
  <c r="AH2982" i="2"/>
  <c r="AI2982" i="2"/>
  <c r="AH2983" i="2"/>
  <c r="AI2983" i="2"/>
  <c r="AH2984" i="2"/>
  <c r="AI2984" i="2"/>
  <c r="AH2985" i="2"/>
  <c r="AI2985" i="2"/>
  <c r="AH2986" i="2"/>
  <c r="AI2986" i="2"/>
  <c r="AH2987" i="2"/>
  <c r="AI2987" i="2"/>
  <c r="AH2988" i="2"/>
  <c r="AI2988" i="2"/>
  <c r="AH2989" i="2"/>
  <c r="AI2989" i="2"/>
  <c r="AH2990" i="2"/>
  <c r="AI2990" i="2"/>
  <c r="AH2991" i="2"/>
  <c r="AI2991" i="2"/>
  <c r="AH2992" i="2"/>
  <c r="AI2992" i="2"/>
  <c r="AH2993" i="2"/>
  <c r="AI2993" i="2"/>
  <c r="AH2994" i="2"/>
  <c r="AI2994" i="2"/>
  <c r="AH2995" i="2"/>
  <c r="AI2995" i="2"/>
  <c r="AH2996" i="2"/>
  <c r="AI2996" i="2"/>
  <c r="AH2997" i="2"/>
  <c r="AI2997" i="2"/>
  <c r="AH2998" i="2"/>
  <c r="AI2998" i="2"/>
  <c r="AH2999" i="2"/>
  <c r="AI2999" i="2"/>
  <c r="AH3000" i="2"/>
  <c r="AI3000" i="2"/>
  <c r="AH3001" i="2"/>
  <c r="AI3001" i="2"/>
  <c r="AH3002" i="2"/>
  <c r="AI3002" i="2"/>
  <c r="AH3003" i="2"/>
  <c r="AI3003" i="2"/>
  <c r="AH3004" i="2"/>
  <c r="AI3004" i="2"/>
  <c r="AH3005" i="2"/>
  <c r="AI3005" i="2"/>
  <c r="AH3006" i="2"/>
  <c r="AI3006" i="2"/>
  <c r="AH3007" i="2"/>
  <c r="AI3007" i="2"/>
  <c r="AH3008" i="2"/>
  <c r="AI3008" i="2"/>
  <c r="AH3009" i="2"/>
  <c r="AI3009" i="2"/>
  <c r="AH3010" i="2"/>
  <c r="AI3010" i="2"/>
  <c r="AH3011" i="2"/>
  <c r="AI3011" i="2"/>
  <c r="AH3012" i="2"/>
  <c r="AI3012" i="2"/>
  <c r="AH3013" i="2"/>
  <c r="AI3013" i="2"/>
  <c r="AH3014" i="2"/>
  <c r="AI3014" i="2"/>
  <c r="AH3015" i="2"/>
  <c r="AI3015" i="2"/>
  <c r="AH3016" i="2"/>
  <c r="AI3016" i="2"/>
  <c r="AH3017" i="2"/>
  <c r="AI3017" i="2"/>
  <c r="AH3018" i="2"/>
  <c r="AI3018" i="2"/>
  <c r="AH3019" i="2"/>
  <c r="AI3019" i="2"/>
  <c r="AH3020" i="2"/>
  <c r="AI3020" i="2"/>
  <c r="AH3021" i="2"/>
  <c r="AI3021" i="2"/>
  <c r="AH3022" i="2"/>
  <c r="AI3022" i="2"/>
  <c r="AH3023" i="2"/>
  <c r="AI3023" i="2"/>
  <c r="AH3024" i="2"/>
  <c r="AI3024" i="2"/>
  <c r="AH3025" i="2"/>
  <c r="AI3025" i="2"/>
  <c r="AH3026" i="2"/>
  <c r="AI3026" i="2"/>
  <c r="AH3027" i="2"/>
  <c r="AI3027" i="2"/>
  <c r="AH3028" i="2"/>
  <c r="AI3028" i="2"/>
  <c r="AH3029" i="2"/>
  <c r="AI3029" i="2"/>
  <c r="AH3030" i="2"/>
  <c r="AI3030" i="2"/>
  <c r="AH3031" i="2"/>
  <c r="AI3031" i="2"/>
  <c r="AH3032" i="2"/>
  <c r="AI3032" i="2"/>
  <c r="AH3033" i="2"/>
  <c r="AI3033" i="2"/>
  <c r="AH3034" i="2"/>
  <c r="AI3034" i="2"/>
  <c r="AH3035" i="2"/>
  <c r="AI3035" i="2"/>
  <c r="AH3036" i="2"/>
  <c r="AI3036" i="2"/>
  <c r="AH3037" i="2"/>
  <c r="AI3037" i="2"/>
  <c r="AH3038" i="2"/>
  <c r="AI3038" i="2"/>
  <c r="AH3039" i="2"/>
  <c r="AI3039" i="2"/>
  <c r="AH3040" i="2"/>
  <c r="AI3040" i="2"/>
  <c r="AH3041" i="2"/>
  <c r="AI3041" i="2"/>
  <c r="AH3042" i="2"/>
  <c r="AI3042" i="2"/>
  <c r="AH3043" i="2"/>
  <c r="AI3043" i="2"/>
  <c r="AH3044" i="2"/>
  <c r="AI3044" i="2"/>
  <c r="AH3045" i="2"/>
  <c r="AI3045" i="2"/>
  <c r="AH3046" i="2"/>
  <c r="AI3046" i="2"/>
  <c r="AH3047" i="2"/>
  <c r="AI3047" i="2"/>
  <c r="AH3048" i="2"/>
  <c r="AI3048" i="2"/>
  <c r="AH3049" i="2"/>
  <c r="AI3049" i="2"/>
  <c r="AH3050" i="2"/>
  <c r="AI3050" i="2"/>
  <c r="AH3051" i="2"/>
  <c r="AI3051" i="2"/>
  <c r="AH3052" i="2"/>
  <c r="AI3052" i="2"/>
  <c r="AH3053" i="2"/>
  <c r="AI3053" i="2"/>
  <c r="AH3054" i="2"/>
  <c r="AI3054" i="2"/>
  <c r="AH3055" i="2"/>
  <c r="AI3055" i="2"/>
  <c r="AH3056" i="2"/>
  <c r="AI3056" i="2"/>
  <c r="AH3057" i="2"/>
  <c r="AI3057" i="2"/>
  <c r="AH3058" i="2"/>
  <c r="AI3058" i="2"/>
  <c r="AH3059" i="2"/>
  <c r="AI3059" i="2"/>
  <c r="AH3060" i="2"/>
  <c r="AI3060" i="2"/>
  <c r="AH3061" i="2"/>
  <c r="AI3061" i="2"/>
  <c r="AH3062" i="2"/>
  <c r="AI3062" i="2"/>
  <c r="AH3063" i="2"/>
  <c r="AI3063" i="2"/>
  <c r="AH3064" i="2"/>
  <c r="AI3064" i="2"/>
  <c r="AH3065" i="2"/>
  <c r="AI3065" i="2"/>
  <c r="AH3066" i="2"/>
  <c r="AI3066" i="2"/>
  <c r="AH3067" i="2"/>
  <c r="AI3067" i="2"/>
  <c r="AH3068" i="2"/>
  <c r="AI3068" i="2"/>
  <c r="AH3069" i="2"/>
  <c r="AI3069" i="2"/>
  <c r="AH3070" i="2"/>
  <c r="AI3070" i="2"/>
  <c r="AH3071" i="2"/>
  <c r="AI3071" i="2"/>
  <c r="AH3072" i="2"/>
  <c r="AI3072" i="2"/>
  <c r="AH3073" i="2"/>
  <c r="AI3073" i="2"/>
  <c r="AH3074" i="2"/>
  <c r="AI3074" i="2"/>
  <c r="AH3075" i="2"/>
  <c r="AI3075" i="2"/>
  <c r="AH3076" i="2"/>
  <c r="AI3076" i="2"/>
  <c r="AH3077" i="2"/>
  <c r="AI3077" i="2"/>
  <c r="AH3078" i="2"/>
  <c r="AI3078" i="2"/>
  <c r="AH3079" i="2"/>
  <c r="AI3079" i="2"/>
  <c r="AH3080" i="2"/>
  <c r="AI3080" i="2"/>
  <c r="AH3081" i="2"/>
  <c r="AI3081" i="2"/>
  <c r="AH3082" i="2"/>
  <c r="AI3082" i="2"/>
  <c r="AH3083" i="2"/>
  <c r="AI3083" i="2"/>
  <c r="AH3084" i="2"/>
  <c r="AI3084" i="2"/>
  <c r="AH3085" i="2"/>
  <c r="AI3085" i="2"/>
  <c r="AH3086" i="2"/>
  <c r="AI3086" i="2"/>
  <c r="AH3087" i="2"/>
  <c r="AI3087" i="2"/>
  <c r="AH3088" i="2"/>
  <c r="AI3088" i="2"/>
  <c r="AH3089" i="2"/>
  <c r="AI3089" i="2"/>
  <c r="AH3090" i="2"/>
  <c r="AI3090" i="2"/>
  <c r="AH3091" i="2"/>
  <c r="AI3091" i="2"/>
  <c r="AH3092" i="2"/>
  <c r="AI3092" i="2"/>
  <c r="AH3093" i="2"/>
  <c r="AI3093" i="2"/>
  <c r="AH3094" i="2"/>
  <c r="AI3094" i="2"/>
  <c r="AH3095" i="2"/>
  <c r="AI3095" i="2"/>
  <c r="AH3096" i="2"/>
  <c r="AI3096" i="2"/>
  <c r="AH3097" i="2"/>
  <c r="AI3097" i="2"/>
  <c r="AH3098" i="2"/>
  <c r="AI3098" i="2"/>
  <c r="I3" i="35" l="1"/>
  <c r="I12" i="35"/>
  <c r="J12" i="35"/>
  <c r="I10" i="35"/>
  <c r="J10" i="35"/>
  <c r="I8" i="35"/>
  <c r="J8" i="35"/>
  <c r="I6" i="35"/>
  <c r="J6" i="35"/>
  <c r="I4" i="35"/>
  <c r="J4" i="35"/>
  <c r="I11" i="35"/>
  <c r="J11" i="35"/>
  <c r="I9" i="35"/>
  <c r="J9" i="35"/>
  <c r="I7" i="35"/>
  <c r="J7" i="35"/>
  <c r="I5" i="35"/>
  <c r="J5" i="35"/>
  <c r="J3" i="35"/>
  <c r="AQ2" i="2"/>
  <c r="AU2" i="2"/>
  <c r="AI2" i="2" l="1"/>
  <c r="AH2" i="2"/>
  <c r="J2" i="35" l="1"/>
  <c r="I2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Benedikt Beck</author>
  </authors>
  <commentList>
    <comment ref="M1" authorId="0" shapeId="0" xr:uid="{FBDA3A19-9E97-4FA8-A777-6DB314F8A5DE}">
      <text>
        <r>
          <rPr>
            <b/>
            <sz val="12"/>
            <color indexed="81"/>
            <rFont val="DFB Sans Web"/>
          </rPr>
          <t>Spielphase</t>
        </r>
        <r>
          <rPr>
            <sz val="12"/>
            <color indexed="81"/>
            <rFont val="DFB Sans Web"/>
          </rPr>
          <t xml:space="preserve">
- EB zu USO wenn zwischenzeitlich entweder der Ballbesitz kontrolliert wechselt oder der Gegner den Ball mit einem Befreiungsschlag klärt
- USO zu EB sobald die Dynamik der Aktion verloren geht, der Ball in der hintersten Kette quer gespielt wird oder alle Gegner wieder hinter dem Ball sind (mind. 2/3 müssen zutreffen)
- E, FSF, EW bei Abschluss unmittelbar nach dem 1. Ball
- n... bei Abschluss in der 2. Phase und nach kurzen Varianten</t>
        </r>
      </text>
    </comment>
    <comment ref="N1" authorId="0" shapeId="0" xr:uid="{320D6EB2-3D46-4B54-8CD5-17966C63FD7A}">
      <text>
        <r>
          <rPr>
            <b/>
            <sz val="12"/>
            <color indexed="81"/>
            <rFont val="DFB Sans Web"/>
          </rPr>
          <t xml:space="preserve">Vorbereitungstyp
</t>
        </r>
        <r>
          <rPr>
            <sz val="12"/>
            <color indexed="81"/>
            <rFont val="DFB Sans Web"/>
          </rPr>
          <t>- F: Hohe Flanken (von außerhalb der Box) vor das Tor
- QP: Flacher Querpass vor das Tor
- CB: Cutback von Positionen nahe der Grundlinie in den Rückraum
- SP: Steckpass mt dem lediglich die letze Linie überspielt wird
- TB: Tiefer Ball, der mehrere Linien überspielt 
- RP: Regulärer Pass mit dem Fuß
- KB: Regulärer Pass mit dem Kopf
- D: Dribbling mit dem mindestens ein gegnerischer Spieler überspielt wird oder 20 Meter überbrückt und entscheidend dafür ist, dass der Schütze in die Abschlussposition kommt
- AP: Abpraller, z.B. aus Zweikämpfen (unkontrollierte Zuspiele)
- NS: Nachschüsse, die einem gehaltenen oder geblocketen Abschluss folgen
- E: Direkt nach Eckball
- FSF: Direkt nach Freistoßflanke
- EW: Direkt nach Einwurf
- ZK: Abschluss nach gewonnenem Zweikampf des Schützen
- GF: Gegnerischer Fehler, z.B. Fehlpässe oder gelungenes Pressing</t>
        </r>
      </text>
    </comment>
    <comment ref="AA1" authorId="0" shapeId="0" xr:uid="{F0B0E6BA-128B-4E98-BECF-FAA70924E68D}">
      <text>
        <r>
          <rPr>
            <b/>
            <sz val="12"/>
            <color indexed="81"/>
            <rFont val="DFB Sans Web"/>
          </rPr>
          <t>Vorbereitungsflugbahn</t>
        </r>
        <r>
          <rPr>
            <sz val="12"/>
            <color indexed="81"/>
            <rFont val="DFB Sans Web"/>
          </rPr>
          <t xml:space="preserve">
- Nur bei 1. Kontakt!
- vom Boden, Aufsetzer (solange der Bal noch deutlich hüpft) oder aus der Luft
</t>
        </r>
      </text>
    </comment>
    <comment ref="AB1" authorId="0" shapeId="0" xr:uid="{E3F43B88-75F8-4EF1-AD71-4AC5AA75F12E}">
      <text>
        <r>
          <rPr>
            <b/>
            <sz val="12"/>
            <color indexed="81"/>
            <rFont val="DFB Sans Web"/>
          </rPr>
          <t>Körperteil</t>
        </r>
        <r>
          <rPr>
            <sz val="12"/>
            <color indexed="81"/>
            <rFont val="DFB Sans Web"/>
          </rPr>
          <t xml:space="preserve">
Rechts, Links, Kopf, Sonstige</t>
        </r>
      </text>
    </comment>
    <comment ref="AC1" authorId="0" shapeId="0" xr:uid="{ECB0F4BD-6D7D-4274-A1DE-86782B540352}">
      <text>
        <r>
          <rPr>
            <b/>
            <sz val="12"/>
            <color indexed="81"/>
            <rFont val="DFB Sans Web"/>
          </rPr>
          <t>Trefferhöhe</t>
        </r>
        <r>
          <rPr>
            <sz val="12"/>
            <color indexed="81"/>
            <rFont val="DFB Sans Web"/>
          </rPr>
          <t xml:space="preserve">
- im Verhältnis zur eigenen Körpergröße
- Fuß, Unterschenkel, Oberschenkel, Hüfte, Rumpf, Kopf, Über dem Kopf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D1" authorId="0" shapeId="0" xr:uid="{00000000-0006-0000-0000-000002000000}">
      <text>
        <r>
          <rPr>
            <b/>
            <sz val="12"/>
            <color indexed="81"/>
            <rFont val="DFB Sans Web"/>
          </rPr>
          <t xml:space="preserve">Körperrichtung
</t>
        </r>
        <r>
          <rPr>
            <sz val="12"/>
            <color indexed="81"/>
            <rFont val="DFB Sans Web"/>
          </rPr>
          <t xml:space="preserve">
Blick zum Tor, Aus der Drehung, Rücken zum Tor</t>
        </r>
      </text>
    </comment>
    <comment ref="AJ1" authorId="0" shapeId="0" xr:uid="{4A870B44-7502-4992-835B-D866A5A43E65}">
      <text>
        <r>
          <rPr>
            <b/>
            <sz val="12"/>
            <color indexed="81"/>
            <rFont val="DFB Sans Web"/>
          </rPr>
          <t xml:space="preserve">Torwartaktivität
</t>
        </r>
        <r>
          <rPr>
            <sz val="12"/>
            <color indexed="81"/>
            <rFont val="DFB Sans Web"/>
          </rPr>
          <t>- SB: Schussbereit -&gt; TW auf den Füßen und nahe der richtigen Position auf der Winkelhalbierenden (WHK)
- nSB: nicht Schussbereit -&gt; TW zwar im Tor, aber nicht nahe der optimalen Position, z.B. am Boden nach vorherigem Schuss oder zu weit vor dem Tor, auf Grund falscher Antizipation
- niT: nicht im Tor -&gt; TW hat keine Chance mehr rechtzeitig nahe der WHK zu kommen</t>
        </r>
      </text>
    </comment>
    <comment ref="AM1" authorId="0" shapeId="0" xr:uid="{06FCAFD2-9286-4071-A58E-2486A7660BAB}">
      <text>
        <r>
          <rPr>
            <b/>
            <sz val="12"/>
            <color indexed="81"/>
            <rFont val="DFB Sans Web"/>
          </rPr>
          <t>Torwartdistanz</t>
        </r>
        <r>
          <rPr>
            <sz val="12"/>
            <color indexed="81"/>
            <rFont val="DFB Sans Web"/>
          </rPr>
          <t xml:space="preserve">
- Distanz zwischen TW und Schützen bei Schussabgabe</t>
        </r>
      </text>
    </comment>
    <comment ref="AN1" authorId="0" shapeId="0" xr:uid="{923D3F0C-B982-4BBB-87EB-C11363D5B005}">
      <text>
        <r>
          <rPr>
            <b/>
            <sz val="12"/>
            <color indexed="81"/>
            <rFont val="DFB Sans Web"/>
          </rPr>
          <t xml:space="preserve">Stresseraktivität
</t>
        </r>
        <r>
          <rPr>
            <sz val="12"/>
            <color indexed="81"/>
            <rFont val="DFB Sans Web"/>
          </rPr>
          <t>Anzahl der Spieler, die bei Schussabgabe nicht im Winkelbereich stehen und entweder 
- in einem Radius von 2m Druck auf den Schützen ausüben
oder
- sich im Sprint in den Winkelbereich befinden und noch eine Chance haben rechtzeitig den Ball zu blocken</t>
        </r>
      </text>
    </comment>
    <comment ref="AR1" authorId="0" shapeId="0" xr:uid="{123223C5-7D37-4644-A355-9E17D98A6EF6}">
      <text>
        <r>
          <rPr>
            <b/>
            <sz val="12"/>
            <color indexed="81"/>
            <rFont val="DFB Sans Web"/>
          </rPr>
          <t>Blockeraktivität</t>
        </r>
        <r>
          <rPr>
            <sz val="12"/>
            <color indexed="81"/>
            <rFont val="DFB Sans Web"/>
          </rPr>
          <t xml:space="preserve">
Anzahl der Spieler, die bei Schussabgabe innerhalb des Winkelbereichs stehen
-&gt; Bei Abschlüssen aus einer Höhe über der Körpergröße der Vertediger gelten diese nur als Blocker, wenn diese in einer Distanz zum Schützen von mind. 5m (?) stehen</t>
        </r>
      </text>
    </comment>
    <comment ref="AU1" authorId="0" shapeId="0" xr:uid="{33E50A1C-35EE-44AE-AB47-D4F1F3FE00AF}">
      <text>
        <r>
          <rPr>
            <b/>
            <sz val="12"/>
            <color indexed="81"/>
            <rFont val="DFB Sans Web"/>
          </rPr>
          <t>Direkte Blockdistanz</t>
        </r>
        <r>
          <rPr>
            <sz val="12"/>
            <color indexed="81"/>
            <rFont val="DFB Sans Web"/>
          </rPr>
          <t xml:space="preserve">
- Distanz zu dem Blocker, der bei Schussabgabe in Abstimmung mit der TW-Position am besten positioniert ist</t>
        </r>
      </text>
    </comment>
  </commentList>
</comments>
</file>

<file path=xl/sharedStrings.xml><?xml version="1.0" encoding="utf-8"?>
<sst xmlns="http://schemas.openxmlformats.org/spreadsheetml/2006/main" count="3836" uniqueCount="192">
  <si>
    <t>Tor</t>
  </si>
  <si>
    <t>Team</t>
  </si>
  <si>
    <t>HZ</t>
  </si>
  <si>
    <t>AP</t>
  </si>
  <si>
    <t>Phase</t>
  </si>
  <si>
    <t>Min</t>
  </si>
  <si>
    <t>Ergeb</t>
  </si>
  <si>
    <t>Datum</t>
  </si>
  <si>
    <t>FCN</t>
  </si>
  <si>
    <t>1. FC Nürnberg</t>
  </si>
  <si>
    <t>Vereinsname</t>
  </si>
  <si>
    <t>SpSt</t>
  </si>
  <si>
    <t>DisT</t>
  </si>
  <si>
    <t>WinT</t>
  </si>
  <si>
    <t>AbNr</t>
  </si>
  <si>
    <t>KörT</t>
  </si>
  <si>
    <t>TrefH</t>
  </si>
  <si>
    <t>KörR</t>
  </si>
  <si>
    <t>Save</t>
  </si>
  <si>
    <t>Vorbei</t>
  </si>
  <si>
    <t>Block</t>
  </si>
  <si>
    <t>GS</t>
  </si>
  <si>
    <t>PR</t>
  </si>
  <si>
    <t>1. HZ</t>
  </si>
  <si>
    <t>2. HZ</t>
  </si>
  <si>
    <t>SID</t>
  </si>
  <si>
    <t>TID</t>
  </si>
  <si>
    <t>GID</t>
  </si>
  <si>
    <t>TWD</t>
  </si>
  <si>
    <t>DBD</t>
  </si>
  <si>
    <t>VorT</t>
  </si>
  <si>
    <t>xFe</t>
  </si>
  <si>
    <t>yFe</t>
  </si>
  <si>
    <t>(VFB)</t>
  </si>
  <si>
    <t>TWA</t>
  </si>
  <si>
    <t>StrA</t>
  </si>
  <si>
    <t>BloA</t>
  </si>
  <si>
    <t>HG</t>
  </si>
  <si>
    <t>TH</t>
  </si>
  <si>
    <t>TG</t>
  </si>
  <si>
    <t>PH</t>
  </si>
  <si>
    <t>PG</t>
  </si>
  <si>
    <t>xTW</t>
  </si>
  <si>
    <t>yTW</t>
  </si>
  <si>
    <t>xBlo</t>
  </si>
  <si>
    <t>yBlo</t>
  </si>
  <si>
    <t>TLK</t>
  </si>
  <si>
    <t>SNr</t>
  </si>
  <si>
    <t>xStr</t>
  </si>
  <si>
    <t>yStr</t>
  </si>
  <si>
    <t>DSD</t>
  </si>
  <si>
    <t xml:space="preserve"> </t>
  </si>
  <si>
    <t>SSV</t>
  </si>
  <si>
    <t>SSV Jahn Regensburg</t>
  </si>
  <si>
    <t>SpVgg GW Deggendorf</t>
  </si>
  <si>
    <t>GWD</t>
  </si>
  <si>
    <t>FC Deisenhofen</t>
  </si>
  <si>
    <t>FCD</t>
  </si>
  <si>
    <t>TSV 1860 Rosenheim</t>
  </si>
  <si>
    <t>TSV</t>
  </si>
  <si>
    <t>DJK Don Bosco Bamberg</t>
  </si>
  <si>
    <t>DJK</t>
  </si>
  <si>
    <t>FC Memmingen</t>
  </si>
  <si>
    <t>FCM</t>
  </si>
  <si>
    <t>FC Würzburger Kickers</t>
  </si>
  <si>
    <t>FWK</t>
  </si>
  <si>
    <t>FC Augsburg</t>
  </si>
  <si>
    <t>FCA</t>
  </si>
  <si>
    <t>FC Bayern München</t>
  </si>
  <si>
    <t>FCB</t>
  </si>
  <si>
    <t>SpVgg Unterhaching</t>
  </si>
  <si>
    <t>UHG</t>
  </si>
  <si>
    <t>SV Viktoria Aschaffenburg</t>
  </si>
  <si>
    <t>SVA</t>
  </si>
  <si>
    <t>Kirchheimer SC</t>
  </si>
  <si>
    <t>KSC</t>
  </si>
  <si>
    <t>TSV 1860 Müchen</t>
  </si>
  <si>
    <t>60M</t>
  </si>
  <si>
    <t>SpVgg Greuther Fürth</t>
  </si>
  <si>
    <t>SGF</t>
  </si>
  <si>
    <t>VNr</t>
  </si>
  <si>
    <t>2VNr</t>
  </si>
  <si>
    <t>3VNr</t>
  </si>
  <si>
    <t>4VNr</t>
  </si>
  <si>
    <t>5VNr</t>
  </si>
  <si>
    <t>6VNr</t>
  </si>
  <si>
    <t>7VNr</t>
  </si>
  <si>
    <t>8VNr</t>
  </si>
  <si>
    <t>9VNr</t>
  </si>
  <si>
    <t>Vorname</t>
  </si>
  <si>
    <t>Nachname</t>
  </si>
  <si>
    <t>Luca</t>
  </si>
  <si>
    <t>Achhammer</t>
  </si>
  <si>
    <t>Noah</t>
  </si>
  <si>
    <t>Alao</t>
  </si>
  <si>
    <t xml:space="preserve">Fenuel </t>
  </si>
  <si>
    <t>Alemayehu</t>
  </si>
  <si>
    <t xml:space="preserve">Mert </t>
  </si>
  <si>
    <t xml:space="preserve">Cetin </t>
  </si>
  <si>
    <t>Ludwig</t>
  </si>
  <si>
    <t>Döring</t>
  </si>
  <si>
    <t>Nikita</t>
  </si>
  <si>
    <t>Drozd</t>
  </si>
  <si>
    <t>Louis</t>
  </si>
  <si>
    <t>Eckstein</t>
  </si>
  <si>
    <t>Emirhan</t>
  </si>
  <si>
    <t>Eksiner E.</t>
  </si>
  <si>
    <t>Metehan</t>
  </si>
  <si>
    <t>Eksiner M.</t>
  </si>
  <si>
    <t>Jonas</t>
  </si>
  <si>
    <t>Holmer</t>
  </si>
  <si>
    <t>Jüngling</t>
  </si>
  <si>
    <t xml:space="preserve">Elia </t>
  </si>
  <si>
    <t>Keller</t>
  </si>
  <si>
    <t>Kohl</t>
  </si>
  <si>
    <t>Felix</t>
  </si>
  <si>
    <t>Luis</t>
  </si>
  <si>
    <t>Kusche</t>
  </si>
  <si>
    <t>Daniel</t>
  </si>
  <si>
    <t>Mai</t>
  </si>
  <si>
    <t>Kai</t>
  </si>
  <si>
    <t>Müller</t>
  </si>
  <si>
    <t>Eromosele</t>
  </si>
  <si>
    <t>Omokhuale</t>
  </si>
  <si>
    <t xml:space="preserve">Johannes </t>
  </si>
  <si>
    <t>Renninger</t>
  </si>
  <si>
    <t>Salim</t>
  </si>
  <si>
    <t>Rübensaal</t>
  </si>
  <si>
    <t>Schraut</t>
  </si>
  <si>
    <t>Leopold</t>
  </si>
  <si>
    <t>von Wilmowsky</t>
  </si>
  <si>
    <t>Arion</t>
  </si>
  <si>
    <t>Zyba</t>
  </si>
  <si>
    <t>Nr</t>
  </si>
  <si>
    <t>Heim</t>
  </si>
  <si>
    <t>Gast</t>
  </si>
  <si>
    <t>1Von</t>
  </si>
  <si>
    <t>1Bis</t>
  </si>
  <si>
    <t>2Von</t>
  </si>
  <si>
    <t>2Bis</t>
  </si>
  <si>
    <t>SZ</t>
  </si>
  <si>
    <t>nFS</t>
  </si>
  <si>
    <t>As</t>
  </si>
  <si>
    <t>vB</t>
  </si>
  <si>
    <t>R</t>
  </si>
  <si>
    <t>Son</t>
  </si>
  <si>
    <t>BzT</t>
  </si>
  <si>
    <t>SB</t>
  </si>
  <si>
    <t>EB</t>
  </si>
  <si>
    <t>TB</t>
  </si>
  <si>
    <t>L</t>
  </si>
  <si>
    <t>Fuß</t>
  </si>
  <si>
    <t>nd</t>
  </si>
  <si>
    <t>SP</t>
  </si>
  <si>
    <t>F</t>
  </si>
  <si>
    <t>adL</t>
  </si>
  <si>
    <t>ZK</t>
  </si>
  <si>
    <t>adD</t>
  </si>
  <si>
    <t>nEW</t>
  </si>
  <si>
    <t>RP</t>
  </si>
  <si>
    <t>EW</t>
  </si>
  <si>
    <t>K</t>
  </si>
  <si>
    <t>Kopf</t>
  </si>
  <si>
    <t>RzT</t>
  </si>
  <si>
    <t>USO</t>
  </si>
  <si>
    <t>D</t>
  </si>
  <si>
    <t>NS</t>
  </si>
  <si>
    <t>niT</t>
  </si>
  <si>
    <t>GF</t>
  </si>
  <si>
    <t>nE</t>
  </si>
  <si>
    <t>nSB</t>
  </si>
  <si>
    <t>Alu</t>
  </si>
  <si>
    <t>ET</t>
  </si>
  <si>
    <t>QP</t>
  </si>
  <si>
    <t>E</t>
  </si>
  <si>
    <t>FSS</t>
  </si>
  <si>
    <t>FSF</t>
  </si>
  <si>
    <t>KB</t>
  </si>
  <si>
    <t>11M</t>
  </si>
  <si>
    <t>CB</t>
  </si>
  <si>
    <t>TNr</t>
  </si>
  <si>
    <t>10VNr</t>
  </si>
  <si>
    <t>11VNr</t>
  </si>
  <si>
    <t>12VNr</t>
  </si>
  <si>
    <t>Position</t>
  </si>
  <si>
    <t>TW</t>
  </si>
  <si>
    <t>AB</t>
  </si>
  <si>
    <t>MF</t>
  </si>
  <si>
    <t>ST</t>
  </si>
  <si>
    <t>Idada</t>
  </si>
  <si>
    <t>Edgar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</si>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</sst>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theme="1"/>
      <name val="DFB Sans Web"/>
      <family val="2"/>
    </font>
    <font>
      <sz val="11"/>
      <color theme="1"/>
      <name val="Calibri"/>
      <family val="2"/>
      <scheme val="minor"/>
    </font>
    <font>
      <b/>
      <sz val="12"/>
      <color theme="1"/>
      <name val="DFB Sans Web"/>
    </font>
    <font>
      <sz val="9"/>
      <color indexed="81"/>
      <name val="Segoe UI"/>
      <family val="2"/>
    </font>
    <font>
      <sz val="12"/>
      <color theme="1"/>
      <name val="DFB Sans Web"/>
    </font>
    <font>
      <sz val="8"/>
      <name val="DFB Sans Web"/>
      <family val="2"/>
    </font>
    <font>
      <sz val="10"/>
      <color theme="1"/>
      <name val="DFB Sans Web"/>
    </font>
    <font>
      <b/>
      <sz val="12"/>
      <color indexed="81"/>
      <name val="DFB Sans Web"/>
    </font>
    <font>
      <sz val="12"/>
      <color indexed="81"/>
      <name val="DFB Sans Web"/>
    </font>
    <font>
      <sz val="10"/>
      <color theme="1"/>
      <name val="DFB Sans Web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26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2" fillId="4" borderId="0" xfId="1" applyNumberFormat="1" applyFont="1" applyFill="1" applyAlignment="1">
      <alignment horizontal="center" vertical="center"/>
    </xf>
    <xf numFmtId="1" fontId="2" fillId="3" borderId="0" xfId="1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4" fontId="2" fillId="2" borderId="0" xfId="1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">
    <cellStyle name="Prozent 2" xfId="2" xr:uid="{00000000-0005-0000-0000-000000000000}"/>
    <cellStyle name="Standard" xfId="0" builtinId="0"/>
    <cellStyle name="Standard 2" xfId="1" xr:uid="{00000000-0005-0000-0000-000002000000}"/>
    <cellStyle name="Standard 3" xfId="3" xr:uid="{5AC60E4B-579E-4BD2-99C6-0C9C6D5808CA}"/>
  </cellStyles>
  <dxfs count="130">
    <dxf>
      <fill>
        <patternFill patternType="lightUp">
          <fgColor rgb="FF00965A"/>
          <bgColor auto="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fill>
        <patternFill patternType="solid"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DFB Sans Web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FB Sans Web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colors>
    <mruColors>
      <color rgb="FF00965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676392-3FDD-41D6-93C3-2A601922C21C}" name="Spiele" displayName="Spiele" ref="A1:J16" totalsRowShown="0" headerRowDxfId="129">
  <tableColumns count="10">
    <tableColumn id="3" xr3:uid="{6E46BB75-7AA6-4AE0-A005-D539DDCFC196}" name="SID" dataDxfId="128"/>
    <tableColumn id="4" xr3:uid="{C47A3B61-F28E-4214-BFC3-37A3A33F953B}" name="Datum" dataDxfId="127"/>
    <tableColumn id="5" xr3:uid="{C689F04B-B6CE-4315-BADE-AAA86EC831A6}" name="Heim" dataDxfId="126"/>
    <tableColumn id="6" xr3:uid="{D9B15F89-1F0A-458D-922F-6B2237C4FDDE}" name="Gast" dataDxfId="125"/>
    <tableColumn id="7" xr3:uid="{1F4B0B22-113B-4B13-B735-0BBD579317AF}" name="1. HZ" dataDxfId="124"/>
    <tableColumn id="8" xr3:uid="{12077EEE-5CEB-4092-B79D-C908B22B2779}" name="2. HZ" dataDxfId="123"/>
    <tableColumn id="13" xr3:uid="{9623CA39-28F7-4980-A88A-3573C5D164D8}" name="TH" dataDxfId="122">
      <calculatedColumnFormula>SUM(COUNTIFS(Abschlüsse!$A$2:$A$3098,$A2,Abschlüsse!$B$2:$B$3098,$C2,Abschlüsse!$L$2:$L$3098,"Tor"),COUNTIFS(Abschlüsse!$A$2:$A$3098,$A2,Abschlüsse!$B$2:$B$3098,$C2,Abschlüsse!$L$2:$L$3098,"ET"))</calculatedColumnFormula>
    </tableColumn>
    <tableColumn id="14" xr3:uid="{C91559F3-290E-4254-BCA6-0153E99BEA95}" name="TG" dataDxfId="121">
      <calculatedColumnFormula>SUM(COUNTIFS(Abschlüsse!$A$2:$A$3098,$A2,Abschlüsse!$B$2:$B$3098,$D2,Abschlüsse!$L$2:$L$3098,"Tor"),COUNTIFS(Abschlüsse!$A$2:$A$3098,$A2,Abschlüsse!$B$2:$B$3098,$D2,Abschlüsse!$L$2:$L$3098,"ET"))</calculatedColumnFormula>
    </tableColumn>
    <tableColumn id="15" xr3:uid="{20A97A80-E72B-4108-88BD-336F6FD51B46}" name="PH" dataDxfId="120">
      <calculatedColumnFormula>IF($A2="","",IF($G2&gt;$H2,3,IF($G2=$H2,1,IF($G2&lt;$H2,0,""))))</calculatedColumnFormula>
    </tableColumn>
    <tableColumn id="16" xr3:uid="{4191863F-CF4A-4B49-A67D-B4999F1036F4}" name="PG" dataDxfId="119">
      <calculatedColumnFormula>IF($A2="","",IF($G2&lt;$H2,3,IF($G2=$H2,1,IF($G2&gt;$H2,0,""))))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3F87D4-9D6F-4AB5-9B1F-827577A8D01C}" name="Tabelle10" displayName="Tabelle10" ref="A1:G224" totalsRowShown="0" headerRowDxfId="118" dataDxfId="117">
  <tableColumns count="7">
    <tableColumn id="1" xr3:uid="{9849534C-FEBF-4D72-A83E-C4921D5B58F8}" name="SID" dataDxfId="116"/>
    <tableColumn id="2" xr3:uid="{30E5CCDD-CD08-4E9F-93D9-14FC799320DA}" name="Nr" dataDxfId="115"/>
    <tableColumn id="3" xr3:uid="{A9A2D9AC-3794-4B06-B135-2E3A2793F85D}" name="1Von" dataDxfId="114"/>
    <tableColumn id="6" xr3:uid="{18616D7C-A504-4C93-9C5F-4ACF1574C27E}" name="1Bis" dataDxfId="113"/>
    <tableColumn id="5" xr3:uid="{8F7065A7-2117-438C-B45D-8A2C4A12E782}" name="2Von" dataDxfId="112"/>
    <tableColumn id="8" xr3:uid="{26DDE481-2A58-4719-BB30-5389A7F8F2B4}" name="2Bis" dataDxfId="111"/>
    <tableColumn id="4" xr3:uid="{9048B275-4ABE-4791-A832-CD383163ECA9}" name="SZ" dataDxfId="1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D750AE-7335-47D4-B025-C7658ADF7DD7}" name="Karten" displayName="Karten" ref="A1:E4" totalsRowShown="0" headerRowDxfId="109" headerRowCellStyle="Standard 2">
  <tableColumns count="5">
    <tableColumn id="3" xr3:uid="{70097416-485F-4F24-982D-9E074C03170E}" name="SID" dataDxfId="108"/>
    <tableColumn id="4" xr3:uid="{B092948C-193B-446C-8856-25DFE9932308}" name="Min" dataDxfId="107"/>
    <tableColumn id="5" xr3:uid="{AA39880A-83A1-4B14-A37F-1A691A8ADEB1}" name="HZ" dataDxfId="106"/>
    <tableColumn id="6" xr3:uid="{5D906F9B-93AA-4C4C-84B2-376AE41ED7BC}" name="Team" dataDxfId="105"/>
    <tableColumn id="2" xr3:uid="{E89E6B47-DF22-428B-B7D5-23F13828C5E5}" name="TNr" dataDxfId="10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2ACF92-1699-403D-A98C-81F228F02BD5}" name="Abschlüsse" displayName="Abschlüsse" ref="A1:AU3098" totalsRowShown="0" headerRowDxfId="103" dataDxfId="102" headerRowCellStyle="Standard 2">
  <autoFilter ref="A1:AU3098" xr:uid="{3C2ACF92-1699-403D-A98C-81F228F02BD5}"/>
  <tableColumns count="47">
    <tableColumn id="3" xr3:uid="{0676AC04-BF24-449C-85E1-9A2476826D3A}" name="SID" dataDxfId="101"/>
    <tableColumn id="4" xr3:uid="{115800A1-176E-47B9-8A68-56625F9DD647}" name="TID" dataDxfId="100"/>
    <tableColumn id="5" xr3:uid="{C19F80A9-D1CF-49F1-8F61-DBA96CBBDD44}" name="HG" dataDxfId="99">
      <calculatedColumnFormula>IF($A2="","",IF(VLOOKUP($A2,Spiele!$A$2:$D$16,3,FALSE)=$B2,"H","G"))</calculatedColumnFormula>
    </tableColumn>
    <tableColumn id="6" xr3:uid="{3DFABB6E-EDFC-4F0E-826F-06C6A5AD8683}" name="GID" dataDxfId="98">
      <calculatedColumnFormula>IF($B2="","",IF(VLOOKUP($A2,Spiele!$A$2:$F$16,3,FALSE)=$B2,VLOOKUP($A2,Spiele!$A$2:$F$16,4,FALSE),VLOOKUP($A2,Spiele!$A$2:$F$16,3,FALSE)))</calculatedColumnFormula>
    </tableColumn>
    <tableColumn id="7" xr3:uid="{D19C19F7-DE1E-42DF-974A-D2D74520C748}" name="AbNr" dataDxfId="97">
      <calculatedColumnFormula>IF(Abschlüsse[[#This Row],[Ergeb]]="ET",0,COUNTIFS($A$2:$A2,$A2,$B$2:$B2,$B2,$L$2:$L2,"&lt;&gt;ET"))</calculatedColumnFormula>
    </tableColumn>
    <tableColumn id="8" xr3:uid="{3B1D1C24-F95D-4C77-AF08-E4A123A74007}" name="Min" dataDxfId="96"/>
    <tableColumn id="9" xr3:uid="{6606DEAC-71A2-4313-AAE4-5C8A940C1133}" name="HZ" dataDxfId="95"/>
    <tableColumn id="10" xr3:uid="{9F0E3DBA-AEA8-4714-9395-480D67A047DB}" name="PR" dataDxfId="94">
      <calculatedColumnFormula>COUNTIFS('Rote Karten'!$A$2:$A$4,$A2,'Rote Karten'!$D$2:$D$4,"&lt;&gt;"&amp;$B2,'Rote Karten'!$B$2:$B$4,"&lt;"&amp;$F2,'Rote Karten'!$C$2:$C$4,"&lt;="&amp;$G2)-COUNTIFS('Rote Karten'!$A$2:$A$4,$A2,'Rote Karten'!$D$2:$D$4,$B2,'Rote Karten'!$B$2:$B$4,"&lt;"&amp;$F2,'Rote Karten'!$C$2:$C$4,"&lt;="&amp;$G2)</calculatedColumnFormula>
    </tableColumn>
    <tableColumn id="11" xr3:uid="{6142E3DF-889A-4B2B-97E8-6FD7D8CC9D6C}" name="SpSt" dataDxfId="93">
      <calculatedColumnFormula>IF(OR($L2="Tor",$L2="ET"),_xlfn.IFNA(IF(VLOOKUP($A2,Spiele!$A$2:$C$16,3,FALSE)=$B2,COUNTIFS($L$2:$L2,"Tor",$B$2:$B2,$B2,$A$2:$A2,$A2)+COUNTIFS($L$2:$L2,"ET",$B$2:$B2,$B2,$A$2:$A2,$A2)&amp;":"&amp;COUNTIFS($L$2:$L2,"Tor",$B$2:$B2,"&lt;&gt;"&amp;$B2,$A$2:$A2,$A2)+COUNTIFS($L$2:$L2,"ET",$B$2:$B2,"&lt;&gt;"&amp;$B2,$A$2:$A2,$A2),COUNTIFS($L$2:$L2,"Tor",$B$2:$B2,"&lt;&gt;"&amp;$B2,$A$2:$A2,$A2)+COUNTIFS($L$2:$L2,"ET",$B$2:$B2,"&lt;&gt;"&amp;$B2,$A$2:$A2,$A2)&amp;":"&amp;COUNTIFS($L$2:$L2,"Tor",$B$2:$B2,$B2,$A$2:$A2,$A2)+COUNTIFS($L$2:$L2,"ET",$B$2:$B2,$B2,$A$2:$A2,$A2)),""),"")</calculatedColumnFormula>
    </tableColumn>
    <tableColumn id="12" xr3:uid="{9B1FAFAC-2EEC-4649-B2F3-8803E71BE194}" name="GS" dataDxfId="92">
      <calculatedColumnFormula>_xlfn.IFNA(IF(VLOOKUP($A2,Spiele!$A$2:$D$16,3,FALSE)=$B2,(COUNTIFS($L$1:$L1,"Tor",$B$1:$B1,$B2,$A$1:$A1,$A2)+COUNTIFS($L$1:$L1,"ET",$B$1:$B1,$B2,$A$1:$A1,$A2))-(COUNTIFS($L$1:$L1,"Tor",$B$1:$B1,"&lt;&gt;"&amp;$B2,$A$1:$A1,$A2)+COUNTIFS($L$1:$L1,"ET",$B$1:$B1,"&lt;&gt;"&amp;$B2,$A$1:$A1,$A2)),(COUNTIFS($L$1:$L1,"Tor",$B$1:$B1,$B2,$A$1:$A1,$A2)+COUNTIFS($L$1:$L1,"ET",$B$1:$B1,$B2,$A$1:$A1,$A2))-(COUNTIFS($L$1:$L1,"Tor",$B$1:$B1,"&lt;&gt;"&amp;$B2,$A$1:$A1,$A2)+COUNTIFS($L$1:$L1,"ET",$B$1:$B1,"&lt;&gt;"&amp;$B2,$A$1:$A1,$A2))),"")</calculatedColumnFormula>
    </tableColumn>
    <tableColumn id="13" xr3:uid="{CC428C03-CFEF-4D06-B244-5F16229C14BC}" name="AP" dataDxfId="91"/>
    <tableColumn id="14" xr3:uid="{9BB09F34-2ED0-47E9-B84C-40DC097D25F5}" name="Ergeb" dataDxfId="90"/>
    <tableColumn id="15" xr3:uid="{6C57D418-22CA-497C-B088-5843FFCDEDD2}" name="Phase" dataDxfId="89"/>
    <tableColumn id="56" xr3:uid="{AEAE92F2-B7AB-4B3E-848F-FCF45833072A}" name="VorT" dataDxfId="88"/>
    <tableColumn id="1" xr3:uid="{34E9F78F-EFDB-46C3-9BFE-9BCA54759B4E}" name="VNr" dataDxfId="87"/>
    <tableColumn id="19" xr3:uid="{9FA4BEDF-1EBC-4B1F-9742-41586CD52374}" name="2VNr" dataDxfId="86"/>
    <tableColumn id="41" xr3:uid="{F00A10CF-A199-454D-A4F2-B3BCF7A37FC4}" name="3VNr" dataDxfId="85"/>
    <tableColumn id="40" xr3:uid="{0D3A3F12-70B7-4EEB-98A3-C5A87CF96CA6}" name="4VNr" dataDxfId="84"/>
    <tableColumn id="39" xr3:uid="{0CC28612-BE0A-4B32-8F70-5248F77D7169}" name="5VNr" dataDxfId="83"/>
    <tableColumn id="38" xr3:uid="{19D00967-9F96-4B46-B790-07181869FBD6}" name="6VNr" dataDxfId="82"/>
    <tableColumn id="22" xr3:uid="{7217BEA7-2DE9-497F-B43C-3CEA65491CE8}" name="7VNr" dataDxfId="81"/>
    <tableColumn id="44" xr3:uid="{B295D602-77BF-4FED-9C4F-6F1378CD28AF}" name="8VNr" dataDxfId="80"/>
    <tableColumn id="43" xr3:uid="{F3BE3028-C1EC-48FB-AF19-D650ACFF06E5}" name="9VNr" dataDxfId="79"/>
    <tableColumn id="18" xr3:uid="{ABB08A8A-9E14-483C-B99C-FD41382AFB6F}" name="10VNr" dataDxfId="78"/>
    <tableColumn id="16" xr3:uid="{BBDBE99C-0D81-4155-832A-58B7446748AB}" name="11VNr" dataDxfId="77"/>
    <tableColumn id="2" xr3:uid="{8BCF7D7A-4F53-4DA3-921A-4765E0800268}" name="12VNr" dataDxfId="76"/>
    <tableColumn id="47" xr3:uid="{647B20CC-7D80-421C-BE8F-8F3CE9B968EE}" name="(VFB)" dataDxfId="75"/>
    <tableColumn id="21" xr3:uid="{95AAAC4A-8457-4DFC-8371-7B0C810C8712}" name="KörT" dataDxfId="74"/>
    <tableColumn id="23" xr3:uid="{808E2CAB-9D7C-459E-B2D4-25D9F743DA87}" name="TrefH" dataDxfId="73"/>
    <tableColumn id="24" xr3:uid="{A11971A4-7A8E-4B97-84D5-7391AC59E624}" name="KörR" dataDxfId="72"/>
    <tableColumn id="26" xr3:uid="{E41E2754-BFBC-4D03-8812-6F17B62B2B60}" name="SNr" dataDxfId="71"/>
    <tableColumn id="31" xr3:uid="{DD0D9E09-CF09-48E1-97C3-8C9B6D4D1E5B}" name="xFe" dataDxfId="70"/>
    <tableColumn id="28" xr3:uid="{11680A8C-8CDB-4710-8CDE-51FF0EE9520C}" name="yFe" dataDxfId="69"/>
    <tableColumn id="29" xr3:uid="{BCBF9B7F-F1D7-48E8-852E-1B36B42A6C43}" name="DisT" dataDxfId="68">
      <calculatedColumnFormula>IF($L2="ET","",IF($AF2&gt;3.66,SQRT($AG2^2+($AF2-(7.32/2))^2),IF($AF2&lt;-3.66,SQRT($AG2^2+($AF2+(7.32/2))^2),$AG2)))</calculatedColumnFormula>
    </tableColumn>
    <tableColumn id="30" xr3:uid="{AC9B65EE-53EF-4A59-8FCA-C2D6A0C4A3DA}" name="WinT" dataDxfId="67">
      <calculatedColumnFormula>IF($L2="ET","",IF(DEGREES(ATAN((7.32*$AG2)/($AG2^2+$AF2^2-(7.32/2)^2)))&lt;=0,180+DEGREES(ATAN((7.32*$AG2)/($AG2^2+$AF2^2-(7.32/2)^2))),DEGREES(ATAN((7.32*$AG2)/($AG2^2+$AF2^2-(7.32/2)^2)))))</calculatedColumnFormula>
    </tableColumn>
    <tableColumn id="50" xr3:uid="{FC7F7126-4E73-456C-885D-E55627565533}" name="TWA" dataDxfId="66"/>
    <tableColumn id="49" xr3:uid="{B29E0C2E-2BEC-4407-BA9E-CDCD562039BF}" name="xTW" dataDxfId="65"/>
    <tableColumn id="17" xr3:uid="{6724291E-070A-4888-ABDD-B931563CA214}" name="yTW" dataDxfId="64"/>
    <tableColumn id="32" xr3:uid="{87862D1D-C2BB-4683-A92F-75FE8571FA2E}" name="TWD" dataDxfId="63">
      <calculatedColumnFormula>IF(Abschlüsse[[#This Row],[Ergeb]]="ET","",SQRT(($AF2-$AK2)^2+($AG2-$AL2)^2))</calculatedColumnFormula>
    </tableColumn>
    <tableColumn id="33" xr3:uid="{94FF56B2-6993-474F-AB48-0FF3C0098004}" name="StrA" dataDxfId="62"/>
    <tableColumn id="27" xr3:uid="{741633BC-E97B-44EB-A7F2-F59753AE6E65}" name="xStr" dataDxfId="61"/>
    <tableColumn id="25" xr3:uid="{92B6126A-E63C-4863-866B-07BBF966FD02}" name="yStr" dataDxfId="60"/>
    <tableColumn id="20" xr3:uid="{B0913E61-0547-4A7A-A6A7-84849CF14046}" name="DSD" dataDxfId="59">
      <calculatedColumnFormula>IF(AN2=0,"",SQRT(($AF2-$AO2)^2+($AG2-$AP2)^2))</calculatedColumnFormula>
    </tableColumn>
    <tableColumn id="34" xr3:uid="{94BF70EA-16AC-45EC-85EC-F51169F858FF}" name="BloA" dataDxfId="58"/>
    <tableColumn id="35" xr3:uid="{E8EC79AD-7B6F-4536-B8A3-30825A8AF986}" name="xBlo" dataDxfId="57"/>
    <tableColumn id="36" xr3:uid="{D02871C8-34A8-45E5-A1CC-1FE9EA4724EE}" name="yBlo" dataDxfId="56"/>
    <tableColumn id="37" xr3:uid="{43BAA548-6D8F-4DBB-8759-92D6CB80CF92}" name="DBD" dataDxfId="55">
      <calculatedColumnFormula>IF(AR2=0,"",SQRT(($AF2-$AS2)^2+($AG2-$AT2)^2))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E3F26E-F735-4032-BC61-FE48D7D63912}" name="Teams" displayName="Teams" ref="A1:B16" totalsRowShown="0" headerRowDxfId="54" dataDxfId="53">
  <sortState xmlns:xlrd2="http://schemas.microsoft.com/office/spreadsheetml/2017/richdata2" ref="A2:B16">
    <sortCondition ref="B1:B16"/>
  </sortState>
  <tableColumns count="2">
    <tableColumn id="1" xr3:uid="{27BAE413-083F-4F88-A9CD-16D42B209049}" name="TID" dataDxfId="52"/>
    <tableColumn id="2" xr3:uid="{4FA1BA8C-B703-4335-B254-DB509E573EE1}" name="Vereinsname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75E859-3E1B-42D3-851F-742095C94B3A}" name="Spieler" displayName="Spieler" ref="A1:D24" totalsRowShown="0" headerRowDxfId="50" dataDxfId="49">
  <sortState xmlns:xlrd2="http://schemas.microsoft.com/office/spreadsheetml/2017/richdata2" ref="A2:C24">
    <sortCondition ref="A1:A24"/>
  </sortState>
  <tableColumns count="4">
    <tableColumn id="3" xr3:uid="{6E0A8AAC-34A0-4023-B327-51EC11EB4584}" name="Nr" dataDxfId="48"/>
    <tableColumn id="1" xr3:uid="{2B0A2B90-AFAC-47C9-8A53-A8D111281E0C}" name="Vorname" dataDxfId="47"/>
    <tableColumn id="2" xr3:uid="{689F3E8F-1306-4126-8B87-A0D1D886F089}" name="Nachname" dataDxfId="46"/>
    <tableColumn id="4" xr3:uid="{D9C1E68C-3E68-430F-8FCF-7222CA733528}" name="Position" dataDxfId="4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zoomScale="70" zoomScaleNormal="70" workbookViewId="0">
      <pane ySplit="1" topLeftCell="A2" activePane="bottomLeft" state="frozen"/>
      <selection activeCell="B2" sqref="B2:O2"/>
      <selection pane="bottomLeft" activeCell="A17" sqref="A17"/>
    </sheetView>
  </sheetViews>
  <sheetFormatPr baseColWidth="10" defaultColWidth="11.21875" defaultRowHeight="25.05" customHeight="1"/>
  <cols>
    <col min="1" max="1" width="6.77734375" style="3" customWidth="1"/>
    <col min="2" max="2" width="15.77734375" style="6" customWidth="1"/>
    <col min="3" max="4" width="12.77734375" style="2" customWidth="1"/>
    <col min="5" max="10" width="6.77734375" style="3" customWidth="1"/>
    <col min="11" max="11" width="3.6640625" style="2" customWidth="1"/>
    <col min="12" max="16384" width="11.21875" style="2"/>
  </cols>
  <sheetData>
    <row r="1" spans="1:10" ht="25.05" customHeight="1">
      <c r="A1" s="5" t="s">
        <v>25</v>
      </c>
      <c r="B1" s="20" t="s">
        <v>7</v>
      </c>
      <c r="C1" s="4" t="s">
        <v>134</v>
      </c>
      <c r="D1" s="4" t="s">
        <v>135</v>
      </c>
      <c r="E1" s="5" t="s">
        <v>23</v>
      </c>
      <c r="F1" s="5" t="s">
        <v>24</v>
      </c>
      <c r="G1" s="10" t="s">
        <v>38</v>
      </c>
      <c r="H1" s="10" t="s">
        <v>39</v>
      </c>
      <c r="I1" s="10" t="s">
        <v>40</v>
      </c>
      <c r="J1" s="10" t="s">
        <v>41</v>
      </c>
    </row>
    <row r="2" spans="1:10" ht="25.05" customHeight="1">
      <c r="A2" s="3">
        <v>1</v>
      </c>
      <c r="B2" s="6">
        <v>45900</v>
      </c>
      <c r="C2" s="2" t="s">
        <v>8</v>
      </c>
      <c r="D2" s="2" t="s">
        <v>55</v>
      </c>
      <c r="E2" s="3">
        <v>40</v>
      </c>
      <c r="F2" s="3">
        <v>40</v>
      </c>
      <c r="G2" s="18">
        <f>SUM(COUNTIFS(Abschlüsse!$A$2:$A$3098,$A2,Abschlüsse!$B$2:$B$3098,$C2,Abschlüsse!$L$2:$L$3098,"Tor"),COUNTIFS(Abschlüsse!$A$2:$A$3098,$A2,Abschlüsse!$B$2:$B$3098,$C2,Abschlüsse!$L$2:$L$3098,"ET"))</f>
        <v>4</v>
      </c>
      <c r="H2" s="18">
        <f>SUM(COUNTIFS(Abschlüsse!$A$2:$A$3098,$A2,Abschlüsse!$B$2:$B$3098,$D2,Abschlüsse!$L$2:$L$3098,"Tor"),COUNTIFS(Abschlüsse!$A$2:$A$3098,$A2,Abschlüsse!$B$2:$B$3098,$D2,Abschlüsse!$L$2:$L$3098,"ET"))</f>
        <v>0</v>
      </c>
      <c r="I2" s="18">
        <f t="shared" ref="I2:I13" si="0">IF($A2="","",IF($G2&gt;$H2,3,IF($G2=$H2,1,IF($G2&lt;$H2,0,""))))</f>
        <v>3</v>
      </c>
      <c r="J2" s="18">
        <f t="shared" ref="J2:J13" si="1">IF($A2="","",IF($G2&lt;$H2,3,IF($G2=$H2,1,IF($G2&gt;$H2,0,""))))</f>
        <v>0</v>
      </c>
    </row>
    <row r="3" spans="1:10" ht="25.05" customHeight="1">
      <c r="A3" s="3">
        <v>2</v>
      </c>
      <c r="B3" s="6">
        <v>45906</v>
      </c>
      <c r="C3" s="2" t="s">
        <v>57</v>
      </c>
      <c r="D3" s="2" t="s">
        <v>8</v>
      </c>
      <c r="E3" s="3">
        <v>40</v>
      </c>
      <c r="F3" s="3">
        <v>43</v>
      </c>
      <c r="G3" s="18">
        <f>SUM(COUNTIFS(Abschlüsse!$A$2:$A$3098,$A3,Abschlüsse!$B$2:$B$3098,$C3,Abschlüsse!$L$2:$L$3098,"Tor"),COUNTIFS(Abschlüsse!$A$2:$A$3098,$A3,Abschlüsse!$B$2:$B$3098,$C3,Abschlüsse!$L$2:$L$3098,"ET"))</f>
        <v>2</v>
      </c>
      <c r="H3" s="18">
        <f>SUM(COUNTIFS(Abschlüsse!$A$2:$A$3098,$A3,Abschlüsse!$B$2:$B$3098,$D3,Abschlüsse!$L$2:$L$3098,"Tor"),COUNTIFS(Abschlüsse!$A$2:$A$3098,$A3,Abschlüsse!$B$2:$B$3098,$D3,Abschlüsse!$L$2:$L$3098,"ET"))</f>
        <v>3</v>
      </c>
      <c r="I3" s="18">
        <f t="shared" si="0"/>
        <v>0</v>
      </c>
      <c r="J3" s="18">
        <f t="shared" si="1"/>
        <v>3</v>
      </c>
    </row>
    <row r="4" spans="1:10" ht="25.05" customHeight="1">
      <c r="A4" s="3">
        <v>3</v>
      </c>
      <c r="B4" s="6">
        <v>45914</v>
      </c>
      <c r="C4" s="2" t="s">
        <v>8</v>
      </c>
      <c r="D4" s="2" t="s">
        <v>59</v>
      </c>
      <c r="E4" s="3">
        <v>40</v>
      </c>
      <c r="F4" s="3">
        <v>40</v>
      </c>
      <c r="G4" s="18">
        <f>SUM(COUNTIFS(Abschlüsse!$A$2:$A$3098,$A4,Abschlüsse!$B$2:$B$3098,$C4,Abschlüsse!$L$2:$L$3098,"Tor"),COUNTIFS(Abschlüsse!$A$2:$A$3098,$A4,Abschlüsse!$B$2:$B$3098,$C4,Abschlüsse!$L$2:$L$3098,"ET"))</f>
        <v>4</v>
      </c>
      <c r="H4" s="18">
        <f>SUM(COUNTIFS(Abschlüsse!$A$2:$A$3098,$A4,Abschlüsse!$B$2:$B$3098,$D4,Abschlüsse!$L$2:$L$3098,"Tor"),COUNTIFS(Abschlüsse!$A$2:$A$3098,$A4,Abschlüsse!$B$2:$B$3098,$D4,Abschlüsse!$L$2:$L$3098,"ET"))</f>
        <v>1</v>
      </c>
      <c r="I4" s="18">
        <f t="shared" si="0"/>
        <v>3</v>
      </c>
      <c r="J4" s="18">
        <f t="shared" si="1"/>
        <v>0</v>
      </c>
    </row>
    <row r="5" spans="1:10" ht="25.05" customHeight="1">
      <c r="A5" s="3">
        <v>4</v>
      </c>
      <c r="B5" s="6">
        <v>45917</v>
      </c>
      <c r="C5" s="2" t="s">
        <v>61</v>
      </c>
      <c r="D5" s="2" t="s">
        <v>8</v>
      </c>
      <c r="E5" s="3">
        <v>42</v>
      </c>
      <c r="F5" s="3">
        <v>43</v>
      </c>
      <c r="G5" s="18">
        <f>SUM(COUNTIFS(Abschlüsse!$A$2:$A$3098,$A5,Abschlüsse!$B$2:$B$3098,$C5,Abschlüsse!$L$2:$L$3098,"Tor"),COUNTIFS(Abschlüsse!$A$2:$A$3098,$A5,Abschlüsse!$B$2:$B$3098,$C5,Abschlüsse!$L$2:$L$3098,"ET"))</f>
        <v>0</v>
      </c>
      <c r="H5" s="18">
        <f>SUM(COUNTIFS(Abschlüsse!$A$2:$A$3098,$A5,Abschlüsse!$B$2:$B$3098,$D5,Abschlüsse!$L$2:$L$3098,"Tor"),COUNTIFS(Abschlüsse!$A$2:$A$3098,$A5,Abschlüsse!$B$2:$B$3098,$D5,Abschlüsse!$L$2:$L$3098,"ET"))</f>
        <v>2</v>
      </c>
      <c r="I5" s="18">
        <f t="shared" si="0"/>
        <v>0</v>
      </c>
      <c r="J5" s="18">
        <f t="shared" si="1"/>
        <v>3</v>
      </c>
    </row>
    <row r="6" spans="1:10" ht="25.05" customHeight="1">
      <c r="A6" s="3">
        <v>5</v>
      </c>
      <c r="B6" s="6">
        <v>45921</v>
      </c>
      <c r="C6" s="2" t="s">
        <v>8</v>
      </c>
      <c r="D6" s="2" t="s">
        <v>63</v>
      </c>
      <c r="E6" s="3">
        <v>41</v>
      </c>
      <c r="F6" s="3">
        <v>42</v>
      </c>
      <c r="G6" s="18">
        <f>SUM(COUNTIFS(Abschlüsse!$A$2:$A$3098,$A6,Abschlüsse!$B$2:$B$3098,$C6,Abschlüsse!$L$2:$L$3098,"Tor"),COUNTIFS(Abschlüsse!$A$2:$A$3098,$A6,Abschlüsse!$B$2:$B$3098,$C6,Abschlüsse!$L$2:$L$3098,"ET"))</f>
        <v>2</v>
      </c>
      <c r="H6" s="18">
        <f>SUM(COUNTIFS(Abschlüsse!$A$2:$A$3098,$A6,Abschlüsse!$B$2:$B$3098,$D6,Abschlüsse!$L$2:$L$3098,"Tor"),COUNTIFS(Abschlüsse!$A$2:$A$3098,$A6,Abschlüsse!$B$2:$B$3098,$D6,Abschlüsse!$L$2:$L$3098,"ET"))</f>
        <v>2</v>
      </c>
      <c r="I6" s="18">
        <f t="shared" si="0"/>
        <v>1</v>
      </c>
      <c r="J6" s="18">
        <f t="shared" si="1"/>
        <v>1</v>
      </c>
    </row>
    <row r="7" spans="1:10" ht="25.05" customHeight="1">
      <c r="A7" s="3">
        <v>6</v>
      </c>
      <c r="B7" s="6">
        <v>45928</v>
      </c>
      <c r="C7" s="2" t="s">
        <v>65</v>
      </c>
      <c r="D7" s="2" t="s">
        <v>8</v>
      </c>
      <c r="E7" s="3">
        <v>41</v>
      </c>
      <c r="F7" s="3">
        <v>45</v>
      </c>
      <c r="G7" s="18">
        <f>SUM(COUNTIFS(Abschlüsse!$A$2:$A$3098,$A7,Abschlüsse!$B$2:$B$3098,$C7,Abschlüsse!$L$2:$L$3098,"Tor"),COUNTIFS(Abschlüsse!$A$2:$A$3098,$A7,Abschlüsse!$B$2:$B$3098,$C7,Abschlüsse!$L$2:$L$3098,"ET"))</f>
        <v>4</v>
      </c>
      <c r="H7" s="18">
        <f>SUM(COUNTIFS(Abschlüsse!$A$2:$A$3098,$A7,Abschlüsse!$B$2:$B$3098,$D7,Abschlüsse!$L$2:$L$3098,"Tor"),COUNTIFS(Abschlüsse!$A$2:$A$3098,$A7,Abschlüsse!$B$2:$B$3098,$D7,Abschlüsse!$L$2:$L$3098,"ET"))</f>
        <v>4</v>
      </c>
      <c r="I7" s="18">
        <f t="shared" si="0"/>
        <v>1</v>
      </c>
      <c r="J7" s="18">
        <f t="shared" si="1"/>
        <v>1</v>
      </c>
    </row>
    <row r="8" spans="1:10" ht="25.05" customHeight="1">
      <c r="A8" s="3">
        <v>7</v>
      </c>
      <c r="B8" s="6">
        <v>45931</v>
      </c>
      <c r="C8" s="2" t="s">
        <v>8</v>
      </c>
      <c r="D8" s="2" t="s">
        <v>67</v>
      </c>
      <c r="E8" s="3">
        <v>41</v>
      </c>
      <c r="F8" s="3">
        <v>45</v>
      </c>
      <c r="G8" s="18">
        <f>SUM(COUNTIFS(Abschlüsse!$A$2:$A$3098,$A8,Abschlüsse!$B$2:$B$3098,$C8,Abschlüsse!$L$2:$L$3098,"Tor"),COUNTIFS(Abschlüsse!$A$2:$A$3098,$A8,Abschlüsse!$B$2:$B$3098,$C8,Abschlüsse!$L$2:$L$3098,"ET"))</f>
        <v>2</v>
      </c>
      <c r="H8" s="18">
        <f>SUM(COUNTIFS(Abschlüsse!$A$2:$A$3098,$A8,Abschlüsse!$B$2:$B$3098,$D8,Abschlüsse!$L$2:$L$3098,"Tor"),COUNTIFS(Abschlüsse!$A$2:$A$3098,$A8,Abschlüsse!$B$2:$B$3098,$D8,Abschlüsse!$L$2:$L$3098,"ET"))</f>
        <v>1</v>
      </c>
      <c r="I8" s="18">
        <f t="shared" si="0"/>
        <v>3</v>
      </c>
      <c r="J8" s="18">
        <f t="shared" si="1"/>
        <v>0</v>
      </c>
    </row>
    <row r="9" spans="1:10" ht="25.05" customHeight="1">
      <c r="A9" s="3">
        <v>8</v>
      </c>
      <c r="B9" s="6">
        <v>45935</v>
      </c>
      <c r="C9" s="2" t="s">
        <v>52</v>
      </c>
      <c r="D9" s="2" t="s">
        <v>8</v>
      </c>
      <c r="E9" s="3">
        <v>40</v>
      </c>
      <c r="F9" s="3">
        <v>46</v>
      </c>
      <c r="G9" s="18">
        <f>SUM(COUNTIFS(Abschlüsse!$A$2:$A$3098,$A9,Abschlüsse!$B$2:$B$3098,$C9,Abschlüsse!$L$2:$L$3098,"Tor"),COUNTIFS(Abschlüsse!$A$2:$A$3098,$A9,Abschlüsse!$B$2:$B$3098,$C9,Abschlüsse!$L$2:$L$3098,"ET"))</f>
        <v>2</v>
      </c>
      <c r="H9" s="18">
        <f>SUM(COUNTIFS(Abschlüsse!$A$2:$A$3098,$A9,Abschlüsse!$B$2:$B$3098,$D9,Abschlüsse!$L$2:$L$3098,"Tor"),COUNTIFS(Abschlüsse!$A$2:$A$3098,$A9,Abschlüsse!$B$2:$B$3098,$D9,Abschlüsse!$L$2:$L$3098,"ET"))</f>
        <v>3</v>
      </c>
      <c r="I9" s="18">
        <f t="shared" si="0"/>
        <v>0</v>
      </c>
      <c r="J9" s="18">
        <f t="shared" si="1"/>
        <v>3</v>
      </c>
    </row>
    <row r="10" spans="1:10" ht="25.05" customHeight="1">
      <c r="A10" s="3">
        <v>9</v>
      </c>
      <c r="B10" s="6">
        <v>45949</v>
      </c>
      <c r="C10" s="2" t="s">
        <v>71</v>
      </c>
      <c r="D10" s="2" t="s">
        <v>8</v>
      </c>
      <c r="E10" s="3">
        <v>42</v>
      </c>
      <c r="F10" s="3">
        <v>44</v>
      </c>
      <c r="G10" s="18">
        <f>SUM(COUNTIFS(Abschlüsse!$A$2:$A$3098,$A10,Abschlüsse!$B$2:$B$3098,$C10,Abschlüsse!$L$2:$L$3098,"Tor"),COUNTIFS(Abschlüsse!$A$2:$A$3098,$A10,Abschlüsse!$B$2:$B$3098,$C10,Abschlüsse!$L$2:$L$3098,"ET"))</f>
        <v>2</v>
      </c>
      <c r="H10" s="18">
        <f>SUM(COUNTIFS(Abschlüsse!$A$2:$A$3098,$A10,Abschlüsse!$B$2:$B$3098,$D10,Abschlüsse!$L$2:$L$3098,"Tor"),COUNTIFS(Abschlüsse!$A$2:$A$3098,$A10,Abschlüsse!$B$2:$B$3098,$D10,Abschlüsse!$L$2:$L$3098,"ET"))</f>
        <v>4</v>
      </c>
      <c r="I10" s="18">
        <f t="shared" si="0"/>
        <v>0</v>
      </c>
      <c r="J10" s="18">
        <f t="shared" si="1"/>
        <v>3</v>
      </c>
    </row>
    <row r="11" spans="1:10" ht="25.05" customHeight="1">
      <c r="A11" s="3">
        <v>10</v>
      </c>
      <c r="B11" s="6">
        <v>45956</v>
      </c>
      <c r="C11" s="2" t="s">
        <v>8</v>
      </c>
      <c r="D11" s="2" t="s">
        <v>73</v>
      </c>
      <c r="E11" s="3">
        <v>40</v>
      </c>
      <c r="F11" s="3">
        <v>44</v>
      </c>
      <c r="G11" s="18">
        <f>SUM(COUNTIFS(Abschlüsse!$A$2:$A$3098,$A11,Abschlüsse!$B$2:$B$3098,$C11,Abschlüsse!$L$2:$L$3098,"Tor"),COUNTIFS(Abschlüsse!$A$2:$A$3098,$A11,Abschlüsse!$B$2:$B$3098,$C11,Abschlüsse!$L$2:$L$3098,"ET"))</f>
        <v>2</v>
      </c>
      <c r="H11" s="18">
        <f>SUM(COUNTIFS(Abschlüsse!$A$2:$A$3098,$A11,Abschlüsse!$B$2:$B$3098,$D11,Abschlüsse!$L$2:$L$3098,"Tor"),COUNTIFS(Abschlüsse!$A$2:$A$3098,$A11,Abschlüsse!$B$2:$B$3098,$D11,Abschlüsse!$L$2:$L$3098,"ET"))</f>
        <v>2</v>
      </c>
      <c r="I11" s="18">
        <f t="shared" si="0"/>
        <v>1</v>
      </c>
      <c r="J11" s="18">
        <f t="shared" si="1"/>
        <v>1</v>
      </c>
    </row>
    <row r="12" spans="1:10" ht="25.05" customHeight="1">
      <c r="A12" s="3">
        <v>11</v>
      </c>
      <c r="B12" s="6">
        <v>45963</v>
      </c>
      <c r="C12" s="2" t="s">
        <v>75</v>
      </c>
      <c r="D12" s="2" t="s">
        <v>8</v>
      </c>
      <c r="E12" s="3">
        <v>40</v>
      </c>
      <c r="F12" s="3">
        <v>46</v>
      </c>
      <c r="G12" s="18">
        <f>SUM(COUNTIFS(Abschlüsse!$A$2:$A$3098,$A12,Abschlüsse!$B$2:$B$3098,$C12,Abschlüsse!$L$2:$L$3098,"Tor"),COUNTIFS(Abschlüsse!$A$2:$A$3098,$A12,Abschlüsse!$B$2:$B$3098,$C12,Abschlüsse!$L$2:$L$3098,"ET"))</f>
        <v>3</v>
      </c>
      <c r="H12" s="18">
        <f>SUM(COUNTIFS(Abschlüsse!$A$2:$A$3098,$A12,Abschlüsse!$B$2:$B$3098,$D12,Abschlüsse!$L$2:$L$3098,"Tor"),COUNTIFS(Abschlüsse!$A$2:$A$3098,$A12,Abschlüsse!$B$2:$B$3098,$D12,Abschlüsse!$L$2:$L$3098,"ET"))</f>
        <v>3</v>
      </c>
      <c r="I12" s="18">
        <f t="shared" si="0"/>
        <v>1</v>
      </c>
      <c r="J12" s="18">
        <f t="shared" si="1"/>
        <v>1</v>
      </c>
    </row>
    <row r="13" spans="1:10" ht="25.05" customHeight="1">
      <c r="A13" s="3">
        <v>12</v>
      </c>
      <c r="B13" s="6">
        <v>45970</v>
      </c>
      <c r="C13" s="2" t="s">
        <v>8</v>
      </c>
      <c r="D13" s="2" t="s">
        <v>69</v>
      </c>
      <c r="E13" s="3">
        <v>41</v>
      </c>
      <c r="F13" s="3">
        <v>45</v>
      </c>
      <c r="G13" s="18">
        <f>SUM(COUNTIFS(Abschlüsse!$A$2:$A$3098,$A13,Abschlüsse!$B$2:$B$3098,$C13,Abschlüsse!$L$2:$L$3098,"Tor"),COUNTIFS(Abschlüsse!$A$2:$A$3098,$A13,Abschlüsse!$B$2:$B$3098,$C13,Abschlüsse!$L$2:$L$3098,"ET"))</f>
        <v>5</v>
      </c>
      <c r="H13" s="18">
        <f>SUM(COUNTIFS(Abschlüsse!$A$2:$A$3098,$A13,Abschlüsse!$B$2:$B$3098,$D13,Abschlüsse!$L$2:$L$3098,"Tor"),COUNTIFS(Abschlüsse!$A$2:$A$3098,$A13,Abschlüsse!$B$2:$B$3098,$D13,Abschlüsse!$L$2:$L$3098,"ET"))</f>
        <v>6</v>
      </c>
      <c r="I13" s="18">
        <f t="shared" si="0"/>
        <v>0</v>
      </c>
      <c r="J13" s="18">
        <f t="shared" si="1"/>
        <v>3</v>
      </c>
    </row>
    <row r="14" spans="1:10" ht="25.05" customHeight="1">
      <c r="A14" s="3">
        <v>13</v>
      </c>
      <c r="B14" s="6">
        <v>45977</v>
      </c>
      <c r="C14" s="2" t="s">
        <v>8</v>
      </c>
      <c r="D14" s="2" t="s">
        <v>77</v>
      </c>
      <c r="E14" s="3">
        <v>41</v>
      </c>
      <c r="F14" s="3">
        <v>44</v>
      </c>
      <c r="G14" s="18">
        <f>SUM(COUNTIFS(Abschlüsse!$A$2:$A$3098,$A14,Abschlüsse!$B$2:$B$3098,$C14,Abschlüsse!$L$2:$L$3098,"Tor"),COUNTIFS(Abschlüsse!$A$2:$A$3098,$A14,Abschlüsse!$B$2:$B$3098,$C14,Abschlüsse!$L$2:$L$3098,"ET"))</f>
        <v>1</v>
      </c>
      <c r="H14" s="18">
        <f>SUM(COUNTIFS(Abschlüsse!$A$2:$A$3098,$A14,Abschlüsse!$B$2:$B$3098,$D14,Abschlüsse!$L$2:$L$3098,"Tor"),COUNTIFS(Abschlüsse!$A$2:$A$3098,$A14,Abschlüsse!$B$2:$B$3098,$D14,Abschlüsse!$L$2:$L$3098,"ET"))</f>
        <v>1</v>
      </c>
      <c r="I14" s="18">
        <f>IF($A14="","",IF($G14&gt;$H14,3,IF($G14=$H14,1,IF($G14&lt;$H14,0,""))))</f>
        <v>1</v>
      </c>
      <c r="J14" s="18">
        <f>IF($A14="","",IF($G14&lt;$H14,3,IF($G14=$H14,1,IF($G14&gt;$H14,0,""))))</f>
        <v>1</v>
      </c>
    </row>
    <row r="15" spans="1:10" ht="25.05" customHeight="1">
      <c r="A15" s="3">
        <v>14</v>
      </c>
      <c r="B15" s="6">
        <v>45984</v>
      </c>
      <c r="C15" s="2" t="s">
        <v>79</v>
      </c>
      <c r="D15" s="2" t="s">
        <v>8</v>
      </c>
      <c r="E15" s="3">
        <v>42</v>
      </c>
      <c r="F15" s="3">
        <v>45</v>
      </c>
      <c r="G15" s="18">
        <f>SUM(COUNTIFS(Abschlüsse!$A$2:$A$3098,$A15,Abschlüsse!$B$2:$B$3098,$C15,Abschlüsse!$L$2:$L$3098,"Tor"),COUNTIFS(Abschlüsse!$A$2:$A$3098,$A15,Abschlüsse!$B$2:$B$3098,$C15,Abschlüsse!$L$2:$L$3098,"ET"))</f>
        <v>2</v>
      </c>
      <c r="H15" s="18">
        <f>SUM(COUNTIFS(Abschlüsse!$A$2:$A$3098,$A15,Abschlüsse!$B$2:$B$3098,$D15,Abschlüsse!$L$2:$L$3098,"Tor"),COUNTIFS(Abschlüsse!$A$2:$A$3098,$A15,Abschlüsse!$B$2:$B$3098,$D15,Abschlüsse!$L$2:$L$3098,"ET"))</f>
        <v>3</v>
      </c>
      <c r="I15" s="18">
        <f>IF($A15="","",IF($G15&gt;$H15,3,IF($G15=$H15,1,IF($G15&lt;$H15,0,""))))</f>
        <v>0</v>
      </c>
      <c r="J15" s="18">
        <f>IF($A15="","",IF($G15&lt;$H15,3,IF($G15=$H15,1,IF($G15&gt;$H15,0,""))))</f>
        <v>3</v>
      </c>
    </row>
    <row r="16" spans="1:10" ht="25.05" customHeight="1">
      <c r="A16" s="3">
        <v>15</v>
      </c>
      <c r="B16" s="6">
        <v>45710</v>
      </c>
      <c r="C16" s="2" t="s">
        <v>8</v>
      </c>
      <c r="D16" s="2" t="s">
        <v>57</v>
      </c>
      <c r="E16" s="3">
        <v>45</v>
      </c>
      <c r="F16" s="3">
        <v>44</v>
      </c>
      <c r="G16" s="18">
        <f>SUM(COUNTIFS(Abschlüsse!$A$2:$A$3098,$A16,Abschlüsse!$B$2:$B$3098,$C16,Abschlüsse!$L$2:$L$3098,"Tor"),COUNTIFS(Abschlüsse!$A$2:$A$3098,$A16,Abschlüsse!$B$2:$B$3098,$C16,Abschlüsse!$L$2:$L$3098,"ET"))</f>
        <v>1</v>
      </c>
      <c r="H16" s="18">
        <f>SUM(COUNTIFS(Abschlüsse!$A$2:$A$3098,$A16,Abschlüsse!$B$2:$B$3098,$D16,Abschlüsse!$L$2:$L$3098,"Tor"),COUNTIFS(Abschlüsse!$A$2:$A$3098,$A16,Abschlüsse!$B$2:$B$3098,$D16,Abschlüsse!$L$2:$L$3098,"ET"))</f>
        <v>2</v>
      </c>
      <c r="I16" s="18">
        <f>IF($A16="","",IF($G16&gt;$H16,3,IF($G16=$H16,1,IF($G16&lt;$H16,0,""))))</f>
        <v>0</v>
      </c>
      <c r="J16" s="18">
        <f>IF($A16="","",IF($G16&lt;$H16,3,IF($G16=$H16,1,IF($G16&gt;$H16,0,""))))</f>
        <v>3</v>
      </c>
    </row>
  </sheetData>
  <conditionalFormatting sqref="A2:J16">
    <cfRule type="expression" dxfId="44" priority="112">
      <formula>ISEVEN($A2)</formula>
    </cfRule>
  </conditionalFormatting>
  <dataValidations count="1">
    <dataValidation type="list" allowBlank="1" showInputMessage="1" showErrorMessage="1" sqref="C2:D16" xr:uid="{E461B5C0-A978-448E-A692-E753847D78BA}">
      <formula1>Abkürzungen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C6BD-4C2A-43C2-ABE2-7D7A75806116}">
  <dimension ref="A1:J224"/>
  <sheetViews>
    <sheetView zoomScale="70" zoomScaleNormal="70" workbookViewId="0">
      <pane ySplit="1" topLeftCell="A221" activePane="bottomLeft" state="frozen"/>
      <selection pane="bottomLeft" activeCell="A225" sqref="A225"/>
    </sheetView>
  </sheetViews>
  <sheetFormatPr baseColWidth="10" defaultColWidth="5.6640625" defaultRowHeight="25.05" customHeight="1"/>
  <cols>
    <col min="1" max="7" width="6.77734375" style="2" customWidth="1"/>
    <col min="8" max="16384" width="5.6640625" style="2"/>
  </cols>
  <sheetData>
    <row r="1" spans="1:7" ht="25.05" customHeight="1">
      <c r="A1" s="25" t="s">
        <v>25</v>
      </c>
      <c r="B1" s="25" t="s">
        <v>133</v>
      </c>
      <c r="C1" s="25" t="s">
        <v>136</v>
      </c>
      <c r="D1" s="25" t="s">
        <v>137</v>
      </c>
      <c r="E1" s="25" t="s">
        <v>138</v>
      </c>
      <c r="F1" s="25" t="s">
        <v>139</v>
      </c>
      <c r="G1" s="24" t="s">
        <v>140</v>
      </c>
    </row>
    <row r="2" spans="1:7" ht="25.05" customHeight="1">
      <c r="A2" s="2">
        <v>1</v>
      </c>
      <c r="B2" s="2">
        <v>1</v>
      </c>
      <c r="C2" s="2">
        <v>1</v>
      </c>
      <c r="D2" s="2">
        <v>40</v>
      </c>
      <c r="E2" s="2">
        <v>41</v>
      </c>
      <c r="F2" s="2">
        <v>80</v>
      </c>
      <c r="G2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" spans="1:7" ht="25.05" customHeight="1">
      <c r="A3" s="2">
        <v>1</v>
      </c>
      <c r="B3" s="2">
        <v>13</v>
      </c>
      <c r="C3" s="2">
        <v>1</v>
      </c>
      <c r="D3" s="2">
        <v>40</v>
      </c>
      <c r="E3" s="2">
        <v>41</v>
      </c>
      <c r="F3" s="2">
        <v>80</v>
      </c>
      <c r="G3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4" spans="1:7" ht="25.05" customHeight="1">
      <c r="A4" s="2">
        <v>1</v>
      </c>
      <c r="B4" s="2">
        <v>20</v>
      </c>
      <c r="C4" s="2">
        <v>1</v>
      </c>
      <c r="D4" s="2">
        <v>40</v>
      </c>
      <c r="E4" s="2">
        <v>41</v>
      </c>
      <c r="F4" s="2">
        <v>80</v>
      </c>
      <c r="G4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5" spans="1:7" ht="25.05" customHeight="1">
      <c r="A5" s="2">
        <v>1</v>
      </c>
      <c r="B5" s="2">
        <v>26</v>
      </c>
      <c r="C5" s="2">
        <v>1</v>
      </c>
      <c r="D5" s="2">
        <v>40</v>
      </c>
      <c r="E5" s="2">
        <v>41</v>
      </c>
      <c r="F5" s="2">
        <v>80</v>
      </c>
      <c r="G5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6" spans="1:7" ht="25.05" customHeight="1">
      <c r="A6" s="2">
        <v>1</v>
      </c>
      <c r="B6" s="2">
        <v>23</v>
      </c>
      <c r="C6" s="2">
        <v>1</v>
      </c>
      <c r="D6" s="2">
        <v>40</v>
      </c>
      <c r="E6" s="2">
        <v>41</v>
      </c>
      <c r="F6" s="2">
        <v>70</v>
      </c>
      <c r="G6" s="17">
        <f>SUM(Tabelle10[[#This Row],[1Bis]],Tabelle10[[#This Row],[2Bis]])-SUM(Tabelle10[[#This Row],[1Von]],Tabelle10[[#This Row],[2Von]])+IF(Tabelle10[[#This Row],[2Von]]&gt;0,1)+IF(Tabelle10[[#This Row],[1Von]]&gt;0,1)</f>
        <v>70</v>
      </c>
    </row>
    <row r="7" spans="1:7" ht="25.05" customHeight="1">
      <c r="A7" s="2">
        <v>1</v>
      </c>
      <c r="B7" s="2">
        <v>6</v>
      </c>
      <c r="C7" s="2">
        <v>1</v>
      </c>
      <c r="D7" s="2">
        <v>40</v>
      </c>
      <c r="E7" s="2">
        <v>41</v>
      </c>
      <c r="F7" s="2">
        <v>80</v>
      </c>
      <c r="G7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8" spans="1:7" ht="25.05" customHeight="1">
      <c r="A8" s="2">
        <v>1</v>
      </c>
      <c r="B8" s="2">
        <v>11</v>
      </c>
      <c r="C8" s="2">
        <v>1</v>
      </c>
      <c r="D8" s="2">
        <v>40</v>
      </c>
      <c r="E8" s="2">
        <v>41</v>
      </c>
      <c r="F8" s="2">
        <v>49</v>
      </c>
      <c r="G8" s="17">
        <f>SUM(Tabelle10[[#This Row],[1Bis]],Tabelle10[[#This Row],[2Bis]])-SUM(Tabelle10[[#This Row],[1Von]],Tabelle10[[#This Row],[2Von]])+IF(Tabelle10[[#This Row],[2Von]]&gt;0,1)+IF(Tabelle10[[#This Row],[1Von]]&gt;0,1)</f>
        <v>49</v>
      </c>
    </row>
    <row r="9" spans="1:7" ht="25.05" customHeight="1">
      <c r="A9" s="2">
        <v>1</v>
      </c>
      <c r="B9" s="2">
        <v>27</v>
      </c>
      <c r="C9" s="2">
        <v>1</v>
      </c>
      <c r="D9" s="2">
        <v>40</v>
      </c>
      <c r="E9" s="2">
        <v>41</v>
      </c>
      <c r="F9" s="2">
        <v>49</v>
      </c>
      <c r="G9" s="17">
        <f>SUM(Tabelle10[[#This Row],[1Bis]],Tabelle10[[#This Row],[2Bis]])-SUM(Tabelle10[[#This Row],[1Von]],Tabelle10[[#This Row],[2Von]])+IF(Tabelle10[[#This Row],[2Von]]&gt;0,1)+IF(Tabelle10[[#This Row],[1Von]]&gt;0,1)</f>
        <v>49</v>
      </c>
    </row>
    <row r="10" spans="1:7" ht="25.05" customHeight="1">
      <c r="A10" s="2">
        <v>1</v>
      </c>
      <c r="B10" s="2">
        <v>8</v>
      </c>
      <c r="C10" s="2">
        <v>1</v>
      </c>
      <c r="D10" s="2">
        <v>40</v>
      </c>
      <c r="E10" s="2">
        <v>41</v>
      </c>
      <c r="F10" s="2">
        <v>80</v>
      </c>
      <c r="G10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11" spans="1:7" ht="25.05" customHeight="1">
      <c r="A11" s="2">
        <v>1</v>
      </c>
      <c r="B11" s="2">
        <v>7</v>
      </c>
      <c r="C11" s="2">
        <v>1</v>
      </c>
      <c r="D11" s="2">
        <v>40</v>
      </c>
      <c r="E11" s="2">
        <v>41</v>
      </c>
      <c r="F11" s="2">
        <v>80</v>
      </c>
      <c r="G11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12" spans="1:7" ht="25.05" customHeight="1">
      <c r="A12" s="2">
        <v>1</v>
      </c>
      <c r="B12" s="2">
        <v>9</v>
      </c>
      <c r="C12" s="2">
        <v>1</v>
      </c>
      <c r="D12" s="2">
        <v>40</v>
      </c>
      <c r="E12" s="2">
        <v>41</v>
      </c>
      <c r="F12" s="2">
        <v>60</v>
      </c>
      <c r="G12" s="17">
        <f>SUM(Tabelle10[[#This Row],[1Bis]],Tabelle10[[#This Row],[2Bis]])-SUM(Tabelle10[[#This Row],[1Von]],Tabelle10[[#This Row],[2Von]])+IF(Tabelle10[[#This Row],[2Von]]&gt;0,1)+IF(Tabelle10[[#This Row],[1Von]]&gt;0,1)</f>
        <v>60</v>
      </c>
    </row>
    <row r="13" spans="1:7" ht="25.05" customHeight="1">
      <c r="A13" s="2">
        <v>1</v>
      </c>
      <c r="B13" s="2">
        <v>18</v>
      </c>
      <c r="E13" s="2">
        <v>50</v>
      </c>
      <c r="F13" s="2">
        <v>80</v>
      </c>
      <c r="G13" s="17">
        <f>SUM(Tabelle10[[#This Row],[1Bis]],Tabelle10[[#This Row],[2Bis]])-SUM(Tabelle10[[#This Row],[1Von]],Tabelle10[[#This Row],[2Von]])+IF(Tabelle10[[#This Row],[2Von]]&gt;0,1)+IF(Tabelle10[[#This Row],[1Von]]&gt;0,1)</f>
        <v>31</v>
      </c>
    </row>
    <row r="14" spans="1:7" ht="25.05" customHeight="1">
      <c r="A14" s="2">
        <v>1</v>
      </c>
      <c r="B14" s="2">
        <v>5</v>
      </c>
      <c r="E14" s="2">
        <v>50</v>
      </c>
      <c r="F14" s="2">
        <v>80</v>
      </c>
      <c r="G14" s="17">
        <f>SUM(Tabelle10[[#This Row],[1Bis]],Tabelle10[[#This Row],[2Bis]])-SUM(Tabelle10[[#This Row],[1Von]],Tabelle10[[#This Row],[2Von]])+IF(Tabelle10[[#This Row],[2Von]]&gt;0,1)+IF(Tabelle10[[#This Row],[1Von]]&gt;0,1)</f>
        <v>31</v>
      </c>
    </row>
    <row r="15" spans="1:7" ht="25.05" customHeight="1">
      <c r="A15" s="2">
        <v>1</v>
      </c>
      <c r="B15" s="2">
        <v>25</v>
      </c>
      <c r="E15" s="2">
        <v>61</v>
      </c>
      <c r="F15" s="2">
        <v>80</v>
      </c>
      <c r="G15" s="17">
        <f>SUM(Tabelle10[[#This Row],[1Bis]],Tabelle10[[#This Row],[2Bis]])-SUM(Tabelle10[[#This Row],[1Von]],Tabelle10[[#This Row],[2Von]])+IF(Tabelle10[[#This Row],[2Von]]&gt;0,1)+IF(Tabelle10[[#This Row],[1Von]]&gt;0,1)</f>
        <v>20</v>
      </c>
    </row>
    <row r="16" spans="1:7" ht="25.05" customHeight="1">
      <c r="A16" s="2">
        <v>1</v>
      </c>
      <c r="B16" s="2">
        <v>19</v>
      </c>
      <c r="E16" s="2">
        <v>71</v>
      </c>
      <c r="F16" s="2">
        <v>80</v>
      </c>
      <c r="G16" s="17">
        <f>SUM(Tabelle10[[#This Row],[1Bis]],Tabelle10[[#This Row],[2Bis]])-SUM(Tabelle10[[#This Row],[1Von]],Tabelle10[[#This Row],[2Von]])+IF(Tabelle10[[#This Row],[2Von]]&gt;0,1)+IF(Tabelle10[[#This Row],[1Von]]&gt;0,1)</f>
        <v>10</v>
      </c>
    </row>
    <row r="17" spans="1:10" ht="25.05" customHeight="1">
      <c r="A17" s="2">
        <v>2</v>
      </c>
      <c r="B17" s="2">
        <v>1</v>
      </c>
      <c r="C17" s="2">
        <v>1</v>
      </c>
      <c r="D17" s="2">
        <v>40</v>
      </c>
      <c r="E17" s="2">
        <v>41</v>
      </c>
      <c r="F17" s="2">
        <v>83</v>
      </c>
      <c r="G17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18" spans="1:10" ht="25.05" customHeight="1">
      <c r="A18" s="2">
        <v>2</v>
      </c>
      <c r="B18" s="2">
        <v>13</v>
      </c>
      <c r="C18" s="2">
        <v>1</v>
      </c>
      <c r="D18" s="2">
        <v>40</v>
      </c>
      <c r="E18" s="2">
        <v>41</v>
      </c>
      <c r="F18" s="2">
        <v>83</v>
      </c>
      <c r="G18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19" spans="1:10" ht="25.05" customHeight="1">
      <c r="A19" s="2">
        <v>2</v>
      </c>
      <c r="B19" s="2">
        <v>20</v>
      </c>
      <c r="C19" s="2">
        <v>1</v>
      </c>
      <c r="D19" s="2">
        <v>40</v>
      </c>
      <c r="E19" s="2">
        <v>41</v>
      </c>
      <c r="F19" s="2">
        <v>83</v>
      </c>
      <c r="G19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20" spans="1:10" ht="25.05" customHeight="1">
      <c r="A20" s="2">
        <v>2</v>
      </c>
      <c r="B20" s="2">
        <v>26</v>
      </c>
      <c r="C20" s="2">
        <v>1</v>
      </c>
      <c r="D20" s="2">
        <v>40</v>
      </c>
      <c r="E20" s="2">
        <v>41</v>
      </c>
      <c r="F20" s="2">
        <v>83</v>
      </c>
      <c r="G20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21" spans="1:10" ht="25.05" customHeight="1">
      <c r="A21" s="2">
        <v>2</v>
      </c>
      <c r="B21" s="2">
        <v>23</v>
      </c>
      <c r="C21" s="2">
        <v>1</v>
      </c>
      <c r="D21" s="2">
        <v>40</v>
      </c>
      <c r="E21" s="2">
        <v>41</v>
      </c>
      <c r="F21" s="2">
        <v>83</v>
      </c>
      <c r="G21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22" spans="1:10" ht="25.05" customHeight="1">
      <c r="A22" s="2">
        <v>2</v>
      </c>
      <c r="B22" s="2">
        <v>5</v>
      </c>
      <c r="C22" s="2">
        <v>1</v>
      </c>
      <c r="D22" s="2">
        <v>40</v>
      </c>
      <c r="E22" s="2">
        <v>41</v>
      </c>
      <c r="F22" s="2">
        <v>83</v>
      </c>
      <c r="G22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23" spans="1:10" ht="25.05" customHeight="1">
      <c r="A23" s="2">
        <v>2</v>
      </c>
      <c r="B23" s="2">
        <v>6</v>
      </c>
      <c r="C23" s="2">
        <v>1</v>
      </c>
      <c r="D23" s="2">
        <v>40</v>
      </c>
      <c r="E23" s="2">
        <v>41</v>
      </c>
      <c r="F23" s="2">
        <v>57</v>
      </c>
      <c r="G23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24" spans="1:10" ht="25.05" customHeight="1">
      <c r="A24" s="2">
        <v>2</v>
      </c>
      <c r="B24" s="2">
        <v>27</v>
      </c>
      <c r="C24" s="2">
        <v>1</v>
      </c>
      <c r="D24" s="2">
        <v>40</v>
      </c>
      <c r="E24" s="2">
        <v>41</v>
      </c>
      <c r="F24" s="2">
        <v>68</v>
      </c>
      <c r="G24" s="17">
        <f>SUM(Tabelle10[[#This Row],[1Bis]],Tabelle10[[#This Row],[2Bis]])-SUM(Tabelle10[[#This Row],[1Von]],Tabelle10[[#This Row],[2Von]])+IF(Tabelle10[[#This Row],[2Von]]&gt;0,1)+IF(Tabelle10[[#This Row],[1Von]]&gt;0,1)</f>
        <v>68</v>
      </c>
    </row>
    <row r="25" spans="1:10" ht="25.05" customHeight="1">
      <c r="A25" s="2">
        <v>2</v>
      </c>
      <c r="B25" s="2">
        <v>8</v>
      </c>
      <c r="C25" s="2">
        <v>1</v>
      </c>
      <c r="D25" s="2">
        <v>40</v>
      </c>
      <c r="E25" s="2">
        <v>41</v>
      </c>
      <c r="F25" s="2">
        <v>83</v>
      </c>
      <c r="G25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26" spans="1:10" ht="25.05" customHeight="1">
      <c r="A26" s="2">
        <v>2</v>
      </c>
      <c r="B26" s="2">
        <v>7</v>
      </c>
      <c r="C26" s="2">
        <v>1</v>
      </c>
      <c r="D26" s="2">
        <v>40</v>
      </c>
      <c r="E26" s="2">
        <v>41</v>
      </c>
      <c r="F26" s="2">
        <v>57</v>
      </c>
      <c r="G26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27" spans="1:10" ht="25.05" customHeight="1">
      <c r="A27" s="2">
        <v>2</v>
      </c>
      <c r="B27" s="2">
        <v>9</v>
      </c>
      <c r="C27" s="2">
        <v>1</v>
      </c>
      <c r="D27" s="2">
        <v>40</v>
      </c>
      <c r="E27" s="2">
        <v>41</v>
      </c>
      <c r="F27" s="2">
        <v>83</v>
      </c>
      <c r="G27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28" spans="1:10" ht="25.05" customHeight="1">
      <c r="A28" s="2">
        <v>2</v>
      </c>
      <c r="B28" s="2">
        <v>25</v>
      </c>
      <c r="E28" s="2">
        <v>58</v>
      </c>
      <c r="F28" s="2">
        <v>83</v>
      </c>
      <c r="G28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29" spans="1:10" ht="25.05" customHeight="1">
      <c r="A29" s="2">
        <v>2</v>
      </c>
      <c r="B29" s="2">
        <v>19</v>
      </c>
      <c r="E29" s="2">
        <v>58</v>
      </c>
      <c r="F29" s="2">
        <v>83</v>
      </c>
      <c r="G29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30" spans="1:10" ht="25.05" customHeight="1">
      <c r="A30" s="2">
        <v>2</v>
      </c>
      <c r="B30" s="2">
        <v>18</v>
      </c>
      <c r="E30" s="2">
        <v>69</v>
      </c>
      <c r="F30" s="2">
        <v>83</v>
      </c>
      <c r="G30" s="17">
        <f>SUM(Tabelle10[[#This Row],[1Bis]],Tabelle10[[#This Row],[2Bis]])-SUM(Tabelle10[[#This Row],[1Von]],Tabelle10[[#This Row],[2Von]])+IF(Tabelle10[[#This Row],[2Von]]&gt;0,1)+IF(Tabelle10[[#This Row],[1Von]]&gt;0,1)</f>
        <v>15</v>
      </c>
      <c r="J30" s="3"/>
    </row>
    <row r="31" spans="1:10" ht="25.05" customHeight="1">
      <c r="A31" s="2">
        <v>3</v>
      </c>
      <c r="B31" s="2">
        <v>21</v>
      </c>
      <c r="C31" s="2">
        <v>1</v>
      </c>
      <c r="D31" s="2">
        <v>40</v>
      </c>
      <c r="E31" s="2">
        <v>41</v>
      </c>
      <c r="F31" s="2">
        <v>80</v>
      </c>
      <c r="G31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2" spans="1:10" ht="25.05" customHeight="1">
      <c r="A32" s="2">
        <v>3</v>
      </c>
      <c r="B32" s="2">
        <v>13</v>
      </c>
      <c r="C32" s="2">
        <v>1</v>
      </c>
      <c r="D32" s="2">
        <v>40</v>
      </c>
      <c r="E32" s="2">
        <v>41</v>
      </c>
      <c r="F32" s="2">
        <v>57</v>
      </c>
      <c r="G32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33" spans="1:7" ht="25.05" customHeight="1">
      <c r="A33" s="2">
        <v>3</v>
      </c>
      <c r="B33" s="2">
        <v>20</v>
      </c>
      <c r="C33" s="2">
        <v>1</v>
      </c>
      <c r="D33" s="2">
        <v>40</v>
      </c>
      <c r="E33" s="2">
        <v>41</v>
      </c>
      <c r="F33" s="2">
        <v>80</v>
      </c>
      <c r="G33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4" spans="1:7" ht="25.05" customHeight="1">
      <c r="A34" s="2">
        <v>3</v>
      </c>
      <c r="B34" s="2">
        <v>16</v>
      </c>
      <c r="C34" s="2">
        <v>1</v>
      </c>
      <c r="D34" s="2">
        <v>40</v>
      </c>
      <c r="E34" s="2">
        <v>41</v>
      </c>
      <c r="F34" s="2">
        <v>80</v>
      </c>
      <c r="G34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5" spans="1:7" ht="25.05" customHeight="1">
      <c r="A35" s="2">
        <v>3</v>
      </c>
      <c r="B35" s="2">
        <v>23</v>
      </c>
      <c r="C35" s="2">
        <v>1</v>
      </c>
      <c r="D35" s="2">
        <v>40</v>
      </c>
      <c r="E35" s="2">
        <v>41</v>
      </c>
      <c r="F35" s="2">
        <v>80</v>
      </c>
      <c r="G35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6" spans="1:7" ht="25.05" customHeight="1">
      <c r="A36" s="2">
        <v>3</v>
      </c>
      <c r="B36" s="2">
        <v>26</v>
      </c>
      <c r="C36" s="2">
        <v>1</v>
      </c>
      <c r="D36" s="2">
        <v>40</v>
      </c>
      <c r="E36" s="2">
        <v>41</v>
      </c>
      <c r="F36" s="2">
        <v>80</v>
      </c>
      <c r="G36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7" spans="1:7" ht="25.05" customHeight="1">
      <c r="A37" s="2">
        <v>3</v>
      </c>
      <c r="B37" s="2">
        <v>6</v>
      </c>
      <c r="C37" s="2">
        <v>1</v>
      </c>
      <c r="D37" s="2">
        <v>40</v>
      </c>
      <c r="E37" s="2">
        <v>41</v>
      </c>
      <c r="F37" s="2">
        <v>66</v>
      </c>
      <c r="G37" s="17">
        <f>SUM(Tabelle10[[#This Row],[1Bis]],Tabelle10[[#This Row],[2Bis]])-SUM(Tabelle10[[#This Row],[1Von]],Tabelle10[[#This Row],[2Von]])+IF(Tabelle10[[#This Row],[2Von]]&gt;0,1)+IF(Tabelle10[[#This Row],[1Von]]&gt;0,1)</f>
        <v>66</v>
      </c>
    </row>
    <row r="38" spans="1:7" ht="25.05" customHeight="1">
      <c r="A38" s="2">
        <v>3</v>
      </c>
      <c r="B38" s="2">
        <v>7</v>
      </c>
      <c r="C38" s="2">
        <v>1</v>
      </c>
      <c r="D38" s="2">
        <v>40</v>
      </c>
      <c r="E38" s="2">
        <v>41</v>
      </c>
      <c r="F38" s="2">
        <v>80</v>
      </c>
      <c r="G38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39" spans="1:7" ht="25.05" customHeight="1">
      <c r="A39" s="2">
        <v>3</v>
      </c>
      <c r="B39" s="2">
        <v>8</v>
      </c>
      <c r="C39" s="2">
        <v>1</v>
      </c>
      <c r="D39" s="2">
        <v>40</v>
      </c>
      <c r="E39" s="2">
        <v>41</v>
      </c>
      <c r="F39" s="2">
        <v>48</v>
      </c>
      <c r="G39" s="17">
        <f>SUM(Tabelle10[[#This Row],[1Bis]],Tabelle10[[#This Row],[2Bis]])-SUM(Tabelle10[[#This Row],[1Von]],Tabelle10[[#This Row],[2Von]])+IF(Tabelle10[[#This Row],[2Von]]&gt;0,1)+IF(Tabelle10[[#This Row],[1Von]]&gt;0,1)</f>
        <v>48</v>
      </c>
    </row>
    <row r="40" spans="1:7" ht="25.05" customHeight="1">
      <c r="A40" s="2">
        <v>3</v>
      </c>
      <c r="B40" s="2">
        <v>27</v>
      </c>
      <c r="C40" s="2">
        <v>1</v>
      </c>
      <c r="D40" s="2">
        <v>40</v>
      </c>
      <c r="E40" s="2">
        <v>41</v>
      </c>
      <c r="F40" s="2">
        <v>57</v>
      </c>
      <c r="G40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41" spans="1:7" ht="25.05" customHeight="1">
      <c r="A41" s="2">
        <v>3</v>
      </c>
      <c r="B41" s="2">
        <v>9</v>
      </c>
      <c r="C41" s="2">
        <v>1</v>
      </c>
      <c r="D41" s="2">
        <v>40</v>
      </c>
      <c r="E41" s="2">
        <v>41</v>
      </c>
      <c r="F41" s="2">
        <v>66</v>
      </c>
      <c r="G41" s="17">
        <f>SUM(Tabelle10[[#This Row],[1Bis]],Tabelle10[[#This Row],[2Bis]])-SUM(Tabelle10[[#This Row],[1Von]],Tabelle10[[#This Row],[2Von]])+IF(Tabelle10[[#This Row],[2Von]]&gt;0,1)+IF(Tabelle10[[#This Row],[1Von]]&gt;0,1)</f>
        <v>66</v>
      </c>
    </row>
    <row r="42" spans="1:7" ht="25.05" customHeight="1">
      <c r="A42" s="2">
        <v>3</v>
      </c>
      <c r="B42" s="2">
        <v>10</v>
      </c>
      <c r="E42" s="2">
        <v>49</v>
      </c>
      <c r="F42" s="2">
        <v>80</v>
      </c>
      <c r="G42" s="17">
        <f>SUM(Tabelle10[[#This Row],[1Bis]],Tabelle10[[#This Row],[2Bis]])-SUM(Tabelle10[[#This Row],[1Von]],Tabelle10[[#This Row],[2Von]])+IF(Tabelle10[[#This Row],[2Von]]&gt;0,1)+IF(Tabelle10[[#This Row],[1Von]]&gt;0,1)</f>
        <v>32</v>
      </c>
    </row>
    <row r="43" spans="1:7" ht="25.05" customHeight="1">
      <c r="A43" s="2">
        <v>3</v>
      </c>
      <c r="B43" s="2">
        <v>19</v>
      </c>
      <c r="E43" s="2">
        <v>58</v>
      </c>
      <c r="F43" s="2">
        <v>80</v>
      </c>
      <c r="G43" s="17">
        <f>SUM(Tabelle10[[#This Row],[1Bis]],Tabelle10[[#This Row],[2Bis]])-SUM(Tabelle10[[#This Row],[1Von]],Tabelle10[[#This Row],[2Von]])+IF(Tabelle10[[#This Row],[2Von]]&gt;0,1)+IF(Tabelle10[[#This Row],[1Von]]&gt;0,1)</f>
        <v>23</v>
      </c>
    </row>
    <row r="44" spans="1:7" ht="25.05" customHeight="1">
      <c r="A44" s="2">
        <v>3</v>
      </c>
      <c r="B44" s="2">
        <v>18</v>
      </c>
      <c r="E44" s="2">
        <v>58</v>
      </c>
      <c r="F44" s="2">
        <v>80</v>
      </c>
      <c r="G44" s="17">
        <f>SUM(Tabelle10[[#This Row],[1Bis]],Tabelle10[[#This Row],[2Bis]])-SUM(Tabelle10[[#This Row],[1Von]],Tabelle10[[#This Row],[2Von]])+IF(Tabelle10[[#This Row],[2Von]]&gt;0,1)+IF(Tabelle10[[#This Row],[1Von]]&gt;0,1)</f>
        <v>23</v>
      </c>
    </row>
    <row r="45" spans="1:7" ht="25.05" customHeight="1">
      <c r="A45" s="2">
        <v>3</v>
      </c>
      <c r="B45" s="2">
        <v>11</v>
      </c>
      <c r="E45" s="2">
        <v>67</v>
      </c>
      <c r="F45" s="2">
        <v>80</v>
      </c>
      <c r="G45" s="17">
        <f>SUM(Tabelle10[[#This Row],[1Bis]],Tabelle10[[#This Row],[2Bis]])-SUM(Tabelle10[[#This Row],[1Von]],Tabelle10[[#This Row],[2Von]])+IF(Tabelle10[[#This Row],[2Von]]&gt;0,1)+IF(Tabelle10[[#This Row],[1Von]]&gt;0,1)</f>
        <v>14</v>
      </c>
    </row>
    <row r="46" spans="1:7" ht="25.05" customHeight="1">
      <c r="A46" s="2">
        <v>3</v>
      </c>
      <c r="B46" s="2">
        <v>25</v>
      </c>
      <c r="E46" s="2">
        <v>67</v>
      </c>
      <c r="F46" s="2">
        <v>80</v>
      </c>
      <c r="G46" s="17">
        <f>SUM(Tabelle10[[#This Row],[1Bis]],Tabelle10[[#This Row],[2Bis]])-SUM(Tabelle10[[#This Row],[1Von]],Tabelle10[[#This Row],[2Von]])+IF(Tabelle10[[#This Row],[2Von]]&gt;0,1)+IF(Tabelle10[[#This Row],[1Von]]&gt;0,1)</f>
        <v>14</v>
      </c>
    </row>
    <row r="47" spans="1:7" ht="25.05" customHeight="1">
      <c r="A47" s="2">
        <v>4</v>
      </c>
      <c r="B47" s="2">
        <v>21</v>
      </c>
      <c r="C47" s="2">
        <v>1</v>
      </c>
      <c r="D47" s="2">
        <v>42</v>
      </c>
      <c r="E47" s="2">
        <v>41</v>
      </c>
      <c r="F47" s="2">
        <v>83</v>
      </c>
      <c r="G47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48" spans="1:7" ht="25.05" customHeight="1">
      <c r="A48" s="2">
        <v>4</v>
      </c>
      <c r="B48" s="2">
        <v>20</v>
      </c>
      <c r="C48" s="2">
        <v>1</v>
      </c>
      <c r="D48" s="2">
        <v>42</v>
      </c>
      <c r="E48" s="2">
        <v>41</v>
      </c>
      <c r="F48" s="2">
        <v>83</v>
      </c>
      <c r="G48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49" spans="1:9" ht="25.05" customHeight="1">
      <c r="A49" s="2">
        <v>4</v>
      </c>
      <c r="B49" s="2">
        <v>16</v>
      </c>
      <c r="C49" s="2">
        <v>1</v>
      </c>
      <c r="D49" s="2">
        <v>42</v>
      </c>
      <c r="E49" s="2">
        <v>41</v>
      </c>
      <c r="F49" s="2">
        <v>83</v>
      </c>
      <c r="G49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50" spans="1:9" ht="25.05" customHeight="1">
      <c r="A50" s="2">
        <v>4</v>
      </c>
      <c r="B50" s="2">
        <v>23</v>
      </c>
      <c r="C50" s="2">
        <v>1</v>
      </c>
      <c r="D50" s="2">
        <v>42</v>
      </c>
      <c r="E50" s="2">
        <v>41</v>
      </c>
      <c r="F50" s="2">
        <v>83</v>
      </c>
      <c r="G50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51" spans="1:9" ht="25.05" customHeight="1">
      <c r="A51" s="2">
        <v>4</v>
      </c>
      <c r="B51" s="2">
        <v>19</v>
      </c>
      <c r="C51" s="2">
        <v>1</v>
      </c>
      <c r="D51" s="2">
        <v>42</v>
      </c>
      <c r="G51" s="17">
        <f>SUM(Tabelle10[[#This Row],[1Bis]],Tabelle10[[#This Row],[2Bis]])-SUM(Tabelle10[[#This Row],[1Von]],Tabelle10[[#This Row],[2Von]])+IF(Tabelle10[[#This Row],[2Von]]&gt;0,1)+IF(Tabelle10[[#This Row],[1Von]]&gt;0,1)</f>
        <v>42</v>
      </c>
    </row>
    <row r="52" spans="1:9" ht="25.05" customHeight="1">
      <c r="A52" s="2">
        <v>4</v>
      </c>
      <c r="B52" s="2">
        <v>5</v>
      </c>
      <c r="C52" s="2">
        <v>1</v>
      </c>
      <c r="D52" s="2">
        <v>42</v>
      </c>
      <c r="E52" s="2">
        <v>41</v>
      </c>
      <c r="F52" s="2">
        <v>57</v>
      </c>
      <c r="G52" s="17">
        <f>SUM(Tabelle10[[#This Row],[1Bis]],Tabelle10[[#This Row],[2Bis]])-SUM(Tabelle10[[#This Row],[1Von]],Tabelle10[[#This Row],[2Von]])+IF(Tabelle10[[#This Row],[2Von]]&gt;0,1)+IF(Tabelle10[[#This Row],[1Von]]&gt;0,1)</f>
        <v>59</v>
      </c>
    </row>
    <row r="53" spans="1:9" ht="25.05" customHeight="1">
      <c r="A53" s="2">
        <v>4</v>
      </c>
      <c r="B53" s="2">
        <v>6</v>
      </c>
      <c r="C53" s="2">
        <v>1</v>
      </c>
      <c r="D53" s="2">
        <v>42</v>
      </c>
      <c r="E53" s="2">
        <v>41</v>
      </c>
      <c r="F53" s="2">
        <v>83</v>
      </c>
      <c r="G53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54" spans="1:9" ht="25.05" customHeight="1">
      <c r="A54" s="2">
        <v>4</v>
      </c>
      <c r="B54" s="2">
        <v>27</v>
      </c>
      <c r="C54" s="2">
        <v>1</v>
      </c>
      <c r="D54" s="2">
        <v>42</v>
      </c>
      <c r="E54" s="2">
        <v>41</v>
      </c>
      <c r="F54" s="2">
        <v>57</v>
      </c>
      <c r="G54" s="17">
        <f>SUM(Tabelle10[[#This Row],[1Bis]],Tabelle10[[#This Row],[2Bis]])-SUM(Tabelle10[[#This Row],[1Von]],Tabelle10[[#This Row],[2Von]])+IF(Tabelle10[[#This Row],[2Von]]&gt;0,1)+IF(Tabelle10[[#This Row],[1Von]]&gt;0,1)</f>
        <v>59</v>
      </c>
    </row>
    <row r="55" spans="1:9" ht="25.05" customHeight="1">
      <c r="A55" s="2">
        <v>4</v>
      </c>
      <c r="B55" s="2">
        <v>8</v>
      </c>
      <c r="C55" s="2">
        <v>1</v>
      </c>
      <c r="D55" s="2">
        <v>42</v>
      </c>
      <c r="E55" s="2">
        <v>41</v>
      </c>
      <c r="F55" s="2">
        <v>83</v>
      </c>
      <c r="G55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56" spans="1:9" ht="25.05" customHeight="1">
      <c r="A56" s="2">
        <v>4</v>
      </c>
      <c r="B56" s="2">
        <v>10</v>
      </c>
      <c r="C56" s="2">
        <v>1</v>
      </c>
      <c r="D56" s="2">
        <v>42</v>
      </c>
      <c r="E56" s="2">
        <v>41</v>
      </c>
      <c r="F56" s="2">
        <v>79</v>
      </c>
      <c r="G56" s="17">
        <f>SUM(Tabelle10[[#This Row],[1Bis]],Tabelle10[[#This Row],[2Bis]])-SUM(Tabelle10[[#This Row],[1Von]],Tabelle10[[#This Row],[2Von]])+IF(Tabelle10[[#This Row],[2Von]]&gt;0,1)+IF(Tabelle10[[#This Row],[1Von]]&gt;0,1)</f>
        <v>81</v>
      </c>
    </row>
    <row r="57" spans="1:9" ht="25.05" customHeight="1">
      <c r="A57" s="2">
        <v>4</v>
      </c>
      <c r="B57" s="2">
        <v>7</v>
      </c>
      <c r="C57" s="2">
        <v>1</v>
      </c>
      <c r="D57" s="2">
        <v>42</v>
      </c>
      <c r="E57" s="2">
        <v>41</v>
      </c>
      <c r="F57" s="2">
        <v>83</v>
      </c>
      <c r="G57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58" spans="1:9" ht="25.05" customHeight="1">
      <c r="A58" s="2">
        <v>4</v>
      </c>
      <c r="B58" s="2">
        <v>13</v>
      </c>
      <c r="E58" s="2">
        <v>41</v>
      </c>
      <c r="F58" s="2">
        <v>83</v>
      </c>
      <c r="G58" s="17">
        <f>SUM(Tabelle10[[#This Row],[1Bis]],Tabelle10[[#This Row],[2Bis]])-SUM(Tabelle10[[#This Row],[1Von]],Tabelle10[[#This Row],[2Von]])+IF(Tabelle10[[#This Row],[2Von]]&gt;0,1)+IF(Tabelle10[[#This Row],[1Von]]&gt;0,1)</f>
        <v>43</v>
      </c>
    </row>
    <row r="59" spans="1:9" ht="25.05" customHeight="1">
      <c r="A59" s="2">
        <v>4</v>
      </c>
      <c r="B59" s="2">
        <v>26</v>
      </c>
      <c r="E59" s="2">
        <v>58</v>
      </c>
      <c r="F59" s="2">
        <v>83</v>
      </c>
      <c r="G59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60" spans="1:9" ht="25.05" customHeight="1">
      <c r="A60" s="2">
        <v>4</v>
      </c>
      <c r="B60" s="2">
        <v>9</v>
      </c>
      <c r="E60" s="2">
        <v>58</v>
      </c>
      <c r="F60" s="2">
        <v>83</v>
      </c>
      <c r="G60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61" spans="1:9" ht="25.05" customHeight="1">
      <c r="A61" s="2">
        <v>4</v>
      </c>
      <c r="B61" s="2">
        <v>25</v>
      </c>
      <c r="E61" s="2">
        <v>80</v>
      </c>
      <c r="F61" s="2">
        <v>83</v>
      </c>
      <c r="G61" s="17">
        <f>SUM(Tabelle10[[#This Row],[1Bis]],Tabelle10[[#This Row],[2Bis]])-SUM(Tabelle10[[#This Row],[1Von]],Tabelle10[[#This Row],[2Von]])+IF(Tabelle10[[#This Row],[2Von]]&gt;0,1)+IF(Tabelle10[[#This Row],[1Von]]&gt;0,1)</f>
        <v>4</v>
      </c>
      <c r="I61" s="3"/>
    </row>
    <row r="62" spans="1:9" ht="25.05" customHeight="1">
      <c r="A62" s="2">
        <v>5</v>
      </c>
      <c r="B62" s="2">
        <v>1</v>
      </c>
      <c r="C62" s="2">
        <v>1</v>
      </c>
      <c r="D62" s="2">
        <v>41</v>
      </c>
      <c r="E62" s="2">
        <v>41</v>
      </c>
      <c r="F62" s="2">
        <v>82</v>
      </c>
      <c r="G62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63" spans="1:9" ht="25.05" customHeight="1">
      <c r="A63" s="2">
        <v>5</v>
      </c>
      <c r="B63" s="2">
        <v>13</v>
      </c>
      <c r="C63" s="2">
        <v>1</v>
      </c>
      <c r="D63" s="2">
        <v>41</v>
      </c>
      <c r="E63" s="2">
        <v>41</v>
      </c>
      <c r="F63" s="2">
        <v>82</v>
      </c>
      <c r="G63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64" spans="1:9" ht="25.05" customHeight="1">
      <c r="A64" s="2">
        <v>5</v>
      </c>
      <c r="B64" s="2">
        <v>20</v>
      </c>
      <c r="C64" s="2">
        <v>1</v>
      </c>
      <c r="D64" s="2">
        <v>41</v>
      </c>
      <c r="E64" s="2">
        <v>41</v>
      </c>
      <c r="F64" s="2">
        <v>82</v>
      </c>
      <c r="G64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65" spans="1:9" ht="25.05" customHeight="1">
      <c r="A65" s="2">
        <v>5</v>
      </c>
      <c r="B65" s="2">
        <v>16</v>
      </c>
      <c r="C65" s="2">
        <v>1</v>
      </c>
      <c r="D65" s="2">
        <v>41</v>
      </c>
      <c r="E65" s="2">
        <v>41</v>
      </c>
      <c r="F65" s="2">
        <v>82</v>
      </c>
      <c r="G65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66" spans="1:9" ht="25.05" customHeight="1">
      <c r="A66" s="2">
        <v>5</v>
      </c>
      <c r="B66" s="2">
        <v>23</v>
      </c>
      <c r="C66" s="2">
        <v>1</v>
      </c>
      <c r="D66" s="2">
        <v>41</v>
      </c>
      <c r="E66" s="2">
        <v>41</v>
      </c>
      <c r="F66" s="2">
        <v>82</v>
      </c>
      <c r="G66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67" spans="1:9" ht="25.05" customHeight="1">
      <c r="A67" s="2">
        <v>5</v>
      </c>
      <c r="B67" s="2">
        <v>26</v>
      </c>
      <c r="C67" s="2">
        <v>1</v>
      </c>
      <c r="D67" s="2">
        <v>41</v>
      </c>
      <c r="E67" s="2">
        <v>41</v>
      </c>
      <c r="F67" s="2">
        <v>76</v>
      </c>
      <c r="G67" s="17">
        <f>SUM(Tabelle10[[#This Row],[1Bis]],Tabelle10[[#This Row],[2Bis]])-SUM(Tabelle10[[#This Row],[1Von]],Tabelle10[[#This Row],[2Von]])+IF(Tabelle10[[#This Row],[2Von]]&gt;0,1)+IF(Tabelle10[[#This Row],[1Von]]&gt;0,1)</f>
        <v>77</v>
      </c>
    </row>
    <row r="68" spans="1:9" ht="25.05" customHeight="1">
      <c r="A68" s="2">
        <v>5</v>
      </c>
      <c r="B68" s="2">
        <v>5</v>
      </c>
      <c r="C68" s="2">
        <v>1</v>
      </c>
      <c r="D68" s="2">
        <v>41</v>
      </c>
      <c r="E68" s="2">
        <v>41</v>
      </c>
      <c r="F68" s="2">
        <v>51</v>
      </c>
      <c r="G68" s="17">
        <f>SUM(Tabelle10[[#This Row],[1Bis]],Tabelle10[[#This Row],[2Bis]])-SUM(Tabelle10[[#This Row],[1Von]],Tabelle10[[#This Row],[2Von]])+IF(Tabelle10[[#This Row],[2Von]]&gt;0,1)+IF(Tabelle10[[#This Row],[1Von]]&gt;0,1)</f>
        <v>52</v>
      </c>
    </row>
    <row r="69" spans="1:9" ht="25.05" customHeight="1">
      <c r="A69" s="2">
        <v>5</v>
      </c>
      <c r="B69" s="2">
        <v>7</v>
      </c>
      <c r="C69" s="2">
        <v>1</v>
      </c>
      <c r="D69" s="2">
        <v>41</v>
      </c>
      <c r="E69" s="2">
        <v>41</v>
      </c>
      <c r="F69" s="2">
        <v>76</v>
      </c>
      <c r="G69" s="17">
        <f>SUM(Tabelle10[[#This Row],[1Bis]],Tabelle10[[#This Row],[2Bis]])-SUM(Tabelle10[[#This Row],[1Von]],Tabelle10[[#This Row],[2Von]])+IF(Tabelle10[[#This Row],[2Von]]&gt;0,1)+IF(Tabelle10[[#This Row],[1Von]]&gt;0,1)</f>
        <v>77</v>
      </c>
    </row>
    <row r="70" spans="1:9" ht="25.05" customHeight="1">
      <c r="A70" s="2">
        <v>5</v>
      </c>
      <c r="B70" s="2">
        <v>8</v>
      </c>
      <c r="C70" s="2">
        <v>1</v>
      </c>
      <c r="D70" s="2">
        <v>41</v>
      </c>
      <c r="E70" s="2">
        <v>41</v>
      </c>
      <c r="F70" s="2">
        <v>82</v>
      </c>
      <c r="G70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71" spans="1:9" ht="25.05" customHeight="1">
      <c r="A71" s="2">
        <v>5</v>
      </c>
      <c r="B71" s="2">
        <v>10</v>
      </c>
      <c r="C71" s="2">
        <v>1</v>
      </c>
      <c r="D71" s="2">
        <v>41</v>
      </c>
      <c r="E71" s="2">
        <v>41</v>
      </c>
      <c r="F71" s="2">
        <v>51</v>
      </c>
      <c r="G71" s="17">
        <f>SUM(Tabelle10[[#This Row],[1Bis]],Tabelle10[[#This Row],[2Bis]])-SUM(Tabelle10[[#This Row],[1Von]],Tabelle10[[#This Row],[2Von]])+IF(Tabelle10[[#This Row],[2Von]]&gt;0,1)+IF(Tabelle10[[#This Row],[1Von]]&gt;0,1)</f>
        <v>52</v>
      </c>
    </row>
    <row r="72" spans="1:9" ht="25.05" customHeight="1">
      <c r="A72" s="2">
        <v>5</v>
      </c>
      <c r="B72" s="2">
        <v>9</v>
      </c>
      <c r="C72" s="2">
        <v>1</v>
      </c>
      <c r="D72" s="2">
        <v>41</v>
      </c>
      <c r="E72" s="2">
        <v>41</v>
      </c>
      <c r="F72" s="2">
        <v>61</v>
      </c>
      <c r="G72" s="17">
        <f>SUM(Tabelle10[[#This Row],[1Bis]],Tabelle10[[#This Row],[2Bis]])-SUM(Tabelle10[[#This Row],[1Von]],Tabelle10[[#This Row],[2Von]])+IF(Tabelle10[[#This Row],[2Von]]&gt;0,1)+IF(Tabelle10[[#This Row],[1Von]]&gt;0,1)</f>
        <v>62</v>
      </c>
    </row>
    <row r="73" spans="1:9" ht="25.05" customHeight="1">
      <c r="A73" s="2">
        <v>5</v>
      </c>
      <c r="B73" s="2">
        <v>6</v>
      </c>
      <c r="E73" s="2">
        <v>52</v>
      </c>
      <c r="F73" s="2">
        <v>82</v>
      </c>
      <c r="G73" s="17">
        <f>SUM(Tabelle10[[#This Row],[1Bis]],Tabelle10[[#This Row],[2Bis]])-SUM(Tabelle10[[#This Row],[1Von]],Tabelle10[[#This Row],[2Von]])+IF(Tabelle10[[#This Row],[2Von]]&gt;0,1)+IF(Tabelle10[[#This Row],[1Von]]&gt;0,1)</f>
        <v>31</v>
      </c>
    </row>
    <row r="74" spans="1:9" ht="25.05" customHeight="1">
      <c r="A74" s="2">
        <v>5</v>
      </c>
      <c r="B74" s="2">
        <v>27</v>
      </c>
      <c r="E74" s="2">
        <v>52</v>
      </c>
      <c r="F74" s="2">
        <v>82</v>
      </c>
      <c r="G74" s="17">
        <f>SUM(Tabelle10[[#This Row],[1Bis]],Tabelle10[[#This Row],[2Bis]])-SUM(Tabelle10[[#This Row],[1Von]],Tabelle10[[#This Row],[2Von]])+IF(Tabelle10[[#This Row],[2Von]]&gt;0,1)+IF(Tabelle10[[#This Row],[1Von]]&gt;0,1)</f>
        <v>31</v>
      </c>
    </row>
    <row r="75" spans="1:9" ht="25.05" customHeight="1">
      <c r="A75" s="2">
        <v>5</v>
      </c>
      <c r="B75" s="2">
        <v>25</v>
      </c>
      <c r="E75" s="2">
        <v>62</v>
      </c>
      <c r="F75" s="2">
        <v>82</v>
      </c>
      <c r="G75" s="17">
        <f>SUM(Tabelle10[[#This Row],[1Bis]],Tabelle10[[#This Row],[2Bis]])-SUM(Tabelle10[[#This Row],[1Von]],Tabelle10[[#This Row],[2Von]])+IF(Tabelle10[[#This Row],[2Von]]&gt;0,1)+IF(Tabelle10[[#This Row],[1Von]]&gt;0,1)</f>
        <v>21</v>
      </c>
    </row>
    <row r="76" spans="1:9" ht="25.05" customHeight="1">
      <c r="A76" s="2">
        <v>5</v>
      </c>
      <c r="B76" s="2">
        <v>19</v>
      </c>
      <c r="E76" s="2">
        <v>77</v>
      </c>
      <c r="F76" s="2">
        <v>82</v>
      </c>
      <c r="G76" s="17">
        <f>SUM(Tabelle10[[#This Row],[1Bis]],Tabelle10[[#This Row],[2Bis]])-SUM(Tabelle10[[#This Row],[1Von]],Tabelle10[[#This Row],[2Von]])+IF(Tabelle10[[#This Row],[2Von]]&gt;0,1)+IF(Tabelle10[[#This Row],[1Von]]&gt;0,1)</f>
        <v>6</v>
      </c>
    </row>
    <row r="77" spans="1:9" ht="25.05" customHeight="1">
      <c r="A77" s="2">
        <v>5</v>
      </c>
      <c r="B77" s="2">
        <v>18</v>
      </c>
      <c r="E77" s="2">
        <v>77</v>
      </c>
      <c r="F77" s="2">
        <v>82</v>
      </c>
      <c r="G77" s="17">
        <f>SUM(Tabelle10[[#This Row],[1Bis]],Tabelle10[[#This Row],[2Bis]])-SUM(Tabelle10[[#This Row],[1Von]],Tabelle10[[#This Row],[2Von]])+IF(Tabelle10[[#This Row],[2Von]]&gt;0,1)+IF(Tabelle10[[#This Row],[1Von]]&gt;0,1)</f>
        <v>6</v>
      </c>
      <c r="I77" s="3"/>
    </row>
    <row r="78" spans="1:9" ht="25.05" customHeight="1">
      <c r="A78" s="2">
        <v>6</v>
      </c>
      <c r="B78" s="2">
        <v>1</v>
      </c>
      <c r="C78" s="2">
        <v>1</v>
      </c>
      <c r="D78" s="2">
        <v>41</v>
      </c>
      <c r="E78" s="2">
        <v>41</v>
      </c>
      <c r="F78" s="2">
        <v>85</v>
      </c>
      <c r="G78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79" spans="1:9" ht="25.05" customHeight="1">
      <c r="A79" s="2">
        <v>6</v>
      </c>
      <c r="B79" s="2">
        <v>4</v>
      </c>
      <c r="C79" s="2">
        <v>1</v>
      </c>
      <c r="D79" s="2">
        <v>41</v>
      </c>
      <c r="E79" s="2">
        <v>41</v>
      </c>
      <c r="F79" s="2">
        <v>85</v>
      </c>
      <c r="G79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0" spans="1:9" ht="25.05" customHeight="1">
      <c r="A80" s="2">
        <v>6</v>
      </c>
      <c r="B80" s="2">
        <v>20</v>
      </c>
      <c r="C80" s="2">
        <v>1</v>
      </c>
      <c r="D80" s="2">
        <v>41</v>
      </c>
      <c r="E80" s="2">
        <v>41</v>
      </c>
      <c r="F80" s="2">
        <v>70</v>
      </c>
      <c r="G80" s="17">
        <f>SUM(Tabelle10[[#This Row],[1Bis]],Tabelle10[[#This Row],[2Bis]])-SUM(Tabelle10[[#This Row],[1Von]],Tabelle10[[#This Row],[2Von]])+IF(Tabelle10[[#This Row],[2Von]]&gt;0,1)+IF(Tabelle10[[#This Row],[1Von]]&gt;0,1)</f>
        <v>71</v>
      </c>
    </row>
    <row r="81" spans="1:9" ht="25.05" customHeight="1">
      <c r="A81" s="2">
        <v>6</v>
      </c>
      <c r="B81" s="2">
        <v>16</v>
      </c>
      <c r="C81" s="2">
        <v>1</v>
      </c>
      <c r="D81" s="2">
        <v>41</v>
      </c>
      <c r="E81" s="2">
        <v>41</v>
      </c>
      <c r="F81" s="2">
        <v>85</v>
      </c>
      <c r="G81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2" spans="1:9" ht="25.05" customHeight="1">
      <c r="A82" s="2">
        <v>6</v>
      </c>
      <c r="B82" s="2">
        <v>23</v>
      </c>
      <c r="C82" s="2">
        <v>1</v>
      </c>
      <c r="D82" s="2">
        <v>41</v>
      </c>
      <c r="E82" s="2">
        <v>41</v>
      </c>
      <c r="F82" s="2">
        <v>85</v>
      </c>
      <c r="G8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3" spans="1:9" ht="25.05" customHeight="1">
      <c r="A83" s="2">
        <v>6</v>
      </c>
      <c r="B83" s="2">
        <v>26</v>
      </c>
      <c r="C83" s="2">
        <v>1</v>
      </c>
      <c r="D83" s="2">
        <v>41</v>
      </c>
      <c r="E83" s="2">
        <v>41</v>
      </c>
      <c r="F83" s="2">
        <v>85</v>
      </c>
      <c r="G83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4" spans="1:9" ht="25.05" customHeight="1">
      <c r="A84" s="2">
        <v>6</v>
      </c>
      <c r="B84" s="2">
        <v>11</v>
      </c>
      <c r="C84" s="2">
        <v>1</v>
      </c>
      <c r="D84" s="2">
        <v>41</v>
      </c>
      <c r="E84" s="2">
        <v>41</v>
      </c>
      <c r="F84" s="2">
        <v>74</v>
      </c>
      <c r="G84" s="17">
        <f>SUM(Tabelle10[[#This Row],[1Bis]],Tabelle10[[#This Row],[2Bis]])-SUM(Tabelle10[[#This Row],[1Von]],Tabelle10[[#This Row],[2Von]])+IF(Tabelle10[[#This Row],[2Von]]&gt;0,1)+IF(Tabelle10[[#This Row],[1Von]]&gt;0,1)</f>
        <v>75</v>
      </c>
    </row>
    <row r="85" spans="1:9" ht="25.05" customHeight="1">
      <c r="A85" s="2">
        <v>6</v>
      </c>
      <c r="B85" s="2">
        <v>27</v>
      </c>
      <c r="C85" s="2">
        <v>1</v>
      </c>
      <c r="D85" s="2">
        <v>41</v>
      </c>
      <c r="E85" s="2">
        <v>41</v>
      </c>
      <c r="F85" s="2">
        <v>68</v>
      </c>
      <c r="G85" s="17">
        <f>SUM(Tabelle10[[#This Row],[1Bis]],Tabelle10[[#This Row],[2Bis]])-SUM(Tabelle10[[#This Row],[1Von]],Tabelle10[[#This Row],[2Von]])+IF(Tabelle10[[#This Row],[2Von]]&gt;0,1)+IF(Tabelle10[[#This Row],[1Von]]&gt;0,1)</f>
        <v>69</v>
      </c>
    </row>
    <row r="86" spans="1:9" ht="25.05" customHeight="1">
      <c r="A86" s="2">
        <v>6</v>
      </c>
      <c r="B86" s="2">
        <v>8</v>
      </c>
      <c r="C86" s="2">
        <v>1</v>
      </c>
      <c r="D86" s="2">
        <v>41</v>
      </c>
      <c r="E86" s="2">
        <v>41</v>
      </c>
      <c r="F86" s="2">
        <v>85</v>
      </c>
      <c r="G86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7" spans="1:9" ht="25.05" customHeight="1">
      <c r="A87" s="2">
        <v>6</v>
      </c>
      <c r="B87" s="2">
        <v>10</v>
      </c>
      <c r="C87" s="2">
        <v>1</v>
      </c>
      <c r="D87" s="2">
        <v>41</v>
      </c>
      <c r="E87" s="2">
        <v>41</v>
      </c>
      <c r="F87" s="2">
        <v>85</v>
      </c>
      <c r="G87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8" spans="1:9" ht="25.05" customHeight="1">
      <c r="A88" s="2">
        <v>6</v>
      </c>
      <c r="B88" s="2">
        <v>7</v>
      </c>
      <c r="C88" s="2">
        <v>1</v>
      </c>
      <c r="D88" s="2">
        <v>41</v>
      </c>
      <c r="E88" s="2">
        <v>41</v>
      </c>
      <c r="F88" s="2">
        <v>85</v>
      </c>
      <c r="G88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89" spans="1:9" ht="25.05" customHeight="1">
      <c r="A89" s="2">
        <v>6</v>
      </c>
      <c r="B89" s="2">
        <v>25</v>
      </c>
      <c r="E89" s="2">
        <v>69</v>
      </c>
      <c r="F89" s="2">
        <v>85</v>
      </c>
      <c r="G89" s="17">
        <f>SUM(Tabelle10[[#This Row],[1Bis]],Tabelle10[[#This Row],[2Bis]])-SUM(Tabelle10[[#This Row],[1Von]],Tabelle10[[#This Row],[2Von]])+IF(Tabelle10[[#This Row],[2Von]]&gt;0,1)+IF(Tabelle10[[#This Row],[1Von]]&gt;0,1)</f>
        <v>17</v>
      </c>
    </row>
    <row r="90" spans="1:9" ht="25.05" customHeight="1">
      <c r="A90" s="2">
        <v>6</v>
      </c>
      <c r="B90" s="2">
        <v>19</v>
      </c>
      <c r="E90" s="2">
        <v>71</v>
      </c>
      <c r="F90" s="2">
        <v>85</v>
      </c>
      <c r="G90" s="17">
        <f>SUM(Tabelle10[[#This Row],[1Bis]],Tabelle10[[#This Row],[2Bis]])-SUM(Tabelle10[[#This Row],[1Von]],Tabelle10[[#This Row],[2Von]])+IF(Tabelle10[[#This Row],[2Von]]&gt;0,1)+IF(Tabelle10[[#This Row],[1Von]]&gt;0,1)</f>
        <v>15</v>
      </c>
    </row>
    <row r="91" spans="1:9" ht="25.05" customHeight="1">
      <c r="A91" s="2">
        <v>6</v>
      </c>
      <c r="B91" s="2">
        <v>18</v>
      </c>
      <c r="E91" s="2">
        <v>75</v>
      </c>
      <c r="F91" s="2">
        <v>85</v>
      </c>
      <c r="G91" s="17">
        <f>SUM(Tabelle10[[#This Row],[1Bis]],Tabelle10[[#This Row],[2Bis]])-SUM(Tabelle10[[#This Row],[1Von]],Tabelle10[[#This Row],[2Von]])+IF(Tabelle10[[#This Row],[2Von]]&gt;0,1)+IF(Tabelle10[[#This Row],[1Von]]&gt;0,1)</f>
        <v>11</v>
      </c>
      <c r="I91" s="3"/>
    </row>
    <row r="92" spans="1:9" ht="25.05" customHeight="1">
      <c r="A92" s="2">
        <v>7</v>
      </c>
      <c r="B92" s="2">
        <v>1</v>
      </c>
      <c r="C92" s="2">
        <v>1</v>
      </c>
      <c r="D92" s="2">
        <v>41</v>
      </c>
      <c r="E92" s="2">
        <v>41</v>
      </c>
      <c r="F92" s="2">
        <v>85</v>
      </c>
      <c r="G9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93" spans="1:9" ht="25.05" customHeight="1">
      <c r="A93" s="2">
        <v>7</v>
      </c>
      <c r="B93" s="2">
        <v>4</v>
      </c>
      <c r="C93" s="2">
        <v>1</v>
      </c>
      <c r="D93" s="2">
        <v>41</v>
      </c>
      <c r="E93" s="2">
        <v>41</v>
      </c>
      <c r="F93" s="2">
        <v>85</v>
      </c>
      <c r="G93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94" spans="1:9" ht="25.05" customHeight="1">
      <c r="A94" s="2">
        <v>7</v>
      </c>
      <c r="B94" s="2">
        <v>20</v>
      </c>
      <c r="C94" s="2">
        <v>1</v>
      </c>
      <c r="D94" s="2">
        <v>41</v>
      </c>
      <c r="E94" s="2">
        <v>41</v>
      </c>
      <c r="F94" s="2">
        <v>85</v>
      </c>
      <c r="G94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95" spans="1:9" ht="25.05" customHeight="1">
      <c r="A95" s="2">
        <v>7</v>
      </c>
      <c r="B95" s="2">
        <v>16</v>
      </c>
      <c r="C95" s="2">
        <v>1</v>
      </c>
      <c r="D95" s="2">
        <v>41</v>
      </c>
      <c r="E95" s="2">
        <v>41</v>
      </c>
      <c r="F95" s="2">
        <v>85</v>
      </c>
      <c r="G95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96" spans="1:9" ht="25.05" customHeight="1">
      <c r="A96" s="2">
        <v>7</v>
      </c>
      <c r="B96" s="2">
        <v>23</v>
      </c>
      <c r="C96" s="2">
        <v>1</v>
      </c>
      <c r="D96" s="2">
        <v>41</v>
      </c>
      <c r="E96" s="2">
        <v>41</v>
      </c>
      <c r="F96" s="2">
        <v>85</v>
      </c>
      <c r="G96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97" spans="1:9" ht="25.05" customHeight="1">
      <c r="A97" s="2">
        <v>7</v>
      </c>
      <c r="B97" s="2">
        <v>26</v>
      </c>
      <c r="C97" s="2">
        <v>1</v>
      </c>
      <c r="D97" s="2">
        <v>41</v>
      </c>
      <c r="E97" s="2">
        <v>41</v>
      </c>
      <c r="F97" s="2">
        <v>69</v>
      </c>
      <c r="G97" s="17">
        <f>SUM(Tabelle10[[#This Row],[1Bis]],Tabelle10[[#This Row],[2Bis]])-SUM(Tabelle10[[#This Row],[1Von]],Tabelle10[[#This Row],[2Von]])+IF(Tabelle10[[#This Row],[2Von]]&gt;0,1)+IF(Tabelle10[[#This Row],[1Von]]&gt;0,1)</f>
        <v>70</v>
      </c>
    </row>
    <row r="98" spans="1:9" ht="25.05" customHeight="1">
      <c r="A98" s="2">
        <v>7</v>
      </c>
      <c r="B98" s="2">
        <v>19</v>
      </c>
      <c r="C98" s="2">
        <v>1</v>
      </c>
      <c r="D98" s="2">
        <v>41</v>
      </c>
      <c r="E98" s="2">
        <v>41</v>
      </c>
      <c r="F98" s="2">
        <v>47</v>
      </c>
      <c r="G98" s="17">
        <f>SUM(Tabelle10[[#This Row],[1Bis]],Tabelle10[[#This Row],[2Bis]])-SUM(Tabelle10[[#This Row],[1Von]],Tabelle10[[#This Row],[2Von]])+IF(Tabelle10[[#This Row],[2Von]]&gt;0,1)+IF(Tabelle10[[#This Row],[1Von]]&gt;0,1)</f>
        <v>48</v>
      </c>
    </row>
    <row r="99" spans="1:9" ht="25.05" customHeight="1">
      <c r="A99" s="2">
        <v>7</v>
      </c>
      <c r="B99" s="2">
        <v>27</v>
      </c>
      <c r="C99" s="2">
        <v>1</v>
      </c>
      <c r="D99" s="2">
        <v>41</v>
      </c>
      <c r="E99" s="2">
        <v>41</v>
      </c>
      <c r="F99" s="2">
        <v>69</v>
      </c>
      <c r="G99" s="17">
        <f>SUM(Tabelle10[[#This Row],[1Bis]],Tabelle10[[#This Row],[2Bis]])-SUM(Tabelle10[[#This Row],[1Von]],Tabelle10[[#This Row],[2Von]])+IF(Tabelle10[[#This Row],[2Von]]&gt;0,1)+IF(Tabelle10[[#This Row],[1Von]]&gt;0,1)</f>
        <v>70</v>
      </c>
    </row>
    <row r="100" spans="1:9" ht="25.05" customHeight="1">
      <c r="A100" s="2">
        <v>7</v>
      </c>
      <c r="B100" s="2">
        <v>8</v>
      </c>
      <c r="C100" s="2">
        <v>1</v>
      </c>
      <c r="D100" s="2">
        <v>41</v>
      </c>
      <c r="E100" s="2">
        <v>41</v>
      </c>
      <c r="F100" s="2">
        <v>85</v>
      </c>
      <c r="G100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01" spans="1:9" ht="25.05" customHeight="1">
      <c r="A101" s="2">
        <v>7</v>
      </c>
      <c r="B101" s="2">
        <v>10</v>
      </c>
      <c r="C101" s="2">
        <v>1</v>
      </c>
      <c r="D101" s="2">
        <v>41</v>
      </c>
      <c r="E101" s="2">
        <v>41</v>
      </c>
      <c r="F101" s="2">
        <v>81</v>
      </c>
      <c r="G101" s="17">
        <f>SUM(Tabelle10[[#This Row],[1Bis]],Tabelle10[[#This Row],[2Bis]])-SUM(Tabelle10[[#This Row],[1Von]],Tabelle10[[#This Row],[2Von]])+IF(Tabelle10[[#This Row],[2Von]]&gt;0,1)+IF(Tabelle10[[#This Row],[1Von]]&gt;0,1)</f>
        <v>82</v>
      </c>
    </row>
    <row r="102" spans="1:9" ht="25.05" customHeight="1">
      <c r="A102" s="2">
        <v>7</v>
      </c>
      <c r="B102" s="2">
        <v>7</v>
      </c>
      <c r="C102" s="2">
        <v>1</v>
      </c>
      <c r="D102" s="2">
        <v>41</v>
      </c>
      <c r="E102" s="2">
        <v>41</v>
      </c>
      <c r="F102" s="2">
        <v>85</v>
      </c>
      <c r="G10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03" spans="1:9" ht="25.05" customHeight="1">
      <c r="A103" s="2">
        <v>7</v>
      </c>
      <c r="B103" s="2">
        <v>6</v>
      </c>
      <c r="E103" s="2">
        <v>48</v>
      </c>
      <c r="F103" s="2">
        <v>85</v>
      </c>
      <c r="G103" s="17">
        <f>SUM(Tabelle10[[#This Row],[1Bis]],Tabelle10[[#This Row],[2Bis]])-SUM(Tabelle10[[#This Row],[1Von]],Tabelle10[[#This Row],[2Von]])+IF(Tabelle10[[#This Row],[2Von]]&gt;0,1)+IF(Tabelle10[[#This Row],[1Von]]&gt;0,1)</f>
        <v>38</v>
      </c>
    </row>
    <row r="104" spans="1:9" ht="25.05" customHeight="1">
      <c r="A104" s="2">
        <v>7</v>
      </c>
      <c r="B104" s="2">
        <v>18</v>
      </c>
      <c r="E104" s="2">
        <v>70</v>
      </c>
      <c r="F104" s="2">
        <v>85</v>
      </c>
      <c r="G104" s="17">
        <f>SUM(Tabelle10[[#This Row],[1Bis]],Tabelle10[[#This Row],[2Bis]])-SUM(Tabelle10[[#This Row],[1Von]],Tabelle10[[#This Row],[2Von]])+IF(Tabelle10[[#This Row],[2Von]]&gt;0,1)+IF(Tabelle10[[#This Row],[1Von]]&gt;0,1)</f>
        <v>16</v>
      </c>
    </row>
    <row r="105" spans="1:9" ht="25.05" customHeight="1">
      <c r="A105" s="2">
        <v>7</v>
      </c>
      <c r="B105" s="2">
        <v>5</v>
      </c>
      <c r="E105" s="2">
        <v>70</v>
      </c>
      <c r="F105" s="2">
        <v>85</v>
      </c>
      <c r="G105" s="17">
        <f>SUM(Tabelle10[[#This Row],[1Bis]],Tabelle10[[#This Row],[2Bis]])-SUM(Tabelle10[[#This Row],[1Von]],Tabelle10[[#This Row],[2Von]])+IF(Tabelle10[[#This Row],[2Von]]&gt;0,1)+IF(Tabelle10[[#This Row],[1Von]]&gt;0,1)</f>
        <v>16</v>
      </c>
    </row>
    <row r="106" spans="1:9" ht="25.05" customHeight="1">
      <c r="A106" s="2">
        <v>7</v>
      </c>
      <c r="B106" s="2">
        <v>25</v>
      </c>
      <c r="E106" s="2">
        <v>82</v>
      </c>
      <c r="F106" s="2">
        <v>85</v>
      </c>
      <c r="G106" s="17">
        <f>SUM(Tabelle10[[#This Row],[1Bis]],Tabelle10[[#This Row],[2Bis]])-SUM(Tabelle10[[#This Row],[1Von]],Tabelle10[[#This Row],[2Von]])+IF(Tabelle10[[#This Row],[2Von]]&gt;0,1)+IF(Tabelle10[[#This Row],[1Von]]&gt;0,1)</f>
        <v>4</v>
      </c>
      <c r="I106" s="3"/>
    </row>
    <row r="107" spans="1:9" ht="25.05" customHeight="1">
      <c r="A107" s="2">
        <v>8</v>
      </c>
      <c r="B107" s="2">
        <v>1</v>
      </c>
      <c r="C107" s="2">
        <v>1</v>
      </c>
      <c r="D107" s="2">
        <v>40</v>
      </c>
      <c r="E107" s="2">
        <v>41</v>
      </c>
      <c r="F107" s="2">
        <v>86</v>
      </c>
      <c r="G107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08" spans="1:9" ht="25.05" customHeight="1">
      <c r="A108" s="2">
        <v>8</v>
      </c>
      <c r="B108" s="2">
        <v>4</v>
      </c>
      <c r="C108" s="2">
        <v>1</v>
      </c>
      <c r="D108" s="2">
        <v>40</v>
      </c>
      <c r="E108" s="2">
        <v>41</v>
      </c>
      <c r="F108" s="2">
        <v>86</v>
      </c>
      <c r="G108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09" spans="1:9" ht="25.05" customHeight="1">
      <c r="A109" s="2">
        <v>8</v>
      </c>
      <c r="B109" s="2">
        <v>20</v>
      </c>
      <c r="C109" s="2">
        <v>1</v>
      </c>
      <c r="D109" s="2">
        <v>40</v>
      </c>
      <c r="E109" s="2">
        <v>41</v>
      </c>
      <c r="F109" s="2">
        <v>86</v>
      </c>
      <c r="G109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10" spans="1:9" ht="25.05" customHeight="1">
      <c r="A110" s="2">
        <v>8</v>
      </c>
      <c r="B110" s="2">
        <v>16</v>
      </c>
      <c r="C110" s="2">
        <v>1</v>
      </c>
      <c r="D110" s="2">
        <v>40</v>
      </c>
      <c r="E110" s="2">
        <v>41</v>
      </c>
      <c r="F110" s="2">
        <v>86</v>
      </c>
      <c r="G110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11" spans="1:9" ht="25.05" customHeight="1">
      <c r="A111" s="2">
        <v>8</v>
      </c>
      <c r="B111" s="2">
        <v>23</v>
      </c>
      <c r="C111" s="2">
        <v>1</v>
      </c>
      <c r="D111" s="2">
        <v>40</v>
      </c>
      <c r="E111" s="2">
        <v>41</v>
      </c>
      <c r="F111" s="2">
        <v>86</v>
      </c>
      <c r="G111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12" spans="1:9" ht="25.05" customHeight="1">
      <c r="A112" s="2">
        <v>8</v>
      </c>
      <c r="B112" s="2">
        <v>26</v>
      </c>
      <c r="C112" s="2">
        <v>1</v>
      </c>
      <c r="D112" s="2">
        <v>40</v>
      </c>
      <c r="E112" s="2">
        <v>41</v>
      </c>
      <c r="F112" s="2">
        <v>86</v>
      </c>
      <c r="G11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13" spans="1:9" ht="25.05" customHeight="1">
      <c r="A113" s="2">
        <v>8</v>
      </c>
      <c r="B113" s="2">
        <v>5</v>
      </c>
      <c r="C113" s="2">
        <v>1</v>
      </c>
      <c r="D113" s="2">
        <v>40</v>
      </c>
      <c r="E113" s="2">
        <v>41</v>
      </c>
      <c r="F113" s="2">
        <v>50</v>
      </c>
      <c r="G113" s="17">
        <f>SUM(Tabelle10[[#This Row],[1Bis]],Tabelle10[[#This Row],[2Bis]])-SUM(Tabelle10[[#This Row],[1Von]],Tabelle10[[#This Row],[2Von]])+IF(Tabelle10[[#This Row],[2Von]]&gt;0,1)+IF(Tabelle10[[#This Row],[1Von]]&gt;0,1)</f>
        <v>50</v>
      </c>
    </row>
    <row r="114" spans="1:9" ht="25.05" customHeight="1">
      <c r="A114" s="2">
        <v>8</v>
      </c>
      <c r="B114" s="2">
        <v>27</v>
      </c>
      <c r="C114" s="2">
        <v>1</v>
      </c>
      <c r="D114" s="2">
        <v>40</v>
      </c>
      <c r="E114" s="2">
        <v>41</v>
      </c>
      <c r="F114" s="2">
        <v>57</v>
      </c>
      <c r="G114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115" spans="1:9" ht="25.05" customHeight="1">
      <c r="A115" s="2">
        <v>8</v>
      </c>
      <c r="B115" s="2">
        <v>8</v>
      </c>
      <c r="C115" s="2">
        <v>1</v>
      </c>
      <c r="D115" s="2">
        <v>40</v>
      </c>
      <c r="E115" s="2">
        <v>41</v>
      </c>
      <c r="F115" s="2">
        <v>86</v>
      </c>
      <c r="G115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16" spans="1:9" ht="25.05" customHeight="1">
      <c r="A116" s="2">
        <v>8</v>
      </c>
      <c r="B116" s="2">
        <v>10</v>
      </c>
      <c r="C116" s="2">
        <v>1</v>
      </c>
      <c r="D116" s="2">
        <v>40</v>
      </c>
      <c r="E116" s="2">
        <v>41</v>
      </c>
      <c r="F116" s="2">
        <v>86</v>
      </c>
      <c r="G116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17" spans="1:9" ht="25.05" customHeight="1">
      <c r="A117" s="2">
        <v>8</v>
      </c>
      <c r="B117" s="2">
        <v>7</v>
      </c>
      <c r="C117" s="2">
        <v>1</v>
      </c>
      <c r="D117" s="2">
        <v>40</v>
      </c>
      <c r="E117" s="2">
        <v>41</v>
      </c>
      <c r="F117" s="2">
        <v>71</v>
      </c>
      <c r="G117" s="17">
        <f>SUM(Tabelle10[[#This Row],[1Bis]],Tabelle10[[#This Row],[2Bis]])-SUM(Tabelle10[[#This Row],[1Von]],Tabelle10[[#This Row],[2Von]])+IF(Tabelle10[[#This Row],[2Von]]&gt;0,1)+IF(Tabelle10[[#This Row],[1Von]]&gt;0,1)</f>
        <v>71</v>
      </c>
    </row>
    <row r="118" spans="1:9" ht="25.05" customHeight="1">
      <c r="A118" s="2">
        <v>8</v>
      </c>
      <c r="B118" s="2">
        <v>6</v>
      </c>
      <c r="E118" s="2">
        <v>51</v>
      </c>
      <c r="F118" s="2">
        <v>86</v>
      </c>
      <c r="G118" s="17">
        <f>SUM(Tabelle10[[#This Row],[1Bis]],Tabelle10[[#This Row],[2Bis]])-SUM(Tabelle10[[#This Row],[1Von]],Tabelle10[[#This Row],[2Von]])+IF(Tabelle10[[#This Row],[2Von]]&gt;0,1)+IF(Tabelle10[[#This Row],[1Von]]&gt;0,1)</f>
        <v>36</v>
      </c>
    </row>
    <row r="119" spans="1:9" ht="25.05" customHeight="1">
      <c r="A119" s="2">
        <v>8</v>
      </c>
      <c r="B119" s="2">
        <v>13</v>
      </c>
      <c r="E119" s="2">
        <v>58</v>
      </c>
      <c r="F119" s="2">
        <v>86</v>
      </c>
      <c r="G119" s="17">
        <f>SUM(Tabelle10[[#This Row],[1Bis]],Tabelle10[[#This Row],[2Bis]])-SUM(Tabelle10[[#This Row],[1Von]],Tabelle10[[#This Row],[2Von]])+IF(Tabelle10[[#This Row],[2Von]]&gt;0,1)+IF(Tabelle10[[#This Row],[1Von]]&gt;0,1)</f>
        <v>29</v>
      </c>
    </row>
    <row r="120" spans="1:9" ht="25.05" customHeight="1">
      <c r="A120" s="2">
        <v>8</v>
      </c>
      <c r="B120" s="2">
        <v>25</v>
      </c>
      <c r="E120" s="2">
        <v>72</v>
      </c>
      <c r="F120" s="2">
        <v>86</v>
      </c>
      <c r="G120" s="17">
        <f>SUM(Tabelle10[[#This Row],[1Bis]],Tabelle10[[#This Row],[2Bis]])-SUM(Tabelle10[[#This Row],[1Von]],Tabelle10[[#This Row],[2Von]])+IF(Tabelle10[[#This Row],[2Von]]&gt;0,1)+IF(Tabelle10[[#This Row],[1Von]]&gt;0,1)</f>
        <v>15</v>
      </c>
      <c r="I120" s="3"/>
    </row>
    <row r="121" spans="1:9" ht="25.05" customHeight="1">
      <c r="A121" s="2">
        <v>9</v>
      </c>
      <c r="B121" s="2">
        <v>21</v>
      </c>
      <c r="C121" s="2">
        <v>1</v>
      </c>
      <c r="D121" s="2">
        <v>42</v>
      </c>
      <c r="E121" s="2">
        <v>41</v>
      </c>
      <c r="F121" s="2">
        <v>84</v>
      </c>
      <c r="G121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22" spans="1:9" ht="25.05" customHeight="1">
      <c r="A122" s="2">
        <v>9</v>
      </c>
      <c r="B122" s="2">
        <v>13</v>
      </c>
      <c r="C122" s="2">
        <v>1</v>
      </c>
      <c r="D122" s="2">
        <v>42</v>
      </c>
      <c r="E122" s="2">
        <v>41</v>
      </c>
      <c r="F122" s="2">
        <v>84</v>
      </c>
      <c r="G12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23" spans="1:9" ht="25.05" customHeight="1">
      <c r="A123" s="2">
        <v>9</v>
      </c>
      <c r="B123" s="2">
        <v>20</v>
      </c>
      <c r="C123" s="2">
        <v>1</v>
      </c>
      <c r="D123" s="2">
        <v>42</v>
      </c>
      <c r="E123" s="2">
        <v>41</v>
      </c>
      <c r="F123" s="2">
        <v>84</v>
      </c>
      <c r="G123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24" spans="1:9" ht="25.05" customHeight="1">
      <c r="A124" s="2">
        <v>9</v>
      </c>
      <c r="B124" s="2">
        <v>16</v>
      </c>
      <c r="C124" s="2">
        <v>1</v>
      </c>
      <c r="D124" s="2">
        <v>42</v>
      </c>
      <c r="E124" s="2">
        <v>41</v>
      </c>
      <c r="F124" s="2">
        <v>84</v>
      </c>
      <c r="G124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25" spans="1:9" ht="25.05" customHeight="1">
      <c r="A125" s="2">
        <v>9</v>
      </c>
      <c r="B125" s="2">
        <v>4</v>
      </c>
      <c r="C125" s="2">
        <v>1</v>
      </c>
      <c r="D125" s="2">
        <v>42</v>
      </c>
      <c r="E125" s="2">
        <v>41</v>
      </c>
      <c r="F125" s="2">
        <v>59</v>
      </c>
      <c r="G125" s="17">
        <f>SUM(Tabelle10[[#This Row],[1Bis]],Tabelle10[[#This Row],[2Bis]])-SUM(Tabelle10[[#This Row],[1Von]],Tabelle10[[#This Row],[2Von]])+IF(Tabelle10[[#This Row],[2Von]]&gt;0,1)+IF(Tabelle10[[#This Row],[1Von]]&gt;0,1)</f>
        <v>61</v>
      </c>
    </row>
    <row r="126" spans="1:9" ht="25.05" customHeight="1">
      <c r="A126" s="2">
        <v>9</v>
      </c>
      <c r="B126" s="2">
        <v>5</v>
      </c>
      <c r="C126" s="2">
        <v>1</v>
      </c>
      <c r="D126" s="2">
        <v>42</v>
      </c>
      <c r="E126" s="2">
        <v>41</v>
      </c>
      <c r="F126" s="2">
        <v>76</v>
      </c>
      <c r="G126" s="17">
        <f>SUM(Tabelle10[[#This Row],[1Bis]],Tabelle10[[#This Row],[2Bis]])-SUM(Tabelle10[[#This Row],[1Von]],Tabelle10[[#This Row],[2Von]])+IF(Tabelle10[[#This Row],[2Von]]&gt;0,1)+IF(Tabelle10[[#This Row],[1Von]]&gt;0,1)</f>
        <v>78</v>
      </c>
    </row>
    <row r="127" spans="1:9" ht="25.05" customHeight="1">
      <c r="A127" s="2">
        <v>9</v>
      </c>
      <c r="B127" s="2">
        <v>26</v>
      </c>
      <c r="C127" s="2">
        <v>1</v>
      </c>
      <c r="D127" s="2">
        <v>42</v>
      </c>
      <c r="E127" s="2">
        <v>41</v>
      </c>
      <c r="F127" s="2">
        <v>81</v>
      </c>
      <c r="G127" s="17">
        <f>SUM(Tabelle10[[#This Row],[1Bis]],Tabelle10[[#This Row],[2Bis]])-SUM(Tabelle10[[#This Row],[1Von]],Tabelle10[[#This Row],[2Von]])+IF(Tabelle10[[#This Row],[2Von]]&gt;0,1)+IF(Tabelle10[[#This Row],[1Von]]&gt;0,1)</f>
        <v>83</v>
      </c>
    </row>
    <row r="128" spans="1:9" ht="25.05" customHeight="1">
      <c r="A128" s="2">
        <v>9</v>
      </c>
      <c r="B128" s="2">
        <v>7</v>
      </c>
      <c r="C128" s="2">
        <v>1</v>
      </c>
      <c r="D128" s="2">
        <v>42</v>
      </c>
      <c r="E128" s="2">
        <v>41</v>
      </c>
      <c r="F128" s="2">
        <v>67</v>
      </c>
      <c r="G128" s="17">
        <f>SUM(Tabelle10[[#This Row],[1Bis]],Tabelle10[[#This Row],[2Bis]])-SUM(Tabelle10[[#This Row],[1Von]],Tabelle10[[#This Row],[2Von]])+IF(Tabelle10[[#This Row],[2Von]]&gt;0,1)+IF(Tabelle10[[#This Row],[1Von]]&gt;0,1)</f>
        <v>69</v>
      </c>
    </row>
    <row r="129" spans="1:9" ht="25.05" customHeight="1">
      <c r="A129" s="2">
        <v>9</v>
      </c>
      <c r="B129" s="2">
        <v>10</v>
      </c>
      <c r="C129" s="2">
        <v>1</v>
      </c>
      <c r="D129" s="2">
        <v>42</v>
      </c>
      <c r="E129" s="2">
        <v>41</v>
      </c>
      <c r="F129" s="2">
        <v>84</v>
      </c>
      <c r="G129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30" spans="1:9" ht="25.05" customHeight="1">
      <c r="A130" s="2">
        <v>9</v>
      </c>
      <c r="B130" s="2">
        <v>27</v>
      </c>
      <c r="C130" s="2">
        <v>1</v>
      </c>
      <c r="D130" s="2">
        <v>40</v>
      </c>
      <c r="G130" s="17">
        <f>SUM(Tabelle10[[#This Row],[1Bis]],Tabelle10[[#This Row],[2Bis]])-SUM(Tabelle10[[#This Row],[1Von]],Tabelle10[[#This Row],[2Von]])+IF(Tabelle10[[#This Row],[2Von]]&gt;0,1)+IF(Tabelle10[[#This Row],[1Von]]&gt;0,1)</f>
        <v>40</v>
      </c>
    </row>
    <row r="131" spans="1:9" ht="25.05" customHeight="1">
      <c r="A131" s="2">
        <v>9</v>
      </c>
      <c r="B131" s="2">
        <v>9</v>
      </c>
      <c r="C131" s="2">
        <v>1</v>
      </c>
      <c r="D131" s="2">
        <v>42</v>
      </c>
      <c r="E131" s="2">
        <v>41</v>
      </c>
      <c r="F131" s="2">
        <v>48</v>
      </c>
      <c r="G131" s="17">
        <f>SUM(Tabelle10[[#This Row],[1Bis]],Tabelle10[[#This Row],[2Bis]])-SUM(Tabelle10[[#This Row],[1Von]],Tabelle10[[#This Row],[2Von]])+IF(Tabelle10[[#This Row],[2Von]]&gt;0,1)+IF(Tabelle10[[#This Row],[1Von]]&gt;0,1)</f>
        <v>50</v>
      </c>
    </row>
    <row r="132" spans="1:9" ht="25.05" customHeight="1">
      <c r="A132" s="2">
        <v>9</v>
      </c>
      <c r="B132" s="2">
        <v>8</v>
      </c>
      <c r="E132" s="2">
        <v>49</v>
      </c>
      <c r="F132" s="2">
        <v>84</v>
      </c>
      <c r="G132" s="17">
        <f>SUM(Tabelle10[[#This Row],[1Bis]],Tabelle10[[#This Row],[2Bis]])-SUM(Tabelle10[[#This Row],[1Von]],Tabelle10[[#This Row],[2Von]])+IF(Tabelle10[[#This Row],[2Von]]&gt;0,1)+IF(Tabelle10[[#This Row],[1Von]]&gt;0,1)</f>
        <v>36</v>
      </c>
    </row>
    <row r="133" spans="1:9" ht="25.05" customHeight="1">
      <c r="A133" s="2">
        <v>9</v>
      </c>
      <c r="B133" s="2">
        <v>23</v>
      </c>
      <c r="E133" s="2">
        <v>60</v>
      </c>
      <c r="F133" s="2">
        <v>84</v>
      </c>
      <c r="G133" s="17">
        <f>SUM(Tabelle10[[#This Row],[1Bis]],Tabelle10[[#This Row],[2Bis]])-SUM(Tabelle10[[#This Row],[1Von]],Tabelle10[[#This Row],[2Von]])+IF(Tabelle10[[#This Row],[2Von]]&gt;0,1)+IF(Tabelle10[[#This Row],[1Von]]&gt;0,1)</f>
        <v>25</v>
      </c>
    </row>
    <row r="134" spans="1:9" ht="25.05" customHeight="1">
      <c r="A134" s="2">
        <v>9</v>
      </c>
      <c r="B134" s="2">
        <v>25</v>
      </c>
      <c r="E134" s="2">
        <v>68</v>
      </c>
      <c r="F134" s="2">
        <v>84</v>
      </c>
      <c r="G134" s="17">
        <f>SUM(Tabelle10[[#This Row],[1Bis]],Tabelle10[[#This Row],[2Bis]])-SUM(Tabelle10[[#This Row],[1Von]],Tabelle10[[#This Row],[2Von]])+IF(Tabelle10[[#This Row],[2Von]]&gt;0,1)+IF(Tabelle10[[#This Row],[1Von]]&gt;0,1)</f>
        <v>17</v>
      </c>
    </row>
    <row r="135" spans="1:9" ht="25.05" customHeight="1">
      <c r="A135" s="2">
        <v>9</v>
      </c>
      <c r="B135" s="2">
        <v>11</v>
      </c>
      <c r="E135" s="2">
        <v>77</v>
      </c>
      <c r="F135" s="2">
        <v>84</v>
      </c>
      <c r="G135" s="17">
        <f>SUM(Tabelle10[[#This Row],[1Bis]],Tabelle10[[#This Row],[2Bis]])-SUM(Tabelle10[[#This Row],[1Von]],Tabelle10[[#This Row],[2Von]])+IF(Tabelle10[[#This Row],[2Von]]&gt;0,1)+IF(Tabelle10[[#This Row],[1Von]]&gt;0,1)</f>
        <v>8</v>
      </c>
    </row>
    <row r="136" spans="1:9" ht="25.05" customHeight="1">
      <c r="A136" s="2">
        <v>9</v>
      </c>
      <c r="B136" s="2">
        <v>6</v>
      </c>
      <c r="E136" s="2">
        <v>82</v>
      </c>
      <c r="F136" s="2">
        <v>84</v>
      </c>
      <c r="G136" s="17">
        <f>SUM(Tabelle10[[#This Row],[1Bis]],Tabelle10[[#This Row],[2Bis]])-SUM(Tabelle10[[#This Row],[1Von]],Tabelle10[[#This Row],[2Von]])+IF(Tabelle10[[#This Row],[2Von]]&gt;0,1)+IF(Tabelle10[[#This Row],[1Von]]&gt;0,1)</f>
        <v>3</v>
      </c>
      <c r="I136" s="3"/>
    </row>
    <row r="137" spans="1:9" ht="25.05" customHeight="1">
      <c r="A137" s="2">
        <v>10</v>
      </c>
      <c r="B137" s="2">
        <v>1</v>
      </c>
      <c r="C137" s="2">
        <v>1</v>
      </c>
      <c r="D137" s="2">
        <v>40</v>
      </c>
      <c r="E137" s="2">
        <v>41</v>
      </c>
      <c r="F137" s="2">
        <v>84</v>
      </c>
      <c r="G137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38" spans="1:9" ht="25.05" customHeight="1">
      <c r="A138" s="2">
        <v>10</v>
      </c>
      <c r="B138" s="2">
        <v>4</v>
      </c>
      <c r="C138" s="2">
        <v>1</v>
      </c>
      <c r="D138" s="2">
        <v>40</v>
      </c>
      <c r="G138" s="17">
        <f>SUM(Tabelle10[[#This Row],[1Bis]],Tabelle10[[#This Row],[2Bis]])-SUM(Tabelle10[[#This Row],[1Von]],Tabelle10[[#This Row],[2Von]])+IF(Tabelle10[[#This Row],[2Von]]&gt;0,1)+IF(Tabelle10[[#This Row],[1Von]]&gt;0,1)</f>
        <v>40</v>
      </c>
    </row>
    <row r="139" spans="1:9" ht="25.05" customHeight="1">
      <c r="A139" s="2">
        <v>10</v>
      </c>
      <c r="B139" s="2">
        <v>20</v>
      </c>
      <c r="C139" s="2">
        <v>1</v>
      </c>
      <c r="D139" s="2">
        <v>40</v>
      </c>
      <c r="E139" s="2">
        <v>41</v>
      </c>
      <c r="F139" s="2">
        <v>84</v>
      </c>
      <c r="G139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0" spans="1:9" ht="25.05" customHeight="1">
      <c r="A140" s="2">
        <v>10</v>
      </c>
      <c r="B140" s="2">
        <v>16</v>
      </c>
      <c r="C140" s="2">
        <v>1</v>
      </c>
      <c r="D140" s="2">
        <v>40</v>
      </c>
      <c r="E140" s="2">
        <v>41</v>
      </c>
      <c r="F140" s="2">
        <v>84</v>
      </c>
      <c r="G140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1" spans="1:9" ht="25.05" customHeight="1">
      <c r="A141" s="2">
        <v>10</v>
      </c>
      <c r="B141" s="2">
        <v>23</v>
      </c>
      <c r="C141" s="2">
        <v>1</v>
      </c>
      <c r="D141" s="2">
        <v>40</v>
      </c>
      <c r="E141" s="2">
        <v>41</v>
      </c>
      <c r="F141" s="2">
        <v>84</v>
      </c>
      <c r="G141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2" spans="1:9" ht="25.05" customHeight="1">
      <c r="A142" s="2">
        <v>10</v>
      </c>
      <c r="B142" s="2">
        <v>6</v>
      </c>
      <c r="C142" s="2">
        <v>1</v>
      </c>
      <c r="D142" s="2">
        <v>40</v>
      </c>
      <c r="E142" s="2">
        <v>41</v>
      </c>
      <c r="F142" s="2">
        <v>84</v>
      </c>
      <c r="G142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3" spans="1:9" ht="25.05" customHeight="1">
      <c r="A143" s="2">
        <v>10</v>
      </c>
      <c r="B143" s="2">
        <v>26</v>
      </c>
      <c r="C143" s="2">
        <v>1</v>
      </c>
      <c r="D143" s="2">
        <v>40</v>
      </c>
      <c r="E143" s="2">
        <v>41</v>
      </c>
      <c r="F143" s="2">
        <v>84</v>
      </c>
      <c r="G143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4" spans="1:9" ht="25.05" customHeight="1">
      <c r="A144" s="2">
        <v>10</v>
      </c>
      <c r="B144" s="2">
        <v>7</v>
      </c>
      <c r="C144" s="2">
        <v>1</v>
      </c>
      <c r="D144" s="2">
        <v>40</v>
      </c>
      <c r="E144" s="2">
        <v>41</v>
      </c>
      <c r="F144" s="2">
        <v>72</v>
      </c>
      <c r="G144" s="17">
        <f>SUM(Tabelle10[[#This Row],[1Bis]],Tabelle10[[#This Row],[2Bis]])-SUM(Tabelle10[[#This Row],[1Von]],Tabelle10[[#This Row],[2Von]])+IF(Tabelle10[[#This Row],[2Von]]&gt;0,1)+IF(Tabelle10[[#This Row],[1Von]]&gt;0,1)</f>
        <v>72</v>
      </c>
    </row>
    <row r="145" spans="1:9" ht="25.05" customHeight="1">
      <c r="A145" s="2">
        <v>10</v>
      </c>
      <c r="B145" s="2">
        <v>11</v>
      </c>
      <c r="C145" s="2">
        <v>1</v>
      </c>
      <c r="D145" s="2">
        <v>40</v>
      </c>
      <c r="E145" s="2">
        <v>41</v>
      </c>
      <c r="F145" s="2">
        <v>58</v>
      </c>
      <c r="G145" s="17">
        <f>SUM(Tabelle10[[#This Row],[1Bis]],Tabelle10[[#This Row],[2Bis]])-SUM(Tabelle10[[#This Row],[1Von]],Tabelle10[[#This Row],[2Von]])+IF(Tabelle10[[#This Row],[2Von]]&gt;0,1)+IF(Tabelle10[[#This Row],[1Von]]&gt;0,1)</f>
        <v>58</v>
      </c>
    </row>
    <row r="146" spans="1:9" ht="25.05" customHeight="1">
      <c r="A146" s="2">
        <v>10</v>
      </c>
      <c r="B146" s="2">
        <v>8</v>
      </c>
      <c r="C146" s="2">
        <v>1</v>
      </c>
      <c r="D146" s="2">
        <v>40</v>
      </c>
      <c r="E146" s="2">
        <v>41</v>
      </c>
      <c r="F146" s="2">
        <v>84</v>
      </c>
      <c r="G146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7" spans="1:9" ht="25.05" customHeight="1">
      <c r="A147" s="2">
        <v>10</v>
      </c>
      <c r="B147" s="2">
        <v>9</v>
      </c>
      <c r="C147" s="2">
        <v>1</v>
      </c>
      <c r="D147" s="2">
        <v>40</v>
      </c>
      <c r="E147" s="2">
        <v>41</v>
      </c>
      <c r="F147" s="2">
        <v>84</v>
      </c>
      <c r="G147" s="17">
        <f>SUM(Tabelle10[[#This Row],[1Bis]],Tabelle10[[#This Row],[2Bis]])-SUM(Tabelle10[[#This Row],[1Von]],Tabelle10[[#This Row],[2Von]])+IF(Tabelle10[[#This Row],[2Von]]&gt;0,1)+IF(Tabelle10[[#This Row],[1Von]]&gt;0,1)</f>
        <v>84</v>
      </c>
    </row>
    <row r="148" spans="1:9" ht="25.05" customHeight="1">
      <c r="A148" s="2">
        <v>10</v>
      </c>
      <c r="B148" s="2">
        <v>13</v>
      </c>
      <c r="E148" s="2">
        <v>41</v>
      </c>
      <c r="F148" s="2">
        <v>84</v>
      </c>
      <c r="G148" s="17">
        <f>SUM(Tabelle10[[#This Row],[1Bis]],Tabelle10[[#This Row],[2Bis]])-SUM(Tabelle10[[#This Row],[1Von]],Tabelle10[[#This Row],[2Von]])+IF(Tabelle10[[#This Row],[2Von]]&gt;0,1)+IF(Tabelle10[[#This Row],[1Von]]&gt;0,1)</f>
        <v>44</v>
      </c>
    </row>
    <row r="149" spans="1:9" ht="25.05" customHeight="1">
      <c r="A149" s="2">
        <v>10</v>
      </c>
      <c r="B149" s="2">
        <v>25</v>
      </c>
      <c r="E149" s="2">
        <v>59</v>
      </c>
      <c r="F149" s="2">
        <v>84</v>
      </c>
      <c r="G149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150" spans="1:9" ht="25.05" customHeight="1">
      <c r="A150" s="2">
        <v>10</v>
      </c>
      <c r="B150" s="2">
        <v>18</v>
      </c>
      <c r="E150" s="2">
        <v>73</v>
      </c>
      <c r="F150" s="2">
        <v>84</v>
      </c>
      <c r="G150" s="17">
        <f>SUM(Tabelle10[[#This Row],[1Bis]],Tabelle10[[#This Row],[2Bis]])-SUM(Tabelle10[[#This Row],[1Von]],Tabelle10[[#This Row],[2Von]])+IF(Tabelle10[[#This Row],[2Von]]&gt;0,1)+IF(Tabelle10[[#This Row],[1Von]]&gt;0,1)</f>
        <v>12</v>
      </c>
      <c r="I150" s="3"/>
    </row>
    <row r="151" spans="1:9" ht="25.05" customHeight="1">
      <c r="A151" s="2">
        <v>11</v>
      </c>
      <c r="B151" s="2">
        <v>21</v>
      </c>
      <c r="C151" s="2">
        <v>1</v>
      </c>
      <c r="D151" s="2">
        <v>40</v>
      </c>
      <c r="E151" s="2">
        <v>41</v>
      </c>
      <c r="F151" s="2">
        <v>86</v>
      </c>
      <c r="G151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52" spans="1:9" ht="25.05" customHeight="1">
      <c r="A152" s="2">
        <v>11</v>
      </c>
      <c r="B152" s="2">
        <v>4</v>
      </c>
      <c r="C152" s="2">
        <v>1</v>
      </c>
      <c r="D152" s="2">
        <v>40</v>
      </c>
      <c r="E152" s="2">
        <v>41</v>
      </c>
      <c r="F152" s="2">
        <v>86</v>
      </c>
      <c r="G15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53" spans="1:9" ht="25.05" customHeight="1">
      <c r="A153" s="2">
        <v>11</v>
      </c>
      <c r="B153" s="2">
        <v>20</v>
      </c>
      <c r="C153" s="2">
        <v>1</v>
      </c>
      <c r="D153" s="2">
        <v>40</v>
      </c>
      <c r="E153" s="2">
        <v>41</v>
      </c>
      <c r="F153" s="2">
        <v>86</v>
      </c>
      <c r="G153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54" spans="1:9" ht="25.05" customHeight="1">
      <c r="A154" s="2">
        <v>11</v>
      </c>
      <c r="B154" s="2">
        <v>16</v>
      </c>
      <c r="C154" s="2">
        <v>1</v>
      </c>
      <c r="D154" s="2">
        <v>40</v>
      </c>
      <c r="E154" s="2">
        <v>41</v>
      </c>
      <c r="F154" s="2">
        <v>86</v>
      </c>
      <c r="G154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55" spans="1:9" ht="25.05" customHeight="1">
      <c r="A155" s="2">
        <v>11</v>
      </c>
      <c r="B155" s="2">
        <v>23</v>
      </c>
      <c r="C155" s="2">
        <v>1</v>
      </c>
      <c r="D155" s="2">
        <v>40</v>
      </c>
      <c r="E155" s="2">
        <v>41</v>
      </c>
      <c r="F155" s="2">
        <v>86</v>
      </c>
      <c r="G155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56" spans="1:9" ht="25.05" customHeight="1">
      <c r="A156" s="2">
        <v>11</v>
      </c>
      <c r="B156" s="2">
        <v>5</v>
      </c>
      <c r="C156" s="2">
        <v>1</v>
      </c>
      <c r="D156" s="2">
        <v>40</v>
      </c>
      <c r="E156" s="2">
        <v>41</v>
      </c>
      <c r="F156" s="2">
        <v>53</v>
      </c>
      <c r="G156" s="17">
        <f>SUM(Tabelle10[[#This Row],[1Bis]],Tabelle10[[#This Row],[2Bis]])-SUM(Tabelle10[[#This Row],[1Von]],Tabelle10[[#This Row],[2Von]])+IF(Tabelle10[[#This Row],[2Von]]&gt;0,1)+IF(Tabelle10[[#This Row],[1Von]]&gt;0,1)</f>
        <v>53</v>
      </c>
    </row>
    <row r="157" spans="1:9" ht="25.05" customHeight="1">
      <c r="A157" s="2">
        <v>11</v>
      </c>
      <c r="B157" s="2">
        <v>6</v>
      </c>
      <c r="C157" s="2">
        <v>1</v>
      </c>
      <c r="D157" s="2">
        <v>40</v>
      </c>
      <c r="E157" s="2">
        <v>41</v>
      </c>
      <c r="F157" s="2">
        <v>86</v>
      </c>
      <c r="G157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58" spans="1:9" ht="25.05" customHeight="1">
      <c r="A158" s="2">
        <v>11</v>
      </c>
      <c r="B158" s="2">
        <v>13</v>
      </c>
      <c r="C158" s="2">
        <v>1</v>
      </c>
      <c r="D158" s="2">
        <v>40</v>
      </c>
      <c r="E158" s="2">
        <v>41</v>
      </c>
      <c r="F158" s="2">
        <v>53</v>
      </c>
      <c r="G158" s="17">
        <f>SUM(Tabelle10[[#This Row],[1Bis]],Tabelle10[[#This Row],[2Bis]])-SUM(Tabelle10[[#This Row],[1Von]],Tabelle10[[#This Row],[2Von]])+IF(Tabelle10[[#This Row],[2Von]]&gt;0,1)+IF(Tabelle10[[#This Row],[1Von]]&gt;0,1)</f>
        <v>53</v>
      </c>
    </row>
    <row r="159" spans="1:9" ht="25.05" customHeight="1">
      <c r="A159" s="2">
        <v>11</v>
      </c>
      <c r="B159" s="2">
        <v>8</v>
      </c>
      <c r="C159" s="2">
        <v>1</v>
      </c>
      <c r="D159" s="2">
        <v>40</v>
      </c>
      <c r="E159" s="2">
        <v>41</v>
      </c>
      <c r="F159" s="2">
        <v>86</v>
      </c>
      <c r="G159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0" spans="1:9" ht="25.05" customHeight="1">
      <c r="A160" s="2">
        <v>11</v>
      </c>
      <c r="B160" s="2">
        <v>7</v>
      </c>
      <c r="C160" s="2">
        <v>1</v>
      </c>
      <c r="D160" s="2">
        <v>40</v>
      </c>
      <c r="E160" s="2">
        <v>41</v>
      </c>
      <c r="F160" s="2">
        <v>86</v>
      </c>
      <c r="G160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1" spans="1:9" ht="25.05" customHeight="1">
      <c r="A161" s="2">
        <v>11</v>
      </c>
      <c r="B161" s="2">
        <v>9</v>
      </c>
      <c r="C161" s="2">
        <v>1</v>
      </c>
      <c r="D161" s="2">
        <v>40</v>
      </c>
      <c r="E161" s="2">
        <v>41</v>
      </c>
      <c r="F161" s="2">
        <v>86</v>
      </c>
      <c r="G161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2" spans="1:9" ht="25.05" customHeight="1">
      <c r="A162" s="2">
        <v>11</v>
      </c>
      <c r="B162" s="2">
        <v>11</v>
      </c>
      <c r="E162" s="2">
        <v>54</v>
      </c>
      <c r="F162" s="2">
        <v>86</v>
      </c>
      <c r="G162" s="17">
        <f>SUM(Tabelle10[[#This Row],[1Bis]],Tabelle10[[#This Row],[2Bis]])-SUM(Tabelle10[[#This Row],[1Von]],Tabelle10[[#This Row],[2Von]])+IF(Tabelle10[[#This Row],[2Von]]&gt;0,1)+IF(Tabelle10[[#This Row],[1Von]]&gt;0,1)</f>
        <v>33</v>
      </c>
    </row>
    <row r="163" spans="1:9" ht="25.05" customHeight="1">
      <c r="A163" s="2">
        <v>11</v>
      </c>
      <c r="B163" s="2">
        <v>25</v>
      </c>
      <c r="E163" s="2">
        <v>54</v>
      </c>
      <c r="F163" s="2">
        <v>86</v>
      </c>
      <c r="G163" s="17">
        <f>SUM(Tabelle10[[#This Row],[1Bis]],Tabelle10[[#This Row],[2Bis]])-SUM(Tabelle10[[#This Row],[1Von]],Tabelle10[[#This Row],[2Von]])+IF(Tabelle10[[#This Row],[2Von]]&gt;0,1)+IF(Tabelle10[[#This Row],[1Von]]&gt;0,1)</f>
        <v>33</v>
      </c>
      <c r="I163" s="13"/>
    </row>
    <row r="164" spans="1:9" ht="25.05" customHeight="1">
      <c r="A164" s="2">
        <v>12</v>
      </c>
      <c r="B164" s="2">
        <v>1</v>
      </c>
      <c r="C164" s="2">
        <v>1</v>
      </c>
      <c r="D164" s="2">
        <v>41</v>
      </c>
      <c r="E164" s="2">
        <v>41</v>
      </c>
      <c r="F164" s="2">
        <v>85</v>
      </c>
      <c r="G164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5" spans="1:9" ht="25.05" customHeight="1">
      <c r="A165" s="2">
        <v>12</v>
      </c>
      <c r="B165" s="2">
        <v>4</v>
      </c>
      <c r="C165" s="2">
        <v>1</v>
      </c>
      <c r="D165" s="2">
        <v>41</v>
      </c>
      <c r="E165" s="2">
        <v>41</v>
      </c>
      <c r="F165" s="2">
        <v>70</v>
      </c>
      <c r="G165" s="17">
        <f>SUM(Tabelle10[[#This Row],[1Bis]],Tabelle10[[#This Row],[2Bis]])-SUM(Tabelle10[[#This Row],[1Von]],Tabelle10[[#This Row],[2Von]])+IF(Tabelle10[[#This Row],[2Von]]&gt;0,1)+IF(Tabelle10[[#This Row],[1Von]]&gt;0,1)</f>
        <v>71</v>
      </c>
    </row>
    <row r="166" spans="1:9" ht="25.05" customHeight="1">
      <c r="A166" s="2">
        <v>12</v>
      </c>
      <c r="B166" s="2">
        <v>20</v>
      </c>
      <c r="C166" s="2">
        <v>1</v>
      </c>
      <c r="D166" s="2">
        <v>41</v>
      </c>
      <c r="E166" s="2">
        <v>41</v>
      </c>
      <c r="F166" s="2">
        <v>85</v>
      </c>
      <c r="G166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7" spans="1:9" ht="25.05" customHeight="1">
      <c r="A167" s="2">
        <v>12</v>
      </c>
      <c r="B167" s="2">
        <v>16</v>
      </c>
      <c r="C167" s="2">
        <v>1</v>
      </c>
      <c r="D167" s="2">
        <v>41</v>
      </c>
      <c r="E167" s="2">
        <v>41</v>
      </c>
      <c r="F167" s="2">
        <v>85</v>
      </c>
      <c r="G167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8" spans="1:9" ht="25.05" customHeight="1">
      <c r="A168" s="2">
        <v>12</v>
      </c>
      <c r="B168" s="2">
        <v>23</v>
      </c>
      <c r="C168" s="2">
        <v>1</v>
      </c>
      <c r="D168" s="2">
        <v>41</v>
      </c>
      <c r="E168" s="2">
        <v>41</v>
      </c>
      <c r="F168" s="2">
        <v>85</v>
      </c>
      <c r="G168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69" spans="1:9" ht="25.05" customHeight="1">
      <c r="A169" s="2">
        <v>12</v>
      </c>
      <c r="B169" s="2">
        <v>26</v>
      </c>
      <c r="C169" s="2">
        <v>1</v>
      </c>
      <c r="D169" s="2">
        <v>41</v>
      </c>
      <c r="E169" s="2">
        <v>41</v>
      </c>
      <c r="F169" s="2">
        <v>65</v>
      </c>
      <c r="G169" s="17">
        <f>SUM(Tabelle10[[#This Row],[1Bis]],Tabelle10[[#This Row],[2Bis]])-SUM(Tabelle10[[#This Row],[1Von]],Tabelle10[[#This Row],[2Von]])+IF(Tabelle10[[#This Row],[2Von]]&gt;0,1)+IF(Tabelle10[[#This Row],[1Von]]&gt;0,1)</f>
        <v>66</v>
      </c>
    </row>
    <row r="170" spans="1:9" ht="25.05" customHeight="1">
      <c r="A170" s="2">
        <v>12</v>
      </c>
      <c r="B170" s="2">
        <v>6</v>
      </c>
      <c r="C170" s="2">
        <v>1</v>
      </c>
      <c r="D170" s="2">
        <v>41</v>
      </c>
      <c r="E170" s="2">
        <v>41</v>
      </c>
      <c r="F170" s="2">
        <v>76</v>
      </c>
      <c r="G170" s="17">
        <f>SUM(Tabelle10[[#This Row],[1Bis]],Tabelle10[[#This Row],[2Bis]])-SUM(Tabelle10[[#This Row],[1Von]],Tabelle10[[#This Row],[2Von]])+IF(Tabelle10[[#This Row],[2Von]]&gt;0,1)+IF(Tabelle10[[#This Row],[1Von]]&gt;0,1)</f>
        <v>77</v>
      </c>
    </row>
    <row r="171" spans="1:9" ht="25.05" customHeight="1">
      <c r="A171" s="2">
        <v>12</v>
      </c>
      <c r="B171" s="2">
        <v>10</v>
      </c>
      <c r="C171" s="2">
        <v>1</v>
      </c>
      <c r="D171" s="2">
        <v>41</v>
      </c>
      <c r="E171" s="2">
        <v>41</v>
      </c>
      <c r="F171" s="2">
        <v>76</v>
      </c>
      <c r="G171" s="17">
        <f>SUM(Tabelle10[[#This Row],[1Bis]],Tabelle10[[#This Row],[2Bis]])-SUM(Tabelle10[[#This Row],[1Von]],Tabelle10[[#This Row],[2Von]])+IF(Tabelle10[[#This Row],[2Von]]&gt;0,1)+IF(Tabelle10[[#This Row],[1Von]]&gt;0,1)</f>
        <v>77</v>
      </c>
    </row>
    <row r="172" spans="1:9" ht="25.05" customHeight="1">
      <c r="A172" s="2">
        <v>12</v>
      </c>
      <c r="B172" s="2">
        <v>8</v>
      </c>
      <c r="C172" s="2">
        <v>1</v>
      </c>
      <c r="D172" s="2">
        <v>41</v>
      </c>
      <c r="E172" s="2">
        <v>41</v>
      </c>
      <c r="F172" s="2">
        <v>85</v>
      </c>
      <c r="G172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73" spans="1:9" ht="25.05" customHeight="1">
      <c r="A173" s="2">
        <v>12</v>
      </c>
      <c r="B173" s="2">
        <v>7</v>
      </c>
      <c r="C173" s="2">
        <v>1</v>
      </c>
      <c r="D173" s="2">
        <v>41</v>
      </c>
      <c r="E173" s="2">
        <v>41</v>
      </c>
      <c r="F173" s="2">
        <v>85</v>
      </c>
      <c r="G173" s="17">
        <f>SUM(Tabelle10[[#This Row],[1Bis]],Tabelle10[[#This Row],[2Bis]])-SUM(Tabelle10[[#This Row],[1Von]],Tabelle10[[#This Row],[2Von]])+IF(Tabelle10[[#This Row],[2Von]]&gt;0,1)+IF(Tabelle10[[#This Row],[1Von]]&gt;0,1)</f>
        <v>86</v>
      </c>
    </row>
    <row r="174" spans="1:9" ht="25.05" customHeight="1">
      <c r="A174" s="2">
        <v>12</v>
      </c>
      <c r="B174" s="2">
        <v>9</v>
      </c>
      <c r="C174" s="2">
        <v>1</v>
      </c>
      <c r="D174" s="2">
        <v>41</v>
      </c>
      <c r="E174" s="2">
        <v>41</v>
      </c>
      <c r="F174" s="2">
        <v>46</v>
      </c>
      <c r="G174" s="17">
        <f>SUM(Tabelle10[[#This Row],[1Bis]],Tabelle10[[#This Row],[2Bis]])-SUM(Tabelle10[[#This Row],[1Von]],Tabelle10[[#This Row],[2Von]])+IF(Tabelle10[[#This Row],[2Von]]&gt;0,1)+IF(Tabelle10[[#This Row],[1Von]]&gt;0,1)</f>
        <v>47</v>
      </c>
    </row>
    <row r="175" spans="1:9" ht="25.05" customHeight="1">
      <c r="A175" s="2">
        <v>12</v>
      </c>
      <c r="B175" s="2">
        <v>27</v>
      </c>
      <c r="E175" s="2">
        <v>47</v>
      </c>
      <c r="F175" s="2">
        <v>85</v>
      </c>
      <c r="G175" s="17">
        <f>SUM(Tabelle10[[#This Row],[1Bis]],Tabelle10[[#This Row],[2Bis]])-SUM(Tabelle10[[#This Row],[1Von]],Tabelle10[[#This Row],[2Von]])+IF(Tabelle10[[#This Row],[2Von]]&gt;0,1)+IF(Tabelle10[[#This Row],[1Von]]&gt;0,1)</f>
        <v>39</v>
      </c>
    </row>
    <row r="176" spans="1:9" ht="25.05" customHeight="1">
      <c r="A176" s="2">
        <v>12</v>
      </c>
      <c r="B176" s="2">
        <v>5</v>
      </c>
      <c r="E176" s="2">
        <v>66</v>
      </c>
      <c r="F176" s="2">
        <v>85</v>
      </c>
      <c r="G176" s="17">
        <f>SUM(Tabelle10[[#This Row],[1Bis]],Tabelle10[[#This Row],[2Bis]])-SUM(Tabelle10[[#This Row],[1Von]],Tabelle10[[#This Row],[2Von]])+IF(Tabelle10[[#This Row],[2Von]]&gt;0,1)+IF(Tabelle10[[#This Row],[1Von]]&gt;0,1)</f>
        <v>20</v>
      </c>
    </row>
    <row r="177" spans="1:9" ht="25.05" customHeight="1">
      <c r="A177" s="2">
        <v>12</v>
      </c>
      <c r="B177" s="2">
        <v>13</v>
      </c>
      <c r="E177" s="2">
        <v>71</v>
      </c>
      <c r="F177" s="2">
        <v>85</v>
      </c>
      <c r="G177" s="17">
        <f>SUM(Tabelle10[[#This Row],[1Bis]],Tabelle10[[#This Row],[2Bis]])-SUM(Tabelle10[[#This Row],[1Von]],Tabelle10[[#This Row],[2Von]])+IF(Tabelle10[[#This Row],[2Von]]&gt;0,1)+IF(Tabelle10[[#This Row],[1Von]]&gt;0,1)</f>
        <v>15</v>
      </c>
    </row>
    <row r="178" spans="1:9" ht="25.05" customHeight="1">
      <c r="A178" s="2">
        <v>12</v>
      </c>
      <c r="B178" s="2">
        <v>18</v>
      </c>
      <c r="E178" s="2">
        <v>77</v>
      </c>
      <c r="F178" s="2">
        <v>85</v>
      </c>
      <c r="G178" s="17">
        <f>SUM(Tabelle10[[#This Row],[1Bis]],Tabelle10[[#This Row],[2Bis]])-SUM(Tabelle10[[#This Row],[1Von]],Tabelle10[[#This Row],[2Von]])+IF(Tabelle10[[#This Row],[2Von]]&gt;0,1)+IF(Tabelle10[[#This Row],[1Von]]&gt;0,1)</f>
        <v>9</v>
      </c>
    </row>
    <row r="179" spans="1:9" ht="25.05" customHeight="1">
      <c r="A179" s="2">
        <v>12</v>
      </c>
      <c r="B179" s="2">
        <v>25</v>
      </c>
      <c r="E179" s="2">
        <v>77</v>
      </c>
      <c r="F179" s="2">
        <v>85</v>
      </c>
      <c r="G179" s="17">
        <f>SUM(Tabelle10[[#This Row],[1Bis]],Tabelle10[[#This Row],[2Bis]])-SUM(Tabelle10[[#This Row],[1Von]],Tabelle10[[#This Row],[2Von]])+IF(Tabelle10[[#This Row],[2Von]]&gt;0,1)+IF(Tabelle10[[#This Row],[1Von]]&gt;0,1)</f>
        <v>9</v>
      </c>
      <c r="I179" s="3"/>
    </row>
    <row r="180" spans="1:9" ht="25.05" customHeight="1">
      <c r="A180" s="2">
        <v>13</v>
      </c>
      <c r="B180" s="2">
        <v>21</v>
      </c>
      <c r="C180" s="2">
        <v>1</v>
      </c>
      <c r="D180" s="2">
        <v>41</v>
      </c>
      <c r="E180" s="2">
        <v>41</v>
      </c>
      <c r="F180" s="2">
        <v>84</v>
      </c>
      <c r="G180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1" spans="1:9" ht="25.05" customHeight="1">
      <c r="A181" s="2">
        <v>13</v>
      </c>
      <c r="B181" s="2">
        <v>4</v>
      </c>
      <c r="C181" s="2">
        <v>1</v>
      </c>
      <c r="D181" s="2">
        <v>41</v>
      </c>
      <c r="E181" s="2">
        <v>41</v>
      </c>
      <c r="F181" s="2">
        <v>84</v>
      </c>
      <c r="G181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2" spans="1:9" ht="25.05" customHeight="1">
      <c r="A182" s="2">
        <v>13</v>
      </c>
      <c r="B182" s="2">
        <v>20</v>
      </c>
      <c r="C182" s="2">
        <v>1</v>
      </c>
      <c r="D182" s="2">
        <v>41</v>
      </c>
      <c r="E182" s="2">
        <v>41</v>
      </c>
      <c r="F182" s="2">
        <v>84</v>
      </c>
      <c r="G182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3" spans="1:9" ht="25.05" customHeight="1">
      <c r="A183" s="2">
        <v>13</v>
      </c>
      <c r="B183" s="2">
        <v>16</v>
      </c>
      <c r="C183" s="2">
        <v>1</v>
      </c>
      <c r="D183" s="2">
        <v>41</v>
      </c>
      <c r="E183" s="2">
        <v>41</v>
      </c>
      <c r="F183" s="2">
        <v>84</v>
      </c>
      <c r="G183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4" spans="1:9" ht="25.05" customHeight="1">
      <c r="A184" s="2">
        <v>13</v>
      </c>
      <c r="B184" s="2">
        <v>23</v>
      </c>
      <c r="C184" s="2">
        <v>1</v>
      </c>
      <c r="D184" s="2">
        <v>41</v>
      </c>
      <c r="E184" s="2">
        <v>41</v>
      </c>
      <c r="F184" s="2">
        <v>84</v>
      </c>
      <c r="G184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5" spans="1:9" ht="25.05" customHeight="1">
      <c r="A185" s="2">
        <v>13</v>
      </c>
      <c r="B185" s="2">
        <v>26</v>
      </c>
      <c r="C185" s="2">
        <v>1</v>
      </c>
      <c r="D185" s="2">
        <v>41</v>
      </c>
      <c r="E185" s="2">
        <v>41</v>
      </c>
      <c r="F185" s="2">
        <v>64</v>
      </c>
      <c r="G185" s="17">
        <f>SUM(Tabelle10[[#This Row],[1Bis]],Tabelle10[[#This Row],[2Bis]])-SUM(Tabelle10[[#This Row],[1Von]],Tabelle10[[#This Row],[2Von]])+IF(Tabelle10[[#This Row],[2Von]]&gt;0,1)+IF(Tabelle10[[#This Row],[1Von]]&gt;0,1)</f>
        <v>65</v>
      </c>
    </row>
    <row r="186" spans="1:9" ht="25.05" customHeight="1">
      <c r="A186" s="2">
        <v>13</v>
      </c>
      <c r="B186" s="2">
        <v>6</v>
      </c>
      <c r="C186" s="2">
        <v>1</v>
      </c>
      <c r="D186" s="2">
        <v>41</v>
      </c>
      <c r="E186" s="2">
        <v>41</v>
      </c>
      <c r="F186" s="2">
        <v>84</v>
      </c>
      <c r="G186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7" spans="1:9" ht="25.05" customHeight="1">
      <c r="A187" s="2">
        <v>13</v>
      </c>
      <c r="B187" s="2">
        <v>13</v>
      </c>
      <c r="C187" s="2">
        <v>1</v>
      </c>
      <c r="D187" s="2">
        <v>41</v>
      </c>
      <c r="G187" s="17">
        <f>SUM(Tabelle10[[#This Row],[1Bis]],Tabelle10[[#This Row],[2Bis]])-SUM(Tabelle10[[#This Row],[1Von]],Tabelle10[[#This Row],[2Von]])+IF(Tabelle10[[#This Row],[2Von]]&gt;0,1)+IF(Tabelle10[[#This Row],[1Von]]&gt;0,1)</f>
        <v>41</v>
      </c>
    </row>
    <row r="188" spans="1:9" ht="25.05" customHeight="1">
      <c r="A188" s="2">
        <v>13</v>
      </c>
      <c r="B188" s="2">
        <v>8</v>
      </c>
      <c r="C188" s="2">
        <v>1</v>
      </c>
      <c r="D188" s="2">
        <v>41</v>
      </c>
      <c r="E188" s="2">
        <v>41</v>
      </c>
      <c r="F188" s="2">
        <v>84</v>
      </c>
      <c r="G188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89" spans="1:9" ht="25.05" customHeight="1">
      <c r="A189" s="2">
        <v>13</v>
      </c>
      <c r="B189" s="2">
        <v>7</v>
      </c>
      <c r="C189" s="2">
        <v>1</v>
      </c>
      <c r="D189" s="2">
        <v>41</v>
      </c>
      <c r="E189" s="2">
        <v>41</v>
      </c>
      <c r="F189" s="2">
        <v>84</v>
      </c>
      <c r="G189" s="17">
        <f>SUM(Tabelle10[[#This Row],[1Bis]],Tabelle10[[#This Row],[2Bis]])-SUM(Tabelle10[[#This Row],[1Von]],Tabelle10[[#This Row],[2Von]])+IF(Tabelle10[[#This Row],[2Von]]&gt;0,1)+IF(Tabelle10[[#This Row],[1Von]]&gt;0,1)</f>
        <v>85</v>
      </c>
    </row>
    <row r="190" spans="1:9" ht="25.05" customHeight="1">
      <c r="A190" s="2">
        <v>13</v>
      </c>
      <c r="B190" s="2">
        <v>9</v>
      </c>
      <c r="C190" s="2">
        <v>1</v>
      </c>
      <c r="D190" s="2">
        <v>41</v>
      </c>
      <c r="G190" s="17">
        <f>SUM(Tabelle10[[#This Row],[1Bis]],Tabelle10[[#This Row],[2Bis]])-SUM(Tabelle10[[#This Row],[1Von]],Tabelle10[[#This Row],[2Von]])+IF(Tabelle10[[#This Row],[2Von]]&gt;0,1)+IF(Tabelle10[[#This Row],[1Von]]&gt;0,1)</f>
        <v>41</v>
      </c>
    </row>
    <row r="191" spans="1:9" ht="25.05" customHeight="1">
      <c r="A191" s="2">
        <v>13</v>
      </c>
      <c r="B191" s="2">
        <v>10</v>
      </c>
      <c r="E191" s="2">
        <v>41</v>
      </c>
      <c r="F191" s="2">
        <v>84</v>
      </c>
      <c r="G191" s="17">
        <f>SUM(Tabelle10[[#This Row],[1Bis]],Tabelle10[[#This Row],[2Bis]])-SUM(Tabelle10[[#This Row],[1Von]],Tabelle10[[#This Row],[2Von]])+IF(Tabelle10[[#This Row],[2Von]]&gt;0,1)+IF(Tabelle10[[#This Row],[1Von]]&gt;0,1)</f>
        <v>44</v>
      </c>
    </row>
    <row r="192" spans="1:9" ht="25.05" customHeight="1">
      <c r="A192" s="2">
        <v>13</v>
      </c>
      <c r="B192" s="2">
        <v>18</v>
      </c>
      <c r="E192" s="2">
        <v>41</v>
      </c>
      <c r="F192" s="2">
        <v>84</v>
      </c>
      <c r="G192" s="17">
        <f>SUM(Tabelle10[[#This Row],[1Bis]],Tabelle10[[#This Row],[2Bis]])-SUM(Tabelle10[[#This Row],[1Von]],Tabelle10[[#This Row],[2Von]])+IF(Tabelle10[[#This Row],[2Von]]&gt;0,1)+IF(Tabelle10[[#This Row],[1Von]]&gt;0,1)</f>
        <v>44</v>
      </c>
    </row>
    <row r="193" spans="1:9" ht="25.05" customHeight="1">
      <c r="A193" s="2">
        <v>13</v>
      </c>
      <c r="B193" s="2">
        <v>5</v>
      </c>
      <c r="E193" s="2">
        <v>65</v>
      </c>
      <c r="F193" s="2">
        <v>84</v>
      </c>
      <c r="G193" s="17">
        <f>SUM(Tabelle10[[#This Row],[1Bis]],Tabelle10[[#This Row],[2Bis]])-SUM(Tabelle10[[#This Row],[1Von]],Tabelle10[[#This Row],[2Von]])+IF(Tabelle10[[#This Row],[2Von]]&gt;0,1)+IF(Tabelle10[[#This Row],[1Von]]&gt;0,1)</f>
        <v>20</v>
      </c>
      <c r="I193" s="3"/>
    </row>
    <row r="194" spans="1:9" ht="25.05" customHeight="1">
      <c r="A194" s="2">
        <v>14</v>
      </c>
      <c r="B194" s="2">
        <v>1</v>
      </c>
      <c r="C194" s="2">
        <v>1</v>
      </c>
      <c r="D194" s="2">
        <v>42</v>
      </c>
      <c r="E194" s="2">
        <v>41</v>
      </c>
      <c r="F194" s="2">
        <v>85</v>
      </c>
      <c r="G194" s="17">
        <f>SUM(Tabelle10[[#This Row],[1Bis]],Tabelle10[[#This Row],[2Bis]])-SUM(Tabelle10[[#This Row],[1Von]],Tabelle10[[#This Row],[2Von]])+IF(Tabelle10[[#This Row],[2Von]]&gt;0,1)+IF(Tabelle10[[#This Row],[1Von]]&gt;0,1)</f>
        <v>87</v>
      </c>
    </row>
    <row r="195" spans="1:9" ht="25.05" customHeight="1">
      <c r="A195" s="2">
        <v>14</v>
      </c>
      <c r="B195" s="2">
        <v>4</v>
      </c>
      <c r="C195" s="2">
        <v>1</v>
      </c>
      <c r="D195" s="2">
        <v>42</v>
      </c>
      <c r="E195" s="2">
        <v>41</v>
      </c>
      <c r="F195" s="2">
        <v>55</v>
      </c>
      <c r="G195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196" spans="1:9" ht="25.05" customHeight="1">
      <c r="A196" s="2">
        <v>14</v>
      </c>
      <c r="B196" s="2">
        <v>20</v>
      </c>
      <c r="C196" s="2">
        <v>1</v>
      </c>
      <c r="D196" s="2">
        <v>42</v>
      </c>
      <c r="E196" s="2">
        <v>41</v>
      </c>
      <c r="F196" s="2">
        <v>85</v>
      </c>
      <c r="G196" s="17">
        <f>SUM(Tabelle10[[#This Row],[1Bis]],Tabelle10[[#This Row],[2Bis]])-SUM(Tabelle10[[#This Row],[1Von]],Tabelle10[[#This Row],[2Von]])+IF(Tabelle10[[#This Row],[2Von]]&gt;0,1)+IF(Tabelle10[[#This Row],[1Von]]&gt;0,1)</f>
        <v>87</v>
      </c>
    </row>
    <row r="197" spans="1:9" ht="25.05" customHeight="1">
      <c r="A197" s="2">
        <v>14</v>
      </c>
      <c r="B197" s="2">
        <v>16</v>
      </c>
      <c r="C197" s="2">
        <v>1</v>
      </c>
      <c r="D197" s="2">
        <v>42</v>
      </c>
      <c r="E197" s="2">
        <v>41</v>
      </c>
      <c r="F197" s="2">
        <v>85</v>
      </c>
      <c r="G197" s="17">
        <f>SUM(Tabelle10[[#This Row],[1Bis]],Tabelle10[[#This Row],[2Bis]])-SUM(Tabelle10[[#This Row],[1Von]],Tabelle10[[#This Row],[2Von]])+IF(Tabelle10[[#This Row],[2Von]]&gt;0,1)+IF(Tabelle10[[#This Row],[1Von]]&gt;0,1)</f>
        <v>87</v>
      </c>
    </row>
    <row r="198" spans="1:9" ht="25.05" customHeight="1">
      <c r="A198" s="2">
        <v>14</v>
      </c>
      <c r="B198" s="2">
        <v>23</v>
      </c>
      <c r="C198" s="2">
        <v>1</v>
      </c>
      <c r="D198" s="2">
        <v>42</v>
      </c>
      <c r="E198" s="2">
        <v>41</v>
      </c>
      <c r="F198" s="2">
        <v>66</v>
      </c>
      <c r="G198" s="17">
        <f>SUM(Tabelle10[[#This Row],[1Bis]],Tabelle10[[#This Row],[2Bis]])-SUM(Tabelle10[[#This Row],[1Von]],Tabelle10[[#This Row],[2Von]])+IF(Tabelle10[[#This Row],[2Von]]&gt;0,1)+IF(Tabelle10[[#This Row],[1Von]]&gt;0,1)</f>
        <v>68</v>
      </c>
    </row>
    <row r="199" spans="1:9" ht="25.05" customHeight="1">
      <c r="A199" s="2">
        <v>14</v>
      </c>
      <c r="B199" s="2">
        <v>26</v>
      </c>
      <c r="C199" s="2">
        <v>1</v>
      </c>
      <c r="D199" s="2">
        <v>42</v>
      </c>
      <c r="E199" s="2">
        <v>41</v>
      </c>
      <c r="F199" s="2">
        <v>85</v>
      </c>
      <c r="G199" s="17">
        <f>SUM(Tabelle10[[#This Row],[1Bis]],Tabelle10[[#This Row],[2Bis]])-SUM(Tabelle10[[#This Row],[1Von]],Tabelle10[[#This Row],[2Von]])+IF(Tabelle10[[#This Row],[2Von]]&gt;0,1)+IF(Tabelle10[[#This Row],[1Von]]&gt;0,1)</f>
        <v>87</v>
      </c>
    </row>
    <row r="200" spans="1:9" ht="25.05" customHeight="1">
      <c r="A200" s="2">
        <v>14</v>
      </c>
      <c r="B200" s="2">
        <v>6</v>
      </c>
      <c r="C200" s="2">
        <v>1</v>
      </c>
      <c r="D200" s="2">
        <v>42</v>
      </c>
      <c r="E200" s="2">
        <v>41</v>
      </c>
      <c r="F200" s="2">
        <v>76</v>
      </c>
      <c r="G200" s="17">
        <f>SUM(Tabelle10[[#This Row],[1Bis]],Tabelle10[[#This Row],[2Bis]])-SUM(Tabelle10[[#This Row],[1Von]],Tabelle10[[#This Row],[2Von]])+IF(Tabelle10[[#This Row],[2Von]]&gt;0,1)+IF(Tabelle10[[#This Row],[1Von]]&gt;0,1)</f>
        <v>78</v>
      </c>
    </row>
    <row r="201" spans="1:9" ht="25.05" customHeight="1">
      <c r="A201" s="2">
        <v>14</v>
      </c>
      <c r="B201" s="2">
        <v>7</v>
      </c>
      <c r="C201" s="2">
        <v>1</v>
      </c>
      <c r="D201" s="2">
        <v>42</v>
      </c>
      <c r="E201" s="2">
        <v>41</v>
      </c>
      <c r="F201" s="2">
        <v>76</v>
      </c>
      <c r="G201" s="17">
        <f>SUM(Tabelle10[[#This Row],[1Bis]],Tabelle10[[#This Row],[2Bis]])-SUM(Tabelle10[[#This Row],[1Von]],Tabelle10[[#This Row],[2Von]])+IF(Tabelle10[[#This Row],[2Von]]&gt;0,1)+IF(Tabelle10[[#This Row],[1Von]]&gt;0,1)</f>
        <v>78</v>
      </c>
    </row>
    <row r="202" spans="1:9" ht="25.05" customHeight="1">
      <c r="A202" s="2">
        <v>14</v>
      </c>
      <c r="B202" s="2">
        <v>8</v>
      </c>
      <c r="C202" s="2">
        <v>1</v>
      </c>
      <c r="D202" s="2">
        <v>42</v>
      </c>
      <c r="E202" s="2">
        <v>41</v>
      </c>
      <c r="F202" s="2">
        <v>55</v>
      </c>
      <c r="G202" s="17">
        <f>SUM(Tabelle10[[#This Row],[1Bis]],Tabelle10[[#This Row],[2Bis]])-SUM(Tabelle10[[#This Row],[1Von]],Tabelle10[[#This Row],[2Von]])+IF(Tabelle10[[#This Row],[2Von]]&gt;0,1)+IF(Tabelle10[[#This Row],[1Von]]&gt;0,1)</f>
        <v>57</v>
      </c>
    </row>
    <row r="203" spans="1:9" ht="25.05" customHeight="1">
      <c r="A203" s="2">
        <v>14</v>
      </c>
      <c r="B203" s="2">
        <v>10</v>
      </c>
      <c r="C203" s="2">
        <v>1</v>
      </c>
      <c r="D203" s="2">
        <v>42</v>
      </c>
      <c r="E203" s="2">
        <v>41</v>
      </c>
      <c r="F203" s="2">
        <v>85</v>
      </c>
      <c r="G203" s="17">
        <f>SUM(Tabelle10[[#This Row],[1Bis]],Tabelle10[[#This Row],[2Bis]])-SUM(Tabelle10[[#This Row],[1Von]],Tabelle10[[#This Row],[2Von]])+IF(Tabelle10[[#This Row],[2Von]]&gt;0,1)+IF(Tabelle10[[#This Row],[1Von]]&gt;0,1)</f>
        <v>87</v>
      </c>
    </row>
    <row r="204" spans="1:9" ht="25.05" customHeight="1">
      <c r="A204" s="2">
        <v>14</v>
      </c>
      <c r="B204" s="2">
        <v>9</v>
      </c>
      <c r="C204" s="2">
        <v>1</v>
      </c>
      <c r="D204" s="2">
        <v>42</v>
      </c>
      <c r="E204" s="2">
        <v>41</v>
      </c>
      <c r="F204" s="2">
        <v>85</v>
      </c>
      <c r="G204" s="17">
        <f>SUM(Tabelle10[[#This Row],[1Bis]],Tabelle10[[#This Row],[2Bis]])-SUM(Tabelle10[[#This Row],[1Von]],Tabelle10[[#This Row],[2Von]])+IF(Tabelle10[[#This Row],[2Von]]&gt;0,1)+IF(Tabelle10[[#This Row],[1Von]]&gt;0,1)</f>
        <v>87</v>
      </c>
    </row>
    <row r="205" spans="1:9" ht="25.05" customHeight="1">
      <c r="A205" s="2">
        <v>14</v>
      </c>
      <c r="B205" s="2">
        <v>13</v>
      </c>
      <c r="E205" s="2">
        <v>56</v>
      </c>
      <c r="F205" s="2">
        <v>85</v>
      </c>
      <c r="G205" s="17">
        <f>SUM(Tabelle10[[#This Row],[1Bis]],Tabelle10[[#This Row],[2Bis]])-SUM(Tabelle10[[#This Row],[1Von]],Tabelle10[[#This Row],[2Von]])+IF(Tabelle10[[#This Row],[2Von]]&gt;0,1)+IF(Tabelle10[[#This Row],[1Von]]&gt;0,1)</f>
        <v>30</v>
      </c>
    </row>
    <row r="206" spans="1:9" ht="25.05" customHeight="1">
      <c r="A206" s="2">
        <v>14</v>
      </c>
      <c r="B206" s="2">
        <v>18</v>
      </c>
      <c r="E206" s="2">
        <v>56</v>
      </c>
      <c r="F206" s="2">
        <v>85</v>
      </c>
      <c r="G206" s="17">
        <f>SUM(Tabelle10[[#This Row],[1Bis]],Tabelle10[[#This Row],[2Bis]])-SUM(Tabelle10[[#This Row],[1Von]],Tabelle10[[#This Row],[2Von]])+IF(Tabelle10[[#This Row],[2Von]]&gt;0,1)+IF(Tabelle10[[#This Row],[1Von]]&gt;0,1)</f>
        <v>30</v>
      </c>
    </row>
    <row r="207" spans="1:9" ht="25.05" customHeight="1">
      <c r="A207" s="2">
        <v>14</v>
      </c>
      <c r="B207" s="2">
        <v>19</v>
      </c>
      <c r="E207" s="2">
        <v>67</v>
      </c>
      <c r="F207" s="2">
        <v>85</v>
      </c>
      <c r="G207" s="17">
        <f>SUM(Tabelle10[[#This Row],[1Bis]],Tabelle10[[#This Row],[2Bis]])-SUM(Tabelle10[[#This Row],[1Von]],Tabelle10[[#This Row],[2Von]])+IF(Tabelle10[[#This Row],[2Von]]&gt;0,1)+IF(Tabelle10[[#This Row],[1Von]]&gt;0,1)</f>
        <v>19</v>
      </c>
    </row>
    <row r="208" spans="1:9" ht="25.05" customHeight="1">
      <c r="A208" s="2">
        <v>14</v>
      </c>
      <c r="B208" s="2">
        <v>5</v>
      </c>
      <c r="E208" s="2">
        <v>77</v>
      </c>
      <c r="F208" s="2">
        <v>85</v>
      </c>
      <c r="G208" s="17">
        <f>SUM(Tabelle10[[#This Row],[1Bis]],Tabelle10[[#This Row],[2Bis]])-SUM(Tabelle10[[#This Row],[1Von]],Tabelle10[[#This Row],[2Von]])+IF(Tabelle10[[#This Row],[2Von]]&gt;0,1)+IF(Tabelle10[[#This Row],[1Von]]&gt;0,1)</f>
        <v>9</v>
      </c>
    </row>
    <row r="209" spans="1:9" ht="25.05" customHeight="1">
      <c r="A209" s="2">
        <v>14</v>
      </c>
      <c r="B209" s="2">
        <v>27</v>
      </c>
      <c r="E209" s="2">
        <v>77</v>
      </c>
      <c r="F209" s="2">
        <v>85</v>
      </c>
      <c r="G209" s="17">
        <f>SUM(Tabelle10[[#This Row],[1Bis]],Tabelle10[[#This Row],[2Bis]])-SUM(Tabelle10[[#This Row],[1Von]],Tabelle10[[#This Row],[2Von]])+IF(Tabelle10[[#This Row],[2Von]]&gt;0,1)+IF(Tabelle10[[#This Row],[1Von]]&gt;0,1)</f>
        <v>9</v>
      </c>
      <c r="I209" s="3"/>
    </row>
    <row r="210" spans="1:9" ht="25.05" customHeight="1">
      <c r="A210" s="2">
        <v>15</v>
      </c>
      <c r="B210" s="2">
        <v>21</v>
      </c>
      <c r="C210" s="2">
        <v>1</v>
      </c>
      <c r="D210" s="2">
        <v>45</v>
      </c>
      <c r="E210" s="2">
        <v>41</v>
      </c>
      <c r="F210" s="2">
        <v>84</v>
      </c>
      <c r="G210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11" spans="1:9" ht="25.05" customHeight="1">
      <c r="A211" s="2">
        <v>15</v>
      </c>
      <c r="B211" s="2">
        <v>20</v>
      </c>
      <c r="C211" s="2">
        <v>1</v>
      </c>
      <c r="D211" s="2">
        <v>45</v>
      </c>
      <c r="E211" s="2">
        <v>41</v>
      </c>
      <c r="F211" s="2">
        <v>84</v>
      </c>
      <c r="G211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12" spans="1:9" ht="25.05" customHeight="1">
      <c r="A212" s="2">
        <v>15</v>
      </c>
      <c r="B212" s="2">
        <v>26</v>
      </c>
      <c r="C212" s="2">
        <v>1</v>
      </c>
      <c r="D212" s="2">
        <v>45</v>
      </c>
      <c r="E212" s="2">
        <v>41</v>
      </c>
      <c r="F212" s="2">
        <v>84</v>
      </c>
      <c r="G212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13" spans="1:9" ht="25.05" customHeight="1">
      <c r="A213" s="2">
        <v>15</v>
      </c>
      <c r="B213" s="2">
        <v>16</v>
      </c>
      <c r="C213" s="2">
        <v>1</v>
      </c>
      <c r="D213" s="2">
        <v>45</v>
      </c>
      <c r="E213" s="2">
        <v>41</v>
      </c>
      <c r="F213" s="2">
        <v>84</v>
      </c>
      <c r="G213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14" spans="1:9" ht="25.05" customHeight="1">
      <c r="A214" s="2">
        <v>15</v>
      </c>
      <c r="B214" s="2">
        <v>4</v>
      </c>
      <c r="C214" s="2">
        <v>1</v>
      </c>
      <c r="D214" s="2">
        <v>45</v>
      </c>
      <c r="E214" s="2">
        <v>41</v>
      </c>
      <c r="F214" s="2">
        <v>75</v>
      </c>
      <c r="G214" s="17">
        <f>SUM(Tabelle10[[#This Row],[1Bis]],Tabelle10[[#This Row],[2Bis]])-SUM(Tabelle10[[#This Row],[1Von]],Tabelle10[[#This Row],[2Von]])+IF(Tabelle10[[#This Row],[2Von]]&gt;0,1)+IF(Tabelle10[[#This Row],[1Von]]&gt;0,1)</f>
        <v>80</v>
      </c>
    </row>
    <row r="215" spans="1:9" ht="25.05" customHeight="1">
      <c r="A215" s="2">
        <v>15</v>
      </c>
      <c r="B215" s="2">
        <v>6</v>
      </c>
      <c r="C215" s="2">
        <v>1</v>
      </c>
      <c r="D215" s="2">
        <v>45</v>
      </c>
      <c r="E215" s="2">
        <v>41</v>
      </c>
      <c r="F215" s="2">
        <v>84</v>
      </c>
      <c r="G215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16" spans="1:9" ht="25.05" customHeight="1">
      <c r="A216" s="2">
        <v>15</v>
      </c>
      <c r="B216" s="2">
        <v>11</v>
      </c>
      <c r="C216" s="2">
        <v>1</v>
      </c>
      <c r="D216" s="2">
        <v>45</v>
      </c>
      <c r="E216" s="2">
        <v>41</v>
      </c>
      <c r="F216" s="2">
        <v>58</v>
      </c>
      <c r="G216" s="17">
        <f>SUM(Tabelle10[[#This Row],[1Bis]],Tabelle10[[#This Row],[2Bis]])-SUM(Tabelle10[[#This Row],[1Von]],Tabelle10[[#This Row],[2Von]])+IF(Tabelle10[[#This Row],[2Von]]&gt;0,1)+IF(Tabelle10[[#This Row],[1Von]]&gt;0,1)</f>
        <v>63</v>
      </c>
    </row>
    <row r="217" spans="1:9" ht="25.05" customHeight="1">
      <c r="A217" s="2">
        <v>15</v>
      </c>
      <c r="B217" s="2">
        <v>23</v>
      </c>
      <c r="C217" s="2">
        <v>1</v>
      </c>
      <c r="D217" s="2">
        <v>45</v>
      </c>
      <c r="E217" s="2">
        <v>41</v>
      </c>
      <c r="F217" s="2">
        <v>48</v>
      </c>
      <c r="G217" s="17">
        <f>SUM(Tabelle10[[#This Row],[1Bis]],Tabelle10[[#This Row],[2Bis]])-SUM(Tabelle10[[#This Row],[1Von]],Tabelle10[[#This Row],[2Von]])+IF(Tabelle10[[#This Row],[2Von]]&gt;0,1)+IF(Tabelle10[[#This Row],[1Von]]&gt;0,1)</f>
        <v>53</v>
      </c>
    </row>
    <row r="218" spans="1:9" ht="25.05" customHeight="1">
      <c r="A218" s="2">
        <v>15</v>
      </c>
      <c r="B218" s="2">
        <v>8</v>
      </c>
      <c r="C218" s="2">
        <v>1</v>
      </c>
      <c r="D218" s="2">
        <v>45</v>
      </c>
      <c r="E218" s="2">
        <v>41</v>
      </c>
      <c r="F218" s="2">
        <v>84</v>
      </c>
      <c r="G218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19" spans="1:9" ht="25.05" customHeight="1">
      <c r="A219" s="2">
        <v>15</v>
      </c>
      <c r="B219" s="2">
        <v>27</v>
      </c>
      <c r="C219" s="2">
        <v>1</v>
      </c>
      <c r="D219" s="2">
        <v>45</v>
      </c>
      <c r="E219" s="2">
        <v>41</v>
      </c>
      <c r="F219" s="2">
        <v>58</v>
      </c>
      <c r="G219" s="17">
        <f>SUM(Tabelle10[[#This Row],[1Bis]],Tabelle10[[#This Row],[2Bis]])-SUM(Tabelle10[[#This Row],[1Von]],Tabelle10[[#This Row],[2Von]])+IF(Tabelle10[[#This Row],[2Von]]&gt;0,1)+IF(Tabelle10[[#This Row],[1Von]]&gt;0,1)</f>
        <v>63</v>
      </c>
    </row>
    <row r="220" spans="1:9" ht="25.05" customHeight="1">
      <c r="A220" s="2">
        <v>15</v>
      </c>
      <c r="B220" s="2">
        <v>7</v>
      </c>
      <c r="C220" s="2">
        <v>1</v>
      </c>
      <c r="D220" s="2">
        <v>45</v>
      </c>
      <c r="E220" s="2">
        <v>41</v>
      </c>
      <c r="F220" s="2">
        <v>84</v>
      </c>
      <c r="G220" s="17">
        <f>SUM(Tabelle10[[#This Row],[1Bis]],Tabelle10[[#This Row],[2Bis]])-SUM(Tabelle10[[#This Row],[1Von]],Tabelle10[[#This Row],[2Von]])+IF(Tabelle10[[#This Row],[2Von]]&gt;0,1)+IF(Tabelle10[[#This Row],[1Von]]&gt;0,1)</f>
        <v>89</v>
      </c>
    </row>
    <row r="221" spans="1:9" ht="25.05" customHeight="1">
      <c r="A221" s="2">
        <v>15</v>
      </c>
      <c r="B221" s="2">
        <v>13</v>
      </c>
      <c r="E221" s="2">
        <v>49</v>
      </c>
      <c r="F221" s="2">
        <v>84</v>
      </c>
      <c r="G221" s="17">
        <f>SUM(Tabelle10[[#This Row],[1Bis]],Tabelle10[[#This Row],[2Bis]])-SUM(Tabelle10[[#This Row],[1Von]],Tabelle10[[#This Row],[2Von]])+IF(Tabelle10[[#This Row],[2Von]]&gt;0,1)+IF(Tabelle10[[#This Row],[1Von]]&gt;0,1)</f>
        <v>36</v>
      </c>
    </row>
    <row r="222" spans="1:9" ht="25.05" customHeight="1">
      <c r="A222" s="2">
        <v>15</v>
      </c>
      <c r="B222" s="2">
        <v>18</v>
      </c>
      <c r="E222" s="2">
        <v>59</v>
      </c>
      <c r="F222" s="2">
        <v>84</v>
      </c>
      <c r="G222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223" spans="1:9" ht="25.05" customHeight="1">
      <c r="A223" s="2">
        <v>15</v>
      </c>
      <c r="B223" s="2">
        <v>19</v>
      </c>
      <c r="E223" s="2">
        <v>59</v>
      </c>
      <c r="F223" s="2">
        <v>84</v>
      </c>
      <c r="G223" s="17">
        <f>SUM(Tabelle10[[#This Row],[1Bis]],Tabelle10[[#This Row],[2Bis]])-SUM(Tabelle10[[#This Row],[1Von]],Tabelle10[[#This Row],[2Von]])+IF(Tabelle10[[#This Row],[2Von]]&gt;0,1)+IF(Tabelle10[[#This Row],[1Von]]&gt;0,1)</f>
        <v>26</v>
      </c>
    </row>
    <row r="224" spans="1:9" ht="25.05" customHeight="1">
      <c r="A224" s="2">
        <v>15</v>
      </c>
      <c r="B224" s="2">
        <v>12</v>
      </c>
      <c r="E224" s="2">
        <v>76</v>
      </c>
      <c r="F224" s="2">
        <v>84</v>
      </c>
      <c r="G224" s="17">
        <f>SUM(Tabelle10[[#This Row],[1Bis]],Tabelle10[[#This Row],[2Bis]])-SUM(Tabelle10[[#This Row],[1Von]],Tabelle10[[#This Row],[2Von]])+IF(Tabelle10[[#This Row],[2Von]]&gt;0,1)+IF(Tabelle10[[#This Row],[1Von]]&gt;0,1)</f>
        <v>9</v>
      </c>
      <c r="I224" s="3"/>
    </row>
  </sheetData>
  <phoneticPr fontId="5" type="noConversion"/>
  <conditionalFormatting sqref="A2:G224">
    <cfRule type="expression" dxfId="43" priority="1">
      <formula>ISEVEN($A2)</formula>
    </cfRule>
  </conditionalFormatting>
  <dataValidations count="2">
    <dataValidation type="list" allowBlank="1" showInputMessage="1" showErrorMessage="1" sqref="B2:B224" xr:uid="{ABD24230-2887-408D-9108-696CE962B847}">
      <formula1>Nummern</formula1>
    </dataValidation>
    <dataValidation type="whole" allowBlank="1" showInputMessage="1" showErrorMessage="1" sqref="C2:F224" xr:uid="{C19F9332-95DD-4695-BBD1-852568F9BA39}">
      <formula1>1</formula1>
      <formula2>90</formula2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70" zoomScaleNormal="70" workbookViewId="0">
      <pane ySplit="1" topLeftCell="A2" activePane="bottomLeft" state="frozen"/>
      <selection activeCell="B2" sqref="B2:O2"/>
      <selection pane="bottomLeft" activeCell="A5" sqref="A5"/>
    </sheetView>
  </sheetViews>
  <sheetFormatPr baseColWidth="10" defaultColWidth="11.21875" defaultRowHeight="25.05" customHeight="1"/>
  <cols>
    <col min="1" max="3" width="5.6640625" style="3" customWidth="1"/>
    <col min="4" max="5" width="6.6640625" style="2" customWidth="1"/>
    <col min="6" max="6" width="3.6640625" style="2" customWidth="1"/>
    <col min="7" max="16384" width="11.21875" style="8"/>
  </cols>
  <sheetData>
    <row r="1" spans="1:6" ht="25.05" customHeight="1">
      <c r="A1" s="5" t="s">
        <v>25</v>
      </c>
      <c r="B1" s="9" t="s">
        <v>5</v>
      </c>
      <c r="C1" s="10" t="s">
        <v>2</v>
      </c>
      <c r="D1" s="4" t="s">
        <v>1</v>
      </c>
      <c r="E1" s="4" t="s">
        <v>180</v>
      </c>
      <c r="F1" s="1"/>
    </row>
    <row r="2" spans="1:6" ht="25.05" customHeight="1">
      <c r="A2" s="3">
        <v>3</v>
      </c>
      <c r="B2" s="11">
        <v>53</v>
      </c>
      <c r="C2" s="12">
        <v>2</v>
      </c>
      <c r="D2" s="2" t="s">
        <v>59</v>
      </c>
      <c r="F2" s="1"/>
    </row>
    <row r="3" spans="1:6" ht="25.05" customHeight="1">
      <c r="A3" s="3">
        <v>5</v>
      </c>
      <c r="B3" s="11">
        <v>26</v>
      </c>
      <c r="C3" s="12">
        <v>1</v>
      </c>
      <c r="D3" s="2" t="s">
        <v>63</v>
      </c>
      <c r="F3" s="1"/>
    </row>
    <row r="4" spans="1:6" ht="25.05" customHeight="1">
      <c r="A4" s="3">
        <v>9</v>
      </c>
      <c r="B4" s="11">
        <v>41</v>
      </c>
      <c r="C4" s="12">
        <v>1</v>
      </c>
      <c r="D4" s="2" t="s">
        <v>8</v>
      </c>
      <c r="E4" s="2">
        <v>27</v>
      </c>
      <c r="F4" s="1"/>
    </row>
  </sheetData>
  <conditionalFormatting sqref="E2:E4">
    <cfRule type="cellIs" dxfId="42" priority="1" operator="notEqual">
      <formula>""</formula>
    </cfRule>
    <cfRule type="expression" dxfId="41" priority="2">
      <formula>$D2="FCN"</formula>
    </cfRule>
  </conditionalFormatting>
  <dataValidations count="1">
    <dataValidation type="list" allowBlank="1" showInputMessage="1" showErrorMessage="1" sqref="E2:E4" xr:uid="{BAF3CC5E-5D9F-4B3F-9A83-D05CF220C5DB}">
      <formula1>Nummern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717B19-C050-4B35-BEF7-89AC01D64064}">
          <x14:formula1>
            <xm:f>Teams!$A$2:$A$16</xm:f>
          </x14:formula1>
          <xm:sqref>D2:D4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100"/>
  <sheetViews>
    <sheetView zoomScale="68" zoomScaleNormal="68" workbookViewId="0">
      <pane xSplit="7" ySplit="1" topLeftCell="H2" activePane="bottomRight" state="frozen"/>
      <selection activeCell="B2" sqref="B2:O2"/>
      <selection pane="topRight" activeCell="B2" sqref="B2:O2"/>
      <selection pane="bottomLeft" activeCell="B2" sqref="B2:O2"/>
      <selection pane="bottomRight" activeCell="A2" sqref="A2"/>
    </sheetView>
  </sheetViews>
  <sheetFormatPr baseColWidth="10" defaultColWidth="11.21875" defaultRowHeight="25.05" customHeight="1"/>
  <cols>
    <col min="1" max="1" width="6.77734375" style="3" customWidth="1"/>
    <col min="2" max="2" width="6.77734375" style="2" customWidth="1"/>
    <col min="3" max="4" width="6.77734375" style="17" customWidth="1"/>
    <col min="5" max="5" width="6.77734375" style="18" customWidth="1"/>
    <col min="6" max="6" width="6.77734375" style="21" customWidth="1"/>
    <col min="7" max="8" width="6.77734375" style="18" customWidth="1"/>
    <col min="9" max="9" width="6.77734375" style="17" customWidth="1"/>
    <col min="10" max="10" width="6.77734375" style="18" customWidth="1"/>
    <col min="11" max="11" width="6.77734375" style="3" customWidth="1"/>
    <col min="12" max="12" width="6.77734375" style="17" customWidth="1"/>
    <col min="13" max="15" width="6.77734375" style="2" customWidth="1"/>
    <col min="16" max="26" width="5.77734375" style="2" customWidth="1"/>
    <col min="27" max="27" width="6.77734375" style="2" customWidth="1"/>
    <col min="28" max="28" width="6.77734375" style="17" customWidth="1"/>
    <col min="29" max="30" width="6.77734375" style="2" customWidth="1"/>
    <col min="31" max="31" width="6.77734375" style="19" customWidth="1"/>
    <col min="32" max="33" width="6.77734375" style="13" customWidth="1"/>
    <col min="34" max="35" width="6.77734375" style="19" customWidth="1"/>
    <col min="36" max="36" width="6.77734375" style="2" customWidth="1"/>
    <col min="37" max="38" width="6.77734375" style="13" customWidth="1"/>
    <col min="39" max="39" width="6.77734375" style="19" customWidth="1"/>
    <col min="40" max="44" width="6.77734375" style="3" customWidth="1"/>
    <col min="45" max="46" width="6.77734375" style="13" customWidth="1"/>
    <col min="47" max="47" width="6.77734375" style="19" customWidth="1"/>
    <col min="48" max="48" width="3.6640625" style="2" customWidth="1"/>
    <col min="49" max="16384" width="11.21875" style="2"/>
  </cols>
  <sheetData>
    <row r="1" spans="1:48" ht="25.05" customHeight="1">
      <c r="A1" s="5" t="s">
        <v>25</v>
      </c>
      <c r="B1" s="4" t="s">
        <v>26</v>
      </c>
      <c r="C1" s="7" t="s">
        <v>37</v>
      </c>
      <c r="D1" s="7" t="s">
        <v>27</v>
      </c>
      <c r="E1" s="10" t="s">
        <v>14</v>
      </c>
      <c r="F1" s="9" t="s">
        <v>5</v>
      </c>
      <c r="G1" s="10" t="s">
        <v>2</v>
      </c>
      <c r="H1" s="10" t="s">
        <v>22</v>
      </c>
      <c r="I1" s="7" t="s">
        <v>11</v>
      </c>
      <c r="J1" s="10" t="s">
        <v>21</v>
      </c>
      <c r="K1" s="5" t="s">
        <v>3</v>
      </c>
      <c r="L1" s="7" t="s">
        <v>6</v>
      </c>
      <c r="M1" s="4" t="s">
        <v>4</v>
      </c>
      <c r="N1" s="4" t="s">
        <v>30</v>
      </c>
      <c r="O1" s="7" t="s">
        <v>80</v>
      </c>
      <c r="P1" s="4" t="s">
        <v>81</v>
      </c>
      <c r="Q1" s="4" t="s">
        <v>82</v>
      </c>
      <c r="R1" s="4" t="s">
        <v>83</v>
      </c>
      <c r="S1" s="4" t="s">
        <v>84</v>
      </c>
      <c r="T1" s="4" t="s">
        <v>85</v>
      </c>
      <c r="U1" s="4" t="s">
        <v>86</v>
      </c>
      <c r="V1" s="4" t="s">
        <v>87</v>
      </c>
      <c r="W1" s="4" t="s">
        <v>88</v>
      </c>
      <c r="X1" s="4" t="s">
        <v>181</v>
      </c>
      <c r="Y1" s="4" t="s">
        <v>182</v>
      </c>
      <c r="Z1" s="4" t="s">
        <v>183</v>
      </c>
      <c r="AA1" s="4" t="s">
        <v>33</v>
      </c>
      <c r="AB1" s="7" t="s">
        <v>15</v>
      </c>
      <c r="AC1" s="4" t="s">
        <v>16</v>
      </c>
      <c r="AD1" s="4" t="s">
        <v>17</v>
      </c>
      <c r="AE1" s="15" t="s">
        <v>47</v>
      </c>
      <c r="AF1" s="16" t="s">
        <v>31</v>
      </c>
      <c r="AG1" s="16" t="s">
        <v>32</v>
      </c>
      <c r="AH1" s="15" t="s">
        <v>12</v>
      </c>
      <c r="AI1" s="15" t="s">
        <v>13</v>
      </c>
      <c r="AJ1" s="4" t="s">
        <v>34</v>
      </c>
      <c r="AK1" s="16" t="s">
        <v>42</v>
      </c>
      <c r="AL1" s="16" t="s">
        <v>43</v>
      </c>
      <c r="AM1" s="15" t="s">
        <v>28</v>
      </c>
      <c r="AN1" s="5" t="s">
        <v>35</v>
      </c>
      <c r="AO1" s="16" t="s">
        <v>48</v>
      </c>
      <c r="AP1" s="16" t="s">
        <v>49</v>
      </c>
      <c r="AQ1" s="15" t="s">
        <v>50</v>
      </c>
      <c r="AR1" s="5" t="s">
        <v>36</v>
      </c>
      <c r="AS1" s="16" t="s">
        <v>44</v>
      </c>
      <c r="AT1" s="16" t="s">
        <v>45</v>
      </c>
      <c r="AU1" s="15" t="s">
        <v>29</v>
      </c>
      <c r="AV1" s="1"/>
    </row>
    <row r="2" spans="1:48" ht="25.05" customHeight="1">
      <c r="A2" s="3">
        <v>1</v>
      </c>
      <c r="B2" s="2" t="s">
        <v>8</v>
      </c>
      <c r="C2" s="17" t="str">
        <f>IF($A2="","",IF(VLOOKUP($A2,Spiele!$A$2:$D$16,3,FALSE)=$B2,"H","G"))</f>
        <v>H</v>
      </c>
      <c r="D2" s="17" t="str">
        <f>IF($B2="","",IF(VLOOKUP($A2,Spiele!$A$2:$F$16,3,FALSE)=$B2,VLOOKUP($A2,Spiele!$A$2:$F$16,4,FALSE),VLOOKUP($A2,Spiele!$A$2:$F$16,3,FALSE)))</f>
        <v>GWD</v>
      </c>
      <c r="E2" s="18">
        <f>IF(Abschlüsse[[#This Row],[Ergeb]]="ET",0,COUNTIFS($A$2:$A2,$A2,$B$2:$B2,$B2,$L$2:$L2,"&lt;&gt;ET"))</f>
        <v>1</v>
      </c>
      <c r="F2" s="11">
        <v>3</v>
      </c>
      <c r="G2" s="12">
        <v>1</v>
      </c>
      <c r="H2" s="18">
        <f>COUNTIFS('Rote Karten'!$A$2:$A$4,$A2,'Rote Karten'!$D$2:$D$4,"&lt;&gt;"&amp;$B2,'Rote Karten'!$B$2:$B$4,"&lt;"&amp;$F2,'Rote Karten'!$C$2:$C$4,"&lt;="&amp;$G2)-COUNTIFS('Rote Karten'!$A$2:$A$4,$A2,'Rote Karten'!$D$2:$D$4,$B2,'Rote Karten'!$B$2:$B$4,"&lt;"&amp;$F2,'Rote Karten'!$C$2:$C$4,"&lt;="&amp;$G2)</f>
        <v>0</v>
      </c>
      <c r="I2" s="17" t="str">
        <f>IF(OR($L2="Tor",$L2="ET"),_xlfn.IFNA(IF(VLOOKUP($A2,Spiele!$A$2:$C$16,3,FALSE)=$B2,COUNTIFS($L$2:$L2,"Tor",$B$2:$B2,$B2,$A$2:$A2,$A2)+COUNTIFS($L$2:$L2,"ET",$B$2:$B2,$B2,$A$2:$A2,$A2)&amp;":"&amp;COUNTIFS($L$2:$L2,"Tor",$B$2:$B2,"&lt;&gt;"&amp;$B2,$A$2:$A2,$A2)+COUNTIFS($L$2:$L2,"ET",$B$2:$B2,"&lt;&gt;"&amp;$B2,$A$2:$A2,$A2),COUNTIFS($L$2:$L2,"Tor",$B$2:$B2,"&lt;&gt;"&amp;$B2,$A$2:$A2,$A2)+COUNTIFS($L$2:$L2,"ET",$B$2:$B2,"&lt;&gt;"&amp;$B2,$A$2:$A2,$A2)&amp;":"&amp;COUNTIFS($L$2:$L2,"Tor",$B$2:$B2,$B2,$A$2:$A2,$A2)+COUNTIFS($L$2:$L2,"ET",$B$2:$B2,$B2,$A$2:$A2,$A2)),""),"")</f>
        <v/>
      </c>
      <c r="J2" s="18">
        <f>_xlfn.IFNA(IF(VLOOKUP($A2,Spiele!$A$2:$D$16,3,FALSE)=$B2,(COUNTIFS($L$1:$L1,"Tor",$B$1:$B1,$B2,$A$1:$A1,$A2)+COUNTIFS($L$1:$L1,"ET",$B$1:$B1,$B2,$A$1:$A1,$A2))-(COUNTIFS($L$1:$L1,"Tor",$B$1:$B1,"&lt;&gt;"&amp;$B2,$A$1:$A1,$A2)+COUNTIFS($L$1:$L1,"ET",$B$1:$B1,"&lt;&gt;"&amp;$B2,$A$1:$A1,$A2)),(COUNTIFS($L$1:$L1,"Tor",$B$1:$B1,$B2,$A$1:$A1,$A2)+COUNTIFS($L$1:$L1,"ET",$B$1:$B1,$B2,$A$1:$A1,$A2))-(COUNTIFS($L$1:$L1,"Tor",$B$1:$B1,"&lt;&gt;"&amp;$B2,$A$1:$A1,$A2)+COUNTIFS($L$1:$L1,"ET",$B$1:$B1,"&lt;&gt;"&amp;$B2,$A$1:$A1,$A2))),"")</f>
        <v>0</v>
      </c>
      <c r="K2" s="3">
        <v>1</v>
      </c>
      <c r="L2" s="17" t="s">
        <v>20</v>
      </c>
      <c r="M2" s="2" t="s">
        <v>141</v>
      </c>
      <c r="N2" s="2" t="s">
        <v>3</v>
      </c>
      <c r="O2" s="17"/>
      <c r="AA2" s="2" t="s">
        <v>142</v>
      </c>
      <c r="AB2" s="17" t="s">
        <v>144</v>
      </c>
      <c r="AC2" s="14" t="s">
        <v>145</v>
      </c>
      <c r="AD2" s="14" t="s">
        <v>146</v>
      </c>
      <c r="AE2" s="18">
        <v>11</v>
      </c>
      <c r="AF2" s="13">
        <v>5</v>
      </c>
      <c r="AG2" s="13">
        <v>18.5</v>
      </c>
      <c r="AH2" s="19">
        <f t="shared" ref="AH2:AH65" si="0">IF($L2="ET","",IF($AF2&gt;3.66,SQRT($AG2^2+($AF2-(7.32/2))^2),IF($AF2&lt;-3.66,SQRT($AG2^2+($AF2+(7.32/2))^2),$AG2)))</f>
        <v>18.548466243870408</v>
      </c>
      <c r="AI2" s="19">
        <f t="shared" ref="AI2:AI65" si="1">IF($L2="ET","",IF(DEGREES(ATAN((7.32*$AG2)/($AG2^2+$AF2^2-(7.32/2)^2)))&lt;=0,180+DEGREES(ATAN((7.32*$AG2)/($AG2^2+$AF2^2-(7.32/2)^2))),DEGREES(ATAN((7.32*$AG2)/($AG2^2+$AF2^2-(7.32/2)^2)))))</f>
        <v>20.941837325172411</v>
      </c>
      <c r="AJ2" s="2" t="s">
        <v>147</v>
      </c>
      <c r="AK2" s="13">
        <v>1</v>
      </c>
      <c r="AL2" s="13">
        <v>2</v>
      </c>
      <c r="AM2" s="19">
        <f>IF(Abschlüsse[[#This Row],[Ergeb]]="ET","",SQRT(($AF2-$AK2)^2+($AG2-$AL2)^2))</f>
        <v>16.977926846349646</v>
      </c>
      <c r="AN2" s="3">
        <v>0</v>
      </c>
      <c r="AO2" s="13"/>
      <c r="AP2" s="13"/>
      <c r="AQ2" s="19" t="str">
        <f t="shared" ref="AQ2:AQ67" si="2">IF(AN2=0,"",SQRT(($AF2-$AO2)^2+($AG2-$AP2)^2))</f>
        <v/>
      </c>
      <c r="AR2" s="3">
        <v>3</v>
      </c>
      <c r="AS2" s="13">
        <v>4.5</v>
      </c>
      <c r="AT2" s="13">
        <v>17</v>
      </c>
      <c r="AU2" s="19">
        <f t="shared" ref="AU2:AU67" si="3">IF(AR2=0,"",SQRT(($AF2-$AS2)^2+($AG2-$AT2)^2))</f>
        <v>1.5811388300841898</v>
      </c>
      <c r="AV2" s="1"/>
    </row>
    <row r="3" spans="1:48" ht="25.05" customHeight="1">
      <c r="A3" s="3">
        <v>1</v>
      </c>
      <c r="B3" s="2" t="s">
        <v>8</v>
      </c>
      <c r="C3" s="17" t="str">
        <f>IF($A3="","",IF(VLOOKUP($A3,Spiele!$A$2:$D$16,3,FALSE)=$B3,"H","G"))</f>
        <v>H</v>
      </c>
      <c r="D3" s="17" t="str">
        <f>IF($B3="","",IF(VLOOKUP($A3,Spiele!$A$2:$F$16,3,FALSE)=$B3,VLOOKUP($A3,Spiele!$A$2:$F$16,4,FALSE),VLOOKUP($A3,Spiele!$A$2:$F$16,3,FALSE)))</f>
        <v>GWD</v>
      </c>
      <c r="E3" s="18">
        <f>IF(Abschlüsse[[#This Row],[Ergeb]]="ET",0,COUNTIFS($A$2:$A3,$A3,$B$2:$B3,$B3,$L$2:$L3,"&lt;&gt;ET"))</f>
        <v>2</v>
      </c>
      <c r="F3" s="11">
        <v>6</v>
      </c>
      <c r="G3" s="12">
        <v>1</v>
      </c>
      <c r="H3" s="18">
        <f>COUNTIFS('Rote Karten'!$A$2:$A$4,$A3,'Rote Karten'!$D$2:$D$4,"&lt;&gt;"&amp;$B3,'Rote Karten'!$B$2:$B$4,"&lt;"&amp;$F3,'Rote Karten'!$C$2:$C$4,"&lt;="&amp;$G3)-COUNTIFS('Rote Karten'!$A$2:$A$4,$A3,'Rote Karten'!$D$2:$D$4,$B3,'Rote Karten'!$B$2:$B$4,"&lt;"&amp;$F3,'Rote Karten'!$C$2:$C$4,"&lt;="&amp;$G3)</f>
        <v>0</v>
      </c>
      <c r="I3" s="17" t="str">
        <f>IF(OR($L3="Tor",$L3="ET"),_xlfn.IFNA(IF(VLOOKUP($A3,Spiele!$A$2:$C$16,3,FALSE)=$B3,COUNTIFS($L$2:$L3,"Tor",$B$2:$B3,$B3,$A$2:$A3,$A3)+COUNTIFS($L$2:$L3,"ET",$B$2:$B3,$B3,$A$2:$A3,$A3)&amp;":"&amp;COUNTIFS($L$2:$L3,"Tor",$B$2:$B3,"&lt;&gt;"&amp;$B3,$A$2:$A3,$A3)+COUNTIFS($L$2:$L3,"ET",$B$2:$B3,"&lt;&gt;"&amp;$B3,$A$2:$A3,$A3),COUNTIFS($L$2:$L3,"Tor",$B$2:$B3,"&lt;&gt;"&amp;$B3,$A$2:$A3,$A3)+COUNTIFS($L$2:$L3,"ET",$B$2:$B3,"&lt;&gt;"&amp;$B3,$A$2:$A3,$A3)&amp;":"&amp;COUNTIFS($L$2:$L3,"Tor",$B$2:$B3,$B3,$A$2:$A3,$A3)+COUNTIFS($L$2:$L3,"ET",$B$2:$B3,$B3,$A$2:$A3,$A3)),""),"")</f>
        <v>1:0</v>
      </c>
      <c r="J3" s="18">
        <f>_xlfn.IFNA(IF(VLOOKUP($A3,Spiele!$A$2:$D$16,3,FALSE)=$B3,(COUNTIFS($L$1:$L2,"Tor",$B$1:$B2,$B3,$A$1:$A2,$A3)+COUNTIFS($L$1:$L2,"ET",$B$1:$B2,$B3,$A$1:$A2,$A3))-(COUNTIFS($L$1:$L2,"Tor",$B$1:$B2,"&lt;&gt;"&amp;$B3,$A$1:$A2,$A3)+COUNTIFS($L$1:$L2,"ET",$B$1:$B2,"&lt;&gt;"&amp;$B3,$A$1:$A2,$A3)),(COUNTIFS($L$1:$L2,"Tor",$B$1:$B2,$B3,$A$1:$A2,$A3)+COUNTIFS($L$1:$L2,"ET",$B$1:$B2,$B3,$A$1:$A2,$A3))-(COUNTIFS($L$1:$L2,"Tor",$B$1:$B2,"&lt;&gt;"&amp;$B3,$A$1:$A2,$A3)+COUNTIFS($L$1:$L2,"ET",$B$1:$B2,"&lt;&gt;"&amp;$B3,$A$1:$A2,$A3))),"")</f>
        <v>0</v>
      </c>
      <c r="K3" s="3">
        <v>2</v>
      </c>
      <c r="L3" s="17" t="s">
        <v>0</v>
      </c>
      <c r="M3" s="2" t="s">
        <v>148</v>
      </c>
      <c r="N3" s="2" t="s">
        <v>149</v>
      </c>
      <c r="O3" s="17">
        <v>20</v>
      </c>
      <c r="P3" s="2">
        <v>26</v>
      </c>
      <c r="Q3" s="2">
        <v>23</v>
      </c>
      <c r="R3" s="2">
        <v>20</v>
      </c>
      <c r="AA3" s="2" t="s">
        <v>143</v>
      </c>
      <c r="AB3" s="17" t="s">
        <v>150</v>
      </c>
      <c r="AC3" s="14" t="s">
        <v>151</v>
      </c>
      <c r="AD3" s="14" t="s">
        <v>146</v>
      </c>
      <c r="AE3" s="18">
        <v>9</v>
      </c>
      <c r="AF3" s="13">
        <v>-6.5</v>
      </c>
      <c r="AG3" s="13">
        <v>8.5</v>
      </c>
      <c r="AH3" s="19">
        <f t="shared" si="0"/>
        <v>8.9618971205878051</v>
      </c>
      <c r="AI3" s="19">
        <f t="shared" si="1"/>
        <v>31.60828637617816</v>
      </c>
      <c r="AJ3" s="2" t="s">
        <v>147</v>
      </c>
      <c r="AK3" s="13">
        <v>-3.5</v>
      </c>
      <c r="AL3" s="13">
        <v>4.5</v>
      </c>
      <c r="AM3" s="19">
        <f>IF(Abschlüsse[[#This Row],[Ergeb]]="ET","",SQRT(($AF3-$AK3)^2+($AG3-$AL3)^2))</f>
        <v>5</v>
      </c>
      <c r="AN3" s="3">
        <v>2</v>
      </c>
      <c r="AO3" s="13">
        <v>-6</v>
      </c>
      <c r="AP3" s="13">
        <v>8.5</v>
      </c>
      <c r="AQ3" s="19">
        <f t="shared" si="2"/>
        <v>0.5</v>
      </c>
      <c r="AR3" s="3">
        <v>0</v>
      </c>
      <c r="AU3" s="19" t="str">
        <f t="shared" si="3"/>
        <v/>
      </c>
      <c r="AV3" s="1"/>
    </row>
    <row r="4" spans="1:48" ht="25.05" customHeight="1">
      <c r="A4" s="3">
        <v>1</v>
      </c>
      <c r="B4" s="2" t="s">
        <v>8</v>
      </c>
      <c r="C4" s="17" t="str">
        <f>IF($A4="","",IF(VLOOKUP($A4,Spiele!$A$2:$D$16,3,FALSE)=$B4,"H","G"))</f>
        <v>H</v>
      </c>
      <c r="D4" s="17" t="str">
        <f>IF($B4="","",IF(VLOOKUP($A4,Spiele!$A$2:$F$16,3,FALSE)=$B4,VLOOKUP($A4,Spiele!$A$2:$F$16,4,FALSE),VLOOKUP($A4,Spiele!$A$2:$F$16,3,FALSE)))</f>
        <v>GWD</v>
      </c>
      <c r="E4" s="18">
        <f>IF(Abschlüsse[[#This Row],[Ergeb]]="ET",0,COUNTIFS($A$2:$A4,$A4,$B$2:$B4,$B4,$L$2:$L4,"&lt;&gt;ET"))</f>
        <v>3</v>
      </c>
      <c r="F4" s="11">
        <v>8</v>
      </c>
      <c r="G4" s="12">
        <v>1</v>
      </c>
      <c r="H4" s="18">
        <f>COUNTIFS('Rote Karten'!$A$2:$A$4,$A4,'Rote Karten'!$D$2:$D$4,"&lt;&gt;"&amp;$B4,'Rote Karten'!$B$2:$B$4,"&lt;"&amp;$F4,'Rote Karten'!$C$2:$C$4,"&lt;="&amp;$G4)-COUNTIFS('Rote Karten'!$A$2:$A$4,$A4,'Rote Karten'!$D$2:$D$4,$B4,'Rote Karten'!$B$2:$B$4,"&lt;"&amp;$F4,'Rote Karten'!$C$2:$C$4,"&lt;="&amp;$G4)</f>
        <v>0</v>
      </c>
      <c r="I4" s="17" t="str">
        <f>IF(OR($L4="Tor",$L4="ET"),_xlfn.IFNA(IF(VLOOKUP($A4,Spiele!$A$2:$C$16,3,FALSE)=$B4,COUNTIFS($L$2:$L4,"Tor",$B$2:$B4,$B4,$A$2:$A4,$A4)+COUNTIFS($L$2:$L4,"ET",$B$2:$B4,$B4,$A$2:$A4,$A4)&amp;":"&amp;COUNTIFS($L$2:$L4,"Tor",$B$2:$B4,"&lt;&gt;"&amp;$B4,$A$2:$A4,$A4)+COUNTIFS($L$2:$L4,"ET",$B$2:$B4,"&lt;&gt;"&amp;$B4,$A$2:$A4,$A4),COUNTIFS($L$2:$L4,"Tor",$B$2:$B4,"&lt;&gt;"&amp;$B4,$A$2:$A4,$A4)+COUNTIFS($L$2:$L4,"ET",$B$2:$B4,"&lt;&gt;"&amp;$B4,$A$2:$A4,$A4)&amp;":"&amp;COUNTIFS($L$2:$L4,"Tor",$B$2:$B4,$B4,$A$2:$A4,$A4)+COUNTIFS($L$2:$L4,"ET",$B$2:$B4,$B4,$A$2:$A4,$A4)),""),"")</f>
        <v/>
      </c>
      <c r="J4" s="18">
        <f>_xlfn.IFNA(IF(VLOOKUP($A4,Spiele!$A$2:$D$16,3,FALSE)=$B4,(COUNTIFS($L$1:$L3,"Tor",$B$1:$B3,$B4,$A$1:$A3,$A4)+COUNTIFS($L$1:$L3,"ET",$B$1:$B3,$B4,$A$1:$A3,$A4))-(COUNTIFS($L$1:$L3,"Tor",$B$1:$B3,"&lt;&gt;"&amp;$B4,$A$1:$A3,$A4)+COUNTIFS($L$1:$L3,"ET",$B$1:$B3,"&lt;&gt;"&amp;$B4,$A$1:$A3,$A4)),(COUNTIFS($L$1:$L3,"Tor",$B$1:$B3,$B4,$A$1:$A3,$A4)+COUNTIFS($L$1:$L3,"ET",$B$1:$B3,$B4,$A$1:$A3,$A4))-(COUNTIFS($L$1:$L3,"Tor",$B$1:$B3,"&lt;&gt;"&amp;$B4,$A$1:$A3,$A4)+COUNTIFS($L$1:$L3,"ET",$B$1:$B3,"&lt;&gt;"&amp;$B4,$A$1:$A3,$A4))),"")</f>
        <v>1</v>
      </c>
      <c r="K4" s="3">
        <v>3</v>
      </c>
      <c r="L4" s="18" t="s">
        <v>20</v>
      </c>
      <c r="M4" s="3" t="s">
        <v>148</v>
      </c>
      <c r="N4" s="2" t="s">
        <v>159</v>
      </c>
      <c r="O4" s="17">
        <v>20</v>
      </c>
      <c r="P4" s="2">
        <v>26</v>
      </c>
      <c r="Q4" s="2">
        <v>6</v>
      </c>
      <c r="R4" s="2">
        <v>23</v>
      </c>
      <c r="S4" s="2">
        <v>8</v>
      </c>
      <c r="AA4" s="22" t="s">
        <v>152</v>
      </c>
      <c r="AB4" s="18" t="s">
        <v>144</v>
      </c>
      <c r="AC4" s="14" t="s">
        <v>151</v>
      </c>
      <c r="AD4" s="14" t="s">
        <v>157</v>
      </c>
      <c r="AE4" s="18">
        <v>27</v>
      </c>
      <c r="AF4" s="13">
        <v>-17</v>
      </c>
      <c r="AG4" s="13">
        <v>18.5</v>
      </c>
      <c r="AH4" s="19">
        <f t="shared" si="0"/>
        <v>22.808016134683875</v>
      </c>
      <c r="AI4" s="19">
        <f t="shared" si="1"/>
        <v>12.362479809939884</v>
      </c>
      <c r="AJ4" s="3" t="s">
        <v>147</v>
      </c>
      <c r="AK4" s="13">
        <v>-1.5</v>
      </c>
      <c r="AL4" s="13">
        <v>2.5</v>
      </c>
      <c r="AM4" s="19">
        <f>IF(Abschlüsse[[#This Row],[Ergeb]]="ET","",SQRT(($AF4-$AK4)^2+($AG4-$AL4)^2))</f>
        <v>22.276669409945463</v>
      </c>
      <c r="AN4" s="3">
        <v>1</v>
      </c>
      <c r="AO4" s="13">
        <v>-18</v>
      </c>
      <c r="AP4" s="13">
        <v>20</v>
      </c>
      <c r="AQ4" s="19">
        <f>IF(AN4=0,"",SQRT(($AF4-$AO4)^2+($AG4-$AP4)^2))</f>
        <v>1.8027756377319946</v>
      </c>
      <c r="AR4" s="3">
        <v>3</v>
      </c>
      <c r="AS4" s="13">
        <v>-15</v>
      </c>
      <c r="AT4" s="13">
        <v>16.5</v>
      </c>
      <c r="AU4" s="19">
        <f>IF(AR4=0,"",SQRT(($AF4-$AS4)^2+($AG4-$AT4)^2))</f>
        <v>2.8284271247461903</v>
      </c>
      <c r="AV4" s="1"/>
    </row>
    <row r="5" spans="1:48" ht="25.05" customHeight="1">
      <c r="A5" s="3">
        <v>1</v>
      </c>
      <c r="B5" s="2" t="s">
        <v>55</v>
      </c>
      <c r="C5" s="17" t="str">
        <f>IF($A5="","",IF(VLOOKUP($A5,Spiele!$A$2:$D$16,3,FALSE)=$B5,"H","G"))</f>
        <v>G</v>
      </c>
      <c r="D5" s="17" t="str">
        <f>IF($B5="","",IF(VLOOKUP($A5,Spiele!$A$2:$F$16,3,FALSE)=$B5,VLOOKUP($A5,Spiele!$A$2:$F$16,4,FALSE),VLOOKUP($A5,Spiele!$A$2:$F$16,3,FALSE)))</f>
        <v>FCN</v>
      </c>
      <c r="E5" s="18">
        <f>IF(Abschlüsse[[#This Row],[Ergeb]]="ET",0,COUNTIFS($A$2:$A5,$A5,$B$2:$B5,$B5,$L$2:$L5,"&lt;&gt;ET"))</f>
        <v>1</v>
      </c>
      <c r="F5" s="11">
        <v>11</v>
      </c>
      <c r="G5" s="12">
        <v>1</v>
      </c>
      <c r="H5" s="18">
        <f>COUNTIFS('Rote Karten'!$A$2:$A$4,$A5,'Rote Karten'!$D$2:$D$4,"&lt;&gt;"&amp;$B5,'Rote Karten'!$B$2:$B$4,"&lt;"&amp;$F5,'Rote Karten'!$C$2:$C$4,"&lt;="&amp;$G5)-COUNTIFS('Rote Karten'!$A$2:$A$4,$A5,'Rote Karten'!$D$2:$D$4,$B5,'Rote Karten'!$B$2:$B$4,"&lt;"&amp;$F5,'Rote Karten'!$C$2:$C$4,"&lt;="&amp;$G5)</f>
        <v>0</v>
      </c>
      <c r="I5" s="17" t="str">
        <f>IF(OR($L5="Tor",$L5="ET"),_xlfn.IFNA(IF(VLOOKUP($A5,Spiele!$A$2:$C$16,3,FALSE)=$B5,COUNTIFS($L$2:$L5,"Tor",$B$2:$B5,$B5,$A$2:$A5,$A5)+COUNTIFS($L$2:$L5,"ET",$B$2:$B5,$B5,$A$2:$A5,$A5)&amp;":"&amp;COUNTIFS($L$2:$L5,"Tor",$B$2:$B5,"&lt;&gt;"&amp;$B5,$A$2:$A5,$A5)+COUNTIFS($L$2:$L5,"ET",$B$2:$B5,"&lt;&gt;"&amp;$B5,$A$2:$A5,$A5),COUNTIFS($L$2:$L5,"Tor",$B$2:$B5,"&lt;&gt;"&amp;$B5,$A$2:$A5,$A5)+COUNTIFS($L$2:$L5,"ET",$B$2:$B5,"&lt;&gt;"&amp;$B5,$A$2:$A5,$A5)&amp;":"&amp;COUNTIFS($L$2:$L5,"Tor",$B$2:$B5,$B5,$A$2:$A5,$A5)+COUNTIFS($L$2:$L5,"ET",$B$2:$B5,$B5,$A$2:$A5,$A5)),""),"")</f>
        <v/>
      </c>
      <c r="J5" s="18">
        <f>_xlfn.IFNA(IF(VLOOKUP($A5,Spiele!$A$2:$D$16,3,FALSE)=$B5,(COUNTIFS($L$1:$L4,"Tor",$B$1:$B4,$B5,$A$1:$A4,$A5)+COUNTIFS($L$1:$L4,"ET",$B$1:$B4,$B5,$A$1:$A4,$A5))-(COUNTIFS($L$1:$L4,"Tor",$B$1:$B4,"&lt;&gt;"&amp;$B5,$A$1:$A4,$A5)+COUNTIFS($L$1:$L4,"ET",$B$1:$B4,"&lt;&gt;"&amp;$B5,$A$1:$A4,$A5)),(COUNTIFS($L$1:$L4,"Tor",$B$1:$B4,$B5,$A$1:$A4,$A5)+COUNTIFS($L$1:$L4,"ET",$B$1:$B4,$B5,$A$1:$A4,$A5))-(COUNTIFS($L$1:$L4,"Tor",$B$1:$B4,"&lt;&gt;"&amp;$B5,$A$1:$A4,$A5)+COUNTIFS($L$1:$L4,"ET",$B$1:$B4,"&lt;&gt;"&amp;$B5,$A$1:$A4,$A5))),"")</f>
        <v>-1</v>
      </c>
      <c r="K5" s="3">
        <v>4</v>
      </c>
      <c r="L5" s="17" t="s">
        <v>19</v>
      </c>
      <c r="M5" s="2" t="s">
        <v>141</v>
      </c>
      <c r="N5" s="2" t="s">
        <v>3</v>
      </c>
      <c r="O5" s="17"/>
      <c r="AA5" s="2" t="s">
        <v>152</v>
      </c>
      <c r="AB5" s="17" t="s">
        <v>144</v>
      </c>
      <c r="AC5" s="14" t="s">
        <v>145</v>
      </c>
      <c r="AD5" s="14" t="s">
        <v>146</v>
      </c>
      <c r="AE5" s="18"/>
      <c r="AF5" s="13">
        <v>2</v>
      </c>
      <c r="AG5" s="13">
        <v>26</v>
      </c>
      <c r="AH5" s="19">
        <f t="shared" si="0"/>
        <v>26</v>
      </c>
      <c r="AI5" s="19">
        <f t="shared" si="1"/>
        <v>15.934397372783307</v>
      </c>
      <c r="AJ5" s="2" t="s">
        <v>147</v>
      </c>
      <c r="AK5" s="13">
        <v>2</v>
      </c>
      <c r="AL5" s="13">
        <v>5</v>
      </c>
      <c r="AM5" s="19">
        <f>IF(Abschlüsse[[#This Row],[Ergeb]]="ET","",SQRT(($AF5-$AK5)^2+($AG5-$AL5)^2))</f>
        <v>21</v>
      </c>
      <c r="AN5" s="3">
        <v>0</v>
      </c>
      <c r="AO5" s="13"/>
      <c r="AP5" s="13"/>
      <c r="AQ5" s="19" t="str">
        <f t="shared" si="2"/>
        <v/>
      </c>
      <c r="AR5" s="3">
        <v>2</v>
      </c>
      <c r="AS5" s="13">
        <v>1.5</v>
      </c>
      <c r="AT5" s="13">
        <v>16</v>
      </c>
      <c r="AU5" s="19">
        <f t="shared" si="3"/>
        <v>10.012492197250394</v>
      </c>
      <c r="AV5" s="1"/>
    </row>
    <row r="6" spans="1:48" ht="25.05" customHeight="1">
      <c r="A6" s="3">
        <v>1</v>
      </c>
      <c r="B6" s="2" t="s">
        <v>8</v>
      </c>
      <c r="C6" s="17" t="str">
        <f>IF($A6="","",IF(VLOOKUP($A6,Spiele!$A$2:$D$16,3,FALSE)=$B6,"H","G"))</f>
        <v>H</v>
      </c>
      <c r="D6" s="17" t="str">
        <f>IF($B6="","",IF(VLOOKUP($A6,Spiele!$A$2:$F$16,3,FALSE)=$B6,VLOOKUP($A6,Spiele!$A$2:$F$16,4,FALSE),VLOOKUP($A6,Spiele!$A$2:$F$16,3,FALSE)))</f>
        <v>GWD</v>
      </c>
      <c r="E6" s="18">
        <f>IF(Abschlüsse[[#This Row],[Ergeb]]="ET",0,COUNTIFS($A$2:$A6,$A6,$B$2:$B6,$B6,$L$2:$L6,"&lt;&gt;ET"))</f>
        <v>4</v>
      </c>
      <c r="F6" s="11">
        <v>14</v>
      </c>
      <c r="G6" s="12">
        <v>1</v>
      </c>
      <c r="H6" s="18">
        <f>COUNTIFS('Rote Karten'!$A$2:$A$4,$A6,'Rote Karten'!$D$2:$D$4,"&lt;&gt;"&amp;$B6,'Rote Karten'!$B$2:$B$4,"&lt;"&amp;$F6,'Rote Karten'!$C$2:$C$4,"&lt;="&amp;$G6)-COUNTIFS('Rote Karten'!$A$2:$A$4,$A6,'Rote Karten'!$D$2:$D$4,$B6,'Rote Karten'!$B$2:$B$4,"&lt;"&amp;$F6,'Rote Karten'!$C$2:$C$4,"&lt;="&amp;$G6)</f>
        <v>0</v>
      </c>
      <c r="I6" s="17" t="str">
        <f>IF(OR($L6="Tor",$L6="ET"),_xlfn.IFNA(IF(VLOOKUP($A6,Spiele!$A$2:$C$16,3,FALSE)=$B6,COUNTIFS($L$2:$L6,"Tor",$B$2:$B6,$B6,$A$2:$A6,$A6)+COUNTIFS($L$2:$L6,"ET",$B$2:$B6,$B6,$A$2:$A6,$A6)&amp;":"&amp;COUNTIFS($L$2:$L6,"Tor",$B$2:$B6,"&lt;&gt;"&amp;$B6,$A$2:$A6,$A6)+COUNTIFS($L$2:$L6,"ET",$B$2:$B6,"&lt;&gt;"&amp;$B6,$A$2:$A6,$A6),COUNTIFS($L$2:$L6,"Tor",$B$2:$B6,"&lt;&gt;"&amp;$B6,$A$2:$A6,$A6)+COUNTIFS($L$2:$L6,"ET",$B$2:$B6,"&lt;&gt;"&amp;$B6,$A$2:$A6,$A6)&amp;":"&amp;COUNTIFS($L$2:$L6,"Tor",$B$2:$B6,$B6,$A$2:$A6,$A6)+COUNTIFS($L$2:$L6,"ET",$B$2:$B6,$B6,$A$2:$A6,$A6)),""),"")</f>
        <v/>
      </c>
      <c r="J6" s="18">
        <f>_xlfn.IFNA(IF(VLOOKUP($A6,Spiele!$A$2:$D$16,3,FALSE)=$B6,(COUNTIFS($L$1:$L5,"Tor",$B$1:$B5,$B6,$A$1:$A5,$A6)+COUNTIFS($L$1:$L5,"ET",$B$1:$B5,$B6,$A$1:$A5,$A6))-(COUNTIFS($L$1:$L5,"Tor",$B$1:$B5,"&lt;&gt;"&amp;$B6,$A$1:$A5,$A6)+COUNTIFS($L$1:$L5,"ET",$B$1:$B5,"&lt;&gt;"&amp;$B6,$A$1:$A5,$A6)),(COUNTIFS($L$1:$L5,"Tor",$B$1:$B5,$B6,$A$1:$A5,$A6)+COUNTIFS($L$1:$L5,"ET",$B$1:$B5,$B6,$A$1:$A5,$A6))-(COUNTIFS($L$1:$L5,"Tor",$B$1:$B5,"&lt;&gt;"&amp;$B6,$A$1:$A5,$A6)+COUNTIFS($L$1:$L5,"ET",$B$1:$B5,"&lt;&gt;"&amp;$B6,$A$1:$A5,$A6))),"")</f>
        <v>1</v>
      </c>
      <c r="K6" s="3">
        <v>5</v>
      </c>
      <c r="L6" s="17" t="s">
        <v>18</v>
      </c>
      <c r="M6" s="2" t="s">
        <v>148</v>
      </c>
      <c r="N6" s="2" t="s">
        <v>153</v>
      </c>
      <c r="O6" s="17">
        <v>8</v>
      </c>
      <c r="P6" s="2">
        <v>20</v>
      </c>
      <c r="Q6" s="2">
        <v>1</v>
      </c>
      <c r="R6" s="2">
        <v>26</v>
      </c>
      <c r="S6" s="2">
        <v>23</v>
      </c>
      <c r="T6" s="2">
        <v>6</v>
      </c>
      <c r="U6" s="2">
        <v>8</v>
      </c>
      <c r="AA6" s="2" t="s">
        <v>152</v>
      </c>
      <c r="AB6" s="17" t="s">
        <v>144</v>
      </c>
      <c r="AC6" s="14" t="s">
        <v>151</v>
      </c>
      <c r="AD6" s="14" t="s">
        <v>146</v>
      </c>
      <c r="AE6" s="18">
        <v>9</v>
      </c>
      <c r="AF6" s="13">
        <v>-1</v>
      </c>
      <c r="AG6" s="13">
        <v>15</v>
      </c>
      <c r="AH6" s="19">
        <f t="shared" si="0"/>
        <v>15</v>
      </c>
      <c r="AI6" s="19">
        <f t="shared" si="1"/>
        <v>27.314189349079449</v>
      </c>
      <c r="AJ6" s="2" t="s">
        <v>147</v>
      </c>
      <c r="AK6" s="13">
        <v>-0.5</v>
      </c>
      <c r="AL6" s="13">
        <v>7</v>
      </c>
      <c r="AM6" s="19">
        <f>IF(Abschlüsse[[#This Row],[Ergeb]]="ET","",SQRT(($AF6-$AK6)^2+($AG6-$AL6)^2))</f>
        <v>8.0156097709406993</v>
      </c>
      <c r="AN6" s="3">
        <v>1</v>
      </c>
      <c r="AO6" s="13">
        <v>-4</v>
      </c>
      <c r="AP6" s="13">
        <v>14.5</v>
      </c>
      <c r="AQ6" s="19">
        <f t="shared" si="2"/>
        <v>3.0413812651491097</v>
      </c>
      <c r="AR6" s="3">
        <v>0</v>
      </c>
      <c r="AU6" s="19" t="str">
        <f t="shared" si="3"/>
        <v/>
      </c>
      <c r="AV6" s="1"/>
    </row>
    <row r="7" spans="1:48" ht="25.05" customHeight="1">
      <c r="A7" s="3">
        <v>1</v>
      </c>
      <c r="B7" s="2" t="s">
        <v>8</v>
      </c>
      <c r="C7" s="17" t="str">
        <f>IF($A7="","",IF(VLOOKUP($A7,Spiele!$A$2:$D$16,3,FALSE)=$B7,"H","G"))</f>
        <v>H</v>
      </c>
      <c r="D7" s="17" t="str">
        <f>IF($B7="","",IF(VLOOKUP($A7,Spiele!$A$2:$F$16,3,FALSE)=$B7,VLOOKUP($A7,Spiele!$A$2:$F$16,4,FALSE),VLOOKUP($A7,Spiele!$A$2:$F$16,3,FALSE)))</f>
        <v>GWD</v>
      </c>
      <c r="E7" s="18">
        <f>IF(Abschlüsse[[#This Row],[Ergeb]]="ET",0,COUNTIFS($A$2:$A7,$A7,$B$2:$B7,$B7,$L$2:$L7,"&lt;&gt;ET"))</f>
        <v>5</v>
      </c>
      <c r="F7" s="11">
        <v>16</v>
      </c>
      <c r="G7" s="12">
        <v>1</v>
      </c>
      <c r="H7" s="18">
        <f>COUNTIFS('Rote Karten'!$A$2:$A$4,$A7,'Rote Karten'!$D$2:$D$4,"&lt;&gt;"&amp;$B7,'Rote Karten'!$B$2:$B$4,"&lt;"&amp;$F7,'Rote Karten'!$C$2:$C$4,"&lt;="&amp;$G7)-COUNTIFS('Rote Karten'!$A$2:$A$4,$A7,'Rote Karten'!$D$2:$D$4,$B7,'Rote Karten'!$B$2:$B$4,"&lt;"&amp;$F7,'Rote Karten'!$C$2:$C$4,"&lt;="&amp;$G7)</f>
        <v>0</v>
      </c>
      <c r="I7" s="17" t="str">
        <f>IF(OR($L7="Tor",$L7="ET"),_xlfn.IFNA(IF(VLOOKUP($A7,Spiele!$A$2:$C$16,3,FALSE)=$B7,COUNTIFS($L$2:$L7,"Tor",$B$2:$B7,$B7,$A$2:$A7,$A7)+COUNTIFS($L$2:$L7,"ET",$B$2:$B7,$B7,$A$2:$A7,$A7)&amp;":"&amp;COUNTIFS($L$2:$L7,"Tor",$B$2:$B7,"&lt;&gt;"&amp;$B7,$A$2:$A7,$A7)+COUNTIFS($L$2:$L7,"ET",$B$2:$B7,"&lt;&gt;"&amp;$B7,$A$2:$A7,$A7),COUNTIFS($L$2:$L7,"Tor",$B$2:$B7,"&lt;&gt;"&amp;$B7,$A$2:$A7,$A7)+COUNTIFS($L$2:$L7,"ET",$B$2:$B7,"&lt;&gt;"&amp;$B7,$A$2:$A7,$A7)&amp;":"&amp;COUNTIFS($L$2:$L7,"Tor",$B$2:$B7,$B7,$A$2:$A7,$A7)+COUNTIFS($L$2:$L7,"ET",$B$2:$B7,$B7,$A$2:$A7,$A7)),""),"")</f>
        <v>2:0</v>
      </c>
      <c r="J7" s="18">
        <f>_xlfn.IFNA(IF(VLOOKUP($A7,Spiele!$A$2:$D$16,3,FALSE)=$B7,(COUNTIFS($L$1:$L6,"Tor",$B$1:$B6,$B7,$A$1:$A6,$A7)+COUNTIFS($L$1:$L6,"ET",$B$1:$B6,$B7,$A$1:$A6,$A7))-(COUNTIFS($L$1:$L6,"Tor",$B$1:$B6,"&lt;&gt;"&amp;$B7,$A$1:$A6,$A7)+COUNTIFS($L$1:$L6,"ET",$B$1:$B6,"&lt;&gt;"&amp;$B7,$A$1:$A6,$A7)),(COUNTIFS($L$1:$L6,"Tor",$B$1:$B6,$B7,$A$1:$A6,$A7)+COUNTIFS($L$1:$L6,"ET",$B$1:$B6,$B7,$A$1:$A6,$A7))-(COUNTIFS($L$1:$L6,"Tor",$B$1:$B6,"&lt;&gt;"&amp;$B7,$A$1:$A6,$A7)+COUNTIFS($L$1:$L6,"ET",$B$1:$B6,"&lt;&gt;"&amp;$B7,$A$1:$A6,$A7))),"")</f>
        <v>1</v>
      </c>
      <c r="K7" s="3">
        <v>6</v>
      </c>
      <c r="L7" s="17" t="s">
        <v>0</v>
      </c>
      <c r="M7" s="2" t="s">
        <v>148</v>
      </c>
      <c r="N7" s="2" t="s">
        <v>154</v>
      </c>
      <c r="O7" s="17">
        <v>8</v>
      </c>
      <c r="P7" s="2">
        <v>26</v>
      </c>
      <c r="Q7" s="2">
        <v>23</v>
      </c>
      <c r="R7" s="2">
        <v>6</v>
      </c>
      <c r="S7" s="2">
        <v>20</v>
      </c>
      <c r="T7" s="2">
        <v>13</v>
      </c>
      <c r="AA7" s="2" t="s">
        <v>155</v>
      </c>
      <c r="AB7" s="17" t="s">
        <v>144</v>
      </c>
      <c r="AC7" s="14" t="s">
        <v>145</v>
      </c>
      <c r="AD7" s="14" t="s">
        <v>146</v>
      </c>
      <c r="AE7" s="18">
        <v>7</v>
      </c>
      <c r="AF7" s="13">
        <v>0.5</v>
      </c>
      <c r="AG7" s="13">
        <v>6.5</v>
      </c>
      <c r="AH7" s="19">
        <f t="shared" si="0"/>
        <v>6.5</v>
      </c>
      <c r="AI7" s="19">
        <f t="shared" si="1"/>
        <v>58.546125075791529</v>
      </c>
      <c r="AJ7" s="2" t="s">
        <v>147</v>
      </c>
      <c r="AK7" s="13">
        <v>0</v>
      </c>
      <c r="AL7" s="13">
        <v>2</v>
      </c>
      <c r="AM7" s="19">
        <f>IF(Abschlüsse[[#This Row],[Ergeb]]="ET","",SQRT(($AF7-$AK7)^2+($AG7-$AL7)^2))</f>
        <v>4.5276925690687087</v>
      </c>
      <c r="AN7" s="3">
        <v>0</v>
      </c>
      <c r="AO7" s="13"/>
      <c r="AP7" s="13"/>
      <c r="AQ7" s="19" t="str">
        <f t="shared" si="2"/>
        <v/>
      </c>
      <c r="AR7" s="3">
        <v>0</v>
      </c>
      <c r="AU7" s="19" t="str">
        <f t="shared" si="3"/>
        <v/>
      </c>
      <c r="AV7" s="1"/>
    </row>
    <row r="8" spans="1:48" ht="25.05" customHeight="1">
      <c r="A8" s="3">
        <v>1</v>
      </c>
      <c r="B8" s="2" t="s">
        <v>55</v>
      </c>
      <c r="C8" s="17" t="str">
        <f>IF($A8="","",IF(VLOOKUP($A8,Spiele!$A$2:$D$16,3,FALSE)=$B8,"H","G"))</f>
        <v>G</v>
      </c>
      <c r="D8" s="17" t="str">
        <f>IF($B8="","",IF(VLOOKUP($A8,Spiele!$A$2:$F$16,3,FALSE)=$B8,VLOOKUP($A8,Spiele!$A$2:$F$16,4,FALSE),VLOOKUP($A8,Spiele!$A$2:$F$16,3,FALSE)))</f>
        <v>FCN</v>
      </c>
      <c r="E8" s="18">
        <f>IF(Abschlüsse[[#This Row],[Ergeb]]="ET",0,COUNTIFS($A$2:$A8,$A8,$B$2:$B8,$B8,$L$2:$L8,"&lt;&gt;ET"))</f>
        <v>2</v>
      </c>
      <c r="F8" s="11">
        <v>18</v>
      </c>
      <c r="G8" s="12">
        <v>1</v>
      </c>
      <c r="H8" s="18">
        <f>COUNTIFS('Rote Karten'!$A$2:$A$4,$A8,'Rote Karten'!$D$2:$D$4,"&lt;&gt;"&amp;$B8,'Rote Karten'!$B$2:$B$4,"&lt;"&amp;$F8,'Rote Karten'!$C$2:$C$4,"&lt;="&amp;$G8)-COUNTIFS('Rote Karten'!$A$2:$A$4,$A8,'Rote Karten'!$D$2:$D$4,$B8,'Rote Karten'!$B$2:$B$4,"&lt;"&amp;$F8,'Rote Karten'!$C$2:$C$4,"&lt;="&amp;$G8)</f>
        <v>0</v>
      </c>
      <c r="I8" s="17" t="str">
        <f>IF(OR($L8="Tor",$L8="ET"),_xlfn.IFNA(IF(VLOOKUP($A8,Spiele!$A$2:$C$16,3,FALSE)=$B8,COUNTIFS($L$2:$L8,"Tor",$B$2:$B8,$B8,$A$2:$A8,$A8)+COUNTIFS($L$2:$L8,"ET",$B$2:$B8,$B8,$A$2:$A8,$A8)&amp;":"&amp;COUNTIFS($L$2:$L8,"Tor",$B$2:$B8,"&lt;&gt;"&amp;$B8,$A$2:$A8,$A8)+COUNTIFS($L$2:$L8,"ET",$B$2:$B8,"&lt;&gt;"&amp;$B8,$A$2:$A8,$A8),COUNTIFS($L$2:$L8,"Tor",$B$2:$B8,"&lt;&gt;"&amp;$B8,$A$2:$A8,$A8)+COUNTIFS($L$2:$L8,"ET",$B$2:$B8,"&lt;&gt;"&amp;$B8,$A$2:$A8,$A8)&amp;":"&amp;COUNTIFS($L$2:$L8,"Tor",$B$2:$B8,$B8,$A$2:$A8,$A8)+COUNTIFS($L$2:$L8,"ET",$B$2:$B8,$B8,$A$2:$A8,$A8)),""),"")</f>
        <v/>
      </c>
      <c r="J8" s="18">
        <f>_xlfn.IFNA(IF(VLOOKUP($A8,Spiele!$A$2:$D$16,3,FALSE)=$B8,(COUNTIFS($L$1:$L7,"Tor",$B$1:$B7,$B8,$A$1:$A7,$A8)+COUNTIFS($L$1:$L7,"ET",$B$1:$B7,$B8,$A$1:$A7,$A8))-(COUNTIFS($L$1:$L7,"Tor",$B$1:$B7,"&lt;&gt;"&amp;$B8,$A$1:$A7,$A8)+COUNTIFS($L$1:$L7,"ET",$B$1:$B7,"&lt;&gt;"&amp;$B8,$A$1:$A7,$A8)),(COUNTIFS($L$1:$L7,"Tor",$B$1:$B7,$B8,$A$1:$A7,$A8)+COUNTIFS($L$1:$L7,"ET",$B$1:$B7,$B8,$A$1:$A7,$A8))-(COUNTIFS($L$1:$L7,"Tor",$B$1:$B7,"&lt;&gt;"&amp;$B8,$A$1:$A7,$A8)+COUNTIFS($L$1:$L7,"ET",$B$1:$B7,"&lt;&gt;"&amp;$B8,$A$1:$A7,$A8))),"")</f>
        <v>-2</v>
      </c>
      <c r="K8" s="3">
        <v>7</v>
      </c>
      <c r="L8" s="17" t="s">
        <v>19</v>
      </c>
      <c r="M8" s="2" t="s">
        <v>141</v>
      </c>
      <c r="N8" s="2" t="s">
        <v>156</v>
      </c>
      <c r="O8" s="17"/>
      <c r="AA8" s="2" t="s">
        <v>152</v>
      </c>
      <c r="AB8" s="17" t="s">
        <v>150</v>
      </c>
      <c r="AC8" s="14" t="s">
        <v>151</v>
      </c>
      <c r="AD8" s="14" t="s">
        <v>146</v>
      </c>
      <c r="AE8" s="18"/>
      <c r="AF8" s="13">
        <v>-14.5</v>
      </c>
      <c r="AG8" s="13">
        <v>23.5</v>
      </c>
      <c r="AH8" s="19">
        <f t="shared" si="0"/>
        <v>25.879636782613467</v>
      </c>
      <c r="AI8" s="19">
        <f t="shared" si="1"/>
        <v>12.932857897920591</v>
      </c>
      <c r="AJ8" s="2" t="s">
        <v>147</v>
      </c>
      <c r="AK8" s="13">
        <v>-1.5</v>
      </c>
      <c r="AL8" s="13">
        <v>1.5</v>
      </c>
      <c r="AM8" s="19">
        <f>IF(Abschlüsse[[#This Row],[Ergeb]]="ET","",SQRT(($AF8-$AK8)^2+($AG8-$AL8)^2))</f>
        <v>25.553864678361276</v>
      </c>
      <c r="AN8" s="3">
        <v>0</v>
      </c>
      <c r="AO8" s="13"/>
      <c r="AP8" s="13"/>
      <c r="AQ8" s="19" t="str">
        <f t="shared" si="2"/>
        <v/>
      </c>
      <c r="AR8" s="3">
        <v>1</v>
      </c>
      <c r="AS8" s="13">
        <v>-10</v>
      </c>
      <c r="AT8" s="13">
        <v>17.5</v>
      </c>
      <c r="AU8" s="19">
        <f t="shared" si="3"/>
        <v>7.5</v>
      </c>
      <c r="AV8" s="1"/>
    </row>
    <row r="9" spans="1:48" ht="25.05" customHeight="1">
      <c r="A9" s="3">
        <v>1</v>
      </c>
      <c r="B9" s="2" t="s">
        <v>55</v>
      </c>
      <c r="C9" s="17" t="str">
        <f>IF($A9="","",IF(VLOOKUP($A9,Spiele!$A$2:$D$16,3,FALSE)=$B9,"H","G"))</f>
        <v>G</v>
      </c>
      <c r="D9" s="17" t="str">
        <f>IF($B9="","",IF(VLOOKUP($A9,Spiele!$A$2:$F$16,3,FALSE)=$B9,VLOOKUP($A9,Spiele!$A$2:$F$16,4,FALSE),VLOOKUP($A9,Spiele!$A$2:$F$16,3,FALSE)))</f>
        <v>FCN</v>
      </c>
      <c r="E9" s="18">
        <f>IF(Abschlüsse[[#This Row],[Ergeb]]="ET",0,COUNTIFS($A$2:$A9,$A9,$B$2:$B9,$B9,$L$2:$L9,"&lt;&gt;ET"))</f>
        <v>3</v>
      </c>
      <c r="F9" s="11">
        <v>20</v>
      </c>
      <c r="G9" s="12">
        <v>1</v>
      </c>
      <c r="H9" s="18">
        <f>COUNTIFS('Rote Karten'!$A$2:$A$4,$A9,'Rote Karten'!$D$2:$D$4,"&lt;&gt;"&amp;$B9,'Rote Karten'!$B$2:$B$4,"&lt;"&amp;$F9,'Rote Karten'!$C$2:$C$4,"&lt;="&amp;$G9)-COUNTIFS('Rote Karten'!$A$2:$A$4,$A9,'Rote Karten'!$D$2:$D$4,$B9,'Rote Karten'!$B$2:$B$4,"&lt;"&amp;$F9,'Rote Karten'!$C$2:$C$4,"&lt;="&amp;$G9)</f>
        <v>0</v>
      </c>
      <c r="I9" s="17" t="str">
        <f>IF(OR($L9="Tor",$L9="ET"),_xlfn.IFNA(IF(VLOOKUP($A9,Spiele!$A$2:$C$16,3,FALSE)=$B9,COUNTIFS($L$2:$L9,"Tor",$B$2:$B9,$B9,$A$2:$A9,$A9)+COUNTIFS($L$2:$L9,"ET",$B$2:$B9,$B9,$A$2:$A9,$A9)&amp;":"&amp;COUNTIFS($L$2:$L9,"Tor",$B$2:$B9,"&lt;&gt;"&amp;$B9,$A$2:$A9,$A9)+COUNTIFS($L$2:$L9,"ET",$B$2:$B9,"&lt;&gt;"&amp;$B9,$A$2:$A9,$A9),COUNTIFS($L$2:$L9,"Tor",$B$2:$B9,"&lt;&gt;"&amp;$B9,$A$2:$A9,$A9)+COUNTIFS($L$2:$L9,"ET",$B$2:$B9,"&lt;&gt;"&amp;$B9,$A$2:$A9,$A9)&amp;":"&amp;COUNTIFS($L$2:$L9,"Tor",$B$2:$B9,$B9,$A$2:$A9,$A9)+COUNTIFS($L$2:$L9,"ET",$B$2:$B9,$B9,$A$2:$A9,$A9)),""),"")</f>
        <v/>
      </c>
      <c r="J9" s="18">
        <f>_xlfn.IFNA(IF(VLOOKUP($A9,Spiele!$A$2:$D$16,3,FALSE)=$B9,(COUNTIFS($L$1:$L8,"Tor",$B$1:$B8,$B9,$A$1:$A8,$A9)+COUNTIFS($L$1:$L8,"ET",$B$1:$B8,$B9,$A$1:$A8,$A9))-(COUNTIFS($L$1:$L8,"Tor",$B$1:$B8,"&lt;&gt;"&amp;$B9,$A$1:$A8,$A9)+COUNTIFS($L$1:$L8,"ET",$B$1:$B8,"&lt;&gt;"&amp;$B9,$A$1:$A8,$A9)),(COUNTIFS($L$1:$L8,"Tor",$B$1:$B8,$B9,$A$1:$A8,$A9)+COUNTIFS($L$1:$L8,"ET",$B$1:$B8,$B9,$A$1:$A8,$A9))-(COUNTIFS($L$1:$L8,"Tor",$B$1:$B8,"&lt;&gt;"&amp;$B9,$A$1:$A8,$A9)+COUNTIFS($L$1:$L8,"ET",$B$1:$B8,"&lt;&gt;"&amp;$B9,$A$1:$A8,$A9))),"")</f>
        <v>-2</v>
      </c>
      <c r="K9" s="3">
        <v>8</v>
      </c>
      <c r="L9" s="17" t="s">
        <v>19</v>
      </c>
      <c r="M9" s="2" t="s">
        <v>158</v>
      </c>
      <c r="N9" s="2" t="s">
        <v>159</v>
      </c>
      <c r="O9" s="17"/>
      <c r="AA9" s="2" t="s">
        <v>152</v>
      </c>
      <c r="AB9" s="17" t="s">
        <v>144</v>
      </c>
      <c r="AC9" s="14" t="s">
        <v>151</v>
      </c>
      <c r="AD9" s="14" t="s">
        <v>146</v>
      </c>
      <c r="AE9" s="18"/>
      <c r="AF9" s="13">
        <v>7.5</v>
      </c>
      <c r="AG9" s="13">
        <v>26</v>
      </c>
      <c r="AH9" s="19">
        <f t="shared" si="0"/>
        <v>26.282039494681534</v>
      </c>
      <c r="AI9" s="19">
        <f t="shared" si="1"/>
        <v>14.829087796289604</v>
      </c>
      <c r="AJ9" s="2" t="s">
        <v>147</v>
      </c>
      <c r="AK9" s="13">
        <v>1.5</v>
      </c>
      <c r="AL9" s="13">
        <v>1.5</v>
      </c>
      <c r="AM9" s="19">
        <f>IF(Abschlüsse[[#This Row],[Ergeb]]="ET","",SQRT(($AF9-$AK9)^2+($AG9-$AL9)^2))</f>
        <v>25.223996511258878</v>
      </c>
      <c r="AN9" s="3">
        <v>0</v>
      </c>
      <c r="AO9" s="13"/>
      <c r="AP9" s="13"/>
      <c r="AQ9" s="19" t="str">
        <f t="shared" si="2"/>
        <v/>
      </c>
      <c r="AR9" s="3">
        <v>1</v>
      </c>
      <c r="AS9" s="13">
        <v>4.5</v>
      </c>
      <c r="AT9" s="13">
        <v>18</v>
      </c>
      <c r="AU9" s="19">
        <f t="shared" si="3"/>
        <v>8.5440037453175304</v>
      </c>
      <c r="AV9" s="1"/>
    </row>
    <row r="10" spans="1:48" ht="25.05" customHeight="1">
      <c r="A10" s="3">
        <v>1</v>
      </c>
      <c r="B10" s="2" t="s">
        <v>8</v>
      </c>
      <c r="C10" s="17" t="str">
        <f>IF($A10="","",IF(VLOOKUP($A10,Spiele!$A$2:$D$16,3,FALSE)=$B10,"H","G"))</f>
        <v>H</v>
      </c>
      <c r="D10" s="17" t="str">
        <f>IF($B10="","",IF(VLOOKUP($A10,Spiele!$A$2:$F$16,3,FALSE)=$B10,VLOOKUP($A10,Spiele!$A$2:$F$16,4,FALSE),VLOOKUP($A10,Spiele!$A$2:$F$16,3,FALSE)))</f>
        <v>GWD</v>
      </c>
      <c r="E10" s="18">
        <f>IF(Abschlüsse[[#This Row],[Ergeb]]="ET",0,COUNTIFS($A$2:$A10,$A10,$B$2:$B10,$B10,$L$2:$L10,"&lt;&gt;ET"))</f>
        <v>6</v>
      </c>
      <c r="F10" s="11">
        <v>21</v>
      </c>
      <c r="G10" s="12">
        <v>1</v>
      </c>
      <c r="H10" s="18">
        <f>COUNTIFS('Rote Karten'!$A$2:$A$4,$A10,'Rote Karten'!$D$2:$D$4,"&lt;&gt;"&amp;$B10,'Rote Karten'!$B$2:$B$4,"&lt;"&amp;$F10,'Rote Karten'!$C$2:$C$4,"&lt;="&amp;$G10)-COUNTIFS('Rote Karten'!$A$2:$A$4,$A10,'Rote Karten'!$D$2:$D$4,$B10,'Rote Karten'!$B$2:$B$4,"&lt;"&amp;$F10,'Rote Karten'!$C$2:$C$4,"&lt;="&amp;$G10)</f>
        <v>0</v>
      </c>
      <c r="I10" s="17" t="str">
        <f>IF(OR($L10="Tor",$L10="ET"),_xlfn.IFNA(IF(VLOOKUP($A10,Spiele!$A$2:$C$16,3,FALSE)=$B10,COUNTIFS($L$2:$L10,"Tor",$B$2:$B10,$B10,$A$2:$A10,$A10)+COUNTIFS($L$2:$L10,"ET",$B$2:$B10,$B10,$A$2:$A10,$A10)&amp;":"&amp;COUNTIFS($L$2:$L10,"Tor",$B$2:$B10,"&lt;&gt;"&amp;$B10,$A$2:$A10,$A10)+COUNTIFS($L$2:$L10,"ET",$B$2:$B10,"&lt;&gt;"&amp;$B10,$A$2:$A10,$A10),COUNTIFS($L$2:$L10,"Tor",$B$2:$B10,"&lt;&gt;"&amp;$B10,$A$2:$A10,$A10)+COUNTIFS($L$2:$L10,"ET",$B$2:$B10,"&lt;&gt;"&amp;$B10,$A$2:$A10,$A10)&amp;":"&amp;COUNTIFS($L$2:$L10,"Tor",$B$2:$B10,$B10,$A$2:$A10,$A10)+COUNTIFS($L$2:$L10,"ET",$B$2:$B10,$B10,$A$2:$A10,$A10)),""),"")</f>
        <v/>
      </c>
      <c r="J10" s="18">
        <f>_xlfn.IFNA(IF(VLOOKUP($A10,Spiele!$A$2:$D$16,3,FALSE)=$B10,(COUNTIFS($L$1:$L9,"Tor",$B$1:$B9,$B10,$A$1:$A9,$A10)+COUNTIFS($L$1:$L9,"ET",$B$1:$B9,$B10,$A$1:$A9,$A10))-(COUNTIFS($L$1:$L9,"Tor",$B$1:$B9,"&lt;&gt;"&amp;$B10,$A$1:$A9,$A10)+COUNTIFS($L$1:$L9,"ET",$B$1:$B9,"&lt;&gt;"&amp;$B10,$A$1:$A9,$A10)),(COUNTIFS($L$1:$L9,"Tor",$B$1:$B9,$B10,$A$1:$A9,$A10)+COUNTIFS($L$1:$L9,"ET",$B$1:$B9,$B10,$A$1:$A9,$A10))-(COUNTIFS($L$1:$L9,"Tor",$B$1:$B9,"&lt;&gt;"&amp;$B10,$A$1:$A9,$A10)+COUNTIFS($L$1:$L9,"ET",$B$1:$B9,"&lt;&gt;"&amp;$B10,$A$1:$A9,$A10))),"")</f>
        <v>2</v>
      </c>
      <c r="K10" s="3">
        <v>9</v>
      </c>
      <c r="L10" s="17" t="s">
        <v>18</v>
      </c>
      <c r="M10" s="2" t="s">
        <v>160</v>
      </c>
      <c r="N10" s="2" t="s">
        <v>160</v>
      </c>
      <c r="O10" s="17">
        <v>13</v>
      </c>
      <c r="AA10" s="2" t="s">
        <v>155</v>
      </c>
      <c r="AB10" s="17" t="s">
        <v>161</v>
      </c>
      <c r="AC10" s="14" t="s">
        <v>162</v>
      </c>
      <c r="AD10" s="14" t="s">
        <v>163</v>
      </c>
      <c r="AE10" s="18">
        <v>9</v>
      </c>
      <c r="AF10" s="13">
        <v>-17</v>
      </c>
      <c r="AG10" s="13">
        <v>6.5</v>
      </c>
      <c r="AH10" s="19">
        <f t="shared" si="0"/>
        <v>14.839326130252681</v>
      </c>
      <c r="AI10" s="19">
        <f t="shared" si="1"/>
        <v>8.5134600641829881</v>
      </c>
      <c r="AJ10" s="2" t="s">
        <v>147</v>
      </c>
      <c r="AK10" s="13">
        <v>-3</v>
      </c>
      <c r="AL10" s="13">
        <v>1</v>
      </c>
      <c r="AM10" s="19">
        <f>IF(Abschlüsse[[#This Row],[Ergeb]]="ET","",SQRT(($AF10-$AK10)^2+($AG10-$AL10)^2))</f>
        <v>15.041608956491324</v>
      </c>
      <c r="AN10" s="3">
        <v>2</v>
      </c>
      <c r="AO10" s="13">
        <v>-18</v>
      </c>
      <c r="AP10" s="13">
        <v>7.5</v>
      </c>
      <c r="AQ10" s="19">
        <f t="shared" si="2"/>
        <v>1.4142135623730951</v>
      </c>
      <c r="AR10" s="3">
        <v>0</v>
      </c>
      <c r="AU10" s="19" t="str">
        <f t="shared" si="3"/>
        <v/>
      </c>
      <c r="AV10" s="1"/>
    </row>
    <row r="11" spans="1:48" ht="25.05" customHeight="1">
      <c r="A11" s="3">
        <v>1</v>
      </c>
      <c r="B11" s="2" t="s">
        <v>55</v>
      </c>
      <c r="C11" s="17" t="str">
        <f>IF($A11="","",IF(VLOOKUP($A11,Spiele!$A$2:$D$16,3,FALSE)=$B11,"H","G"))</f>
        <v>G</v>
      </c>
      <c r="D11" s="17" t="str">
        <f>IF($B11="","",IF(VLOOKUP($A11,Spiele!$A$2:$F$16,3,FALSE)=$B11,VLOOKUP($A11,Spiele!$A$2:$F$16,4,FALSE),VLOOKUP($A11,Spiele!$A$2:$F$16,3,FALSE)))</f>
        <v>FCN</v>
      </c>
      <c r="E11" s="18">
        <f>IF(Abschlüsse[[#This Row],[Ergeb]]="ET",0,COUNTIFS($A$2:$A11,$A11,$B$2:$B11,$B11,$L$2:$L11,"&lt;&gt;ET"))</f>
        <v>4</v>
      </c>
      <c r="F11" s="11">
        <v>24</v>
      </c>
      <c r="G11" s="12">
        <v>1</v>
      </c>
      <c r="H11" s="18">
        <f>COUNTIFS('Rote Karten'!$A$2:$A$4,$A11,'Rote Karten'!$D$2:$D$4,"&lt;&gt;"&amp;$B11,'Rote Karten'!$B$2:$B$4,"&lt;"&amp;$F11,'Rote Karten'!$C$2:$C$4,"&lt;="&amp;$G11)-COUNTIFS('Rote Karten'!$A$2:$A$4,$A11,'Rote Karten'!$D$2:$D$4,$B11,'Rote Karten'!$B$2:$B$4,"&lt;"&amp;$F11,'Rote Karten'!$C$2:$C$4,"&lt;="&amp;$G11)</f>
        <v>0</v>
      </c>
      <c r="I11" s="17" t="str">
        <f>IF(OR($L11="Tor",$L11="ET"),_xlfn.IFNA(IF(VLOOKUP($A11,Spiele!$A$2:$C$16,3,FALSE)=$B11,COUNTIFS($L$2:$L11,"Tor",$B$2:$B11,$B11,$A$2:$A11,$A11)+COUNTIFS($L$2:$L11,"ET",$B$2:$B11,$B11,$A$2:$A11,$A11)&amp;":"&amp;COUNTIFS($L$2:$L11,"Tor",$B$2:$B11,"&lt;&gt;"&amp;$B11,$A$2:$A11,$A11)+COUNTIFS($L$2:$L11,"ET",$B$2:$B11,"&lt;&gt;"&amp;$B11,$A$2:$A11,$A11),COUNTIFS($L$2:$L11,"Tor",$B$2:$B11,"&lt;&gt;"&amp;$B11,$A$2:$A11,$A11)+COUNTIFS($L$2:$L11,"ET",$B$2:$B11,"&lt;&gt;"&amp;$B11,$A$2:$A11,$A11)&amp;":"&amp;COUNTIFS($L$2:$L11,"Tor",$B$2:$B11,$B11,$A$2:$A11,$A11)+COUNTIFS($L$2:$L11,"ET",$B$2:$B11,$B11,$A$2:$A11,$A11)),""),"")</f>
        <v/>
      </c>
      <c r="J11" s="18">
        <f>_xlfn.IFNA(IF(VLOOKUP($A11,Spiele!$A$2:$D$16,3,FALSE)=$B11,(COUNTIFS($L$1:$L10,"Tor",$B$1:$B10,$B11,$A$1:$A10,$A11)+COUNTIFS($L$1:$L10,"ET",$B$1:$B10,$B11,$A$1:$A10,$A11))-(COUNTIFS($L$1:$L10,"Tor",$B$1:$B10,"&lt;&gt;"&amp;$B11,$A$1:$A10,$A11)+COUNTIFS($L$1:$L10,"ET",$B$1:$B10,"&lt;&gt;"&amp;$B11,$A$1:$A10,$A11)),(COUNTIFS($L$1:$L10,"Tor",$B$1:$B10,$B11,$A$1:$A10,$A11)+COUNTIFS($L$1:$L10,"ET",$B$1:$B10,$B11,$A$1:$A10,$A11))-(COUNTIFS($L$1:$L10,"Tor",$B$1:$B10,"&lt;&gt;"&amp;$B11,$A$1:$A10,$A11)+COUNTIFS($L$1:$L10,"ET",$B$1:$B10,"&lt;&gt;"&amp;$B11,$A$1:$A10,$A11))),"")</f>
        <v>-2</v>
      </c>
      <c r="K11" s="3">
        <v>10</v>
      </c>
      <c r="L11" s="17" t="s">
        <v>18</v>
      </c>
      <c r="M11" s="2" t="s">
        <v>164</v>
      </c>
      <c r="N11" s="2" t="s">
        <v>165</v>
      </c>
      <c r="O11" s="17"/>
      <c r="AA11" s="2" t="s">
        <v>152</v>
      </c>
      <c r="AB11" s="17" t="s">
        <v>150</v>
      </c>
      <c r="AC11" s="14" t="s">
        <v>151</v>
      </c>
      <c r="AD11" s="14" t="s">
        <v>146</v>
      </c>
      <c r="AE11" s="18"/>
      <c r="AF11" s="13">
        <v>-5.5</v>
      </c>
      <c r="AG11" s="13">
        <v>15.5</v>
      </c>
      <c r="AH11" s="19">
        <f t="shared" si="0"/>
        <v>15.608830833858121</v>
      </c>
      <c r="AI11" s="19">
        <f t="shared" si="1"/>
        <v>23.81183579249906</v>
      </c>
      <c r="AJ11" s="2" t="s">
        <v>147</v>
      </c>
      <c r="AK11" s="13">
        <v>-3.5</v>
      </c>
      <c r="AL11" s="13">
        <v>8</v>
      </c>
      <c r="AM11" s="19">
        <f>IF(Abschlüsse[[#This Row],[Ergeb]]="ET","",SQRT(($AF11-$AK11)^2+($AG11-$AL11)^2))</f>
        <v>7.7620873481300121</v>
      </c>
      <c r="AN11" s="3">
        <v>2</v>
      </c>
      <c r="AO11" s="13">
        <v>-4.5</v>
      </c>
      <c r="AP11" s="13">
        <v>17.5</v>
      </c>
      <c r="AQ11" s="19">
        <f t="shared" si="2"/>
        <v>2.2360679774997898</v>
      </c>
      <c r="AR11" s="3">
        <v>0</v>
      </c>
      <c r="AU11" s="19" t="str">
        <f t="shared" si="3"/>
        <v/>
      </c>
      <c r="AV11" s="1"/>
    </row>
    <row r="12" spans="1:48" ht="25.05" customHeight="1">
      <c r="A12" s="3">
        <v>1</v>
      </c>
      <c r="B12" s="2" t="s">
        <v>55</v>
      </c>
      <c r="C12" s="17" t="str">
        <f>IF($A12="","",IF(VLOOKUP($A12,Spiele!$A$2:$D$16,3,FALSE)=$B12,"H","G"))</f>
        <v>G</v>
      </c>
      <c r="D12" s="17" t="str">
        <f>IF($B12="","",IF(VLOOKUP($A12,Spiele!$A$2:$F$16,3,FALSE)=$B12,VLOOKUP($A12,Spiele!$A$2:$F$16,4,FALSE),VLOOKUP($A12,Spiele!$A$2:$F$16,3,FALSE)))</f>
        <v>FCN</v>
      </c>
      <c r="E12" s="18">
        <f>IF(Abschlüsse[[#This Row],[Ergeb]]="ET",0,COUNTIFS($A$2:$A12,$A12,$B$2:$B12,$B12,$L$2:$L12,"&lt;&gt;ET"))</f>
        <v>5</v>
      </c>
      <c r="F12" s="11">
        <v>24</v>
      </c>
      <c r="G12" s="12">
        <v>1</v>
      </c>
      <c r="H12" s="18">
        <f>COUNTIFS('Rote Karten'!$A$2:$A$4,$A12,'Rote Karten'!$D$2:$D$4,"&lt;&gt;"&amp;$B12,'Rote Karten'!$B$2:$B$4,"&lt;"&amp;$F12,'Rote Karten'!$C$2:$C$4,"&lt;="&amp;$G12)-COUNTIFS('Rote Karten'!$A$2:$A$4,$A12,'Rote Karten'!$D$2:$D$4,$B12,'Rote Karten'!$B$2:$B$4,"&lt;"&amp;$F12,'Rote Karten'!$C$2:$C$4,"&lt;="&amp;$G12)</f>
        <v>0</v>
      </c>
      <c r="I12" s="17" t="str">
        <f>IF(OR($L12="Tor",$L12="ET"),_xlfn.IFNA(IF(VLOOKUP($A12,Spiele!$A$2:$C$16,3,FALSE)=$B12,COUNTIFS($L$2:$L12,"Tor",$B$2:$B12,$B12,$A$2:$A12,$A12)+COUNTIFS($L$2:$L12,"ET",$B$2:$B12,$B12,$A$2:$A12,$A12)&amp;":"&amp;COUNTIFS($L$2:$L12,"Tor",$B$2:$B12,"&lt;&gt;"&amp;$B12,$A$2:$A12,$A12)+COUNTIFS($L$2:$L12,"ET",$B$2:$B12,"&lt;&gt;"&amp;$B12,$A$2:$A12,$A12),COUNTIFS($L$2:$L12,"Tor",$B$2:$B12,"&lt;&gt;"&amp;$B12,$A$2:$A12,$A12)+COUNTIFS($L$2:$L12,"ET",$B$2:$B12,"&lt;&gt;"&amp;$B12,$A$2:$A12,$A12)&amp;":"&amp;COUNTIFS($L$2:$L12,"Tor",$B$2:$B12,$B12,$A$2:$A12,$A12)+COUNTIFS($L$2:$L12,"ET",$B$2:$B12,$B12,$A$2:$A12,$A12)),""),"")</f>
        <v/>
      </c>
      <c r="J12" s="18">
        <f>_xlfn.IFNA(IF(VLOOKUP($A12,Spiele!$A$2:$D$16,3,FALSE)=$B12,(COUNTIFS($L$1:$L11,"Tor",$B$1:$B11,$B12,$A$1:$A11,$A12)+COUNTIFS($L$1:$L11,"ET",$B$1:$B11,$B12,$A$1:$A11,$A12))-(COUNTIFS($L$1:$L11,"Tor",$B$1:$B11,"&lt;&gt;"&amp;$B12,$A$1:$A11,$A12)+COUNTIFS($L$1:$L11,"ET",$B$1:$B11,"&lt;&gt;"&amp;$B12,$A$1:$A11,$A12)),(COUNTIFS($L$1:$L11,"Tor",$B$1:$B11,$B12,$A$1:$A11,$A12)+COUNTIFS($L$1:$L11,"ET",$B$1:$B11,$B12,$A$1:$A11,$A12))-(COUNTIFS($L$1:$L11,"Tor",$B$1:$B11,"&lt;&gt;"&amp;$B12,$A$1:$A11,$A12)+COUNTIFS($L$1:$L11,"ET",$B$1:$B11,"&lt;&gt;"&amp;$B12,$A$1:$A11,$A12))),"")</f>
        <v>-2</v>
      </c>
      <c r="K12" s="3">
        <v>10</v>
      </c>
      <c r="L12" s="17" t="s">
        <v>46</v>
      </c>
      <c r="M12" s="2" t="s">
        <v>164</v>
      </c>
      <c r="N12" s="2" t="s">
        <v>166</v>
      </c>
      <c r="O12" s="17"/>
      <c r="AA12" s="2" t="s">
        <v>142</v>
      </c>
      <c r="AB12" s="17" t="s">
        <v>144</v>
      </c>
      <c r="AC12" s="14" t="s">
        <v>151</v>
      </c>
      <c r="AD12" s="14" t="s">
        <v>157</v>
      </c>
      <c r="AE12" s="18"/>
      <c r="AF12" s="13">
        <v>6.5</v>
      </c>
      <c r="AG12" s="13">
        <v>12</v>
      </c>
      <c r="AH12" s="19">
        <f t="shared" si="0"/>
        <v>12.331488150259887</v>
      </c>
      <c r="AI12" s="19">
        <f t="shared" si="1"/>
        <v>26.938463956503323</v>
      </c>
      <c r="AJ12" s="2" t="s">
        <v>167</v>
      </c>
      <c r="AM12" s="19">
        <f>IF(Abschlüsse[[#This Row],[Ergeb]]="ET","",SQRT(($AF12-$AK12)^2+($AG12-$AL12)^2))</f>
        <v>13.647344063956181</v>
      </c>
      <c r="AN12" s="3">
        <v>1</v>
      </c>
      <c r="AO12" s="13">
        <v>4</v>
      </c>
      <c r="AP12" s="13">
        <v>11.5</v>
      </c>
      <c r="AQ12" s="19">
        <f t="shared" si="2"/>
        <v>2.5495097567963922</v>
      </c>
      <c r="AR12" s="3">
        <v>1</v>
      </c>
      <c r="AS12" s="13">
        <v>0</v>
      </c>
      <c r="AT12" s="13">
        <v>7</v>
      </c>
      <c r="AU12" s="19">
        <f t="shared" si="3"/>
        <v>8.2006097334283634</v>
      </c>
      <c r="AV12" s="1"/>
    </row>
    <row r="13" spans="1:48" ht="25.05" customHeight="1">
      <c r="A13" s="3">
        <v>1</v>
      </c>
      <c r="B13" s="2" t="s">
        <v>55</v>
      </c>
      <c r="C13" s="17" t="str">
        <f>IF($A13="","",IF(VLOOKUP($A13,Spiele!$A$2:$D$16,3,FALSE)=$B13,"H","G"))</f>
        <v>G</v>
      </c>
      <c r="D13" s="17" t="str">
        <f>IF($B13="","",IF(VLOOKUP($A13,Spiele!$A$2:$F$16,3,FALSE)=$B13,VLOOKUP($A13,Spiele!$A$2:$F$16,4,FALSE),VLOOKUP($A13,Spiele!$A$2:$F$16,3,FALSE)))</f>
        <v>FCN</v>
      </c>
      <c r="E13" s="18">
        <f>IF(Abschlüsse[[#This Row],[Ergeb]]="ET",0,COUNTIFS($A$2:$A13,$A13,$B$2:$B13,$B13,$L$2:$L13,"&lt;&gt;ET"))</f>
        <v>6</v>
      </c>
      <c r="F13" s="11">
        <v>27</v>
      </c>
      <c r="G13" s="12">
        <v>1</v>
      </c>
      <c r="H13" s="18">
        <f>COUNTIFS('Rote Karten'!$A$2:$A$4,$A13,'Rote Karten'!$D$2:$D$4,"&lt;&gt;"&amp;$B13,'Rote Karten'!$B$2:$B$4,"&lt;"&amp;$F13,'Rote Karten'!$C$2:$C$4,"&lt;="&amp;$G13)-COUNTIFS('Rote Karten'!$A$2:$A$4,$A13,'Rote Karten'!$D$2:$D$4,$B13,'Rote Karten'!$B$2:$B$4,"&lt;"&amp;$F13,'Rote Karten'!$C$2:$C$4,"&lt;="&amp;$G13)</f>
        <v>0</v>
      </c>
      <c r="I13" s="17" t="str">
        <f>IF(OR($L13="Tor",$L13="ET"),_xlfn.IFNA(IF(VLOOKUP($A13,Spiele!$A$2:$C$16,3,FALSE)=$B13,COUNTIFS($L$2:$L13,"Tor",$B$2:$B13,$B13,$A$2:$A13,$A13)+COUNTIFS($L$2:$L13,"ET",$B$2:$B13,$B13,$A$2:$A13,$A13)&amp;":"&amp;COUNTIFS($L$2:$L13,"Tor",$B$2:$B13,"&lt;&gt;"&amp;$B13,$A$2:$A13,$A13)+COUNTIFS($L$2:$L13,"ET",$B$2:$B13,"&lt;&gt;"&amp;$B13,$A$2:$A13,$A13),COUNTIFS($L$2:$L13,"Tor",$B$2:$B13,"&lt;&gt;"&amp;$B13,$A$2:$A13,$A13)+COUNTIFS($L$2:$L13,"ET",$B$2:$B13,"&lt;&gt;"&amp;$B13,$A$2:$A13,$A13)&amp;":"&amp;COUNTIFS($L$2:$L13,"Tor",$B$2:$B13,$B13,$A$2:$A13,$A13)+COUNTIFS($L$2:$L13,"ET",$B$2:$B13,$B13,$A$2:$A13,$A13)),""),"")</f>
        <v/>
      </c>
      <c r="J13" s="18">
        <f>_xlfn.IFNA(IF(VLOOKUP($A13,Spiele!$A$2:$D$16,3,FALSE)=$B13,(COUNTIFS($L$1:$L12,"Tor",$B$1:$B12,$B13,$A$1:$A12,$A13)+COUNTIFS($L$1:$L12,"ET",$B$1:$B12,$B13,$A$1:$A12,$A13))-(COUNTIFS($L$1:$L12,"Tor",$B$1:$B12,"&lt;&gt;"&amp;$B13,$A$1:$A12,$A13)+COUNTIFS($L$1:$L12,"ET",$B$1:$B12,"&lt;&gt;"&amp;$B13,$A$1:$A12,$A13)),(COUNTIFS($L$1:$L12,"Tor",$B$1:$B12,$B13,$A$1:$A12,$A13)+COUNTIFS($L$1:$L12,"ET",$B$1:$B12,$B13,$A$1:$A12,$A13))-(COUNTIFS($L$1:$L12,"Tor",$B$1:$B12,"&lt;&gt;"&amp;$B13,$A$1:$A12,$A13)+COUNTIFS($L$1:$L12,"ET",$B$1:$B12,"&lt;&gt;"&amp;$B13,$A$1:$A12,$A13))),"")</f>
        <v>-2</v>
      </c>
      <c r="K13" s="3">
        <v>11</v>
      </c>
      <c r="L13" s="17" t="s">
        <v>19</v>
      </c>
      <c r="M13" s="2" t="s">
        <v>141</v>
      </c>
      <c r="N13" s="2" t="s">
        <v>3</v>
      </c>
      <c r="O13" s="17"/>
      <c r="AA13" s="2" t="s">
        <v>152</v>
      </c>
      <c r="AB13" s="17" t="s">
        <v>150</v>
      </c>
      <c r="AC13" s="14" t="s">
        <v>151</v>
      </c>
      <c r="AD13" s="14" t="s">
        <v>157</v>
      </c>
      <c r="AE13" s="18"/>
      <c r="AF13" s="13">
        <v>4</v>
      </c>
      <c r="AG13" s="13">
        <v>33</v>
      </c>
      <c r="AH13" s="19">
        <f t="shared" si="0"/>
        <v>33.001751468672083</v>
      </c>
      <c r="AI13" s="19">
        <f t="shared" si="1"/>
        <v>12.477841871937917</v>
      </c>
      <c r="AJ13" s="2" t="s">
        <v>147</v>
      </c>
      <c r="AK13" s="13">
        <v>0.5</v>
      </c>
      <c r="AL13" s="13">
        <v>2</v>
      </c>
      <c r="AM13" s="19">
        <f>IF(Abschlüsse[[#This Row],[Ergeb]]="ET","",SQRT(($AF13-$AK13)^2+($AG13-$AL13)^2))</f>
        <v>31.196954979612993</v>
      </c>
      <c r="AN13" s="3">
        <v>1</v>
      </c>
      <c r="AO13" s="13">
        <v>6.5</v>
      </c>
      <c r="AP13" s="13">
        <v>32.5</v>
      </c>
      <c r="AQ13" s="19">
        <f t="shared" si="2"/>
        <v>2.5495097567963922</v>
      </c>
      <c r="AR13" s="3">
        <v>3</v>
      </c>
      <c r="AS13" s="13">
        <v>3.5</v>
      </c>
      <c r="AT13" s="13">
        <v>23</v>
      </c>
      <c r="AU13" s="19">
        <f t="shared" si="3"/>
        <v>10.012492197250394</v>
      </c>
      <c r="AV13" s="1"/>
    </row>
    <row r="14" spans="1:48" ht="25.05" customHeight="1">
      <c r="A14" s="3">
        <v>1</v>
      </c>
      <c r="B14" s="2" t="s">
        <v>8</v>
      </c>
      <c r="C14" s="17" t="str">
        <f>IF($A14="","",IF(VLOOKUP($A14,Spiele!$A$2:$D$16,3,FALSE)=$B14,"H","G"))</f>
        <v>H</v>
      </c>
      <c r="D14" s="17" t="str">
        <f>IF($B14="","",IF(VLOOKUP($A14,Spiele!$A$2:$F$16,3,FALSE)=$B14,VLOOKUP($A14,Spiele!$A$2:$F$16,4,FALSE),VLOOKUP($A14,Spiele!$A$2:$F$16,3,FALSE)))</f>
        <v>GWD</v>
      </c>
      <c r="E14" s="18">
        <f>IF(Abschlüsse[[#This Row],[Ergeb]]="ET",0,COUNTIFS($A$2:$A14,$A14,$B$2:$B14,$B14,$L$2:$L14,"&lt;&gt;ET"))</f>
        <v>7</v>
      </c>
      <c r="F14" s="11">
        <v>40</v>
      </c>
      <c r="G14" s="12">
        <v>1</v>
      </c>
      <c r="H14" s="18">
        <f>COUNTIFS('Rote Karten'!$A$2:$A$4,$A14,'Rote Karten'!$D$2:$D$4,"&lt;&gt;"&amp;$B14,'Rote Karten'!$B$2:$B$4,"&lt;"&amp;$F14,'Rote Karten'!$C$2:$C$4,"&lt;="&amp;$G14)-COUNTIFS('Rote Karten'!$A$2:$A$4,$A14,'Rote Karten'!$D$2:$D$4,$B14,'Rote Karten'!$B$2:$B$4,"&lt;"&amp;$F14,'Rote Karten'!$C$2:$C$4,"&lt;="&amp;$G14)</f>
        <v>0</v>
      </c>
      <c r="I14" s="17" t="str">
        <f>IF(OR($L14="Tor",$L14="ET"),_xlfn.IFNA(IF(VLOOKUP($A14,Spiele!$A$2:$C$16,3,FALSE)=$B14,COUNTIFS($L$2:$L14,"Tor",$B$2:$B14,$B14,$A$2:$A14,$A14)+COUNTIFS($L$2:$L14,"ET",$B$2:$B14,$B14,$A$2:$A14,$A14)&amp;":"&amp;COUNTIFS($L$2:$L14,"Tor",$B$2:$B14,"&lt;&gt;"&amp;$B14,$A$2:$A14,$A14)+COUNTIFS($L$2:$L14,"ET",$B$2:$B14,"&lt;&gt;"&amp;$B14,$A$2:$A14,$A14),COUNTIFS($L$2:$L14,"Tor",$B$2:$B14,"&lt;&gt;"&amp;$B14,$A$2:$A14,$A14)+COUNTIFS($L$2:$L14,"ET",$B$2:$B14,"&lt;&gt;"&amp;$B14,$A$2:$A14,$A14)&amp;":"&amp;COUNTIFS($L$2:$L14,"Tor",$B$2:$B14,$B14,$A$2:$A14,$A14)+COUNTIFS($L$2:$L14,"ET",$B$2:$B14,$B14,$A$2:$A14,$A14)),""),"")</f>
        <v/>
      </c>
      <c r="J14" s="18">
        <f>_xlfn.IFNA(IF(VLOOKUP($A14,Spiele!$A$2:$D$16,3,FALSE)=$B14,(COUNTIFS($L$1:$L13,"Tor",$B$1:$B13,$B14,$A$1:$A13,$A14)+COUNTIFS($L$1:$L13,"ET",$B$1:$B13,$B14,$A$1:$A13,$A14))-(COUNTIFS($L$1:$L13,"Tor",$B$1:$B13,"&lt;&gt;"&amp;$B14,$A$1:$A13,$A14)+COUNTIFS($L$1:$L13,"ET",$B$1:$B13,"&lt;&gt;"&amp;$B14,$A$1:$A13,$A14)),(COUNTIFS($L$1:$L13,"Tor",$B$1:$B13,$B14,$A$1:$A13,$A14)+COUNTIFS($L$1:$L13,"ET",$B$1:$B13,$B14,$A$1:$A13,$A14))-(COUNTIFS($L$1:$L13,"Tor",$B$1:$B13,"&lt;&gt;"&amp;$B14,$A$1:$A13,$A14)+COUNTIFS($L$1:$L13,"ET",$B$1:$B13,"&lt;&gt;"&amp;$B14,$A$1:$A13,$A14))),"")</f>
        <v>2</v>
      </c>
      <c r="K14" s="3">
        <v>12</v>
      </c>
      <c r="L14" s="17" t="s">
        <v>18</v>
      </c>
      <c r="M14" s="2" t="s">
        <v>148</v>
      </c>
      <c r="N14" s="2" t="s">
        <v>149</v>
      </c>
      <c r="O14" s="17">
        <v>26</v>
      </c>
      <c r="P14" s="2">
        <v>23</v>
      </c>
      <c r="AA14" s="2" t="s">
        <v>152</v>
      </c>
      <c r="AB14" s="17" t="s">
        <v>150</v>
      </c>
      <c r="AC14" s="14" t="s">
        <v>151</v>
      </c>
      <c r="AD14" s="14" t="s">
        <v>146</v>
      </c>
      <c r="AE14" s="18">
        <v>13</v>
      </c>
      <c r="AF14" s="13">
        <v>-21.5</v>
      </c>
      <c r="AG14" s="13">
        <v>11.5</v>
      </c>
      <c r="AH14" s="19">
        <f t="shared" si="0"/>
        <v>21.225352765030784</v>
      </c>
      <c r="AI14" s="19">
        <f t="shared" si="1"/>
        <v>8.2426483313961914</v>
      </c>
      <c r="AJ14" s="2" t="s">
        <v>147</v>
      </c>
      <c r="AK14" s="13">
        <v>-2</v>
      </c>
      <c r="AL14" s="13">
        <v>2</v>
      </c>
      <c r="AM14" s="19">
        <f>IF(Abschlüsse[[#This Row],[Ergeb]]="ET","",SQRT(($AF14-$AK14)^2+($AG14-$AL14)^2))</f>
        <v>21.691011963483863</v>
      </c>
      <c r="AN14" s="3">
        <v>1</v>
      </c>
      <c r="AO14" s="13">
        <v>-20.5</v>
      </c>
      <c r="AP14" s="13">
        <v>12.5</v>
      </c>
      <c r="AQ14" s="19">
        <f t="shared" si="2"/>
        <v>1.4142135623730951</v>
      </c>
      <c r="AR14" s="3">
        <v>0</v>
      </c>
      <c r="AU14" s="19" t="str">
        <f t="shared" si="3"/>
        <v/>
      </c>
      <c r="AV14" s="1"/>
    </row>
    <row r="15" spans="1:48" ht="25.05" customHeight="1">
      <c r="A15" s="3">
        <v>1</v>
      </c>
      <c r="B15" s="2" t="s">
        <v>8</v>
      </c>
      <c r="C15" s="17" t="str">
        <f>IF($A15="","",IF(VLOOKUP($A15,Spiele!$A$2:$D$16,3,FALSE)=$B15,"H","G"))</f>
        <v>H</v>
      </c>
      <c r="D15" s="17" t="str">
        <f>IF($B15="","",IF(VLOOKUP($A15,Spiele!$A$2:$F$16,3,FALSE)=$B15,VLOOKUP($A15,Spiele!$A$2:$F$16,4,FALSE),VLOOKUP($A15,Spiele!$A$2:$F$16,3,FALSE)))</f>
        <v>GWD</v>
      </c>
      <c r="E15" s="18">
        <f>IF(Abschlüsse[[#This Row],[Ergeb]]="ET",0,COUNTIFS($A$2:$A15,$A15,$B$2:$B15,$B15,$L$2:$L15,"&lt;&gt;ET"))</f>
        <v>8</v>
      </c>
      <c r="F15" s="11">
        <v>40</v>
      </c>
      <c r="G15" s="12">
        <v>1</v>
      </c>
      <c r="H15" s="18">
        <f>COUNTIFS('Rote Karten'!$A$2:$A$4,$A15,'Rote Karten'!$D$2:$D$4,"&lt;&gt;"&amp;$B15,'Rote Karten'!$B$2:$B$4,"&lt;"&amp;$F15,'Rote Karten'!$C$2:$C$4,"&lt;="&amp;$G15)-COUNTIFS('Rote Karten'!$A$2:$A$4,$A15,'Rote Karten'!$D$2:$D$4,$B15,'Rote Karten'!$B$2:$B$4,"&lt;"&amp;$F15,'Rote Karten'!$C$2:$C$4,"&lt;="&amp;$G15)</f>
        <v>0</v>
      </c>
      <c r="I15" s="17" t="str">
        <f>IF(OR($L15="Tor",$L15="ET"),_xlfn.IFNA(IF(VLOOKUP($A15,Spiele!$A$2:$C$16,3,FALSE)=$B15,COUNTIFS($L$2:$L15,"Tor",$B$2:$B16,$B15,$A$2:$A16,$A15)+COUNTIFS($L$2:$L15,"ET",$B$2:$B16,$B15,$A$2:$A16,$A15)&amp;":"&amp;COUNTIFS($L$2:$L15,"Tor",$B$2:$B16,"&lt;&gt;"&amp;$B15,$A$2:$A16,$A15)+COUNTIFS($L$2:$L15,"ET",$B$2:$B16,"&lt;&gt;"&amp;$B15,$A$2:$A16,$A15),COUNTIFS($L$2:$L15,"Tor",$B$2:$B16,"&lt;&gt;"&amp;$B15,$A$2:$A16,$A15)+COUNTIFS($L$2:$L15,"ET",$B$2:$B16,"&lt;&gt;"&amp;$B15,$A$2:$A16,$A15)&amp;":"&amp;COUNTIFS($L$2:$L15,"Tor",$B$2:$B16,$B15,$A$2:$A16,$A15)+COUNTIFS($L$2:$L15,"ET",$B$2:$B16,$B15,$A$2:$A16,$A15)),""),"")</f>
        <v/>
      </c>
      <c r="J15" s="18">
        <f>_xlfn.IFNA(IF(VLOOKUP($A15,Spiele!$A$2:$D$16,3,FALSE)=$B15,(COUNTIFS($L$1:$L14,"Tor",$B$1:$B14,$B15,$A$1:$A14,$A15)+COUNTIFS($L$1:$L14,"ET",$B$1:$B14,$B15,$A$1:$A14,$A15))-(COUNTIFS($L$1:$L14,"Tor",$B$1:$B14,"&lt;&gt;"&amp;$B15,$A$1:$A14,$A15)+COUNTIFS($L$1:$L14,"ET",$B$1:$B14,"&lt;&gt;"&amp;$B15,$A$1:$A14,$A15)),(COUNTIFS($L$1:$L14,"Tor",$B$1:$B14,$B15,$A$1:$A14,$A15)+COUNTIFS($L$1:$L14,"ET",$B$1:$B14,$B15,$A$1:$A14,$A15))-(COUNTIFS($L$1:$L14,"Tor",$B$1:$B14,"&lt;&gt;"&amp;$B15,$A$1:$A14,$A15)+COUNTIFS($L$1:$L14,"ET",$B$1:$B14,"&lt;&gt;"&amp;$B15,$A$1:$A14,$A15))),"")</f>
        <v>2</v>
      </c>
      <c r="K15" s="3">
        <v>12</v>
      </c>
      <c r="L15" s="17" t="s">
        <v>20</v>
      </c>
      <c r="M15" s="2" t="s">
        <v>148</v>
      </c>
      <c r="N15" s="2" t="s">
        <v>166</v>
      </c>
      <c r="O15" s="17"/>
      <c r="AA15" s="2" t="s">
        <v>142</v>
      </c>
      <c r="AB15" s="17" t="s">
        <v>144</v>
      </c>
      <c r="AC15" s="14" t="s">
        <v>151</v>
      </c>
      <c r="AD15" s="14" t="s">
        <v>146</v>
      </c>
      <c r="AE15" s="18">
        <v>11</v>
      </c>
      <c r="AF15" s="13">
        <v>11</v>
      </c>
      <c r="AG15" s="13">
        <v>10</v>
      </c>
      <c r="AH15" s="19">
        <f t="shared" si="0"/>
        <v>12.404660414537755</v>
      </c>
      <c r="AI15" s="19">
        <f t="shared" si="1"/>
        <v>19.422328393009231</v>
      </c>
      <c r="AJ15" s="2" t="s">
        <v>147</v>
      </c>
      <c r="AK15" s="13">
        <v>1.5</v>
      </c>
      <c r="AL15" s="13">
        <v>2.5</v>
      </c>
      <c r="AM15" s="19">
        <f>IF(Abschlüsse[[#This Row],[Ergeb]]="ET","",SQRT(($AF15-$AK15)^2+($AG15-$AL15)^2))</f>
        <v>12.103718436910205</v>
      </c>
      <c r="AN15" s="3">
        <v>0</v>
      </c>
      <c r="AO15" s="13"/>
      <c r="AP15" s="13"/>
      <c r="AQ15" s="19" t="str">
        <f t="shared" si="2"/>
        <v/>
      </c>
      <c r="AR15" s="3">
        <v>2</v>
      </c>
      <c r="AS15" s="13">
        <v>8</v>
      </c>
      <c r="AT15" s="13">
        <v>6.5</v>
      </c>
      <c r="AU15" s="19">
        <f t="shared" si="3"/>
        <v>4.6097722286464435</v>
      </c>
      <c r="AV15" s="1"/>
    </row>
    <row r="16" spans="1:48" ht="25.05" customHeight="1">
      <c r="A16" s="3">
        <v>1</v>
      </c>
      <c r="B16" s="2" t="s">
        <v>8</v>
      </c>
      <c r="C16" s="17" t="str">
        <f>IF($A16="","",IF(VLOOKUP($A16,Spiele!$A$2:$D$16,3,FALSE)=$B16,"H","G"))</f>
        <v>H</v>
      </c>
      <c r="D16" s="17" t="str">
        <f>IF($B16="","",IF(VLOOKUP($A16,Spiele!$A$2:$F$16,3,FALSE)=$B16,VLOOKUP($A16,Spiele!$A$2:$F$16,4,FALSE),VLOOKUP($A16,Spiele!$A$2:$F$16,3,FALSE)))</f>
        <v>GWD</v>
      </c>
      <c r="E16" s="18">
        <f>IF(Abschlüsse[[#This Row],[Ergeb]]="ET",0,COUNTIFS($A$2:$A16,$A16,$B$2:$B16,$B16,$L$2:$L16,"&lt;&gt;ET"))</f>
        <v>9</v>
      </c>
      <c r="F16" s="11">
        <v>41</v>
      </c>
      <c r="G16" s="12">
        <v>2</v>
      </c>
      <c r="H16" s="18">
        <f>COUNTIFS('Rote Karten'!$A$2:$A$4,$A16,'Rote Karten'!$D$2:$D$4,"&lt;&gt;"&amp;$B16,'Rote Karten'!$B$2:$B$4,"&lt;"&amp;$F16,'Rote Karten'!$C$2:$C$4,"&lt;="&amp;$G16)-COUNTIFS('Rote Karten'!$A$2:$A$4,$A16,'Rote Karten'!$D$2:$D$4,$B16,'Rote Karten'!$B$2:$B$4,"&lt;"&amp;$F16,'Rote Karten'!$C$2:$C$4,"&lt;="&amp;$G16)</f>
        <v>0</v>
      </c>
      <c r="I16" s="17" t="str">
        <f>IF(OR($L16="Tor",$L16="ET"),_xlfn.IFNA(IF(VLOOKUP($A16,Spiele!$A$2:$C$16,3,FALSE)=$B16,COUNTIFS($L$2:$L16,"Tor",$B$2:$B16,$B16,$A$2:$A16,$A16)+COUNTIFS($L$2:$L16,"ET",$B$2:$B16,$B16,$A$2:$A16,$A16)&amp;":"&amp;COUNTIFS($L$2:$L16,"Tor",$B$2:$B16,"&lt;&gt;"&amp;$B16,$A$2:$A16,$A16)+COUNTIFS($L$2:$L16,"ET",$B$2:$B16,"&lt;&gt;"&amp;$B16,$A$2:$A16,$A16),COUNTIFS($L$2:$L16,"Tor",$B$2:$B16,"&lt;&gt;"&amp;$B16,$A$2:$A16,$A16)+COUNTIFS($L$2:$L16,"ET",$B$2:$B16,"&lt;&gt;"&amp;$B16,$A$2:$A16,$A16)&amp;":"&amp;COUNTIFS($L$2:$L16,"Tor",$B$2:$B16,$B16,$A$2:$A16,$A16)+COUNTIFS($L$2:$L16,"ET",$B$2:$B16,$B16,$A$2:$A16,$A16)),""),"")</f>
        <v/>
      </c>
      <c r="J16" s="18">
        <f>_xlfn.IFNA(IF(VLOOKUP($A16,Spiele!$A$2:$D$16,3,FALSE)=$B16,(COUNTIFS($L$1:$L15,"Tor",$B$1:$B15,$B16,$A$1:$A15,$A16)+COUNTIFS($L$1:$L15,"ET",$B$1:$B15,$B16,$A$1:$A15,$A16))-(COUNTIFS($L$1:$L15,"Tor",$B$1:$B15,"&lt;&gt;"&amp;$B16,$A$1:$A15,$A16)+COUNTIFS($L$1:$L15,"ET",$B$1:$B15,"&lt;&gt;"&amp;$B16,$A$1:$A15,$A16)),(COUNTIFS($L$1:$L15,"Tor",$B$1:$B15,$B16,$A$1:$A15,$A16)+COUNTIFS($L$1:$L15,"ET",$B$1:$B15,$B16,$A$1:$A15,$A16))-(COUNTIFS($L$1:$L15,"Tor",$B$1:$B15,"&lt;&gt;"&amp;$B16,$A$1:$A15,$A16)+COUNTIFS($L$1:$L15,"ET",$B$1:$B15,"&lt;&gt;"&amp;$B16,$A$1:$A15,$A16))),"")</f>
        <v>2</v>
      </c>
      <c r="K16" s="3">
        <v>13</v>
      </c>
      <c r="L16" s="17" t="s">
        <v>20</v>
      </c>
      <c r="M16" s="2" t="s">
        <v>164</v>
      </c>
      <c r="N16" s="2" t="s">
        <v>159</v>
      </c>
      <c r="O16" s="17">
        <v>27</v>
      </c>
      <c r="P16" s="2">
        <v>9</v>
      </c>
      <c r="Q16" s="2">
        <v>6</v>
      </c>
      <c r="AA16" s="2" t="s">
        <v>152</v>
      </c>
      <c r="AB16" s="17" t="s">
        <v>150</v>
      </c>
      <c r="AC16" s="14" t="s">
        <v>151</v>
      </c>
      <c r="AD16" s="14" t="s">
        <v>157</v>
      </c>
      <c r="AE16" s="18">
        <v>9</v>
      </c>
      <c r="AF16" s="13">
        <v>-7.5</v>
      </c>
      <c r="AG16" s="13">
        <v>18</v>
      </c>
      <c r="AH16" s="19">
        <f t="shared" si="0"/>
        <v>18.405042787236329</v>
      </c>
      <c r="AI16" s="19">
        <f t="shared" si="1"/>
        <v>19.756337681409438</v>
      </c>
      <c r="AJ16" s="2" t="s">
        <v>147</v>
      </c>
      <c r="AK16" s="13">
        <v>-2</v>
      </c>
      <c r="AL16" s="13">
        <v>2</v>
      </c>
      <c r="AM16" s="19">
        <f>IF(Abschlüsse[[#This Row],[Ergeb]]="ET","",SQRT(($AF16-$AK16)^2+($AG16-$AL16)^2))</f>
        <v>16.918924315688631</v>
      </c>
      <c r="AN16" s="3">
        <v>0</v>
      </c>
      <c r="AO16" s="13"/>
      <c r="AP16" s="13"/>
      <c r="AQ16" s="19" t="str">
        <f t="shared" si="2"/>
        <v/>
      </c>
      <c r="AR16" s="3">
        <v>1</v>
      </c>
      <c r="AS16" s="13">
        <v>-6.5</v>
      </c>
      <c r="AT16" s="13">
        <v>16</v>
      </c>
      <c r="AU16" s="19">
        <f t="shared" si="3"/>
        <v>2.2360679774997898</v>
      </c>
      <c r="AV16" s="1"/>
    </row>
    <row r="17" spans="1:48" ht="25.05" customHeight="1">
      <c r="A17" s="3">
        <v>1</v>
      </c>
      <c r="B17" s="2" t="s">
        <v>8</v>
      </c>
      <c r="C17" s="17" t="str">
        <f>IF($A17="","",IF(VLOOKUP($A17,Spiele!$A$2:$D$16,3,FALSE)=$B17,"H","G"))</f>
        <v>H</v>
      </c>
      <c r="D17" s="17" t="str">
        <f>IF($B17="","",IF(VLOOKUP($A17,Spiele!$A$2:$F$16,3,FALSE)=$B17,VLOOKUP($A17,Spiele!$A$2:$F$16,4,FALSE),VLOOKUP($A17,Spiele!$A$2:$F$16,3,FALSE)))</f>
        <v>GWD</v>
      </c>
      <c r="E17" s="18">
        <f>IF(Abschlüsse[[#This Row],[Ergeb]]="ET",0,COUNTIFS($A$2:$A17,$A17,$B$2:$B17,$B17,$L$2:$L17,"&lt;&gt;ET"))</f>
        <v>10</v>
      </c>
      <c r="F17" s="11">
        <v>42</v>
      </c>
      <c r="G17" s="12">
        <v>2</v>
      </c>
      <c r="H17" s="18">
        <f>COUNTIFS('Rote Karten'!$A$2:$A$4,$A17,'Rote Karten'!$D$2:$D$4,"&lt;&gt;"&amp;$B17,'Rote Karten'!$B$2:$B$4,"&lt;"&amp;$F17,'Rote Karten'!$C$2:$C$4,"&lt;="&amp;$G17)-COUNTIFS('Rote Karten'!$A$2:$A$4,$A17,'Rote Karten'!$D$2:$D$4,$B17,'Rote Karten'!$B$2:$B$4,"&lt;"&amp;$F17,'Rote Karten'!$C$2:$C$4,"&lt;="&amp;$G17)</f>
        <v>0</v>
      </c>
      <c r="I17" s="17" t="str">
        <f>IF(OR($L17="Tor",$L17="ET"),_xlfn.IFNA(IF(VLOOKUP($A17,Spiele!$A$2:$C$16,3,FALSE)=$B17,COUNTIFS($L$2:$L17,"Tor",$B$2:$B17,$B17,$A$2:$A17,$A17)+COUNTIFS($L$2:$L17,"ET",$B$2:$B17,$B17,$A$2:$A17,$A17)&amp;":"&amp;COUNTIFS($L$2:$L17,"Tor",$B$2:$B17,"&lt;&gt;"&amp;$B17,$A$2:$A17,$A17)+COUNTIFS($L$2:$L17,"ET",$B$2:$B17,"&lt;&gt;"&amp;$B17,$A$2:$A17,$A17),COUNTIFS($L$2:$L17,"Tor",$B$2:$B17,"&lt;&gt;"&amp;$B17,$A$2:$A17,$A17)+COUNTIFS($L$2:$L17,"ET",$B$2:$B17,"&lt;&gt;"&amp;$B17,$A$2:$A17,$A17)&amp;":"&amp;COUNTIFS($L$2:$L17,"Tor",$B$2:$B17,$B17,$A$2:$A17,$A17)+COUNTIFS($L$2:$L17,"ET",$B$2:$B17,$B17,$A$2:$A17,$A17)),""),"")</f>
        <v/>
      </c>
      <c r="J17" s="18">
        <f>_xlfn.IFNA(IF(VLOOKUP($A17,Spiele!$A$2:$D$16,3,FALSE)=$B17,(COUNTIFS($L$1:$L16,"Tor",$B$1:$B16,$B17,$A$1:$A16,$A17)+COUNTIFS($L$1:$L16,"ET",$B$1:$B16,$B17,$A$1:$A16,$A17))-(COUNTIFS($L$1:$L16,"Tor",$B$1:$B16,"&lt;&gt;"&amp;$B17,$A$1:$A16,$A17)+COUNTIFS($L$1:$L16,"ET",$B$1:$B16,"&lt;&gt;"&amp;$B17,$A$1:$A16,$A17)),(COUNTIFS($L$1:$L16,"Tor",$B$1:$B16,$B17,$A$1:$A16,$A17)+COUNTIFS($L$1:$L16,"ET",$B$1:$B16,$B17,$A$1:$A16,$A17))-(COUNTIFS($L$1:$L16,"Tor",$B$1:$B16,"&lt;&gt;"&amp;$B17,$A$1:$A16,$A17)+COUNTIFS($L$1:$L16,"ET",$B$1:$B16,"&lt;&gt;"&amp;$B17,$A$1:$A16,$A17))),"")</f>
        <v>2</v>
      </c>
      <c r="K17" s="3">
        <v>14</v>
      </c>
      <c r="L17" s="17" t="s">
        <v>19</v>
      </c>
      <c r="M17" s="2" t="s">
        <v>148</v>
      </c>
      <c r="N17" s="2" t="s">
        <v>149</v>
      </c>
      <c r="O17" s="17">
        <v>6</v>
      </c>
      <c r="P17" s="2">
        <v>1</v>
      </c>
      <c r="Q17" s="2">
        <v>6</v>
      </c>
      <c r="AA17" s="2" t="s">
        <v>152</v>
      </c>
      <c r="AB17" s="17" t="s">
        <v>144</v>
      </c>
      <c r="AC17" s="14" t="s">
        <v>151</v>
      </c>
      <c r="AD17" s="14" t="s">
        <v>157</v>
      </c>
      <c r="AE17" s="18">
        <v>8</v>
      </c>
      <c r="AF17" s="13">
        <v>-7.5</v>
      </c>
      <c r="AG17" s="13">
        <v>19</v>
      </c>
      <c r="AH17" s="19">
        <f t="shared" si="0"/>
        <v>19.38415848057377</v>
      </c>
      <c r="AI17" s="19">
        <f t="shared" si="1"/>
        <v>19.002762201382087</v>
      </c>
      <c r="AJ17" s="2" t="s">
        <v>147</v>
      </c>
      <c r="AK17" s="13">
        <v>-1</v>
      </c>
      <c r="AL17" s="13">
        <v>2</v>
      </c>
      <c r="AM17" s="19">
        <f>IF(Abschlüsse[[#This Row],[Ergeb]]="ET","",SQRT(($AF17-$AK17)^2+($AG17-$AL17)^2))</f>
        <v>18.200274723201296</v>
      </c>
      <c r="AN17" s="3">
        <v>1</v>
      </c>
      <c r="AO17" s="13">
        <v>-9</v>
      </c>
      <c r="AP17" s="13">
        <v>18</v>
      </c>
      <c r="AQ17" s="19">
        <f t="shared" si="2"/>
        <v>1.8027756377319946</v>
      </c>
      <c r="AR17" s="3">
        <v>1</v>
      </c>
      <c r="AS17" s="13">
        <v>-6</v>
      </c>
      <c r="AT17" s="13">
        <v>13.5</v>
      </c>
      <c r="AU17" s="19">
        <f t="shared" si="3"/>
        <v>5.7008771254956896</v>
      </c>
      <c r="AV17" s="1"/>
    </row>
    <row r="18" spans="1:48" ht="25.05" customHeight="1">
      <c r="A18" s="3">
        <v>1</v>
      </c>
      <c r="B18" s="2" t="s">
        <v>55</v>
      </c>
      <c r="C18" s="17" t="str">
        <f>IF($A18="","",IF(VLOOKUP($A18,Spiele!$A$2:$D$16,3,FALSE)=$B18,"H","G"))</f>
        <v>G</v>
      </c>
      <c r="D18" s="17" t="str">
        <f>IF($B18="","",IF(VLOOKUP($A18,Spiele!$A$2:$F$16,3,FALSE)=$B18,VLOOKUP($A18,Spiele!$A$2:$F$16,4,FALSE),VLOOKUP($A18,Spiele!$A$2:$F$16,3,FALSE)))</f>
        <v>FCN</v>
      </c>
      <c r="E18" s="18">
        <f>IF(Abschlüsse[[#This Row],[Ergeb]]="ET",0,COUNTIFS($A$2:$A18,$A18,$B$2:$B18,$B18,$L$2:$L18,"&lt;&gt;ET"))</f>
        <v>7</v>
      </c>
      <c r="F18" s="11">
        <v>43</v>
      </c>
      <c r="G18" s="12">
        <v>2</v>
      </c>
      <c r="H18" s="18">
        <f>COUNTIFS('Rote Karten'!$A$2:$A$4,$A18,'Rote Karten'!$D$2:$D$4,"&lt;&gt;"&amp;$B18,'Rote Karten'!$B$2:$B$4,"&lt;"&amp;$F18,'Rote Karten'!$C$2:$C$4,"&lt;="&amp;$G18)-COUNTIFS('Rote Karten'!$A$2:$A$4,$A18,'Rote Karten'!$D$2:$D$4,$B18,'Rote Karten'!$B$2:$B$4,"&lt;"&amp;$F18,'Rote Karten'!$C$2:$C$4,"&lt;="&amp;$G18)</f>
        <v>0</v>
      </c>
      <c r="I18" s="17" t="str">
        <f>IF(OR($L18="Tor",$L18="ET"),_xlfn.IFNA(IF(VLOOKUP($A18,Spiele!$A$2:$C$16,3,FALSE)=$B18,COUNTIFS($L$2:$L18,"Tor",$B$2:$B18,$B18,$A$2:$A18,$A18)+COUNTIFS($L$2:$L18,"ET",$B$2:$B18,$B18,$A$2:$A18,$A18)&amp;":"&amp;COUNTIFS($L$2:$L18,"Tor",$B$2:$B18,"&lt;&gt;"&amp;$B18,$A$2:$A18,$A18)+COUNTIFS($L$2:$L18,"ET",$B$2:$B18,"&lt;&gt;"&amp;$B18,$A$2:$A18,$A18),COUNTIFS($L$2:$L18,"Tor",$B$2:$B18,"&lt;&gt;"&amp;$B18,$A$2:$A18,$A18)+COUNTIFS($L$2:$L18,"ET",$B$2:$B18,"&lt;&gt;"&amp;$B18,$A$2:$A18,$A18)&amp;":"&amp;COUNTIFS($L$2:$L18,"Tor",$B$2:$B18,$B18,$A$2:$A18,$A18)+COUNTIFS($L$2:$L18,"ET",$B$2:$B18,$B18,$A$2:$A18,$A18)),""),"")</f>
        <v/>
      </c>
      <c r="J18" s="18">
        <f>_xlfn.IFNA(IF(VLOOKUP($A18,Spiele!$A$2:$D$16,3,FALSE)=$B18,(COUNTIFS($L$1:$L17,"Tor",$B$1:$B17,$B18,$A$1:$A17,$A18)+COUNTIFS($L$1:$L17,"ET",$B$1:$B17,$B18,$A$1:$A17,$A18))-(COUNTIFS($L$1:$L17,"Tor",$B$1:$B17,"&lt;&gt;"&amp;$B18,$A$1:$A17,$A18)+COUNTIFS($L$1:$L17,"ET",$B$1:$B17,"&lt;&gt;"&amp;$B18,$A$1:$A17,$A18)),(COUNTIFS($L$1:$L17,"Tor",$B$1:$B17,$B18,$A$1:$A17,$A18)+COUNTIFS($L$1:$L17,"ET",$B$1:$B17,$B18,$A$1:$A17,$A18))-(COUNTIFS($L$1:$L17,"Tor",$B$1:$B17,"&lt;&gt;"&amp;$B18,$A$1:$A17,$A18)+COUNTIFS($L$1:$L17,"ET",$B$1:$B17,"&lt;&gt;"&amp;$B18,$A$1:$A17,$A18))),"")</f>
        <v>-2</v>
      </c>
      <c r="K18" s="3">
        <v>15</v>
      </c>
      <c r="L18" s="17" t="s">
        <v>18</v>
      </c>
      <c r="M18" s="2" t="s">
        <v>141</v>
      </c>
      <c r="N18" s="2" t="s">
        <v>159</v>
      </c>
      <c r="O18" s="17"/>
      <c r="AA18" s="2" t="s">
        <v>143</v>
      </c>
      <c r="AB18" s="17" t="s">
        <v>144</v>
      </c>
      <c r="AC18" s="14" t="s">
        <v>151</v>
      </c>
      <c r="AD18" s="14" t="s">
        <v>157</v>
      </c>
      <c r="AE18" s="18"/>
      <c r="AF18" s="13">
        <v>14.5</v>
      </c>
      <c r="AG18" s="13">
        <v>8.5</v>
      </c>
      <c r="AH18" s="19">
        <f t="shared" si="0"/>
        <v>13.775180579578622</v>
      </c>
      <c r="AI18" s="19">
        <f t="shared" si="1"/>
        <v>13.018666912102047</v>
      </c>
      <c r="AJ18" s="2" t="s">
        <v>147</v>
      </c>
      <c r="AK18" s="13">
        <v>4</v>
      </c>
      <c r="AL18" s="13">
        <v>0.5</v>
      </c>
      <c r="AM18" s="19">
        <f>IF(Abschlüsse[[#This Row],[Ergeb]]="ET","",SQRT(($AF18-$AK18)^2+($AG18-$AL18)^2))</f>
        <v>13.200378782444085</v>
      </c>
      <c r="AN18" s="3">
        <v>0</v>
      </c>
      <c r="AO18" s="13"/>
      <c r="AP18" s="13"/>
      <c r="AQ18" s="19" t="str">
        <f t="shared" si="2"/>
        <v/>
      </c>
      <c r="AR18" s="3">
        <v>1</v>
      </c>
      <c r="AS18" s="13">
        <v>12</v>
      </c>
      <c r="AT18" s="13">
        <v>8</v>
      </c>
      <c r="AU18" s="19">
        <f t="shared" si="3"/>
        <v>2.5495097567963922</v>
      </c>
      <c r="AV18" s="1"/>
    </row>
    <row r="19" spans="1:48" ht="25.05" customHeight="1">
      <c r="A19" s="3">
        <v>1</v>
      </c>
      <c r="B19" s="2" t="s">
        <v>8</v>
      </c>
      <c r="C19" s="17" t="str">
        <f>IF($A19="","",IF(VLOOKUP($A19,Spiele!$A$2:$D$16,3,FALSE)=$B19,"H","G"))</f>
        <v>H</v>
      </c>
      <c r="D19" s="17" t="str">
        <f>IF($B19="","",IF(VLOOKUP($A19,Spiele!$A$2:$F$16,3,FALSE)=$B19,VLOOKUP($A19,Spiele!$A$2:$F$16,4,FALSE),VLOOKUP($A19,Spiele!$A$2:$F$16,3,FALSE)))</f>
        <v>GWD</v>
      </c>
      <c r="E19" s="18">
        <f>IF(Abschlüsse[[#This Row],[Ergeb]]="ET",0,COUNTIFS($A$2:$A19,$A19,$B$2:$B19,$B19,$L$2:$L19,"&lt;&gt;ET"))</f>
        <v>11</v>
      </c>
      <c r="F19" s="11">
        <v>45</v>
      </c>
      <c r="G19" s="12">
        <v>2</v>
      </c>
      <c r="H19" s="18">
        <f>COUNTIFS('Rote Karten'!$A$2:$A$4,$A19,'Rote Karten'!$D$2:$D$4,"&lt;&gt;"&amp;$B19,'Rote Karten'!$B$2:$B$4,"&lt;"&amp;$F19,'Rote Karten'!$C$2:$C$4,"&lt;="&amp;$G19)-COUNTIFS('Rote Karten'!$A$2:$A$4,$A19,'Rote Karten'!$D$2:$D$4,$B19,'Rote Karten'!$B$2:$B$4,"&lt;"&amp;$F19,'Rote Karten'!$C$2:$C$4,"&lt;="&amp;$G19)</f>
        <v>0</v>
      </c>
      <c r="I19" s="17" t="str">
        <f>IF(OR($L19="Tor",$L19="ET"),_xlfn.IFNA(IF(VLOOKUP($A19,Spiele!$A$2:$C$16,3,FALSE)=$B19,COUNTIFS($L$2:$L19,"Tor",$B$2:$B19,$B19,$A$2:$A19,$A19)+COUNTIFS($L$2:$L19,"ET",$B$2:$B19,$B19,$A$2:$A19,$A19)&amp;":"&amp;COUNTIFS($L$2:$L19,"Tor",$B$2:$B19,"&lt;&gt;"&amp;$B19,$A$2:$A19,$A19)+COUNTIFS($L$2:$L19,"ET",$B$2:$B19,"&lt;&gt;"&amp;$B19,$A$2:$A19,$A19),COUNTIFS($L$2:$L19,"Tor",$B$2:$B19,"&lt;&gt;"&amp;$B19,$A$2:$A19,$A19)+COUNTIFS($L$2:$L19,"ET",$B$2:$B19,"&lt;&gt;"&amp;$B19,$A$2:$A19,$A19)&amp;":"&amp;COUNTIFS($L$2:$L19,"Tor",$B$2:$B19,$B19,$A$2:$A19,$A19)+COUNTIFS($L$2:$L19,"ET",$B$2:$B19,$B19,$A$2:$A19,$A19)),""),"")</f>
        <v/>
      </c>
      <c r="J19" s="18">
        <f>_xlfn.IFNA(IF(VLOOKUP($A19,Spiele!$A$2:$D$16,3,FALSE)=$B19,(COUNTIFS($L$1:$L18,"Tor",$B$1:$B18,$B19,$A$1:$A18,$A19)+COUNTIFS($L$1:$L18,"ET",$B$1:$B18,$B19,$A$1:$A18,$A19))-(COUNTIFS($L$1:$L18,"Tor",$B$1:$B18,"&lt;&gt;"&amp;$B19,$A$1:$A18,$A19)+COUNTIFS($L$1:$L18,"ET",$B$1:$B18,"&lt;&gt;"&amp;$B19,$A$1:$A18,$A19)),(COUNTIFS($L$1:$L18,"Tor",$B$1:$B18,$B19,$A$1:$A18,$A19)+COUNTIFS($L$1:$L18,"ET",$B$1:$B18,$B19,$A$1:$A18,$A19))-(COUNTIFS($L$1:$L18,"Tor",$B$1:$B18,"&lt;&gt;"&amp;$B19,$A$1:$A18,$A19)+COUNTIFS($L$1:$L18,"ET",$B$1:$B18,"&lt;&gt;"&amp;$B19,$A$1:$A18,$A19))),"")</f>
        <v>2</v>
      </c>
      <c r="K19" s="3">
        <v>16</v>
      </c>
      <c r="L19" s="17" t="s">
        <v>19</v>
      </c>
      <c r="M19" s="2" t="s">
        <v>164</v>
      </c>
      <c r="N19" s="2" t="s">
        <v>168</v>
      </c>
      <c r="O19" s="17"/>
      <c r="AA19" s="2" t="s">
        <v>152</v>
      </c>
      <c r="AB19" s="17" t="s">
        <v>144</v>
      </c>
      <c r="AC19" s="14" t="s">
        <v>151</v>
      </c>
      <c r="AD19" s="14" t="s">
        <v>146</v>
      </c>
      <c r="AE19" s="18">
        <v>6</v>
      </c>
      <c r="AF19" s="13">
        <v>5.5</v>
      </c>
      <c r="AG19" s="13">
        <v>28</v>
      </c>
      <c r="AH19" s="19">
        <f t="shared" si="0"/>
        <v>28.060392014367867</v>
      </c>
      <c r="AI19" s="19">
        <f t="shared" si="1"/>
        <v>14.355393406316038</v>
      </c>
      <c r="AJ19" s="2" t="s">
        <v>147</v>
      </c>
      <c r="AK19" s="13">
        <v>0.5</v>
      </c>
      <c r="AL19" s="13">
        <v>2.5</v>
      </c>
      <c r="AM19" s="19">
        <f>IF(Abschlüsse[[#This Row],[Ergeb]]="ET","",SQRT(($AF19-$AK19)^2+($AG19-$AL19)^2))</f>
        <v>25.985572920372565</v>
      </c>
      <c r="AN19" s="3">
        <v>1</v>
      </c>
      <c r="AO19" s="13">
        <v>7</v>
      </c>
      <c r="AP19" s="13">
        <v>24.5</v>
      </c>
      <c r="AQ19" s="19">
        <f t="shared" si="2"/>
        <v>3.8078865529319543</v>
      </c>
      <c r="AR19" s="3">
        <v>1</v>
      </c>
      <c r="AS19" s="13">
        <v>3.5</v>
      </c>
      <c r="AT19" s="13">
        <v>17.5</v>
      </c>
      <c r="AU19" s="19">
        <f t="shared" si="3"/>
        <v>10.688779163215974</v>
      </c>
      <c r="AV19" s="1"/>
    </row>
    <row r="20" spans="1:48" ht="25.05" customHeight="1">
      <c r="A20" s="3">
        <v>1</v>
      </c>
      <c r="B20" s="2" t="s">
        <v>55</v>
      </c>
      <c r="C20" s="17" t="str">
        <f>IF($A20="","",IF(VLOOKUP($A20,Spiele!$A$2:$D$16,3,FALSE)=$B20,"H","G"))</f>
        <v>G</v>
      </c>
      <c r="D20" s="17" t="str">
        <f>IF($B20="","",IF(VLOOKUP($A20,Spiele!$A$2:$F$16,3,FALSE)=$B20,VLOOKUP($A20,Spiele!$A$2:$F$16,4,FALSE),VLOOKUP($A20,Spiele!$A$2:$F$16,3,FALSE)))</f>
        <v>FCN</v>
      </c>
      <c r="E20" s="18">
        <f>IF(Abschlüsse[[#This Row],[Ergeb]]="ET",0,COUNTIFS($A$2:$A20,$A20,$B$2:$B20,$B20,$L$2:$L20,"&lt;&gt;ET"))</f>
        <v>8</v>
      </c>
      <c r="F20" s="11">
        <v>46</v>
      </c>
      <c r="G20" s="12">
        <v>2</v>
      </c>
      <c r="H20" s="18">
        <f>COUNTIFS('Rote Karten'!$A$2:$A$4,$A20,'Rote Karten'!$D$2:$D$4,"&lt;&gt;"&amp;$B20,'Rote Karten'!$B$2:$B$4,"&lt;"&amp;$F20,'Rote Karten'!$C$2:$C$4,"&lt;="&amp;$G20)-COUNTIFS('Rote Karten'!$A$2:$A$4,$A20,'Rote Karten'!$D$2:$D$4,$B20,'Rote Karten'!$B$2:$B$4,"&lt;"&amp;$F20,'Rote Karten'!$C$2:$C$4,"&lt;="&amp;$G20)</f>
        <v>0</v>
      </c>
      <c r="I20" s="17" t="str">
        <f>IF(OR($L20="Tor",$L20="ET"),_xlfn.IFNA(IF(VLOOKUP($A20,Spiele!$A$2:$C$16,3,FALSE)=$B20,COUNTIFS($L$2:$L20,"Tor",$B$2:$B20,$B20,$A$2:$A20,$A20)+COUNTIFS($L$2:$L20,"ET",$B$2:$B20,$B20,$A$2:$A20,$A20)&amp;":"&amp;COUNTIFS($L$2:$L20,"Tor",$B$2:$B20,"&lt;&gt;"&amp;$B20,$A$2:$A20,$A20)+COUNTIFS($L$2:$L20,"ET",$B$2:$B20,"&lt;&gt;"&amp;$B20,$A$2:$A20,$A20),COUNTIFS($L$2:$L20,"Tor",$B$2:$B20,"&lt;&gt;"&amp;$B20,$A$2:$A20,$A20)+COUNTIFS($L$2:$L20,"ET",$B$2:$B20,"&lt;&gt;"&amp;$B20,$A$2:$A20,$A20)&amp;":"&amp;COUNTIFS($L$2:$L20,"Tor",$B$2:$B20,$B20,$A$2:$A20,$A20)+COUNTIFS($L$2:$L20,"ET",$B$2:$B20,$B20,$A$2:$A20,$A20)),""),"")</f>
        <v/>
      </c>
      <c r="J20" s="18">
        <f>_xlfn.IFNA(IF(VLOOKUP($A20,Spiele!$A$2:$D$16,3,FALSE)=$B20,(COUNTIFS($L$1:$L19,"Tor",$B$1:$B19,$B20,$A$1:$A19,$A20)+COUNTIFS($L$1:$L19,"ET",$B$1:$B19,$B20,$A$1:$A19,$A20))-(COUNTIFS($L$1:$L19,"Tor",$B$1:$B19,"&lt;&gt;"&amp;$B20,$A$1:$A19,$A20)+COUNTIFS($L$1:$L19,"ET",$B$1:$B19,"&lt;&gt;"&amp;$B20,$A$1:$A19,$A20)),(COUNTIFS($L$1:$L19,"Tor",$B$1:$B19,$B20,$A$1:$A19,$A20)+COUNTIFS($L$1:$L19,"ET",$B$1:$B19,$B20,$A$1:$A19,$A20))-(COUNTIFS($L$1:$L19,"Tor",$B$1:$B19,"&lt;&gt;"&amp;$B20,$A$1:$A19,$A20)+COUNTIFS($L$1:$L19,"ET",$B$1:$B19,"&lt;&gt;"&amp;$B20,$A$1:$A19,$A20))),"")</f>
        <v>-2</v>
      </c>
      <c r="K20" s="3">
        <v>17</v>
      </c>
      <c r="L20" s="17" t="s">
        <v>19</v>
      </c>
      <c r="M20" s="2" t="s">
        <v>164</v>
      </c>
      <c r="N20" s="2" t="s">
        <v>165</v>
      </c>
      <c r="O20" s="17"/>
      <c r="AA20" s="2" t="s">
        <v>152</v>
      </c>
      <c r="AB20" s="17" t="s">
        <v>144</v>
      </c>
      <c r="AC20" s="14" t="s">
        <v>151</v>
      </c>
      <c r="AD20" s="14" t="s">
        <v>146</v>
      </c>
      <c r="AE20" s="18"/>
      <c r="AF20" s="13">
        <v>-21</v>
      </c>
      <c r="AG20" s="13">
        <v>19</v>
      </c>
      <c r="AH20" s="19">
        <f t="shared" si="0"/>
        <v>25.723055806027403</v>
      </c>
      <c r="AI20" s="19">
        <f t="shared" si="1"/>
        <v>10.001956570180235</v>
      </c>
      <c r="AJ20" s="2" t="s">
        <v>147</v>
      </c>
      <c r="AK20" s="13">
        <v>3</v>
      </c>
      <c r="AL20" s="13">
        <v>0.5</v>
      </c>
      <c r="AM20" s="19">
        <f>IF(Abschlüsse[[#This Row],[Ergeb]]="ET","",SQRT(($AF20-$AK20)^2+($AG20-$AL20)^2))</f>
        <v>30.302640149003519</v>
      </c>
      <c r="AN20" s="3">
        <v>1</v>
      </c>
      <c r="AO20" s="13">
        <v>-19.5</v>
      </c>
      <c r="AP20" s="13">
        <v>19.5</v>
      </c>
      <c r="AQ20" s="19">
        <f t="shared" si="2"/>
        <v>1.5811388300841898</v>
      </c>
      <c r="AR20" s="3">
        <v>1</v>
      </c>
      <c r="AS20" s="13">
        <v>-14</v>
      </c>
      <c r="AT20" s="13">
        <v>15.5</v>
      </c>
      <c r="AU20" s="19">
        <f t="shared" si="3"/>
        <v>7.8262379212492643</v>
      </c>
      <c r="AV20" s="1"/>
    </row>
    <row r="21" spans="1:48" ht="25.05" customHeight="1">
      <c r="A21" s="3">
        <v>1</v>
      </c>
      <c r="B21" s="2" t="s">
        <v>8</v>
      </c>
      <c r="C21" s="17" t="str">
        <f>IF($A21="","",IF(VLOOKUP($A21,Spiele!$A$2:$D$16,3,FALSE)=$B21,"H","G"))</f>
        <v>H</v>
      </c>
      <c r="D21" s="17" t="str">
        <f>IF($B21="","",IF(VLOOKUP($A21,Spiele!$A$2:$F$16,3,FALSE)=$B21,VLOOKUP($A21,Spiele!$A$2:$F$16,4,FALSE),VLOOKUP($A21,Spiele!$A$2:$F$16,3,FALSE)))</f>
        <v>GWD</v>
      </c>
      <c r="E21" s="18">
        <f>IF(Abschlüsse[[#This Row],[Ergeb]]="ET",0,COUNTIFS($A$2:$A21,$A21,$B$2:$B21,$B21,$L$2:$L21,"&lt;&gt;ET"))</f>
        <v>12</v>
      </c>
      <c r="F21" s="11">
        <v>51</v>
      </c>
      <c r="G21" s="12">
        <v>2</v>
      </c>
      <c r="H21" s="18">
        <f>COUNTIFS('Rote Karten'!$A$2:$A$4,$A21,'Rote Karten'!$D$2:$D$4,"&lt;&gt;"&amp;$B21,'Rote Karten'!$B$2:$B$4,"&lt;"&amp;$F21,'Rote Karten'!$C$2:$C$4,"&lt;="&amp;$G21)-COUNTIFS('Rote Karten'!$A$2:$A$4,$A21,'Rote Karten'!$D$2:$D$4,$B21,'Rote Karten'!$B$2:$B$4,"&lt;"&amp;$F21,'Rote Karten'!$C$2:$C$4,"&lt;="&amp;$G21)</f>
        <v>0</v>
      </c>
      <c r="I21" s="17" t="str">
        <f>IF(OR($L21="Tor",$L21="ET"),_xlfn.IFNA(IF(VLOOKUP($A21,Spiele!$A$2:$C$16,3,FALSE)=$B21,COUNTIFS($L$2:$L21,"Tor",$B$2:$B21,$B21,$A$2:$A21,$A21)+COUNTIFS($L$2:$L21,"ET",$B$2:$B21,$B21,$A$2:$A21,$A21)&amp;":"&amp;COUNTIFS($L$2:$L21,"Tor",$B$2:$B21,"&lt;&gt;"&amp;$B21,$A$2:$A21,$A21)+COUNTIFS($L$2:$L21,"ET",$B$2:$B21,"&lt;&gt;"&amp;$B21,$A$2:$A21,$A21),COUNTIFS($L$2:$L21,"Tor",$B$2:$B21,"&lt;&gt;"&amp;$B21,$A$2:$A21,$A21)+COUNTIFS($L$2:$L21,"ET",$B$2:$B21,"&lt;&gt;"&amp;$B21,$A$2:$A21,$A21)&amp;":"&amp;COUNTIFS($L$2:$L21,"Tor",$B$2:$B21,$B21,$A$2:$A21,$A21)+COUNTIFS($L$2:$L21,"ET",$B$2:$B21,$B21,$A$2:$A21,$A21)),""),"")</f>
        <v/>
      </c>
      <c r="J21" s="18">
        <f>_xlfn.IFNA(IF(VLOOKUP($A21,Spiele!$A$2:$D$16,3,FALSE)=$B21,(COUNTIFS($L$1:$L20,"Tor",$B$1:$B20,$B21,$A$1:$A20,$A21)+COUNTIFS($L$1:$L20,"ET",$B$1:$B20,$B21,$A$1:$A20,$A21))-(COUNTIFS($L$1:$L20,"Tor",$B$1:$B20,"&lt;&gt;"&amp;$B21,$A$1:$A20,$A21)+COUNTIFS($L$1:$L20,"ET",$B$1:$B20,"&lt;&gt;"&amp;$B21,$A$1:$A20,$A21)),(COUNTIFS($L$1:$L20,"Tor",$B$1:$B20,$B21,$A$1:$A20,$A21)+COUNTIFS($L$1:$L20,"ET",$B$1:$B20,$B21,$A$1:$A20,$A21))-(COUNTIFS($L$1:$L20,"Tor",$B$1:$B20,"&lt;&gt;"&amp;$B21,$A$1:$A20,$A21)+COUNTIFS($L$1:$L20,"ET",$B$1:$B20,"&lt;&gt;"&amp;$B21,$A$1:$A20,$A21))),"")</f>
        <v>2</v>
      </c>
      <c r="K21" s="3">
        <v>18</v>
      </c>
      <c r="L21" s="17" t="s">
        <v>19</v>
      </c>
      <c r="M21" s="2" t="s">
        <v>164</v>
      </c>
      <c r="N21" s="2" t="s">
        <v>165</v>
      </c>
      <c r="O21" s="17">
        <v>8</v>
      </c>
      <c r="AA21" s="2" t="s">
        <v>152</v>
      </c>
      <c r="AB21" s="17" t="s">
        <v>150</v>
      </c>
      <c r="AC21" s="14" t="s">
        <v>151</v>
      </c>
      <c r="AD21" s="14" t="s">
        <v>157</v>
      </c>
      <c r="AE21" s="18">
        <v>7</v>
      </c>
      <c r="AF21" s="13">
        <v>-7.5</v>
      </c>
      <c r="AG21" s="13">
        <v>11</v>
      </c>
      <c r="AH21" s="19">
        <f t="shared" si="0"/>
        <v>11.650991374127782</v>
      </c>
      <c r="AI21" s="19">
        <f t="shared" si="1"/>
        <v>26.170050414843899</v>
      </c>
      <c r="AJ21" s="2" t="s">
        <v>147</v>
      </c>
      <c r="AK21" s="13">
        <v>-3</v>
      </c>
      <c r="AL21" s="13">
        <v>2.5</v>
      </c>
      <c r="AM21" s="19">
        <f>IF(Abschlüsse[[#This Row],[Ergeb]]="ET","",SQRT(($AF21-$AK21)^2+($AG21-$AL21)^2))</f>
        <v>9.6176920308356717</v>
      </c>
      <c r="AN21" s="3">
        <v>0</v>
      </c>
      <c r="AO21" s="13"/>
      <c r="AP21" s="13"/>
      <c r="AQ21" s="19" t="str">
        <f t="shared" si="2"/>
        <v/>
      </c>
      <c r="AR21" s="3">
        <v>1</v>
      </c>
      <c r="AS21" s="13">
        <v>-6.5</v>
      </c>
      <c r="AT21" s="13">
        <v>10.5</v>
      </c>
      <c r="AU21" s="19">
        <f t="shared" si="3"/>
        <v>1.1180339887498949</v>
      </c>
      <c r="AV21" s="1"/>
    </row>
    <row r="22" spans="1:48" ht="25.05" customHeight="1">
      <c r="A22" s="3">
        <v>1</v>
      </c>
      <c r="B22" s="2" t="s">
        <v>8</v>
      </c>
      <c r="C22" s="17" t="str">
        <f>IF($A22="","",IF(VLOOKUP($A22,Spiele!$A$2:$D$16,3,FALSE)=$B22,"H","G"))</f>
        <v>H</v>
      </c>
      <c r="D22" s="17" t="str">
        <f>IF($B22="","",IF(VLOOKUP($A22,Spiele!$A$2:$F$16,3,FALSE)=$B22,VLOOKUP($A22,Spiele!$A$2:$F$16,4,FALSE),VLOOKUP($A22,Spiele!$A$2:$F$16,3,FALSE)))</f>
        <v>GWD</v>
      </c>
      <c r="E22" s="18">
        <f>IF(Abschlüsse[[#This Row],[Ergeb]]="ET",0,COUNTIFS($A$2:$A22,$A22,$B$2:$B22,$B22,$L$2:$L22,"&lt;&gt;ET"))</f>
        <v>13</v>
      </c>
      <c r="F22" s="11">
        <v>57</v>
      </c>
      <c r="G22" s="12">
        <v>2</v>
      </c>
      <c r="H22" s="18">
        <f>COUNTIFS('Rote Karten'!$A$2:$A$4,$A22,'Rote Karten'!$D$2:$D$4,"&lt;&gt;"&amp;$B22,'Rote Karten'!$B$2:$B$4,"&lt;"&amp;$F22,'Rote Karten'!$C$2:$C$4,"&lt;="&amp;$G22)-COUNTIFS('Rote Karten'!$A$2:$A$4,$A22,'Rote Karten'!$D$2:$D$4,$B22,'Rote Karten'!$B$2:$B$4,"&lt;"&amp;$F22,'Rote Karten'!$C$2:$C$4,"&lt;="&amp;$G22)</f>
        <v>0</v>
      </c>
      <c r="I22" s="17" t="str">
        <f>IF(OR($L22="Tor",$L22="ET"),_xlfn.IFNA(IF(VLOOKUP($A22,Spiele!$A$2:$C$16,3,FALSE)=$B22,COUNTIFS($L$2:$L22,"Tor",$B$2:$B22,$B22,$A$2:$A22,$A22)+COUNTIFS($L$2:$L22,"ET",$B$2:$B22,$B22,$A$2:$A22,$A22)&amp;":"&amp;COUNTIFS($L$2:$L22,"Tor",$B$2:$B22,"&lt;&gt;"&amp;$B22,$A$2:$A22,$A22)+COUNTIFS($L$2:$L22,"ET",$B$2:$B22,"&lt;&gt;"&amp;$B22,$A$2:$A22,$A22),COUNTIFS($L$2:$L22,"Tor",$B$2:$B22,"&lt;&gt;"&amp;$B22,$A$2:$A22,$A22)+COUNTIFS($L$2:$L22,"ET",$B$2:$B22,"&lt;&gt;"&amp;$B22,$A$2:$A22,$A22)&amp;":"&amp;COUNTIFS($L$2:$L22,"Tor",$B$2:$B22,$B22,$A$2:$A22,$A22)+COUNTIFS($L$2:$L22,"ET",$B$2:$B22,$B22,$A$2:$A22,$A22)),""),"")</f>
        <v>3:0</v>
      </c>
      <c r="J22" s="18">
        <f>_xlfn.IFNA(IF(VLOOKUP($A22,Spiele!$A$2:$D$16,3,FALSE)=$B22,(COUNTIFS($L$1:$L21,"Tor",$B$1:$B21,$B22,$A$1:$A21,$A22)+COUNTIFS($L$1:$L21,"ET",$B$1:$B21,$B22,$A$1:$A21,$A22))-(COUNTIFS($L$1:$L21,"Tor",$B$1:$B21,"&lt;&gt;"&amp;$B22,$A$1:$A21,$A22)+COUNTIFS($L$1:$L21,"ET",$B$1:$B21,"&lt;&gt;"&amp;$B22,$A$1:$A21,$A22)),(COUNTIFS($L$1:$L21,"Tor",$B$1:$B21,$B22,$A$1:$A21,$A22)+COUNTIFS($L$1:$L21,"ET",$B$1:$B21,$B22,$A$1:$A21,$A22))-(COUNTIFS($L$1:$L21,"Tor",$B$1:$B21,"&lt;&gt;"&amp;$B22,$A$1:$A21,$A22)+COUNTIFS($L$1:$L21,"ET",$B$1:$B21,"&lt;&gt;"&amp;$B22,$A$1:$A21,$A22))),"")</f>
        <v>2</v>
      </c>
      <c r="K22" s="3">
        <v>19</v>
      </c>
      <c r="L22" s="17" t="s">
        <v>0</v>
      </c>
      <c r="M22" s="2" t="s">
        <v>164</v>
      </c>
      <c r="N22" s="2" t="s">
        <v>165</v>
      </c>
      <c r="O22" s="17">
        <v>8</v>
      </c>
      <c r="AA22" s="2" t="s">
        <v>152</v>
      </c>
      <c r="AB22" s="17" t="s">
        <v>144</v>
      </c>
      <c r="AC22" s="14" t="s">
        <v>151</v>
      </c>
      <c r="AD22" s="14" t="s">
        <v>157</v>
      </c>
      <c r="AE22" s="18">
        <v>7</v>
      </c>
      <c r="AF22" s="13">
        <v>-5.5</v>
      </c>
      <c r="AG22" s="13">
        <v>8</v>
      </c>
      <c r="AH22" s="19">
        <f t="shared" si="0"/>
        <v>8.2088732478946209</v>
      </c>
      <c r="AI22" s="19">
        <f t="shared" si="1"/>
        <v>35.91449326929785</v>
      </c>
      <c r="AJ22" s="2" t="s">
        <v>147</v>
      </c>
      <c r="AK22" s="13">
        <v>-2.5</v>
      </c>
      <c r="AL22" s="13">
        <v>1.5</v>
      </c>
      <c r="AM22" s="19">
        <f>IF(Abschlüsse[[#This Row],[Ergeb]]="ET","",SQRT(($AF22-$AK22)^2+($AG22-$AL22)^2))</f>
        <v>7.1589105316381767</v>
      </c>
      <c r="AN22" s="3">
        <v>0</v>
      </c>
      <c r="AO22" s="13"/>
      <c r="AP22" s="13"/>
      <c r="AQ22" s="19" t="str">
        <f t="shared" si="2"/>
        <v/>
      </c>
      <c r="AR22" s="3">
        <v>1</v>
      </c>
      <c r="AS22" s="13">
        <v>-4.5</v>
      </c>
      <c r="AT22" s="13">
        <v>7.5</v>
      </c>
      <c r="AU22" s="19">
        <f t="shared" si="3"/>
        <v>1.1180339887498949</v>
      </c>
      <c r="AV22" s="1"/>
    </row>
    <row r="23" spans="1:48" ht="25.05" customHeight="1">
      <c r="A23" s="3">
        <v>1</v>
      </c>
      <c r="B23" s="2" t="s">
        <v>8</v>
      </c>
      <c r="C23" s="17" t="str">
        <f>IF($A23="","",IF(VLOOKUP($A23,Spiele!$A$2:$D$16,3,FALSE)=$B23,"H","G"))</f>
        <v>H</v>
      </c>
      <c r="D23" s="17" t="str">
        <f>IF($B23="","",IF(VLOOKUP($A23,Spiele!$A$2:$F$16,3,FALSE)=$B23,VLOOKUP($A23,Spiele!$A$2:$F$16,4,FALSE),VLOOKUP($A23,Spiele!$A$2:$F$16,3,FALSE)))</f>
        <v>GWD</v>
      </c>
      <c r="E23" s="18">
        <f>IF(Abschlüsse[[#This Row],[Ergeb]]="ET",0,COUNTIFS($A$2:$A23,$A23,$B$2:$B23,$B23,$L$2:$L23,"&lt;&gt;ET"))</f>
        <v>14</v>
      </c>
      <c r="F23" s="11">
        <v>60</v>
      </c>
      <c r="G23" s="12">
        <v>2</v>
      </c>
      <c r="H23" s="18">
        <f>COUNTIFS('Rote Karten'!$A$2:$A$4,$A23,'Rote Karten'!$D$2:$D$4,"&lt;&gt;"&amp;$B23,'Rote Karten'!$B$2:$B$4,"&lt;"&amp;$F23,'Rote Karten'!$C$2:$C$4,"&lt;="&amp;$G23)-COUNTIFS('Rote Karten'!$A$2:$A$4,$A23,'Rote Karten'!$D$2:$D$4,$B23,'Rote Karten'!$B$2:$B$4,"&lt;"&amp;$F23,'Rote Karten'!$C$2:$C$4,"&lt;="&amp;$G23)</f>
        <v>0</v>
      </c>
      <c r="I23" s="17" t="str">
        <f>IF(OR($L23="Tor",$L23="ET"),_xlfn.IFNA(IF(VLOOKUP($A23,Spiele!$A$2:$C$16,3,FALSE)=$B23,COUNTIFS($L$2:$L23,"Tor",$B$2:$B23,$B23,$A$2:$A23,$A23)+COUNTIFS($L$2:$L23,"ET",$B$2:$B23,$B23,$A$2:$A23,$A23)&amp;":"&amp;COUNTIFS($L$2:$L23,"Tor",$B$2:$B23,"&lt;&gt;"&amp;$B23,$A$2:$A23,$A23)+COUNTIFS($L$2:$L23,"ET",$B$2:$B23,"&lt;&gt;"&amp;$B23,$A$2:$A23,$A23),COUNTIFS($L$2:$L23,"Tor",$B$2:$B23,"&lt;&gt;"&amp;$B23,$A$2:$A23,$A23)+COUNTIFS($L$2:$L23,"ET",$B$2:$B23,"&lt;&gt;"&amp;$B23,$A$2:$A23,$A23)&amp;":"&amp;COUNTIFS($L$2:$L23,"Tor",$B$2:$B23,$B23,$A$2:$A23,$A23)+COUNTIFS($L$2:$L23,"ET",$B$2:$B23,$B23,$A$2:$A23,$A23)),""),"")</f>
        <v/>
      </c>
      <c r="J23" s="18">
        <f>_xlfn.IFNA(IF(VLOOKUP($A23,Spiele!$A$2:$D$16,3,FALSE)=$B23,(COUNTIFS($L$1:$L22,"Tor",$B$1:$B22,$B23,$A$1:$A22,$A23)+COUNTIFS($L$1:$L22,"ET",$B$1:$B22,$B23,$A$1:$A22,$A23))-(COUNTIFS($L$1:$L22,"Tor",$B$1:$B22,"&lt;&gt;"&amp;$B23,$A$1:$A22,$A23)+COUNTIFS($L$1:$L22,"ET",$B$1:$B22,"&lt;&gt;"&amp;$B23,$A$1:$A22,$A23)),(COUNTIFS($L$1:$L22,"Tor",$B$1:$B22,$B23,$A$1:$A22,$A23)+COUNTIFS($L$1:$L22,"ET",$B$1:$B22,$B23,$A$1:$A22,$A23))-(COUNTIFS($L$1:$L22,"Tor",$B$1:$B22,"&lt;&gt;"&amp;$B23,$A$1:$A22,$A23)+COUNTIFS($L$1:$L22,"ET",$B$1:$B22,"&lt;&gt;"&amp;$B23,$A$1:$A22,$A23))),"")</f>
        <v>3</v>
      </c>
      <c r="K23" s="3">
        <v>20</v>
      </c>
      <c r="L23" s="17" t="s">
        <v>19</v>
      </c>
      <c r="M23" s="2" t="s">
        <v>148</v>
      </c>
      <c r="N23" s="2" t="s">
        <v>159</v>
      </c>
      <c r="O23" s="17">
        <v>18</v>
      </c>
      <c r="P23" s="2">
        <v>8</v>
      </c>
      <c r="Q23" s="2">
        <v>20</v>
      </c>
      <c r="R23" s="2">
        <v>1</v>
      </c>
      <c r="S23" s="2">
        <v>23</v>
      </c>
      <c r="T23" s="2">
        <v>26</v>
      </c>
      <c r="AA23" s="2" t="s">
        <v>143</v>
      </c>
      <c r="AB23" s="17" t="s">
        <v>150</v>
      </c>
      <c r="AC23" s="14" t="s">
        <v>151</v>
      </c>
      <c r="AD23" s="14" t="s">
        <v>157</v>
      </c>
      <c r="AE23" s="18">
        <v>8</v>
      </c>
      <c r="AF23" s="13">
        <v>-11</v>
      </c>
      <c r="AG23" s="13">
        <v>16</v>
      </c>
      <c r="AH23" s="19">
        <f t="shared" si="0"/>
        <v>17.603283784567015</v>
      </c>
      <c r="AI23" s="19">
        <f t="shared" si="1"/>
        <v>17.854181264274398</v>
      </c>
      <c r="AJ23" s="2" t="s">
        <v>147</v>
      </c>
      <c r="AK23" s="13">
        <v>-2.5</v>
      </c>
      <c r="AL23" s="13">
        <v>1</v>
      </c>
      <c r="AM23" s="19">
        <f>IF(Abschlüsse[[#This Row],[Ergeb]]="ET","",SQRT(($AF23-$AK23)^2+($AG23-$AL23)^2))</f>
        <v>17.240939649566666</v>
      </c>
      <c r="AN23" s="3">
        <v>0</v>
      </c>
      <c r="AO23" s="13"/>
      <c r="AP23" s="13"/>
      <c r="AQ23" s="19" t="str">
        <f t="shared" si="2"/>
        <v/>
      </c>
      <c r="AR23" s="3">
        <v>2</v>
      </c>
      <c r="AS23" s="13">
        <v>-9.5</v>
      </c>
      <c r="AT23" s="13">
        <v>14.5</v>
      </c>
      <c r="AU23" s="19">
        <f t="shared" si="3"/>
        <v>2.1213203435596424</v>
      </c>
      <c r="AV23" s="1"/>
    </row>
    <row r="24" spans="1:48" ht="25.05" customHeight="1">
      <c r="A24" s="3">
        <v>1</v>
      </c>
      <c r="B24" s="2" t="s">
        <v>8</v>
      </c>
      <c r="C24" s="17" t="str">
        <f>IF($A24="","",IF(VLOOKUP($A24,Spiele!$A$2:$D$16,3,FALSE)=$B24,"H","G"))</f>
        <v>H</v>
      </c>
      <c r="D24" s="17" t="str">
        <f>IF($B24="","",IF(VLOOKUP($A24,Spiele!$A$2:$F$16,3,FALSE)=$B24,VLOOKUP($A24,Spiele!$A$2:$F$16,4,FALSE),VLOOKUP($A24,Spiele!$A$2:$F$16,3,FALSE)))</f>
        <v>GWD</v>
      </c>
      <c r="E24" s="18">
        <f>IF(Abschlüsse[[#This Row],[Ergeb]]="ET",0,COUNTIFS($A$2:$A24,$A24,$B$2:$B24,$B24,$L$2:$L24,"&lt;&gt;ET"))</f>
        <v>15</v>
      </c>
      <c r="F24" s="11">
        <v>70</v>
      </c>
      <c r="G24" s="12">
        <v>2</v>
      </c>
      <c r="H24" s="18">
        <f>COUNTIFS('Rote Karten'!$A$2:$A$4,$A24,'Rote Karten'!$D$2:$D$4,"&lt;&gt;"&amp;$B24,'Rote Karten'!$B$2:$B$4,"&lt;"&amp;$F24,'Rote Karten'!$C$2:$C$4,"&lt;="&amp;$G24)-COUNTIFS('Rote Karten'!$A$2:$A$4,$A24,'Rote Karten'!$D$2:$D$4,$B24,'Rote Karten'!$B$2:$B$4,"&lt;"&amp;$F24,'Rote Karten'!$C$2:$C$4,"&lt;="&amp;$G24)</f>
        <v>0</v>
      </c>
      <c r="I24" s="17" t="str">
        <f>IF(OR($L24="Tor",$L24="ET"),_xlfn.IFNA(IF(VLOOKUP($A24,Spiele!$A$2:$C$16,3,FALSE)=$B24,COUNTIFS($L$2:$L24,"Tor",$B$2:$B24,$B24,$A$2:$A24,$A24)+COUNTIFS($L$2:$L24,"ET",$B$2:$B24,$B24,$A$2:$A24,$A24)&amp;":"&amp;COUNTIFS($L$2:$L24,"Tor",$B$2:$B24,"&lt;&gt;"&amp;$B24,$A$2:$A24,$A24)+COUNTIFS($L$2:$L24,"ET",$B$2:$B24,"&lt;&gt;"&amp;$B24,$A$2:$A24,$A24),COUNTIFS($L$2:$L24,"Tor",$B$2:$B24,"&lt;&gt;"&amp;$B24,$A$2:$A24,$A24)+COUNTIFS($L$2:$L24,"ET",$B$2:$B24,"&lt;&gt;"&amp;$B24,$A$2:$A24,$A24)&amp;":"&amp;COUNTIFS($L$2:$L24,"Tor",$B$2:$B24,$B24,$A$2:$A24,$A24)+COUNTIFS($L$2:$L24,"ET",$B$2:$B24,$B24,$A$2:$A24,$A24)),""),"")</f>
        <v>4:0</v>
      </c>
      <c r="J24" s="18">
        <f>_xlfn.IFNA(IF(VLOOKUP($A24,Spiele!$A$2:$D$16,3,FALSE)=$B24,(COUNTIFS($L$1:$L23,"Tor",$B$1:$B23,$B24,$A$1:$A23,$A24)+COUNTIFS($L$1:$L23,"ET",$B$1:$B23,$B24,$A$1:$A23,$A24))-(COUNTIFS($L$1:$L23,"Tor",$B$1:$B23,"&lt;&gt;"&amp;$B24,$A$1:$A23,$A24)+COUNTIFS($L$1:$L23,"ET",$B$1:$B23,"&lt;&gt;"&amp;$B24,$A$1:$A23,$A24)),(COUNTIFS($L$1:$L23,"Tor",$B$1:$B23,$B24,$A$1:$A23,$A24)+COUNTIFS($L$1:$L23,"ET",$B$1:$B23,$B24,$A$1:$A23,$A24))-(COUNTIFS($L$1:$L23,"Tor",$B$1:$B23,"&lt;&gt;"&amp;$B24,$A$1:$A23,$A24)+COUNTIFS($L$1:$L23,"ET",$B$1:$B23,"&lt;&gt;"&amp;$B24,$A$1:$A23,$A24))),"")</f>
        <v>3</v>
      </c>
      <c r="K24" s="3">
        <v>21</v>
      </c>
      <c r="L24" s="17" t="s">
        <v>0</v>
      </c>
      <c r="M24" s="2" t="s">
        <v>164</v>
      </c>
      <c r="N24" s="2" t="s">
        <v>165</v>
      </c>
      <c r="O24" s="17">
        <v>25</v>
      </c>
      <c r="P24" s="2">
        <v>8</v>
      </c>
      <c r="Q24" s="2">
        <v>1</v>
      </c>
      <c r="AA24" s="2" t="s">
        <v>152</v>
      </c>
      <c r="AB24" s="17" t="s">
        <v>150</v>
      </c>
      <c r="AC24" s="14" t="s">
        <v>151</v>
      </c>
      <c r="AD24" s="14" t="s">
        <v>146</v>
      </c>
      <c r="AE24" s="18">
        <v>18</v>
      </c>
      <c r="AF24" s="13">
        <v>-8.5</v>
      </c>
      <c r="AG24" s="13">
        <v>7.5</v>
      </c>
      <c r="AH24" s="19">
        <f t="shared" si="0"/>
        <v>8.9261189774727967</v>
      </c>
      <c r="AI24" s="19">
        <f t="shared" si="1"/>
        <v>25.499196058218978</v>
      </c>
      <c r="AJ24" s="2" t="s">
        <v>147</v>
      </c>
      <c r="AK24" s="13">
        <v>-5</v>
      </c>
      <c r="AL24" s="13">
        <v>4.5</v>
      </c>
      <c r="AM24" s="19">
        <f>IF(Abschlüsse[[#This Row],[Ergeb]]="ET","",SQRT(($AF24-$AK24)^2+($AG24-$AL24)^2))</f>
        <v>4.6097722286464435</v>
      </c>
      <c r="AN24" s="3">
        <v>2</v>
      </c>
      <c r="AO24" s="13">
        <v>-7.5</v>
      </c>
      <c r="AP24" s="13">
        <v>8.5</v>
      </c>
      <c r="AQ24" s="19">
        <f t="shared" si="2"/>
        <v>1.4142135623730951</v>
      </c>
      <c r="AR24" s="3">
        <v>0</v>
      </c>
      <c r="AU24" s="19" t="str">
        <f t="shared" si="3"/>
        <v/>
      </c>
      <c r="AV24" s="1"/>
    </row>
    <row r="25" spans="1:48" ht="25.05" customHeight="1">
      <c r="A25" s="3">
        <v>1</v>
      </c>
      <c r="B25" s="2" t="s">
        <v>55</v>
      </c>
      <c r="C25" s="17" t="str">
        <f>IF($A25="","",IF(VLOOKUP($A25,Spiele!$A$2:$D$16,3,FALSE)=$B25,"H","G"))</f>
        <v>G</v>
      </c>
      <c r="D25" s="17" t="str">
        <f>IF($B25="","",IF(VLOOKUP($A25,Spiele!$A$2:$F$16,3,FALSE)=$B25,VLOOKUP($A25,Spiele!$A$2:$F$16,4,FALSE),VLOOKUP($A25,Spiele!$A$2:$F$16,3,FALSE)))</f>
        <v>FCN</v>
      </c>
      <c r="E25" s="18">
        <f>IF(Abschlüsse[[#This Row],[Ergeb]]="ET",0,COUNTIFS($A$2:$A25,$A25,$B$2:$B25,$B25,$L$2:$L25,"&lt;&gt;ET"))</f>
        <v>9</v>
      </c>
      <c r="F25" s="11">
        <v>72</v>
      </c>
      <c r="G25" s="12">
        <v>2</v>
      </c>
      <c r="H25" s="18">
        <f>COUNTIFS('Rote Karten'!$A$2:$A$4,$A25,'Rote Karten'!$D$2:$D$4,"&lt;&gt;"&amp;$B25,'Rote Karten'!$B$2:$B$4,"&lt;"&amp;$F25,'Rote Karten'!$C$2:$C$4,"&lt;="&amp;$G25)-COUNTIFS('Rote Karten'!$A$2:$A$4,$A25,'Rote Karten'!$D$2:$D$4,$B25,'Rote Karten'!$B$2:$B$4,"&lt;"&amp;$F25,'Rote Karten'!$C$2:$C$4,"&lt;="&amp;$G25)</f>
        <v>0</v>
      </c>
      <c r="I25" s="17" t="str">
        <f>IF(OR($L25="Tor",$L25="ET"),_xlfn.IFNA(IF(VLOOKUP($A25,Spiele!$A$2:$C$16,3,FALSE)=$B25,COUNTIFS($L$2:$L25,"Tor",$B$2:$B25,$B25,$A$2:$A25,$A25)+COUNTIFS($L$2:$L25,"ET",$B$2:$B25,$B25,$A$2:$A25,$A25)&amp;":"&amp;COUNTIFS($L$2:$L25,"Tor",$B$2:$B25,"&lt;&gt;"&amp;$B25,$A$2:$A25,$A25)+COUNTIFS($L$2:$L25,"ET",$B$2:$B25,"&lt;&gt;"&amp;$B25,$A$2:$A25,$A25),COUNTIFS($L$2:$L25,"Tor",$B$2:$B25,"&lt;&gt;"&amp;$B25,$A$2:$A25,$A25)+COUNTIFS($L$2:$L25,"ET",$B$2:$B25,"&lt;&gt;"&amp;$B25,$A$2:$A25,$A25)&amp;":"&amp;COUNTIFS($L$2:$L25,"Tor",$B$2:$B25,$B25,$A$2:$A25,$A25)+COUNTIFS($L$2:$L25,"ET",$B$2:$B25,$B25,$A$2:$A25,$A25)),""),"")</f>
        <v/>
      </c>
      <c r="J25" s="18">
        <f>_xlfn.IFNA(IF(VLOOKUP($A25,Spiele!$A$2:$D$16,3,FALSE)=$B25,(COUNTIFS($L$1:$L24,"Tor",$B$1:$B24,$B25,$A$1:$A24,$A25)+COUNTIFS($L$1:$L24,"ET",$B$1:$B24,$B25,$A$1:$A24,$A25))-(COUNTIFS($L$1:$L24,"Tor",$B$1:$B24,"&lt;&gt;"&amp;$B25,$A$1:$A24,$A25)+COUNTIFS($L$1:$L24,"ET",$B$1:$B24,"&lt;&gt;"&amp;$B25,$A$1:$A24,$A25)),(COUNTIFS($L$1:$L24,"Tor",$B$1:$B24,$B25,$A$1:$A24,$A25)+COUNTIFS($L$1:$L24,"ET",$B$1:$B24,$B25,$A$1:$A24,$A25))-(COUNTIFS($L$1:$L24,"Tor",$B$1:$B24,"&lt;&gt;"&amp;$B25,$A$1:$A24,$A25)+COUNTIFS($L$1:$L24,"ET",$B$1:$B24,"&lt;&gt;"&amp;$B25,$A$1:$A24,$A25))),"")</f>
        <v>-4</v>
      </c>
      <c r="K25" s="3">
        <v>22</v>
      </c>
      <c r="L25" s="17" t="s">
        <v>18</v>
      </c>
      <c r="M25" s="2" t="s">
        <v>158</v>
      </c>
      <c r="N25" s="2" t="s">
        <v>159</v>
      </c>
      <c r="O25" s="17"/>
      <c r="AA25" s="2" t="s">
        <v>152</v>
      </c>
      <c r="AB25" s="17" t="s">
        <v>150</v>
      </c>
      <c r="AC25" s="14" t="s">
        <v>151</v>
      </c>
      <c r="AD25" s="14" t="s">
        <v>157</v>
      </c>
      <c r="AE25" s="18"/>
      <c r="AF25" s="13">
        <v>-13.5</v>
      </c>
      <c r="AG25" s="13">
        <v>22</v>
      </c>
      <c r="AH25" s="19">
        <f t="shared" si="0"/>
        <v>24.100323649279069</v>
      </c>
      <c r="AI25" s="19">
        <f t="shared" si="1"/>
        <v>13.856565051061848</v>
      </c>
      <c r="AJ25" s="2" t="s">
        <v>147</v>
      </c>
      <c r="AK25" s="13">
        <v>-1.5</v>
      </c>
      <c r="AL25" s="13">
        <v>1.5</v>
      </c>
      <c r="AM25" s="19">
        <f>IF(Abschlüsse[[#This Row],[Ergeb]]="ET","",SQRT(($AF25-$AK25)^2+($AG25-$AL25)^2))</f>
        <v>23.753947040439407</v>
      </c>
      <c r="AN25" s="3">
        <v>1</v>
      </c>
      <c r="AO25" s="13">
        <v>-14</v>
      </c>
      <c r="AP25" s="13">
        <v>20</v>
      </c>
      <c r="AQ25" s="19">
        <f t="shared" si="2"/>
        <v>2.0615528128088303</v>
      </c>
      <c r="AR25" s="3">
        <v>1</v>
      </c>
      <c r="AS25" s="13">
        <v>-7.5</v>
      </c>
      <c r="AT25" s="13">
        <v>17</v>
      </c>
      <c r="AU25" s="19">
        <f t="shared" si="3"/>
        <v>7.810249675906654</v>
      </c>
      <c r="AV25" s="1"/>
    </row>
    <row r="26" spans="1:48" ht="25.05" customHeight="1">
      <c r="A26" s="3">
        <v>1</v>
      </c>
      <c r="B26" s="2" t="s">
        <v>8</v>
      </c>
      <c r="C26" s="17" t="str">
        <f>IF($A26="","",IF(VLOOKUP($A26,Spiele!$A$2:$D$16,3,FALSE)=$B26,"H","G"))</f>
        <v>H</v>
      </c>
      <c r="D26" s="17" t="str">
        <f>IF($B26="","",IF(VLOOKUP($A26,Spiele!$A$2:$F$16,3,FALSE)=$B26,VLOOKUP($A26,Spiele!$A$2:$F$16,4,FALSE),VLOOKUP($A26,Spiele!$A$2:$F$16,3,FALSE)))</f>
        <v>GWD</v>
      </c>
      <c r="E26" s="18">
        <f>IF(Abschlüsse[[#This Row],[Ergeb]]="ET",0,COUNTIFS($A$2:$A26,$A26,$B$2:$B26,$B26,$L$2:$L26,"&lt;&gt;ET"))</f>
        <v>16</v>
      </c>
      <c r="F26" s="11">
        <v>75</v>
      </c>
      <c r="G26" s="12">
        <v>2</v>
      </c>
      <c r="H26" s="18">
        <f>COUNTIFS('Rote Karten'!$A$2:$A$4,$A26,'Rote Karten'!$D$2:$D$4,"&lt;&gt;"&amp;$B26,'Rote Karten'!$B$2:$B$4,"&lt;"&amp;$F26,'Rote Karten'!$C$2:$C$4,"&lt;="&amp;$G26)-COUNTIFS('Rote Karten'!$A$2:$A$4,$A26,'Rote Karten'!$D$2:$D$4,$B26,'Rote Karten'!$B$2:$B$4,"&lt;"&amp;$F26,'Rote Karten'!$C$2:$C$4,"&lt;="&amp;$G26)</f>
        <v>0</v>
      </c>
      <c r="I26" s="17" t="str">
        <f>IF(OR($L26="Tor",$L26="ET"),_xlfn.IFNA(IF(VLOOKUP($A26,Spiele!$A$2:$C$16,3,FALSE)=$B26,COUNTIFS($L$2:$L26,"Tor",$B$2:$B26,$B26,$A$2:$A26,$A26)+COUNTIFS($L$2:$L26,"ET",$B$2:$B26,$B26,$A$2:$A26,$A26)&amp;":"&amp;COUNTIFS($L$2:$L26,"Tor",$B$2:$B26,"&lt;&gt;"&amp;$B26,$A$2:$A26,$A26)+COUNTIFS($L$2:$L26,"ET",$B$2:$B26,"&lt;&gt;"&amp;$B26,$A$2:$A26,$A26),COUNTIFS($L$2:$L26,"Tor",$B$2:$B26,"&lt;&gt;"&amp;$B26,$A$2:$A26,$A26)+COUNTIFS($L$2:$L26,"ET",$B$2:$B26,"&lt;&gt;"&amp;$B26,$A$2:$A26,$A26)&amp;":"&amp;COUNTIFS($L$2:$L26,"Tor",$B$2:$B26,$B26,$A$2:$A26,$A26)+COUNTIFS($L$2:$L26,"ET",$B$2:$B26,$B26,$A$2:$A26,$A26)),""),"")</f>
        <v/>
      </c>
      <c r="J26" s="18">
        <f>_xlfn.IFNA(IF(VLOOKUP($A26,Spiele!$A$2:$D$16,3,FALSE)=$B26,(COUNTIFS($L$1:$L25,"Tor",$B$1:$B25,$B26,$A$1:$A25,$A26)+COUNTIFS($L$1:$L25,"ET",$B$1:$B25,$B26,$A$1:$A25,$A26))-(COUNTIFS($L$1:$L25,"Tor",$B$1:$B25,"&lt;&gt;"&amp;$B26,$A$1:$A25,$A26)+COUNTIFS($L$1:$L25,"ET",$B$1:$B25,"&lt;&gt;"&amp;$B26,$A$1:$A25,$A26)),(COUNTIFS($L$1:$L25,"Tor",$B$1:$B25,$B26,$A$1:$A25,$A26)+COUNTIFS($L$1:$L25,"ET",$B$1:$B25,$B26,$A$1:$A25,$A26))-(COUNTIFS($L$1:$L25,"Tor",$B$1:$B25,"&lt;&gt;"&amp;$B26,$A$1:$A25,$A26)+COUNTIFS($L$1:$L25,"ET",$B$1:$B25,"&lt;&gt;"&amp;$B26,$A$1:$A25,$A26))),"")</f>
        <v>4</v>
      </c>
      <c r="K26" s="3">
        <v>23</v>
      </c>
      <c r="L26" s="17" t="s">
        <v>19</v>
      </c>
      <c r="M26" s="2" t="s">
        <v>169</v>
      </c>
      <c r="N26" s="2" t="s">
        <v>3</v>
      </c>
      <c r="O26" s="17"/>
      <c r="AA26" s="2" t="s">
        <v>155</v>
      </c>
      <c r="AB26" s="17" t="s">
        <v>161</v>
      </c>
      <c r="AC26" s="14" t="s">
        <v>162</v>
      </c>
      <c r="AD26" s="14" t="s">
        <v>146</v>
      </c>
      <c r="AE26" s="18">
        <v>25</v>
      </c>
      <c r="AF26" s="13">
        <v>-6.5</v>
      </c>
      <c r="AG26" s="13">
        <v>2</v>
      </c>
      <c r="AH26" s="19">
        <f t="shared" si="0"/>
        <v>3.4735572544583166</v>
      </c>
      <c r="AI26" s="19">
        <f t="shared" si="1"/>
        <v>24.017868200965708</v>
      </c>
      <c r="AJ26" s="2" t="s">
        <v>170</v>
      </c>
      <c r="AK26" s="13">
        <v>-1.5</v>
      </c>
      <c r="AL26" s="13">
        <v>1.5</v>
      </c>
      <c r="AM26" s="19">
        <f>IF(Abschlüsse[[#This Row],[Ergeb]]="ET","",SQRT(($AF26-$AK26)^2+($AG26-$AL26)^2))</f>
        <v>5.024937810560445</v>
      </c>
      <c r="AN26" s="3">
        <v>0</v>
      </c>
      <c r="AO26" s="13"/>
      <c r="AP26" s="13"/>
      <c r="AQ26" s="19" t="str">
        <f t="shared" si="2"/>
        <v/>
      </c>
      <c r="AR26" s="3">
        <v>1</v>
      </c>
      <c r="AS26" s="13">
        <v>-4.5</v>
      </c>
      <c r="AT26" s="13">
        <v>1.5</v>
      </c>
      <c r="AU26" s="19">
        <f t="shared" si="3"/>
        <v>2.0615528128088303</v>
      </c>
      <c r="AV26" s="1"/>
    </row>
    <row r="27" spans="1:48" ht="25.05" customHeight="1">
      <c r="A27" s="3">
        <v>1</v>
      </c>
      <c r="B27" s="2" t="s">
        <v>8</v>
      </c>
      <c r="C27" s="17" t="str">
        <f>IF($A27="","",IF(VLOOKUP($A27,Spiele!$A$2:$D$16,3,FALSE)=$B27,"H","G"))</f>
        <v>H</v>
      </c>
      <c r="D27" s="17" t="str">
        <f>IF($B27="","",IF(VLOOKUP($A27,Spiele!$A$2:$F$16,3,FALSE)=$B27,VLOOKUP($A27,Spiele!$A$2:$F$16,4,FALSE),VLOOKUP($A27,Spiele!$A$2:$F$16,3,FALSE)))</f>
        <v>GWD</v>
      </c>
      <c r="E27" s="18">
        <f>IF(Abschlüsse[[#This Row],[Ergeb]]="ET",0,COUNTIFS($A$2:$A27,$A27,$B$2:$B27,$B27,$L$2:$L27,"&lt;&gt;ET"))</f>
        <v>17</v>
      </c>
      <c r="F27" s="11">
        <v>75</v>
      </c>
      <c r="G27" s="12">
        <v>2</v>
      </c>
      <c r="H27" s="18">
        <f>COUNTIFS('Rote Karten'!$A$2:$A$4,$A27,'Rote Karten'!$D$2:$D$4,"&lt;&gt;"&amp;$B27,'Rote Karten'!$B$2:$B$4,"&lt;"&amp;$F27,'Rote Karten'!$C$2:$C$4,"&lt;="&amp;$G27)-COUNTIFS('Rote Karten'!$A$2:$A$4,$A27,'Rote Karten'!$D$2:$D$4,$B27,'Rote Karten'!$B$2:$B$4,"&lt;"&amp;$F27,'Rote Karten'!$C$2:$C$4,"&lt;="&amp;$G27)</f>
        <v>0</v>
      </c>
      <c r="I27" s="17" t="str">
        <f>IF(OR($L27="Tor",$L27="ET"),_xlfn.IFNA(IF(VLOOKUP($A27,Spiele!$A$2:$C$16,3,FALSE)=$B27,COUNTIFS($L$2:$L27,"Tor",$B$2:$B27,$B27,$A$2:$A27,$A27)+COUNTIFS($L$2:$L27,"ET",$B$2:$B27,$B27,$A$2:$A27,$A27)&amp;":"&amp;COUNTIFS($L$2:$L27,"Tor",$B$2:$B27,"&lt;&gt;"&amp;$B27,$A$2:$A27,$A27)+COUNTIFS($L$2:$L27,"ET",$B$2:$B27,"&lt;&gt;"&amp;$B27,$A$2:$A27,$A27),COUNTIFS($L$2:$L27,"Tor",$B$2:$B27,"&lt;&gt;"&amp;$B27,$A$2:$A27,$A27)+COUNTIFS($L$2:$L27,"ET",$B$2:$B27,"&lt;&gt;"&amp;$B27,$A$2:$A27,$A27)&amp;":"&amp;COUNTIFS($L$2:$L27,"Tor",$B$2:$B27,$B27,$A$2:$A27,$A27)+COUNTIFS($L$2:$L27,"ET",$B$2:$B27,$B27,$A$2:$A27,$A27)),""),"")</f>
        <v/>
      </c>
      <c r="J27" s="18">
        <f>_xlfn.IFNA(IF(VLOOKUP($A27,Spiele!$A$2:$D$16,3,FALSE)=$B27,(COUNTIFS($L$1:$L26,"Tor",$B$1:$B26,$B27,$A$1:$A26,$A27)+COUNTIFS($L$1:$L26,"ET",$B$1:$B26,$B27,$A$1:$A26,$A27))-(COUNTIFS($L$1:$L26,"Tor",$B$1:$B26,"&lt;&gt;"&amp;$B27,$A$1:$A26,$A27)+COUNTIFS($L$1:$L26,"ET",$B$1:$B26,"&lt;&gt;"&amp;$B27,$A$1:$A26,$A27)),(COUNTIFS($L$1:$L26,"Tor",$B$1:$B26,$B27,$A$1:$A26,$A27)+COUNTIFS($L$1:$L26,"ET",$B$1:$B26,$B27,$A$1:$A26,$A27))-(COUNTIFS($L$1:$L26,"Tor",$B$1:$B26,"&lt;&gt;"&amp;$B27,$A$1:$A26,$A27)+COUNTIFS($L$1:$L26,"ET",$B$1:$B26,"&lt;&gt;"&amp;$B27,$A$1:$A26,$A27))),"")</f>
        <v>4</v>
      </c>
      <c r="K27" s="3">
        <v>24</v>
      </c>
      <c r="L27" s="17" t="s">
        <v>20</v>
      </c>
      <c r="M27" s="2" t="s">
        <v>164</v>
      </c>
      <c r="N27" s="2" t="s">
        <v>3</v>
      </c>
      <c r="O27" s="17"/>
      <c r="AA27" s="2" t="s">
        <v>143</v>
      </c>
      <c r="AB27" s="17" t="s">
        <v>144</v>
      </c>
      <c r="AC27" s="14" t="s">
        <v>151</v>
      </c>
      <c r="AD27" s="14" t="s">
        <v>146</v>
      </c>
      <c r="AE27" s="18">
        <v>5</v>
      </c>
      <c r="AF27" s="13">
        <v>9</v>
      </c>
      <c r="AG27" s="13">
        <v>11</v>
      </c>
      <c r="AH27" s="19">
        <f t="shared" si="0"/>
        <v>12.227657175436349</v>
      </c>
      <c r="AI27" s="19">
        <f t="shared" si="1"/>
        <v>23.118864658126963</v>
      </c>
      <c r="AJ27" s="2" t="s">
        <v>147</v>
      </c>
      <c r="AK27" s="13">
        <v>2.5</v>
      </c>
      <c r="AL27" s="13">
        <v>0.5</v>
      </c>
      <c r="AM27" s="19">
        <f>IF(Abschlüsse[[#This Row],[Ergeb]]="ET","",SQRT(($AF27-$AK27)^2+($AG27-$AL27)^2))</f>
        <v>12.349089035228468</v>
      </c>
      <c r="AN27" s="3">
        <v>0</v>
      </c>
      <c r="AO27" s="13"/>
      <c r="AP27" s="13"/>
      <c r="AQ27" s="19" t="str">
        <f t="shared" si="2"/>
        <v/>
      </c>
      <c r="AR27" s="3">
        <v>1</v>
      </c>
      <c r="AS27" s="13">
        <v>9</v>
      </c>
      <c r="AT27" s="13">
        <v>10.5</v>
      </c>
      <c r="AU27" s="19">
        <f t="shared" si="3"/>
        <v>0.5</v>
      </c>
      <c r="AV27" s="1"/>
    </row>
    <row r="28" spans="1:48" ht="25.05" customHeight="1">
      <c r="A28" s="3">
        <v>2</v>
      </c>
      <c r="B28" s="2" t="s">
        <v>57</v>
      </c>
      <c r="C28" s="17" t="str">
        <f>IF($A28="","",IF(VLOOKUP($A28,Spiele!$A$2:$D$16,3,FALSE)=$B28,"H","G"))</f>
        <v>H</v>
      </c>
      <c r="D28" s="17" t="str">
        <f>IF($B28="","",IF(VLOOKUP($A28,Spiele!$A$2:$F$16,3,FALSE)=$B28,VLOOKUP($A28,Spiele!$A$2:$F$16,4,FALSE),VLOOKUP($A28,Spiele!$A$2:$F$16,3,FALSE)))</f>
        <v>FCN</v>
      </c>
      <c r="E28" s="18">
        <f>IF(Abschlüsse[[#This Row],[Ergeb]]="ET",0,COUNTIFS($A$2:$A28,$A28,$B$2:$B28,$B28,$L$2:$L28,"&lt;&gt;ET"))</f>
        <v>1</v>
      </c>
      <c r="F28" s="11">
        <v>4</v>
      </c>
      <c r="G28" s="12">
        <v>1</v>
      </c>
      <c r="H28" s="18">
        <f>COUNTIFS('Rote Karten'!$A$2:$A$4,$A28,'Rote Karten'!$D$2:$D$4,"&lt;&gt;"&amp;$B28,'Rote Karten'!$B$2:$B$4,"&lt;"&amp;$F28,'Rote Karten'!$C$2:$C$4,"&lt;="&amp;$G28)-COUNTIFS('Rote Karten'!$A$2:$A$4,$A28,'Rote Karten'!$D$2:$D$4,$B28,'Rote Karten'!$B$2:$B$4,"&lt;"&amp;$F28,'Rote Karten'!$C$2:$C$4,"&lt;="&amp;$G28)</f>
        <v>0</v>
      </c>
      <c r="I28" s="17" t="str">
        <f>IF(OR($L28="Tor",$L28="ET"),_xlfn.IFNA(IF(VLOOKUP($A28,Spiele!$A$2:$C$16,3,FALSE)=$B28,COUNTIFS($L$2:$L28,"Tor",$B$2:$B28,$B28,$A$2:$A28,$A28)+COUNTIFS($L$2:$L28,"ET",$B$2:$B28,$B28,$A$2:$A28,$A28)&amp;":"&amp;COUNTIFS($L$2:$L28,"Tor",$B$2:$B28,"&lt;&gt;"&amp;$B28,$A$2:$A28,$A28)+COUNTIFS($L$2:$L28,"ET",$B$2:$B28,"&lt;&gt;"&amp;$B28,$A$2:$A28,$A28),COUNTIFS($L$2:$L28,"Tor",$B$2:$B28,"&lt;&gt;"&amp;$B28,$A$2:$A28,$A28)+COUNTIFS($L$2:$L28,"ET",$B$2:$B28,"&lt;&gt;"&amp;$B28,$A$2:$A28,$A28)&amp;":"&amp;COUNTIFS($L$2:$L28,"Tor",$B$2:$B28,$B28,$A$2:$A28,$A28)+COUNTIFS($L$2:$L28,"ET",$B$2:$B28,$B28,$A$2:$A28,$A28)),""),"")</f>
        <v>1:0</v>
      </c>
      <c r="J28" s="18">
        <f>_xlfn.IFNA(IF(VLOOKUP($A28,Spiele!$A$2:$D$16,3,FALSE)=$B28,(COUNTIFS($L$1:$L27,"Tor",$B$1:$B27,$B28,$A$1:$A27,$A28)+COUNTIFS($L$1:$L27,"ET",$B$1:$B27,$B28,$A$1:$A27,$A28))-(COUNTIFS($L$1:$L27,"Tor",$B$1:$B27,"&lt;&gt;"&amp;$B28,$A$1:$A27,$A28)+COUNTIFS($L$1:$L27,"ET",$B$1:$B27,"&lt;&gt;"&amp;$B28,$A$1:$A27,$A28)),(COUNTIFS($L$1:$L27,"Tor",$B$1:$B27,$B28,$A$1:$A27,$A28)+COUNTIFS($L$1:$L27,"ET",$B$1:$B27,$B28,$A$1:$A27,$A28))-(COUNTIFS($L$1:$L27,"Tor",$B$1:$B27,"&lt;&gt;"&amp;$B28,$A$1:$A27,$A28)+COUNTIFS($L$1:$L27,"ET",$B$1:$B27,"&lt;&gt;"&amp;$B28,$A$1:$A27,$A28))),"")</f>
        <v>0</v>
      </c>
      <c r="K28" s="3">
        <v>1</v>
      </c>
      <c r="L28" s="17" t="s">
        <v>0</v>
      </c>
      <c r="M28" s="2" t="s">
        <v>164</v>
      </c>
      <c r="N28" s="2" t="s">
        <v>159</v>
      </c>
      <c r="O28" s="17"/>
      <c r="AA28" s="2" t="s">
        <v>152</v>
      </c>
      <c r="AB28" s="17" t="s">
        <v>144</v>
      </c>
      <c r="AC28" s="14" t="s">
        <v>151</v>
      </c>
      <c r="AD28" s="14" t="s">
        <v>146</v>
      </c>
      <c r="AE28" s="18"/>
      <c r="AF28" s="13">
        <v>1.5</v>
      </c>
      <c r="AG28" s="13">
        <v>19</v>
      </c>
      <c r="AH28" s="19">
        <f t="shared" si="0"/>
        <v>19</v>
      </c>
      <c r="AI28" s="19">
        <f t="shared" si="1"/>
        <v>21.679641810257319</v>
      </c>
      <c r="AJ28" s="2" t="s">
        <v>147</v>
      </c>
      <c r="AK28" s="13">
        <v>0</v>
      </c>
      <c r="AL28" s="13">
        <v>0.5</v>
      </c>
      <c r="AM28" s="19">
        <f>IF(Abschlüsse[[#This Row],[Ergeb]]="ET","",SQRT(($AF28-$AK28)^2+($AG28-$AL28)^2))</f>
        <v>18.560711193270585</v>
      </c>
      <c r="AN28" s="3">
        <v>0</v>
      </c>
      <c r="AO28" s="13"/>
      <c r="AP28" s="13"/>
      <c r="AQ28" s="19" t="str">
        <f t="shared" si="2"/>
        <v/>
      </c>
      <c r="AR28" s="3">
        <v>1</v>
      </c>
      <c r="AS28" s="13">
        <v>1</v>
      </c>
      <c r="AT28" s="13">
        <v>16.5</v>
      </c>
      <c r="AU28" s="19">
        <f t="shared" si="3"/>
        <v>2.5495097567963922</v>
      </c>
      <c r="AV28" s="1"/>
    </row>
    <row r="29" spans="1:48" ht="25.05" customHeight="1">
      <c r="A29" s="3">
        <v>2</v>
      </c>
      <c r="B29" s="2" t="s">
        <v>8</v>
      </c>
      <c r="C29" s="17" t="str">
        <f>IF($A29="","",IF(VLOOKUP($A29,Spiele!$A$2:$D$16,3,FALSE)=$B29,"H","G"))</f>
        <v>G</v>
      </c>
      <c r="D29" s="17" t="str">
        <f>IF($B29="","",IF(VLOOKUP($A29,Spiele!$A$2:$F$16,3,FALSE)=$B29,VLOOKUP($A29,Spiele!$A$2:$F$16,4,FALSE),VLOOKUP($A29,Spiele!$A$2:$F$16,3,FALSE)))</f>
        <v>FCD</v>
      </c>
      <c r="E29" s="18">
        <f>IF(Abschlüsse[[#This Row],[Ergeb]]="ET",0,COUNTIFS($A$2:$A29,$A29,$B$2:$B29,$B29,$L$2:$L29,"&lt;&gt;ET"))</f>
        <v>1</v>
      </c>
      <c r="F29" s="11">
        <v>10</v>
      </c>
      <c r="G29" s="12">
        <v>1</v>
      </c>
      <c r="H29" s="18">
        <f>COUNTIFS('Rote Karten'!$A$2:$A$4,$A29,'Rote Karten'!$D$2:$D$4,"&lt;&gt;"&amp;$B29,'Rote Karten'!$B$2:$B$4,"&lt;"&amp;$F29,'Rote Karten'!$C$2:$C$4,"&lt;="&amp;$G29)-COUNTIFS('Rote Karten'!$A$2:$A$4,$A29,'Rote Karten'!$D$2:$D$4,$B29,'Rote Karten'!$B$2:$B$4,"&lt;"&amp;$F29,'Rote Karten'!$C$2:$C$4,"&lt;="&amp;$G29)</f>
        <v>0</v>
      </c>
      <c r="I29" s="17" t="str">
        <f>IF(OR($L29="Tor",$L29="ET"),_xlfn.IFNA(IF(VLOOKUP($A29,Spiele!$A$2:$C$16,3,FALSE)=$B29,COUNTIFS($L$2:$L29,"Tor",$B$2:$B29,$B29,$A$2:$A29,$A29)+COUNTIFS($L$2:$L29,"ET",$B$2:$B29,$B29,$A$2:$A29,$A29)&amp;":"&amp;COUNTIFS($L$2:$L29,"Tor",$B$2:$B29,"&lt;&gt;"&amp;$B29,$A$2:$A29,$A29)+COUNTIFS($L$2:$L29,"ET",$B$2:$B29,"&lt;&gt;"&amp;$B29,$A$2:$A29,$A29),COUNTIFS($L$2:$L29,"Tor",$B$2:$B29,"&lt;&gt;"&amp;$B29,$A$2:$A29,$A29)+COUNTIFS($L$2:$L29,"ET",$B$2:$B29,"&lt;&gt;"&amp;$B29,$A$2:$A29,$A29)&amp;":"&amp;COUNTIFS($L$2:$L29,"Tor",$B$2:$B29,$B29,$A$2:$A29,$A29)+COUNTIFS($L$2:$L29,"ET",$B$2:$B29,$B29,$A$2:$A29,$A29)),""),"")</f>
        <v/>
      </c>
      <c r="J29" s="18">
        <f>_xlfn.IFNA(IF(VLOOKUP($A29,Spiele!$A$2:$D$16,3,FALSE)=$B29,(COUNTIFS($L$1:$L28,"Tor",$B$1:$B28,$B29,$A$1:$A28,$A29)+COUNTIFS($L$1:$L28,"ET",$B$1:$B28,$B29,$A$1:$A28,$A29))-(COUNTIFS($L$1:$L28,"Tor",$B$1:$B28,"&lt;&gt;"&amp;$B29,$A$1:$A28,$A29)+COUNTIFS($L$1:$L28,"ET",$B$1:$B28,"&lt;&gt;"&amp;$B29,$A$1:$A28,$A29)),(COUNTIFS($L$1:$L28,"Tor",$B$1:$B28,$B29,$A$1:$A28,$A29)+COUNTIFS($L$1:$L28,"ET",$B$1:$B28,$B29,$A$1:$A28,$A29))-(COUNTIFS($L$1:$L28,"Tor",$B$1:$B28,"&lt;&gt;"&amp;$B29,$A$1:$A28,$A29)+COUNTIFS($L$1:$L28,"ET",$B$1:$B28,"&lt;&gt;"&amp;$B29,$A$1:$A28,$A29))),"")</f>
        <v>-1</v>
      </c>
      <c r="K29" s="3">
        <v>2</v>
      </c>
      <c r="L29" s="17" t="s">
        <v>19</v>
      </c>
      <c r="M29" s="2" t="s">
        <v>148</v>
      </c>
      <c r="N29" s="2" t="s">
        <v>173</v>
      </c>
      <c r="O29" s="17">
        <v>13</v>
      </c>
      <c r="P29" s="2">
        <v>8</v>
      </c>
      <c r="Q29" s="2">
        <v>20</v>
      </c>
      <c r="AA29" s="2" t="s">
        <v>143</v>
      </c>
      <c r="AB29" s="17" t="s">
        <v>150</v>
      </c>
      <c r="AC29" s="14" t="s">
        <v>151</v>
      </c>
      <c r="AD29" s="14" t="s">
        <v>157</v>
      </c>
      <c r="AE29" s="18">
        <v>9</v>
      </c>
      <c r="AF29" s="13">
        <v>-4</v>
      </c>
      <c r="AG29" s="13">
        <v>6.5</v>
      </c>
      <c r="AH29" s="19">
        <f t="shared" si="0"/>
        <v>6.5088862334503901</v>
      </c>
      <c r="AI29" s="19">
        <f t="shared" si="1"/>
        <v>46.688983101737932</v>
      </c>
      <c r="AJ29" s="2" t="s">
        <v>147</v>
      </c>
      <c r="AK29" s="13">
        <v>-2</v>
      </c>
      <c r="AL29" s="13">
        <v>1</v>
      </c>
      <c r="AM29" s="19">
        <f>IF(Abschlüsse[[#This Row],[Ergeb]]="ET","",SQRT(($AF29-$AK29)^2+($AG29-$AL29)^2))</f>
        <v>5.8523499553598128</v>
      </c>
      <c r="AN29" s="3">
        <v>0</v>
      </c>
      <c r="AO29" s="13"/>
      <c r="AP29" s="13"/>
      <c r="AQ29" s="19" t="str">
        <f t="shared" si="2"/>
        <v/>
      </c>
      <c r="AR29" s="3">
        <v>1</v>
      </c>
      <c r="AS29" s="13">
        <v>-3.5</v>
      </c>
      <c r="AT29" s="13">
        <v>6</v>
      </c>
      <c r="AU29" s="19">
        <f t="shared" si="3"/>
        <v>0.70710678118654757</v>
      </c>
      <c r="AV29" s="1"/>
    </row>
    <row r="30" spans="1:48" ht="25.05" customHeight="1">
      <c r="A30" s="3">
        <v>2</v>
      </c>
      <c r="B30" s="2" t="s">
        <v>57</v>
      </c>
      <c r="C30" s="17" t="str">
        <f>IF($A30="","",IF(VLOOKUP($A30,Spiele!$A$2:$D$16,3,FALSE)=$B30,"H","G"))</f>
        <v>H</v>
      </c>
      <c r="D30" s="17" t="str">
        <f>IF($B30="","",IF(VLOOKUP($A30,Spiele!$A$2:$F$16,3,FALSE)=$B30,VLOOKUP($A30,Spiele!$A$2:$F$16,4,FALSE),VLOOKUP($A30,Spiele!$A$2:$F$16,3,FALSE)))</f>
        <v>FCN</v>
      </c>
      <c r="E30" s="18">
        <f>IF(Abschlüsse[[#This Row],[Ergeb]]="ET",0,COUNTIFS($A$2:$A30,$A30,$B$2:$B30,$B30,$L$2:$L30,"&lt;&gt;ET"))</f>
        <v>2</v>
      </c>
      <c r="F30" s="11">
        <v>11</v>
      </c>
      <c r="G30" s="12">
        <v>1</v>
      </c>
      <c r="H30" s="18">
        <f>COUNTIFS('Rote Karten'!$A$2:$A$4,$A30,'Rote Karten'!$D$2:$D$4,"&lt;&gt;"&amp;$B30,'Rote Karten'!$B$2:$B$4,"&lt;"&amp;$F30,'Rote Karten'!$C$2:$C$4,"&lt;="&amp;$G30)-COUNTIFS('Rote Karten'!$A$2:$A$4,$A30,'Rote Karten'!$D$2:$D$4,$B30,'Rote Karten'!$B$2:$B$4,"&lt;"&amp;$F30,'Rote Karten'!$C$2:$C$4,"&lt;="&amp;$G30)</f>
        <v>0</v>
      </c>
      <c r="I30" s="17" t="str">
        <f>IF(OR($L30="Tor",$L30="ET"),_xlfn.IFNA(IF(VLOOKUP($A30,Spiele!$A$2:$C$16,3,FALSE)=$B30,COUNTIFS($L$2:$L30,"Tor",$B$2:$B30,$B30,$A$2:$A30,$A30)+COUNTIFS($L$2:$L30,"ET",$B$2:$B30,$B30,$A$2:$A30,$A30)&amp;":"&amp;COUNTIFS($L$2:$L30,"Tor",$B$2:$B30,"&lt;&gt;"&amp;$B30,$A$2:$A30,$A30)+COUNTIFS($L$2:$L30,"ET",$B$2:$B30,"&lt;&gt;"&amp;$B30,$A$2:$A30,$A30),COUNTIFS($L$2:$L30,"Tor",$B$2:$B30,"&lt;&gt;"&amp;$B30,$A$2:$A30,$A30)+COUNTIFS($L$2:$L30,"ET",$B$2:$B30,"&lt;&gt;"&amp;$B30,$A$2:$A30,$A30)&amp;":"&amp;COUNTIFS($L$2:$L30,"Tor",$B$2:$B30,$B30,$A$2:$A30,$A30)+COUNTIFS($L$2:$L30,"ET",$B$2:$B30,$B30,$A$2:$A30,$A30)),""),"")</f>
        <v/>
      </c>
      <c r="J30" s="18">
        <f>_xlfn.IFNA(IF(VLOOKUP($A30,Spiele!$A$2:$D$16,3,FALSE)=$B30,(COUNTIFS($L$1:$L29,"Tor",$B$1:$B29,$B30,$A$1:$A29,$A30)+COUNTIFS($L$1:$L29,"ET",$B$1:$B29,$B30,$A$1:$A29,$A30))-(COUNTIFS($L$1:$L29,"Tor",$B$1:$B29,"&lt;&gt;"&amp;$B30,$A$1:$A29,$A30)+COUNTIFS($L$1:$L29,"ET",$B$1:$B29,"&lt;&gt;"&amp;$B30,$A$1:$A29,$A30)),(COUNTIFS($L$1:$L29,"Tor",$B$1:$B29,$B30,$A$1:$A29,$A30)+COUNTIFS($L$1:$L29,"ET",$B$1:$B29,$B30,$A$1:$A29,$A30))-(COUNTIFS($L$1:$L29,"Tor",$B$1:$B29,"&lt;&gt;"&amp;$B30,$A$1:$A29,$A30)+COUNTIFS($L$1:$L29,"ET",$B$1:$B29,"&lt;&gt;"&amp;$B30,$A$1:$A29,$A30))),"")</f>
        <v>1</v>
      </c>
      <c r="K30" s="3">
        <v>3</v>
      </c>
      <c r="L30" s="18" t="s">
        <v>18</v>
      </c>
      <c r="M30" s="3" t="s">
        <v>148</v>
      </c>
      <c r="N30" s="2" t="s">
        <v>173</v>
      </c>
      <c r="O30" s="17"/>
      <c r="AA30" s="22" t="s">
        <v>143</v>
      </c>
      <c r="AB30" s="18" t="s">
        <v>150</v>
      </c>
      <c r="AC30" s="14" t="s">
        <v>151</v>
      </c>
      <c r="AD30" s="14" t="s">
        <v>146</v>
      </c>
      <c r="AE30" s="18"/>
      <c r="AF30" s="13">
        <v>1.5</v>
      </c>
      <c r="AG30" s="13">
        <v>5.5</v>
      </c>
      <c r="AH30" s="19">
        <f t="shared" si="0"/>
        <v>5.5</v>
      </c>
      <c r="AI30" s="19">
        <f t="shared" si="1"/>
        <v>64.61446408277591</v>
      </c>
      <c r="AJ30" s="3" t="s">
        <v>170</v>
      </c>
      <c r="AK30" s="13">
        <v>3.5</v>
      </c>
      <c r="AL30" s="13">
        <v>0</v>
      </c>
      <c r="AM30" s="19">
        <f>IF(Abschlüsse[[#This Row],[Ergeb]]="ET","",SQRT(($AF30-$AK30)^2+($AG30-$AL30)^2))</f>
        <v>5.8523499553598128</v>
      </c>
      <c r="AN30" s="3">
        <v>1</v>
      </c>
      <c r="AO30" s="13">
        <v>3</v>
      </c>
      <c r="AP30" s="13">
        <v>6</v>
      </c>
      <c r="AQ30" s="19">
        <f>IF(AN30=0,"",SQRT(($AF30-$AO30)^2+($AG30-$AP30)^2))</f>
        <v>1.5811388300841898</v>
      </c>
      <c r="AR30" s="3">
        <v>0</v>
      </c>
      <c r="AU30" s="19" t="str">
        <f>IF(AR30=0,"",SQRT(($AF30-$AS30)^2+($AG30-$AT30)^2))</f>
        <v/>
      </c>
      <c r="AV30" s="1"/>
    </row>
    <row r="31" spans="1:48" ht="25.05" customHeight="1">
      <c r="A31" s="3">
        <v>2</v>
      </c>
      <c r="B31" s="2" t="s">
        <v>57</v>
      </c>
      <c r="C31" s="17" t="str">
        <f>IF($A31="","",IF(VLOOKUP($A31,Spiele!$A$2:$D$16,3,FALSE)=$B31,"H","G"))</f>
        <v>H</v>
      </c>
      <c r="D31" s="17" t="str">
        <f>IF($B31="","",IF(VLOOKUP($A31,Spiele!$A$2:$F$16,3,FALSE)=$B31,VLOOKUP($A31,Spiele!$A$2:$F$16,4,FALSE),VLOOKUP($A31,Spiele!$A$2:$F$16,3,FALSE)))</f>
        <v>FCN</v>
      </c>
      <c r="E31" s="18">
        <f>IF(Abschlüsse[[#This Row],[Ergeb]]="ET",0,COUNTIFS($A$2:$A31,$A31,$B$2:$B31,$B31,$L$2:$L31,"&lt;&gt;ET"))</f>
        <v>3</v>
      </c>
      <c r="F31" s="11">
        <v>11</v>
      </c>
      <c r="G31" s="12">
        <v>1</v>
      </c>
      <c r="H31" s="18">
        <f>COUNTIFS('Rote Karten'!$A$2:$A$4,$A31,'Rote Karten'!$D$2:$D$4,"&lt;&gt;"&amp;$B31,'Rote Karten'!$B$2:$B$4,"&lt;"&amp;$F31,'Rote Karten'!$C$2:$C$4,"&lt;="&amp;$G31)-COUNTIFS('Rote Karten'!$A$2:$A$4,$A31,'Rote Karten'!$D$2:$D$4,$B31,'Rote Karten'!$B$2:$B$4,"&lt;"&amp;$F31,'Rote Karten'!$C$2:$C$4,"&lt;="&amp;$G31)</f>
        <v>0</v>
      </c>
      <c r="I31" s="17" t="str">
        <f>IF(OR($L31="Tor",$L31="ET"),_xlfn.IFNA(IF(VLOOKUP($A31,Spiele!$A$2:$C$16,3,FALSE)=$B31,COUNTIFS($L$2:$L31,"Tor",$B$2:$B31,$B31,$A$2:$A31,$A31)+COUNTIFS($L$2:$L31,"ET",$B$2:$B31,$B31,$A$2:$A31,$A31)&amp;":"&amp;COUNTIFS($L$2:$L31,"Tor",$B$2:$B31,"&lt;&gt;"&amp;$B31,$A$2:$A31,$A31)+COUNTIFS($L$2:$L31,"ET",$B$2:$B31,"&lt;&gt;"&amp;$B31,$A$2:$A31,$A31),COUNTIFS($L$2:$L31,"Tor",$B$2:$B31,"&lt;&gt;"&amp;$B31,$A$2:$A31,$A31)+COUNTIFS($L$2:$L31,"ET",$B$2:$B31,"&lt;&gt;"&amp;$B31,$A$2:$A31,$A31)&amp;":"&amp;COUNTIFS($L$2:$L31,"Tor",$B$2:$B31,$B31,$A$2:$A31,$A31)+COUNTIFS($L$2:$L31,"ET",$B$2:$B31,$B31,$A$2:$A31,$A31)),""),"")</f>
        <v>2:0</v>
      </c>
      <c r="J31" s="18">
        <f>_xlfn.IFNA(IF(VLOOKUP($A31,Spiele!$A$2:$D$16,3,FALSE)=$B31,(COUNTIFS($L$1:$L30,"Tor",$B$1:$B30,$B31,$A$1:$A30,$A31)+COUNTIFS($L$1:$L30,"ET",$B$1:$B30,$B31,$A$1:$A30,$A31))-(COUNTIFS($L$1:$L30,"Tor",$B$1:$B30,"&lt;&gt;"&amp;$B31,$A$1:$A30,$A31)+COUNTIFS($L$1:$L30,"ET",$B$1:$B30,"&lt;&gt;"&amp;$B31,$A$1:$A30,$A31)),(COUNTIFS($L$1:$L30,"Tor",$B$1:$B30,$B31,$A$1:$A30,$A31)+COUNTIFS($L$1:$L30,"ET",$B$1:$B30,$B31,$A$1:$A30,$A31))-(COUNTIFS($L$1:$L30,"Tor",$B$1:$B30,"&lt;&gt;"&amp;$B31,$A$1:$A30,$A31)+COUNTIFS($L$1:$L30,"ET",$B$1:$B30,"&lt;&gt;"&amp;$B31,$A$1:$A30,$A31))),"")</f>
        <v>1</v>
      </c>
      <c r="K31" s="3">
        <v>3</v>
      </c>
      <c r="L31" s="17" t="s">
        <v>0</v>
      </c>
      <c r="M31" s="2" t="s">
        <v>148</v>
      </c>
      <c r="N31" s="2" t="s">
        <v>166</v>
      </c>
      <c r="O31" s="17"/>
      <c r="AA31" s="2" t="s">
        <v>142</v>
      </c>
      <c r="AB31" s="17" t="s">
        <v>144</v>
      </c>
      <c r="AC31" s="14" t="s">
        <v>145</v>
      </c>
      <c r="AD31" s="14" t="s">
        <v>146</v>
      </c>
      <c r="AE31" s="18"/>
      <c r="AF31" s="13">
        <v>1</v>
      </c>
      <c r="AG31" s="13">
        <v>1.5</v>
      </c>
      <c r="AH31" s="19">
        <f t="shared" si="0"/>
        <v>1.5</v>
      </c>
      <c r="AI31" s="19">
        <f t="shared" si="1"/>
        <v>132.7381583774586</v>
      </c>
      <c r="AJ31" s="2" t="s">
        <v>170</v>
      </c>
      <c r="AK31" s="13">
        <v>1.5</v>
      </c>
      <c r="AL31" s="13">
        <v>0.5</v>
      </c>
      <c r="AM31" s="19">
        <f>IF(Abschlüsse[[#This Row],[Ergeb]]="ET","",SQRT(($AF31-$AK31)^2+($AG31-$AL31)^2))</f>
        <v>1.1180339887498949</v>
      </c>
      <c r="AN31" s="3">
        <v>0</v>
      </c>
      <c r="AO31" s="13"/>
      <c r="AP31" s="13"/>
      <c r="AQ31" s="19" t="str">
        <f t="shared" si="2"/>
        <v/>
      </c>
      <c r="AR31" s="3">
        <v>0</v>
      </c>
      <c r="AU31" s="19" t="str">
        <f t="shared" si="3"/>
        <v/>
      </c>
      <c r="AV31" s="1"/>
    </row>
    <row r="32" spans="1:48" ht="25.05" customHeight="1">
      <c r="A32" s="3">
        <v>2</v>
      </c>
      <c r="B32" s="2" t="s">
        <v>8</v>
      </c>
      <c r="C32" s="17" t="str">
        <f>IF($A32="","",IF(VLOOKUP($A32,Spiele!$A$2:$D$16,3,FALSE)=$B32,"H","G"))</f>
        <v>G</v>
      </c>
      <c r="D32" s="17" t="str">
        <f>IF($B32="","",IF(VLOOKUP($A32,Spiele!$A$2:$F$16,3,FALSE)=$B32,VLOOKUP($A32,Spiele!$A$2:$F$16,4,FALSE),VLOOKUP($A32,Spiele!$A$2:$F$16,3,FALSE)))</f>
        <v>FCD</v>
      </c>
      <c r="E32" s="18">
        <f>IF(Abschlüsse[[#This Row],[Ergeb]]="ET",0,COUNTIFS($A$2:$A32,$A32,$B$2:$B32,$B32,$L$2:$L32,"&lt;&gt;ET"))</f>
        <v>2</v>
      </c>
      <c r="F32" s="11">
        <v>13</v>
      </c>
      <c r="G32" s="12">
        <v>1</v>
      </c>
      <c r="H32" s="18">
        <f>COUNTIFS('Rote Karten'!$A$2:$A$4,$A32,'Rote Karten'!$D$2:$D$4,"&lt;&gt;"&amp;$B32,'Rote Karten'!$B$2:$B$4,"&lt;"&amp;$F32,'Rote Karten'!$C$2:$C$4,"&lt;="&amp;$G32)-COUNTIFS('Rote Karten'!$A$2:$A$4,$A32,'Rote Karten'!$D$2:$D$4,$B32,'Rote Karten'!$B$2:$B$4,"&lt;"&amp;$F32,'Rote Karten'!$C$2:$C$4,"&lt;="&amp;$G32)</f>
        <v>0</v>
      </c>
      <c r="I32" s="17" t="str">
        <f>IF(OR($L32="Tor",$L32="ET"),_xlfn.IFNA(IF(VLOOKUP($A32,Spiele!$A$2:$C$16,3,FALSE)=$B32,COUNTIFS($L$2:$L32,"Tor",$B$2:$B32,$B32,$A$2:$A32,$A32)+COUNTIFS($L$2:$L32,"ET",$B$2:$B32,$B32,$A$2:$A32,$A32)&amp;":"&amp;COUNTIFS($L$2:$L32,"Tor",$B$2:$B32,"&lt;&gt;"&amp;$B32,$A$2:$A32,$A32)+COUNTIFS($L$2:$L32,"ET",$B$2:$B32,"&lt;&gt;"&amp;$B32,$A$2:$A32,$A32),COUNTIFS($L$2:$L32,"Tor",$B$2:$B32,"&lt;&gt;"&amp;$B32,$A$2:$A32,$A32)+COUNTIFS($L$2:$L32,"ET",$B$2:$B32,"&lt;&gt;"&amp;$B32,$A$2:$A32,$A32)&amp;":"&amp;COUNTIFS($L$2:$L32,"Tor",$B$2:$B32,$B32,$A$2:$A32,$A32)+COUNTIFS($L$2:$L32,"ET",$B$2:$B32,$B32,$A$2:$A32,$A32)),""),"")</f>
        <v/>
      </c>
      <c r="J32" s="18">
        <f>_xlfn.IFNA(IF(VLOOKUP($A32,Spiele!$A$2:$D$16,3,FALSE)=$B32,(COUNTIFS($L$1:$L31,"Tor",$B$1:$B31,$B32,$A$1:$A31,$A32)+COUNTIFS($L$1:$L31,"ET",$B$1:$B31,$B32,$A$1:$A31,$A32))-(COUNTIFS($L$1:$L31,"Tor",$B$1:$B31,"&lt;&gt;"&amp;$B32,$A$1:$A31,$A32)+COUNTIFS($L$1:$L31,"ET",$B$1:$B31,"&lt;&gt;"&amp;$B32,$A$1:$A31,$A32)),(COUNTIFS($L$1:$L31,"Tor",$B$1:$B31,$B32,$A$1:$A31,$A32)+COUNTIFS($L$1:$L31,"ET",$B$1:$B31,$B32,$A$1:$A31,$A32))-(COUNTIFS($L$1:$L31,"Tor",$B$1:$B31,"&lt;&gt;"&amp;$B32,$A$1:$A31,$A32)+COUNTIFS($L$1:$L31,"ET",$B$1:$B31,"&lt;&gt;"&amp;$B32,$A$1:$A31,$A32))),"")</f>
        <v>-2</v>
      </c>
      <c r="K32" s="3">
        <v>4</v>
      </c>
      <c r="L32" s="17" t="s">
        <v>19</v>
      </c>
      <c r="M32" s="2" t="s">
        <v>174</v>
      </c>
      <c r="N32" s="2" t="s">
        <v>174</v>
      </c>
      <c r="O32" s="17">
        <v>8</v>
      </c>
      <c r="AA32" s="2" t="s">
        <v>155</v>
      </c>
      <c r="AB32" s="17" t="s">
        <v>161</v>
      </c>
      <c r="AC32" s="14" t="s">
        <v>162</v>
      </c>
      <c r="AD32" s="14" t="s">
        <v>163</v>
      </c>
      <c r="AE32" s="18">
        <v>7</v>
      </c>
      <c r="AF32" s="13">
        <v>-8.5</v>
      </c>
      <c r="AG32" s="13">
        <v>5</v>
      </c>
      <c r="AH32" s="19">
        <f t="shared" si="0"/>
        <v>6.9588504797847186</v>
      </c>
      <c r="AI32" s="19">
        <f t="shared" si="1"/>
        <v>23.579865584578684</v>
      </c>
      <c r="AJ32" s="2" t="s">
        <v>147</v>
      </c>
      <c r="AK32" s="13">
        <v>-1.5</v>
      </c>
      <c r="AL32" s="13">
        <v>0.5</v>
      </c>
      <c r="AM32" s="19">
        <f>IF(Abschlüsse[[#This Row],[Ergeb]]="ET","",SQRT(($AF32-$AK32)^2+($AG32-$AL32)^2))</f>
        <v>8.3216584885466194</v>
      </c>
      <c r="AN32" s="3">
        <v>1</v>
      </c>
      <c r="AO32" s="13">
        <v>-5.5</v>
      </c>
      <c r="AP32" s="13">
        <v>5</v>
      </c>
      <c r="AQ32" s="19">
        <f t="shared" si="2"/>
        <v>3</v>
      </c>
      <c r="AR32" s="3">
        <v>1</v>
      </c>
      <c r="AS32" s="13">
        <v>-6.5</v>
      </c>
      <c r="AT32" s="13">
        <v>3.5</v>
      </c>
      <c r="AU32" s="19">
        <f t="shared" si="3"/>
        <v>2.5</v>
      </c>
      <c r="AV32" s="1"/>
    </row>
    <row r="33" spans="1:48" ht="25.05" customHeight="1">
      <c r="A33" s="3">
        <v>2</v>
      </c>
      <c r="B33" s="2" t="s">
        <v>8</v>
      </c>
      <c r="C33" s="17" t="str">
        <f>IF($A33="","",IF(VLOOKUP($A33,Spiele!$A$2:$D$16,3,FALSE)=$B33,"H","G"))</f>
        <v>G</v>
      </c>
      <c r="D33" s="17" t="str">
        <f>IF($B33="","",IF(VLOOKUP($A33,Spiele!$A$2:$F$16,3,FALSE)=$B33,VLOOKUP($A33,Spiele!$A$2:$F$16,4,FALSE),VLOOKUP($A33,Spiele!$A$2:$F$16,3,FALSE)))</f>
        <v>FCD</v>
      </c>
      <c r="E33" s="18">
        <f>IF(Abschlüsse[[#This Row],[Ergeb]]="ET",0,COUNTIFS($A$2:$A33,$A33,$B$2:$B33,$B33,$L$2:$L33,"&lt;&gt;ET"))</f>
        <v>3</v>
      </c>
      <c r="F33" s="11">
        <v>16</v>
      </c>
      <c r="G33" s="12">
        <v>1</v>
      </c>
      <c r="H33" s="18">
        <f>COUNTIFS('Rote Karten'!$A$2:$A$4,$A33,'Rote Karten'!$D$2:$D$4,"&lt;&gt;"&amp;$B33,'Rote Karten'!$B$2:$B$4,"&lt;"&amp;$F33,'Rote Karten'!$C$2:$C$4,"&lt;="&amp;$G33)-COUNTIFS('Rote Karten'!$A$2:$A$4,$A33,'Rote Karten'!$D$2:$D$4,$B33,'Rote Karten'!$B$2:$B$4,"&lt;"&amp;$F33,'Rote Karten'!$C$2:$C$4,"&lt;="&amp;$G33)</f>
        <v>0</v>
      </c>
      <c r="I33" s="17" t="str">
        <f>IF(OR($L33="Tor",$L33="ET"),_xlfn.IFNA(IF(VLOOKUP($A33,Spiele!$A$2:$C$16,3,FALSE)=$B33,COUNTIFS($L$2:$L33,"Tor",$B$2:$B33,$B33,$A$2:$A33,$A33)+COUNTIFS($L$2:$L33,"ET",$B$2:$B33,$B33,$A$2:$A33,$A33)&amp;":"&amp;COUNTIFS($L$2:$L33,"Tor",$B$2:$B33,"&lt;&gt;"&amp;$B33,$A$2:$A33,$A33)+COUNTIFS($L$2:$L33,"ET",$B$2:$B33,"&lt;&gt;"&amp;$B33,$A$2:$A33,$A33),COUNTIFS($L$2:$L33,"Tor",$B$2:$B33,"&lt;&gt;"&amp;$B33,$A$2:$A33,$A33)+COUNTIFS($L$2:$L33,"ET",$B$2:$B33,"&lt;&gt;"&amp;$B33,$A$2:$A33,$A33)&amp;":"&amp;COUNTIFS($L$2:$L33,"Tor",$B$2:$B33,$B33,$A$2:$A33,$A33)+COUNTIFS($L$2:$L33,"ET",$B$2:$B33,$B33,$A$2:$A33,$A33)),""),"")</f>
        <v/>
      </c>
      <c r="J33" s="18">
        <f>_xlfn.IFNA(IF(VLOOKUP($A33,Spiele!$A$2:$D$16,3,FALSE)=$B33,(COUNTIFS($L$1:$L32,"Tor",$B$1:$B32,$B33,$A$1:$A32,$A33)+COUNTIFS($L$1:$L32,"ET",$B$1:$B32,$B33,$A$1:$A32,$A33))-(COUNTIFS($L$1:$L32,"Tor",$B$1:$B32,"&lt;&gt;"&amp;$B33,$A$1:$A32,$A33)+COUNTIFS($L$1:$L32,"ET",$B$1:$B32,"&lt;&gt;"&amp;$B33,$A$1:$A32,$A33)),(COUNTIFS($L$1:$L32,"Tor",$B$1:$B32,$B33,$A$1:$A32,$A33)+COUNTIFS($L$1:$L32,"ET",$B$1:$B32,$B33,$A$1:$A32,$A33))-(COUNTIFS($L$1:$L32,"Tor",$B$1:$B32,"&lt;&gt;"&amp;$B33,$A$1:$A32,$A33)+COUNTIFS($L$1:$L32,"ET",$B$1:$B32,"&lt;&gt;"&amp;$B33,$A$1:$A32,$A33))),"")</f>
        <v>-2</v>
      </c>
      <c r="K33" s="3">
        <v>5</v>
      </c>
      <c r="L33" s="17" t="s">
        <v>19</v>
      </c>
      <c r="M33" s="2" t="s">
        <v>160</v>
      </c>
      <c r="N33" s="2" t="s">
        <v>159</v>
      </c>
      <c r="O33" s="17">
        <v>27</v>
      </c>
      <c r="P33" s="2">
        <v>13</v>
      </c>
      <c r="AA33" s="2" t="s">
        <v>155</v>
      </c>
      <c r="AB33" s="17" t="s">
        <v>144</v>
      </c>
      <c r="AC33" s="14" t="s">
        <v>145</v>
      </c>
      <c r="AD33" s="14" t="s">
        <v>157</v>
      </c>
      <c r="AE33" s="18">
        <v>9</v>
      </c>
      <c r="AF33" s="13">
        <v>-12.5</v>
      </c>
      <c r="AG33" s="13">
        <v>7.5</v>
      </c>
      <c r="AH33" s="19">
        <f t="shared" si="0"/>
        <v>11.592911627369546</v>
      </c>
      <c r="AI33" s="19">
        <f t="shared" si="1"/>
        <v>15.415381612664262</v>
      </c>
      <c r="AJ33" s="2" t="s">
        <v>147</v>
      </c>
      <c r="AK33" s="13">
        <v>-2.5</v>
      </c>
      <c r="AL33" s="13">
        <v>1</v>
      </c>
      <c r="AM33" s="19">
        <f>IF(Abschlüsse[[#This Row],[Ergeb]]="ET","",SQRT(($AF33-$AK33)^2+($AG33-$AL33)^2))</f>
        <v>11.926860441876563</v>
      </c>
      <c r="AN33" s="3">
        <v>2</v>
      </c>
      <c r="AO33" s="13">
        <v>-12</v>
      </c>
      <c r="AP33" s="13">
        <v>5.5</v>
      </c>
      <c r="AQ33" s="19">
        <f t="shared" si="2"/>
        <v>2.0615528128088303</v>
      </c>
      <c r="AR33" s="3">
        <v>2</v>
      </c>
      <c r="AS33" s="13">
        <v>-9</v>
      </c>
      <c r="AT33" s="13">
        <v>5</v>
      </c>
      <c r="AU33" s="19">
        <f t="shared" si="3"/>
        <v>4.3011626335213133</v>
      </c>
      <c r="AV33" s="1"/>
    </row>
    <row r="34" spans="1:48" ht="25.05" customHeight="1">
      <c r="A34" s="3">
        <v>2</v>
      </c>
      <c r="B34" s="2" t="s">
        <v>8</v>
      </c>
      <c r="C34" s="17" t="str">
        <f>IF($A34="","",IF(VLOOKUP($A34,Spiele!$A$2:$D$16,3,FALSE)=$B34,"H","G"))</f>
        <v>G</v>
      </c>
      <c r="D34" s="17" t="str">
        <f>IF($B34="","",IF(VLOOKUP($A34,Spiele!$A$2:$F$16,3,FALSE)=$B34,VLOOKUP($A34,Spiele!$A$2:$F$16,4,FALSE),VLOOKUP($A34,Spiele!$A$2:$F$16,3,FALSE)))</f>
        <v>FCD</v>
      </c>
      <c r="E34" s="18">
        <f>IF(Abschlüsse[[#This Row],[Ergeb]]="ET",0,COUNTIFS($A$2:$A34,$A34,$B$2:$B34,$B34,$L$2:$L34,"&lt;&gt;ET"))</f>
        <v>4</v>
      </c>
      <c r="F34" s="11">
        <v>26</v>
      </c>
      <c r="G34" s="12">
        <v>1</v>
      </c>
      <c r="H34" s="18">
        <f>COUNTIFS('Rote Karten'!$A$2:$A$4,$A34,'Rote Karten'!$D$2:$D$4,"&lt;&gt;"&amp;$B34,'Rote Karten'!$B$2:$B$4,"&lt;"&amp;$F34,'Rote Karten'!$C$2:$C$4,"&lt;="&amp;$G34)-COUNTIFS('Rote Karten'!$A$2:$A$4,$A34,'Rote Karten'!$D$2:$D$4,$B34,'Rote Karten'!$B$2:$B$4,"&lt;"&amp;$F34,'Rote Karten'!$C$2:$C$4,"&lt;="&amp;$G34)</f>
        <v>0</v>
      </c>
      <c r="I34" s="17" t="str">
        <f>IF(OR($L34="Tor",$L34="ET"),_xlfn.IFNA(IF(VLOOKUP($A34,Spiele!$A$2:$C$16,3,FALSE)=$B34,COUNTIFS($L$2:$L34,"Tor",$B$2:$B34,$B34,$A$2:$A34,$A34)+COUNTIFS($L$2:$L34,"ET",$B$2:$B34,$B34,$A$2:$A34,$A34)&amp;":"&amp;COUNTIFS($L$2:$L34,"Tor",$B$2:$B34,"&lt;&gt;"&amp;$B34,$A$2:$A34,$A34)+COUNTIFS($L$2:$L34,"ET",$B$2:$B34,"&lt;&gt;"&amp;$B34,$A$2:$A34,$A34),COUNTIFS($L$2:$L34,"Tor",$B$2:$B34,"&lt;&gt;"&amp;$B34,$A$2:$A34,$A34)+COUNTIFS($L$2:$L34,"ET",$B$2:$B34,"&lt;&gt;"&amp;$B34,$A$2:$A34,$A34)&amp;":"&amp;COUNTIFS($L$2:$L34,"Tor",$B$2:$B34,$B34,$A$2:$A34,$A34)+COUNTIFS($L$2:$L34,"ET",$B$2:$B34,$B34,$A$2:$A34,$A34)),""),"")</f>
        <v/>
      </c>
      <c r="J34" s="18">
        <f>_xlfn.IFNA(IF(VLOOKUP($A34,Spiele!$A$2:$D$16,3,FALSE)=$B34,(COUNTIFS($L$1:$L33,"Tor",$B$1:$B33,$B34,$A$1:$A33,$A34)+COUNTIFS($L$1:$L33,"ET",$B$1:$B33,$B34,$A$1:$A33,$A34))-(COUNTIFS($L$1:$L33,"Tor",$B$1:$B33,"&lt;&gt;"&amp;$B34,$A$1:$A33,$A34)+COUNTIFS($L$1:$L33,"ET",$B$1:$B33,"&lt;&gt;"&amp;$B34,$A$1:$A33,$A34)),(COUNTIFS($L$1:$L33,"Tor",$B$1:$B33,$B34,$A$1:$A33,$A34)+COUNTIFS($L$1:$L33,"ET",$B$1:$B33,$B34,$A$1:$A33,$A34))-(COUNTIFS($L$1:$L33,"Tor",$B$1:$B33,"&lt;&gt;"&amp;$B34,$A$1:$A33,$A34)+COUNTIFS($L$1:$L33,"ET",$B$1:$B33,"&lt;&gt;"&amp;$B34,$A$1:$A33,$A34))),"")</f>
        <v>-2</v>
      </c>
      <c r="K34" s="3">
        <v>6</v>
      </c>
      <c r="L34" s="17" t="s">
        <v>18</v>
      </c>
      <c r="M34" s="2" t="s">
        <v>175</v>
      </c>
      <c r="O34" s="17"/>
      <c r="AA34" s="2" t="s">
        <v>143</v>
      </c>
      <c r="AB34" s="17" t="s">
        <v>144</v>
      </c>
      <c r="AC34" s="14" t="s">
        <v>151</v>
      </c>
      <c r="AD34" s="14" t="s">
        <v>146</v>
      </c>
      <c r="AE34" s="18">
        <v>8</v>
      </c>
      <c r="AF34" s="13">
        <v>-7.5</v>
      </c>
      <c r="AG34" s="13">
        <v>27</v>
      </c>
      <c r="AH34" s="19">
        <f t="shared" si="0"/>
        <v>27.271699617002238</v>
      </c>
      <c r="AI34" s="19">
        <f t="shared" si="1"/>
        <v>14.362490517670119</v>
      </c>
      <c r="AJ34" s="2" t="s">
        <v>147</v>
      </c>
      <c r="AK34" s="13">
        <v>1</v>
      </c>
      <c r="AL34" s="13">
        <v>1.5</v>
      </c>
      <c r="AM34" s="19">
        <f>IF(Abschlüsse[[#This Row],[Ergeb]]="ET","",SQRT(($AF34-$AK34)^2+($AG34-$AL34)^2))</f>
        <v>26.879360111431225</v>
      </c>
      <c r="AN34" s="3">
        <v>0</v>
      </c>
      <c r="AO34" s="13"/>
      <c r="AP34" s="13"/>
      <c r="AQ34" s="19" t="str">
        <f t="shared" si="2"/>
        <v/>
      </c>
      <c r="AR34" s="3">
        <v>3</v>
      </c>
      <c r="AS34" s="13">
        <v>-6</v>
      </c>
      <c r="AT34" s="13">
        <v>19</v>
      </c>
      <c r="AU34" s="19">
        <f t="shared" si="3"/>
        <v>8.1394102980498531</v>
      </c>
      <c r="AV34" s="1"/>
    </row>
    <row r="35" spans="1:48" ht="25.05" customHeight="1">
      <c r="A35" s="3">
        <v>2</v>
      </c>
      <c r="B35" s="2" t="s">
        <v>8</v>
      </c>
      <c r="C35" s="17" t="str">
        <f>IF($A35="","",IF(VLOOKUP($A35,Spiele!$A$2:$D$16,3,FALSE)=$B35,"H","G"))</f>
        <v>G</v>
      </c>
      <c r="D35" s="17" t="str">
        <f>IF($B35="","",IF(VLOOKUP($A35,Spiele!$A$2:$F$16,3,FALSE)=$B35,VLOOKUP($A35,Spiele!$A$2:$F$16,4,FALSE),VLOOKUP($A35,Spiele!$A$2:$F$16,3,FALSE)))</f>
        <v>FCD</v>
      </c>
      <c r="E35" s="18">
        <f>IF(Abschlüsse[[#This Row],[Ergeb]]="ET",0,COUNTIFS($A$2:$A35,$A35,$B$2:$B35,$B35,$L$2:$L35,"&lt;&gt;ET"))</f>
        <v>5</v>
      </c>
      <c r="F35" s="11">
        <v>37</v>
      </c>
      <c r="G35" s="12">
        <v>1</v>
      </c>
      <c r="H35" s="18">
        <f>COUNTIFS('Rote Karten'!$A$2:$A$4,$A35,'Rote Karten'!$D$2:$D$4,"&lt;&gt;"&amp;$B35,'Rote Karten'!$B$2:$B$4,"&lt;"&amp;$F35,'Rote Karten'!$C$2:$C$4,"&lt;="&amp;$G35)-COUNTIFS('Rote Karten'!$A$2:$A$4,$A35,'Rote Karten'!$D$2:$D$4,$B35,'Rote Karten'!$B$2:$B$4,"&lt;"&amp;$F35,'Rote Karten'!$C$2:$C$4,"&lt;="&amp;$G35)</f>
        <v>0</v>
      </c>
      <c r="I35" s="17" t="str">
        <f>IF(OR($L35="Tor",$L35="ET"),_xlfn.IFNA(IF(VLOOKUP($A35,Spiele!$A$2:$C$16,3,FALSE)=$B35,COUNTIFS($L$2:$L35,"Tor",$B$2:$B35,$B35,$A$2:$A35,$A35)+COUNTIFS($L$2:$L35,"ET",$B$2:$B35,$B35,$A$2:$A35,$A35)&amp;":"&amp;COUNTIFS($L$2:$L35,"Tor",$B$2:$B35,"&lt;&gt;"&amp;$B35,$A$2:$A35,$A35)+COUNTIFS($L$2:$L35,"ET",$B$2:$B35,"&lt;&gt;"&amp;$B35,$A$2:$A35,$A35),COUNTIFS($L$2:$L35,"Tor",$B$2:$B35,"&lt;&gt;"&amp;$B35,$A$2:$A35,$A35)+COUNTIFS($L$2:$L35,"ET",$B$2:$B35,"&lt;&gt;"&amp;$B35,$A$2:$A35,$A35)&amp;":"&amp;COUNTIFS($L$2:$L35,"Tor",$B$2:$B35,$B35,$A$2:$A35,$A35)+COUNTIFS($L$2:$L35,"ET",$B$2:$B35,$B35,$A$2:$A35,$A35)),""),"")</f>
        <v/>
      </c>
      <c r="J35" s="18">
        <f>_xlfn.IFNA(IF(VLOOKUP($A35,Spiele!$A$2:$D$16,3,FALSE)=$B35,(COUNTIFS($L$1:$L34,"Tor",$B$1:$B34,$B35,$A$1:$A34,$A35)+COUNTIFS($L$1:$L34,"ET",$B$1:$B34,$B35,$A$1:$A34,$A35))-(COUNTIFS($L$1:$L34,"Tor",$B$1:$B34,"&lt;&gt;"&amp;$B35,$A$1:$A34,$A35)+COUNTIFS($L$1:$L34,"ET",$B$1:$B34,"&lt;&gt;"&amp;$B35,$A$1:$A34,$A35)),(COUNTIFS($L$1:$L34,"Tor",$B$1:$B34,$B35,$A$1:$A34,$A35)+COUNTIFS($L$1:$L34,"ET",$B$1:$B34,$B35,$A$1:$A34,$A35))-(COUNTIFS($L$1:$L34,"Tor",$B$1:$B34,"&lt;&gt;"&amp;$B35,$A$1:$A34,$A35)+COUNTIFS($L$1:$L34,"ET",$B$1:$B34,"&lt;&gt;"&amp;$B35,$A$1:$A34,$A35))),"")</f>
        <v>-2</v>
      </c>
      <c r="K35" s="3">
        <v>7</v>
      </c>
      <c r="L35" s="17" t="s">
        <v>20</v>
      </c>
      <c r="M35" s="2" t="s">
        <v>175</v>
      </c>
      <c r="O35" s="17"/>
      <c r="AA35" s="2" t="s">
        <v>143</v>
      </c>
      <c r="AB35" s="17" t="s">
        <v>144</v>
      </c>
      <c r="AC35" s="14" t="s">
        <v>151</v>
      </c>
      <c r="AD35" s="14" t="s">
        <v>146</v>
      </c>
      <c r="AE35" s="18">
        <v>8</v>
      </c>
      <c r="AF35" s="13">
        <v>-2</v>
      </c>
      <c r="AG35" s="13">
        <v>20</v>
      </c>
      <c r="AH35" s="19">
        <f t="shared" si="0"/>
        <v>20</v>
      </c>
      <c r="AI35" s="19">
        <f t="shared" si="1"/>
        <v>20.546187356324779</v>
      </c>
      <c r="AJ35" s="2" t="s">
        <v>147</v>
      </c>
      <c r="AK35" s="13">
        <v>1</v>
      </c>
      <c r="AL35" s="13">
        <v>1</v>
      </c>
      <c r="AM35" s="19">
        <f>IF(Abschlüsse[[#This Row],[Ergeb]]="ET","",SQRT(($AF35-$AK35)^2+($AG35-$AL35)^2))</f>
        <v>19.235384061671343</v>
      </c>
      <c r="AN35" s="3">
        <v>0</v>
      </c>
      <c r="AO35" s="13"/>
      <c r="AP35" s="13"/>
      <c r="AQ35" s="19" t="str">
        <f t="shared" si="2"/>
        <v/>
      </c>
      <c r="AR35" s="3">
        <v>5</v>
      </c>
      <c r="AS35" s="13">
        <v>-2</v>
      </c>
      <c r="AT35" s="13">
        <v>13</v>
      </c>
      <c r="AU35" s="19">
        <f t="shared" si="3"/>
        <v>7</v>
      </c>
      <c r="AV35" s="1"/>
    </row>
    <row r="36" spans="1:48" ht="25.05" customHeight="1">
      <c r="A36" s="3">
        <v>2</v>
      </c>
      <c r="B36" s="2" t="s">
        <v>57</v>
      </c>
      <c r="C36" s="17" t="str">
        <f>IF($A36="","",IF(VLOOKUP($A36,Spiele!$A$2:$D$16,3,FALSE)=$B36,"H","G"))</f>
        <v>H</v>
      </c>
      <c r="D36" s="17" t="str">
        <f>IF($B36="","",IF(VLOOKUP($A36,Spiele!$A$2:$F$16,3,FALSE)=$B36,VLOOKUP($A36,Spiele!$A$2:$F$16,4,FALSE),VLOOKUP($A36,Spiele!$A$2:$F$16,3,FALSE)))</f>
        <v>FCN</v>
      </c>
      <c r="E36" s="18">
        <f>IF(Abschlüsse[[#This Row],[Ergeb]]="ET",0,COUNTIFS($A$2:$A36,$A36,$B$2:$B36,$B36,$L$2:$L36,"&lt;&gt;ET"))</f>
        <v>4</v>
      </c>
      <c r="F36" s="11">
        <v>43</v>
      </c>
      <c r="G36" s="12">
        <v>2</v>
      </c>
      <c r="H36" s="18">
        <f>COUNTIFS('Rote Karten'!$A$2:$A$4,$A36,'Rote Karten'!$D$2:$D$4,"&lt;&gt;"&amp;$B36,'Rote Karten'!$B$2:$B$4,"&lt;"&amp;$F36,'Rote Karten'!$C$2:$C$4,"&lt;="&amp;$G36)-COUNTIFS('Rote Karten'!$A$2:$A$4,$A36,'Rote Karten'!$D$2:$D$4,$B36,'Rote Karten'!$B$2:$B$4,"&lt;"&amp;$F36,'Rote Karten'!$C$2:$C$4,"&lt;="&amp;$G36)</f>
        <v>0</v>
      </c>
      <c r="I36" s="17" t="str">
        <f>IF(OR($L36="Tor",$L36="ET"),_xlfn.IFNA(IF(VLOOKUP($A36,Spiele!$A$2:$C$16,3,FALSE)=$B36,COUNTIFS($L$2:$L36,"Tor",$B$2:$B36,$B36,$A$2:$A36,$A36)+COUNTIFS($L$2:$L36,"ET",$B$2:$B36,$B36,$A$2:$A36,$A36)&amp;":"&amp;COUNTIFS($L$2:$L36,"Tor",$B$2:$B36,"&lt;&gt;"&amp;$B36,$A$2:$A36,$A36)+COUNTIFS($L$2:$L36,"ET",$B$2:$B36,"&lt;&gt;"&amp;$B36,$A$2:$A36,$A36),COUNTIFS($L$2:$L36,"Tor",$B$2:$B36,"&lt;&gt;"&amp;$B36,$A$2:$A36,$A36)+COUNTIFS($L$2:$L36,"ET",$B$2:$B36,"&lt;&gt;"&amp;$B36,$A$2:$A36,$A36)&amp;":"&amp;COUNTIFS($L$2:$L36,"Tor",$B$2:$B36,$B36,$A$2:$A36,$A36)+COUNTIFS($L$2:$L36,"ET",$B$2:$B36,$B36,$A$2:$A36,$A36)),""),"")</f>
        <v/>
      </c>
      <c r="J36" s="18">
        <f>_xlfn.IFNA(IF(VLOOKUP($A36,Spiele!$A$2:$D$16,3,FALSE)=$B36,(COUNTIFS($L$1:$L35,"Tor",$B$1:$B35,$B36,$A$1:$A35,$A36)+COUNTIFS($L$1:$L35,"ET",$B$1:$B35,$B36,$A$1:$A35,$A36))-(COUNTIFS($L$1:$L35,"Tor",$B$1:$B35,"&lt;&gt;"&amp;$B36,$A$1:$A35,$A36)+COUNTIFS($L$1:$L35,"ET",$B$1:$B35,"&lt;&gt;"&amp;$B36,$A$1:$A35,$A36)),(COUNTIFS($L$1:$L35,"Tor",$B$1:$B35,$B36,$A$1:$A35,$A36)+COUNTIFS($L$1:$L35,"ET",$B$1:$B35,$B36,$A$1:$A35,$A36))-(COUNTIFS($L$1:$L35,"Tor",$B$1:$B35,"&lt;&gt;"&amp;$B36,$A$1:$A35,$A36)+COUNTIFS($L$1:$L35,"ET",$B$1:$B35,"&lt;&gt;"&amp;$B36,$A$1:$A35,$A36))),"")</f>
        <v>2</v>
      </c>
      <c r="K36" s="3">
        <v>8</v>
      </c>
      <c r="L36" s="17" t="s">
        <v>19</v>
      </c>
      <c r="M36" s="2" t="s">
        <v>164</v>
      </c>
      <c r="N36" s="2" t="s">
        <v>168</v>
      </c>
      <c r="O36" s="17"/>
      <c r="AA36" s="2" t="s">
        <v>142</v>
      </c>
      <c r="AB36" s="17" t="s">
        <v>144</v>
      </c>
      <c r="AC36" s="14" t="s">
        <v>145</v>
      </c>
      <c r="AD36" s="14" t="s">
        <v>157</v>
      </c>
      <c r="AE36" s="18"/>
      <c r="AF36" s="13">
        <v>-12.5</v>
      </c>
      <c r="AG36" s="13">
        <v>17.5</v>
      </c>
      <c r="AH36" s="19">
        <f t="shared" si="0"/>
        <v>19.606009282870392</v>
      </c>
      <c r="AI36" s="19">
        <f t="shared" si="1"/>
        <v>15.91996954034679</v>
      </c>
      <c r="AJ36" s="2" t="s">
        <v>147</v>
      </c>
      <c r="AK36" s="13">
        <v>-1.5</v>
      </c>
      <c r="AL36" s="13">
        <v>2</v>
      </c>
      <c r="AM36" s="19">
        <f>IF(Abschlüsse[[#This Row],[Ergeb]]="ET","",SQRT(($AF36-$AK36)^2+($AG36-$AL36)^2))</f>
        <v>19.006577808748212</v>
      </c>
      <c r="AN36" s="3">
        <v>0</v>
      </c>
      <c r="AO36" s="13"/>
      <c r="AP36" s="13"/>
      <c r="AQ36" s="19" t="str">
        <f t="shared" si="2"/>
        <v/>
      </c>
      <c r="AR36" s="3">
        <v>1</v>
      </c>
      <c r="AS36" s="13">
        <v>-11.5</v>
      </c>
      <c r="AT36" s="13">
        <v>15.5</v>
      </c>
      <c r="AU36" s="19">
        <f t="shared" si="3"/>
        <v>2.2360679774997898</v>
      </c>
      <c r="AV36" s="1"/>
    </row>
    <row r="37" spans="1:48" ht="25.05" customHeight="1">
      <c r="A37" s="3">
        <v>2</v>
      </c>
      <c r="B37" s="2" t="s">
        <v>57</v>
      </c>
      <c r="C37" s="17" t="str">
        <f>IF($A37="","",IF(VLOOKUP($A37,Spiele!$A$2:$D$16,3,FALSE)=$B37,"H","G"))</f>
        <v>H</v>
      </c>
      <c r="D37" s="17" t="str">
        <f>IF($B37="","",IF(VLOOKUP($A37,Spiele!$A$2:$F$16,3,FALSE)=$B37,VLOOKUP($A37,Spiele!$A$2:$F$16,4,FALSE),VLOOKUP($A37,Spiele!$A$2:$F$16,3,FALSE)))</f>
        <v>FCN</v>
      </c>
      <c r="E37" s="18">
        <f>IF(Abschlüsse[[#This Row],[Ergeb]]="ET",0,COUNTIFS($A$2:$A37,$A37,$B$2:$B37,$B37,$L$2:$L37,"&lt;&gt;ET"))</f>
        <v>5</v>
      </c>
      <c r="F37" s="11">
        <v>47</v>
      </c>
      <c r="G37" s="12">
        <v>2</v>
      </c>
      <c r="H37" s="18">
        <f>COUNTIFS('Rote Karten'!$A$2:$A$4,$A37,'Rote Karten'!$D$2:$D$4,"&lt;&gt;"&amp;$B37,'Rote Karten'!$B$2:$B$4,"&lt;"&amp;$F37,'Rote Karten'!$C$2:$C$4,"&lt;="&amp;$G37)-COUNTIFS('Rote Karten'!$A$2:$A$4,$A37,'Rote Karten'!$D$2:$D$4,$B37,'Rote Karten'!$B$2:$B$4,"&lt;"&amp;$F37,'Rote Karten'!$C$2:$C$4,"&lt;="&amp;$G37)</f>
        <v>0</v>
      </c>
      <c r="I37" s="17" t="str">
        <f>IF(OR($L37="Tor",$L37="ET"),_xlfn.IFNA(IF(VLOOKUP($A37,Spiele!$A$2:$C$16,3,FALSE)=$B37,COUNTIFS($L$2:$L37,"Tor",$B$2:$B37,$B37,$A$2:$A37,$A37)+COUNTIFS($L$2:$L37,"ET",$B$2:$B37,$B37,$A$2:$A37,$A37)&amp;":"&amp;COUNTIFS($L$2:$L37,"Tor",$B$2:$B37,"&lt;&gt;"&amp;$B37,$A$2:$A37,$A37)+COUNTIFS($L$2:$L37,"ET",$B$2:$B37,"&lt;&gt;"&amp;$B37,$A$2:$A37,$A37),COUNTIFS($L$2:$L37,"Tor",$B$2:$B37,"&lt;&gt;"&amp;$B37,$A$2:$A37,$A37)+COUNTIFS($L$2:$L37,"ET",$B$2:$B37,"&lt;&gt;"&amp;$B37,$A$2:$A37,$A37)&amp;":"&amp;COUNTIFS($L$2:$L37,"Tor",$B$2:$B37,$B37,$A$2:$A37,$A37)+COUNTIFS($L$2:$L37,"ET",$B$2:$B37,$B37,$A$2:$A37,$A37)),""),"")</f>
        <v/>
      </c>
      <c r="J37" s="18">
        <f>_xlfn.IFNA(IF(VLOOKUP($A37,Spiele!$A$2:$D$16,3,FALSE)=$B37,(COUNTIFS($L$1:$L36,"Tor",$B$1:$B36,$B37,$A$1:$A36,$A37)+COUNTIFS($L$1:$L36,"ET",$B$1:$B36,$B37,$A$1:$A36,$A37))-(COUNTIFS($L$1:$L36,"Tor",$B$1:$B36,"&lt;&gt;"&amp;$B37,$A$1:$A36,$A37)+COUNTIFS($L$1:$L36,"ET",$B$1:$B36,"&lt;&gt;"&amp;$B37,$A$1:$A36,$A37)),(COUNTIFS($L$1:$L36,"Tor",$B$1:$B36,$B37,$A$1:$A36,$A37)+COUNTIFS($L$1:$L36,"ET",$B$1:$B36,$B37,$A$1:$A36,$A37))-(COUNTIFS($L$1:$L36,"Tor",$B$1:$B36,"&lt;&gt;"&amp;$B37,$A$1:$A36,$A37)+COUNTIFS($L$1:$L36,"ET",$B$1:$B36,"&lt;&gt;"&amp;$B37,$A$1:$A36,$A37))),"")</f>
        <v>2</v>
      </c>
      <c r="K37" s="3">
        <v>9</v>
      </c>
      <c r="L37" s="17" t="s">
        <v>19</v>
      </c>
      <c r="M37" s="2" t="s">
        <v>174</v>
      </c>
      <c r="N37" s="2" t="s">
        <v>174</v>
      </c>
      <c r="O37" s="17"/>
      <c r="AA37" s="2" t="s">
        <v>142</v>
      </c>
      <c r="AB37" s="17" t="s">
        <v>144</v>
      </c>
      <c r="AC37" s="14" t="s">
        <v>145</v>
      </c>
      <c r="AD37" s="14" t="s">
        <v>163</v>
      </c>
      <c r="AE37" s="18"/>
      <c r="AF37" s="13">
        <v>5</v>
      </c>
      <c r="AG37" s="13">
        <v>8</v>
      </c>
      <c r="AH37" s="19">
        <f t="shared" si="0"/>
        <v>8.1114486992152024</v>
      </c>
      <c r="AI37" s="19">
        <f t="shared" si="1"/>
        <v>37.759862525148613</v>
      </c>
      <c r="AJ37" s="2" t="s">
        <v>147</v>
      </c>
      <c r="AK37" s="13">
        <v>1.5</v>
      </c>
      <c r="AL37" s="13">
        <v>1</v>
      </c>
      <c r="AM37" s="19">
        <f>IF(Abschlüsse[[#This Row],[Ergeb]]="ET","",SQRT(($AF37-$AK37)^2+($AG37-$AL37)^2))</f>
        <v>7.8262379212492643</v>
      </c>
      <c r="AN37" s="3">
        <v>0</v>
      </c>
      <c r="AO37" s="13"/>
      <c r="AP37" s="13"/>
      <c r="AQ37" s="19" t="str">
        <f t="shared" si="2"/>
        <v/>
      </c>
      <c r="AR37" s="3">
        <v>3</v>
      </c>
      <c r="AS37" s="13">
        <v>3</v>
      </c>
      <c r="AT37" s="13">
        <v>6.5</v>
      </c>
      <c r="AU37" s="19">
        <f t="shared" si="3"/>
        <v>2.5</v>
      </c>
      <c r="AV37" s="1"/>
    </row>
    <row r="38" spans="1:48" ht="25.05" customHeight="1">
      <c r="A38" s="3">
        <v>2</v>
      </c>
      <c r="B38" s="2" t="s">
        <v>8</v>
      </c>
      <c r="C38" s="17" t="str">
        <f>IF($A38="","",IF(VLOOKUP($A38,Spiele!$A$2:$D$16,3,FALSE)=$B38,"H","G"))</f>
        <v>G</v>
      </c>
      <c r="D38" s="17" t="str">
        <f>IF($B38="","",IF(VLOOKUP($A38,Spiele!$A$2:$F$16,3,FALSE)=$B38,VLOOKUP($A38,Spiele!$A$2:$F$16,4,FALSE),VLOOKUP($A38,Spiele!$A$2:$F$16,3,FALSE)))</f>
        <v>FCD</v>
      </c>
      <c r="E38" s="18">
        <f>IF(Abschlüsse[[#This Row],[Ergeb]]="ET",0,COUNTIFS($A$2:$A38,$A38,$B$2:$B38,$B38,$L$2:$L38,"&lt;&gt;ET"))</f>
        <v>6</v>
      </c>
      <c r="F38" s="11">
        <v>57</v>
      </c>
      <c r="G38" s="12">
        <v>2</v>
      </c>
      <c r="H38" s="18">
        <f>COUNTIFS('Rote Karten'!$A$2:$A$4,$A38,'Rote Karten'!$D$2:$D$4,"&lt;&gt;"&amp;$B38,'Rote Karten'!$B$2:$B$4,"&lt;"&amp;$F38,'Rote Karten'!$C$2:$C$4,"&lt;="&amp;$G38)-COUNTIFS('Rote Karten'!$A$2:$A$4,$A38,'Rote Karten'!$D$2:$D$4,$B38,'Rote Karten'!$B$2:$B$4,"&lt;"&amp;$F38,'Rote Karten'!$C$2:$C$4,"&lt;="&amp;$G38)</f>
        <v>0</v>
      </c>
      <c r="I38" s="17" t="str">
        <f>IF(OR($L38="Tor",$L38="ET"),_xlfn.IFNA(IF(VLOOKUP($A38,Spiele!$A$2:$C$16,3,FALSE)=$B38,COUNTIFS($L$2:$L38,"Tor",$B$2:$B38,$B38,$A$2:$A38,$A38)+COUNTIFS($L$2:$L38,"ET",$B$2:$B38,$B38,$A$2:$A38,$A38)&amp;":"&amp;COUNTIFS($L$2:$L38,"Tor",$B$2:$B38,"&lt;&gt;"&amp;$B38,$A$2:$A38,$A38)+COUNTIFS($L$2:$L38,"ET",$B$2:$B38,"&lt;&gt;"&amp;$B38,$A$2:$A38,$A38),COUNTIFS($L$2:$L38,"Tor",$B$2:$B38,"&lt;&gt;"&amp;$B38,$A$2:$A38,$A38)+COUNTIFS($L$2:$L38,"ET",$B$2:$B38,"&lt;&gt;"&amp;$B38,$A$2:$A38,$A38)&amp;":"&amp;COUNTIFS($L$2:$L38,"Tor",$B$2:$B38,$B38,$A$2:$A38,$A38)+COUNTIFS($L$2:$L38,"ET",$B$2:$B38,$B38,$A$2:$A38,$A38)),""),"")</f>
        <v>2:1</v>
      </c>
      <c r="J38" s="18">
        <f>_xlfn.IFNA(IF(VLOOKUP($A38,Spiele!$A$2:$D$16,3,FALSE)=$B38,(COUNTIFS($L$1:$L37,"Tor",$B$1:$B37,$B38,$A$1:$A37,$A38)+COUNTIFS($L$1:$L37,"ET",$B$1:$B37,$B38,$A$1:$A37,$A38))-(COUNTIFS($L$1:$L37,"Tor",$B$1:$B37,"&lt;&gt;"&amp;$B38,$A$1:$A37,$A38)+COUNTIFS($L$1:$L37,"ET",$B$1:$B37,"&lt;&gt;"&amp;$B38,$A$1:$A37,$A38)),(COUNTIFS($L$1:$L37,"Tor",$B$1:$B37,$B38,$A$1:$A37,$A38)+COUNTIFS($L$1:$L37,"ET",$B$1:$B37,$B38,$A$1:$A37,$A38))-(COUNTIFS($L$1:$L37,"Tor",$B$1:$B37,"&lt;&gt;"&amp;$B38,$A$1:$A37,$A38)+COUNTIFS($L$1:$L37,"ET",$B$1:$B37,"&lt;&gt;"&amp;$B38,$A$1:$A37,$A38))),"")</f>
        <v>-2</v>
      </c>
      <c r="K38" s="3">
        <v>10</v>
      </c>
      <c r="L38" s="17" t="s">
        <v>0</v>
      </c>
      <c r="M38" s="2" t="s">
        <v>164</v>
      </c>
      <c r="N38" s="2" t="s">
        <v>149</v>
      </c>
      <c r="O38" s="17">
        <v>27</v>
      </c>
      <c r="P38" s="2">
        <v>8</v>
      </c>
      <c r="Q38" s="2">
        <v>5</v>
      </c>
      <c r="AA38" s="2" t="s">
        <v>152</v>
      </c>
      <c r="AB38" s="17" t="s">
        <v>150</v>
      </c>
      <c r="AC38" s="14" t="s">
        <v>145</v>
      </c>
      <c r="AD38" s="14" t="s">
        <v>157</v>
      </c>
      <c r="AE38" s="18">
        <v>9</v>
      </c>
      <c r="AF38" s="13">
        <v>-16</v>
      </c>
      <c r="AG38" s="13">
        <v>6</v>
      </c>
      <c r="AH38" s="19">
        <f t="shared" si="0"/>
        <v>13.721355618159599</v>
      </c>
      <c r="AI38" s="19">
        <f t="shared" si="1"/>
        <v>8.9585467435871635</v>
      </c>
      <c r="AJ38" s="2" t="s">
        <v>167</v>
      </c>
      <c r="AM38" s="19">
        <f>IF(Abschlüsse[[#This Row],[Ergeb]]="ET","",SQRT(($AF38-$AK38)^2+($AG38-$AL38)^2))</f>
        <v>17.088007490635061</v>
      </c>
      <c r="AN38" s="3">
        <v>0</v>
      </c>
      <c r="AO38" s="13"/>
      <c r="AP38" s="13"/>
      <c r="AQ38" s="19" t="str">
        <f t="shared" si="2"/>
        <v/>
      </c>
      <c r="AR38" s="3">
        <v>0</v>
      </c>
      <c r="AU38" s="19" t="str">
        <f t="shared" si="3"/>
        <v/>
      </c>
      <c r="AV38" s="1"/>
    </row>
    <row r="39" spans="1:48" ht="25.05" customHeight="1">
      <c r="A39" s="3">
        <v>2</v>
      </c>
      <c r="B39" s="2" t="s">
        <v>8</v>
      </c>
      <c r="C39" s="17" t="str">
        <f>IF($A39="","",IF(VLOOKUP($A39,Spiele!$A$2:$D$16,3,FALSE)=$B39,"H","G"))</f>
        <v>G</v>
      </c>
      <c r="D39" s="17" t="str">
        <f>IF($B39="","",IF(VLOOKUP($A39,Spiele!$A$2:$F$16,3,FALSE)=$B39,VLOOKUP($A39,Spiele!$A$2:$F$16,4,FALSE),VLOOKUP($A39,Spiele!$A$2:$F$16,3,FALSE)))</f>
        <v>FCD</v>
      </c>
      <c r="E39" s="18">
        <f>IF(Abschlüsse[[#This Row],[Ergeb]]="ET",0,COUNTIFS($A$2:$A39,$A39,$B$2:$B39,$B39,$L$2:$L39,"&lt;&gt;ET"))</f>
        <v>7</v>
      </c>
      <c r="F39" s="11">
        <v>65</v>
      </c>
      <c r="G39" s="12">
        <v>2</v>
      </c>
      <c r="H39" s="18">
        <f>COUNTIFS('Rote Karten'!$A$2:$A$4,$A39,'Rote Karten'!$D$2:$D$4,"&lt;&gt;"&amp;$B39,'Rote Karten'!$B$2:$B$4,"&lt;"&amp;$F39,'Rote Karten'!$C$2:$C$4,"&lt;="&amp;$G39)-COUNTIFS('Rote Karten'!$A$2:$A$4,$A39,'Rote Karten'!$D$2:$D$4,$B39,'Rote Karten'!$B$2:$B$4,"&lt;"&amp;$F39,'Rote Karten'!$C$2:$C$4,"&lt;="&amp;$G39)</f>
        <v>0</v>
      </c>
      <c r="I39" s="17" t="str">
        <f>IF(OR($L39="Tor",$L39="ET"),_xlfn.IFNA(IF(VLOOKUP($A39,Spiele!$A$2:$C$16,3,FALSE)=$B39,COUNTIFS($L$2:$L39,"Tor",$B$2:$B39,$B39,$A$2:$A39,$A39)+COUNTIFS($L$2:$L39,"ET",$B$2:$B39,$B39,$A$2:$A39,$A39)&amp;":"&amp;COUNTIFS($L$2:$L39,"Tor",$B$2:$B39,"&lt;&gt;"&amp;$B39,$A$2:$A39,$A39)+COUNTIFS($L$2:$L39,"ET",$B$2:$B39,"&lt;&gt;"&amp;$B39,$A$2:$A39,$A39),COUNTIFS($L$2:$L39,"Tor",$B$2:$B39,"&lt;&gt;"&amp;$B39,$A$2:$A39,$A39)+COUNTIFS($L$2:$L39,"ET",$B$2:$B39,"&lt;&gt;"&amp;$B39,$A$2:$A39,$A39)&amp;":"&amp;COUNTIFS($L$2:$L39,"Tor",$B$2:$B39,$B39,$A$2:$A39,$A39)+COUNTIFS($L$2:$L39,"ET",$B$2:$B39,$B39,$A$2:$A39,$A39)),""),"")</f>
        <v>2:2</v>
      </c>
      <c r="J39" s="18">
        <f>_xlfn.IFNA(IF(VLOOKUP($A39,Spiele!$A$2:$D$16,3,FALSE)=$B39,(COUNTIFS($L$1:$L38,"Tor",$B$1:$B38,$B39,$A$1:$A38,$A39)+COUNTIFS($L$1:$L38,"ET",$B$1:$B38,$B39,$A$1:$A38,$A39))-(COUNTIFS($L$1:$L38,"Tor",$B$1:$B38,"&lt;&gt;"&amp;$B39,$A$1:$A38,$A39)+COUNTIFS($L$1:$L38,"ET",$B$1:$B38,"&lt;&gt;"&amp;$B39,$A$1:$A38,$A39)),(COUNTIFS($L$1:$L38,"Tor",$B$1:$B38,$B39,$A$1:$A38,$A39)+COUNTIFS($L$1:$L38,"ET",$B$1:$B38,$B39,$A$1:$A38,$A39))-(COUNTIFS($L$1:$L38,"Tor",$B$1:$B38,"&lt;&gt;"&amp;$B39,$A$1:$A38,$A39)+COUNTIFS($L$1:$L38,"ET",$B$1:$B38,"&lt;&gt;"&amp;$B39,$A$1:$A38,$A39))),"")</f>
        <v>-1</v>
      </c>
      <c r="K39" s="3">
        <v>11</v>
      </c>
      <c r="L39" s="17" t="s">
        <v>0</v>
      </c>
      <c r="M39" s="2" t="s">
        <v>148</v>
      </c>
      <c r="N39" s="2" t="s">
        <v>154</v>
      </c>
      <c r="O39" s="17">
        <v>13</v>
      </c>
      <c r="P39" s="2">
        <v>19</v>
      </c>
      <c r="Q39" s="2">
        <v>20</v>
      </c>
      <c r="AA39" s="2" t="s">
        <v>155</v>
      </c>
      <c r="AB39" s="17" t="s">
        <v>161</v>
      </c>
      <c r="AC39" s="14" t="s">
        <v>162</v>
      </c>
      <c r="AD39" s="14" t="s">
        <v>146</v>
      </c>
      <c r="AE39" s="18">
        <v>9</v>
      </c>
      <c r="AF39" s="13">
        <v>1.5</v>
      </c>
      <c r="AG39" s="13">
        <v>6</v>
      </c>
      <c r="AH39" s="19">
        <f t="shared" si="0"/>
        <v>6</v>
      </c>
      <c r="AI39" s="19">
        <f t="shared" si="1"/>
        <v>60.494407394016946</v>
      </c>
      <c r="AJ39" s="2" t="s">
        <v>147</v>
      </c>
      <c r="AK39" s="13">
        <v>0</v>
      </c>
      <c r="AL39" s="13">
        <v>1</v>
      </c>
      <c r="AM39" s="19">
        <f>IF(Abschlüsse[[#This Row],[Ergeb]]="ET","",SQRT(($AF39-$AK39)^2+($AG39-$AL39)^2))</f>
        <v>5.2201532544552753</v>
      </c>
      <c r="AN39" s="3">
        <v>1</v>
      </c>
      <c r="AO39" s="13">
        <v>1.5</v>
      </c>
      <c r="AP39" s="13">
        <v>5.5</v>
      </c>
      <c r="AQ39" s="19">
        <f t="shared" si="2"/>
        <v>0.5</v>
      </c>
      <c r="AR39" s="3">
        <v>0</v>
      </c>
      <c r="AU39" s="19" t="str">
        <f t="shared" si="3"/>
        <v/>
      </c>
      <c r="AV39" s="1"/>
    </row>
    <row r="40" spans="1:48" ht="25.05" customHeight="1">
      <c r="A40" s="3">
        <v>2</v>
      </c>
      <c r="B40" s="2" t="s">
        <v>8</v>
      </c>
      <c r="C40" s="17" t="str">
        <f>IF($A40="","",IF(VLOOKUP($A40,Spiele!$A$2:$D$16,3,FALSE)=$B40,"H","G"))</f>
        <v>G</v>
      </c>
      <c r="D40" s="17" t="str">
        <f>IF($B40="","",IF(VLOOKUP($A40,Spiele!$A$2:$F$16,3,FALSE)=$B40,VLOOKUP($A40,Spiele!$A$2:$F$16,4,FALSE),VLOOKUP($A40,Spiele!$A$2:$F$16,3,FALSE)))</f>
        <v>FCD</v>
      </c>
      <c r="E40" s="18">
        <f>IF(Abschlüsse[[#This Row],[Ergeb]]="ET",0,COUNTIFS($A$2:$A40,$A40,$B$2:$B40,$B40,$L$2:$L40,"&lt;&gt;ET"))</f>
        <v>8</v>
      </c>
      <c r="F40" s="11">
        <v>66</v>
      </c>
      <c r="G40" s="12">
        <v>2</v>
      </c>
      <c r="H40" s="18">
        <f>COUNTIFS('Rote Karten'!$A$2:$A$4,$A40,'Rote Karten'!$D$2:$D$4,"&lt;&gt;"&amp;$B40,'Rote Karten'!$B$2:$B$4,"&lt;"&amp;$F40,'Rote Karten'!$C$2:$C$4,"&lt;="&amp;$G40)-COUNTIFS('Rote Karten'!$A$2:$A$4,$A40,'Rote Karten'!$D$2:$D$4,$B40,'Rote Karten'!$B$2:$B$4,"&lt;"&amp;$F40,'Rote Karten'!$C$2:$C$4,"&lt;="&amp;$G40)</f>
        <v>0</v>
      </c>
      <c r="I40" s="17" t="str">
        <f>IF(OR($L40="Tor",$L40="ET"),_xlfn.IFNA(IF(VLOOKUP($A40,Spiele!$A$2:$C$16,3,FALSE)=$B40,COUNTIFS($L$2:$L40,"Tor",$B$2:$B40,$B40,$A$2:$A40,$A40)+COUNTIFS($L$2:$L40,"ET",$B$2:$B40,$B40,$A$2:$A40,$A40)&amp;":"&amp;COUNTIFS($L$2:$L40,"Tor",$B$2:$B40,"&lt;&gt;"&amp;$B40,$A$2:$A40,$A40)+COUNTIFS($L$2:$L40,"ET",$B$2:$B40,"&lt;&gt;"&amp;$B40,$A$2:$A40,$A40),COUNTIFS($L$2:$L40,"Tor",$B$2:$B40,"&lt;&gt;"&amp;$B40,$A$2:$A40,$A40)+COUNTIFS($L$2:$L40,"ET",$B$2:$B40,"&lt;&gt;"&amp;$B40,$A$2:$A40,$A40)&amp;":"&amp;COUNTIFS($L$2:$L40,"Tor",$B$2:$B40,$B40,$A$2:$A40,$A40)+COUNTIFS($L$2:$L40,"ET",$B$2:$B40,$B40,$A$2:$A40,$A40)),""),"")</f>
        <v/>
      </c>
      <c r="J40" s="18">
        <f>_xlfn.IFNA(IF(VLOOKUP($A40,Spiele!$A$2:$D$16,3,FALSE)=$B40,(COUNTIFS($L$1:$L39,"Tor",$B$1:$B39,$B40,$A$1:$A39,$A40)+COUNTIFS($L$1:$L39,"ET",$B$1:$B39,$B40,$A$1:$A39,$A40))-(COUNTIFS($L$1:$L39,"Tor",$B$1:$B39,"&lt;&gt;"&amp;$B40,$A$1:$A39,$A40)+COUNTIFS($L$1:$L39,"ET",$B$1:$B39,"&lt;&gt;"&amp;$B40,$A$1:$A39,$A40)),(COUNTIFS($L$1:$L39,"Tor",$B$1:$B39,$B40,$A$1:$A39,$A40)+COUNTIFS($L$1:$L39,"ET",$B$1:$B39,$B40,$A$1:$A39,$A40))-(COUNTIFS($L$1:$L39,"Tor",$B$1:$B39,"&lt;&gt;"&amp;$B40,$A$1:$A39,$A40)+COUNTIFS($L$1:$L39,"ET",$B$1:$B39,"&lt;&gt;"&amp;$B40,$A$1:$A39,$A40))),"")</f>
        <v>0</v>
      </c>
      <c r="K40" s="3">
        <v>12</v>
      </c>
      <c r="L40" s="17" t="s">
        <v>18</v>
      </c>
      <c r="M40" s="2" t="s">
        <v>148</v>
      </c>
      <c r="N40" s="2" t="s">
        <v>165</v>
      </c>
      <c r="O40" s="17">
        <v>8</v>
      </c>
      <c r="P40" s="2">
        <v>20</v>
      </c>
      <c r="Q40" s="2">
        <v>19</v>
      </c>
      <c r="R40" s="2">
        <v>13</v>
      </c>
      <c r="AA40" s="2" t="s">
        <v>152</v>
      </c>
      <c r="AB40" s="17" t="s">
        <v>144</v>
      </c>
      <c r="AC40" s="14" t="s">
        <v>151</v>
      </c>
      <c r="AD40" s="14" t="s">
        <v>157</v>
      </c>
      <c r="AE40" s="18">
        <v>27</v>
      </c>
      <c r="AF40" s="13">
        <v>-20</v>
      </c>
      <c r="AG40" s="13">
        <v>24.5</v>
      </c>
      <c r="AH40" s="19">
        <f t="shared" si="0"/>
        <v>29.44903394001236</v>
      </c>
      <c r="AI40" s="19">
        <f t="shared" si="1"/>
        <v>10.299896605828193</v>
      </c>
      <c r="AJ40" s="2" t="s">
        <v>147</v>
      </c>
      <c r="AK40" s="13">
        <v>-1.5</v>
      </c>
      <c r="AL40" s="13">
        <v>1.5</v>
      </c>
      <c r="AM40" s="19">
        <f>IF(Abschlüsse[[#This Row],[Ergeb]]="ET","",SQRT(($AF40-$AK40)^2+($AG40-$AL40)^2))</f>
        <v>29.516944286290883</v>
      </c>
      <c r="AN40" s="3">
        <v>0</v>
      </c>
      <c r="AO40" s="13"/>
      <c r="AP40" s="13"/>
      <c r="AQ40" s="19" t="str">
        <f t="shared" si="2"/>
        <v/>
      </c>
      <c r="AR40" s="3">
        <v>3</v>
      </c>
      <c r="AS40" s="13">
        <v>-17</v>
      </c>
      <c r="AT40" s="13">
        <v>20.5</v>
      </c>
      <c r="AU40" s="19">
        <f t="shared" si="3"/>
        <v>5</v>
      </c>
      <c r="AV40" s="1"/>
    </row>
    <row r="41" spans="1:48" ht="25.05" customHeight="1">
      <c r="A41" s="3">
        <v>2</v>
      </c>
      <c r="B41" s="2" t="s">
        <v>57</v>
      </c>
      <c r="C41" s="17" t="str">
        <f>IF($A41="","",IF(VLOOKUP($A41,Spiele!$A$2:$D$16,3,FALSE)=$B41,"H","G"))</f>
        <v>H</v>
      </c>
      <c r="D41" s="17" t="str">
        <f>IF($B41="","",IF(VLOOKUP($A41,Spiele!$A$2:$F$16,3,FALSE)=$B41,VLOOKUP($A41,Spiele!$A$2:$F$16,4,FALSE),VLOOKUP($A41,Spiele!$A$2:$F$16,3,FALSE)))</f>
        <v>FCN</v>
      </c>
      <c r="E41" s="18">
        <f>IF(Abschlüsse[[#This Row],[Ergeb]]="ET",0,COUNTIFS($A$2:$A41,$A41,$B$2:$B41,$B41,$L$2:$L41,"&lt;&gt;ET"))</f>
        <v>6</v>
      </c>
      <c r="F41" s="11">
        <v>68</v>
      </c>
      <c r="G41" s="12">
        <v>2</v>
      </c>
      <c r="H41" s="18">
        <f>COUNTIFS('Rote Karten'!$A$2:$A$4,$A41,'Rote Karten'!$D$2:$D$4,"&lt;&gt;"&amp;$B41,'Rote Karten'!$B$2:$B$4,"&lt;"&amp;$F41,'Rote Karten'!$C$2:$C$4,"&lt;="&amp;$G41)-COUNTIFS('Rote Karten'!$A$2:$A$4,$A41,'Rote Karten'!$D$2:$D$4,$B41,'Rote Karten'!$B$2:$B$4,"&lt;"&amp;$F41,'Rote Karten'!$C$2:$C$4,"&lt;="&amp;$G41)</f>
        <v>0</v>
      </c>
      <c r="I41" s="17" t="str">
        <f>IF(OR($L41="Tor",$L41="ET"),_xlfn.IFNA(IF(VLOOKUP($A41,Spiele!$A$2:$C$16,3,FALSE)=$B41,COUNTIFS($L$2:$L41,"Tor",$B$2:$B41,$B41,$A$2:$A41,$A41)+COUNTIFS($L$2:$L41,"ET",$B$2:$B41,$B41,$A$2:$A41,$A41)&amp;":"&amp;COUNTIFS($L$2:$L41,"Tor",$B$2:$B41,"&lt;&gt;"&amp;$B41,$A$2:$A41,$A41)+COUNTIFS($L$2:$L41,"ET",$B$2:$B41,"&lt;&gt;"&amp;$B41,$A$2:$A41,$A41),COUNTIFS($L$2:$L41,"Tor",$B$2:$B41,"&lt;&gt;"&amp;$B41,$A$2:$A41,$A41)+COUNTIFS($L$2:$L41,"ET",$B$2:$B41,"&lt;&gt;"&amp;$B41,$A$2:$A41,$A41)&amp;":"&amp;COUNTIFS($L$2:$L41,"Tor",$B$2:$B41,$B41,$A$2:$A41,$A41)+COUNTIFS($L$2:$L41,"ET",$B$2:$B41,$B41,$A$2:$A41,$A41)),""),"")</f>
        <v/>
      </c>
      <c r="J41" s="18">
        <f>_xlfn.IFNA(IF(VLOOKUP($A41,Spiele!$A$2:$D$16,3,FALSE)=$B41,(COUNTIFS($L$1:$L40,"Tor",$B$1:$B40,$B41,$A$1:$A40,$A41)+COUNTIFS($L$1:$L40,"ET",$B$1:$B40,$B41,$A$1:$A40,$A41))-(COUNTIFS($L$1:$L40,"Tor",$B$1:$B40,"&lt;&gt;"&amp;$B41,$A$1:$A40,$A41)+COUNTIFS($L$1:$L40,"ET",$B$1:$B40,"&lt;&gt;"&amp;$B41,$A$1:$A40,$A41)),(COUNTIFS($L$1:$L40,"Tor",$B$1:$B40,$B41,$A$1:$A40,$A41)+COUNTIFS($L$1:$L40,"ET",$B$1:$B40,$B41,$A$1:$A40,$A41))-(COUNTIFS($L$1:$L40,"Tor",$B$1:$B40,"&lt;&gt;"&amp;$B41,$A$1:$A40,$A41)+COUNTIFS($L$1:$L40,"ET",$B$1:$B40,"&lt;&gt;"&amp;$B41,$A$1:$A40,$A41))),"")</f>
        <v>0</v>
      </c>
      <c r="K41" s="3">
        <v>13</v>
      </c>
      <c r="L41" s="17" t="s">
        <v>19</v>
      </c>
      <c r="M41" s="2" t="s">
        <v>148</v>
      </c>
      <c r="N41" s="2" t="s">
        <v>159</v>
      </c>
      <c r="O41" s="17"/>
      <c r="AA41" s="2" t="s">
        <v>152</v>
      </c>
      <c r="AB41" s="17" t="s">
        <v>144</v>
      </c>
      <c r="AC41" s="14" t="s">
        <v>145</v>
      </c>
      <c r="AD41" s="14" t="s">
        <v>146</v>
      </c>
      <c r="AE41" s="18"/>
      <c r="AF41" s="13">
        <v>-2</v>
      </c>
      <c r="AG41" s="13">
        <v>14</v>
      </c>
      <c r="AH41" s="19">
        <f t="shared" si="0"/>
        <v>14</v>
      </c>
      <c r="AI41" s="19">
        <f t="shared" si="1"/>
        <v>28.774850708538143</v>
      </c>
      <c r="AJ41" s="2" t="s">
        <v>147</v>
      </c>
      <c r="AK41" s="13">
        <v>0</v>
      </c>
      <c r="AL41" s="13">
        <v>2</v>
      </c>
      <c r="AM41" s="19">
        <f>IF(Abschlüsse[[#This Row],[Ergeb]]="ET","",SQRT(($AF41-$AK41)^2+($AG41-$AL41)^2))</f>
        <v>12.165525060596439</v>
      </c>
      <c r="AN41" s="3">
        <v>2</v>
      </c>
      <c r="AO41" s="13">
        <v>-3.5</v>
      </c>
      <c r="AP41" s="13">
        <v>13.5</v>
      </c>
      <c r="AQ41" s="19">
        <f t="shared" si="2"/>
        <v>1.5811388300841898</v>
      </c>
      <c r="AR41" s="3">
        <v>1</v>
      </c>
      <c r="AS41" s="13">
        <v>-1.5</v>
      </c>
      <c r="AT41" s="13">
        <v>9.5</v>
      </c>
      <c r="AU41" s="19">
        <f t="shared" si="3"/>
        <v>4.5276925690687087</v>
      </c>
      <c r="AV41" s="1"/>
    </row>
    <row r="42" spans="1:48" ht="25.05" customHeight="1">
      <c r="A42" s="3">
        <v>2</v>
      </c>
      <c r="B42" s="2" t="s">
        <v>8</v>
      </c>
      <c r="C42" s="17" t="str">
        <f>IF($A42="","",IF(VLOOKUP($A42,Spiele!$A$2:$D$16,3,FALSE)=$B42,"H","G"))</f>
        <v>G</v>
      </c>
      <c r="D42" s="17" t="str">
        <f>IF($B42="","",IF(VLOOKUP($A42,Spiele!$A$2:$F$16,3,FALSE)=$B42,VLOOKUP($A42,Spiele!$A$2:$F$16,4,FALSE),VLOOKUP($A42,Spiele!$A$2:$F$16,3,FALSE)))</f>
        <v>FCD</v>
      </c>
      <c r="E42" s="18">
        <f>IF(Abschlüsse[[#This Row],[Ergeb]]="ET",0,COUNTIFS($A$2:$A42,$A42,$B$2:$B42,$B42,$L$2:$L42,"&lt;&gt;ET"))</f>
        <v>9</v>
      </c>
      <c r="F42" s="11">
        <v>70</v>
      </c>
      <c r="G42" s="12">
        <v>2</v>
      </c>
      <c r="H42" s="18">
        <f>COUNTIFS('Rote Karten'!$A$2:$A$4,$A42,'Rote Karten'!$D$2:$D$4,"&lt;&gt;"&amp;$B42,'Rote Karten'!$B$2:$B$4,"&lt;"&amp;$F42,'Rote Karten'!$C$2:$C$4,"&lt;="&amp;$G42)-COUNTIFS('Rote Karten'!$A$2:$A$4,$A42,'Rote Karten'!$D$2:$D$4,$B42,'Rote Karten'!$B$2:$B$4,"&lt;"&amp;$F42,'Rote Karten'!$C$2:$C$4,"&lt;="&amp;$G42)</f>
        <v>0</v>
      </c>
      <c r="I42" s="17" t="str">
        <f>IF(OR($L42="Tor",$L42="ET"),_xlfn.IFNA(IF(VLOOKUP($A42,Spiele!$A$2:$C$16,3,FALSE)=$B42,COUNTIFS($L$2:$L42,"Tor",$B$2:$B42,$B42,$A$2:$A42,$A42)+COUNTIFS($L$2:$L42,"ET",$B$2:$B42,$B42,$A$2:$A42,$A42)&amp;":"&amp;COUNTIFS($L$2:$L42,"Tor",$B$2:$B42,"&lt;&gt;"&amp;$B42,$A$2:$A42,$A42)+COUNTIFS($L$2:$L42,"ET",$B$2:$B42,"&lt;&gt;"&amp;$B42,$A$2:$A42,$A42),COUNTIFS($L$2:$L42,"Tor",$B$2:$B42,"&lt;&gt;"&amp;$B42,$A$2:$A42,$A42)+COUNTIFS($L$2:$L42,"ET",$B$2:$B42,"&lt;&gt;"&amp;$B42,$A$2:$A42,$A42)&amp;":"&amp;COUNTIFS($L$2:$L42,"Tor",$B$2:$B42,$B42,$A$2:$A42,$A42)+COUNTIFS($L$2:$L42,"ET",$B$2:$B42,$B42,$A$2:$A42,$A42)),""),"")</f>
        <v/>
      </c>
      <c r="J42" s="18">
        <f>_xlfn.IFNA(IF(VLOOKUP($A42,Spiele!$A$2:$D$16,3,FALSE)=$B42,(COUNTIFS($L$1:$L41,"Tor",$B$1:$B41,$B42,$A$1:$A41,$A42)+COUNTIFS($L$1:$L41,"ET",$B$1:$B41,$B42,$A$1:$A41,$A42))-(COUNTIFS($L$1:$L41,"Tor",$B$1:$B41,"&lt;&gt;"&amp;$B42,$A$1:$A41,$A42)+COUNTIFS($L$1:$L41,"ET",$B$1:$B41,"&lt;&gt;"&amp;$B42,$A$1:$A41,$A42)),(COUNTIFS($L$1:$L41,"Tor",$B$1:$B41,$B42,$A$1:$A41,$A42)+COUNTIFS($L$1:$L41,"ET",$B$1:$B41,$B42,$A$1:$A41,$A42))-(COUNTIFS($L$1:$L41,"Tor",$B$1:$B41,"&lt;&gt;"&amp;$B42,$A$1:$A41,$A42)+COUNTIFS($L$1:$L41,"ET",$B$1:$B41,"&lt;&gt;"&amp;$B42,$A$1:$A41,$A42))),"")</f>
        <v>0</v>
      </c>
      <c r="K42" s="3">
        <v>14</v>
      </c>
      <c r="L42" s="17" t="s">
        <v>19</v>
      </c>
      <c r="M42" s="2" t="s">
        <v>164</v>
      </c>
      <c r="N42" s="2" t="s">
        <v>165</v>
      </c>
      <c r="O42" s="17"/>
      <c r="AA42" s="2" t="s">
        <v>152</v>
      </c>
      <c r="AB42" s="17" t="s">
        <v>144</v>
      </c>
      <c r="AC42" s="14" t="s">
        <v>151</v>
      </c>
      <c r="AD42" s="14" t="s">
        <v>157</v>
      </c>
      <c r="AE42" s="18">
        <v>18</v>
      </c>
      <c r="AF42" s="13">
        <v>-14.5</v>
      </c>
      <c r="AG42" s="13">
        <v>20.5</v>
      </c>
      <c r="AH42" s="19">
        <f t="shared" si="0"/>
        <v>23.189557994925217</v>
      </c>
      <c r="AI42" s="19">
        <f t="shared" si="1"/>
        <v>13.667233023059934</v>
      </c>
      <c r="AJ42" s="2" t="s">
        <v>147</v>
      </c>
      <c r="AK42" s="13">
        <v>-1.5</v>
      </c>
      <c r="AL42" s="13">
        <v>2</v>
      </c>
      <c r="AM42" s="19">
        <f>IF(Abschlüsse[[#This Row],[Ergeb]]="ET","",SQRT(($AF42-$AK42)^2+($AG42-$AL42)^2))</f>
        <v>22.610838109190027</v>
      </c>
      <c r="AN42" s="3">
        <v>2</v>
      </c>
      <c r="AO42" s="13">
        <v>-15</v>
      </c>
      <c r="AP42" s="13">
        <v>23.5</v>
      </c>
      <c r="AQ42" s="19">
        <f t="shared" si="2"/>
        <v>3.0413812651491097</v>
      </c>
      <c r="AR42" s="3">
        <v>2</v>
      </c>
      <c r="AS42" s="13">
        <v>-13</v>
      </c>
      <c r="AT42" s="13">
        <v>17</v>
      </c>
      <c r="AU42" s="19">
        <f t="shared" si="3"/>
        <v>3.8078865529319543</v>
      </c>
      <c r="AV42" s="1"/>
    </row>
    <row r="43" spans="1:48" ht="25.05" customHeight="1">
      <c r="A43" s="3">
        <v>2</v>
      </c>
      <c r="B43" s="2" t="s">
        <v>8</v>
      </c>
      <c r="C43" s="17" t="str">
        <f>IF($A43="","",IF(VLOOKUP($A43,Spiele!$A$2:$D$16,3,FALSE)=$B43,"H","G"))</f>
        <v>G</v>
      </c>
      <c r="D43" s="17" t="str">
        <f>IF($B43="","",IF(VLOOKUP($A43,Spiele!$A$2:$F$16,3,FALSE)=$B43,VLOOKUP($A43,Spiele!$A$2:$F$16,4,FALSE),VLOOKUP($A43,Spiele!$A$2:$F$16,3,FALSE)))</f>
        <v>FCD</v>
      </c>
      <c r="E43" s="18">
        <f>IF(Abschlüsse[[#This Row],[Ergeb]]="ET",0,COUNTIFS($A$2:$A43,$A43,$B$2:$B43,$B43,$L$2:$L43,"&lt;&gt;ET"))</f>
        <v>10</v>
      </c>
      <c r="F43" s="11">
        <v>71</v>
      </c>
      <c r="G43" s="12">
        <v>2</v>
      </c>
      <c r="H43" s="18">
        <f>COUNTIFS('Rote Karten'!$A$2:$A$4,$A43,'Rote Karten'!$D$2:$D$4,"&lt;&gt;"&amp;$B43,'Rote Karten'!$B$2:$B$4,"&lt;"&amp;$F43,'Rote Karten'!$C$2:$C$4,"&lt;="&amp;$G43)-COUNTIFS('Rote Karten'!$A$2:$A$4,$A43,'Rote Karten'!$D$2:$D$4,$B43,'Rote Karten'!$B$2:$B$4,"&lt;"&amp;$F43,'Rote Karten'!$C$2:$C$4,"&lt;="&amp;$G43)</f>
        <v>0</v>
      </c>
      <c r="I43" s="17" t="str">
        <f>IF(OR($L43="Tor",$L43="ET"),_xlfn.IFNA(IF(VLOOKUP($A43,Spiele!$A$2:$C$16,3,FALSE)=$B43,COUNTIFS($L$2:$L43,"Tor",$B$2:$B43,$B43,$A$2:$A43,$A43)+COUNTIFS($L$2:$L43,"ET",$B$2:$B43,$B43,$A$2:$A43,$A43)&amp;":"&amp;COUNTIFS($L$2:$L43,"Tor",$B$2:$B43,"&lt;&gt;"&amp;$B43,$A$2:$A43,$A43)+COUNTIFS($L$2:$L43,"ET",$B$2:$B43,"&lt;&gt;"&amp;$B43,$A$2:$A43,$A43),COUNTIFS($L$2:$L43,"Tor",$B$2:$B43,"&lt;&gt;"&amp;$B43,$A$2:$A43,$A43)+COUNTIFS($L$2:$L43,"ET",$B$2:$B43,"&lt;&gt;"&amp;$B43,$A$2:$A43,$A43)&amp;":"&amp;COUNTIFS($L$2:$L43,"Tor",$B$2:$B43,$B43,$A$2:$A43,$A43)+COUNTIFS($L$2:$L43,"ET",$B$2:$B43,$B43,$A$2:$A43,$A43)),""),"")</f>
        <v/>
      </c>
      <c r="J43" s="18">
        <f>_xlfn.IFNA(IF(VLOOKUP($A43,Spiele!$A$2:$D$16,3,FALSE)=$B43,(COUNTIFS($L$1:$L42,"Tor",$B$1:$B42,$B43,$A$1:$A42,$A43)+COUNTIFS($L$1:$L42,"ET",$B$1:$B42,$B43,$A$1:$A42,$A43))-(COUNTIFS($L$1:$L42,"Tor",$B$1:$B42,"&lt;&gt;"&amp;$B43,$A$1:$A42,$A43)+COUNTIFS($L$1:$L42,"ET",$B$1:$B42,"&lt;&gt;"&amp;$B43,$A$1:$A42,$A43)),(COUNTIFS($L$1:$L42,"Tor",$B$1:$B42,$B43,$A$1:$A42,$A43)+COUNTIFS($L$1:$L42,"ET",$B$1:$B42,$B43,$A$1:$A42,$A43))-(COUNTIFS($L$1:$L42,"Tor",$B$1:$B42,"&lt;&gt;"&amp;$B43,$A$1:$A42,$A43)+COUNTIFS($L$1:$L42,"ET",$B$1:$B42,"&lt;&gt;"&amp;$B43,$A$1:$A42,$A43))),"")</f>
        <v>0</v>
      </c>
      <c r="K43" s="3">
        <v>15</v>
      </c>
      <c r="L43" s="17" t="s">
        <v>19</v>
      </c>
      <c r="M43" s="2" t="s">
        <v>169</v>
      </c>
      <c r="N43" s="2" t="s">
        <v>154</v>
      </c>
      <c r="O43" s="17">
        <v>20</v>
      </c>
      <c r="P43" s="2">
        <v>8</v>
      </c>
      <c r="Q43" s="2">
        <v>20</v>
      </c>
      <c r="AA43" s="2" t="s">
        <v>155</v>
      </c>
      <c r="AB43" s="17" t="s">
        <v>161</v>
      </c>
      <c r="AC43" s="14" t="s">
        <v>162</v>
      </c>
      <c r="AD43" s="14" t="s">
        <v>157</v>
      </c>
      <c r="AE43" s="18">
        <v>13</v>
      </c>
      <c r="AF43" s="13">
        <v>-4.5</v>
      </c>
      <c r="AG43" s="13">
        <v>3.5</v>
      </c>
      <c r="AH43" s="19">
        <f t="shared" si="0"/>
        <v>3.5993888370110834</v>
      </c>
      <c r="AI43" s="19">
        <f t="shared" si="1"/>
        <v>53.288729805720948</v>
      </c>
      <c r="AJ43" s="2" t="s">
        <v>147</v>
      </c>
      <c r="AK43" s="13">
        <v>-2</v>
      </c>
      <c r="AL43" s="13">
        <v>0.5</v>
      </c>
      <c r="AM43" s="19">
        <f>IF(Abschlüsse[[#This Row],[Ergeb]]="ET","",SQRT(($AF43-$AK43)^2+($AG43-$AL43)^2))</f>
        <v>3.905124837953327</v>
      </c>
      <c r="AN43" s="3">
        <v>1</v>
      </c>
      <c r="AO43" s="13">
        <v>-4</v>
      </c>
      <c r="AP43" s="13">
        <v>4</v>
      </c>
      <c r="AQ43" s="19">
        <f t="shared" si="2"/>
        <v>0.70710678118654757</v>
      </c>
      <c r="AR43" s="3">
        <v>0</v>
      </c>
      <c r="AU43" s="19" t="str">
        <f t="shared" si="3"/>
        <v/>
      </c>
      <c r="AV43" s="1"/>
    </row>
    <row r="44" spans="1:48" ht="25.05" customHeight="1">
      <c r="A44" s="3">
        <v>2</v>
      </c>
      <c r="B44" s="2" t="s">
        <v>8</v>
      </c>
      <c r="C44" s="17" t="str">
        <f>IF($A44="","",IF(VLOOKUP($A44,Spiele!$A$2:$D$16,3,FALSE)=$B44,"H","G"))</f>
        <v>G</v>
      </c>
      <c r="D44" s="17" t="str">
        <f>IF($B44="","",IF(VLOOKUP($A44,Spiele!$A$2:$F$16,3,FALSE)=$B44,VLOOKUP($A44,Spiele!$A$2:$F$16,4,FALSE),VLOOKUP($A44,Spiele!$A$2:$F$16,3,FALSE)))</f>
        <v>FCD</v>
      </c>
      <c r="E44" s="18">
        <f>IF(Abschlüsse[[#This Row],[Ergeb]]="ET",0,COUNTIFS($A$2:$A44,$A44,$B$2:$B44,$B44,$L$2:$L44,"&lt;&gt;ET"))</f>
        <v>11</v>
      </c>
      <c r="F44" s="11">
        <v>72</v>
      </c>
      <c r="G44" s="12">
        <v>2</v>
      </c>
      <c r="H44" s="18">
        <f>COUNTIFS('Rote Karten'!$A$2:$A$4,$A44,'Rote Karten'!$D$2:$D$4,"&lt;&gt;"&amp;$B44,'Rote Karten'!$B$2:$B$4,"&lt;"&amp;$F44,'Rote Karten'!$C$2:$C$4,"&lt;="&amp;$G44)-COUNTIFS('Rote Karten'!$A$2:$A$4,$A44,'Rote Karten'!$D$2:$D$4,$B44,'Rote Karten'!$B$2:$B$4,"&lt;"&amp;$F44,'Rote Karten'!$C$2:$C$4,"&lt;="&amp;$G44)</f>
        <v>0</v>
      </c>
      <c r="I44" s="17" t="str">
        <f>IF(OR($L44="Tor",$L44="ET"),_xlfn.IFNA(IF(VLOOKUP($A44,Spiele!$A$2:$C$16,3,FALSE)=$B44,COUNTIFS($L$2:$L44,"Tor",$B$2:$B44,$B44,$A$2:$A44,$A44)+COUNTIFS($L$2:$L44,"ET",$B$2:$B44,$B44,$A$2:$A44,$A44)&amp;":"&amp;COUNTIFS($L$2:$L44,"Tor",$B$2:$B44,"&lt;&gt;"&amp;$B44,$A$2:$A44,$A44)+COUNTIFS($L$2:$L44,"ET",$B$2:$B44,"&lt;&gt;"&amp;$B44,$A$2:$A44,$A44),COUNTIFS($L$2:$L44,"Tor",$B$2:$B44,"&lt;&gt;"&amp;$B44,$A$2:$A44,$A44)+COUNTIFS($L$2:$L44,"ET",$B$2:$B44,"&lt;&gt;"&amp;$B44,$A$2:$A44,$A44)&amp;":"&amp;COUNTIFS($L$2:$L44,"Tor",$B$2:$B44,$B44,$A$2:$A44,$A44)+COUNTIFS($L$2:$L44,"ET",$B$2:$B44,$B44,$A$2:$A44,$A44)),""),"")</f>
        <v>2:3</v>
      </c>
      <c r="J44" s="18">
        <f>_xlfn.IFNA(IF(VLOOKUP($A44,Spiele!$A$2:$D$16,3,FALSE)=$B44,(COUNTIFS($L$1:$L43,"Tor",$B$1:$B43,$B44,$A$1:$A43,$A44)+COUNTIFS($L$1:$L43,"ET",$B$1:$B43,$B44,$A$1:$A43,$A44))-(COUNTIFS($L$1:$L43,"Tor",$B$1:$B43,"&lt;&gt;"&amp;$B44,$A$1:$A43,$A44)+COUNTIFS($L$1:$L43,"ET",$B$1:$B43,"&lt;&gt;"&amp;$B44,$A$1:$A43,$A44)),(COUNTIFS($L$1:$L43,"Tor",$B$1:$B43,$B44,$A$1:$A43,$A44)+COUNTIFS($L$1:$L43,"ET",$B$1:$B43,$B44,$A$1:$A43,$A44))-(COUNTIFS($L$1:$L43,"Tor",$B$1:$B43,"&lt;&gt;"&amp;$B44,$A$1:$A43,$A44)+COUNTIFS($L$1:$L43,"ET",$B$1:$B43,"&lt;&gt;"&amp;$B44,$A$1:$A43,$A44))),"")</f>
        <v>0</v>
      </c>
      <c r="K44" s="3">
        <v>16</v>
      </c>
      <c r="L44" s="17" t="s">
        <v>0</v>
      </c>
      <c r="M44" s="2" t="s">
        <v>148</v>
      </c>
      <c r="N44" s="2" t="s">
        <v>159</v>
      </c>
      <c r="O44" s="17">
        <v>25</v>
      </c>
      <c r="P44" s="2">
        <v>9</v>
      </c>
      <c r="Q44" s="2">
        <v>19</v>
      </c>
      <c r="R44" s="2">
        <v>26</v>
      </c>
      <c r="S44" s="2">
        <v>1</v>
      </c>
      <c r="T44" s="2">
        <v>20</v>
      </c>
      <c r="U44" s="2">
        <v>23</v>
      </c>
      <c r="AA44" s="2" t="s">
        <v>143</v>
      </c>
      <c r="AB44" s="17" t="s">
        <v>144</v>
      </c>
      <c r="AC44" s="14" t="s">
        <v>151</v>
      </c>
      <c r="AD44" s="14" t="s">
        <v>146</v>
      </c>
      <c r="AE44" s="18">
        <v>9</v>
      </c>
      <c r="AF44" s="13">
        <v>5.5</v>
      </c>
      <c r="AG44" s="13">
        <v>24.5</v>
      </c>
      <c r="AH44" s="19">
        <f t="shared" si="0"/>
        <v>24.568996723513152</v>
      </c>
      <c r="AI44" s="19">
        <f t="shared" si="1"/>
        <v>16.204674570321444</v>
      </c>
      <c r="AJ44" s="2" t="s">
        <v>147</v>
      </c>
      <c r="AK44" s="13">
        <v>0.5</v>
      </c>
      <c r="AL44" s="13">
        <v>2.5</v>
      </c>
      <c r="AM44" s="19">
        <f>IF(Abschlüsse[[#This Row],[Ergeb]]="ET","",SQRT(($AF44-$AK44)^2+($AG44-$AL44)^2))</f>
        <v>22.561028345356956</v>
      </c>
      <c r="AN44" s="3">
        <v>0</v>
      </c>
      <c r="AO44" s="13"/>
      <c r="AP44" s="13"/>
      <c r="AQ44" s="19" t="str">
        <f t="shared" si="2"/>
        <v/>
      </c>
      <c r="AR44" s="3">
        <v>2</v>
      </c>
      <c r="AS44" s="13">
        <v>3.5</v>
      </c>
      <c r="AT44" s="13">
        <v>16</v>
      </c>
      <c r="AU44" s="19">
        <f t="shared" si="3"/>
        <v>8.7321245982864895</v>
      </c>
      <c r="AV44" s="1"/>
    </row>
    <row r="45" spans="1:48" ht="25.05" customHeight="1">
      <c r="A45" s="3">
        <v>2</v>
      </c>
      <c r="B45" s="2" t="s">
        <v>8</v>
      </c>
      <c r="C45" s="17" t="str">
        <f>IF($A45="","",IF(VLOOKUP($A45,Spiele!$A$2:$D$16,3,FALSE)=$B45,"H","G"))</f>
        <v>G</v>
      </c>
      <c r="D45" s="17" t="str">
        <f>IF($B45="","",IF(VLOOKUP($A45,Spiele!$A$2:$F$16,3,FALSE)=$B45,VLOOKUP($A45,Spiele!$A$2:$F$16,4,FALSE),VLOOKUP($A45,Spiele!$A$2:$F$16,3,FALSE)))</f>
        <v>FCD</v>
      </c>
      <c r="E45" s="18">
        <f>IF(Abschlüsse[[#This Row],[Ergeb]]="ET",0,COUNTIFS($A$2:$A45,$A45,$B$2:$B45,$B45,$L$2:$L45,"&lt;&gt;ET"))</f>
        <v>12</v>
      </c>
      <c r="F45" s="11">
        <v>78</v>
      </c>
      <c r="G45" s="12">
        <v>2</v>
      </c>
      <c r="H45" s="18">
        <f>COUNTIFS('Rote Karten'!$A$2:$A$4,$A45,'Rote Karten'!$D$2:$D$4,"&lt;&gt;"&amp;$B45,'Rote Karten'!$B$2:$B$4,"&lt;"&amp;$F45,'Rote Karten'!$C$2:$C$4,"&lt;="&amp;$G45)-COUNTIFS('Rote Karten'!$A$2:$A$4,$A45,'Rote Karten'!$D$2:$D$4,$B45,'Rote Karten'!$B$2:$B$4,"&lt;"&amp;$F45,'Rote Karten'!$C$2:$C$4,"&lt;="&amp;$G45)</f>
        <v>0</v>
      </c>
      <c r="I45" s="17" t="str">
        <f>IF(OR($L45="Tor",$L45="ET"),_xlfn.IFNA(IF(VLOOKUP($A45,Spiele!$A$2:$C$16,3,FALSE)=$B45,COUNTIFS($L$2:$L45,"Tor",$B$2:$B45,$B45,$A$2:$A45,$A45)+COUNTIFS($L$2:$L45,"ET",$B$2:$B45,$B45,$A$2:$A45,$A45)&amp;":"&amp;COUNTIFS($L$2:$L45,"Tor",$B$2:$B45,"&lt;&gt;"&amp;$B45,$A$2:$A45,$A45)+COUNTIFS($L$2:$L45,"ET",$B$2:$B45,"&lt;&gt;"&amp;$B45,$A$2:$A45,$A45),COUNTIFS($L$2:$L45,"Tor",$B$2:$B45,"&lt;&gt;"&amp;$B45,$A$2:$A45,$A45)+COUNTIFS($L$2:$L45,"ET",$B$2:$B45,"&lt;&gt;"&amp;$B45,$A$2:$A45,$A45)&amp;":"&amp;COUNTIFS($L$2:$L45,"Tor",$B$2:$B45,$B45,$A$2:$A45,$A45)+COUNTIFS($L$2:$L45,"ET",$B$2:$B45,$B45,$A$2:$A45,$A45)),""),"")</f>
        <v/>
      </c>
      <c r="J45" s="18">
        <f>_xlfn.IFNA(IF(VLOOKUP($A45,Spiele!$A$2:$D$16,3,FALSE)=$B45,(COUNTIFS($L$1:$L44,"Tor",$B$1:$B44,$B45,$A$1:$A44,$A45)+COUNTIFS($L$1:$L44,"ET",$B$1:$B44,$B45,$A$1:$A44,$A45))-(COUNTIFS($L$1:$L44,"Tor",$B$1:$B44,"&lt;&gt;"&amp;$B45,$A$1:$A44,$A45)+COUNTIFS($L$1:$L44,"ET",$B$1:$B44,"&lt;&gt;"&amp;$B45,$A$1:$A44,$A45)),(COUNTIFS($L$1:$L44,"Tor",$B$1:$B44,$B45,$A$1:$A44,$A45)+COUNTIFS($L$1:$L44,"ET",$B$1:$B44,$B45,$A$1:$A44,$A45))-(COUNTIFS($L$1:$L44,"Tor",$B$1:$B44,"&lt;&gt;"&amp;$B45,$A$1:$A44,$A45)+COUNTIFS($L$1:$L44,"ET",$B$1:$B44,"&lt;&gt;"&amp;$B45,$A$1:$A44,$A45))),"")</f>
        <v>1</v>
      </c>
      <c r="K45" s="3">
        <v>17</v>
      </c>
      <c r="L45" s="17" t="s">
        <v>19</v>
      </c>
      <c r="M45" s="2" t="s">
        <v>164</v>
      </c>
      <c r="N45" s="2" t="s">
        <v>165</v>
      </c>
      <c r="O45" s="17">
        <v>13</v>
      </c>
      <c r="P45" s="2">
        <v>19</v>
      </c>
      <c r="AA45" s="2" t="s">
        <v>152</v>
      </c>
      <c r="AB45" s="17" t="s">
        <v>144</v>
      </c>
      <c r="AC45" s="14" t="s">
        <v>151</v>
      </c>
      <c r="AD45" s="14" t="s">
        <v>157</v>
      </c>
      <c r="AE45" s="18">
        <v>18</v>
      </c>
      <c r="AF45" s="13">
        <v>-18</v>
      </c>
      <c r="AG45" s="13">
        <v>24.5</v>
      </c>
      <c r="AH45" s="19">
        <f t="shared" si="0"/>
        <v>28.388124277591853</v>
      </c>
      <c r="AI45" s="19">
        <f t="shared" si="1"/>
        <v>11.138607708814257</v>
      </c>
      <c r="AJ45" s="2" t="s">
        <v>147</v>
      </c>
      <c r="AK45" s="13">
        <v>-1.5</v>
      </c>
      <c r="AL45" s="13">
        <v>1.5</v>
      </c>
      <c r="AM45" s="19">
        <f>IF(Abschlüsse[[#This Row],[Ergeb]]="ET","",SQRT(($AF45-$AK45)^2+($AG45-$AL45)^2))</f>
        <v>28.306359709436322</v>
      </c>
      <c r="AN45" s="3">
        <v>1</v>
      </c>
      <c r="AO45" s="13">
        <v>-18</v>
      </c>
      <c r="AP45" s="13">
        <v>21.5</v>
      </c>
      <c r="AQ45" s="19">
        <f t="shared" si="2"/>
        <v>3</v>
      </c>
      <c r="AR45" s="3">
        <v>1</v>
      </c>
      <c r="AS45" s="13">
        <v>-9.5</v>
      </c>
      <c r="AT45" s="13">
        <v>16</v>
      </c>
      <c r="AU45" s="19">
        <f t="shared" si="3"/>
        <v>12.020815280171307</v>
      </c>
      <c r="AV45" s="1"/>
    </row>
    <row r="46" spans="1:48" ht="25.05" customHeight="1">
      <c r="A46" s="3">
        <v>2</v>
      </c>
      <c r="B46" s="2" t="s">
        <v>8</v>
      </c>
      <c r="C46" s="17" t="str">
        <f>IF($A46="","",IF(VLOOKUP($A46,Spiele!$A$2:$D$16,3,FALSE)=$B46,"H","G"))</f>
        <v>G</v>
      </c>
      <c r="D46" s="17" t="str">
        <f>IF($B46="","",IF(VLOOKUP($A46,Spiele!$A$2:$F$16,3,FALSE)=$B46,VLOOKUP($A46,Spiele!$A$2:$F$16,4,FALSE),VLOOKUP($A46,Spiele!$A$2:$F$16,3,FALSE)))</f>
        <v>FCD</v>
      </c>
      <c r="E46" s="18">
        <f>IF(Abschlüsse[[#This Row],[Ergeb]]="ET",0,COUNTIFS($A$2:$A46,$A46,$B$2:$B46,$B46,$L$2:$L46,"&lt;&gt;ET"))</f>
        <v>13</v>
      </c>
      <c r="F46" s="11">
        <v>80</v>
      </c>
      <c r="G46" s="12">
        <v>2</v>
      </c>
      <c r="H46" s="18">
        <f>COUNTIFS('Rote Karten'!$A$2:$A$4,$A46,'Rote Karten'!$D$2:$D$4,"&lt;&gt;"&amp;$B46,'Rote Karten'!$B$2:$B$4,"&lt;"&amp;$F46,'Rote Karten'!$C$2:$C$4,"&lt;="&amp;$G46)-COUNTIFS('Rote Karten'!$A$2:$A$4,$A46,'Rote Karten'!$D$2:$D$4,$B46,'Rote Karten'!$B$2:$B$4,"&lt;"&amp;$F46,'Rote Karten'!$C$2:$C$4,"&lt;="&amp;$G46)</f>
        <v>0</v>
      </c>
      <c r="I46" s="17" t="str">
        <f>IF(OR($L46="Tor",$L46="ET"),_xlfn.IFNA(IF(VLOOKUP($A46,Spiele!$A$2:$C$16,3,FALSE)=$B46,COUNTIFS($L$2:$L46,"Tor",$B$2:$B46,$B46,$A$2:$A46,$A46)+COUNTIFS($L$2:$L46,"ET",$B$2:$B46,$B46,$A$2:$A46,$A46)&amp;":"&amp;COUNTIFS($L$2:$L46,"Tor",$B$2:$B46,"&lt;&gt;"&amp;$B46,$A$2:$A46,$A46)+COUNTIFS($L$2:$L46,"ET",$B$2:$B46,"&lt;&gt;"&amp;$B46,$A$2:$A46,$A46),COUNTIFS($L$2:$L46,"Tor",$B$2:$B46,"&lt;&gt;"&amp;$B46,$A$2:$A46,$A46)+COUNTIFS($L$2:$L46,"ET",$B$2:$B46,"&lt;&gt;"&amp;$B46,$A$2:$A46,$A46)&amp;":"&amp;COUNTIFS($L$2:$L46,"Tor",$B$2:$B46,$B46,$A$2:$A46,$A46)+COUNTIFS($L$2:$L46,"ET",$B$2:$B46,$B46,$A$2:$A46,$A46)),""),"")</f>
        <v/>
      </c>
      <c r="J46" s="18">
        <f>_xlfn.IFNA(IF(VLOOKUP($A46,Spiele!$A$2:$D$16,3,FALSE)=$B46,(COUNTIFS($L$1:$L45,"Tor",$B$1:$B45,$B46,$A$1:$A45,$A46)+COUNTIFS($L$1:$L45,"ET",$B$1:$B45,$B46,$A$1:$A45,$A46))-(COUNTIFS($L$1:$L45,"Tor",$B$1:$B45,"&lt;&gt;"&amp;$B46,$A$1:$A45,$A46)+COUNTIFS($L$1:$L45,"ET",$B$1:$B45,"&lt;&gt;"&amp;$B46,$A$1:$A45,$A46)),(COUNTIFS($L$1:$L45,"Tor",$B$1:$B45,$B46,$A$1:$A45,$A46)+COUNTIFS($L$1:$L45,"ET",$B$1:$B45,$B46,$A$1:$A45,$A46))-(COUNTIFS($L$1:$L45,"Tor",$B$1:$B45,"&lt;&gt;"&amp;$B46,$A$1:$A45,$A46)+COUNTIFS($L$1:$L45,"ET",$B$1:$B45,"&lt;&gt;"&amp;$B46,$A$1:$A45,$A46))),"")</f>
        <v>1</v>
      </c>
      <c r="K46" s="3">
        <v>18</v>
      </c>
      <c r="L46" s="17" t="s">
        <v>19</v>
      </c>
      <c r="M46" s="2" t="s">
        <v>164</v>
      </c>
      <c r="N46" s="2" t="s">
        <v>153</v>
      </c>
      <c r="O46" s="17">
        <v>8</v>
      </c>
      <c r="P46" s="2">
        <v>18</v>
      </c>
      <c r="Q46" s="2">
        <v>23</v>
      </c>
      <c r="R46" s="2">
        <v>5</v>
      </c>
      <c r="AA46" s="2" t="s">
        <v>143</v>
      </c>
      <c r="AB46" s="17" t="s">
        <v>144</v>
      </c>
      <c r="AC46" s="14" t="s">
        <v>151</v>
      </c>
      <c r="AD46" s="14" t="s">
        <v>157</v>
      </c>
      <c r="AE46" s="18">
        <v>25</v>
      </c>
      <c r="AF46" s="13">
        <v>14</v>
      </c>
      <c r="AG46" s="13">
        <v>9.5</v>
      </c>
      <c r="AH46" s="19">
        <f t="shared" si="0"/>
        <v>14.041566864135925</v>
      </c>
      <c r="AI46" s="19">
        <f t="shared" si="1"/>
        <v>14.29808453045605</v>
      </c>
      <c r="AJ46" s="2" t="s">
        <v>147</v>
      </c>
      <c r="AK46" s="13">
        <v>4</v>
      </c>
      <c r="AL46" s="13">
        <v>3</v>
      </c>
      <c r="AM46" s="19">
        <f>IF(Abschlüsse[[#This Row],[Ergeb]]="ET","",SQRT(($AF46-$AK46)^2+($AG46-$AL46)^2))</f>
        <v>11.926860441876563</v>
      </c>
      <c r="AN46" s="3">
        <v>1</v>
      </c>
      <c r="AO46" s="13">
        <v>11</v>
      </c>
      <c r="AP46" s="13">
        <v>10.5</v>
      </c>
      <c r="AQ46" s="19">
        <f t="shared" si="2"/>
        <v>3.1622776601683795</v>
      </c>
      <c r="AR46" s="3">
        <v>0</v>
      </c>
      <c r="AU46" s="19" t="str">
        <f t="shared" si="3"/>
        <v/>
      </c>
      <c r="AV46" s="1"/>
    </row>
    <row r="47" spans="1:48" ht="25.05" customHeight="1">
      <c r="A47" s="3">
        <v>2</v>
      </c>
      <c r="B47" s="2" t="s">
        <v>57</v>
      </c>
      <c r="C47" s="17" t="str">
        <f>IF($A47="","",IF(VLOOKUP($A47,Spiele!$A$2:$D$16,3,FALSE)=$B47,"H","G"))</f>
        <v>H</v>
      </c>
      <c r="D47" s="17" t="str">
        <f>IF($B47="","",IF(VLOOKUP($A47,Spiele!$A$2:$F$16,3,FALSE)=$B47,VLOOKUP($A47,Spiele!$A$2:$F$16,4,FALSE),VLOOKUP($A47,Spiele!$A$2:$F$16,3,FALSE)))</f>
        <v>FCN</v>
      </c>
      <c r="E47" s="18">
        <f>IF(Abschlüsse[[#This Row],[Ergeb]]="ET",0,COUNTIFS($A$2:$A47,$A47,$B$2:$B47,$B47,$L$2:$L47,"&lt;&gt;ET"))</f>
        <v>7</v>
      </c>
      <c r="F47" s="11">
        <v>83</v>
      </c>
      <c r="G47" s="12">
        <v>2</v>
      </c>
      <c r="H47" s="18">
        <f>COUNTIFS('Rote Karten'!$A$2:$A$4,$A47,'Rote Karten'!$D$2:$D$4,"&lt;&gt;"&amp;$B47,'Rote Karten'!$B$2:$B$4,"&lt;"&amp;$F47,'Rote Karten'!$C$2:$C$4,"&lt;="&amp;$G47)-COUNTIFS('Rote Karten'!$A$2:$A$4,$A47,'Rote Karten'!$D$2:$D$4,$B47,'Rote Karten'!$B$2:$B$4,"&lt;"&amp;$F47,'Rote Karten'!$C$2:$C$4,"&lt;="&amp;$G47)</f>
        <v>0</v>
      </c>
      <c r="I47" s="17" t="str">
        <f>IF(OR($L47="Tor",$L47="ET"),_xlfn.IFNA(IF(VLOOKUP($A47,Spiele!$A$2:$C$16,3,FALSE)=$B47,COUNTIFS($L$2:$L47,"Tor",$B$2:$B47,$B47,$A$2:$A47,$A47)+COUNTIFS($L$2:$L47,"ET",$B$2:$B47,$B47,$A$2:$A47,$A47)&amp;":"&amp;COUNTIFS($L$2:$L47,"Tor",$B$2:$B47,"&lt;&gt;"&amp;$B47,$A$2:$A47,$A47)+COUNTIFS($L$2:$L47,"ET",$B$2:$B47,"&lt;&gt;"&amp;$B47,$A$2:$A47,$A47),COUNTIFS($L$2:$L47,"Tor",$B$2:$B47,"&lt;&gt;"&amp;$B47,$A$2:$A47,$A47)+COUNTIFS($L$2:$L47,"ET",$B$2:$B47,"&lt;&gt;"&amp;$B47,$A$2:$A47,$A47)&amp;":"&amp;COUNTIFS($L$2:$L47,"Tor",$B$2:$B47,$B47,$A$2:$A47,$A47)+COUNTIFS($L$2:$L47,"ET",$B$2:$B47,$B47,$A$2:$A47,$A47)),""),"")</f>
        <v/>
      </c>
      <c r="J47" s="18">
        <f>_xlfn.IFNA(IF(VLOOKUP($A47,Spiele!$A$2:$D$16,3,FALSE)=$B47,(COUNTIFS($L$1:$L46,"Tor",$B$1:$B46,$B47,$A$1:$A46,$A47)+COUNTIFS($L$1:$L46,"ET",$B$1:$B46,$B47,$A$1:$A46,$A47))-(COUNTIFS($L$1:$L46,"Tor",$B$1:$B46,"&lt;&gt;"&amp;$B47,$A$1:$A46,$A47)+COUNTIFS($L$1:$L46,"ET",$B$1:$B46,"&lt;&gt;"&amp;$B47,$A$1:$A46,$A47)),(COUNTIFS($L$1:$L46,"Tor",$B$1:$B46,$B47,$A$1:$A46,$A47)+COUNTIFS($L$1:$L46,"ET",$B$1:$B46,$B47,$A$1:$A46,$A47))-(COUNTIFS($L$1:$L46,"Tor",$B$1:$B46,"&lt;&gt;"&amp;$B47,$A$1:$A46,$A47)+COUNTIFS($L$1:$L46,"ET",$B$1:$B46,"&lt;&gt;"&amp;$B47,$A$1:$A46,$A47))),"")</f>
        <v>-1</v>
      </c>
      <c r="K47" s="3">
        <v>19</v>
      </c>
      <c r="L47" s="17" t="s">
        <v>171</v>
      </c>
      <c r="M47" s="2" t="s">
        <v>176</v>
      </c>
      <c r="N47" s="2" t="s">
        <v>3</v>
      </c>
      <c r="O47" s="17"/>
      <c r="AA47" s="2" t="s">
        <v>142</v>
      </c>
      <c r="AB47" s="17" t="s">
        <v>144</v>
      </c>
      <c r="AC47" s="14" t="s">
        <v>145</v>
      </c>
      <c r="AD47" s="14" t="s">
        <v>146</v>
      </c>
      <c r="AE47" s="18"/>
      <c r="AF47" s="13">
        <v>-5.5</v>
      </c>
      <c r="AG47" s="13">
        <v>2</v>
      </c>
      <c r="AH47" s="19">
        <f t="shared" si="0"/>
        <v>2.7176460402340843</v>
      </c>
      <c r="AI47" s="19">
        <f t="shared" si="1"/>
        <v>35.069243744741968</v>
      </c>
      <c r="AJ47" s="2" t="s">
        <v>147</v>
      </c>
      <c r="AK47" s="13">
        <v>-4</v>
      </c>
      <c r="AL47" s="13">
        <v>1.5</v>
      </c>
      <c r="AM47" s="19">
        <f>IF(Abschlüsse[[#This Row],[Ergeb]]="ET","",SQRT(($AF47-$AK47)^2+($AG47-$AL47)^2))</f>
        <v>1.5811388300841898</v>
      </c>
      <c r="AN47" s="3">
        <v>1</v>
      </c>
      <c r="AO47" s="13">
        <v>-5.5</v>
      </c>
      <c r="AP47" s="13">
        <v>5.5</v>
      </c>
      <c r="AQ47" s="19">
        <f t="shared" si="2"/>
        <v>3.5</v>
      </c>
      <c r="AR47" s="3">
        <v>0</v>
      </c>
      <c r="AU47" s="19" t="str">
        <f t="shared" si="3"/>
        <v/>
      </c>
      <c r="AV47" s="1"/>
    </row>
    <row r="48" spans="1:48" ht="25.05" customHeight="1">
      <c r="A48" s="3">
        <v>3</v>
      </c>
      <c r="B48" s="2" t="s">
        <v>8</v>
      </c>
      <c r="C48" s="17" t="str">
        <f>IF($A48="","",IF(VLOOKUP($A48,Spiele!$A$2:$D$16,3,FALSE)=$B48,"H","G"))</f>
        <v>H</v>
      </c>
      <c r="D48" s="17" t="str">
        <f>IF($B48="","",IF(VLOOKUP($A48,Spiele!$A$2:$F$16,3,FALSE)=$B48,VLOOKUP($A48,Spiele!$A$2:$F$16,4,FALSE),VLOOKUP($A48,Spiele!$A$2:$F$16,3,FALSE)))</f>
        <v>TSV</v>
      </c>
      <c r="E48" s="18">
        <f>IF(Abschlüsse[[#This Row],[Ergeb]]="ET",0,COUNTIFS($A$2:$A48,$A48,$B$2:$B48,$B48,$L$2:$L48,"&lt;&gt;ET"))</f>
        <v>1</v>
      </c>
      <c r="F48" s="11">
        <v>4</v>
      </c>
      <c r="G48" s="12">
        <v>1</v>
      </c>
      <c r="H48" s="18">
        <f>COUNTIFS('Rote Karten'!$A$2:$A$4,$A48,'Rote Karten'!$D$2:$D$4,"&lt;&gt;"&amp;$B48,'Rote Karten'!$B$2:$B$4,"&lt;"&amp;$F48,'Rote Karten'!$C$2:$C$4,"&lt;="&amp;$G48)-COUNTIFS('Rote Karten'!$A$2:$A$4,$A48,'Rote Karten'!$D$2:$D$4,$B48,'Rote Karten'!$B$2:$B$4,"&lt;"&amp;$F48,'Rote Karten'!$C$2:$C$4,"&lt;="&amp;$G48)</f>
        <v>0</v>
      </c>
      <c r="I48" s="17" t="str">
        <f>IF(OR($L48="Tor",$L48="ET"),_xlfn.IFNA(IF(VLOOKUP($A48,Spiele!$A$2:$C$16,3,FALSE)=$B48,COUNTIFS($L$2:$L48,"Tor",$B$2:$B48,$B48,$A$2:$A48,$A48)+COUNTIFS($L$2:$L48,"ET",$B$2:$B48,$B48,$A$2:$A48,$A48)&amp;":"&amp;COUNTIFS($L$2:$L48,"Tor",$B$2:$B48,"&lt;&gt;"&amp;$B48,$A$2:$A48,$A48)+COUNTIFS($L$2:$L48,"ET",$B$2:$B48,"&lt;&gt;"&amp;$B48,$A$2:$A48,$A48),COUNTIFS($L$2:$L48,"Tor",$B$2:$B48,"&lt;&gt;"&amp;$B48,$A$2:$A48,$A48)+COUNTIFS($L$2:$L48,"ET",$B$2:$B48,"&lt;&gt;"&amp;$B48,$A$2:$A48,$A48)&amp;":"&amp;COUNTIFS($L$2:$L48,"Tor",$B$2:$B48,$B48,$A$2:$A48,$A48)+COUNTIFS($L$2:$L48,"ET",$B$2:$B48,$B48,$A$2:$A48,$A48)),""),"")</f>
        <v/>
      </c>
      <c r="J48" s="18">
        <f>_xlfn.IFNA(IF(VLOOKUP($A48,Spiele!$A$2:$D$16,3,FALSE)=$B48,(COUNTIFS($L$1:$L47,"Tor",$B$1:$B47,$B48,$A$1:$A47,$A48)+COUNTIFS($L$1:$L47,"ET",$B$1:$B47,$B48,$A$1:$A47,$A48))-(COUNTIFS($L$1:$L47,"Tor",$B$1:$B47,"&lt;&gt;"&amp;$B48,$A$1:$A47,$A48)+COUNTIFS($L$1:$L47,"ET",$B$1:$B47,"&lt;&gt;"&amp;$B48,$A$1:$A47,$A48)),(COUNTIFS($L$1:$L47,"Tor",$B$1:$B47,$B48,$A$1:$A47,$A48)+COUNTIFS($L$1:$L47,"ET",$B$1:$B47,$B48,$A$1:$A47,$A48))-(COUNTIFS($L$1:$L47,"Tor",$B$1:$B47,"&lt;&gt;"&amp;$B48,$A$1:$A47,$A48)+COUNTIFS($L$1:$L47,"ET",$B$1:$B47,"&lt;&gt;"&amp;$B48,$A$1:$A47,$A48))),"")</f>
        <v>0</v>
      </c>
      <c r="K48" s="3">
        <v>1</v>
      </c>
      <c r="L48" s="17" t="s">
        <v>19</v>
      </c>
      <c r="M48" s="2" t="s">
        <v>164</v>
      </c>
      <c r="N48" s="2" t="s">
        <v>159</v>
      </c>
      <c r="O48" s="17">
        <v>26</v>
      </c>
      <c r="P48" s="2">
        <v>13</v>
      </c>
      <c r="AA48" s="2" t="s">
        <v>152</v>
      </c>
      <c r="AB48" s="17" t="s">
        <v>144</v>
      </c>
      <c r="AC48" s="14" t="s">
        <v>151</v>
      </c>
      <c r="AD48" s="14" t="s">
        <v>146</v>
      </c>
      <c r="AE48" s="18">
        <v>23</v>
      </c>
      <c r="AF48" s="13">
        <v>10</v>
      </c>
      <c r="AG48" s="13">
        <v>20</v>
      </c>
      <c r="AH48" s="19">
        <f t="shared" si="0"/>
        <v>20.980838877413838</v>
      </c>
      <c r="AI48" s="19">
        <f t="shared" si="1"/>
        <v>16.744460989314298</v>
      </c>
      <c r="AJ48" s="2" t="s">
        <v>147</v>
      </c>
      <c r="AK48" s="13">
        <v>1.5</v>
      </c>
      <c r="AL48" s="13">
        <v>2.5</v>
      </c>
      <c r="AM48" s="19">
        <f>IF(Abschlüsse[[#This Row],[Ergeb]]="ET","",SQRT(($AF48-$AK48)^2+($AG48-$AL48)^2))</f>
        <v>19.455076458343719</v>
      </c>
      <c r="AN48" s="3">
        <v>0</v>
      </c>
      <c r="AO48" s="13"/>
      <c r="AP48" s="13"/>
      <c r="AQ48" s="19" t="str">
        <f t="shared" si="2"/>
        <v/>
      </c>
      <c r="AR48" s="3">
        <v>3</v>
      </c>
      <c r="AS48" s="13">
        <v>8</v>
      </c>
      <c r="AT48" s="13">
        <v>16.5</v>
      </c>
      <c r="AU48" s="19">
        <f t="shared" si="3"/>
        <v>4.0311288741492746</v>
      </c>
      <c r="AV48" s="1"/>
    </row>
    <row r="49" spans="1:48" ht="25.05" customHeight="1">
      <c r="A49" s="3">
        <v>3</v>
      </c>
      <c r="B49" s="2" t="s">
        <v>8</v>
      </c>
      <c r="C49" s="17" t="str">
        <f>IF($A49="","",IF(VLOOKUP($A49,Spiele!$A$2:$D$16,3,FALSE)=$B49,"H","G"))</f>
        <v>H</v>
      </c>
      <c r="D49" s="17" t="str">
        <f>IF($B49="","",IF(VLOOKUP($A49,Spiele!$A$2:$F$16,3,FALSE)=$B49,VLOOKUP($A49,Spiele!$A$2:$F$16,4,FALSE),VLOOKUP($A49,Spiele!$A$2:$F$16,3,FALSE)))</f>
        <v>TSV</v>
      </c>
      <c r="E49" s="18">
        <f>IF(Abschlüsse[[#This Row],[Ergeb]]="ET",0,COUNTIFS($A$2:$A49,$A49,$B$2:$B49,$B49,$L$2:$L49,"&lt;&gt;ET"))</f>
        <v>2</v>
      </c>
      <c r="F49" s="11">
        <v>4</v>
      </c>
      <c r="G49" s="12">
        <v>1</v>
      </c>
      <c r="H49" s="18">
        <f>COUNTIFS('Rote Karten'!$A$2:$A$4,$A49,'Rote Karten'!$D$2:$D$4,"&lt;&gt;"&amp;$B49,'Rote Karten'!$B$2:$B$4,"&lt;"&amp;$F49,'Rote Karten'!$C$2:$C$4,"&lt;="&amp;$G49)-COUNTIFS('Rote Karten'!$A$2:$A$4,$A49,'Rote Karten'!$D$2:$D$4,$B49,'Rote Karten'!$B$2:$B$4,"&lt;"&amp;$F49,'Rote Karten'!$C$2:$C$4,"&lt;="&amp;$G49)</f>
        <v>0</v>
      </c>
      <c r="I49" s="17" t="str">
        <f>IF(OR($L49="Tor",$L49="ET"),_xlfn.IFNA(IF(VLOOKUP($A49,Spiele!$A$2:$C$16,3,FALSE)=$B49,COUNTIFS($L$2:$L49,"Tor",$B$2:$B49,$B49,$A$2:$A49,$A49)+COUNTIFS($L$2:$L49,"ET",$B$2:$B49,$B49,$A$2:$A49,$A49)&amp;":"&amp;COUNTIFS($L$2:$L49,"Tor",$B$2:$B49,"&lt;&gt;"&amp;$B49,$A$2:$A49,$A49)+COUNTIFS($L$2:$L49,"ET",$B$2:$B49,"&lt;&gt;"&amp;$B49,$A$2:$A49,$A49),COUNTIFS($L$2:$L49,"Tor",$B$2:$B49,"&lt;&gt;"&amp;$B49,$A$2:$A49,$A49)+COUNTIFS($L$2:$L49,"ET",$B$2:$B49,"&lt;&gt;"&amp;$B49,$A$2:$A49,$A49)&amp;":"&amp;COUNTIFS($L$2:$L49,"Tor",$B$2:$B49,$B49,$A$2:$A49,$A49)+COUNTIFS($L$2:$L49,"ET",$B$2:$B49,$B49,$A$2:$A49,$A49)),""),"")</f>
        <v/>
      </c>
      <c r="J49" s="18">
        <f>_xlfn.IFNA(IF(VLOOKUP($A49,Spiele!$A$2:$D$16,3,FALSE)=$B49,(COUNTIFS($L$1:$L48,"Tor",$B$1:$B48,$B49,$A$1:$A48,$A49)+COUNTIFS($L$1:$L48,"ET",$B$1:$B48,$B49,$A$1:$A48,$A49))-(COUNTIFS($L$1:$L48,"Tor",$B$1:$B48,"&lt;&gt;"&amp;$B49,$A$1:$A48,$A49)+COUNTIFS($L$1:$L48,"ET",$B$1:$B48,"&lt;&gt;"&amp;$B49,$A$1:$A48,$A49)),(COUNTIFS($L$1:$L48,"Tor",$B$1:$B48,$B49,$A$1:$A48,$A49)+COUNTIFS($L$1:$L48,"ET",$B$1:$B48,$B49,$A$1:$A48,$A49))-(COUNTIFS($L$1:$L48,"Tor",$B$1:$B48,"&lt;&gt;"&amp;$B49,$A$1:$A48,$A49)+COUNTIFS($L$1:$L48,"ET",$B$1:$B48,"&lt;&gt;"&amp;$B49,$A$1:$A48,$A49))),"")</f>
        <v>0</v>
      </c>
      <c r="K49" s="3">
        <v>2</v>
      </c>
      <c r="L49" s="17" t="s">
        <v>19</v>
      </c>
      <c r="M49" s="2" t="s">
        <v>174</v>
      </c>
      <c r="N49" s="2" t="s">
        <v>177</v>
      </c>
      <c r="O49" s="17">
        <v>9</v>
      </c>
      <c r="P49" s="2">
        <v>8</v>
      </c>
      <c r="AA49" s="2" t="s">
        <v>142</v>
      </c>
      <c r="AB49" s="17" t="s">
        <v>161</v>
      </c>
      <c r="AC49" s="14" t="s">
        <v>162</v>
      </c>
      <c r="AD49" s="14" t="s">
        <v>146</v>
      </c>
      <c r="AE49" s="18">
        <v>13</v>
      </c>
      <c r="AF49" s="13">
        <v>3.5</v>
      </c>
      <c r="AG49" s="13">
        <v>1.5</v>
      </c>
      <c r="AH49" s="19">
        <f t="shared" si="0"/>
        <v>1.5</v>
      </c>
      <c r="AI49" s="19">
        <f t="shared" si="1"/>
        <v>84.256342985126778</v>
      </c>
      <c r="AJ49" s="2" t="s">
        <v>170</v>
      </c>
      <c r="AK49" s="13">
        <v>-1</v>
      </c>
      <c r="AL49" s="13">
        <v>0.5</v>
      </c>
      <c r="AM49" s="19">
        <f>IF(Abschlüsse[[#This Row],[Ergeb]]="ET","",SQRT(($AF49-$AK49)^2+($AG49-$AL49)^2))</f>
        <v>4.6097722286464435</v>
      </c>
      <c r="AN49" s="3">
        <v>1</v>
      </c>
      <c r="AO49" s="13">
        <v>4</v>
      </c>
      <c r="AP49" s="13">
        <v>1.5</v>
      </c>
      <c r="AQ49" s="19">
        <f t="shared" si="2"/>
        <v>0.5</v>
      </c>
      <c r="AR49" s="3">
        <v>0</v>
      </c>
      <c r="AU49" s="19" t="str">
        <f t="shared" si="3"/>
        <v/>
      </c>
      <c r="AV49" s="1"/>
    </row>
    <row r="50" spans="1:48" ht="25.05" customHeight="1">
      <c r="A50" s="3">
        <v>3</v>
      </c>
      <c r="B50" s="2" t="s">
        <v>59</v>
      </c>
      <c r="C50" s="17" t="str">
        <f>IF($A50="","",IF(VLOOKUP($A50,Spiele!$A$2:$D$16,3,FALSE)=$B50,"H","G"))</f>
        <v>G</v>
      </c>
      <c r="D50" s="17" t="str">
        <f>IF($B50="","",IF(VLOOKUP($A50,Spiele!$A$2:$F$16,3,FALSE)=$B50,VLOOKUP($A50,Spiele!$A$2:$F$16,4,FALSE),VLOOKUP($A50,Spiele!$A$2:$F$16,3,FALSE)))</f>
        <v>FCN</v>
      </c>
      <c r="E50" s="18">
        <f>IF(Abschlüsse[[#This Row],[Ergeb]]="ET",0,COUNTIFS($A$2:$A50,$A50,$B$2:$B50,$B50,$L$2:$L50,"&lt;&gt;ET"))</f>
        <v>1</v>
      </c>
      <c r="F50" s="11">
        <v>8</v>
      </c>
      <c r="G50" s="12">
        <v>1</v>
      </c>
      <c r="H50" s="18">
        <f>COUNTIFS('Rote Karten'!$A$2:$A$4,$A50,'Rote Karten'!$D$2:$D$4,"&lt;&gt;"&amp;$B50,'Rote Karten'!$B$2:$B$4,"&lt;"&amp;$F50,'Rote Karten'!$C$2:$C$4,"&lt;="&amp;$G50)-COUNTIFS('Rote Karten'!$A$2:$A$4,$A50,'Rote Karten'!$D$2:$D$4,$B50,'Rote Karten'!$B$2:$B$4,"&lt;"&amp;$F50,'Rote Karten'!$C$2:$C$4,"&lt;="&amp;$G50)</f>
        <v>0</v>
      </c>
      <c r="I50" s="17" t="str">
        <f>IF(OR($L50="Tor",$L50="ET"),_xlfn.IFNA(IF(VLOOKUP($A50,Spiele!$A$2:$C$16,3,FALSE)=$B50,COUNTIFS($L$2:$L50,"Tor",$B$2:$B50,$B50,$A$2:$A50,$A50)+COUNTIFS($L$2:$L50,"ET",$B$2:$B50,$B50,$A$2:$A50,$A50)&amp;":"&amp;COUNTIFS($L$2:$L50,"Tor",$B$2:$B50,"&lt;&gt;"&amp;$B50,$A$2:$A50,$A50)+COUNTIFS($L$2:$L50,"ET",$B$2:$B50,"&lt;&gt;"&amp;$B50,$A$2:$A50,$A50),COUNTIFS($L$2:$L50,"Tor",$B$2:$B50,"&lt;&gt;"&amp;$B50,$A$2:$A50,$A50)+COUNTIFS($L$2:$L50,"ET",$B$2:$B50,"&lt;&gt;"&amp;$B50,$A$2:$A50,$A50)&amp;":"&amp;COUNTIFS($L$2:$L50,"Tor",$B$2:$B50,$B50,$A$2:$A50,$A50)+COUNTIFS($L$2:$L50,"ET",$B$2:$B50,$B50,$A$2:$A50,$A50)),""),"")</f>
        <v/>
      </c>
      <c r="J50" s="18">
        <f>_xlfn.IFNA(IF(VLOOKUP($A50,Spiele!$A$2:$D$16,3,FALSE)=$B50,(COUNTIFS($L$1:$L49,"Tor",$B$1:$B49,$B50,$A$1:$A49,$A50)+COUNTIFS($L$1:$L49,"ET",$B$1:$B49,$B50,$A$1:$A49,$A50))-(COUNTIFS($L$1:$L49,"Tor",$B$1:$B49,"&lt;&gt;"&amp;$B50,$A$1:$A49,$A50)+COUNTIFS($L$1:$L49,"ET",$B$1:$B49,"&lt;&gt;"&amp;$B50,$A$1:$A49,$A50)),(COUNTIFS($L$1:$L49,"Tor",$B$1:$B49,$B50,$A$1:$A49,$A50)+COUNTIFS($L$1:$L49,"ET",$B$1:$B49,$B50,$A$1:$A49,$A50))-(COUNTIFS($L$1:$L49,"Tor",$B$1:$B49,"&lt;&gt;"&amp;$B50,$A$1:$A49,$A50)+COUNTIFS($L$1:$L49,"ET",$B$1:$B49,"&lt;&gt;"&amp;$B50,$A$1:$A49,$A50))),"")</f>
        <v>0</v>
      </c>
      <c r="K50" s="3">
        <v>3</v>
      </c>
      <c r="L50" s="17" t="s">
        <v>19</v>
      </c>
      <c r="M50" s="2" t="s">
        <v>164</v>
      </c>
      <c r="N50" s="2" t="s">
        <v>159</v>
      </c>
      <c r="O50" s="17"/>
      <c r="AA50" s="2" t="s">
        <v>143</v>
      </c>
      <c r="AB50" s="17" t="s">
        <v>150</v>
      </c>
      <c r="AC50" s="14" t="s">
        <v>151</v>
      </c>
      <c r="AD50" s="14" t="s">
        <v>146</v>
      </c>
      <c r="AE50" s="18"/>
      <c r="AF50" s="13">
        <v>16.5</v>
      </c>
      <c r="AG50" s="13">
        <v>10</v>
      </c>
      <c r="AH50" s="19">
        <f t="shared" si="0"/>
        <v>16.274692009374554</v>
      </c>
      <c r="AI50" s="19">
        <f t="shared" si="1"/>
        <v>11.529165064411258</v>
      </c>
      <c r="AJ50" s="2" t="s">
        <v>147</v>
      </c>
      <c r="AK50" s="13">
        <v>3</v>
      </c>
      <c r="AL50" s="13">
        <v>0.5</v>
      </c>
      <c r="AM50" s="19">
        <f>IF(Abschlüsse[[#This Row],[Ergeb]]="ET","",SQRT(($AF50-$AK50)^2+($AG50-$AL50)^2))</f>
        <v>16.507574019219177</v>
      </c>
      <c r="AN50" s="3">
        <v>1</v>
      </c>
      <c r="AO50" s="13">
        <v>14</v>
      </c>
      <c r="AP50" s="13">
        <v>10.5</v>
      </c>
      <c r="AQ50" s="19">
        <f t="shared" si="2"/>
        <v>2.5495097567963922</v>
      </c>
      <c r="AR50" s="3">
        <v>0</v>
      </c>
      <c r="AU50" s="19" t="str">
        <f t="shared" si="3"/>
        <v/>
      </c>
      <c r="AV50" s="1"/>
    </row>
    <row r="51" spans="1:48" ht="25.05" customHeight="1">
      <c r="A51" s="3">
        <v>3</v>
      </c>
      <c r="B51" s="2" t="s">
        <v>59</v>
      </c>
      <c r="C51" s="17" t="str">
        <f>IF($A51="","",IF(VLOOKUP($A51,Spiele!$A$2:$D$16,3,FALSE)=$B51,"H","G"))</f>
        <v>G</v>
      </c>
      <c r="D51" s="17" t="str">
        <f>IF($B51="","",IF(VLOOKUP($A51,Spiele!$A$2:$F$16,3,FALSE)=$B51,VLOOKUP($A51,Spiele!$A$2:$F$16,4,FALSE),VLOOKUP($A51,Spiele!$A$2:$F$16,3,FALSE)))</f>
        <v>FCN</v>
      </c>
      <c r="E51" s="18">
        <f>IF(Abschlüsse[[#This Row],[Ergeb]]="ET",0,COUNTIFS($A$2:$A51,$A51,$B$2:$B51,$B51,$L$2:$L51,"&lt;&gt;ET"))</f>
        <v>2</v>
      </c>
      <c r="F51" s="11">
        <v>8</v>
      </c>
      <c r="G51" s="12">
        <v>1</v>
      </c>
      <c r="H51" s="18">
        <f>COUNTIFS('Rote Karten'!$A$2:$A$4,$A51,'Rote Karten'!$D$2:$D$4,"&lt;&gt;"&amp;$B51,'Rote Karten'!$B$2:$B$4,"&lt;"&amp;$F51,'Rote Karten'!$C$2:$C$4,"&lt;="&amp;$G51)-COUNTIFS('Rote Karten'!$A$2:$A$4,$A51,'Rote Karten'!$D$2:$D$4,$B51,'Rote Karten'!$B$2:$B$4,"&lt;"&amp;$F51,'Rote Karten'!$C$2:$C$4,"&lt;="&amp;$G51)</f>
        <v>0</v>
      </c>
      <c r="I51" s="17" t="str">
        <f>IF(OR($L51="Tor",$L51="ET"),_xlfn.IFNA(IF(VLOOKUP($A51,Spiele!$A$2:$C$16,3,FALSE)=$B51,COUNTIFS($L$2:$L51,"Tor",$B$2:$B51,$B51,$A$2:$A51,$A51)+COUNTIFS($L$2:$L51,"ET",$B$2:$B51,$B51,$A$2:$A51,$A51)&amp;":"&amp;COUNTIFS($L$2:$L51,"Tor",$B$2:$B51,"&lt;&gt;"&amp;$B51,$A$2:$A51,$A51)+COUNTIFS($L$2:$L51,"ET",$B$2:$B51,"&lt;&gt;"&amp;$B51,$A$2:$A51,$A51),COUNTIFS($L$2:$L51,"Tor",$B$2:$B51,"&lt;&gt;"&amp;$B51,$A$2:$A51,$A51)+COUNTIFS($L$2:$L51,"ET",$B$2:$B51,"&lt;&gt;"&amp;$B51,$A$2:$A51,$A51)&amp;":"&amp;COUNTIFS($L$2:$L51,"Tor",$B$2:$B51,$B51,$A$2:$A51,$A51)+COUNTIFS($L$2:$L51,"ET",$B$2:$B51,$B51,$A$2:$A51,$A51)),""),"")</f>
        <v/>
      </c>
      <c r="J51" s="18">
        <f>_xlfn.IFNA(IF(VLOOKUP($A51,Spiele!$A$2:$D$16,3,FALSE)=$B51,(COUNTIFS($L$1:$L50,"Tor",$B$1:$B50,$B51,$A$1:$A50,$A51)+COUNTIFS($L$1:$L50,"ET",$B$1:$B50,$B51,$A$1:$A50,$A51))-(COUNTIFS($L$1:$L50,"Tor",$B$1:$B50,"&lt;&gt;"&amp;$B51,$A$1:$A50,$A51)+COUNTIFS($L$1:$L50,"ET",$B$1:$B50,"&lt;&gt;"&amp;$B51,$A$1:$A50,$A51)),(COUNTIFS($L$1:$L50,"Tor",$B$1:$B50,$B51,$A$1:$A50,$A51)+COUNTIFS($L$1:$L50,"ET",$B$1:$B50,$B51,$A$1:$A50,$A51))-(COUNTIFS($L$1:$L50,"Tor",$B$1:$B50,"&lt;&gt;"&amp;$B51,$A$1:$A50,$A51)+COUNTIFS($L$1:$L50,"ET",$B$1:$B50,"&lt;&gt;"&amp;$B51,$A$1:$A50,$A51))),"")</f>
        <v>0</v>
      </c>
      <c r="K51" s="3">
        <v>4</v>
      </c>
      <c r="L51" s="17" t="s">
        <v>18</v>
      </c>
      <c r="M51" s="2" t="s">
        <v>164</v>
      </c>
      <c r="N51" s="2" t="s">
        <v>165</v>
      </c>
      <c r="O51" s="17"/>
      <c r="AA51" s="2" t="s">
        <v>152</v>
      </c>
      <c r="AB51" s="17" t="s">
        <v>144</v>
      </c>
      <c r="AC51" s="14" t="s">
        <v>151</v>
      </c>
      <c r="AD51" s="14" t="s">
        <v>157</v>
      </c>
      <c r="AE51" s="18"/>
      <c r="AF51" s="13">
        <v>-10</v>
      </c>
      <c r="AG51" s="13">
        <v>19.5</v>
      </c>
      <c r="AH51" s="19">
        <f t="shared" si="0"/>
        <v>20.504770176717418</v>
      </c>
      <c r="AI51" s="19">
        <f t="shared" si="1"/>
        <v>17.000930002754252</v>
      </c>
      <c r="AJ51" s="2" t="s">
        <v>147</v>
      </c>
      <c r="AK51" s="13">
        <v>-1.5</v>
      </c>
      <c r="AL51" s="13">
        <v>1.5</v>
      </c>
      <c r="AM51" s="19">
        <f>IF(Abschlüsse[[#This Row],[Ergeb]]="ET","",SQRT(($AF51-$AK51)^2+($AG51-$AL51)^2))</f>
        <v>19.906029237394382</v>
      </c>
      <c r="AN51" s="3">
        <v>1</v>
      </c>
      <c r="AO51" s="13">
        <v>-10.5</v>
      </c>
      <c r="AP51" s="13">
        <v>18.5</v>
      </c>
      <c r="AQ51" s="19">
        <f t="shared" si="2"/>
        <v>1.1180339887498949</v>
      </c>
      <c r="AR51" s="3">
        <v>1</v>
      </c>
      <c r="AS51" s="13">
        <v>-9</v>
      </c>
      <c r="AT51" s="13">
        <v>16.5</v>
      </c>
      <c r="AU51" s="19">
        <f t="shared" si="3"/>
        <v>3.1622776601683795</v>
      </c>
      <c r="AV51" s="1"/>
    </row>
    <row r="52" spans="1:48" ht="25.05" customHeight="1">
      <c r="A52" s="3">
        <v>3</v>
      </c>
      <c r="B52" s="2" t="s">
        <v>59</v>
      </c>
      <c r="C52" s="17" t="str">
        <f>IF($A52="","",IF(VLOOKUP($A52,Spiele!$A$2:$D$16,3,FALSE)=$B52,"H","G"))</f>
        <v>G</v>
      </c>
      <c r="D52" s="17" t="str">
        <f>IF($B52="","",IF(VLOOKUP($A52,Spiele!$A$2:$F$16,3,FALSE)=$B52,VLOOKUP($A52,Spiele!$A$2:$F$16,4,FALSE),VLOOKUP($A52,Spiele!$A$2:$F$16,3,FALSE)))</f>
        <v>FCN</v>
      </c>
      <c r="E52" s="18">
        <f>IF(Abschlüsse[[#This Row],[Ergeb]]="ET",0,COUNTIFS($A$2:$A52,$A52,$B$2:$B52,$B52,$L$2:$L52,"&lt;&gt;ET"))</f>
        <v>3</v>
      </c>
      <c r="F52" s="11">
        <v>10</v>
      </c>
      <c r="G52" s="12">
        <v>1</v>
      </c>
      <c r="H52" s="18">
        <f>COUNTIFS('Rote Karten'!$A$2:$A$4,$A52,'Rote Karten'!$D$2:$D$4,"&lt;&gt;"&amp;$B52,'Rote Karten'!$B$2:$B$4,"&lt;"&amp;$F52,'Rote Karten'!$C$2:$C$4,"&lt;="&amp;$G52)-COUNTIFS('Rote Karten'!$A$2:$A$4,$A52,'Rote Karten'!$D$2:$D$4,$B52,'Rote Karten'!$B$2:$B$4,"&lt;"&amp;$F52,'Rote Karten'!$C$2:$C$4,"&lt;="&amp;$G52)</f>
        <v>0</v>
      </c>
      <c r="I52" s="17" t="str">
        <f>IF(OR($L52="Tor",$L52="ET"),_xlfn.IFNA(IF(VLOOKUP($A52,Spiele!$A$2:$C$16,3,FALSE)=$B52,COUNTIFS($L$2:$L52,"Tor",$B$2:$B52,$B52,$A$2:$A52,$A52)+COUNTIFS($L$2:$L52,"ET",$B$2:$B52,$B52,$A$2:$A52,$A52)&amp;":"&amp;COUNTIFS($L$2:$L52,"Tor",$B$2:$B52,"&lt;&gt;"&amp;$B52,$A$2:$A52,$A52)+COUNTIFS($L$2:$L52,"ET",$B$2:$B52,"&lt;&gt;"&amp;$B52,$A$2:$A52,$A52),COUNTIFS($L$2:$L52,"Tor",$B$2:$B52,"&lt;&gt;"&amp;$B52,$A$2:$A52,$A52)+COUNTIFS($L$2:$L52,"ET",$B$2:$B52,"&lt;&gt;"&amp;$B52,$A$2:$A52,$A52)&amp;":"&amp;COUNTIFS($L$2:$L52,"Tor",$B$2:$B52,$B52,$A$2:$A52,$A52)+COUNTIFS($L$2:$L52,"ET",$B$2:$B52,$B52,$A$2:$A52,$A52)),""),"")</f>
        <v/>
      </c>
      <c r="J52" s="18">
        <f>_xlfn.IFNA(IF(VLOOKUP($A52,Spiele!$A$2:$D$16,3,FALSE)=$B52,(COUNTIFS($L$1:$L51,"Tor",$B$1:$B51,$B52,$A$1:$A51,$A52)+COUNTIFS($L$1:$L51,"ET",$B$1:$B51,$B52,$A$1:$A51,$A52))-(COUNTIFS($L$1:$L51,"Tor",$B$1:$B51,"&lt;&gt;"&amp;$B52,$A$1:$A51,$A52)+COUNTIFS($L$1:$L51,"ET",$B$1:$B51,"&lt;&gt;"&amp;$B52,$A$1:$A51,$A52)),(COUNTIFS($L$1:$L51,"Tor",$B$1:$B51,$B52,$A$1:$A51,$A52)+COUNTIFS($L$1:$L51,"ET",$B$1:$B51,$B52,$A$1:$A51,$A52))-(COUNTIFS($L$1:$L51,"Tor",$B$1:$B51,"&lt;&gt;"&amp;$B52,$A$1:$A51,$A52)+COUNTIFS($L$1:$L51,"ET",$B$1:$B51,"&lt;&gt;"&amp;$B52,$A$1:$A51,$A52))),"")</f>
        <v>0</v>
      </c>
      <c r="K52" s="3">
        <v>5</v>
      </c>
      <c r="L52" s="18" t="s">
        <v>18</v>
      </c>
      <c r="M52" s="3" t="s">
        <v>164</v>
      </c>
      <c r="N52" s="2" t="s">
        <v>159</v>
      </c>
      <c r="O52" s="17"/>
      <c r="AA52" s="22" t="s">
        <v>143</v>
      </c>
      <c r="AB52" s="18" t="s">
        <v>144</v>
      </c>
      <c r="AC52" s="14" t="s">
        <v>151</v>
      </c>
      <c r="AD52" s="14" t="s">
        <v>146</v>
      </c>
      <c r="AE52" s="18"/>
      <c r="AF52" s="13">
        <v>-15.5</v>
      </c>
      <c r="AG52" s="13">
        <v>17.5</v>
      </c>
      <c r="AH52" s="19">
        <f t="shared" si="0"/>
        <v>21.129022693915591</v>
      </c>
      <c r="AI52" s="19">
        <f t="shared" si="1"/>
        <v>13.511478004089192</v>
      </c>
      <c r="AJ52" s="3" t="s">
        <v>147</v>
      </c>
      <c r="AK52" s="13">
        <v>-3</v>
      </c>
      <c r="AL52" s="13">
        <v>1</v>
      </c>
      <c r="AM52" s="19">
        <f>IF(Abschlüsse[[#This Row],[Ergeb]]="ET","",SQRT(($AF52-$AK52)^2+($AG52-$AL52)^2))</f>
        <v>20.700241544484452</v>
      </c>
      <c r="AN52" s="3">
        <v>1</v>
      </c>
      <c r="AO52" s="13">
        <v>-15.5</v>
      </c>
      <c r="AP52" s="13">
        <v>19</v>
      </c>
      <c r="AQ52" s="19">
        <f t="shared" si="2"/>
        <v>1.5</v>
      </c>
      <c r="AR52" s="3">
        <v>0</v>
      </c>
      <c r="AU52" s="19" t="str">
        <f t="shared" si="3"/>
        <v/>
      </c>
      <c r="AV52" s="1"/>
    </row>
    <row r="53" spans="1:48" ht="25.05" customHeight="1">
      <c r="A53" s="3">
        <v>3</v>
      </c>
      <c r="B53" s="2" t="s">
        <v>8</v>
      </c>
      <c r="C53" s="17" t="str">
        <f>IF($A53="","",IF(VLOOKUP($A53,Spiele!$A$2:$D$16,3,FALSE)=$B53,"H","G"))</f>
        <v>H</v>
      </c>
      <c r="D53" s="17" t="str">
        <f>IF($B53="","",IF(VLOOKUP($A53,Spiele!$A$2:$F$16,3,FALSE)=$B53,VLOOKUP($A53,Spiele!$A$2:$F$16,4,FALSE),VLOOKUP($A53,Spiele!$A$2:$F$16,3,FALSE)))</f>
        <v>TSV</v>
      </c>
      <c r="E53" s="18">
        <f>IF(Abschlüsse[[#This Row],[Ergeb]]="ET",0,COUNTIFS($A$2:$A53,$A53,$B$2:$B53,$B53,$L$2:$L53,"&lt;&gt;ET"))</f>
        <v>3</v>
      </c>
      <c r="F53" s="11">
        <v>11</v>
      </c>
      <c r="G53" s="12">
        <v>1</v>
      </c>
      <c r="H53" s="18">
        <f>COUNTIFS('Rote Karten'!$A$2:$A$4,$A53,'Rote Karten'!$D$2:$D$4,"&lt;&gt;"&amp;$B53,'Rote Karten'!$B$2:$B$4,"&lt;"&amp;$F53,'Rote Karten'!$C$2:$C$4,"&lt;="&amp;$G53)-COUNTIFS('Rote Karten'!$A$2:$A$4,$A53,'Rote Karten'!$D$2:$D$4,$B53,'Rote Karten'!$B$2:$B$4,"&lt;"&amp;$F53,'Rote Karten'!$C$2:$C$4,"&lt;="&amp;$G53)</f>
        <v>0</v>
      </c>
      <c r="I53" s="17" t="str">
        <f>IF(OR($L53="Tor",$L53="ET"),_xlfn.IFNA(IF(VLOOKUP($A53,Spiele!$A$2:$C$16,3,FALSE)=$B53,COUNTIFS($L$2:$L53,"Tor",$B$2:$B53,$B53,$A$2:$A53,$A53)+COUNTIFS($L$2:$L53,"ET",$B$2:$B53,$B53,$A$2:$A53,$A53)&amp;":"&amp;COUNTIFS($L$2:$L53,"Tor",$B$2:$B53,"&lt;&gt;"&amp;$B53,$A$2:$A53,$A53)+COUNTIFS($L$2:$L53,"ET",$B$2:$B53,"&lt;&gt;"&amp;$B53,$A$2:$A53,$A53),COUNTIFS($L$2:$L53,"Tor",$B$2:$B53,"&lt;&gt;"&amp;$B53,$A$2:$A53,$A53)+COUNTIFS($L$2:$L53,"ET",$B$2:$B53,"&lt;&gt;"&amp;$B53,$A$2:$A53,$A53)&amp;":"&amp;COUNTIFS($L$2:$L53,"Tor",$B$2:$B53,$B53,$A$2:$A53,$A53)+COUNTIFS($L$2:$L53,"ET",$B$2:$B53,$B53,$A$2:$A53,$A53)),""),"")</f>
        <v/>
      </c>
      <c r="J53" s="18">
        <f>_xlfn.IFNA(IF(VLOOKUP($A53,Spiele!$A$2:$D$16,3,FALSE)=$B53,(COUNTIFS($L$1:$L52,"Tor",$B$1:$B52,$B53,$A$1:$A52,$A53)+COUNTIFS($L$1:$L52,"ET",$B$1:$B52,$B53,$A$1:$A52,$A53))-(COUNTIFS($L$1:$L52,"Tor",$B$1:$B52,"&lt;&gt;"&amp;$B53,$A$1:$A52,$A53)+COUNTIFS($L$1:$L52,"ET",$B$1:$B52,"&lt;&gt;"&amp;$B53,$A$1:$A52,$A53)),(COUNTIFS($L$1:$L52,"Tor",$B$1:$B52,$B53,$A$1:$A52,$A53)+COUNTIFS($L$1:$L52,"ET",$B$1:$B52,$B53,$A$1:$A52,$A53))-(COUNTIFS($L$1:$L52,"Tor",$B$1:$B52,"&lt;&gt;"&amp;$B53,$A$1:$A52,$A53)+COUNTIFS($L$1:$L52,"ET",$B$1:$B52,"&lt;&gt;"&amp;$B53,$A$1:$A52,$A53))),"")</f>
        <v>0</v>
      </c>
      <c r="K53" s="3">
        <v>6</v>
      </c>
      <c r="L53" s="17" t="s">
        <v>20</v>
      </c>
      <c r="M53" s="2" t="s">
        <v>148</v>
      </c>
      <c r="N53" s="2" t="s">
        <v>3</v>
      </c>
      <c r="O53" s="17"/>
      <c r="AA53" s="2" t="s">
        <v>152</v>
      </c>
      <c r="AB53" s="17" t="s">
        <v>150</v>
      </c>
      <c r="AC53" s="14" t="s">
        <v>151</v>
      </c>
      <c r="AD53" s="14" t="s">
        <v>146</v>
      </c>
      <c r="AE53" s="18">
        <v>9</v>
      </c>
      <c r="AF53" s="13">
        <v>9.5</v>
      </c>
      <c r="AG53" s="13">
        <v>9</v>
      </c>
      <c r="AH53" s="19">
        <f t="shared" si="0"/>
        <v>10.728727790376638</v>
      </c>
      <c r="AI53" s="19">
        <f t="shared" si="1"/>
        <v>22.65305221349832</v>
      </c>
      <c r="AJ53" s="2" t="s">
        <v>147</v>
      </c>
      <c r="AK53" s="13">
        <v>3</v>
      </c>
      <c r="AL53" s="13">
        <v>1.5</v>
      </c>
      <c r="AM53" s="19">
        <f>IF(Abschlüsse[[#This Row],[Ergeb]]="ET","",SQRT(($AF53-$AK53)^2+($AG53-$AL53)^2))</f>
        <v>9.9247166206396038</v>
      </c>
      <c r="AN53" s="3">
        <v>1</v>
      </c>
      <c r="AO53" s="13">
        <v>11.5</v>
      </c>
      <c r="AP53" s="13">
        <v>9</v>
      </c>
      <c r="AQ53" s="19">
        <f t="shared" si="2"/>
        <v>2</v>
      </c>
      <c r="AR53" s="3">
        <v>1</v>
      </c>
      <c r="AS53" s="13">
        <v>9</v>
      </c>
      <c r="AT53" s="13">
        <v>8.5</v>
      </c>
      <c r="AU53" s="19">
        <f t="shared" si="3"/>
        <v>0.70710678118654757</v>
      </c>
      <c r="AV53" s="1"/>
    </row>
    <row r="54" spans="1:48" ht="24.6" customHeight="1">
      <c r="A54" s="3">
        <v>3</v>
      </c>
      <c r="B54" s="2" t="s">
        <v>8</v>
      </c>
      <c r="C54" s="17" t="str">
        <f>IF($A54="","",IF(VLOOKUP($A54,Spiele!$A$2:$D$16,3,FALSE)=$B54,"H","G"))</f>
        <v>H</v>
      </c>
      <c r="D54" s="17" t="str">
        <f>IF($B54="","",IF(VLOOKUP($A54,Spiele!$A$2:$F$16,3,FALSE)=$B54,VLOOKUP($A54,Spiele!$A$2:$F$16,4,FALSE),VLOOKUP($A54,Spiele!$A$2:$F$16,3,FALSE)))</f>
        <v>TSV</v>
      </c>
      <c r="E54" s="18">
        <f>IF(Abschlüsse[[#This Row],[Ergeb]]="ET",0,COUNTIFS($A$2:$A54,$A54,$B$2:$B54,$B54,$L$2:$L54,"&lt;&gt;ET"))</f>
        <v>4</v>
      </c>
      <c r="F54" s="11">
        <v>13</v>
      </c>
      <c r="G54" s="12">
        <v>1</v>
      </c>
      <c r="H54" s="18">
        <f>COUNTIFS('Rote Karten'!$A$2:$A$4,$A54,'Rote Karten'!$D$2:$D$4,"&lt;&gt;"&amp;$B54,'Rote Karten'!$B$2:$B$4,"&lt;"&amp;$F54,'Rote Karten'!$C$2:$C$4,"&lt;="&amp;$G54)-COUNTIFS('Rote Karten'!$A$2:$A$4,$A54,'Rote Karten'!$D$2:$D$4,$B54,'Rote Karten'!$B$2:$B$4,"&lt;"&amp;$F54,'Rote Karten'!$C$2:$C$4,"&lt;="&amp;$G54)</f>
        <v>0</v>
      </c>
      <c r="I54" s="17" t="str">
        <f>IF(OR($L54="Tor",$L54="ET"),_xlfn.IFNA(IF(VLOOKUP($A54,Spiele!$A$2:$C$16,3,FALSE)=$B54,COUNTIFS($L$2:$L54,"Tor",$B$2:$B54,$B54,$A$2:$A54,$A54)+COUNTIFS($L$2:$L54,"ET",$B$2:$B54,$B54,$A$2:$A54,$A54)&amp;":"&amp;COUNTIFS($L$2:$L54,"Tor",$B$2:$B54,"&lt;&gt;"&amp;$B54,$A$2:$A54,$A54)+COUNTIFS($L$2:$L54,"ET",$B$2:$B54,"&lt;&gt;"&amp;$B54,$A$2:$A54,$A54),COUNTIFS($L$2:$L54,"Tor",$B$2:$B54,"&lt;&gt;"&amp;$B54,$A$2:$A54,$A54)+COUNTIFS($L$2:$L54,"ET",$B$2:$B54,"&lt;&gt;"&amp;$B54,$A$2:$A54,$A54)&amp;":"&amp;COUNTIFS($L$2:$L54,"Tor",$B$2:$B54,$B54,$A$2:$A54,$A54)+COUNTIFS($L$2:$L54,"ET",$B$2:$B54,$B54,$A$2:$A54,$A54)),""),"")</f>
        <v>1:0</v>
      </c>
      <c r="J54" s="18">
        <f>_xlfn.IFNA(IF(VLOOKUP($A54,Spiele!$A$2:$D$16,3,FALSE)=$B54,(COUNTIFS($L$1:$L53,"Tor",$B$1:$B53,$B54,$A$1:$A53,$A54)+COUNTIFS($L$1:$L53,"ET",$B$1:$B53,$B54,$A$1:$A53,$A54))-(COUNTIFS($L$1:$L53,"Tor",$B$1:$B53,"&lt;&gt;"&amp;$B54,$A$1:$A53,$A54)+COUNTIFS($L$1:$L53,"ET",$B$1:$B53,"&lt;&gt;"&amp;$B54,$A$1:$A53,$A54)),(COUNTIFS($L$1:$L53,"Tor",$B$1:$B53,$B54,$A$1:$A53,$A54)+COUNTIFS($L$1:$L53,"ET",$B$1:$B53,$B54,$A$1:$A53,$A54))-(COUNTIFS($L$1:$L53,"Tor",$B$1:$B53,"&lt;&gt;"&amp;$B54,$A$1:$A53,$A54)+COUNTIFS($L$1:$L53,"ET",$B$1:$B53,"&lt;&gt;"&amp;$B54,$A$1:$A53,$A54))),"")</f>
        <v>0</v>
      </c>
      <c r="K54" s="3">
        <v>7</v>
      </c>
      <c r="L54" s="17" t="s">
        <v>0</v>
      </c>
      <c r="M54" s="2" t="s">
        <v>178</v>
      </c>
      <c r="O54" s="17"/>
      <c r="AA54" s="2" t="s">
        <v>143</v>
      </c>
      <c r="AB54" s="17" t="s">
        <v>144</v>
      </c>
      <c r="AC54" s="14" t="s">
        <v>151</v>
      </c>
      <c r="AD54" s="14" t="s">
        <v>146</v>
      </c>
      <c r="AE54" s="18">
        <v>7</v>
      </c>
      <c r="AF54" s="13">
        <v>0</v>
      </c>
      <c r="AG54" s="13">
        <v>11</v>
      </c>
      <c r="AH54" s="19">
        <f t="shared" si="0"/>
        <v>11</v>
      </c>
      <c r="AI54" s="19">
        <f t="shared" si="1"/>
        <v>36.807381798785883</v>
      </c>
      <c r="AJ54" s="2" t="s">
        <v>147</v>
      </c>
      <c r="AK54" s="13">
        <v>0</v>
      </c>
      <c r="AL54" s="13">
        <v>0</v>
      </c>
      <c r="AM54" s="19">
        <f>IF(Abschlüsse[[#This Row],[Ergeb]]="ET","",SQRT(($AF54-$AK54)^2+($AG54-$AL54)^2))</f>
        <v>11</v>
      </c>
      <c r="AN54" s="3">
        <v>0</v>
      </c>
      <c r="AO54" s="13"/>
      <c r="AP54" s="13"/>
      <c r="AQ54" s="19" t="str">
        <f t="shared" si="2"/>
        <v/>
      </c>
      <c r="AR54" s="3">
        <v>0</v>
      </c>
      <c r="AU54" s="19" t="str">
        <f t="shared" si="3"/>
        <v/>
      </c>
      <c r="AV54" s="1"/>
    </row>
    <row r="55" spans="1:48" ht="25.05" customHeight="1">
      <c r="A55" s="3">
        <v>3</v>
      </c>
      <c r="B55" s="2" t="s">
        <v>8</v>
      </c>
      <c r="C55" s="17" t="str">
        <f>IF($A55="","",IF(VLOOKUP($A55,Spiele!$A$2:$D$16,3,FALSE)=$B55,"H","G"))</f>
        <v>H</v>
      </c>
      <c r="D55" s="17" t="str">
        <f>IF($B55="","",IF(VLOOKUP($A55,Spiele!$A$2:$F$16,3,FALSE)=$B55,VLOOKUP($A55,Spiele!$A$2:$F$16,4,FALSE),VLOOKUP($A55,Spiele!$A$2:$F$16,3,FALSE)))</f>
        <v>TSV</v>
      </c>
      <c r="E55" s="18">
        <f>IF(Abschlüsse[[#This Row],[Ergeb]]="ET",0,COUNTIFS($A$2:$A55,$A55,$B$2:$B55,$B55,$L$2:$L55,"&lt;&gt;ET"))</f>
        <v>5</v>
      </c>
      <c r="F55" s="11">
        <v>14</v>
      </c>
      <c r="G55" s="12">
        <v>1</v>
      </c>
      <c r="H55" s="18">
        <f>COUNTIFS('Rote Karten'!$A$2:$A$4,$A55,'Rote Karten'!$D$2:$D$4,"&lt;&gt;"&amp;$B55,'Rote Karten'!$B$2:$B$4,"&lt;"&amp;$F55,'Rote Karten'!$C$2:$C$4,"&lt;="&amp;$G55)-COUNTIFS('Rote Karten'!$A$2:$A$4,$A55,'Rote Karten'!$D$2:$D$4,$B55,'Rote Karten'!$B$2:$B$4,"&lt;"&amp;$F55,'Rote Karten'!$C$2:$C$4,"&lt;="&amp;$G55)</f>
        <v>0</v>
      </c>
      <c r="I55" s="17" t="str">
        <f>IF(OR($L55="Tor",$L55="ET"),_xlfn.IFNA(IF(VLOOKUP($A55,Spiele!$A$2:$C$16,3,FALSE)=$B55,COUNTIFS($L$2:$L55,"Tor",$B$2:$B55,$B55,$A$2:$A55,$A55)+COUNTIFS($L$2:$L55,"ET",$B$2:$B55,$B55,$A$2:$A55,$A55)&amp;":"&amp;COUNTIFS($L$2:$L55,"Tor",$B$2:$B55,"&lt;&gt;"&amp;$B55,$A$2:$A55,$A55)+COUNTIFS($L$2:$L55,"ET",$B$2:$B55,"&lt;&gt;"&amp;$B55,$A$2:$A55,$A55),COUNTIFS($L$2:$L55,"Tor",$B$2:$B55,"&lt;&gt;"&amp;$B55,$A$2:$A55,$A55)+COUNTIFS($L$2:$L55,"ET",$B$2:$B55,"&lt;&gt;"&amp;$B55,$A$2:$A55,$A55)&amp;":"&amp;COUNTIFS($L$2:$L55,"Tor",$B$2:$B55,$B55,$A$2:$A55,$A55)+COUNTIFS($L$2:$L55,"ET",$B$2:$B55,$B55,$A$2:$A55,$A55)),""),"")</f>
        <v/>
      </c>
      <c r="J55" s="18">
        <f>_xlfn.IFNA(IF(VLOOKUP($A55,Spiele!$A$2:$D$16,3,FALSE)=$B55,(COUNTIFS($L$1:$L54,"Tor",$B$1:$B54,$B55,$A$1:$A54,$A55)+COUNTIFS($L$1:$L54,"ET",$B$1:$B54,$B55,$A$1:$A54,$A55))-(COUNTIFS($L$1:$L54,"Tor",$B$1:$B54,"&lt;&gt;"&amp;$B55,$A$1:$A54,$A55)+COUNTIFS($L$1:$L54,"ET",$B$1:$B54,"&lt;&gt;"&amp;$B55,$A$1:$A54,$A55)),(COUNTIFS($L$1:$L54,"Tor",$B$1:$B54,$B55,$A$1:$A54,$A55)+COUNTIFS($L$1:$L54,"ET",$B$1:$B54,$B55,$A$1:$A54,$A55))-(COUNTIFS($L$1:$L54,"Tor",$B$1:$B54,"&lt;&gt;"&amp;$B55,$A$1:$A54,$A55)+COUNTIFS($L$1:$L54,"ET",$B$1:$B54,"&lt;&gt;"&amp;$B55,$A$1:$A54,$A55))),"")</f>
        <v>1</v>
      </c>
      <c r="K55" s="3">
        <v>8</v>
      </c>
      <c r="L55" s="17" t="s">
        <v>18</v>
      </c>
      <c r="M55" s="2" t="s">
        <v>148</v>
      </c>
      <c r="N55" s="2" t="s">
        <v>159</v>
      </c>
      <c r="O55" s="17">
        <v>9</v>
      </c>
      <c r="AA55" s="2" t="s">
        <v>152</v>
      </c>
      <c r="AB55" s="17" t="s">
        <v>144</v>
      </c>
      <c r="AC55" s="14" t="s">
        <v>151</v>
      </c>
      <c r="AD55" s="14" t="s">
        <v>157</v>
      </c>
      <c r="AE55" s="18">
        <v>7</v>
      </c>
      <c r="AF55" s="13">
        <v>-3</v>
      </c>
      <c r="AG55" s="13">
        <v>12</v>
      </c>
      <c r="AH55" s="19">
        <f t="shared" si="0"/>
        <v>12</v>
      </c>
      <c r="AI55" s="19">
        <f t="shared" si="1"/>
        <v>32.17837078204991</v>
      </c>
      <c r="AJ55" s="2" t="s">
        <v>147</v>
      </c>
      <c r="AK55" s="13">
        <v>-0.5</v>
      </c>
      <c r="AL55" s="13">
        <v>2</v>
      </c>
      <c r="AM55" s="19">
        <f>IF(Abschlüsse[[#This Row],[Ergeb]]="ET","",SQRT(($AF55-$AK55)^2+($AG55-$AL55)^2))</f>
        <v>10.307764064044152</v>
      </c>
      <c r="AN55" s="3">
        <v>1</v>
      </c>
      <c r="AO55" s="13">
        <v>-5</v>
      </c>
      <c r="AP55" s="13">
        <v>11</v>
      </c>
      <c r="AQ55" s="19">
        <f t="shared" si="2"/>
        <v>2.2360679774997898</v>
      </c>
      <c r="AR55" s="3">
        <v>1</v>
      </c>
      <c r="AS55" s="13">
        <v>-3</v>
      </c>
      <c r="AT55" s="13">
        <v>11.5</v>
      </c>
      <c r="AU55" s="19">
        <f t="shared" si="3"/>
        <v>0.5</v>
      </c>
    </row>
    <row r="56" spans="1:48" ht="25.05" customHeight="1">
      <c r="A56" s="3">
        <v>3</v>
      </c>
      <c r="B56" s="2" t="s">
        <v>59</v>
      </c>
      <c r="C56" s="17" t="str">
        <f>IF($A56="","",IF(VLOOKUP($A56,Spiele!$A$2:$D$16,3,FALSE)=$B56,"H","G"))</f>
        <v>G</v>
      </c>
      <c r="D56" s="17" t="str">
        <f>IF($B56="","",IF(VLOOKUP($A56,Spiele!$A$2:$F$16,3,FALSE)=$B56,VLOOKUP($A56,Spiele!$A$2:$F$16,4,FALSE),VLOOKUP($A56,Spiele!$A$2:$F$16,3,FALSE)))</f>
        <v>FCN</v>
      </c>
      <c r="E56" s="18">
        <f>IF(Abschlüsse[[#This Row],[Ergeb]]="ET",0,COUNTIFS($A$2:$A56,$A56,$B$2:$B56,$B56,$L$2:$L56,"&lt;&gt;ET"))</f>
        <v>4</v>
      </c>
      <c r="F56" s="11">
        <v>16</v>
      </c>
      <c r="G56" s="12">
        <v>1</v>
      </c>
      <c r="H56" s="18">
        <f>COUNTIFS('Rote Karten'!$A$2:$A$4,$A56,'Rote Karten'!$D$2:$D$4,"&lt;&gt;"&amp;$B56,'Rote Karten'!$B$2:$B$4,"&lt;"&amp;$F56,'Rote Karten'!$C$2:$C$4,"&lt;="&amp;$G56)-COUNTIFS('Rote Karten'!$A$2:$A$4,$A56,'Rote Karten'!$D$2:$D$4,$B56,'Rote Karten'!$B$2:$B$4,"&lt;"&amp;$F56,'Rote Karten'!$C$2:$C$4,"&lt;="&amp;$G56)</f>
        <v>0</v>
      </c>
      <c r="I56" s="17" t="str">
        <f>IF(OR($L56="Tor",$L56="ET"),_xlfn.IFNA(IF(VLOOKUP($A56,Spiele!$A$2:$C$16,3,FALSE)=$B56,COUNTIFS($L$2:$L56,"Tor",$B$2:$B56,$B56,$A$2:$A56,$A56)+COUNTIFS($L$2:$L56,"ET",$B$2:$B56,$B56,$A$2:$A56,$A56)&amp;":"&amp;COUNTIFS($L$2:$L56,"Tor",$B$2:$B56,"&lt;&gt;"&amp;$B56,$A$2:$A56,$A56)+COUNTIFS($L$2:$L56,"ET",$B$2:$B56,"&lt;&gt;"&amp;$B56,$A$2:$A56,$A56),COUNTIFS($L$2:$L56,"Tor",$B$2:$B56,"&lt;&gt;"&amp;$B56,$A$2:$A56,$A56)+COUNTIFS($L$2:$L56,"ET",$B$2:$B56,"&lt;&gt;"&amp;$B56,$A$2:$A56,$A56)&amp;":"&amp;COUNTIFS($L$2:$L56,"Tor",$B$2:$B56,$B56,$A$2:$A56,$A56)+COUNTIFS($L$2:$L56,"ET",$B$2:$B56,$B56,$A$2:$A56,$A56)),""),"")</f>
        <v>1:1</v>
      </c>
      <c r="J56" s="18">
        <f>_xlfn.IFNA(IF(VLOOKUP($A56,Spiele!$A$2:$D$16,3,FALSE)=$B56,(COUNTIFS($L$1:$L55,"Tor",$B$1:$B55,$B56,$A$1:$A55,$A56)+COUNTIFS($L$1:$L55,"ET",$B$1:$B55,$B56,$A$1:$A55,$A56))-(COUNTIFS($L$1:$L55,"Tor",$B$1:$B55,"&lt;&gt;"&amp;$B56,$A$1:$A55,$A56)+COUNTIFS($L$1:$L55,"ET",$B$1:$B55,"&lt;&gt;"&amp;$B56,$A$1:$A55,$A56)),(COUNTIFS($L$1:$L55,"Tor",$B$1:$B55,$B56,$A$1:$A55,$A56)+COUNTIFS($L$1:$L55,"ET",$B$1:$B55,$B56,$A$1:$A55,$A56))-(COUNTIFS($L$1:$L55,"Tor",$B$1:$B55,"&lt;&gt;"&amp;$B56,$A$1:$A55,$A56)+COUNTIFS($L$1:$L55,"ET",$B$1:$B55,"&lt;&gt;"&amp;$B56,$A$1:$A55,$A56))),"")</f>
        <v>-1</v>
      </c>
      <c r="K56" s="3">
        <v>9</v>
      </c>
      <c r="L56" s="17" t="s">
        <v>0</v>
      </c>
      <c r="M56" s="2" t="s">
        <v>164</v>
      </c>
      <c r="N56" s="2" t="s">
        <v>159</v>
      </c>
      <c r="O56" s="17"/>
      <c r="AA56" s="2" t="s">
        <v>143</v>
      </c>
      <c r="AB56" s="17" t="s">
        <v>144</v>
      </c>
      <c r="AC56" s="14" t="s">
        <v>151</v>
      </c>
      <c r="AD56" s="14" t="s">
        <v>146</v>
      </c>
      <c r="AE56" s="18"/>
      <c r="AF56" s="13">
        <v>5</v>
      </c>
      <c r="AG56" s="13">
        <v>6</v>
      </c>
      <c r="AH56" s="19">
        <f t="shared" si="0"/>
        <v>6.1478126191353617</v>
      </c>
      <c r="AI56" s="19">
        <f t="shared" si="1"/>
        <v>42.694749722725838</v>
      </c>
      <c r="AJ56" s="2" t="s">
        <v>147</v>
      </c>
      <c r="AK56" s="13">
        <v>1</v>
      </c>
      <c r="AL56" s="13">
        <v>0.5</v>
      </c>
      <c r="AM56" s="19">
        <f>IF(Abschlüsse[[#This Row],[Ergeb]]="ET","",SQRT(($AF56-$AK56)^2+($AG56-$AL56)^2))</f>
        <v>6.800735254367722</v>
      </c>
      <c r="AN56" s="3">
        <v>1</v>
      </c>
      <c r="AO56" s="13">
        <v>3</v>
      </c>
      <c r="AP56" s="13">
        <v>6.5</v>
      </c>
      <c r="AQ56" s="19">
        <f t="shared" si="2"/>
        <v>2.0615528128088303</v>
      </c>
      <c r="AR56" s="3">
        <v>2</v>
      </c>
      <c r="AS56" s="13">
        <v>4</v>
      </c>
      <c r="AT56" s="13">
        <v>3</v>
      </c>
      <c r="AU56" s="19">
        <f t="shared" si="3"/>
        <v>3.1622776601683795</v>
      </c>
    </row>
    <row r="57" spans="1:48" ht="25.05" customHeight="1">
      <c r="A57" s="3">
        <v>3</v>
      </c>
      <c r="B57" s="2" t="s">
        <v>59</v>
      </c>
      <c r="C57" s="17" t="str">
        <f>IF($A57="","",IF(VLOOKUP($A57,Spiele!$A$2:$D$16,3,FALSE)=$B57,"H","G"))</f>
        <v>G</v>
      </c>
      <c r="D57" s="17" t="str">
        <f>IF($B57="","",IF(VLOOKUP($A57,Spiele!$A$2:$F$16,3,FALSE)=$B57,VLOOKUP($A57,Spiele!$A$2:$F$16,4,FALSE),VLOOKUP($A57,Spiele!$A$2:$F$16,3,FALSE)))</f>
        <v>FCN</v>
      </c>
      <c r="E57" s="18">
        <f>IF(Abschlüsse[[#This Row],[Ergeb]]="ET",0,COUNTIFS($A$2:$A57,$A57,$B$2:$B57,$B57,$L$2:$L57,"&lt;&gt;ET"))</f>
        <v>5</v>
      </c>
      <c r="F57" s="11">
        <v>19</v>
      </c>
      <c r="G57" s="12">
        <v>1</v>
      </c>
      <c r="H57" s="18">
        <f>COUNTIFS('Rote Karten'!$A$2:$A$4,$A57,'Rote Karten'!$D$2:$D$4,"&lt;&gt;"&amp;$B57,'Rote Karten'!$B$2:$B$4,"&lt;"&amp;$F57,'Rote Karten'!$C$2:$C$4,"&lt;="&amp;$G57)-COUNTIFS('Rote Karten'!$A$2:$A$4,$A57,'Rote Karten'!$D$2:$D$4,$B57,'Rote Karten'!$B$2:$B$4,"&lt;"&amp;$F57,'Rote Karten'!$C$2:$C$4,"&lt;="&amp;$G57)</f>
        <v>0</v>
      </c>
      <c r="I57" s="17" t="str">
        <f>IF(OR($L57="Tor",$L57="ET"),_xlfn.IFNA(IF(VLOOKUP($A57,Spiele!$A$2:$C$16,3,FALSE)=$B57,COUNTIFS($L$2:$L57,"Tor",$B$2:$B57,$B57,$A$2:$A57,$A57)+COUNTIFS($L$2:$L57,"ET",$B$2:$B57,$B57,$A$2:$A57,$A57)&amp;":"&amp;COUNTIFS($L$2:$L57,"Tor",$B$2:$B57,"&lt;&gt;"&amp;$B57,$A$2:$A57,$A57)+COUNTIFS($L$2:$L57,"ET",$B$2:$B57,"&lt;&gt;"&amp;$B57,$A$2:$A57,$A57),COUNTIFS($L$2:$L57,"Tor",$B$2:$B57,"&lt;&gt;"&amp;$B57,$A$2:$A57,$A57)+COUNTIFS($L$2:$L57,"ET",$B$2:$B57,"&lt;&gt;"&amp;$B57,$A$2:$A57,$A57)&amp;":"&amp;COUNTIFS($L$2:$L57,"Tor",$B$2:$B57,$B57,$A$2:$A57,$A57)+COUNTIFS($L$2:$L57,"ET",$B$2:$B57,$B57,$A$2:$A57,$A57)),""),"")</f>
        <v/>
      </c>
      <c r="J57" s="18">
        <f>_xlfn.IFNA(IF(VLOOKUP($A57,Spiele!$A$2:$D$16,3,FALSE)=$B57,(COUNTIFS($L$1:$L56,"Tor",$B$1:$B56,$B57,$A$1:$A56,$A57)+COUNTIFS($L$1:$L56,"ET",$B$1:$B56,$B57,$A$1:$A56,$A57))-(COUNTIFS($L$1:$L56,"Tor",$B$1:$B56,"&lt;&gt;"&amp;$B57,$A$1:$A56,$A57)+COUNTIFS($L$1:$L56,"ET",$B$1:$B56,"&lt;&gt;"&amp;$B57,$A$1:$A56,$A57)),(COUNTIFS($L$1:$L56,"Tor",$B$1:$B56,$B57,$A$1:$A56,$A57)+COUNTIFS($L$1:$L56,"ET",$B$1:$B56,$B57,$A$1:$A56,$A57))-(COUNTIFS($L$1:$L56,"Tor",$B$1:$B56,"&lt;&gt;"&amp;$B57,$A$1:$A56,$A57)+COUNTIFS($L$1:$L56,"ET",$B$1:$B56,"&lt;&gt;"&amp;$B57,$A$1:$A56,$A57))),"")</f>
        <v>0</v>
      </c>
      <c r="K57" s="3">
        <v>10</v>
      </c>
      <c r="L57" s="17" t="s">
        <v>19</v>
      </c>
      <c r="M57" s="2" t="s">
        <v>164</v>
      </c>
      <c r="N57" s="2" t="s">
        <v>149</v>
      </c>
      <c r="O57" s="17"/>
      <c r="AA57" s="2" t="s">
        <v>142</v>
      </c>
      <c r="AB57" s="17" t="s">
        <v>144</v>
      </c>
      <c r="AC57" s="14" t="s">
        <v>145</v>
      </c>
      <c r="AD57" s="14" t="s">
        <v>146</v>
      </c>
      <c r="AE57" s="18"/>
      <c r="AF57" s="13">
        <v>-8.5</v>
      </c>
      <c r="AG57" s="13">
        <v>17</v>
      </c>
      <c r="AH57" s="19">
        <f t="shared" si="0"/>
        <v>17.675565054617064</v>
      </c>
      <c r="AI57" s="19">
        <f t="shared" si="1"/>
        <v>19.683952486172121</v>
      </c>
      <c r="AJ57" s="2" t="s">
        <v>147</v>
      </c>
      <c r="AK57" s="13">
        <v>-3.5</v>
      </c>
      <c r="AL57" s="13">
        <v>6</v>
      </c>
      <c r="AM57" s="19">
        <f>IF(Abschlüsse[[#This Row],[Ergeb]]="ET","",SQRT(($AF57-$AK57)^2+($AG57-$AL57)^2))</f>
        <v>12.083045973594572</v>
      </c>
      <c r="AN57" s="3">
        <v>1</v>
      </c>
      <c r="AO57" s="13">
        <v>-6.5</v>
      </c>
      <c r="AP57" s="13">
        <v>18.5</v>
      </c>
      <c r="AQ57" s="19">
        <f t="shared" si="2"/>
        <v>2.5</v>
      </c>
      <c r="AR57" s="3">
        <v>0</v>
      </c>
      <c r="AU57" s="19" t="str">
        <f t="shared" si="3"/>
        <v/>
      </c>
    </row>
    <row r="58" spans="1:48" ht="25.05" customHeight="1">
      <c r="A58" s="3">
        <v>3</v>
      </c>
      <c r="B58" s="2" t="s">
        <v>8</v>
      </c>
      <c r="C58" s="17" t="str">
        <f>IF($A58="","",IF(VLOOKUP($A58,Spiele!$A$2:$D$16,3,FALSE)=$B58,"H","G"))</f>
        <v>H</v>
      </c>
      <c r="D58" s="17" t="str">
        <f>IF($B58="","",IF(VLOOKUP($A58,Spiele!$A$2:$F$16,3,FALSE)=$B58,VLOOKUP($A58,Spiele!$A$2:$F$16,4,FALSE),VLOOKUP($A58,Spiele!$A$2:$F$16,3,FALSE)))</f>
        <v>TSV</v>
      </c>
      <c r="E58" s="18">
        <f>IF(Abschlüsse[[#This Row],[Ergeb]]="ET",0,COUNTIFS($A$2:$A58,$A58,$B$2:$B58,$B58,$L$2:$L58,"&lt;&gt;ET"))</f>
        <v>6</v>
      </c>
      <c r="F58" s="11">
        <v>20</v>
      </c>
      <c r="G58" s="12">
        <v>1</v>
      </c>
      <c r="H58" s="18">
        <f>COUNTIFS('Rote Karten'!$A$2:$A$4,$A58,'Rote Karten'!$D$2:$D$4,"&lt;&gt;"&amp;$B58,'Rote Karten'!$B$2:$B$4,"&lt;"&amp;$F58,'Rote Karten'!$C$2:$C$4,"&lt;="&amp;$G58)-COUNTIFS('Rote Karten'!$A$2:$A$4,$A58,'Rote Karten'!$D$2:$D$4,$B58,'Rote Karten'!$B$2:$B$4,"&lt;"&amp;$F58,'Rote Karten'!$C$2:$C$4,"&lt;="&amp;$G58)</f>
        <v>0</v>
      </c>
      <c r="I58" s="17" t="str">
        <f>IF(OR($L58="Tor",$L58="ET"),_xlfn.IFNA(IF(VLOOKUP($A58,Spiele!$A$2:$C$16,3,FALSE)=$B58,COUNTIFS($L$2:$L58,"Tor",$B$2:$B58,$B58,$A$2:$A58,$A58)+COUNTIFS($L$2:$L58,"ET",$B$2:$B58,$B58,$A$2:$A58,$A58)&amp;":"&amp;COUNTIFS($L$2:$L58,"Tor",$B$2:$B58,"&lt;&gt;"&amp;$B58,$A$2:$A58,$A58)+COUNTIFS($L$2:$L58,"ET",$B$2:$B58,"&lt;&gt;"&amp;$B58,$A$2:$A58,$A58),COUNTIFS($L$2:$L58,"Tor",$B$2:$B58,"&lt;&gt;"&amp;$B58,$A$2:$A58,$A58)+COUNTIFS($L$2:$L58,"ET",$B$2:$B58,"&lt;&gt;"&amp;$B58,$A$2:$A58,$A58)&amp;":"&amp;COUNTIFS($L$2:$L58,"Tor",$B$2:$B58,$B58,$A$2:$A58,$A58)+COUNTIFS($L$2:$L58,"ET",$B$2:$B58,$B58,$A$2:$A58,$A58)),""),"")</f>
        <v/>
      </c>
      <c r="J58" s="18">
        <f>_xlfn.IFNA(IF(VLOOKUP($A58,Spiele!$A$2:$D$16,3,FALSE)=$B58,(COUNTIFS($L$1:$L57,"Tor",$B$1:$B57,$B58,$A$1:$A57,$A58)+COUNTIFS($L$1:$L57,"ET",$B$1:$B57,$B58,$A$1:$A57,$A58))-(COUNTIFS($L$1:$L57,"Tor",$B$1:$B57,"&lt;&gt;"&amp;$B58,$A$1:$A57,$A58)+COUNTIFS($L$1:$L57,"ET",$B$1:$B57,"&lt;&gt;"&amp;$B58,$A$1:$A57,$A58)),(COUNTIFS($L$1:$L57,"Tor",$B$1:$B57,$B58,$A$1:$A57,$A58)+COUNTIFS($L$1:$L57,"ET",$B$1:$B57,$B58,$A$1:$A57,$A58))-(COUNTIFS($L$1:$L57,"Tor",$B$1:$B57,"&lt;&gt;"&amp;$B58,$A$1:$A57,$A58)+COUNTIFS($L$1:$L57,"ET",$B$1:$B57,"&lt;&gt;"&amp;$B58,$A$1:$A57,$A58))),"")</f>
        <v>0</v>
      </c>
      <c r="K58" s="3">
        <v>11</v>
      </c>
      <c r="L58" s="17" t="s">
        <v>18</v>
      </c>
      <c r="M58" s="2" t="s">
        <v>164</v>
      </c>
      <c r="N58" s="2" t="s">
        <v>165</v>
      </c>
      <c r="O58" s="17"/>
      <c r="AA58" s="2" t="s">
        <v>152</v>
      </c>
      <c r="AB58" s="17" t="s">
        <v>150</v>
      </c>
      <c r="AC58" s="14" t="s">
        <v>151</v>
      </c>
      <c r="AD58" s="14" t="s">
        <v>146</v>
      </c>
      <c r="AE58" s="18">
        <v>27</v>
      </c>
      <c r="AF58" s="13">
        <v>0.5</v>
      </c>
      <c r="AG58" s="13">
        <v>12.5</v>
      </c>
      <c r="AH58" s="19">
        <f t="shared" si="0"/>
        <v>12.5</v>
      </c>
      <c r="AI58" s="19">
        <f t="shared" si="1"/>
        <v>32.594577388569007</v>
      </c>
      <c r="AJ58" s="2" t="s">
        <v>147</v>
      </c>
      <c r="AK58" s="13">
        <v>0</v>
      </c>
      <c r="AL58" s="13">
        <v>2.5</v>
      </c>
      <c r="AM58" s="19">
        <f>IF(Abschlüsse[[#This Row],[Ergeb]]="ET","",SQRT(($AF58-$AK58)^2+($AG58-$AL58)^2))</f>
        <v>10.012492197250394</v>
      </c>
      <c r="AN58" s="3">
        <v>1</v>
      </c>
      <c r="AO58" s="13">
        <v>-2</v>
      </c>
      <c r="AP58" s="13">
        <v>14</v>
      </c>
      <c r="AQ58" s="19">
        <f t="shared" si="2"/>
        <v>2.9154759474226504</v>
      </c>
      <c r="AR58" s="3">
        <v>0</v>
      </c>
      <c r="AU58" s="19" t="str">
        <f t="shared" si="3"/>
        <v/>
      </c>
    </row>
    <row r="59" spans="1:48" ht="25.05" customHeight="1">
      <c r="A59" s="3">
        <v>3</v>
      </c>
      <c r="B59" s="2" t="s">
        <v>59</v>
      </c>
      <c r="C59" s="17" t="str">
        <f>IF($A59="","",IF(VLOOKUP($A59,Spiele!$A$2:$D$16,3,FALSE)=$B59,"H","G"))</f>
        <v>G</v>
      </c>
      <c r="D59" s="17" t="str">
        <f>IF($B59="","",IF(VLOOKUP($A59,Spiele!$A$2:$F$16,3,FALSE)=$B59,VLOOKUP($A59,Spiele!$A$2:$F$16,4,FALSE),VLOOKUP($A59,Spiele!$A$2:$F$16,3,FALSE)))</f>
        <v>FCN</v>
      </c>
      <c r="E59" s="18">
        <f>IF(Abschlüsse[[#This Row],[Ergeb]]="ET",0,COUNTIFS($A$2:$A59,$A59,$B$2:$B59,$B59,$L$2:$L59,"&lt;&gt;ET"))</f>
        <v>6</v>
      </c>
      <c r="F59" s="11">
        <v>25</v>
      </c>
      <c r="G59" s="12">
        <v>1</v>
      </c>
      <c r="H59" s="18">
        <f>COUNTIFS('Rote Karten'!$A$2:$A$4,$A59,'Rote Karten'!$D$2:$D$4,"&lt;&gt;"&amp;$B59,'Rote Karten'!$B$2:$B$4,"&lt;"&amp;$F59,'Rote Karten'!$C$2:$C$4,"&lt;="&amp;$G59)-COUNTIFS('Rote Karten'!$A$2:$A$4,$A59,'Rote Karten'!$D$2:$D$4,$B59,'Rote Karten'!$B$2:$B$4,"&lt;"&amp;$F59,'Rote Karten'!$C$2:$C$4,"&lt;="&amp;$G59)</f>
        <v>0</v>
      </c>
      <c r="I59" s="17" t="str">
        <f>IF(OR($L59="Tor",$L59="ET"),_xlfn.IFNA(IF(VLOOKUP($A59,Spiele!$A$2:$C$16,3,FALSE)=$B59,COUNTIFS($L$2:$L59,"Tor",$B$2:$B59,$B59,$A$2:$A59,$A59)+COUNTIFS($L$2:$L59,"ET",$B$2:$B59,$B59,$A$2:$A59,$A59)&amp;":"&amp;COUNTIFS($L$2:$L59,"Tor",$B$2:$B59,"&lt;&gt;"&amp;$B59,$A$2:$A59,$A59)+COUNTIFS($L$2:$L59,"ET",$B$2:$B59,"&lt;&gt;"&amp;$B59,$A$2:$A59,$A59),COUNTIFS($L$2:$L59,"Tor",$B$2:$B59,"&lt;&gt;"&amp;$B59,$A$2:$A59,$A59)+COUNTIFS($L$2:$L59,"ET",$B$2:$B59,"&lt;&gt;"&amp;$B59,$A$2:$A59,$A59)&amp;":"&amp;COUNTIFS($L$2:$L59,"Tor",$B$2:$B59,$B59,$A$2:$A59,$A59)+COUNTIFS($L$2:$L59,"ET",$B$2:$B59,$B59,$A$2:$A59,$A59)),""),"")</f>
        <v/>
      </c>
      <c r="J59" s="18">
        <f>_xlfn.IFNA(IF(VLOOKUP($A59,Spiele!$A$2:$D$16,3,FALSE)=$B59,(COUNTIFS($L$1:$L58,"Tor",$B$1:$B58,$B59,$A$1:$A58,$A59)+COUNTIFS($L$1:$L58,"ET",$B$1:$B58,$B59,$A$1:$A58,$A59))-(COUNTIFS($L$1:$L58,"Tor",$B$1:$B58,"&lt;&gt;"&amp;$B59,$A$1:$A58,$A59)+COUNTIFS($L$1:$L58,"ET",$B$1:$B58,"&lt;&gt;"&amp;$B59,$A$1:$A58,$A59)),(COUNTIFS($L$1:$L58,"Tor",$B$1:$B58,$B59,$A$1:$A58,$A59)+COUNTIFS($L$1:$L58,"ET",$B$1:$B58,$B59,$A$1:$A58,$A59))-(COUNTIFS($L$1:$L58,"Tor",$B$1:$B58,"&lt;&gt;"&amp;$B59,$A$1:$A58,$A59)+COUNTIFS($L$1:$L58,"ET",$B$1:$B58,"&lt;&gt;"&amp;$B59,$A$1:$A58,$A59))),"")</f>
        <v>0</v>
      </c>
      <c r="K59" s="3">
        <v>12</v>
      </c>
      <c r="L59" s="17" t="s">
        <v>19</v>
      </c>
      <c r="M59" s="2" t="s">
        <v>164</v>
      </c>
      <c r="N59" s="2" t="s">
        <v>159</v>
      </c>
      <c r="O59" s="17"/>
      <c r="AA59" s="2" t="s">
        <v>152</v>
      </c>
      <c r="AB59" s="17" t="s">
        <v>150</v>
      </c>
      <c r="AC59" s="14" t="s">
        <v>151</v>
      </c>
      <c r="AD59" s="14" t="s">
        <v>146</v>
      </c>
      <c r="AE59" s="18"/>
      <c r="AF59" s="13">
        <v>11.5</v>
      </c>
      <c r="AG59" s="13">
        <v>12.5</v>
      </c>
      <c r="AH59" s="19">
        <f t="shared" si="0"/>
        <v>14.755188917801087</v>
      </c>
      <c r="AI59" s="19">
        <f t="shared" si="1"/>
        <v>18.397177154580994</v>
      </c>
      <c r="AJ59" s="2" t="s">
        <v>147</v>
      </c>
      <c r="AK59" s="13">
        <v>2</v>
      </c>
      <c r="AL59" s="13">
        <v>1</v>
      </c>
      <c r="AM59" s="19">
        <f>IF(Abschlüsse[[#This Row],[Ergeb]]="ET","",SQRT(($AF59-$AK59)^2+($AG59-$AL59)^2))</f>
        <v>14.916433890176299</v>
      </c>
      <c r="AN59" s="3">
        <v>2</v>
      </c>
      <c r="AO59" s="13">
        <v>13</v>
      </c>
      <c r="AP59" s="13">
        <v>10</v>
      </c>
      <c r="AQ59" s="19">
        <f t="shared" si="2"/>
        <v>2.9154759474226504</v>
      </c>
      <c r="AR59" s="3">
        <v>1</v>
      </c>
      <c r="AS59" s="13">
        <v>6.5</v>
      </c>
      <c r="AT59" s="13">
        <v>8</v>
      </c>
      <c r="AU59" s="19">
        <f t="shared" si="3"/>
        <v>6.7268120235368549</v>
      </c>
    </row>
    <row r="60" spans="1:48" ht="25.05" customHeight="1">
      <c r="A60" s="3">
        <v>3</v>
      </c>
      <c r="B60" s="2" t="s">
        <v>59</v>
      </c>
      <c r="C60" s="17" t="str">
        <f>IF($A60="","",IF(VLOOKUP($A60,Spiele!$A$2:$D$16,3,FALSE)=$B60,"H","G"))</f>
        <v>G</v>
      </c>
      <c r="D60" s="17" t="str">
        <f>IF($B60="","",IF(VLOOKUP($A60,Spiele!$A$2:$F$16,3,FALSE)=$B60,VLOOKUP($A60,Spiele!$A$2:$F$16,4,FALSE),VLOOKUP($A60,Spiele!$A$2:$F$16,3,FALSE)))</f>
        <v>FCN</v>
      </c>
      <c r="E60" s="18">
        <f>IF(Abschlüsse[[#This Row],[Ergeb]]="ET",0,COUNTIFS($A$2:$A60,$A60,$B$2:$B60,$B60,$L$2:$L60,"&lt;&gt;ET"))</f>
        <v>7</v>
      </c>
      <c r="F60" s="11">
        <v>26</v>
      </c>
      <c r="G60" s="12">
        <v>1</v>
      </c>
      <c r="H60" s="18">
        <f>COUNTIFS('Rote Karten'!$A$2:$A$4,$A60,'Rote Karten'!$D$2:$D$4,"&lt;&gt;"&amp;$B60,'Rote Karten'!$B$2:$B$4,"&lt;"&amp;$F60,'Rote Karten'!$C$2:$C$4,"&lt;="&amp;$G60)-COUNTIFS('Rote Karten'!$A$2:$A$4,$A60,'Rote Karten'!$D$2:$D$4,$B60,'Rote Karten'!$B$2:$B$4,"&lt;"&amp;$F60,'Rote Karten'!$C$2:$C$4,"&lt;="&amp;$G60)</f>
        <v>0</v>
      </c>
      <c r="I60" s="17" t="str">
        <f>IF(OR($L60="Tor",$L60="ET"),_xlfn.IFNA(IF(VLOOKUP($A60,Spiele!$A$2:$C$16,3,FALSE)=$B60,COUNTIFS($L$2:$L60,"Tor",$B$2:$B60,$B60,$A$2:$A60,$A60)+COUNTIFS($L$2:$L60,"ET",$B$2:$B60,$B60,$A$2:$A60,$A60)&amp;":"&amp;COUNTIFS($L$2:$L60,"Tor",$B$2:$B60,"&lt;&gt;"&amp;$B60,$A$2:$A60,$A60)+COUNTIFS($L$2:$L60,"ET",$B$2:$B60,"&lt;&gt;"&amp;$B60,$A$2:$A60,$A60),COUNTIFS($L$2:$L60,"Tor",$B$2:$B60,"&lt;&gt;"&amp;$B60,$A$2:$A60,$A60)+COUNTIFS($L$2:$L60,"ET",$B$2:$B60,"&lt;&gt;"&amp;$B60,$A$2:$A60,$A60)&amp;":"&amp;COUNTIFS($L$2:$L60,"Tor",$B$2:$B60,$B60,$A$2:$A60,$A60)+COUNTIFS($L$2:$L60,"ET",$B$2:$B60,$B60,$A$2:$A60,$A60)),""),"")</f>
        <v/>
      </c>
      <c r="J60" s="18">
        <f>_xlfn.IFNA(IF(VLOOKUP($A60,Spiele!$A$2:$D$16,3,FALSE)=$B60,(COUNTIFS($L$1:$L59,"Tor",$B$1:$B59,$B60,$A$1:$A59,$A60)+COUNTIFS($L$1:$L59,"ET",$B$1:$B59,$B60,$A$1:$A59,$A60))-(COUNTIFS($L$1:$L59,"Tor",$B$1:$B59,"&lt;&gt;"&amp;$B60,$A$1:$A59,$A60)+COUNTIFS($L$1:$L59,"ET",$B$1:$B59,"&lt;&gt;"&amp;$B60,$A$1:$A59,$A60)),(COUNTIFS($L$1:$L59,"Tor",$B$1:$B59,$B60,$A$1:$A59,$A60)+COUNTIFS($L$1:$L59,"ET",$B$1:$B59,$B60,$A$1:$A59,$A60))-(COUNTIFS($L$1:$L59,"Tor",$B$1:$B59,"&lt;&gt;"&amp;$B60,$A$1:$A59,$A60)+COUNTIFS($L$1:$L59,"ET",$B$1:$B59,"&lt;&gt;"&amp;$B60,$A$1:$A59,$A60))),"")</f>
        <v>0</v>
      </c>
      <c r="K60" s="3">
        <v>13</v>
      </c>
      <c r="L60" s="17" t="s">
        <v>19</v>
      </c>
      <c r="M60" s="2" t="s">
        <v>164</v>
      </c>
      <c r="N60" s="2" t="s">
        <v>179</v>
      </c>
      <c r="O60" s="17"/>
      <c r="AA60" s="2" t="s">
        <v>143</v>
      </c>
      <c r="AB60" s="17" t="s">
        <v>150</v>
      </c>
      <c r="AC60" s="14" t="s">
        <v>151</v>
      </c>
      <c r="AD60" s="14" t="s">
        <v>157</v>
      </c>
      <c r="AE60" s="18"/>
      <c r="AF60" s="13">
        <v>3.5</v>
      </c>
      <c r="AG60" s="13">
        <v>4</v>
      </c>
      <c r="AH60" s="19">
        <f t="shared" si="0"/>
        <v>4</v>
      </c>
      <c r="AI60" s="19">
        <f t="shared" si="1"/>
        <v>63.100298524399463</v>
      </c>
      <c r="AJ60" s="2" t="s">
        <v>170</v>
      </c>
      <c r="AK60" s="13">
        <v>3.5</v>
      </c>
      <c r="AL60" s="13">
        <v>0.5</v>
      </c>
      <c r="AM60" s="19">
        <f>IF(Abschlüsse[[#This Row],[Ergeb]]="ET","",SQRT(($AF60-$AK60)^2+($AG60-$AL60)^2))</f>
        <v>3.5</v>
      </c>
      <c r="AN60" s="3">
        <v>0</v>
      </c>
      <c r="AO60" s="13"/>
      <c r="AP60" s="13"/>
      <c r="AQ60" s="19" t="str">
        <f t="shared" si="2"/>
        <v/>
      </c>
      <c r="AR60" s="3">
        <v>0</v>
      </c>
      <c r="AU60" s="19" t="str">
        <f t="shared" si="3"/>
        <v/>
      </c>
    </row>
    <row r="61" spans="1:48" ht="25.05" customHeight="1">
      <c r="A61" s="3">
        <v>3</v>
      </c>
      <c r="B61" s="2" t="s">
        <v>8</v>
      </c>
      <c r="C61" s="17" t="str">
        <f>IF($A61="","",IF(VLOOKUP($A61,Spiele!$A$2:$D$16,3,FALSE)=$B61,"H","G"))</f>
        <v>H</v>
      </c>
      <c r="D61" s="17" t="str">
        <f>IF($B61="","",IF(VLOOKUP($A61,Spiele!$A$2:$F$16,3,FALSE)=$B61,VLOOKUP($A61,Spiele!$A$2:$F$16,4,FALSE),VLOOKUP($A61,Spiele!$A$2:$F$16,3,FALSE)))</f>
        <v>TSV</v>
      </c>
      <c r="E61" s="18">
        <f>IF(Abschlüsse[[#This Row],[Ergeb]]="ET",0,COUNTIFS($A$2:$A61,$A61,$B$2:$B61,$B61,$L$2:$L61,"&lt;&gt;ET"))</f>
        <v>7</v>
      </c>
      <c r="F61" s="11">
        <v>29</v>
      </c>
      <c r="G61" s="12">
        <v>1</v>
      </c>
      <c r="H61" s="18">
        <f>COUNTIFS('Rote Karten'!$A$2:$A$4,$A61,'Rote Karten'!$D$2:$D$4,"&lt;&gt;"&amp;$B61,'Rote Karten'!$B$2:$B$4,"&lt;"&amp;$F61,'Rote Karten'!$C$2:$C$4,"&lt;="&amp;$G61)-COUNTIFS('Rote Karten'!$A$2:$A$4,$A61,'Rote Karten'!$D$2:$D$4,$B61,'Rote Karten'!$B$2:$B$4,"&lt;"&amp;$F61,'Rote Karten'!$C$2:$C$4,"&lt;="&amp;$G61)</f>
        <v>0</v>
      </c>
      <c r="I61" s="17" t="str">
        <f>IF(OR($L61="Tor",$L61="ET"),_xlfn.IFNA(IF(VLOOKUP($A61,Spiele!$A$2:$C$16,3,FALSE)=$B61,COUNTIFS($L$2:$L61,"Tor",$B$2:$B61,$B61,$A$2:$A61,$A61)+COUNTIFS($L$2:$L61,"ET",$B$2:$B61,$B61,$A$2:$A61,$A61)&amp;":"&amp;COUNTIFS($L$2:$L61,"Tor",$B$2:$B61,"&lt;&gt;"&amp;$B61,$A$2:$A61,$A61)+COUNTIFS($L$2:$L61,"ET",$B$2:$B61,"&lt;&gt;"&amp;$B61,$A$2:$A61,$A61),COUNTIFS($L$2:$L61,"Tor",$B$2:$B61,"&lt;&gt;"&amp;$B61,$A$2:$A61,$A61)+COUNTIFS($L$2:$L61,"ET",$B$2:$B61,"&lt;&gt;"&amp;$B61,$A$2:$A61,$A61)&amp;":"&amp;COUNTIFS($L$2:$L61,"Tor",$B$2:$B61,$B61,$A$2:$A61,$A61)+COUNTIFS($L$2:$L61,"ET",$B$2:$B61,$B61,$A$2:$A61,$A61)),""),"")</f>
        <v/>
      </c>
      <c r="J61" s="18">
        <f>_xlfn.IFNA(IF(VLOOKUP($A61,Spiele!$A$2:$D$16,3,FALSE)=$B61,(COUNTIFS($L$1:$L60,"Tor",$B$1:$B60,$B61,$A$1:$A60,$A61)+COUNTIFS($L$1:$L60,"ET",$B$1:$B60,$B61,$A$1:$A60,$A61))-(COUNTIFS($L$1:$L60,"Tor",$B$1:$B60,"&lt;&gt;"&amp;$B61,$A$1:$A60,$A61)+COUNTIFS($L$1:$L60,"ET",$B$1:$B60,"&lt;&gt;"&amp;$B61,$A$1:$A60,$A61)),(COUNTIFS($L$1:$L60,"Tor",$B$1:$B60,$B61,$A$1:$A60,$A61)+COUNTIFS($L$1:$L60,"ET",$B$1:$B60,$B61,$A$1:$A60,$A61))-(COUNTIFS($L$1:$L60,"Tor",$B$1:$B60,"&lt;&gt;"&amp;$B61,$A$1:$A60,$A61)+COUNTIFS($L$1:$L60,"ET",$B$1:$B60,"&lt;&gt;"&amp;$B61,$A$1:$A60,$A61))),"")</f>
        <v>0</v>
      </c>
      <c r="K61" s="3">
        <v>14</v>
      </c>
      <c r="L61" s="17" t="s">
        <v>18</v>
      </c>
      <c r="M61" s="2" t="s">
        <v>175</v>
      </c>
      <c r="O61" s="17"/>
      <c r="AA61" s="2" t="s">
        <v>143</v>
      </c>
      <c r="AB61" s="17" t="s">
        <v>150</v>
      </c>
      <c r="AC61" s="14" t="s">
        <v>151</v>
      </c>
      <c r="AD61" s="14" t="s">
        <v>146</v>
      </c>
      <c r="AE61" s="18">
        <v>20</v>
      </c>
      <c r="AF61" s="13">
        <v>13.5</v>
      </c>
      <c r="AG61" s="13">
        <v>20</v>
      </c>
      <c r="AH61" s="19">
        <f t="shared" si="0"/>
        <v>22.289585011839051</v>
      </c>
      <c r="AI61" s="19">
        <f t="shared" si="1"/>
        <v>14.432407454590555</v>
      </c>
      <c r="AJ61" s="2" t="s">
        <v>147</v>
      </c>
      <c r="AK61" s="13">
        <v>0.5</v>
      </c>
      <c r="AL61" s="13">
        <v>1</v>
      </c>
      <c r="AM61" s="19">
        <f>IF(Abschlüsse[[#This Row],[Ergeb]]="ET","",SQRT(($AF61-$AK61)^2+($AG61-$AL61)^2))</f>
        <v>23.021728866442675</v>
      </c>
      <c r="AN61" s="3">
        <v>0</v>
      </c>
      <c r="AO61" s="13"/>
      <c r="AP61" s="13"/>
      <c r="AQ61" s="19" t="str">
        <f t="shared" si="2"/>
        <v/>
      </c>
      <c r="AR61" s="3">
        <v>4</v>
      </c>
      <c r="AS61" s="13">
        <v>9</v>
      </c>
      <c r="AT61" s="13">
        <v>12.5</v>
      </c>
      <c r="AU61" s="19">
        <f t="shared" si="3"/>
        <v>8.7464278422679502</v>
      </c>
    </row>
    <row r="62" spans="1:48" ht="25.05" customHeight="1">
      <c r="A62" s="3">
        <v>3</v>
      </c>
      <c r="B62" s="2" t="s">
        <v>8</v>
      </c>
      <c r="C62" s="17" t="str">
        <f>IF($A62="","",IF(VLOOKUP($A62,Spiele!$A$2:$D$16,3,FALSE)=$B62,"H","G"))</f>
        <v>H</v>
      </c>
      <c r="D62" s="17" t="str">
        <f>IF($B62="","",IF(VLOOKUP($A62,Spiele!$A$2:$F$16,3,FALSE)=$B62,VLOOKUP($A62,Spiele!$A$2:$F$16,4,FALSE),VLOOKUP($A62,Spiele!$A$2:$F$16,3,FALSE)))</f>
        <v>TSV</v>
      </c>
      <c r="E62" s="18">
        <f>IF(Abschlüsse[[#This Row],[Ergeb]]="ET",0,COUNTIFS($A$2:$A62,$A62,$B$2:$B62,$B62,$L$2:$L62,"&lt;&gt;ET"))</f>
        <v>8</v>
      </c>
      <c r="F62" s="11">
        <v>31</v>
      </c>
      <c r="G62" s="12">
        <v>1</v>
      </c>
      <c r="H62" s="18">
        <f>COUNTIFS('Rote Karten'!$A$2:$A$4,$A62,'Rote Karten'!$D$2:$D$4,"&lt;&gt;"&amp;$B62,'Rote Karten'!$B$2:$B$4,"&lt;"&amp;$F62,'Rote Karten'!$C$2:$C$4,"&lt;="&amp;$G62)-COUNTIFS('Rote Karten'!$A$2:$A$4,$A62,'Rote Karten'!$D$2:$D$4,$B62,'Rote Karten'!$B$2:$B$4,"&lt;"&amp;$F62,'Rote Karten'!$C$2:$C$4,"&lt;="&amp;$G62)</f>
        <v>0</v>
      </c>
      <c r="I62" s="17" t="str">
        <f>IF(OR($L62="Tor",$L62="ET"),_xlfn.IFNA(IF(VLOOKUP($A62,Spiele!$A$2:$C$16,3,FALSE)=$B62,COUNTIFS($L$2:$L62,"Tor",$B$2:$B62,$B62,$A$2:$A62,$A62)+COUNTIFS($L$2:$L62,"ET",$B$2:$B62,$B62,$A$2:$A62,$A62)&amp;":"&amp;COUNTIFS($L$2:$L62,"Tor",$B$2:$B62,"&lt;&gt;"&amp;$B62,$A$2:$A62,$A62)+COUNTIFS($L$2:$L62,"ET",$B$2:$B62,"&lt;&gt;"&amp;$B62,$A$2:$A62,$A62),COUNTIFS($L$2:$L62,"Tor",$B$2:$B62,"&lt;&gt;"&amp;$B62,$A$2:$A62,$A62)+COUNTIFS($L$2:$L62,"ET",$B$2:$B62,"&lt;&gt;"&amp;$B62,$A$2:$A62,$A62)&amp;":"&amp;COUNTIFS($L$2:$L62,"Tor",$B$2:$B62,$B62,$A$2:$A62,$A62)+COUNTIFS($L$2:$L62,"ET",$B$2:$B62,$B62,$A$2:$A62,$A62)),""),"")</f>
        <v/>
      </c>
      <c r="J62" s="18">
        <f>_xlfn.IFNA(IF(VLOOKUP($A62,Spiele!$A$2:$D$16,3,FALSE)=$B62,(COUNTIFS($L$1:$L61,"Tor",$B$1:$B61,$B62,$A$1:$A61,$A62)+COUNTIFS($L$1:$L61,"ET",$B$1:$B61,$B62,$A$1:$A61,$A62))-(COUNTIFS($L$1:$L61,"Tor",$B$1:$B61,"&lt;&gt;"&amp;$B62,$A$1:$A61,$A62)+COUNTIFS($L$1:$L61,"ET",$B$1:$B61,"&lt;&gt;"&amp;$B62,$A$1:$A61,$A62)),(COUNTIFS($L$1:$L61,"Tor",$B$1:$B61,$B62,$A$1:$A61,$A62)+COUNTIFS($L$1:$L61,"ET",$B$1:$B61,$B62,$A$1:$A61,$A62))-(COUNTIFS($L$1:$L61,"Tor",$B$1:$B61,"&lt;&gt;"&amp;$B62,$A$1:$A61,$A62)+COUNTIFS($L$1:$L61,"ET",$B$1:$B61,"&lt;&gt;"&amp;$B62,$A$1:$A61,$A62))),"")</f>
        <v>0</v>
      </c>
      <c r="K62" s="3">
        <v>15</v>
      </c>
      <c r="L62" s="17" t="s">
        <v>19</v>
      </c>
      <c r="M62" s="2" t="s">
        <v>148</v>
      </c>
      <c r="N62" s="2" t="s">
        <v>153</v>
      </c>
      <c r="O62" s="17">
        <v>27</v>
      </c>
      <c r="P62" s="2">
        <v>7</v>
      </c>
      <c r="Q62" s="2">
        <v>20</v>
      </c>
      <c r="R62" s="2">
        <v>21</v>
      </c>
      <c r="S62" s="2">
        <v>6</v>
      </c>
      <c r="T62" s="2">
        <v>8</v>
      </c>
      <c r="AA62" s="2" t="s">
        <v>143</v>
      </c>
      <c r="AB62" s="17" t="s">
        <v>144</v>
      </c>
      <c r="AC62" s="14" t="s">
        <v>151</v>
      </c>
      <c r="AD62" s="14" t="s">
        <v>157</v>
      </c>
      <c r="AE62" s="18">
        <v>7</v>
      </c>
      <c r="AF62" s="13">
        <v>13</v>
      </c>
      <c r="AG62" s="13">
        <v>11.5</v>
      </c>
      <c r="AH62" s="19">
        <f t="shared" si="0"/>
        <v>14.815046405597249</v>
      </c>
      <c r="AI62" s="19">
        <f t="shared" si="1"/>
        <v>16.30100534020518</v>
      </c>
      <c r="AJ62" s="2" t="s">
        <v>147</v>
      </c>
      <c r="AK62" s="13">
        <v>3.5</v>
      </c>
      <c r="AL62" s="13">
        <v>2.5</v>
      </c>
      <c r="AM62" s="19">
        <f>IF(Abschlüsse[[#This Row],[Ergeb]]="ET","",SQRT(($AF62-$AK62)^2+($AG62-$AL62)^2))</f>
        <v>13.0862523283024</v>
      </c>
      <c r="AN62" s="3">
        <v>2</v>
      </c>
      <c r="AO62" s="13">
        <v>9.5</v>
      </c>
      <c r="AP62" s="13">
        <v>11</v>
      </c>
      <c r="AQ62" s="19">
        <f t="shared" si="2"/>
        <v>3.5355339059327378</v>
      </c>
      <c r="AR62" s="3">
        <v>0</v>
      </c>
      <c r="AU62" s="19" t="str">
        <f t="shared" si="3"/>
        <v/>
      </c>
    </row>
    <row r="63" spans="1:48" ht="25.05" customHeight="1">
      <c r="A63" s="3">
        <v>3</v>
      </c>
      <c r="B63" s="2" t="s">
        <v>8</v>
      </c>
      <c r="C63" s="17" t="str">
        <f>IF($A63="","",IF(VLOOKUP($A63,Spiele!$A$2:$D$16,3,FALSE)=$B63,"H","G"))</f>
        <v>H</v>
      </c>
      <c r="D63" s="17" t="str">
        <f>IF($B63="","",IF(VLOOKUP($A63,Spiele!$A$2:$F$16,3,FALSE)=$B63,VLOOKUP($A63,Spiele!$A$2:$F$16,4,FALSE),VLOOKUP($A63,Spiele!$A$2:$F$16,3,FALSE)))</f>
        <v>TSV</v>
      </c>
      <c r="E63" s="18">
        <f>IF(Abschlüsse[[#This Row],[Ergeb]]="ET",0,COUNTIFS($A$2:$A63,$A63,$B$2:$B63,$B63,$L$2:$L63,"&lt;&gt;ET"))</f>
        <v>9</v>
      </c>
      <c r="F63" s="11">
        <v>32</v>
      </c>
      <c r="G63" s="12">
        <v>1</v>
      </c>
      <c r="H63" s="18">
        <f>COUNTIFS('Rote Karten'!$A$2:$A$4,$A63,'Rote Karten'!$D$2:$D$4,"&lt;&gt;"&amp;$B63,'Rote Karten'!$B$2:$B$4,"&lt;"&amp;$F63,'Rote Karten'!$C$2:$C$4,"&lt;="&amp;$G63)-COUNTIFS('Rote Karten'!$A$2:$A$4,$A63,'Rote Karten'!$D$2:$D$4,$B63,'Rote Karten'!$B$2:$B$4,"&lt;"&amp;$F63,'Rote Karten'!$C$2:$C$4,"&lt;="&amp;$G63)</f>
        <v>0</v>
      </c>
      <c r="I63" s="17" t="str">
        <f>IF(OR($L63="Tor",$L63="ET"),_xlfn.IFNA(IF(VLOOKUP($A63,Spiele!$A$2:$C$16,3,FALSE)=$B63,COUNTIFS($L$2:$L63,"Tor",$B$2:$B63,$B63,$A$2:$A63,$A63)+COUNTIFS($L$2:$L63,"ET",$B$2:$B63,$B63,$A$2:$A63,$A63)&amp;":"&amp;COUNTIFS($L$2:$L63,"Tor",$B$2:$B63,"&lt;&gt;"&amp;$B63,$A$2:$A63,$A63)+COUNTIFS($L$2:$L63,"ET",$B$2:$B63,"&lt;&gt;"&amp;$B63,$A$2:$A63,$A63),COUNTIFS($L$2:$L63,"Tor",$B$2:$B63,"&lt;&gt;"&amp;$B63,$A$2:$A63,$A63)+COUNTIFS($L$2:$L63,"ET",$B$2:$B63,"&lt;&gt;"&amp;$B63,$A$2:$A63,$A63)&amp;":"&amp;COUNTIFS($L$2:$L63,"Tor",$B$2:$B63,$B63,$A$2:$A63,$A63)+COUNTIFS($L$2:$L63,"ET",$B$2:$B63,$B63,$A$2:$A63,$A63)),""),"")</f>
        <v>2:1</v>
      </c>
      <c r="J63" s="18">
        <f>_xlfn.IFNA(IF(VLOOKUP($A63,Spiele!$A$2:$D$16,3,FALSE)=$B63,(COUNTIFS($L$1:$L62,"Tor",$B$1:$B62,$B63,$A$1:$A62,$A63)+COUNTIFS($L$1:$L62,"ET",$B$1:$B62,$B63,$A$1:$A62,$A63))-(COUNTIFS($L$1:$L62,"Tor",$B$1:$B62,"&lt;&gt;"&amp;$B63,$A$1:$A62,$A63)+COUNTIFS($L$1:$L62,"ET",$B$1:$B62,"&lt;&gt;"&amp;$B63,$A$1:$A62,$A63)),(COUNTIFS($L$1:$L62,"Tor",$B$1:$B62,$B63,$A$1:$A62,$A63)+COUNTIFS($L$1:$L62,"ET",$B$1:$B62,$B63,$A$1:$A62,$A63))-(COUNTIFS($L$1:$L62,"Tor",$B$1:$B62,"&lt;&gt;"&amp;$B63,$A$1:$A62,$A63)+COUNTIFS($L$1:$L62,"ET",$B$1:$B62,"&lt;&gt;"&amp;$B63,$A$1:$A62,$A63))),"")</f>
        <v>0</v>
      </c>
      <c r="K63" s="3">
        <v>16</v>
      </c>
      <c r="L63" s="17" t="s">
        <v>0</v>
      </c>
      <c r="M63" s="2" t="s">
        <v>164</v>
      </c>
      <c r="N63" s="2" t="s">
        <v>165</v>
      </c>
      <c r="O63" s="17">
        <v>8</v>
      </c>
      <c r="P63" s="2">
        <v>7</v>
      </c>
      <c r="Q63" s="2">
        <v>6</v>
      </c>
      <c r="AA63" s="2" t="s">
        <v>152</v>
      </c>
      <c r="AB63" s="17" t="s">
        <v>144</v>
      </c>
      <c r="AC63" s="14" t="s">
        <v>151</v>
      </c>
      <c r="AD63" s="14" t="s">
        <v>157</v>
      </c>
      <c r="AE63" s="18">
        <v>27</v>
      </c>
      <c r="AF63" s="13">
        <v>10</v>
      </c>
      <c r="AG63" s="13">
        <v>3</v>
      </c>
      <c r="AH63" s="19">
        <f t="shared" si="0"/>
        <v>7.0139575134156606</v>
      </c>
      <c r="AI63" s="19">
        <f t="shared" si="1"/>
        <v>12.936250064949594</v>
      </c>
      <c r="AJ63" s="2" t="s">
        <v>147</v>
      </c>
      <c r="AK63" s="13">
        <v>4</v>
      </c>
      <c r="AL63" s="13">
        <v>1</v>
      </c>
      <c r="AM63" s="19">
        <f>IF(Abschlüsse[[#This Row],[Ergeb]]="ET","",SQRT(($AF63-$AK63)^2+($AG63-$AL63)^2))</f>
        <v>6.324555320336759</v>
      </c>
      <c r="AN63" s="3">
        <v>0</v>
      </c>
      <c r="AO63" s="13"/>
      <c r="AP63" s="13"/>
      <c r="AQ63" s="19" t="str">
        <f t="shared" si="2"/>
        <v/>
      </c>
      <c r="AR63" s="3">
        <v>0</v>
      </c>
      <c r="AU63" s="19" t="str">
        <f t="shared" si="3"/>
        <v/>
      </c>
    </row>
    <row r="64" spans="1:48" ht="25.05" customHeight="1">
      <c r="A64" s="3">
        <v>3</v>
      </c>
      <c r="B64" s="2" t="s">
        <v>8</v>
      </c>
      <c r="C64" s="17" t="str">
        <f>IF($A64="","",IF(VLOOKUP($A64,Spiele!$A$2:$D$16,3,FALSE)=$B64,"H","G"))</f>
        <v>H</v>
      </c>
      <c r="D64" s="17" t="str">
        <f>IF($B64="","",IF(VLOOKUP($A64,Spiele!$A$2:$F$16,3,FALSE)=$B64,VLOOKUP($A64,Spiele!$A$2:$F$16,4,FALSE),VLOOKUP($A64,Spiele!$A$2:$F$16,3,FALSE)))</f>
        <v>TSV</v>
      </c>
      <c r="E64" s="18">
        <f>IF(Abschlüsse[[#This Row],[Ergeb]]="ET",0,COUNTIFS($A$2:$A64,$A64,$B$2:$B64,$B64,$L$2:$L64,"&lt;&gt;ET"))</f>
        <v>10</v>
      </c>
      <c r="F64" s="11">
        <v>34</v>
      </c>
      <c r="G64" s="12">
        <v>1</v>
      </c>
      <c r="H64" s="18">
        <f>COUNTIFS('Rote Karten'!$A$2:$A$4,$A64,'Rote Karten'!$D$2:$D$4,"&lt;&gt;"&amp;$B64,'Rote Karten'!$B$2:$B$4,"&lt;"&amp;$F64,'Rote Karten'!$C$2:$C$4,"&lt;="&amp;$G64)-COUNTIFS('Rote Karten'!$A$2:$A$4,$A64,'Rote Karten'!$D$2:$D$4,$B64,'Rote Karten'!$B$2:$B$4,"&lt;"&amp;$F64,'Rote Karten'!$C$2:$C$4,"&lt;="&amp;$G64)</f>
        <v>0</v>
      </c>
      <c r="I64" s="17" t="str">
        <f>IF(OR($L64="Tor",$L64="ET"),_xlfn.IFNA(IF(VLOOKUP($A64,Spiele!$A$2:$C$16,3,FALSE)=$B64,COUNTIFS($L$2:$L64,"Tor",$B$2:$B64,$B64,$A$2:$A64,$A64)+COUNTIFS($L$2:$L64,"ET",$B$2:$B64,$B64,$A$2:$A64,$A64)&amp;":"&amp;COUNTIFS($L$2:$L64,"Tor",$B$2:$B64,"&lt;&gt;"&amp;$B64,$A$2:$A64,$A64)+COUNTIFS($L$2:$L64,"ET",$B$2:$B64,"&lt;&gt;"&amp;$B64,$A$2:$A64,$A64),COUNTIFS($L$2:$L64,"Tor",$B$2:$B64,"&lt;&gt;"&amp;$B64,$A$2:$A64,$A64)+COUNTIFS($L$2:$L64,"ET",$B$2:$B64,"&lt;&gt;"&amp;$B64,$A$2:$A64,$A64)&amp;":"&amp;COUNTIFS($L$2:$L64,"Tor",$B$2:$B64,$B64,$A$2:$A64,$A64)+COUNTIFS($L$2:$L64,"ET",$B$2:$B64,$B64,$A$2:$A64,$A64)),""),"")</f>
        <v/>
      </c>
      <c r="J64" s="18">
        <f>_xlfn.IFNA(IF(VLOOKUP($A64,Spiele!$A$2:$D$16,3,FALSE)=$B64,(COUNTIFS($L$1:$L63,"Tor",$B$1:$B63,$B64,$A$1:$A63,$A64)+COUNTIFS($L$1:$L63,"ET",$B$1:$B63,$B64,$A$1:$A63,$A64))-(COUNTIFS($L$1:$L63,"Tor",$B$1:$B63,"&lt;&gt;"&amp;$B64,$A$1:$A63,$A64)+COUNTIFS($L$1:$L63,"ET",$B$1:$B63,"&lt;&gt;"&amp;$B64,$A$1:$A63,$A64)),(COUNTIFS($L$1:$L63,"Tor",$B$1:$B63,$B64,$A$1:$A63,$A64)+COUNTIFS($L$1:$L63,"ET",$B$1:$B63,$B64,$A$1:$A63,$A64))-(COUNTIFS($L$1:$L63,"Tor",$B$1:$B63,"&lt;&gt;"&amp;$B64,$A$1:$A63,$A64)+COUNTIFS($L$1:$L63,"ET",$B$1:$B63,"&lt;&gt;"&amp;$B64,$A$1:$A63,$A64))),"")</f>
        <v>1</v>
      </c>
      <c r="K64" s="3">
        <v>17</v>
      </c>
      <c r="L64" s="17" t="s">
        <v>18</v>
      </c>
      <c r="M64" s="2" t="s">
        <v>148</v>
      </c>
      <c r="N64" s="2" t="s">
        <v>3</v>
      </c>
      <c r="O64" s="17"/>
      <c r="AA64" s="2" t="s">
        <v>152</v>
      </c>
      <c r="AB64" s="17" t="s">
        <v>150</v>
      </c>
      <c r="AC64" s="14" t="s">
        <v>151</v>
      </c>
      <c r="AD64" s="14" t="s">
        <v>157</v>
      </c>
      <c r="AE64" s="18">
        <v>9</v>
      </c>
      <c r="AF64" s="13">
        <v>-7.5</v>
      </c>
      <c r="AG64" s="13">
        <v>6</v>
      </c>
      <c r="AH64" s="19">
        <f t="shared" si="0"/>
        <v>7.1235945982347983</v>
      </c>
      <c r="AI64" s="19">
        <f t="shared" si="1"/>
        <v>29.11675278028325</v>
      </c>
      <c r="AJ64" s="2" t="s">
        <v>147</v>
      </c>
      <c r="AK64" s="13">
        <v>-5.5</v>
      </c>
      <c r="AL64" s="13">
        <v>5</v>
      </c>
      <c r="AM64" s="19">
        <f>IF(Abschlüsse[[#This Row],[Ergeb]]="ET","",SQRT(($AF64-$AK64)^2+($AG64-$AL64)^2))</f>
        <v>2.2360679774997898</v>
      </c>
      <c r="AN64" s="3">
        <v>1</v>
      </c>
      <c r="AO64" s="13">
        <v>-6.5</v>
      </c>
      <c r="AP64" s="13">
        <v>7</v>
      </c>
      <c r="AQ64" s="19">
        <f t="shared" si="2"/>
        <v>1.4142135623730951</v>
      </c>
      <c r="AR64" s="3">
        <v>0</v>
      </c>
      <c r="AU64" s="19" t="str">
        <f t="shared" si="3"/>
        <v/>
      </c>
    </row>
    <row r="65" spans="1:47" ht="25.05" customHeight="1">
      <c r="A65" s="3">
        <v>3</v>
      </c>
      <c r="B65" s="2" t="s">
        <v>59</v>
      </c>
      <c r="C65" s="17" t="str">
        <f>IF($A65="","",IF(VLOOKUP($A65,Spiele!$A$2:$D$16,3,FALSE)=$B65,"H","G"))</f>
        <v>G</v>
      </c>
      <c r="D65" s="17" t="str">
        <f>IF($B65="","",IF(VLOOKUP($A65,Spiele!$A$2:$F$16,3,FALSE)=$B65,VLOOKUP($A65,Spiele!$A$2:$F$16,4,FALSE),VLOOKUP($A65,Spiele!$A$2:$F$16,3,FALSE)))</f>
        <v>FCN</v>
      </c>
      <c r="E65" s="18">
        <f>IF(Abschlüsse[[#This Row],[Ergeb]]="ET",0,COUNTIFS($A$2:$A65,$A65,$B$2:$B65,$B65,$L$2:$L65,"&lt;&gt;ET"))</f>
        <v>8</v>
      </c>
      <c r="F65" s="11">
        <v>36</v>
      </c>
      <c r="G65" s="12">
        <v>1</v>
      </c>
      <c r="H65" s="18">
        <f>COUNTIFS('Rote Karten'!$A$2:$A$4,$A65,'Rote Karten'!$D$2:$D$4,"&lt;&gt;"&amp;$B65,'Rote Karten'!$B$2:$B$4,"&lt;"&amp;$F65,'Rote Karten'!$C$2:$C$4,"&lt;="&amp;$G65)-COUNTIFS('Rote Karten'!$A$2:$A$4,$A65,'Rote Karten'!$D$2:$D$4,$B65,'Rote Karten'!$B$2:$B$4,"&lt;"&amp;$F65,'Rote Karten'!$C$2:$C$4,"&lt;="&amp;$G65)</f>
        <v>0</v>
      </c>
      <c r="I65" s="17" t="str">
        <f>IF(OR($L65="Tor",$L65="ET"),_xlfn.IFNA(IF(VLOOKUP($A65,Spiele!$A$2:$C$16,3,FALSE)=$B65,COUNTIFS($L$2:$L65,"Tor",$B$2:$B65,$B65,$A$2:$A65,$A65)+COUNTIFS($L$2:$L65,"ET",$B$2:$B65,$B65,$A$2:$A65,$A65)&amp;":"&amp;COUNTIFS($L$2:$L65,"Tor",$B$2:$B65,"&lt;&gt;"&amp;$B65,$A$2:$A65,$A65)+COUNTIFS($L$2:$L65,"ET",$B$2:$B65,"&lt;&gt;"&amp;$B65,$A$2:$A65,$A65),COUNTIFS($L$2:$L65,"Tor",$B$2:$B65,"&lt;&gt;"&amp;$B65,$A$2:$A65,$A65)+COUNTIFS($L$2:$L65,"ET",$B$2:$B65,"&lt;&gt;"&amp;$B65,$A$2:$A65,$A65)&amp;":"&amp;COUNTIFS($L$2:$L65,"Tor",$B$2:$B65,$B65,$A$2:$A65,$A65)+COUNTIFS($L$2:$L65,"ET",$B$2:$B65,$B65,$A$2:$A65,$A65)),""),"")</f>
        <v/>
      </c>
      <c r="J65" s="18">
        <f>_xlfn.IFNA(IF(VLOOKUP($A65,Spiele!$A$2:$D$16,3,FALSE)=$B65,(COUNTIFS($L$1:$L64,"Tor",$B$1:$B64,$B65,$A$1:$A64,$A65)+COUNTIFS($L$1:$L64,"ET",$B$1:$B64,$B65,$A$1:$A64,$A65))-(COUNTIFS($L$1:$L64,"Tor",$B$1:$B64,"&lt;&gt;"&amp;$B65,$A$1:$A64,$A65)+COUNTIFS($L$1:$L64,"ET",$B$1:$B64,"&lt;&gt;"&amp;$B65,$A$1:$A64,$A65)),(COUNTIFS($L$1:$L64,"Tor",$B$1:$B64,$B65,$A$1:$A64,$A65)+COUNTIFS($L$1:$L64,"ET",$B$1:$B64,$B65,$A$1:$A64,$A65))-(COUNTIFS($L$1:$L64,"Tor",$B$1:$B64,"&lt;&gt;"&amp;$B65,$A$1:$A64,$A65)+COUNTIFS($L$1:$L64,"ET",$B$1:$B64,"&lt;&gt;"&amp;$B65,$A$1:$A64,$A65))),"")</f>
        <v>-1</v>
      </c>
      <c r="K65" s="3">
        <v>18</v>
      </c>
      <c r="L65" s="17" t="s">
        <v>18</v>
      </c>
      <c r="M65" s="2" t="s">
        <v>164</v>
      </c>
      <c r="N65" s="2" t="s">
        <v>179</v>
      </c>
      <c r="O65" s="17"/>
      <c r="AA65" s="2" t="s">
        <v>143</v>
      </c>
      <c r="AB65" s="17" t="s">
        <v>144</v>
      </c>
      <c r="AC65" s="14" t="s">
        <v>151</v>
      </c>
      <c r="AD65" s="14" t="s">
        <v>157</v>
      </c>
      <c r="AE65" s="18"/>
      <c r="AF65" s="13">
        <v>5.5</v>
      </c>
      <c r="AG65" s="13">
        <v>3</v>
      </c>
      <c r="AH65" s="19">
        <f t="shared" si="0"/>
        <v>3.5193181157718607</v>
      </c>
      <c r="AI65" s="19">
        <f t="shared" si="1"/>
        <v>40.343636414562809</v>
      </c>
      <c r="AJ65" s="2" t="s">
        <v>147</v>
      </c>
      <c r="AK65" s="13">
        <v>4.5</v>
      </c>
      <c r="AL65" s="13">
        <v>2</v>
      </c>
      <c r="AM65" s="19">
        <f>IF(Abschlüsse[[#This Row],[Ergeb]]="ET","",SQRT(($AF65-$AK65)^2+($AG65-$AL65)^2))</f>
        <v>1.4142135623730951</v>
      </c>
      <c r="AN65" s="3">
        <v>1</v>
      </c>
      <c r="AO65" s="13">
        <v>4</v>
      </c>
      <c r="AP65" s="13">
        <v>5.5</v>
      </c>
      <c r="AQ65" s="19">
        <f t="shared" si="2"/>
        <v>2.9154759474226504</v>
      </c>
      <c r="AR65" s="3">
        <v>0</v>
      </c>
      <c r="AU65" s="19" t="str">
        <f t="shared" si="3"/>
        <v/>
      </c>
    </row>
    <row r="66" spans="1:47" ht="25.05" customHeight="1">
      <c r="A66" s="3">
        <v>3</v>
      </c>
      <c r="B66" s="2" t="s">
        <v>59</v>
      </c>
      <c r="C66" s="17" t="str">
        <f>IF($A66="","",IF(VLOOKUP($A66,Spiele!$A$2:$D$16,3,FALSE)=$B66,"H","G"))</f>
        <v>G</v>
      </c>
      <c r="D66" s="17" t="str">
        <f>IF($B66="","",IF(VLOOKUP($A66,Spiele!$A$2:$F$16,3,FALSE)=$B66,VLOOKUP($A66,Spiele!$A$2:$F$16,4,FALSE),VLOOKUP($A66,Spiele!$A$2:$F$16,3,FALSE)))</f>
        <v>FCN</v>
      </c>
      <c r="E66" s="18">
        <f>IF(Abschlüsse[[#This Row],[Ergeb]]="ET",0,COUNTIFS($A$2:$A66,$A66,$B$2:$B66,$B66,$L$2:$L66,"&lt;&gt;ET"))</f>
        <v>9</v>
      </c>
      <c r="F66" s="11">
        <v>40</v>
      </c>
      <c r="G66" s="12">
        <v>1</v>
      </c>
      <c r="H66" s="18">
        <f>COUNTIFS('Rote Karten'!$A$2:$A$4,$A66,'Rote Karten'!$D$2:$D$4,"&lt;&gt;"&amp;$B66,'Rote Karten'!$B$2:$B$4,"&lt;"&amp;$F66,'Rote Karten'!$C$2:$C$4,"&lt;="&amp;$G66)-COUNTIFS('Rote Karten'!$A$2:$A$4,$A66,'Rote Karten'!$D$2:$D$4,$B66,'Rote Karten'!$B$2:$B$4,"&lt;"&amp;$F66,'Rote Karten'!$C$2:$C$4,"&lt;="&amp;$G66)</f>
        <v>0</v>
      </c>
      <c r="I66" s="17" t="str">
        <f>IF(OR($L66="Tor",$L66="ET"),_xlfn.IFNA(IF(VLOOKUP($A66,Spiele!$A$2:$C$16,3,FALSE)=$B66,COUNTIFS($L$2:$L66,"Tor",$B$2:$B66,$B66,$A$2:$A66,$A66)+COUNTIFS($L$2:$L66,"ET",$B$2:$B66,$B66,$A$2:$A66,$A66)&amp;":"&amp;COUNTIFS($L$2:$L66,"Tor",$B$2:$B66,"&lt;&gt;"&amp;$B66,$A$2:$A66,$A66)+COUNTIFS($L$2:$L66,"ET",$B$2:$B66,"&lt;&gt;"&amp;$B66,$A$2:$A66,$A66),COUNTIFS($L$2:$L66,"Tor",$B$2:$B66,"&lt;&gt;"&amp;$B66,$A$2:$A66,$A66)+COUNTIFS($L$2:$L66,"ET",$B$2:$B66,"&lt;&gt;"&amp;$B66,$A$2:$A66,$A66)&amp;":"&amp;COUNTIFS($L$2:$L66,"Tor",$B$2:$B66,$B66,$A$2:$A66,$A66)+COUNTIFS($L$2:$L66,"ET",$B$2:$B66,$B66,$A$2:$A66,$A66)),""),"")</f>
        <v/>
      </c>
      <c r="J66" s="18">
        <f>_xlfn.IFNA(IF(VLOOKUP($A66,Spiele!$A$2:$D$16,3,FALSE)=$B66,(COUNTIFS($L$1:$L65,"Tor",$B$1:$B65,$B66,$A$1:$A65,$A66)+COUNTIFS($L$1:$L65,"ET",$B$1:$B65,$B66,$A$1:$A65,$A66))-(COUNTIFS($L$1:$L65,"Tor",$B$1:$B65,"&lt;&gt;"&amp;$B66,$A$1:$A65,$A66)+COUNTIFS($L$1:$L65,"ET",$B$1:$B65,"&lt;&gt;"&amp;$B66,$A$1:$A65,$A66)),(COUNTIFS($L$1:$L65,"Tor",$B$1:$B65,$B66,$A$1:$A65,$A66)+COUNTIFS($L$1:$L65,"ET",$B$1:$B65,$B66,$A$1:$A65,$A66))-(COUNTIFS($L$1:$L65,"Tor",$B$1:$B65,"&lt;&gt;"&amp;$B66,$A$1:$A65,$A66)+COUNTIFS($L$1:$L65,"ET",$B$1:$B65,"&lt;&gt;"&amp;$B66,$A$1:$A65,$A66))),"")</f>
        <v>-1</v>
      </c>
      <c r="K66" s="3">
        <v>19</v>
      </c>
      <c r="L66" s="17" t="s">
        <v>19</v>
      </c>
      <c r="M66" s="2" t="s">
        <v>148</v>
      </c>
      <c r="N66" s="2" t="s">
        <v>154</v>
      </c>
      <c r="O66" s="17"/>
      <c r="AA66" s="2" t="s">
        <v>155</v>
      </c>
      <c r="AB66" s="17" t="s">
        <v>161</v>
      </c>
      <c r="AC66" s="14" t="s">
        <v>162</v>
      </c>
      <c r="AD66" s="14" t="s">
        <v>157</v>
      </c>
      <c r="AE66" s="18"/>
      <c r="AF66" s="13">
        <v>-4.5</v>
      </c>
      <c r="AG66" s="13">
        <v>8</v>
      </c>
      <c r="AH66" s="19">
        <f t="shared" ref="AH66:AH129" si="4">IF($L66="ET","",IF($AF66&gt;3.66,SQRT($AG66^2+($AF66-(7.32/2))^2),IF($AF66&lt;-3.66,SQRT($AG66^2+($AF66+(7.32/2))^2),$AG66)))</f>
        <v>8.0439791148411128</v>
      </c>
      <c r="AI66" s="19">
        <f t="shared" ref="AI66:AI129" si="5">IF($L66="ET","",IF(DEGREES(ATAN((7.32*$AG66)/($AG66^2+$AF66^2-(7.32/2)^2)))&lt;=0,180+DEGREES(ATAN((7.32*$AG66)/($AG66^2+$AF66^2-(7.32/2)^2))),DEGREES(ATAN((7.32*$AG66)/($AG66^2+$AF66^2-(7.32/2)^2)))))</f>
        <v>39.573173460749466</v>
      </c>
      <c r="AJ66" s="2" t="s">
        <v>147</v>
      </c>
      <c r="AK66" s="13">
        <v>-1</v>
      </c>
      <c r="AL66" s="13">
        <v>2</v>
      </c>
      <c r="AM66" s="19">
        <f>IF(Abschlüsse[[#This Row],[Ergeb]]="ET","",SQRT(($AF66-$AK66)^2+($AG66-$AL66)^2))</f>
        <v>6.946221994724902</v>
      </c>
      <c r="AN66" s="3">
        <v>1</v>
      </c>
      <c r="AO66" s="13">
        <v>-5.5</v>
      </c>
      <c r="AP66" s="13">
        <v>7.5</v>
      </c>
      <c r="AQ66" s="19">
        <f t="shared" si="2"/>
        <v>1.1180339887498949</v>
      </c>
      <c r="AR66" s="3">
        <v>0</v>
      </c>
      <c r="AU66" s="19" t="str">
        <f t="shared" si="3"/>
        <v/>
      </c>
    </row>
    <row r="67" spans="1:47" ht="25.05" customHeight="1">
      <c r="A67" s="3">
        <v>3</v>
      </c>
      <c r="B67" s="2" t="s">
        <v>59</v>
      </c>
      <c r="C67" s="17" t="str">
        <f>IF($A67="","",IF(VLOOKUP($A67,Spiele!$A$2:$D$16,3,FALSE)=$B67,"H","G"))</f>
        <v>G</v>
      </c>
      <c r="D67" s="17" t="str">
        <f>IF($B67="","",IF(VLOOKUP($A67,Spiele!$A$2:$F$16,3,FALSE)=$B67,VLOOKUP($A67,Spiele!$A$2:$F$16,4,FALSE),VLOOKUP($A67,Spiele!$A$2:$F$16,3,FALSE)))</f>
        <v>FCN</v>
      </c>
      <c r="E67" s="18">
        <f>IF(Abschlüsse[[#This Row],[Ergeb]]="ET",0,COUNTIFS($A$2:$A67,$A67,$B$2:$B67,$B67,$L$2:$L67,"&lt;&gt;ET"))</f>
        <v>10</v>
      </c>
      <c r="F67" s="11">
        <v>44</v>
      </c>
      <c r="G67" s="12">
        <v>2</v>
      </c>
      <c r="H67" s="18">
        <f>COUNTIFS('Rote Karten'!$A$2:$A$4,$A67,'Rote Karten'!$D$2:$D$4,"&lt;&gt;"&amp;$B67,'Rote Karten'!$B$2:$B$4,"&lt;"&amp;$F67,'Rote Karten'!$C$2:$C$4,"&lt;="&amp;$G67)-COUNTIFS('Rote Karten'!$A$2:$A$4,$A67,'Rote Karten'!$D$2:$D$4,$B67,'Rote Karten'!$B$2:$B$4,"&lt;"&amp;$F67,'Rote Karten'!$C$2:$C$4,"&lt;="&amp;$G67)</f>
        <v>0</v>
      </c>
      <c r="I67" s="17" t="str">
        <f>IF(OR($L67="Tor",$L67="ET"),_xlfn.IFNA(IF(VLOOKUP($A67,Spiele!$A$2:$C$16,3,FALSE)=$B67,COUNTIFS($L$2:$L67,"Tor",$B$2:$B67,$B67,$A$2:$A67,$A67)+COUNTIFS($L$2:$L67,"ET",$B$2:$B67,$B67,$A$2:$A67,$A67)&amp;":"&amp;COUNTIFS($L$2:$L67,"Tor",$B$2:$B67,"&lt;&gt;"&amp;$B67,$A$2:$A67,$A67)+COUNTIFS($L$2:$L67,"ET",$B$2:$B67,"&lt;&gt;"&amp;$B67,$A$2:$A67,$A67),COUNTIFS($L$2:$L67,"Tor",$B$2:$B67,"&lt;&gt;"&amp;$B67,$A$2:$A67,$A67)+COUNTIFS($L$2:$L67,"ET",$B$2:$B67,"&lt;&gt;"&amp;$B67,$A$2:$A67,$A67)&amp;":"&amp;COUNTIFS($L$2:$L67,"Tor",$B$2:$B67,$B67,$A$2:$A67,$A67)+COUNTIFS($L$2:$L67,"ET",$B$2:$B67,$B67,$A$2:$A67,$A67)),""),"")</f>
        <v/>
      </c>
      <c r="J67" s="18">
        <f>_xlfn.IFNA(IF(VLOOKUP($A67,Spiele!$A$2:$D$16,3,FALSE)=$B67,(COUNTIFS($L$1:$L66,"Tor",$B$1:$B66,$B67,$A$1:$A66,$A67)+COUNTIFS($L$1:$L66,"ET",$B$1:$B66,$B67,$A$1:$A66,$A67))-(COUNTIFS($L$1:$L66,"Tor",$B$1:$B66,"&lt;&gt;"&amp;$B67,$A$1:$A66,$A67)+COUNTIFS($L$1:$L66,"ET",$B$1:$B66,"&lt;&gt;"&amp;$B67,$A$1:$A66,$A67)),(COUNTIFS($L$1:$L66,"Tor",$B$1:$B66,$B67,$A$1:$A66,$A67)+COUNTIFS($L$1:$L66,"ET",$B$1:$B66,$B67,$A$1:$A66,$A67))-(COUNTIFS($L$1:$L66,"Tor",$B$1:$B66,"&lt;&gt;"&amp;$B67,$A$1:$A66,$A67)+COUNTIFS($L$1:$L66,"ET",$B$1:$B66,"&lt;&gt;"&amp;$B67,$A$1:$A66,$A67))),"")</f>
        <v>-1</v>
      </c>
      <c r="K67" s="3">
        <v>20</v>
      </c>
      <c r="L67" s="17" t="s">
        <v>19</v>
      </c>
      <c r="M67" s="2" t="s">
        <v>164</v>
      </c>
      <c r="N67" s="2" t="s">
        <v>154</v>
      </c>
      <c r="O67" s="17"/>
      <c r="AA67" s="2" t="s">
        <v>155</v>
      </c>
      <c r="AB67" s="17" t="s">
        <v>161</v>
      </c>
      <c r="AC67" s="14" t="s">
        <v>162</v>
      </c>
      <c r="AD67" s="14" t="s">
        <v>157</v>
      </c>
      <c r="AE67" s="18"/>
      <c r="AF67" s="13">
        <v>-2.5</v>
      </c>
      <c r="AG67" s="13">
        <v>10.5</v>
      </c>
      <c r="AH67" s="19">
        <f t="shared" si="4"/>
        <v>10.5</v>
      </c>
      <c r="AI67" s="19">
        <f t="shared" si="5"/>
        <v>36.702982325223644</v>
      </c>
      <c r="AJ67" s="2" t="s">
        <v>147</v>
      </c>
      <c r="AK67" s="13">
        <v>0</v>
      </c>
      <c r="AL67" s="13">
        <v>0.5</v>
      </c>
      <c r="AM67" s="19">
        <f>IF(Abschlüsse[[#This Row],[Ergeb]]="ET","",SQRT(($AF67-$AK67)^2+($AG67-$AL67)^2))</f>
        <v>10.307764064044152</v>
      </c>
      <c r="AN67" s="3">
        <v>1</v>
      </c>
      <c r="AO67" s="13">
        <v>-2.5</v>
      </c>
      <c r="AP67" s="13">
        <v>10</v>
      </c>
      <c r="AQ67" s="19">
        <f t="shared" si="2"/>
        <v>0.5</v>
      </c>
      <c r="AR67" s="3">
        <v>0</v>
      </c>
      <c r="AU67" s="19" t="str">
        <f t="shared" si="3"/>
        <v/>
      </c>
    </row>
    <row r="68" spans="1:47" ht="25.05" customHeight="1">
      <c r="A68" s="3">
        <v>3</v>
      </c>
      <c r="B68" s="2" t="s">
        <v>8</v>
      </c>
      <c r="C68" s="17" t="str">
        <f>IF($A68="","",IF(VLOOKUP($A68,Spiele!$A$2:$D$16,3,FALSE)=$B68,"H","G"))</f>
        <v>H</v>
      </c>
      <c r="D68" s="17" t="str">
        <f>IF($B68="","",IF(VLOOKUP($A68,Spiele!$A$2:$F$16,3,FALSE)=$B68,VLOOKUP($A68,Spiele!$A$2:$F$16,4,FALSE),VLOOKUP($A68,Spiele!$A$2:$F$16,3,FALSE)))</f>
        <v>TSV</v>
      </c>
      <c r="E68" s="18">
        <f>IF(Abschlüsse[[#This Row],[Ergeb]]="ET",0,COUNTIFS($A$2:$A68,$A68,$B$2:$B68,$B68,$L$2:$L68,"&lt;&gt;ET"))</f>
        <v>11</v>
      </c>
      <c r="F68" s="11">
        <v>45</v>
      </c>
      <c r="G68" s="12">
        <v>2</v>
      </c>
      <c r="H68" s="18">
        <f>COUNTIFS('Rote Karten'!$A$2:$A$4,$A68,'Rote Karten'!$D$2:$D$4,"&lt;&gt;"&amp;$B68,'Rote Karten'!$B$2:$B$4,"&lt;"&amp;$F68,'Rote Karten'!$C$2:$C$4,"&lt;="&amp;$G68)-COUNTIFS('Rote Karten'!$A$2:$A$4,$A68,'Rote Karten'!$D$2:$D$4,$B68,'Rote Karten'!$B$2:$B$4,"&lt;"&amp;$F68,'Rote Karten'!$C$2:$C$4,"&lt;="&amp;$G68)</f>
        <v>0</v>
      </c>
      <c r="I68" s="17" t="str">
        <f>IF(OR($L68="Tor",$L68="ET"),_xlfn.IFNA(IF(VLOOKUP($A68,Spiele!$A$2:$C$16,3,FALSE)=$B68,COUNTIFS($L$2:$L68,"Tor",$B$2:$B68,$B68,$A$2:$A68,$A68)+COUNTIFS($L$2:$L68,"ET",$B$2:$B68,$B68,$A$2:$A68,$A68)&amp;":"&amp;COUNTIFS($L$2:$L68,"Tor",$B$2:$B68,"&lt;&gt;"&amp;$B68,$A$2:$A68,$A68)+COUNTIFS($L$2:$L68,"ET",$B$2:$B68,"&lt;&gt;"&amp;$B68,$A$2:$A68,$A68),COUNTIFS($L$2:$L68,"Tor",$B$2:$B68,"&lt;&gt;"&amp;$B68,$A$2:$A68,$A68)+COUNTIFS($L$2:$L68,"ET",$B$2:$B68,"&lt;&gt;"&amp;$B68,$A$2:$A68,$A68)&amp;":"&amp;COUNTIFS($L$2:$L68,"Tor",$B$2:$B68,$B68,$A$2:$A68,$A68)+COUNTIFS($L$2:$L68,"ET",$B$2:$B68,$B68,$A$2:$A68,$A68)),""),"")</f>
        <v>3:1</v>
      </c>
      <c r="J68" s="18">
        <f>_xlfn.IFNA(IF(VLOOKUP($A68,Spiele!$A$2:$D$16,3,FALSE)=$B68,(COUNTIFS($L$1:$L67,"Tor",$B$1:$B67,$B68,$A$1:$A67,$A68)+COUNTIFS($L$1:$L67,"ET",$B$1:$B67,$B68,$A$1:$A67,$A68))-(COUNTIFS($L$1:$L67,"Tor",$B$1:$B67,"&lt;&gt;"&amp;$B68,$A$1:$A67,$A68)+COUNTIFS($L$1:$L67,"ET",$B$1:$B67,"&lt;&gt;"&amp;$B68,$A$1:$A67,$A68)),(COUNTIFS($L$1:$L67,"Tor",$B$1:$B67,$B68,$A$1:$A67,$A68)+COUNTIFS($L$1:$L67,"ET",$B$1:$B67,$B68,$A$1:$A67,$A68))-(COUNTIFS($L$1:$L67,"Tor",$B$1:$B67,"&lt;&gt;"&amp;$B68,$A$1:$A67,$A68)+COUNTIFS($L$1:$L67,"ET",$B$1:$B67,"&lt;&gt;"&amp;$B68,$A$1:$A67,$A68))),"")</f>
        <v>1</v>
      </c>
      <c r="K68" s="3">
        <v>21</v>
      </c>
      <c r="L68" s="17" t="s">
        <v>0</v>
      </c>
      <c r="M68" s="2" t="s">
        <v>164</v>
      </c>
      <c r="N68" s="2" t="s">
        <v>159</v>
      </c>
      <c r="O68" s="17">
        <v>8</v>
      </c>
      <c r="AA68" s="2" t="s">
        <v>143</v>
      </c>
      <c r="AB68" s="17" t="s">
        <v>144</v>
      </c>
      <c r="AC68" s="14" t="s">
        <v>151</v>
      </c>
      <c r="AD68" s="14" t="s">
        <v>157</v>
      </c>
      <c r="AE68" s="18">
        <v>9</v>
      </c>
      <c r="AF68" s="13">
        <v>-1.5</v>
      </c>
      <c r="AG68" s="13">
        <v>13</v>
      </c>
      <c r="AH68" s="19">
        <f t="shared" si="4"/>
        <v>13</v>
      </c>
      <c r="AI68" s="19">
        <f t="shared" si="5"/>
        <v>31.083001729640074</v>
      </c>
      <c r="AJ68" s="2" t="s">
        <v>147</v>
      </c>
      <c r="AK68" s="13">
        <v>-1</v>
      </c>
      <c r="AL68" s="13">
        <v>8.5</v>
      </c>
      <c r="AM68" s="19">
        <f>IF(Abschlüsse[[#This Row],[Ergeb]]="ET","",SQRT(($AF68-$AK68)^2+($AG68-$AL68)^2))</f>
        <v>4.5276925690687087</v>
      </c>
      <c r="AN68" s="3">
        <v>1</v>
      </c>
      <c r="AO68" s="13">
        <v>0.5</v>
      </c>
      <c r="AP68" s="13">
        <v>16</v>
      </c>
      <c r="AQ68" s="19">
        <f t="shared" ref="AQ68:AQ134" si="6">IF(AN68=0,"",SQRT(($AF68-$AO68)^2+($AG68-$AP68)^2))</f>
        <v>3.6055512754639891</v>
      </c>
      <c r="AR68" s="3">
        <v>0</v>
      </c>
      <c r="AU68" s="19" t="str">
        <f t="shared" ref="AU68:AU134" si="7">IF(AR68=0,"",SQRT(($AF68-$AS68)^2+($AG68-$AT68)^2))</f>
        <v/>
      </c>
    </row>
    <row r="69" spans="1:47" ht="25.05" customHeight="1">
      <c r="A69" s="3">
        <v>3</v>
      </c>
      <c r="B69" s="2" t="s">
        <v>8</v>
      </c>
      <c r="C69" s="17" t="str">
        <f>IF($A69="","",IF(VLOOKUP($A69,Spiele!$A$2:$D$16,3,FALSE)=$B69,"H","G"))</f>
        <v>H</v>
      </c>
      <c r="D69" s="17" t="str">
        <f>IF($B69="","",IF(VLOOKUP($A69,Spiele!$A$2:$F$16,3,FALSE)=$B69,VLOOKUP($A69,Spiele!$A$2:$F$16,4,FALSE),VLOOKUP($A69,Spiele!$A$2:$F$16,3,FALSE)))</f>
        <v>TSV</v>
      </c>
      <c r="E69" s="18">
        <f>IF(Abschlüsse[[#This Row],[Ergeb]]="ET",0,COUNTIFS($A$2:$A69,$A69,$B$2:$B69,$B69,$L$2:$L69,"&lt;&gt;ET"))</f>
        <v>12</v>
      </c>
      <c r="F69" s="11">
        <v>48</v>
      </c>
      <c r="G69" s="12">
        <v>2</v>
      </c>
      <c r="H69" s="18">
        <f>COUNTIFS('Rote Karten'!$A$2:$A$4,$A69,'Rote Karten'!$D$2:$D$4,"&lt;&gt;"&amp;$B69,'Rote Karten'!$B$2:$B$4,"&lt;"&amp;$F69,'Rote Karten'!$C$2:$C$4,"&lt;="&amp;$G69)-COUNTIFS('Rote Karten'!$A$2:$A$4,$A69,'Rote Karten'!$D$2:$D$4,$B69,'Rote Karten'!$B$2:$B$4,"&lt;"&amp;$F69,'Rote Karten'!$C$2:$C$4,"&lt;="&amp;$G69)</f>
        <v>0</v>
      </c>
      <c r="I69" s="17" t="str">
        <f>IF(OR($L69="Tor",$L69="ET"),_xlfn.IFNA(IF(VLOOKUP($A69,Spiele!$A$2:$C$16,3,FALSE)=$B69,COUNTIFS($L$2:$L69,"Tor",$B$2:$B69,$B69,$A$2:$A69,$A69)+COUNTIFS($L$2:$L69,"ET",$B$2:$B69,$B69,$A$2:$A69,$A69)&amp;":"&amp;COUNTIFS($L$2:$L69,"Tor",$B$2:$B69,"&lt;&gt;"&amp;$B69,$A$2:$A69,$A69)+COUNTIFS($L$2:$L69,"ET",$B$2:$B69,"&lt;&gt;"&amp;$B69,$A$2:$A69,$A69),COUNTIFS($L$2:$L69,"Tor",$B$2:$B69,"&lt;&gt;"&amp;$B69,$A$2:$A69,$A69)+COUNTIFS($L$2:$L69,"ET",$B$2:$B69,"&lt;&gt;"&amp;$B69,$A$2:$A69,$A69)&amp;":"&amp;COUNTIFS($L$2:$L69,"Tor",$B$2:$B69,$B69,$A$2:$A69,$A69)+COUNTIFS($L$2:$L69,"ET",$B$2:$B69,$B69,$A$2:$A69,$A69)),""),"")</f>
        <v/>
      </c>
      <c r="J69" s="18">
        <f>_xlfn.IFNA(IF(VLOOKUP($A69,Spiele!$A$2:$D$16,3,FALSE)=$B69,(COUNTIFS($L$1:$L68,"Tor",$B$1:$B68,$B69,$A$1:$A68,$A69)+COUNTIFS($L$1:$L68,"ET",$B$1:$B68,$B69,$A$1:$A68,$A69))-(COUNTIFS($L$1:$L68,"Tor",$B$1:$B68,"&lt;&gt;"&amp;$B69,$A$1:$A68,$A69)+COUNTIFS($L$1:$L68,"ET",$B$1:$B68,"&lt;&gt;"&amp;$B69,$A$1:$A68,$A69)),(COUNTIFS($L$1:$L68,"Tor",$B$1:$B68,$B69,$A$1:$A68,$A69)+COUNTIFS($L$1:$L68,"ET",$B$1:$B68,$B69,$A$1:$A68,$A69))-(COUNTIFS($L$1:$L68,"Tor",$B$1:$B68,"&lt;&gt;"&amp;$B69,$A$1:$A68,$A69)+COUNTIFS($L$1:$L68,"ET",$B$1:$B68,"&lt;&gt;"&amp;$B69,$A$1:$A68,$A69))),"")</f>
        <v>2</v>
      </c>
      <c r="K69" s="3">
        <v>22</v>
      </c>
      <c r="L69" s="17" t="s">
        <v>20</v>
      </c>
      <c r="M69" s="2" t="s">
        <v>164</v>
      </c>
      <c r="N69" s="2" t="s">
        <v>165</v>
      </c>
      <c r="O69" s="17">
        <v>8</v>
      </c>
      <c r="P69" s="2">
        <v>21</v>
      </c>
      <c r="Q69" s="2">
        <v>20</v>
      </c>
      <c r="AA69" s="2" t="s">
        <v>152</v>
      </c>
      <c r="AB69" s="17" t="s">
        <v>150</v>
      </c>
      <c r="AC69" s="14" t="s">
        <v>151</v>
      </c>
      <c r="AD69" s="14" t="s">
        <v>157</v>
      </c>
      <c r="AE69" s="18">
        <v>27</v>
      </c>
      <c r="AF69" s="13">
        <v>13</v>
      </c>
      <c r="AG69" s="13">
        <v>14</v>
      </c>
      <c r="AH69" s="19">
        <f t="shared" si="4"/>
        <v>16.829604867613497</v>
      </c>
      <c r="AI69" s="19">
        <f t="shared" si="5"/>
        <v>16.249498826123144</v>
      </c>
      <c r="AJ69" s="2" t="s">
        <v>147</v>
      </c>
      <c r="AK69" s="13">
        <v>1.5</v>
      </c>
      <c r="AL69" s="13">
        <v>3</v>
      </c>
      <c r="AM69" s="19">
        <f>IF(Abschlüsse[[#This Row],[Ergeb]]="ET","",SQRT(($AF69-$AK69)^2+($AG69-$AL69)^2))</f>
        <v>15.913830462839549</v>
      </c>
      <c r="AN69" s="3">
        <v>2</v>
      </c>
      <c r="AO69" s="13">
        <v>12</v>
      </c>
      <c r="AP69" s="13">
        <v>14.5</v>
      </c>
      <c r="AQ69" s="19">
        <f t="shared" si="6"/>
        <v>1.1180339887498949</v>
      </c>
      <c r="AR69" s="3">
        <v>1</v>
      </c>
      <c r="AS69" s="13">
        <v>7</v>
      </c>
      <c r="AT69" s="13">
        <v>10.5</v>
      </c>
      <c r="AU69" s="19">
        <f t="shared" si="7"/>
        <v>6.946221994724902</v>
      </c>
    </row>
    <row r="70" spans="1:47" ht="25.05" customHeight="1">
      <c r="A70" s="3">
        <v>3</v>
      </c>
      <c r="B70" s="2" t="s">
        <v>59</v>
      </c>
      <c r="C70" s="17" t="str">
        <f>IF($A70="","",IF(VLOOKUP($A70,Spiele!$A$2:$D$16,3,FALSE)=$B70,"H","G"))</f>
        <v>G</v>
      </c>
      <c r="D70" s="17" t="str">
        <f>IF($B70="","",IF(VLOOKUP($A70,Spiele!$A$2:$F$16,3,FALSE)=$B70,VLOOKUP($A70,Spiele!$A$2:$F$16,4,FALSE),VLOOKUP($A70,Spiele!$A$2:$F$16,3,FALSE)))</f>
        <v>FCN</v>
      </c>
      <c r="E70" s="18">
        <f>IF(Abschlüsse[[#This Row],[Ergeb]]="ET",0,COUNTIFS($A$2:$A70,$A70,$B$2:$B70,$B70,$L$2:$L70,"&lt;&gt;ET"))</f>
        <v>11</v>
      </c>
      <c r="F70" s="11">
        <v>52</v>
      </c>
      <c r="G70" s="12">
        <v>2</v>
      </c>
      <c r="H70" s="18">
        <f>COUNTIFS('Rote Karten'!$A$2:$A$4,$A70,'Rote Karten'!$D$2:$D$4,"&lt;&gt;"&amp;$B70,'Rote Karten'!$B$2:$B$4,"&lt;"&amp;$F70,'Rote Karten'!$C$2:$C$4,"&lt;="&amp;$G70)-COUNTIFS('Rote Karten'!$A$2:$A$4,$A70,'Rote Karten'!$D$2:$D$4,$B70,'Rote Karten'!$B$2:$B$4,"&lt;"&amp;$F70,'Rote Karten'!$C$2:$C$4,"&lt;="&amp;$G70)</f>
        <v>0</v>
      </c>
      <c r="I70" s="17" t="str">
        <f>IF(OR($L70="Tor",$L70="ET"),_xlfn.IFNA(IF(VLOOKUP($A70,Spiele!$A$2:$C$16,3,FALSE)=$B70,COUNTIFS($L$2:$L70,"Tor",$B$2:$B70,$B70,$A$2:$A70,$A70)+COUNTIFS($L$2:$L70,"ET",$B$2:$B70,$B70,$A$2:$A70,$A70)&amp;":"&amp;COUNTIFS($L$2:$L70,"Tor",$B$2:$B70,"&lt;&gt;"&amp;$B70,$A$2:$A70,$A70)+COUNTIFS($L$2:$L70,"ET",$B$2:$B70,"&lt;&gt;"&amp;$B70,$A$2:$A70,$A70),COUNTIFS($L$2:$L70,"Tor",$B$2:$B70,"&lt;&gt;"&amp;$B70,$A$2:$A70,$A70)+COUNTIFS($L$2:$L70,"ET",$B$2:$B70,"&lt;&gt;"&amp;$B70,$A$2:$A70,$A70)&amp;":"&amp;COUNTIFS($L$2:$L70,"Tor",$B$2:$B70,$B70,$A$2:$A70,$A70)+COUNTIFS($L$2:$L70,"ET",$B$2:$B70,$B70,$A$2:$A70,$A70)),""),"")</f>
        <v/>
      </c>
      <c r="J70" s="18">
        <f>_xlfn.IFNA(IF(VLOOKUP($A70,Spiele!$A$2:$D$16,3,FALSE)=$B70,(COUNTIFS($L$1:$L69,"Tor",$B$1:$B69,$B70,$A$1:$A69,$A70)+COUNTIFS($L$1:$L69,"ET",$B$1:$B69,$B70,$A$1:$A69,$A70))-(COUNTIFS($L$1:$L69,"Tor",$B$1:$B69,"&lt;&gt;"&amp;$B70,$A$1:$A69,$A70)+COUNTIFS($L$1:$L69,"ET",$B$1:$B69,"&lt;&gt;"&amp;$B70,$A$1:$A69,$A70)),(COUNTIFS($L$1:$L69,"Tor",$B$1:$B69,$B70,$A$1:$A69,$A70)+COUNTIFS($L$1:$L69,"ET",$B$1:$B69,$B70,$A$1:$A69,$A70))-(COUNTIFS($L$1:$L69,"Tor",$B$1:$B69,"&lt;&gt;"&amp;$B70,$A$1:$A69,$A70)+COUNTIFS($L$1:$L69,"ET",$B$1:$B69,"&lt;&gt;"&amp;$B70,$A$1:$A69,$A70))),"")</f>
        <v>-2</v>
      </c>
      <c r="K70" s="3">
        <v>23</v>
      </c>
      <c r="L70" s="17" t="s">
        <v>19</v>
      </c>
      <c r="M70" s="2" t="s">
        <v>158</v>
      </c>
      <c r="N70" s="2" t="s">
        <v>165</v>
      </c>
      <c r="O70" s="17"/>
      <c r="AA70" s="2" t="s">
        <v>152</v>
      </c>
      <c r="AB70" s="17" t="s">
        <v>150</v>
      </c>
      <c r="AC70" s="14" t="s">
        <v>151</v>
      </c>
      <c r="AD70" s="14" t="s">
        <v>146</v>
      </c>
      <c r="AE70" s="18"/>
      <c r="AF70" s="13">
        <v>17</v>
      </c>
      <c r="AG70" s="13">
        <v>5</v>
      </c>
      <c r="AH70" s="19">
        <f t="shared" si="4"/>
        <v>14.246248629025116</v>
      </c>
      <c r="AI70" s="19">
        <f t="shared" si="5"/>
        <v>6.9418627437857081</v>
      </c>
      <c r="AJ70" s="2" t="s">
        <v>147</v>
      </c>
      <c r="AK70" s="13">
        <v>4</v>
      </c>
      <c r="AL70" s="13">
        <v>0.5</v>
      </c>
      <c r="AM70" s="19">
        <f>IF(Abschlüsse[[#This Row],[Ergeb]]="ET","",SQRT(($AF70-$AK70)^2+($AG70-$AL70)^2))</f>
        <v>13.756816492197604</v>
      </c>
      <c r="AN70" s="3">
        <v>1</v>
      </c>
      <c r="AO70" s="13">
        <v>18</v>
      </c>
      <c r="AP70" s="13">
        <v>5</v>
      </c>
      <c r="AQ70" s="19">
        <f t="shared" si="6"/>
        <v>1</v>
      </c>
      <c r="AR70" s="3">
        <v>0</v>
      </c>
      <c r="AU70" s="19" t="str">
        <f t="shared" si="7"/>
        <v/>
      </c>
    </row>
    <row r="71" spans="1:47" ht="25.05" customHeight="1">
      <c r="A71" s="3">
        <v>3</v>
      </c>
      <c r="B71" s="2" t="s">
        <v>8</v>
      </c>
      <c r="C71" s="17" t="str">
        <f>IF($A71="","",IF(VLOOKUP($A71,Spiele!$A$2:$D$16,3,FALSE)=$B71,"H","G"))</f>
        <v>H</v>
      </c>
      <c r="D71" s="17" t="str">
        <f>IF($B71="","",IF(VLOOKUP($A71,Spiele!$A$2:$F$16,3,FALSE)=$B71,VLOOKUP($A71,Spiele!$A$2:$F$16,4,FALSE),VLOOKUP($A71,Spiele!$A$2:$F$16,3,FALSE)))</f>
        <v>TSV</v>
      </c>
      <c r="E71" s="18">
        <f>IF(Abschlüsse[[#This Row],[Ergeb]]="ET",0,COUNTIFS($A$2:$A71,$A71,$B$2:$B71,$B71,$L$2:$L71,"&lt;&gt;ET"))</f>
        <v>13</v>
      </c>
      <c r="F71" s="11">
        <v>56</v>
      </c>
      <c r="G71" s="12">
        <v>2</v>
      </c>
      <c r="H71" s="18">
        <f>COUNTIFS('Rote Karten'!$A$2:$A$4,$A71,'Rote Karten'!$D$2:$D$4,"&lt;&gt;"&amp;$B71,'Rote Karten'!$B$2:$B$4,"&lt;"&amp;$F71,'Rote Karten'!$C$2:$C$4,"&lt;="&amp;$G71)-COUNTIFS('Rote Karten'!$A$2:$A$4,$A71,'Rote Karten'!$D$2:$D$4,$B71,'Rote Karten'!$B$2:$B$4,"&lt;"&amp;$F71,'Rote Karten'!$C$2:$C$4,"&lt;="&amp;$G71)</f>
        <v>1</v>
      </c>
      <c r="I71" s="17" t="str">
        <f>IF(OR($L71="Tor",$L71="ET"),_xlfn.IFNA(IF(VLOOKUP($A71,Spiele!$A$2:$C$16,3,FALSE)=$B71,COUNTIFS($L$2:$L71,"Tor",$B$2:$B71,$B71,$A$2:$A71,$A71)+COUNTIFS($L$2:$L71,"ET",$B$2:$B71,$B71,$A$2:$A71,$A71)&amp;":"&amp;COUNTIFS($L$2:$L71,"Tor",$B$2:$B71,"&lt;&gt;"&amp;$B71,$A$2:$A71,$A71)+COUNTIFS($L$2:$L71,"ET",$B$2:$B71,"&lt;&gt;"&amp;$B71,$A$2:$A71,$A71),COUNTIFS($L$2:$L71,"Tor",$B$2:$B71,"&lt;&gt;"&amp;$B71,$A$2:$A71,$A71)+COUNTIFS($L$2:$L71,"ET",$B$2:$B71,"&lt;&gt;"&amp;$B71,$A$2:$A71,$A71)&amp;":"&amp;COUNTIFS($L$2:$L71,"Tor",$B$2:$B71,$B71,$A$2:$A71,$A71)+COUNTIFS($L$2:$L71,"ET",$B$2:$B71,$B71,$A$2:$A71,$A71)),""),"")</f>
        <v/>
      </c>
      <c r="J71" s="18">
        <f>_xlfn.IFNA(IF(VLOOKUP($A71,Spiele!$A$2:$D$16,3,FALSE)=$B71,(COUNTIFS($L$1:$L70,"Tor",$B$1:$B70,$B71,$A$1:$A70,$A71)+COUNTIFS($L$1:$L70,"ET",$B$1:$B70,$B71,$A$1:$A70,$A71))-(COUNTIFS($L$1:$L70,"Tor",$B$1:$B70,"&lt;&gt;"&amp;$B71,$A$1:$A70,$A71)+COUNTIFS($L$1:$L70,"ET",$B$1:$B70,"&lt;&gt;"&amp;$B71,$A$1:$A70,$A71)),(COUNTIFS($L$1:$L70,"Tor",$B$1:$B70,$B71,$A$1:$A70,$A71)+COUNTIFS($L$1:$L70,"ET",$B$1:$B70,$B71,$A$1:$A70,$A71))-(COUNTIFS($L$1:$L70,"Tor",$B$1:$B70,"&lt;&gt;"&amp;$B71,$A$1:$A70,$A71)+COUNTIFS($L$1:$L70,"ET",$B$1:$B70,"&lt;&gt;"&amp;$B71,$A$1:$A70,$A71))),"")</f>
        <v>2</v>
      </c>
      <c r="K71" s="3">
        <v>24</v>
      </c>
      <c r="L71" s="17" t="s">
        <v>18</v>
      </c>
      <c r="M71" s="2" t="s">
        <v>175</v>
      </c>
      <c r="O71" s="17"/>
      <c r="AA71" s="2" t="s">
        <v>143</v>
      </c>
      <c r="AB71" s="17" t="s">
        <v>144</v>
      </c>
      <c r="AC71" s="14" t="s">
        <v>151</v>
      </c>
      <c r="AD71" s="14" t="s">
        <v>146</v>
      </c>
      <c r="AE71" s="18">
        <v>9</v>
      </c>
      <c r="AF71" s="13">
        <v>-9</v>
      </c>
      <c r="AG71" s="13">
        <v>17</v>
      </c>
      <c r="AH71" s="19">
        <f t="shared" si="4"/>
        <v>17.818967422384496</v>
      </c>
      <c r="AI71" s="19">
        <f t="shared" si="5"/>
        <v>19.236848116129863</v>
      </c>
      <c r="AJ71" s="2" t="s">
        <v>147</v>
      </c>
      <c r="AK71" s="13">
        <v>0</v>
      </c>
      <c r="AL71" s="13">
        <v>0.5</v>
      </c>
      <c r="AM71" s="19">
        <f>IF(Abschlüsse[[#This Row],[Ergeb]]="ET","",SQRT(($AF71-$AK71)^2+($AG71-$AL71)^2))</f>
        <v>18.794946129212502</v>
      </c>
      <c r="AN71" s="3">
        <v>0</v>
      </c>
      <c r="AO71" s="13"/>
      <c r="AP71" s="13"/>
      <c r="AQ71" s="19" t="str">
        <f t="shared" si="6"/>
        <v/>
      </c>
      <c r="AR71" s="3">
        <v>5</v>
      </c>
      <c r="AS71" s="13">
        <v>-6.5</v>
      </c>
      <c r="AT71" s="13">
        <v>8.5</v>
      </c>
      <c r="AU71" s="19">
        <f t="shared" si="7"/>
        <v>8.8600225733346747</v>
      </c>
    </row>
    <row r="72" spans="1:47" ht="25.05" customHeight="1">
      <c r="A72" s="3">
        <v>3</v>
      </c>
      <c r="B72" s="2" t="s">
        <v>8</v>
      </c>
      <c r="C72" s="17" t="str">
        <f>IF($A72="","",IF(VLOOKUP($A72,Spiele!$A$2:$D$16,3,FALSE)=$B72,"H","G"))</f>
        <v>H</v>
      </c>
      <c r="D72" s="17" t="str">
        <f>IF($B72="","",IF(VLOOKUP($A72,Spiele!$A$2:$F$16,3,FALSE)=$B72,VLOOKUP($A72,Spiele!$A$2:$F$16,4,FALSE),VLOOKUP($A72,Spiele!$A$2:$F$16,3,FALSE)))</f>
        <v>TSV</v>
      </c>
      <c r="E72" s="18">
        <f>IF(Abschlüsse[[#This Row],[Ergeb]]="ET",0,COUNTIFS($A$2:$A72,$A72,$B$2:$B72,$B72,$L$2:$L72,"&lt;&gt;ET"))</f>
        <v>14</v>
      </c>
      <c r="F72" s="11">
        <v>57</v>
      </c>
      <c r="G72" s="12">
        <v>2</v>
      </c>
      <c r="H72" s="18">
        <f>COUNTIFS('Rote Karten'!$A$2:$A$4,$A72,'Rote Karten'!$D$2:$D$4,"&lt;&gt;"&amp;$B72,'Rote Karten'!$B$2:$B$4,"&lt;"&amp;$F72,'Rote Karten'!$C$2:$C$4,"&lt;="&amp;$G72)-COUNTIFS('Rote Karten'!$A$2:$A$4,$A72,'Rote Karten'!$D$2:$D$4,$B72,'Rote Karten'!$B$2:$B$4,"&lt;"&amp;$F72,'Rote Karten'!$C$2:$C$4,"&lt;="&amp;$G72)</f>
        <v>1</v>
      </c>
      <c r="I72" s="17" t="str">
        <f>IF(OR($L72="Tor",$L72="ET"),_xlfn.IFNA(IF(VLOOKUP($A72,Spiele!$A$2:$C$16,3,FALSE)=$B72,COUNTIFS($L$2:$L72,"Tor",$B$2:$B72,$B72,$A$2:$A72,$A72)+COUNTIFS($L$2:$L72,"ET",$B$2:$B72,$B72,$A$2:$A72,$A72)&amp;":"&amp;COUNTIFS($L$2:$L72,"Tor",$B$2:$B72,"&lt;&gt;"&amp;$B72,$A$2:$A72,$A72)+COUNTIFS($L$2:$L72,"ET",$B$2:$B72,"&lt;&gt;"&amp;$B72,$A$2:$A72,$A72),COUNTIFS($L$2:$L72,"Tor",$B$2:$B72,"&lt;&gt;"&amp;$B72,$A$2:$A72,$A72)+COUNTIFS($L$2:$L72,"ET",$B$2:$B72,"&lt;&gt;"&amp;$B72,$A$2:$A72,$A72)&amp;":"&amp;COUNTIFS($L$2:$L72,"Tor",$B$2:$B72,$B72,$A$2:$A72,$A72)+COUNTIFS($L$2:$L72,"ET",$B$2:$B72,$B72,$A$2:$A72,$A72)),""),"")</f>
        <v>4:1</v>
      </c>
      <c r="J72" s="18">
        <f>_xlfn.IFNA(IF(VLOOKUP($A72,Spiele!$A$2:$D$16,3,FALSE)=$B72,(COUNTIFS($L$1:$L71,"Tor",$B$1:$B71,$B72,$A$1:$A71,$A72)+COUNTIFS($L$1:$L71,"ET",$B$1:$B71,$B72,$A$1:$A71,$A72))-(COUNTIFS($L$1:$L71,"Tor",$B$1:$B71,"&lt;&gt;"&amp;$B72,$A$1:$A71,$A72)+COUNTIFS($L$1:$L71,"ET",$B$1:$B71,"&lt;&gt;"&amp;$B72,$A$1:$A71,$A72)),(COUNTIFS($L$1:$L71,"Tor",$B$1:$B71,$B72,$A$1:$A71,$A72)+COUNTIFS($L$1:$L71,"ET",$B$1:$B71,$B72,$A$1:$A71,$A72))-(COUNTIFS($L$1:$L71,"Tor",$B$1:$B71,"&lt;&gt;"&amp;$B72,$A$1:$A71,$A72)+COUNTIFS($L$1:$L71,"ET",$B$1:$B71,"&lt;&gt;"&amp;$B72,$A$1:$A71,$A72))),"")</f>
        <v>2</v>
      </c>
      <c r="K72" s="3">
        <v>25</v>
      </c>
      <c r="L72" s="17" t="s">
        <v>0</v>
      </c>
      <c r="M72" s="2" t="s">
        <v>148</v>
      </c>
      <c r="N72" s="2" t="s">
        <v>154</v>
      </c>
      <c r="O72" s="17">
        <v>13</v>
      </c>
      <c r="P72" s="2">
        <v>20</v>
      </c>
      <c r="Q72" s="2">
        <v>6</v>
      </c>
      <c r="R72" s="2">
        <v>16</v>
      </c>
      <c r="S72" s="2">
        <v>10</v>
      </c>
      <c r="T72" s="2">
        <v>23</v>
      </c>
      <c r="AA72" s="2" t="s">
        <v>142</v>
      </c>
      <c r="AB72" s="17" t="s">
        <v>144</v>
      </c>
      <c r="AC72" s="14" t="s">
        <v>145</v>
      </c>
      <c r="AD72" s="14" t="s">
        <v>146</v>
      </c>
      <c r="AE72" s="18">
        <v>10</v>
      </c>
      <c r="AF72" s="13">
        <v>3</v>
      </c>
      <c r="AG72" s="13">
        <v>7</v>
      </c>
      <c r="AH72" s="19">
        <f t="shared" si="4"/>
        <v>7</v>
      </c>
      <c r="AI72" s="19">
        <f t="shared" si="5"/>
        <v>48.960441803790069</v>
      </c>
      <c r="AJ72" s="2" t="s">
        <v>170</v>
      </c>
      <c r="AK72" s="13">
        <v>-1</v>
      </c>
      <c r="AL72" s="13">
        <v>1</v>
      </c>
      <c r="AM72" s="19">
        <f>IF(Abschlüsse[[#This Row],[Ergeb]]="ET","",SQRT(($AF72-$AK72)^2+($AG72-$AL72)^2))</f>
        <v>7.2111025509279782</v>
      </c>
      <c r="AN72" s="3">
        <v>0</v>
      </c>
      <c r="AO72" s="13"/>
      <c r="AP72" s="13"/>
      <c r="AQ72" s="19" t="str">
        <f t="shared" si="6"/>
        <v/>
      </c>
      <c r="AR72" s="3">
        <v>0</v>
      </c>
      <c r="AU72" s="19" t="str">
        <f t="shared" si="7"/>
        <v/>
      </c>
    </row>
    <row r="73" spans="1:47" ht="25.05" customHeight="1">
      <c r="A73" s="3">
        <v>3</v>
      </c>
      <c r="B73" s="2" t="s">
        <v>8</v>
      </c>
      <c r="C73" s="17" t="str">
        <f>IF($A73="","",IF(VLOOKUP($A73,Spiele!$A$2:$D$16,3,FALSE)=$B73,"H","G"))</f>
        <v>H</v>
      </c>
      <c r="D73" s="17" t="str">
        <f>IF($B73="","",IF(VLOOKUP($A73,Spiele!$A$2:$F$16,3,FALSE)=$B73,VLOOKUP($A73,Spiele!$A$2:$F$16,4,FALSE),VLOOKUP($A73,Spiele!$A$2:$F$16,3,FALSE)))</f>
        <v>TSV</v>
      </c>
      <c r="E73" s="18">
        <f>IF(Abschlüsse[[#This Row],[Ergeb]]="ET",0,COUNTIFS($A$2:$A73,$A73,$B$2:$B73,$B73,$L$2:$L73,"&lt;&gt;ET"))</f>
        <v>15</v>
      </c>
      <c r="F73" s="11">
        <v>59</v>
      </c>
      <c r="G73" s="12">
        <v>2</v>
      </c>
      <c r="H73" s="18">
        <f>COUNTIFS('Rote Karten'!$A$2:$A$4,$A73,'Rote Karten'!$D$2:$D$4,"&lt;&gt;"&amp;$B73,'Rote Karten'!$B$2:$B$4,"&lt;"&amp;$F73,'Rote Karten'!$C$2:$C$4,"&lt;="&amp;$G73)-COUNTIFS('Rote Karten'!$A$2:$A$4,$A73,'Rote Karten'!$D$2:$D$4,$B73,'Rote Karten'!$B$2:$B$4,"&lt;"&amp;$F73,'Rote Karten'!$C$2:$C$4,"&lt;="&amp;$G73)</f>
        <v>1</v>
      </c>
      <c r="I73" s="17" t="str">
        <f>IF(OR($L73="Tor",$L73="ET"),_xlfn.IFNA(IF(VLOOKUP($A73,Spiele!$A$2:$C$16,3,FALSE)=$B73,COUNTIFS($L$2:$L73,"Tor",$B$2:$B73,$B73,$A$2:$A73,$A73)+COUNTIFS($L$2:$L73,"ET",$B$2:$B73,$B73,$A$2:$A73,$A73)&amp;":"&amp;COUNTIFS($L$2:$L73,"Tor",$B$2:$B73,"&lt;&gt;"&amp;$B73,$A$2:$A73,$A73)+COUNTIFS($L$2:$L73,"ET",$B$2:$B73,"&lt;&gt;"&amp;$B73,$A$2:$A73,$A73),COUNTIFS($L$2:$L73,"Tor",$B$2:$B73,"&lt;&gt;"&amp;$B73,$A$2:$A73,$A73)+COUNTIFS($L$2:$L73,"ET",$B$2:$B73,"&lt;&gt;"&amp;$B73,$A$2:$A73,$A73)&amp;":"&amp;COUNTIFS($L$2:$L73,"Tor",$B$2:$B73,$B73,$A$2:$A73,$A73)+COUNTIFS($L$2:$L73,"ET",$B$2:$B73,$B73,$A$2:$A73,$A73)),""),"")</f>
        <v/>
      </c>
      <c r="J73" s="18">
        <f>_xlfn.IFNA(IF(VLOOKUP($A73,Spiele!$A$2:$D$16,3,FALSE)=$B73,(COUNTIFS($L$1:$L72,"Tor",$B$1:$B72,$B73,$A$1:$A72,$A73)+COUNTIFS($L$1:$L72,"ET",$B$1:$B72,$B73,$A$1:$A72,$A73))-(COUNTIFS($L$1:$L72,"Tor",$B$1:$B72,"&lt;&gt;"&amp;$B73,$A$1:$A72,$A73)+COUNTIFS($L$1:$L72,"ET",$B$1:$B72,"&lt;&gt;"&amp;$B73,$A$1:$A72,$A73)),(COUNTIFS($L$1:$L72,"Tor",$B$1:$B72,$B73,$A$1:$A72,$A73)+COUNTIFS($L$1:$L72,"ET",$B$1:$B72,$B73,$A$1:$A72,$A73))-(COUNTIFS($L$1:$L72,"Tor",$B$1:$B72,"&lt;&gt;"&amp;$B73,$A$1:$A72,$A73)+COUNTIFS($L$1:$L72,"ET",$B$1:$B72,"&lt;&gt;"&amp;$B73,$A$1:$A72,$A73))),"")</f>
        <v>3</v>
      </c>
      <c r="K73" s="3">
        <v>26</v>
      </c>
      <c r="L73" s="17" t="s">
        <v>18</v>
      </c>
      <c r="M73" s="2" t="s">
        <v>164</v>
      </c>
      <c r="N73" s="2" t="s">
        <v>3</v>
      </c>
      <c r="O73" s="17"/>
      <c r="AA73" s="2" t="s">
        <v>155</v>
      </c>
      <c r="AB73" s="17" t="s">
        <v>144</v>
      </c>
      <c r="AC73" s="14" t="s">
        <v>145</v>
      </c>
      <c r="AD73" s="14" t="s">
        <v>146</v>
      </c>
      <c r="AE73" s="18">
        <v>9</v>
      </c>
      <c r="AF73" s="13">
        <v>-8</v>
      </c>
      <c r="AG73" s="13">
        <v>14.5</v>
      </c>
      <c r="AH73" s="19">
        <f t="shared" si="4"/>
        <v>15.135573989776535</v>
      </c>
      <c r="AI73" s="19">
        <f t="shared" si="5"/>
        <v>22.141095680440266</v>
      </c>
      <c r="AJ73" s="2" t="s">
        <v>147</v>
      </c>
      <c r="AK73" s="13">
        <v>-2</v>
      </c>
      <c r="AL73" s="13">
        <v>1.5</v>
      </c>
      <c r="AM73" s="19">
        <f>IF(Abschlüsse[[#This Row],[Ergeb]]="ET","",SQRT(($AF73-$AK73)^2+($AG73-$AL73)^2))</f>
        <v>14.317821063276353</v>
      </c>
      <c r="AN73" s="3">
        <v>0</v>
      </c>
      <c r="AO73" s="13"/>
      <c r="AP73" s="13"/>
      <c r="AQ73" s="19" t="str">
        <f t="shared" si="6"/>
        <v/>
      </c>
      <c r="AR73" s="3">
        <v>1</v>
      </c>
      <c r="AS73" s="13">
        <v>-5.5</v>
      </c>
      <c r="AT73" s="13">
        <v>8.5</v>
      </c>
      <c r="AU73" s="19">
        <f t="shared" si="7"/>
        <v>6.5</v>
      </c>
    </row>
    <row r="74" spans="1:47" ht="25.05" customHeight="1">
      <c r="A74" s="3">
        <v>3</v>
      </c>
      <c r="B74" s="2" t="s">
        <v>59</v>
      </c>
      <c r="C74" s="17" t="str">
        <f>IF($A74="","",IF(VLOOKUP($A74,Spiele!$A$2:$D$16,3,FALSE)=$B74,"H","G"))</f>
        <v>G</v>
      </c>
      <c r="D74" s="17" t="str">
        <f>IF($B74="","",IF(VLOOKUP($A74,Spiele!$A$2:$F$16,3,FALSE)=$B74,VLOOKUP($A74,Spiele!$A$2:$F$16,4,FALSE),VLOOKUP($A74,Spiele!$A$2:$F$16,3,FALSE)))</f>
        <v>FCN</v>
      </c>
      <c r="E74" s="18">
        <f>IF(Abschlüsse[[#This Row],[Ergeb]]="ET",0,COUNTIFS($A$2:$A74,$A74,$B$2:$B74,$B74,$L$2:$L74,"&lt;&gt;ET"))</f>
        <v>12</v>
      </c>
      <c r="F74" s="11">
        <v>63</v>
      </c>
      <c r="G74" s="12">
        <v>2</v>
      </c>
      <c r="H74" s="18">
        <f>COUNTIFS('Rote Karten'!$A$2:$A$4,$A74,'Rote Karten'!$D$2:$D$4,"&lt;&gt;"&amp;$B74,'Rote Karten'!$B$2:$B$4,"&lt;"&amp;$F74,'Rote Karten'!$C$2:$C$4,"&lt;="&amp;$G74)-COUNTIFS('Rote Karten'!$A$2:$A$4,$A74,'Rote Karten'!$D$2:$D$4,$B74,'Rote Karten'!$B$2:$B$4,"&lt;"&amp;$F74,'Rote Karten'!$C$2:$C$4,"&lt;="&amp;$G74)</f>
        <v>-1</v>
      </c>
      <c r="I74" s="17" t="str">
        <f>IF(OR($L74="Tor",$L74="ET"),_xlfn.IFNA(IF(VLOOKUP($A74,Spiele!$A$2:$C$16,3,FALSE)=$B74,COUNTIFS($L$2:$L74,"Tor",$B$2:$B74,$B74,$A$2:$A74,$A74)+COUNTIFS($L$2:$L74,"ET",$B$2:$B74,$B74,$A$2:$A74,$A74)&amp;":"&amp;COUNTIFS($L$2:$L74,"Tor",$B$2:$B74,"&lt;&gt;"&amp;$B74,$A$2:$A74,$A74)+COUNTIFS($L$2:$L74,"ET",$B$2:$B74,"&lt;&gt;"&amp;$B74,$A$2:$A74,$A74),COUNTIFS($L$2:$L74,"Tor",$B$2:$B74,"&lt;&gt;"&amp;$B74,$A$2:$A74,$A74)+COUNTIFS($L$2:$L74,"ET",$B$2:$B74,"&lt;&gt;"&amp;$B74,$A$2:$A74,$A74)&amp;":"&amp;COUNTIFS($L$2:$L74,"Tor",$B$2:$B74,$B74,$A$2:$A74,$A74)+COUNTIFS($L$2:$L74,"ET",$B$2:$B74,$B74,$A$2:$A74,$A74)),""),"")</f>
        <v/>
      </c>
      <c r="J74" s="18">
        <f>_xlfn.IFNA(IF(VLOOKUP($A74,Spiele!$A$2:$D$16,3,FALSE)=$B74,(COUNTIFS($L$1:$L73,"Tor",$B$1:$B73,$B74,$A$1:$A73,$A74)+COUNTIFS($L$1:$L73,"ET",$B$1:$B73,$B74,$A$1:$A73,$A74))-(COUNTIFS($L$1:$L73,"Tor",$B$1:$B73,"&lt;&gt;"&amp;$B74,$A$1:$A73,$A74)+COUNTIFS($L$1:$L73,"ET",$B$1:$B73,"&lt;&gt;"&amp;$B74,$A$1:$A73,$A74)),(COUNTIFS($L$1:$L73,"Tor",$B$1:$B73,$B74,$A$1:$A73,$A74)+COUNTIFS($L$1:$L73,"ET",$B$1:$B73,$B74,$A$1:$A73,$A74))-(COUNTIFS($L$1:$L73,"Tor",$B$1:$B73,"&lt;&gt;"&amp;$B74,$A$1:$A73,$A74)+COUNTIFS($L$1:$L73,"ET",$B$1:$B73,"&lt;&gt;"&amp;$B74,$A$1:$A73,$A74))),"")</f>
        <v>-3</v>
      </c>
      <c r="K74" s="3">
        <v>27</v>
      </c>
      <c r="L74" s="17" t="s">
        <v>18</v>
      </c>
      <c r="M74" s="2" t="s">
        <v>148</v>
      </c>
      <c r="N74" s="2" t="s">
        <v>153</v>
      </c>
      <c r="O74" s="17"/>
      <c r="AA74" s="2" t="s">
        <v>152</v>
      </c>
      <c r="AB74" s="17" t="s">
        <v>150</v>
      </c>
      <c r="AC74" s="14" t="s">
        <v>151</v>
      </c>
      <c r="AD74" s="14" t="s">
        <v>157</v>
      </c>
      <c r="AE74" s="18"/>
      <c r="AF74" s="13">
        <v>-16</v>
      </c>
      <c r="AG74" s="13">
        <v>8</v>
      </c>
      <c r="AH74" s="19">
        <f t="shared" si="4"/>
        <v>14.706311570206854</v>
      </c>
      <c r="AI74" s="19">
        <f t="shared" si="5"/>
        <v>10.812996704288254</v>
      </c>
      <c r="AJ74" s="2" t="s">
        <v>147</v>
      </c>
      <c r="AK74" s="13">
        <v>-3.5</v>
      </c>
      <c r="AL74" s="13">
        <v>0.5</v>
      </c>
      <c r="AM74" s="19">
        <f>IF(Abschlüsse[[#This Row],[Ergeb]]="ET","",SQRT(($AF74-$AK74)^2+($AG74-$AL74)^2))</f>
        <v>14.577379737113251</v>
      </c>
      <c r="AN74" s="3">
        <v>1</v>
      </c>
      <c r="AO74" s="13">
        <v>-14.5</v>
      </c>
      <c r="AP74" s="13">
        <v>8.5</v>
      </c>
      <c r="AQ74" s="19">
        <f t="shared" si="6"/>
        <v>1.5811388300841898</v>
      </c>
      <c r="AR74" s="3">
        <v>0</v>
      </c>
      <c r="AU74" s="19" t="str">
        <f t="shared" si="7"/>
        <v/>
      </c>
    </row>
    <row r="75" spans="1:47" ht="25.05" customHeight="1">
      <c r="A75" s="3">
        <v>3</v>
      </c>
      <c r="B75" s="2" t="s">
        <v>8</v>
      </c>
      <c r="C75" s="17" t="str">
        <f>IF($A75="","",IF(VLOOKUP($A75,Spiele!$A$2:$D$16,3,FALSE)=$B75,"H","G"))</f>
        <v>H</v>
      </c>
      <c r="D75" s="17" t="str">
        <f>IF($B75="","",IF(VLOOKUP($A75,Spiele!$A$2:$F$16,3,FALSE)=$B75,VLOOKUP($A75,Spiele!$A$2:$F$16,4,FALSE),VLOOKUP($A75,Spiele!$A$2:$F$16,3,FALSE)))</f>
        <v>TSV</v>
      </c>
      <c r="E75" s="18">
        <f>IF(Abschlüsse[[#This Row],[Ergeb]]="ET",0,COUNTIFS($A$2:$A75,$A75,$B$2:$B75,$B75,$L$2:$L75,"&lt;&gt;ET"))</f>
        <v>16</v>
      </c>
      <c r="F75" s="11">
        <v>64</v>
      </c>
      <c r="G75" s="12">
        <v>2</v>
      </c>
      <c r="H75" s="18">
        <f>COUNTIFS('Rote Karten'!$A$2:$A$4,$A75,'Rote Karten'!$D$2:$D$4,"&lt;&gt;"&amp;$B75,'Rote Karten'!$B$2:$B$4,"&lt;"&amp;$F75,'Rote Karten'!$C$2:$C$4,"&lt;="&amp;$G75)-COUNTIFS('Rote Karten'!$A$2:$A$4,$A75,'Rote Karten'!$D$2:$D$4,$B75,'Rote Karten'!$B$2:$B$4,"&lt;"&amp;$F75,'Rote Karten'!$C$2:$C$4,"&lt;="&amp;$G75)</f>
        <v>1</v>
      </c>
      <c r="I75" s="17" t="str">
        <f>IF(OR($L75="Tor",$L75="ET"),_xlfn.IFNA(IF(VLOOKUP($A75,Spiele!$A$2:$C$16,3,FALSE)=$B75,COUNTIFS($L$2:$L75,"Tor",$B$2:$B75,$B75,$A$2:$A75,$A75)+COUNTIFS($L$2:$L75,"ET",$B$2:$B75,$B75,$A$2:$A75,$A75)&amp;":"&amp;COUNTIFS($L$2:$L75,"Tor",$B$2:$B75,"&lt;&gt;"&amp;$B75,$A$2:$A75,$A75)+COUNTIFS($L$2:$L75,"ET",$B$2:$B75,"&lt;&gt;"&amp;$B75,$A$2:$A75,$A75),COUNTIFS($L$2:$L75,"Tor",$B$2:$B75,"&lt;&gt;"&amp;$B75,$A$2:$A75,$A75)+COUNTIFS($L$2:$L75,"ET",$B$2:$B75,"&lt;&gt;"&amp;$B75,$A$2:$A75,$A75)&amp;":"&amp;COUNTIFS($L$2:$L75,"Tor",$B$2:$B75,$B75,$A$2:$A75,$A75)+COUNTIFS($L$2:$L75,"ET",$B$2:$B75,$B75,$A$2:$A75,$A75)),""),"")</f>
        <v/>
      </c>
      <c r="J75" s="18">
        <f>_xlfn.IFNA(IF(VLOOKUP($A75,Spiele!$A$2:$D$16,3,FALSE)=$B75,(COUNTIFS($L$1:$L74,"Tor",$B$1:$B74,$B75,$A$1:$A74,$A75)+COUNTIFS($L$1:$L74,"ET",$B$1:$B74,$B75,$A$1:$A74,$A75))-(COUNTIFS($L$1:$L74,"Tor",$B$1:$B74,"&lt;&gt;"&amp;$B75,$A$1:$A74,$A75)+COUNTIFS($L$1:$L74,"ET",$B$1:$B74,"&lt;&gt;"&amp;$B75,$A$1:$A74,$A75)),(COUNTIFS($L$1:$L74,"Tor",$B$1:$B74,$B75,$A$1:$A74,$A75)+COUNTIFS($L$1:$L74,"ET",$B$1:$B74,$B75,$A$1:$A74,$A75))-(COUNTIFS($L$1:$L74,"Tor",$B$1:$B74,"&lt;&gt;"&amp;$B75,$A$1:$A74,$A75)+COUNTIFS($L$1:$L74,"ET",$B$1:$B74,"&lt;&gt;"&amp;$B75,$A$1:$A74,$A75))),"")</f>
        <v>3</v>
      </c>
      <c r="K75" s="3">
        <v>28</v>
      </c>
      <c r="L75" s="17" t="s">
        <v>20</v>
      </c>
      <c r="M75" s="2" t="s">
        <v>164</v>
      </c>
      <c r="N75" s="2" t="s">
        <v>3</v>
      </c>
      <c r="O75" s="17"/>
      <c r="AA75" s="2" t="s">
        <v>152</v>
      </c>
      <c r="AB75" s="17" t="s">
        <v>150</v>
      </c>
      <c r="AC75" s="14" t="s">
        <v>151</v>
      </c>
      <c r="AD75" s="14" t="s">
        <v>146</v>
      </c>
      <c r="AE75" s="18">
        <v>26</v>
      </c>
      <c r="AF75" s="13">
        <v>-5</v>
      </c>
      <c r="AG75" s="13">
        <v>22.5</v>
      </c>
      <c r="AH75" s="19">
        <f t="shared" si="4"/>
        <v>22.539866902890086</v>
      </c>
      <c r="AI75" s="19">
        <f t="shared" si="5"/>
        <v>17.642904759009078</v>
      </c>
      <c r="AJ75" s="2" t="s">
        <v>147</v>
      </c>
      <c r="AK75" s="13">
        <v>-0.5</v>
      </c>
      <c r="AL75" s="13">
        <v>1</v>
      </c>
      <c r="AM75" s="19">
        <f>IF(Abschlüsse[[#This Row],[Ergeb]]="ET","",SQRT(($AF75-$AK75)^2+($AG75-$AL75)^2))</f>
        <v>21.965882636488796</v>
      </c>
      <c r="AN75" s="3">
        <v>1</v>
      </c>
      <c r="AO75" s="13">
        <v>-5.5</v>
      </c>
      <c r="AP75" s="13">
        <v>19</v>
      </c>
      <c r="AQ75" s="19">
        <f t="shared" si="6"/>
        <v>3.5355339059327378</v>
      </c>
      <c r="AR75" s="3">
        <v>1</v>
      </c>
      <c r="AS75" s="13">
        <v>-2</v>
      </c>
      <c r="AT75" s="13">
        <v>14</v>
      </c>
      <c r="AU75" s="19">
        <f t="shared" si="7"/>
        <v>9.013878188659973</v>
      </c>
    </row>
    <row r="76" spans="1:47" ht="25.05" customHeight="1">
      <c r="A76" s="3">
        <v>3</v>
      </c>
      <c r="B76" s="2" t="s">
        <v>8</v>
      </c>
      <c r="C76" s="17" t="str">
        <f>IF($A76="","",IF(VLOOKUP($A76,Spiele!$A$2:$D$16,3,FALSE)=$B76,"H","G"))</f>
        <v>H</v>
      </c>
      <c r="D76" s="17" t="str">
        <f>IF($B76="","",IF(VLOOKUP($A76,Spiele!$A$2:$F$16,3,FALSE)=$B76,VLOOKUP($A76,Spiele!$A$2:$F$16,4,FALSE),VLOOKUP($A76,Spiele!$A$2:$F$16,3,FALSE)))</f>
        <v>TSV</v>
      </c>
      <c r="E76" s="18">
        <f>IF(Abschlüsse[[#This Row],[Ergeb]]="ET",0,COUNTIFS($A$2:$A76,$A76,$B$2:$B76,$B76,$L$2:$L76,"&lt;&gt;ET"))</f>
        <v>17</v>
      </c>
      <c r="F76" s="11">
        <v>65</v>
      </c>
      <c r="G76" s="12">
        <v>2</v>
      </c>
      <c r="H76" s="18">
        <f>COUNTIFS('Rote Karten'!$A$2:$A$4,$A76,'Rote Karten'!$D$2:$D$4,"&lt;&gt;"&amp;$B76,'Rote Karten'!$B$2:$B$4,"&lt;"&amp;$F76,'Rote Karten'!$C$2:$C$4,"&lt;="&amp;$G76)-COUNTIFS('Rote Karten'!$A$2:$A$4,$A76,'Rote Karten'!$D$2:$D$4,$B76,'Rote Karten'!$B$2:$B$4,"&lt;"&amp;$F76,'Rote Karten'!$C$2:$C$4,"&lt;="&amp;$G76)</f>
        <v>1</v>
      </c>
      <c r="I76" s="17" t="str">
        <f>IF(OR($L76="Tor",$L76="ET"),_xlfn.IFNA(IF(VLOOKUP($A76,Spiele!$A$2:$C$16,3,FALSE)=$B76,COUNTIFS($L$2:$L76,"Tor",$B$2:$B76,$B76,$A$2:$A76,$A76)+COUNTIFS($L$2:$L76,"ET",$B$2:$B76,$B76,$A$2:$A76,$A76)&amp;":"&amp;COUNTIFS($L$2:$L76,"Tor",$B$2:$B76,"&lt;&gt;"&amp;$B76,$A$2:$A76,$A76)+COUNTIFS($L$2:$L76,"ET",$B$2:$B76,"&lt;&gt;"&amp;$B76,$A$2:$A76,$A76),COUNTIFS($L$2:$L76,"Tor",$B$2:$B76,"&lt;&gt;"&amp;$B76,$A$2:$A76,$A76)+COUNTIFS($L$2:$L76,"ET",$B$2:$B76,"&lt;&gt;"&amp;$B76,$A$2:$A76,$A76)&amp;":"&amp;COUNTIFS($L$2:$L76,"Tor",$B$2:$B76,$B76,$A$2:$A76,$A76)+COUNTIFS($L$2:$L76,"ET",$B$2:$B76,$B76,$A$2:$A76,$A76)),""),"")</f>
        <v/>
      </c>
      <c r="J76" s="18">
        <f>_xlfn.IFNA(IF(VLOOKUP($A76,Spiele!$A$2:$D$16,3,FALSE)=$B76,(COUNTIFS($L$1:$L75,"Tor",$B$1:$B75,$B76,$A$1:$A75,$A76)+COUNTIFS($L$1:$L75,"ET",$B$1:$B75,$B76,$A$1:$A75,$A76))-(COUNTIFS($L$1:$L75,"Tor",$B$1:$B75,"&lt;&gt;"&amp;$B76,$A$1:$A75,$A76)+COUNTIFS($L$1:$L75,"ET",$B$1:$B75,"&lt;&gt;"&amp;$B76,$A$1:$A75,$A76)),(COUNTIFS($L$1:$L75,"Tor",$B$1:$B75,$B76,$A$1:$A75,$A76)+COUNTIFS($L$1:$L75,"ET",$B$1:$B75,$B76,$A$1:$A75,$A76))-(COUNTIFS($L$1:$L75,"Tor",$B$1:$B75,"&lt;&gt;"&amp;$B76,$A$1:$A75,$A76)+COUNTIFS($L$1:$L75,"ET",$B$1:$B75,"&lt;&gt;"&amp;$B76,$A$1:$A75,$A76))),"")</f>
        <v>3</v>
      </c>
      <c r="K76" s="3">
        <v>28</v>
      </c>
      <c r="L76" s="17" t="s">
        <v>19</v>
      </c>
      <c r="M76" s="2" t="s">
        <v>164</v>
      </c>
      <c r="N76" s="2" t="s">
        <v>3</v>
      </c>
      <c r="O76" s="17"/>
      <c r="AA76" s="2" t="s">
        <v>152</v>
      </c>
      <c r="AB76" s="17" t="s">
        <v>144</v>
      </c>
      <c r="AC76" s="14" t="s">
        <v>151</v>
      </c>
      <c r="AD76" s="14" t="s">
        <v>157</v>
      </c>
      <c r="AE76" s="18">
        <v>23</v>
      </c>
      <c r="AF76" s="13">
        <v>14</v>
      </c>
      <c r="AG76" s="13">
        <v>25</v>
      </c>
      <c r="AH76" s="19">
        <f t="shared" si="4"/>
        <v>27.053938715092855</v>
      </c>
      <c r="AI76" s="19">
        <f t="shared" si="5"/>
        <v>12.767396414108195</v>
      </c>
      <c r="AJ76" s="2" t="s">
        <v>147</v>
      </c>
      <c r="AK76" s="13">
        <v>0.5</v>
      </c>
      <c r="AL76" s="13">
        <v>1.5</v>
      </c>
      <c r="AM76" s="19">
        <f>IF(Abschlüsse[[#This Row],[Ergeb]]="ET","",SQRT(($AF76-$AK76)^2+($AG76-$AL76)^2))</f>
        <v>27.101660465735304</v>
      </c>
      <c r="AN76" s="3">
        <v>0</v>
      </c>
      <c r="AO76" s="13"/>
      <c r="AP76" s="13"/>
      <c r="AQ76" s="19" t="str">
        <f t="shared" si="6"/>
        <v/>
      </c>
      <c r="AR76" s="3">
        <v>1</v>
      </c>
      <c r="AS76" s="13">
        <v>8.5</v>
      </c>
      <c r="AT76" s="13">
        <v>14</v>
      </c>
      <c r="AU76" s="19">
        <f t="shared" si="7"/>
        <v>12.298373876248844</v>
      </c>
    </row>
    <row r="77" spans="1:47" ht="25.05" customHeight="1">
      <c r="A77" s="3">
        <v>3</v>
      </c>
      <c r="B77" s="2" t="s">
        <v>8</v>
      </c>
      <c r="C77" s="17" t="str">
        <f>IF($A77="","",IF(VLOOKUP($A77,Spiele!$A$2:$D$16,3,FALSE)=$B77,"H","G"))</f>
        <v>H</v>
      </c>
      <c r="D77" s="17" t="str">
        <f>IF($B77="","",IF(VLOOKUP($A77,Spiele!$A$2:$F$16,3,FALSE)=$B77,VLOOKUP($A77,Spiele!$A$2:$F$16,4,FALSE),VLOOKUP($A77,Spiele!$A$2:$F$16,3,FALSE)))</f>
        <v>TSV</v>
      </c>
      <c r="E77" s="18">
        <f>IF(Abschlüsse[[#This Row],[Ergeb]]="ET",0,COUNTIFS($A$2:$A77,$A77,$B$2:$B77,$B77,$L$2:$L77,"&lt;&gt;ET"))</f>
        <v>18</v>
      </c>
      <c r="F77" s="11">
        <v>66</v>
      </c>
      <c r="G77" s="12">
        <v>2</v>
      </c>
      <c r="H77" s="18">
        <f>COUNTIFS('Rote Karten'!$A$2:$A$4,$A77,'Rote Karten'!$D$2:$D$4,"&lt;&gt;"&amp;$B77,'Rote Karten'!$B$2:$B$4,"&lt;"&amp;$F77,'Rote Karten'!$C$2:$C$4,"&lt;="&amp;$G77)-COUNTIFS('Rote Karten'!$A$2:$A$4,$A77,'Rote Karten'!$D$2:$D$4,$B77,'Rote Karten'!$B$2:$B$4,"&lt;"&amp;$F77,'Rote Karten'!$C$2:$C$4,"&lt;="&amp;$G77)</f>
        <v>1</v>
      </c>
      <c r="I77" s="17" t="str">
        <f>IF(OR($L77="Tor",$L77="ET"),_xlfn.IFNA(IF(VLOOKUP($A77,Spiele!$A$2:$C$16,3,FALSE)=$B77,COUNTIFS($L$2:$L77,"Tor",$B$2:$B77,$B77,$A$2:$A77,$A77)+COUNTIFS($L$2:$L77,"ET",$B$2:$B77,$B77,$A$2:$A77,$A77)&amp;":"&amp;COUNTIFS($L$2:$L77,"Tor",$B$2:$B77,"&lt;&gt;"&amp;$B77,$A$2:$A77,$A77)+COUNTIFS($L$2:$L77,"ET",$B$2:$B77,"&lt;&gt;"&amp;$B77,$A$2:$A77,$A77),COUNTIFS($L$2:$L77,"Tor",$B$2:$B77,"&lt;&gt;"&amp;$B77,$A$2:$A77,$A77)+COUNTIFS($L$2:$L77,"ET",$B$2:$B77,"&lt;&gt;"&amp;$B77,$A$2:$A77,$A77)&amp;":"&amp;COUNTIFS($L$2:$L77,"Tor",$B$2:$B77,$B77,$A$2:$A77,$A77)+COUNTIFS($L$2:$L77,"ET",$B$2:$B77,$B77,$A$2:$A77,$A77)),""),"")</f>
        <v/>
      </c>
      <c r="J77" s="18">
        <f>_xlfn.IFNA(IF(VLOOKUP($A77,Spiele!$A$2:$D$16,3,FALSE)=$B77,(COUNTIFS($L$1:$L76,"Tor",$B$1:$B76,$B77,$A$1:$A76,$A77)+COUNTIFS($L$1:$L76,"ET",$B$1:$B76,$B77,$A$1:$A76,$A77))-(COUNTIFS($L$1:$L76,"Tor",$B$1:$B76,"&lt;&gt;"&amp;$B77,$A$1:$A76,$A77)+COUNTIFS($L$1:$L76,"ET",$B$1:$B76,"&lt;&gt;"&amp;$B77,$A$1:$A76,$A77)),(COUNTIFS($L$1:$L76,"Tor",$B$1:$B76,$B77,$A$1:$A76,$A77)+COUNTIFS($L$1:$L76,"ET",$B$1:$B76,$B77,$A$1:$A76,$A77))-(COUNTIFS($L$1:$L76,"Tor",$B$1:$B76,"&lt;&gt;"&amp;$B77,$A$1:$A76,$A77)+COUNTIFS($L$1:$L76,"ET",$B$1:$B76,"&lt;&gt;"&amp;$B77,$A$1:$A76,$A77))),"")</f>
        <v>3</v>
      </c>
      <c r="K77" s="3">
        <v>29</v>
      </c>
      <c r="L77" s="17" t="s">
        <v>19</v>
      </c>
      <c r="M77" s="2" t="s">
        <v>164</v>
      </c>
      <c r="N77" s="2" t="s">
        <v>179</v>
      </c>
      <c r="O77" s="17">
        <v>10</v>
      </c>
      <c r="P77" s="2">
        <v>7</v>
      </c>
      <c r="Q77" s="2">
        <v>20</v>
      </c>
      <c r="R77" s="2">
        <v>19</v>
      </c>
      <c r="S77" s="2">
        <v>16</v>
      </c>
      <c r="AA77" s="2" t="s">
        <v>143</v>
      </c>
      <c r="AB77" s="17" t="s">
        <v>150</v>
      </c>
      <c r="AC77" s="14" t="s">
        <v>151</v>
      </c>
      <c r="AD77" s="14" t="s">
        <v>157</v>
      </c>
      <c r="AE77" s="18">
        <v>9</v>
      </c>
      <c r="AF77" s="13">
        <v>-8.5</v>
      </c>
      <c r="AG77" s="13">
        <v>12.5</v>
      </c>
      <c r="AH77" s="19">
        <f t="shared" si="4"/>
        <v>13.404312738816564</v>
      </c>
      <c r="AI77" s="19">
        <f t="shared" si="5"/>
        <v>23.043680614333791</v>
      </c>
      <c r="AJ77" s="2" t="s">
        <v>147</v>
      </c>
      <c r="AK77" s="13">
        <v>-3.5</v>
      </c>
      <c r="AL77" s="13">
        <v>2.5</v>
      </c>
      <c r="AM77" s="19">
        <f>IF(Abschlüsse[[#This Row],[Ergeb]]="ET","",SQRT(($AF77-$AK77)^2+($AG77-$AL77)^2))</f>
        <v>11.180339887498949</v>
      </c>
      <c r="AN77" s="3">
        <v>1</v>
      </c>
      <c r="AO77" s="13">
        <v>-9</v>
      </c>
      <c r="AP77" s="13">
        <v>9</v>
      </c>
      <c r="AQ77" s="19">
        <f t="shared" si="6"/>
        <v>3.5355339059327378</v>
      </c>
      <c r="AR77" s="3">
        <v>1</v>
      </c>
      <c r="AS77" s="13">
        <v>-6.5</v>
      </c>
      <c r="AT77" s="13">
        <v>4.5</v>
      </c>
      <c r="AU77" s="19">
        <f t="shared" si="7"/>
        <v>8.2462112512353212</v>
      </c>
    </row>
    <row r="78" spans="1:47" ht="25.05" customHeight="1">
      <c r="A78" s="3">
        <v>3</v>
      </c>
      <c r="B78" s="2" t="s">
        <v>8</v>
      </c>
      <c r="C78" s="17" t="str">
        <f>IF($A78="","",IF(VLOOKUP($A78,Spiele!$A$2:$D$16,3,FALSE)=$B78,"H","G"))</f>
        <v>H</v>
      </c>
      <c r="D78" s="17" t="str">
        <f>IF($B78="","",IF(VLOOKUP($A78,Spiele!$A$2:$F$16,3,FALSE)=$B78,VLOOKUP($A78,Spiele!$A$2:$F$16,4,FALSE),VLOOKUP($A78,Spiele!$A$2:$F$16,3,FALSE)))</f>
        <v>TSV</v>
      </c>
      <c r="E78" s="18">
        <f>IF(Abschlüsse[[#This Row],[Ergeb]]="ET",0,COUNTIFS($A$2:$A78,$A78,$B$2:$B78,$B78,$L$2:$L78,"&lt;&gt;ET"))</f>
        <v>19</v>
      </c>
      <c r="F78" s="11">
        <v>68</v>
      </c>
      <c r="G78" s="12">
        <v>2</v>
      </c>
      <c r="H78" s="18">
        <f>COUNTIFS('Rote Karten'!$A$2:$A$4,$A78,'Rote Karten'!$D$2:$D$4,"&lt;&gt;"&amp;$B78,'Rote Karten'!$B$2:$B$4,"&lt;"&amp;$F78,'Rote Karten'!$C$2:$C$4,"&lt;="&amp;$G78)-COUNTIFS('Rote Karten'!$A$2:$A$4,$A78,'Rote Karten'!$D$2:$D$4,$B78,'Rote Karten'!$B$2:$B$4,"&lt;"&amp;$F78,'Rote Karten'!$C$2:$C$4,"&lt;="&amp;$G78)</f>
        <v>1</v>
      </c>
      <c r="I78" s="17" t="str">
        <f>IF(OR($L78="Tor",$L78="ET"),_xlfn.IFNA(IF(VLOOKUP($A78,Spiele!$A$2:$C$16,3,FALSE)=$B78,COUNTIFS($L$2:$L78,"Tor",$B$2:$B78,$B78,$A$2:$A78,$A78)+COUNTIFS($L$2:$L78,"ET",$B$2:$B78,$B78,$A$2:$A78,$A78)&amp;":"&amp;COUNTIFS($L$2:$L78,"Tor",$B$2:$B78,"&lt;&gt;"&amp;$B78,$A$2:$A78,$A78)+COUNTIFS($L$2:$L78,"ET",$B$2:$B78,"&lt;&gt;"&amp;$B78,$A$2:$A78,$A78),COUNTIFS($L$2:$L78,"Tor",$B$2:$B78,"&lt;&gt;"&amp;$B78,$A$2:$A78,$A78)+COUNTIFS($L$2:$L78,"ET",$B$2:$B78,"&lt;&gt;"&amp;$B78,$A$2:$A78,$A78)&amp;":"&amp;COUNTIFS($L$2:$L78,"Tor",$B$2:$B78,$B78,$A$2:$A78,$A78)+COUNTIFS($L$2:$L78,"ET",$B$2:$B78,$B78,$A$2:$A78,$A78)),""),"")</f>
        <v/>
      </c>
      <c r="J78" s="18">
        <f>_xlfn.IFNA(IF(VLOOKUP($A78,Spiele!$A$2:$D$16,3,FALSE)=$B78,(COUNTIFS($L$1:$L77,"Tor",$B$1:$B77,$B78,$A$1:$A77,$A78)+COUNTIFS($L$1:$L77,"ET",$B$1:$B77,$B78,$A$1:$A77,$A78))-(COUNTIFS($L$1:$L77,"Tor",$B$1:$B77,"&lt;&gt;"&amp;$B78,$A$1:$A77,$A78)+COUNTIFS($L$1:$L77,"ET",$B$1:$B77,"&lt;&gt;"&amp;$B78,$A$1:$A77,$A78)),(COUNTIFS($L$1:$L77,"Tor",$B$1:$B77,$B78,$A$1:$A77,$A78)+COUNTIFS($L$1:$L77,"ET",$B$1:$B77,$B78,$A$1:$A77,$A78))-(COUNTIFS($L$1:$L77,"Tor",$B$1:$B77,"&lt;&gt;"&amp;$B78,$A$1:$A77,$A78)+COUNTIFS($L$1:$L77,"ET",$B$1:$B77,"&lt;&gt;"&amp;$B78,$A$1:$A77,$A78))),"")</f>
        <v>3</v>
      </c>
      <c r="K78" s="3">
        <v>30</v>
      </c>
      <c r="L78" s="17" t="s">
        <v>18</v>
      </c>
      <c r="M78" s="2" t="s">
        <v>164</v>
      </c>
      <c r="N78" s="2" t="s">
        <v>159</v>
      </c>
      <c r="O78" s="17">
        <v>10</v>
      </c>
      <c r="AA78" s="2" t="s">
        <v>152</v>
      </c>
      <c r="AB78" s="17" t="s">
        <v>150</v>
      </c>
      <c r="AC78" s="14" t="s">
        <v>151</v>
      </c>
      <c r="AD78" s="14" t="s">
        <v>146</v>
      </c>
      <c r="AE78" s="18">
        <v>7</v>
      </c>
      <c r="AF78" s="13">
        <v>-8</v>
      </c>
      <c r="AG78" s="13">
        <v>12.5</v>
      </c>
      <c r="AH78" s="19">
        <f t="shared" si="4"/>
        <v>13.231991535668394</v>
      </c>
      <c r="AI78" s="19">
        <f t="shared" si="5"/>
        <v>23.861729104609417</v>
      </c>
      <c r="AJ78" s="2" t="s">
        <v>147</v>
      </c>
      <c r="AK78" s="13">
        <v>-4</v>
      </c>
      <c r="AL78" s="13">
        <v>5</v>
      </c>
      <c r="AM78" s="19">
        <f>IF(Abschlüsse[[#This Row],[Ergeb]]="ET","",SQRT(($AF78-$AK78)^2+($AG78-$AL78)^2))</f>
        <v>8.5</v>
      </c>
      <c r="AN78" s="3">
        <v>2</v>
      </c>
      <c r="AO78" s="13">
        <v>-7</v>
      </c>
      <c r="AP78" s="13">
        <v>12.5</v>
      </c>
      <c r="AQ78" s="19">
        <f t="shared" si="6"/>
        <v>1</v>
      </c>
      <c r="AR78" s="3">
        <v>0</v>
      </c>
      <c r="AU78" s="19" t="str">
        <f t="shared" si="7"/>
        <v/>
      </c>
    </row>
    <row r="79" spans="1:47" ht="25.05" customHeight="1">
      <c r="A79" s="3">
        <v>3</v>
      </c>
      <c r="B79" s="2" t="s">
        <v>8</v>
      </c>
      <c r="C79" s="17" t="str">
        <f>IF($A79="","",IF(VLOOKUP($A79,Spiele!$A$2:$D$16,3,FALSE)=$B79,"H","G"))</f>
        <v>H</v>
      </c>
      <c r="D79" s="17" t="str">
        <f>IF($B79="","",IF(VLOOKUP($A79,Spiele!$A$2:$F$16,3,FALSE)=$B79,VLOOKUP($A79,Spiele!$A$2:$F$16,4,FALSE),VLOOKUP($A79,Spiele!$A$2:$F$16,3,FALSE)))</f>
        <v>TSV</v>
      </c>
      <c r="E79" s="18">
        <f>IF(Abschlüsse[[#This Row],[Ergeb]]="ET",0,COUNTIFS($A$2:$A79,$A79,$B$2:$B79,$B79,$L$2:$L79,"&lt;&gt;ET"))</f>
        <v>20</v>
      </c>
      <c r="F79" s="11">
        <v>69</v>
      </c>
      <c r="G79" s="12">
        <v>2</v>
      </c>
      <c r="H79" s="18">
        <f>COUNTIFS('Rote Karten'!$A$2:$A$4,$A79,'Rote Karten'!$D$2:$D$4,"&lt;&gt;"&amp;$B79,'Rote Karten'!$B$2:$B$4,"&lt;"&amp;$F79,'Rote Karten'!$C$2:$C$4,"&lt;="&amp;$G79)-COUNTIFS('Rote Karten'!$A$2:$A$4,$A79,'Rote Karten'!$D$2:$D$4,$B79,'Rote Karten'!$B$2:$B$4,"&lt;"&amp;$F79,'Rote Karten'!$C$2:$C$4,"&lt;="&amp;$G79)</f>
        <v>1</v>
      </c>
      <c r="I79" s="17" t="str">
        <f>IF(OR($L79="Tor",$L79="ET"),_xlfn.IFNA(IF(VLOOKUP($A79,Spiele!$A$2:$C$16,3,FALSE)=$B79,COUNTIFS($L$2:$L79,"Tor",$B$2:$B79,$B79,$A$2:$A79,$A79)+COUNTIFS($L$2:$L79,"ET",$B$2:$B79,$B79,$A$2:$A79,$A79)&amp;":"&amp;COUNTIFS($L$2:$L79,"Tor",$B$2:$B79,"&lt;&gt;"&amp;$B79,$A$2:$A79,$A79)+COUNTIFS($L$2:$L79,"ET",$B$2:$B79,"&lt;&gt;"&amp;$B79,$A$2:$A79,$A79),COUNTIFS($L$2:$L79,"Tor",$B$2:$B79,"&lt;&gt;"&amp;$B79,$A$2:$A79,$A79)+COUNTIFS($L$2:$L79,"ET",$B$2:$B79,"&lt;&gt;"&amp;$B79,$A$2:$A79,$A79)&amp;":"&amp;COUNTIFS($L$2:$L79,"Tor",$B$2:$B79,$B79,$A$2:$A79,$A79)+COUNTIFS($L$2:$L79,"ET",$B$2:$B79,$B79,$A$2:$A79,$A79)),""),"")</f>
        <v/>
      </c>
      <c r="J79" s="18">
        <f>_xlfn.IFNA(IF(VLOOKUP($A79,Spiele!$A$2:$D$16,3,FALSE)=$B79,(COUNTIFS($L$1:$L78,"Tor",$B$1:$B78,$B79,$A$1:$A78,$A79)+COUNTIFS($L$1:$L78,"ET",$B$1:$B78,$B79,$A$1:$A78,$A79))-(COUNTIFS($L$1:$L78,"Tor",$B$1:$B78,"&lt;&gt;"&amp;$B79,$A$1:$A78,$A79)+COUNTIFS($L$1:$L78,"ET",$B$1:$B78,"&lt;&gt;"&amp;$B79,$A$1:$A78,$A79)),(COUNTIFS($L$1:$L78,"Tor",$B$1:$B78,$B79,$A$1:$A78,$A79)+COUNTIFS($L$1:$L78,"ET",$B$1:$B78,$B79,$A$1:$A78,$A79))-(COUNTIFS($L$1:$L78,"Tor",$B$1:$B78,"&lt;&gt;"&amp;$B79,$A$1:$A78,$A79)+COUNTIFS($L$1:$L78,"ET",$B$1:$B78,"&lt;&gt;"&amp;$B79,$A$1:$A78,$A79))),"")</f>
        <v>3</v>
      </c>
      <c r="K79" s="3">
        <v>31</v>
      </c>
      <c r="L79" s="17" t="s">
        <v>19</v>
      </c>
      <c r="M79" s="2" t="s">
        <v>169</v>
      </c>
      <c r="N79" s="2" t="s">
        <v>159</v>
      </c>
      <c r="O79" s="17">
        <v>18</v>
      </c>
      <c r="AA79" s="2" t="s">
        <v>143</v>
      </c>
      <c r="AB79" s="17" t="s">
        <v>144</v>
      </c>
      <c r="AC79" s="14" t="s">
        <v>151</v>
      </c>
      <c r="AD79" s="14" t="s">
        <v>157</v>
      </c>
      <c r="AE79" s="18">
        <v>7</v>
      </c>
      <c r="AF79" s="13">
        <v>-14</v>
      </c>
      <c r="AG79" s="13">
        <v>20</v>
      </c>
      <c r="AH79" s="19">
        <f t="shared" si="4"/>
        <v>22.514786252594092</v>
      </c>
      <c r="AI79" s="19">
        <f t="shared" si="5"/>
        <v>14.10554011432513</v>
      </c>
      <c r="AJ79" s="2" t="s">
        <v>147</v>
      </c>
      <c r="AK79" s="13">
        <v>-1</v>
      </c>
      <c r="AL79" s="13">
        <v>1.5</v>
      </c>
      <c r="AM79" s="19">
        <f>IF(Abschlüsse[[#This Row],[Ergeb]]="ET","",SQRT(($AF79-$AK79)^2+($AG79-$AL79)^2))</f>
        <v>22.610838109190027</v>
      </c>
      <c r="AN79" s="3">
        <v>0</v>
      </c>
      <c r="AO79" s="13"/>
      <c r="AP79" s="13"/>
      <c r="AQ79" s="19" t="str">
        <f t="shared" si="6"/>
        <v/>
      </c>
      <c r="AR79" s="3">
        <v>1</v>
      </c>
      <c r="AS79" s="13">
        <v>-13</v>
      </c>
      <c r="AT79" s="13">
        <v>18</v>
      </c>
      <c r="AU79" s="19">
        <f t="shared" si="7"/>
        <v>2.2360679774997898</v>
      </c>
    </row>
    <row r="80" spans="1:47" ht="25.05" customHeight="1">
      <c r="A80" s="3">
        <v>3</v>
      </c>
      <c r="B80" s="2" t="s">
        <v>8</v>
      </c>
      <c r="C80" s="17" t="str">
        <f>IF($A80="","",IF(VLOOKUP($A80,Spiele!$A$2:$D$16,3,FALSE)=$B80,"H","G"))</f>
        <v>H</v>
      </c>
      <c r="D80" s="17" t="str">
        <f>IF($B80="","",IF(VLOOKUP($A80,Spiele!$A$2:$F$16,3,FALSE)=$B80,VLOOKUP($A80,Spiele!$A$2:$F$16,4,FALSE),VLOOKUP($A80,Spiele!$A$2:$F$16,3,FALSE)))</f>
        <v>TSV</v>
      </c>
      <c r="E80" s="18">
        <f>IF(Abschlüsse[[#This Row],[Ergeb]]="ET",0,COUNTIFS($A$2:$A80,$A80,$B$2:$B80,$B80,$L$2:$L80,"&lt;&gt;ET"))</f>
        <v>21</v>
      </c>
      <c r="F80" s="11">
        <v>70</v>
      </c>
      <c r="G80" s="12">
        <v>2</v>
      </c>
      <c r="H80" s="18">
        <f>COUNTIFS('Rote Karten'!$A$2:$A$4,$A80,'Rote Karten'!$D$2:$D$4,"&lt;&gt;"&amp;$B80,'Rote Karten'!$B$2:$B$4,"&lt;"&amp;$F80,'Rote Karten'!$C$2:$C$4,"&lt;="&amp;$G80)-COUNTIFS('Rote Karten'!$A$2:$A$4,$A80,'Rote Karten'!$D$2:$D$4,$B80,'Rote Karten'!$B$2:$B$4,"&lt;"&amp;$F80,'Rote Karten'!$C$2:$C$4,"&lt;="&amp;$G80)</f>
        <v>1</v>
      </c>
      <c r="I80" s="17" t="str">
        <f>IF(OR($L80="Tor",$L80="ET"),_xlfn.IFNA(IF(VLOOKUP($A80,Spiele!$A$2:$C$16,3,FALSE)=$B80,COUNTIFS($L$2:$L80,"Tor",$B$2:$B80,$B80,$A$2:$A80,$A80)+COUNTIFS($L$2:$L80,"ET",$B$2:$B80,$B80,$A$2:$A80,$A80)&amp;":"&amp;COUNTIFS($L$2:$L80,"Tor",$B$2:$B80,"&lt;&gt;"&amp;$B80,$A$2:$A80,$A80)+COUNTIFS($L$2:$L80,"ET",$B$2:$B80,"&lt;&gt;"&amp;$B80,$A$2:$A80,$A80),COUNTIFS($L$2:$L80,"Tor",$B$2:$B80,"&lt;&gt;"&amp;$B80,$A$2:$A80,$A80)+COUNTIFS($L$2:$L80,"ET",$B$2:$B80,"&lt;&gt;"&amp;$B80,$A$2:$A80,$A80)&amp;":"&amp;COUNTIFS($L$2:$L80,"Tor",$B$2:$B80,$B80,$A$2:$A80,$A80)+COUNTIFS($L$2:$L80,"ET",$B$2:$B80,$B80,$A$2:$A80,$A80)),""),"")</f>
        <v/>
      </c>
      <c r="J80" s="18">
        <f>_xlfn.IFNA(IF(VLOOKUP($A80,Spiele!$A$2:$D$16,3,FALSE)=$B80,(COUNTIFS($L$1:$L79,"Tor",$B$1:$B79,$B80,$A$1:$A79,$A80)+COUNTIFS($L$1:$L79,"ET",$B$1:$B79,$B80,$A$1:$A79,$A80))-(COUNTIFS($L$1:$L79,"Tor",$B$1:$B79,"&lt;&gt;"&amp;$B80,$A$1:$A79,$A80)+COUNTIFS($L$1:$L79,"ET",$B$1:$B79,"&lt;&gt;"&amp;$B80,$A$1:$A79,$A80)),(COUNTIFS($L$1:$L79,"Tor",$B$1:$B79,$B80,$A$1:$A79,$A80)+COUNTIFS($L$1:$L79,"ET",$B$1:$B79,$B80,$A$1:$A79,$A80))-(COUNTIFS($L$1:$L79,"Tor",$B$1:$B79,"&lt;&gt;"&amp;$B80,$A$1:$A79,$A80)+COUNTIFS($L$1:$L79,"ET",$B$1:$B79,"&lt;&gt;"&amp;$B80,$A$1:$A79,$A80))),"")</f>
        <v>3</v>
      </c>
      <c r="K80" s="3">
        <v>32</v>
      </c>
      <c r="L80" s="17" t="s">
        <v>18</v>
      </c>
      <c r="M80" s="2" t="s">
        <v>148</v>
      </c>
      <c r="N80" s="2" t="s">
        <v>149</v>
      </c>
      <c r="O80" s="17">
        <v>20</v>
      </c>
      <c r="P80" s="2">
        <v>16</v>
      </c>
      <c r="Q80" s="2">
        <v>23</v>
      </c>
      <c r="R80" s="2">
        <v>19</v>
      </c>
      <c r="S80" s="2">
        <v>26</v>
      </c>
      <c r="T80" s="2">
        <v>21</v>
      </c>
      <c r="U80" s="2">
        <v>20</v>
      </c>
      <c r="V80" s="2">
        <v>10</v>
      </c>
      <c r="AA80" s="2" t="s">
        <v>143</v>
      </c>
      <c r="AB80" s="17" t="s">
        <v>150</v>
      </c>
      <c r="AC80" s="14" t="s">
        <v>151</v>
      </c>
      <c r="AD80" s="14" t="s">
        <v>157</v>
      </c>
      <c r="AE80" s="18">
        <v>25</v>
      </c>
      <c r="AF80" s="13">
        <v>-12.5</v>
      </c>
      <c r="AG80" s="13">
        <v>7.5</v>
      </c>
      <c r="AH80" s="19">
        <f t="shared" si="4"/>
        <v>11.592911627369546</v>
      </c>
      <c r="AI80" s="19">
        <f t="shared" si="5"/>
        <v>15.415381612664262</v>
      </c>
      <c r="AJ80" s="2" t="s">
        <v>147</v>
      </c>
      <c r="AK80" s="13">
        <v>-3.5</v>
      </c>
      <c r="AL80" s="13">
        <v>1.5</v>
      </c>
      <c r="AM80" s="19">
        <f>IF(Abschlüsse[[#This Row],[Ergeb]]="ET","",SQRT(($AF80-$AK80)^2+($AG80-$AL80)^2))</f>
        <v>10.816653826391969</v>
      </c>
      <c r="AN80" s="3">
        <v>2</v>
      </c>
      <c r="AO80" s="13">
        <v>-10.5</v>
      </c>
      <c r="AP80" s="13">
        <v>8</v>
      </c>
      <c r="AQ80" s="19">
        <f t="shared" si="6"/>
        <v>2.0615528128088303</v>
      </c>
      <c r="AR80" s="3">
        <v>0</v>
      </c>
      <c r="AU80" s="19" t="str">
        <f t="shared" si="7"/>
        <v/>
      </c>
    </row>
    <row r="81" spans="1:47" ht="25.05" customHeight="1">
      <c r="A81" s="3">
        <v>3</v>
      </c>
      <c r="B81" s="2" t="s">
        <v>8</v>
      </c>
      <c r="C81" s="17" t="str">
        <f>IF($A81="","",IF(VLOOKUP($A81,Spiele!$A$2:$D$16,3,FALSE)=$B81,"H","G"))</f>
        <v>H</v>
      </c>
      <c r="D81" s="17" t="str">
        <f>IF($B81="","",IF(VLOOKUP($A81,Spiele!$A$2:$F$16,3,FALSE)=$B81,VLOOKUP($A81,Spiele!$A$2:$F$16,4,FALSE),VLOOKUP($A81,Spiele!$A$2:$F$16,3,FALSE)))</f>
        <v>TSV</v>
      </c>
      <c r="E81" s="18">
        <f>IF(Abschlüsse[[#This Row],[Ergeb]]="ET",0,COUNTIFS($A$2:$A81,$A81,$B$2:$B81,$B81,$L$2:$L81,"&lt;&gt;ET"))</f>
        <v>22</v>
      </c>
      <c r="F81" s="11">
        <v>70</v>
      </c>
      <c r="G81" s="12">
        <v>2</v>
      </c>
      <c r="H81" s="18">
        <f>COUNTIFS('Rote Karten'!$A$2:$A$4,$A81,'Rote Karten'!$D$2:$D$4,"&lt;&gt;"&amp;$B81,'Rote Karten'!$B$2:$B$4,"&lt;"&amp;$F81,'Rote Karten'!$C$2:$C$4,"&lt;="&amp;$G81)-COUNTIFS('Rote Karten'!$A$2:$A$4,$A81,'Rote Karten'!$D$2:$D$4,$B81,'Rote Karten'!$B$2:$B$4,"&lt;"&amp;$F81,'Rote Karten'!$C$2:$C$4,"&lt;="&amp;$G81)</f>
        <v>1</v>
      </c>
      <c r="I81" s="17" t="str">
        <f>IF(OR($L81="Tor",$L81="ET"),_xlfn.IFNA(IF(VLOOKUP($A81,Spiele!$A$2:$C$16,3,FALSE)=$B81,COUNTIFS($L$2:$L81,"Tor",$B$2:$B81,$B81,$A$2:$A81,$A81)+COUNTIFS($L$2:$L81,"ET",$B$2:$B81,$B81,$A$2:$A81,$A81)&amp;":"&amp;COUNTIFS($L$2:$L81,"Tor",$B$2:$B81,"&lt;&gt;"&amp;$B81,$A$2:$A81,$A81)+COUNTIFS($L$2:$L81,"ET",$B$2:$B81,"&lt;&gt;"&amp;$B81,$A$2:$A81,$A81),COUNTIFS($L$2:$L81,"Tor",$B$2:$B81,"&lt;&gt;"&amp;$B81,$A$2:$A81,$A81)+COUNTIFS($L$2:$L81,"ET",$B$2:$B81,"&lt;&gt;"&amp;$B81,$A$2:$A81,$A81)&amp;":"&amp;COUNTIFS($L$2:$L81,"Tor",$B$2:$B81,$B81,$A$2:$A81,$A81)+COUNTIFS($L$2:$L81,"ET",$B$2:$B81,$B81,$A$2:$A81,$A81)),""),"")</f>
        <v/>
      </c>
      <c r="J81" s="18">
        <f>_xlfn.IFNA(IF(VLOOKUP($A81,Spiele!$A$2:$D$16,3,FALSE)=$B81,(COUNTIFS($L$1:$L80,"Tor",$B$1:$B80,$B81,$A$1:$A80,$A81)+COUNTIFS($L$1:$L80,"ET",$B$1:$B80,$B81,$A$1:$A80,$A81))-(COUNTIFS($L$1:$L80,"Tor",$B$1:$B80,"&lt;&gt;"&amp;$B81,$A$1:$A80,$A81)+COUNTIFS($L$1:$L80,"ET",$B$1:$B80,"&lt;&gt;"&amp;$B81,$A$1:$A80,$A81)),(COUNTIFS($L$1:$L80,"Tor",$B$1:$B80,$B81,$A$1:$A80,$A81)+COUNTIFS($L$1:$L80,"ET",$B$1:$B80,$B81,$A$1:$A80,$A81))-(COUNTIFS($L$1:$L80,"Tor",$B$1:$B80,"&lt;&gt;"&amp;$B81,$A$1:$A80,$A81)+COUNTIFS($L$1:$L80,"ET",$B$1:$B80,"&lt;&gt;"&amp;$B81,$A$1:$A80,$A81))),"")</f>
        <v>3</v>
      </c>
      <c r="K81" s="3">
        <v>33</v>
      </c>
      <c r="L81" s="17" t="s">
        <v>19</v>
      </c>
      <c r="M81" s="2" t="s">
        <v>148</v>
      </c>
      <c r="N81" s="2" t="s">
        <v>153</v>
      </c>
      <c r="O81" s="17">
        <v>10</v>
      </c>
      <c r="P81" s="2">
        <v>18</v>
      </c>
      <c r="Q81" s="2">
        <v>19</v>
      </c>
      <c r="R81" s="2">
        <v>16</v>
      </c>
      <c r="S81" s="2">
        <v>23</v>
      </c>
      <c r="T81" s="2">
        <v>21</v>
      </c>
      <c r="U81" s="2">
        <v>20</v>
      </c>
      <c r="AA81" s="2" t="s">
        <v>143</v>
      </c>
      <c r="AB81" s="17" t="s">
        <v>144</v>
      </c>
      <c r="AC81" s="14" t="s">
        <v>151</v>
      </c>
      <c r="AD81" s="14" t="s">
        <v>157</v>
      </c>
      <c r="AE81" s="18">
        <v>25</v>
      </c>
      <c r="AF81" s="13">
        <v>9.5</v>
      </c>
      <c r="AG81" s="13">
        <v>11</v>
      </c>
      <c r="AH81" s="19">
        <f t="shared" si="4"/>
        <v>12.45413987395356</v>
      </c>
      <c r="AI81" s="19">
        <f t="shared" si="5"/>
        <v>22.144648496710037</v>
      </c>
      <c r="AJ81" s="2" t="s">
        <v>147</v>
      </c>
      <c r="AK81" s="13">
        <v>3</v>
      </c>
      <c r="AL81" s="13">
        <v>3.5</v>
      </c>
      <c r="AM81" s="19">
        <f>IF(Abschlüsse[[#This Row],[Ergeb]]="ET","",SQRT(($AF81-$AK81)^2+($AG81-$AL81)^2))</f>
        <v>9.9247166206396038</v>
      </c>
      <c r="AN81" s="3">
        <v>2</v>
      </c>
      <c r="AO81" s="13">
        <v>7</v>
      </c>
      <c r="AP81" s="13">
        <v>11</v>
      </c>
      <c r="AQ81" s="19">
        <f t="shared" si="6"/>
        <v>2.5</v>
      </c>
      <c r="AR81" s="3">
        <v>0</v>
      </c>
      <c r="AU81" s="19" t="str">
        <f t="shared" si="7"/>
        <v/>
      </c>
    </row>
    <row r="82" spans="1:47" ht="25.05" customHeight="1">
      <c r="A82" s="3">
        <v>3</v>
      </c>
      <c r="B82" s="2" t="s">
        <v>8</v>
      </c>
      <c r="C82" s="17" t="str">
        <f>IF($A82="","",IF(VLOOKUP($A82,Spiele!$A$2:$D$16,3,FALSE)=$B82,"H","G"))</f>
        <v>H</v>
      </c>
      <c r="D82" s="17" t="str">
        <f>IF($B82="","",IF(VLOOKUP($A82,Spiele!$A$2:$F$16,3,FALSE)=$B82,VLOOKUP($A82,Spiele!$A$2:$F$16,4,FALSE),VLOOKUP($A82,Spiele!$A$2:$F$16,3,FALSE)))</f>
        <v>TSV</v>
      </c>
      <c r="E82" s="18">
        <f>IF(Abschlüsse[[#This Row],[Ergeb]]="ET",0,COUNTIFS($A$2:$A82,$A82,$B$2:$B82,$B82,$L$2:$L82,"&lt;&gt;ET"))</f>
        <v>23</v>
      </c>
      <c r="F82" s="11">
        <v>78</v>
      </c>
      <c r="G82" s="12">
        <v>2</v>
      </c>
      <c r="H82" s="18">
        <f>COUNTIFS('Rote Karten'!$A$2:$A$4,$A82,'Rote Karten'!$D$2:$D$4,"&lt;&gt;"&amp;$B82,'Rote Karten'!$B$2:$B$4,"&lt;"&amp;$F82,'Rote Karten'!$C$2:$C$4,"&lt;="&amp;$G82)-COUNTIFS('Rote Karten'!$A$2:$A$4,$A82,'Rote Karten'!$D$2:$D$4,$B82,'Rote Karten'!$B$2:$B$4,"&lt;"&amp;$F82,'Rote Karten'!$C$2:$C$4,"&lt;="&amp;$G82)</f>
        <v>1</v>
      </c>
      <c r="I82" s="17" t="str">
        <f>IF(OR($L82="Tor",$L82="ET"),_xlfn.IFNA(IF(VLOOKUP($A82,Spiele!$A$2:$C$16,3,FALSE)=$B82,COUNTIFS($L$2:$L82,"Tor",$B$2:$B82,$B82,$A$2:$A82,$A82)+COUNTIFS($L$2:$L82,"ET",$B$2:$B82,$B82,$A$2:$A82,$A82)&amp;":"&amp;COUNTIFS($L$2:$L82,"Tor",$B$2:$B82,"&lt;&gt;"&amp;$B82,$A$2:$A82,$A82)+COUNTIFS($L$2:$L82,"ET",$B$2:$B82,"&lt;&gt;"&amp;$B82,$A$2:$A82,$A82),COUNTIFS($L$2:$L82,"Tor",$B$2:$B82,"&lt;&gt;"&amp;$B82,$A$2:$A82,$A82)+COUNTIFS($L$2:$L82,"ET",$B$2:$B82,"&lt;&gt;"&amp;$B82,$A$2:$A82,$A82)&amp;":"&amp;COUNTIFS($L$2:$L82,"Tor",$B$2:$B82,$B82,$A$2:$A82,$A82)+COUNTIFS($L$2:$L82,"ET",$B$2:$B82,$B82,$A$2:$A82,$A82)),""),"")</f>
        <v/>
      </c>
      <c r="J82" s="18">
        <f>_xlfn.IFNA(IF(VLOOKUP($A82,Spiele!$A$2:$D$16,3,FALSE)=$B82,(COUNTIFS($L$1:$L81,"Tor",$B$1:$B81,$B82,$A$1:$A81,$A82)+COUNTIFS($L$1:$L81,"ET",$B$1:$B81,$B82,$A$1:$A81,$A82))-(COUNTIFS($L$1:$L81,"Tor",$B$1:$B81,"&lt;&gt;"&amp;$B82,$A$1:$A81,$A82)+COUNTIFS($L$1:$L81,"ET",$B$1:$B81,"&lt;&gt;"&amp;$B82,$A$1:$A81,$A82)),(COUNTIFS($L$1:$L81,"Tor",$B$1:$B81,$B82,$A$1:$A81,$A82)+COUNTIFS($L$1:$L81,"ET",$B$1:$B81,$B82,$A$1:$A81,$A82))-(COUNTIFS($L$1:$L81,"Tor",$B$1:$B81,"&lt;&gt;"&amp;$B82,$A$1:$A81,$A82)+COUNTIFS($L$1:$L81,"ET",$B$1:$B81,"&lt;&gt;"&amp;$B82,$A$1:$A81,$A82))),"")</f>
        <v>3</v>
      </c>
      <c r="K82" s="3">
        <v>34</v>
      </c>
      <c r="L82" s="17" t="s">
        <v>18</v>
      </c>
      <c r="M82" s="2" t="s">
        <v>164</v>
      </c>
      <c r="N82" s="2" t="s">
        <v>154</v>
      </c>
      <c r="O82" s="17">
        <v>11</v>
      </c>
      <c r="P82" s="2">
        <v>10</v>
      </c>
      <c r="Q82" s="2">
        <v>19</v>
      </c>
      <c r="R82" s="2">
        <v>11</v>
      </c>
      <c r="AA82" s="2" t="s">
        <v>155</v>
      </c>
      <c r="AB82" s="17" t="s">
        <v>161</v>
      </c>
      <c r="AC82" s="14" t="s">
        <v>162</v>
      </c>
      <c r="AD82" s="14" t="s">
        <v>146</v>
      </c>
      <c r="AE82" s="18">
        <v>7</v>
      </c>
      <c r="AF82" s="13">
        <v>-2.5</v>
      </c>
      <c r="AG82" s="13">
        <v>5.5</v>
      </c>
      <c r="AH82" s="19">
        <f t="shared" si="4"/>
        <v>5.5</v>
      </c>
      <c r="AI82" s="19">
        <f t="shared" si="5"/>
        <v>60.149357337726705</v>
      </c>
      <c r="AJ82" s="2" t="s">
        <v>147</v>
      </c>
      <c r="AK82" s="13">
        <v>-0.5</v>
      </c>
      <c r="AL82" s="13">
        <v>1</v>
      </c>
      <c r="AM82" s="19">
        <f>IF(Abschlüsse[[#This Row],[Ergeb]]="ET","",SQRT(($AF82-$AK82)^2+($AG82-$AL82)^2))</f>
        <v>4.924428900898052</v>
      </c>
      <c r="AN82" s="3">
        <v>1</v>
      </c>
      <c r="AO82" s="13">
        <v>-4.5</v>
      </c>
      <c r="AP82" s="13">
        <v>5.5</v>
      </c>
      <c r="AQ82" s="19">
        <f t="shared" si="6"/>
        <v>2</v>
      </c>
      <c r="AR82" s="3">
        <v>0</v>
      </c>
      <c r="AU82" s="19" t="str">
        <f t="shared" si="7"/>
        <v/>
      </c>
    </row>
    <row r="83" spans="1:47" ht="25.05" customHeight="1">
      <c r="A83" s="3">
        <v>3</v>
      </c>
      <c r="B83" s="2" t="s">
        <v>8</v>
      </c>
      <c r="C83" s="17" t="str">
        <f>IF($A83="","",IF(VLOOKUP($A83,Spiele!$A$2:$D$16,3,FALSE)=$B83,"H","G"))</f>
        <v>H</v>
      </c>
      <c r="D83" s="17" t="str">
        <f>IF($B83="","",IF(VLOOKUP($A83,Spiele!$A$2:$F$16,3,FALSE)=$B83,VLOOKUP($A83,Spiele!$A$2:$F$16,4,FALSE),VLOOKUP($A83,Spiele!$A$2:$F$16,3,FALSE)))</f>
        <v>TSV</v>
      </c>
      <c r="E83" s="18">
        <f>IF(Abschlüsse[[#This Row],[Ergeb]]="ET",0,COUNTIFS($A$2:$A83,$A83,$B$2:$B83,$B83,$L$2:$L83,"&lt;&gt;ET"))</f>
        <v>24</v>
      </c>
      <c r="F83" s="11">
        <v>79</v>
      </c>
      <c r="G83" s="12">
        <v>2</v>
      </c>
      <c r="H83" s="18">
        <f>COUNTIFS('Rote Karten'!$A$2:$A$4,$A83,'Rote Karten'!$D$2:$D$4,"&lt;&gt;"&amp;$B83,'Rote Karten'!$B$2:$B$4,"&lt;"&amp;$F83,'Rote Karten'!$C$2:$C$4,"&lt;="&amp;$G83)-COUNTIFS('Rote Karten'!$A$2:$A$4,$A83,'Rote Karten'!$D$2:$D$4,$B83,'Rote Karten'!$B$2:$B$4,"&lt;"&amp;$F83,'Rote Karten'!$C$2:$C$4,"&lt;="&amp;$G83)</f>
        <v>1</v>
      </c>
      <c r="I83" s="17" t="str">
        <f>IF(OR($L83="Tor",$L83="ET"),_xlfn.IFNA(IF(VLOOKUP($A83,Spiele!$A$2:$C$16,3,FALSE)=$B83,COUNTIFS($L$2:$L83,"Tor",$B$2:$B83,$B83,$A$2:$A83,$A83)+COUNTIFS($L$2:$L83,"ET",$B$2:$B83,$B83,$A$2:$A83,$A83)&amp;":"&amp;COUNTIFS($L$2:$L83,"Tor",$B$2:$B83,"&lt;&gt;"&amp;$B83,$A$2:$A83,$A83)+COUNTIFS($L$2:$L83,"ET",$B$2:$B83,"&lt;&gt;"&amp;$B83,$A$2:$A83,$A83),COUNTIFS($L$2:$L83,"Tor",$B$2:$B83,"&lt;&gt;"&amp;$B83,$A$2:$A83,$A83)+COUNTIFS($L$2:$L83,"ET",$B$2:$B83,"&lt;&gt;"&amp;$B83,$A$2:$A83,$A83)&amp;":"&amp;COUNTIFS($L$2:$L83,"Tor",$B$2:$B83,$B83,$A$2:$A83,$A83)+COUNTIFS($L$2:$L83,"ET",$B$2:$B83,$B83,$A$2:$A83,$A83)),""),"")</f>
        <v/>
      </c>
      <c r="J83" s="18">
        <f>_xlfn.IFNA(IF(VLOOKUP($A83,Spiele!$A$2:$D$16,3,FALSE)=$B83,(COUNTIFS($L$1:$L82,"Tor",$B$1:$B82,$B83,$A$1:$A82,$A83)+COUNTIFS($L$1:$L82,"ET",$B$1:$B82,$B83,$A$1:$A82,$A83))-(COUNTIFS($L$1:$L82,"Tor",$B$1:$B82,"&lt;&gt;"&amp;$B83,$A$1:$A82,$A83)+COUNTIFS($L$1:$L82,"ET",$B$1:$B82,"&lt;&gt;"&amp;$B83,$A$1:$A82,$A83)),(COUNTIFS($L$1:$L82,"Tor",$B$1:$B82,$B83,$A$1:$A82,$A83)+COUNTIFS($L$1:$L82,"ET",$B$1:$B82,$B83,$A$1:$A82,$A83))-(COUNTIFS($L$1:$L82,"Tor",$B$1:$B82,"&lt;&gt;"&amp;$B83,$A$1:$A82,$A83)+COUNTIFS($L$1:$L82,"ET",$B$1:$B82,"&lt;&gt;"&amp;$B83,$A$1:$A82,$A83))),"")</f>
        <v>3</v>
      </c>
      <c r="K83" s="3">
        <v>35</v>
      </c>
      <c r="L83" s="17" t="s">
        <v>19</v>
      </c>
      <c r="M83" s="2" t="s">
        <v>164</v>
      </c>
      <c r="N83" s="2" t="s">
        <v>159</v>
      </c>
      <c r="O83" s="17">
        <v>10</v>
      </c>
      <c r="AA83" s="2" t="s">
        <v>152</v>
      </c>
      <c r="AB83" s="17" t="s">
        <v>144</v>
      </c>
      <c r="AC83" s="14" t="s">
        <v>151</v>
      </c>
      <c r="AD83" s="14" t="s">
        <v>146</v>
      </c>
      <c r="AE83" s="18">
        <v>26</v>
      </c>
      <c r="AF83" s="13">
        <v>-3.5</v>
      </c>
      <c r="AG83" s="13">
        <v>27</v>
      </c>
      <c r="AH83" s="19">
        <f t="shared" si="4"/>
        <v>27</v>
      </c>
      <c r="AI83" s="19">
        <f t="shared" si="5"/>
        <v>15.191667285280417</v>
      </c>
      <c r="AJ83" s="2" t="s">
        <v>147</v>
      </c>
      <c r="AK83" s="13">
        <v>0</v>
      </c>
      <c r="AL83" s="13">
        <v>1.5</v>
      </c>
      <c r="AM83" s="19">
        <f>IF(Abschlüsse[[#This Row],[Ergeb]]="ET","",SQRT(($AF83-$AK83)^2+($AG83-$AL83)^2))</f>
        <v>25.739075352467502</v>
      </c>
      <c r="AN83" s="3">
        <v>2</v>
      </c>
      <c r="AO83" s="13">
        <v>-6</v>
      </c>
      <c r="AP83" s="13">
        <v>25.5</v>
      </c>
      <c r="AQ83" s="19">
        <f t="shared" si="6"/>
        <v>2.9154759474226504</v>
      </c>
      <c r="AR83" s="3">
        <v>1</v>
      </c>
      <c r="AS83" s="13">
        <v>0</v>
      </c>
      <c r="AT83" s="13">
        <v>16</v>
      </c>
      <c r="AU83" s="19">
        <f t="shared" si="7"/>
        <v>11.543396380615196</v>
      </c>
    </row>
    <row r="84" spans="1:47" ht="25.05" customHeight="1">
      <c r="A84" s="3">
        <v>4</v>
      </c>
      <c r="B84" s="2" t="s">
        <v>8</v>
      </c>
      <c r="C84" s="17" t="str">
        <f>IF($A84="","",IF(VLOOKUP($A84,Spiele!$A$2:$D$16,3,FALSE)=$B84,"H","G"))</f>
        <v>G</v>
      </c>
      <c r="D84" s="17" t="str">
        <f>IF($B84="","",IF(VLOOKUP($A84,Spiele!$A$2:$F$16,3,FALSE)=$B84,VLOOKUP($A84,Spiele!$A$2:$F$16,4,FALSE),VLOOKUP($A84,Spiele!$A$2:$F$16,3,FALSE)))</f>
        <v>DJK</v>
      </c>
      <c r="E84" s="18">
        <f>IF(Abschlüsse[[#This Row],[Ergeb]]="ET",0,COUNTIFS($A$2:$A84,$A84,$B$2:$B84,$B84,$L$2:$L84,"&lt;&gt;ET"))</f>
        <v>1</v>
      </c>
      <c r="F84" s="11">
        <v>4</v>
      </c>
      <c r="G84" s="12">
        <v>1</v>
      </c>
      <c r="H84" s="18">
        <f>COUNTIFS('Rote Karten'!$A$2:$A$4,$A84,'Rote Karten'!$D$2:$D$4,"&lt;&gt;"&amp;$B84,'Rote Karten'!$B$2:$B$4,"&lt;"&amp;$F84,'Rote Karten'!$C$2:$C$4,"&lt;="&amp;$G84)-COUNTIFS('Rote Karten'!$A$2:$A$4,$A84,'Rote Karten'!$D$2:$D$4,$B84,'Rote Karten'!$B$2:$B$4,"&lt;"&amp;$F84,'Rote Karten'!$C$2:$C$4,"&lt;="&amp;$G84)</f>
        <v>0</v>
      </c>
      <c r="I84" s="17" t="str">
        <f>IF(OR($L84="Tor",$L84="ET"),_xlfn.IFNA(IF(VLOOKUP($A84,Spiele!$A$2:$C$16,3,FALSE)=$B84,COUNTIFS($L$2:$L84,"Tor",$B$2:$B84,$B84,$A$2:$A84,$A84)+COUNTIFS($L$2:$L84,"ET",$B$2:$B84,$B84,$A$2:$A84,$A84)&amp;":"&amp;COUNTIFS($L$2:$L84,"Tor",$B$2:$B84,"&lt;&gt;"&amp;$B84,$A$2:$A84,$A84)+COUNTIFS($L$2:$L84,"ET",$B$2:$B84,"&lt;&gt;"&amp;$B84,$A$2:$A84,$A84),COUNTIFS($L$2:$L84,"Tor",$B$2:$B84,"&lt;&gt;"&amp;$B84,$A$2:$A84,$A84)+COUNTIFS($L$2:$L84,"ET",$B$2:$B84,"&lt;&gt;"&amp;$B84,$A$2:$A84,$A84)&amp;":"&amp;COUNTIFS($L$2:$L84,"Tor",$B$2:$B84,$B84,$A$2:$A84,$A84)+COUNTIFS($L$2:$L84,"ET",$B$2:$B84,$B84,$A$2:$A84,$A84)),""),"")</f>
        <v>0:1</v>
      </c>
      <c r="J84" s="18">
        <f>_xlfn.IFNA(IF(VLOOKUP($A84,Spiele!$A$2:$D$16,3,FALSE)=$B84,(COUNTIFS($L$1:$L83,"Tor",$B$1:$B83,$B84,$A$1:$A83,$A84)+COUNTIFS($L$1:$L83,"ET",$B$1:$B83,$B84,$A$1:$A83,$A84))-(COUNTIFS($L$1:$L83,"Tor",$B$1:$B83,"&lt;&gt;"&amp;$B84,$A$1:$A83,$A84)+COUNTIFS($L$1:$L83,"ET",$B$1:$B83,"&lt;&gt;"&amp;$B84,$A$1:$A83,$A84)),(COUNTIFS($L$1:$L83,"Tor",$B$1:$B83,$B84,$A$1:$A83,$A84)+COUNTIFS($L$1:$L83,"ET",$B$1:$B83,$B84,$A$1:$A83,$A84))-(COUNTIFS($L$1:$L83,"Tor",$B$1:$B83,"&lt;&gt;"&amp;$B84,$A$1:$A83,$A84)+COUNTIFS($L$1:$L83,"ET",$B$1:$B83,"&lt;&gt;"&amp;$B84,$A$1:$A83,$A84))),"")</f>
        <v>0</v>
      </c>
      <c r="K84" s="3">
        <v>1</v>
      </c>
      <c r="L84" s="17" t="s">
        <v>0</v>
      </c>
      <c r="M84" s="2" t="s">
        <v>174</v>
      </c>
      <c r="N84" s="2" t="s">
        <v>159</v>
      </c>
      <c r="O84" s="17">
        <v>7</v>
      </c>
      <c r="P84" s="2">
        <v>8</v>
      </c>
      <c r="AA84" s="2" t="s">
        <v>155</v>
      </c>
      <c r="AB84" s="17" t="s">
        <v>144</v>
      </c>
      <c r="AC84" s="14" t="s">
        <v>145</v>
      </c>
      <c r="AD84" s="14" t="s">
        <v>146</v>
      </c>
      <c r="AE84" s="18">
        <v>23</v>
      </c>
      <c r="AF84" s="13">
        <v>3.5</v>
      </c>
      <c r="AG84" s="13">
        <v>0.5</v>
      </c>
      <c r="AH84" s="19">
        <f t="shared" si="4"/>
        <v>0.5</v>
      </c>
      <c r="AI84" s="19">
        <f t="shared" si="5"/>
        <v>103.75005461690881</v>
      </c>
      <c r="AJ84" s="2" t="s">
        <v>167</v>
      </c>
      <c r="AM84" s="19">
        <f>IF(Abschlüsse[[#This Row],[Ergeb]]="ET","",SQRT(($AF84-$AK84)^2+($AG84-$AL84)^2))</f>
        <v>3.5355339059327378</v>
      </c>
      <c r="AN84" s="3">
        <v>1</v>
      </c>
      <c r="AO84" s="13">
        <v>3</v>
      </c>
      <c r="AP84" s="13">
        <v>1</v>
      </c>
      <c r="AQ84" s="19">
        <f t="shared" si="6"/>
        <v>0.70710678118654757</v>
      </c>
      <c r="AR84" s="3">
        <v>0</v>
      </c>
      <c r="AU84" s="19" t="str">
        <f t="shared" si="7"/>
        <v/>
      </c>
    </row>
    <row r="85" spans="1:47" ht="25.05" customHeight="1">
      <c r="A85" s="3">
        <v>4</v>
      </c>
      <c r="B85" s="2" t="s">
        <v>8</v>
      </c>
      <c r="C85" s="17" t="str">
        <f>IF($A85="","",IF(VLOOKUP($A85,Spiele!$A$2:$D$16,3,FALSE)=$B85,"H","G"))</f>
        <v>G</v>
      </c>
      <c r="D85" s="17" t="str">
        <f>IF($B85="","",IF(VLOOKUP($A85,Spiele!$A$2:$F$16,3,FALSE)=$B85,VLOOKUP($A85,Spiele!$A$2:$F$16,4,FALSE),VLOOKUP($A85,Spiele!$A$2:$F$16,3,FALSE)))</f>
        <v>DJK</v>
      </c>
      <c r="E85" s="18">
        <f>IF(Abschlüsse[[#This Row],[Ergeb]]="ET",0,COUNTIFS($A$2:$A85,$A85,$B$2:$B85,$B85,$L$2:$L85,"&lt;&gt;ET"))</f>
        <v>2</v>
      </c>
      <c r="F85" s="11">
        <v>8</v>
      </c>
      <c r="G85" s="12">
        <v>1</v>
      </c>
      <c r="H85" s="18">
        <f>COUNTIFS('Rote Karten'!$A$2:$A$4,$A85,'Rote Karten'!$D$2:$D$4,"&lt;&gt;"&amp;$B85,'Rote Karten'!$B$2:$B$4,"&lt;"&amp;$F85,'Rote Karten'!$C$2:$C$4,"&lt;="&amp;$G85)-COUNTIFS('Rote Karten'!$A$2:$A$4,$A85,'Rote Karten'!$D$2:$D$4,$B85,'Rote Karten'!$B$2:$B$4,"&lt;"&amp;$F85,'Rote Karten'!$C$2:$C$4,"&lt;="&amp;$G85)</f>
        <v>0</v>
      </c>
      <c r="I85" s="17" t="str">
        <f>IF(OR($L85="Tor",$L85="ET"),_xlfn.IFNA(IF(VLOOKUP($A85,Spiele!$A$2:$C$16,3,FALSE)=$B85,COUNTIFS($L$2:$L85,"Tor",$B$2:$B85,$B85,$A$2:$A85,$A85)+COUNTIFS($L$2:$L85,"ET",$B$2:$B85,$B85,$A$2:$A85,$A85)&amp;":"&amp;COUNTIFS($L$2:$L85,"Tor",$B$2:$B85,"&lt;&gt;"&amp;$B85,$A$2:$A85,$A85)+COUNTIFS($L$2:$L85,"ET",$B$2:$B85,"&lt;&gt;"&amp;$B85,$A$2:$A85,$A85),COUNTIFS($L$2:$L85,"Tor",$B$2:$B85,"&lt;&gt;"&amp;$B85,$A$2:$A85,$A85)+COUNTIFS($L$2:$L85,"ET",$B$2:$B85,"&lt;&gt;"&amp;$B85,$A$2:$A85,$A85)&amp;":"&amp;COUNTIFS($L$2:$L85,"Tor",$B$2:$B85,$B85,$A$2:$A85,$A85)+COUNTIFS($L$2:$L85,"ET",$B$2:$B85,$B85,$A$2:$A85,$A85)),""),"")</f>
        <v/>
      </c>
      <c r="J85" s="18">
        <f>_xlfn.IFNA(IF(VLOOKUP($A85,Spiele!$A$2:$D$16,3,FALSE)=$B85,(COUNTIFS($L$1:$L84,"Tor",$B$1:$B84,$B85,$A$1:$A84,$A85)+COUNTIFS($L$1:$L84,"ET",$B$1:$B84,$B85,$A$1:$A84,$A85))-(COUNTIFS($L$1:$L84,"Tor",$B$1:$B84,"&lt;&gt;"&amp;$B85,$A$1:$A84,$A85)+COUNTIFS($L$1:$L84,"ET",$B$1:$B84,"&lt;&gt;"&amp;$B85,$A$1:$A84,$A85)),(COUNTIFS($L$1:$L84,"Tor",$B$1:$B84,$B85,$A$1:$A84,$A85)+COUNTIFS($L$1:$L84,"ET",$B$1:$B84,$B85,$A$1:$A84,$A85))-(COUNTIFS($L$1:$L84,"Tor",$B$1:$B84,"&lt;&gt;"&amp;$B85,$A$1:$A84,$A85)+COUNTIFS($L$1:$L84,"ET",$B$1:$B84,"&lt;&gt;"&amp;$B85,$A$1:$A84,$A85))),"")</f>
        <v>1</v>
      </c>
      <c r="K85" s="3">
        <v>2</v>
      </c>
      <c r="L85" s="17" t="s">
        <v>18</v>
      </c>
      <c r="M85" s="2" t="s">
        <v>148</v>
      </c>
      <c r="N85" s="2" t="s">
        <v>165</v>
      </c>
      <c r="O85" s="17">
        <v>23</v>
      </c>
      <c r="P85" s="2">
        <v>19</v>
      </c>
      <c r="Q85" s="2">
        <v>6</v>
      </c>
      <c r="AA85" s="2" t="s">
        <v>152</v>
      </c>
      <c r="AB85" s="17" t="s">
        <v>144</v>
      </c>
      <c r="AC85" s="14" t="s">
        <v>151</v>
      </c>
      <c r="AD85" s="14" t="s">
        <v>146</v>
      </c>
      <c r="AE85" s="18">
        <v>16</v>
      </c>
      <c r="AF85" s="13">
        <v>-5</v>
      </c>
      <c r="AG85" s="13">
        <v>22</v>
      </c>
      <c r="AH85" s="19">
        <f t="shared" si="4"/>
        <v>22.040771311367486</v>
      </c>
      <c r="AI85" s="19">
        <f t="shared" si="5"/>
        <v>18.000875117501245</v>
      </c>
      <c r="AJ85" s="2" t="s">
        <v>147</v>
      </c>
      <c r="AK85" s="13">
        <v>-0.5</v>
      </c>
      <c r="AL85" s="13">
        <v>2</v>
      </c>
      <c r="AM85" s="19">
        <f>IF(Abschlüsse[[#This Row],[Ergeb]]="ET","",SQRT(($AF85-$AK85)^2+($AG85-$AL85)^2))</f>
        <v>20.5</v>
      </c>
      <c r="AN85" s="3">
        <v>2</v>
      </c>
      <c r="AO85" s="13">
        <v>-4</v>
      </c>
      <c r="AP85" s="13">
        <v>24</v>
      </c>
      <c r="AQ85" s="19">
        <f t="shared" si="6"/>
        <v>2.2360679774997898</v>
      </c>
      <c r="AR85" s="3">
        <v>2</v>
      </c>
      <c r="AS85" s="13">
        <v>-3.5</v>
      </c>
      <c r="AT85" s="13">
        <v>20</v>
      </c>
      <c r="AU85" s="19">
        <f t="shared" si="7"/>
        <v>2.5</v>
      </c>
    </row>
    <row r="86" spans="1:47" ht="25.05" customHeight="1">
      <c r="A86" s="3">
        <v>4</v>
      </c>
      <c r="B86" s="2" t="s">
        <v>8</v>
      </c>
      <c r="C86" s="17" t="str">
        <f>IF($A86="","",IF(VLOOKUP($A86,Spiele!$A$2:$D$16,3,FALSE)=$B86,"H","G"))</f>
        <v>G</v>
      </c>
      <c r="D86" s="17" t="str">
        <f>IF($B86="","",IF(VLOOKUP($A86,Spiele!$A$2:$F$16,3,FALSE)=$B86,VLOOKUP($A86,Spiele!$A$2:$F$16,4,FALSE),VLOOKUP($A86,Spiele!$A$2:$F$16,3,FALSE)))</f>
        <v>DJK</v>
      </c>
      <c r="E86" s="18">
        <f>IF(Abschlüsse[[#This Row],[Ergeb]]="ET",0,COUNTIFS($A$2:$A86,$A86,$B$2:$B86,$B86,$L$2:$L86,"&lt;&gt;ET"))</f>
        <v>3</v>
      </c>
      <c r="F86" s="11">
        <v>17</v>
      </c>
      <c r="G86" s="12">
        <v>1</v>
      </c>
      <c r="H86" s="18">
        <f>COUNTIFS('Rote Karten'!$A$2:$A$4,$A86,'Rote Karten'!$D$2:$D$4,"&lt;&gt;"&amp;$B86,'Rote Karten'!$B$2:$B$4,"&lt;"&amp;$F86,'Rote Karten'!$C$2:$C$4,"&lt;="&amp;$G86)-COUNTIFS('Rote Karten'!$A$2:$A$4,$A86,'Rote Karten'!$D$2:$D$4,$B86,'Rote Karten'!$B$2:$B$4,"&lt;"&amp;$F86,'Rote Karten'!$C$2:$C$4,"&lt;="&amp;$G86)</f>
        <v>0</v>
      </c>
      <c r="I86" s="17" t="str">
        <f>IF(OR($L86="Tor",$L86="ET"),_xlfn.IFNA(IF(VLOOKUP($A86,Spiele!$A$2:$C$16,3,FALSE)=$B86,COUNTIFS($L$2:$L86,"Tor",$B$2:$B86,$B86,$A$2:$A86,$A86)+COUNTIFS($L$2:$L86,"ET",$B$2:$B86,$B86,$A$2:$A86,$A86)&amp;":"&amp;COUNTIFS($L$2:$L86,"Tor",$B$2:$B86,"&lt;&gt;"&amp;$B86,$A$2:$A86,$A86)+COUNTIFS($L$2:$L86,"ET",$B$2:$B86,"&lt;&gt;"&amp;$B86,$A$2:$A86,$A86),COUNTIFS($L$2:$L86,"Tor",$B$2:$B86,"&lt;&gt;"&amp;$B86,$A$2:$A86,$A86)+COUNTIFS($L$2:$L86,"ET",$B$2:$B86,"&lt;&gt;"&amp;$B86,$A$2:$A86,$A86)&amp;":"&amp;COUNTIFS($L$2:$L86,"Tor",$B$2:$B86,$B86,$A$2:$A86,$A86)+COUNTIFS($L$2:$L86,"ET",$B$2:$B86,$B86,$A$2:$A86,$A86)),""),"")</f>
        <v/>
      </c>
      <c r="J86" s="18">
        <f>_xlfn.IFNA(IF(VLOOKUP($A86,Spiele!$A$2:$D$16,3,FALSE)=$B86,(COUNTIFS($L$1:$L85,"Tor",$B$1:$B85,$B86,$A$1:$A85,$A86)+COUNTIFS($L$1:$L85,"ET",$B$1:$B85,$B86,$A$1:$A85,$A86))-(COUNTIFS($L$1:$L85,"Tor",$B$1:$B85,"&lt;&gt;"&amp;$B86,$A$1:$A85,$A86)+COUNTIFS($L$1:$L85,"ET",$B$1:$B85,"&lt;&gt;"&amp;$B86,$A$1:$A85,$A86)),(COUNTIFS($L$1:$L85,"Tor",$B$1:$B85,$B86,$A$1:$A85,$A86)+COUNTIFS($L$1:$L85,"ET",$B$1:$B85,$B86,$A$1:$A85,$A86))-(COUNTIFS($L$1:$L85,"Tor",$B$1:$B85,"&lt;&gt;"&amp;$B86,$A$1:$A85,$A86)+COUNTIFS($L$1:$L85,"ET",$B$1:$B85,"&lt;&gt;"&amp;$B86,$A$1:$A85,$A86))),"")</f>
        <v>1</v>
      </c>
      <c r="K86" s="3">
        <v>3</v>
      </c>
      <c r="L86" s="17" t="s">
        <v>19</v>
      </c>
      <c r="M86" s="2" t="s">
        <v>148</v>
      </c>
      <c r="N86" s="2" t="s">
        <v>159</v>
      </c>
      <c r="O86" s="17">
        <v>5</v>
      </c>
      <c r="P86" s="2">
        <v>23</v>
      </c>
      <c r="Q86" s="2">
        <v>19</v>
      </c>
      <c r="R86" s="2">
        <v>16</v>
      </c>
      <c r="S86" s="2">
        <v>8</v>
      </c>
      <c r="AA86" s="2" t="s">
        <v>152</v>
      </c>
      <c r="AB86" s="17" t="s">
        <v>144</v>
      </c>
      <c r="AC86" s="14" t="s">
        <v>151</v>
      </c>
      <c r="AD86" s="14" t="s">
        <v>146</v>
      </c>
      <c r="AE86" s="18">
        <v>16</v>
      </c>
      <c r="AF86" s="13">
        <v>-12</v>
      </c>
      <c r="AG86" s="13">
        <v>28</v>
      </c>
      <c r="AH86" s="19">
        <f t="shared" si="4"/>
        <v>29.215673875507306</v>
      </c>
      <c r="AI86" s="19">
        <f t="shared" si="5"/>
        <v>12.63112282320164</v>
      </c>
      <c r="AJ86" s="2" t="s">
        <v>147</v>
      </c>
      <c r="AK86" s="13">
        <v>-1.5</v>
      </c>
      <c r="AL86" s="13">
        <v>1.5</v>
      </c>
      <c r="AM86" s="19">
        <f>IF(Abschlüsse[[#This Row],[Ergeb]]="ET","",SQRT(($AF86-$AK86)^2+($AG86-$AL86)^2))</f>
        <v>28.504385627478449</v>
      </c>
      <c r="AN86" s="3">
        <v>0</v>
      </c>
      <c r="AO86" s="13"/>
      <c r="AP86" s="13"/>
      <c r="AQ86" s="19" t="str">
        <f t="shared" si="6"/>
        <v/>
      </c>
      <c r="AR86" s="3">
        <v>2</v>
      </c>
      <c r="AS86" s="13">
        <v>-10.5</v>
      </c>
      <c r="AT86" s="13">
        <v>25.5</v>
      </c>
      <c r="AU86" s="19">
        <f t="shared" si="7"/>
        <v>2.9154759474226504</v>
      </c>
    </row>
    <row r="87" spans="1:47" ht="25.05" customHeight="1">
      <c r="A87" s="3">
        <v>4</v>
      </c>
      <c r="B87" s="2" t="s">
        <v>8</v>
      </c>
      <c r="C87" s="17" t="str">
        <f>IF($A87="","",IF(VLOOKUP($A87,Spiele!$A$2:$D$16,3,FALSE)=$B87,"H","G"))</f>
        <v>G</v>
      </c>
      <c r="D87" s="17" t="str">
        <f>IF($B87="","",IF(VLOOKUP($A87,Spiele!$A$2:$F$16,3,FALSE)=$B87,VLOOKUP($A87,Spiele!$A$2:$F$16,4,FALSE),VLOOKUP($A87,Spiele!$A$2:$F$16,3,FALSE)))</f>
        <v>DJK</v>
      </c>
      <c r="E87" s="18">
        <f>IF(Abschlüsse[[#This Row],[Ergeb]]="ET",0,COUNTIFS($A$2:$A87,$A87,$B$2:$B87,$B87,$L$2:$L87,"&lt;&gt;ET"))</f>
        <v>4</v>
      </c>
      <c r="F87" s="11">
        <v>19</v>
      </c>
      <c r="G87" s="12">
        <v>1</v>
      </c>
      <c r="H87" s="18">
        <f>COUNTIFS('Rote Karten'!$A$2:$A$4,$A87,'Rote Karten'!$D$2:$D$4,"&lt;&gt;"&amp;$B87,'Rote Karten'!$B$2:$B$4,"&lt;"&amp;$F87,'Rote Karten'!$C$2:$C$4,"&lt;="&amp;$G87)-COUNTIFS('Rote Karten'!$A$2:$A$4,$A87,'Rote Karten'!$D$2:$D$4,$B87,'Rote Karten'!$B$2:$B$4,"&lt;"&amp;$F87,'Rote Karten'!$C$2:$C$4,"&lt;="&amp;$G87)</f>
        <v>0</v>
      </c>
      <c r="I87" s="17" t="str">
        <f>IF(OR($L87="Tor",$L87="ET"),_xlfn.IFNA(IF(VLOOKUP($A87,Spiele!$A$2:$C$16,3,FALSE)=$B87,COUNTIFS($L$2:$L87,"Tor",$B$2:$B87,$B87,$A$2:$A87,$A87)+COUNTIFS($L$2:$L87,"ET",$B$2:$B87,$B87,$A$2:$A87,$A87)&amp;":"&amp;COUNTIFS($L$2:$L87,"Tor",$B$2:$B87,"&lt;&gt;"&amp;$B87,$A$2:$A87,$A87)+COUNTIFS($L$2:$L87,"ET",$B$2:$B87,"&lt;&gt;"&amp;$B87,$A$2:$A87,$A87),COUNTIFS($L$2:$L87,"Tor",$B$2:$B87,"&lt;&gt;"&amp;$B87,$A$2:$A87,$A87)+COUNTIFS($L$2:$L87,"ET",$B$2:$B87,"&lt;&gt;"&amp;$B87,$A$2:$A87,$A87)&amp;":"&amp;COUNTIFS($L$2:$L87,"Tor",$B$2:$B87,$B87,$A$2:$A87,$A87)+COUNTIFS($L$2:$L87,"ET",$B$2:$B87,$B87,$A$2:$A87,$A87)),""),"")</f>
        <v/>
      </c>
      <c r="J87" s="18">
        <f>_xlfn.IFNA(IF(VLOOKUP($A87,Spiele!$A$2:$D$16,3,FALSE)=$B87,(COUNTIFS($L$1:$L86,"Tor",$B$1:$B86,$B87,$A$1:$A86,$A87)+COUNTIFS($L$1:$L86,"ET",$B$1:$B86,$B87,$A$1:$A86,$A87))-(COUNTIFS($L$1:$L86,"Tor",$B$1:$B86,"&lt;&gt;"&amp;$B87,$A$1:$A86,$A87)+COUNTIFS($L$1:$L86,"ET",$B$1:$B86,"&lt;&gt;"&amp;$B87,$A$1:$A86,$A87)),(COUNTIFS($L$1:$L86,"Tor",$B$1:$B86,$B87,$A$1:$A86,$A87)+COUNTIFS($L$1:$L86,"ET",$B$1:$B86,$B87,$A$1:$A86,$A87))-(COUNTIFS($L$1:$L86,"Tor",$B$1:$B86,"&lt;&gt;"&amp;$B87,$A$1:$A86,$A87)+COUNTIFS($L$1:$L86,"ET",$B$1:$B86,"&lt;&gt;"&amp;$B87,$A$1:$A86,$A87))),"")</f>
        <v>1</v>
      </c>
      <c r="K87" s="3">
        <v>4</v>
      </c>
      <c r="L87" s="17" t="s">
        <v>19</v>
      </c>
      <c r="M87" s="2" t="s">
        <v>148</v>
      </c>
      <c r="N87" s="2" t="s">
        <v>154</v>
      </c>
      <c r="O87" s="17">
        <v>10</v>
      </c>
      <c r="P87" s="2">
        <v>7</v>
      </c>
      <c r="AA87" s="2" t="s">
        <v>155</v>
      </c>
      <c r="AB87" s="17" t="s">
        <v>161</v>
      </c>
      <c r="AC87" s="14" t="s">
        <v>162</v>
      </c>
      <c r="AD87" s="14" t="s">
        <v>157</v>
      </c>
      <c r="AE87" s="18">
        <v>20</v>
      </c>
      <c r="AF87" s="13">
        <v>-8.5</v>
      </c>
      <c r="AG87" s="13">
        <v>6.5</v>
      </c>
      <c r="AH87" s="19">
        <f t="shared" si="4"/>
        <v>8.1040483710303715</v>
      </c>
      <c r="AI87" s="19">
        <f t="shared" si="5"/>
        <v>25.201800469955806</v>
      </c>
      <c r="AJ87" s="2" t="s">
        <v>147</v>
      </c>
      <c r="AK87" s="13">
        <v>-3.5</v>
      </c>
      <c r="AL87" s="13">
        <v>2</v>
      </c>
      <c r="AM87" s="19">
        <f>IF(Abschlüsse[[#This Row],[Ergeb]]="ET","",SQRT(($AF87-$AK87)^2+($AG87-$AL87)^2))</f>
        <v>6.7268120235368549</v>
      </c>
      <c r="AN87" s="3">
        <v>0</v>
      </c>
      <c r="AO87" s="13"/>
      <c r="AP87" s="13"/>
      <c r="AQ87" s="19" t="str">
        <f t="shared" si="6"/>
        <v/>
      </c>
      <c r="AR87" s="3">
        <v>0</v>
      </c>
      <c r="AU87" s="19" t="str">
        <f t="shared" si="7"/>
        <v/>
      </c>
    </row>
    <row r="88" spans="1:47" ht="25.05" customHeight="1">
      <c r="A88" s="3">
        <v>4</v>
      </c>
      <c r="B88" s="2" t="s">
        <v>8</v>
      </c>
      <c r="C88" s="17" t="str">
        <f>IF($A88="","",IF(VLOOKUP($A88,Spiele!$A$2:$D$16,3,FALSE)=$B88,"H","G"))</f>
        <v>G</v>
      </c>
      <c r="D88" s="17" t="str">
        <f>IF($B88="","",IF(VLOOKUP($A88,Spiele!$A$2:$F$16,3,FALSE)=$B88,VLOOKUP($A88,Spiele!$A$2:$F$16,4,FALSE),VLOOKUP($A88,Spiele!$A$2:$F$16,3,FALSE)))</f>
        <v>DJK</v>
      </c>
      <c r="E88" s="18">
        <f>IF(Abschlüsse[[#This Row],[Ergeb]]="ET",0,COUNTIFS($A$2:$A88,$A88,$B$2:$B88,$B88,$L$2:$L88,"&lt;&gt;ET"))</f>
        <v>5</v>
      </c>
      <c r="F88" s="11">
        <v>25</v>
      </c>
      <c r="G88" s="12">
        <v>1</v>
      </c>
      <c r="H88" s="18">
        <f>COUNTIFS('Rote Karten'!$A$2:$A$4,$A88,'Rote Karten'!$D$2:$D$4,"&lt;&gt;"&amp;$B88,'Rote Karten'!$B$2:$B$4,"&lt;"&amp;$F88,'Rote Karten'!$C$2:$C$4,"&lt;="&amp;$G88)-COUNTIFS('Rote Karten'!$A$2:$A$4,$A88,'Rote Karten'!$D$2:$D$4,$B88,'Rote Karten'!$B$2:$B$4,"&lt;"&amp;$F88,'Rote Karten'!$C$2:$C$4,"&lt;="&amp;$G88)</f>
        <v>0</v>
      </c>
      <c r="I88" s="17" t="str">
        <f>IF(OR($L88="Tor",$L88="ET"),_xlfn.IFNA(IF(VLOOKUP($A88,Spiele!$A$2:$C$16,3,FALSE)=$B88,COUNTIFS($L$2:$L88,"Tor",$B$2:$B88,$B88,$A$2:$A88,$A88)+COUNTIFS($L$2:$L88,"ET",$B$2:$B88,$B88,$A$2:$A88,$A88)&amp;":"&amp;COUNTIFS($L$2:$L88,"Tor",$B$2:$B88,"&lt;&gt;"&amp;$B88,$A$2:$A88,$A88)+COUNTIFS($L$2:$L88,"ET",$B$2:$B88,"&lt;&gt;"&amp;$B88,$A$2:$A88,$A88),COUNTIFS($L$2:$L88,"Tor",$B$2:$B88,"&lt;&gt;"&amp;$B88,$A$2:$A88,$A88)+COUNTIFS($L$2:$L88,"ET",$B$2:$B88,"&lt;&gt;"&amp;$B88,$A$2:$A88,$A88)&amp;":"&amp;COUNTIFS($L$2:$L88,"Tor",$B$2:$B88,$B88,$A$2:$A88,$A88)+COUNTIFS($L$2:$L88,"ET",$B$2:$B88,$B88,$A$2:$A88,$A88)),""),"")</f>
        <v/>
      </c>
      <c r="J88" s="18">
        <f>_xlfn.IFNA(IF(VLOOKUP($A88,Spiele!$A$2:$D$16,3,FALSE)=$B88,(COUNTIFS($L$1:$L87,"Tor",$B$1:$B87,$B88,$A$1:$A87,$A88)+COUNTIFS($L$1:$L87,"ET",$B$1:$B87,$B88,$A$1:$A87,$A88))-(COUNTIFS($L$1:$L87,"Tor",$B$1:$B87,"&lt;&gt;"&amp;$B88,$A$1:$A87,$A88)+COUNTIFS($L$1:$L87,"ET",$B$1:$B87,"&lt;&gt;"&amp;$B88,$A$1:$A87,$A88)),(COUNTIFS($L$1:$L87,"Tor",$B$1:$B87,$B88,$A$1:$A87,$A88)+COUNTIFS($L$1:$L87,"ET",$B$1:$B87,$B88,$A$1:$A87,$A88))-(COUNTIFS($L$1:$L87,"Tor",$B$1:$B87,"&lt;&gt;"&amp;$B88,$A$1:$A87,$A88)+COUNTIFS($L$1:$L87,"ET",$B$1:$B87,"&lt;&gt;"&amp;$B88,$A$1:$A87,$A88))),"")</f>
        <v>1</v>
      </c>
      <c r="K88" s="3">
        <v>5</v>
      </c>
      <c r="L88" s="17" t="s">
        <v>18</v>
      </c>
      <c r="M88" s="2" t="s">
        <v>148</v>
      </c>
      <c r="N88" s="2" t="s">
        <v>149</v>
      </c>
      <c r="O88" s="17">
        <v>16</v>
      </c>
      <c r="P88" s="2">
        <v>23</v>
      </c>
      <c r="Q88" s="2">
        <v>6</v>
      </c>
      <c r="R88" s="2">
        <v>19</v>
      </c>
      <c r="S88" s="2">
        <v>5</v>
      </c>
      <c r="T88" s="2">
        <v>16</v>
      </c>
      <c r="AA88" s="2" t="s">
        <v>142</v>
      </c>
      <c r="AB88" s="17" t="s">
        <v>144</v>
      </c>
      <c r="AC88" s="14" t="s">
        <v>145</v>
      </c>
      <c r="AD88" s="14" t="s">
        <v>146</v>
      </c>
      <c r="AE88" s="18">
        <v>10</v>
      </c>
      <c r="AF88" s="13">
        <v>1</v>
      </c>
      <c r="AG88" s="13">
        <v>9</v>
      </c>
      <c r="AH88" s="19">
        <f t="shared" si="4"/>
        <v>9</v>
      </c>
      <c r="AI88" s="19">
        <f t="shared" si="5"/>
        <v>43.839454439268671</v>
      </c>
      <c r="AJ88" s="2" t="s">
        <v>147</v>
      </c>
      <c r="AK88" s="13">
        <v>-0.5</v>
      </c>
      <c r="AL88" s="13">
        <v>5</v>
      </c>
      <c r="AM88" s="19">
        <f>IF(Abschlüsse[[#This Row],[Ergeb]]="ET","",SQRT(($AF88-$AK88)^2+($AG88-$AL88)^2))</f>
        <v>4.2720018726587652</v>
      </c>
      <c r="AN88" s="3">
        <v>1</v>
      </c>
      <c r="AO88" s="13">
        <v>3</v>
      </c>
      <c r="AP88" s="13">
        <v>10.5</v>
      </c>
      <c r="AQ88" s="19">
        <f t="shared" si="6"/>
        <v>2.5</v>
      </c>
      <c r="AR88" s="3">
        <v>0</v>
      </c>
      <c r="AU88" s="19" t="str">
        <f t="shared" si="7"/>
        <v/>
      </c>
    </row>
    <row r="89" spans="1:47" ht="25.05" customHeight="1">
      <c r="A89" s="3">
        <v>4</v>
      </c>
      <c r="B89" s="2" t="s">
        <v>8</v>
      </c>
      <c r="C89" s="17" t="str">
        <f>IF($A89="","",IF(VLOOKUP($A89,Spiele!$A$2:$D$16,3,FALSE)=$B89,"H","G"))</f>
        <v>G</v>
      </c>
      <c r="D89" s="17" t="str">
        <f>IF($B89="","",IF(VLOOKUP($A89,Spiele!$A$2:$F$16,3,FALSE)=$B89,VLOOKUP($A89,Spiele!$A$2:$F$16,4,FALSE),VLOOKUP($A89,Spiele!$A$2:$F$16,3,FALSE)))</f>
        <v>DJK</v>
      </c>
      <c r="E89" s="18">
        <f>IF(Abschlüsse[[#This Row],[Ergeb]]="ET",0,COUNTIFS($A$2:$A89,$A89,$B$2:$B89,$B89,$L$2:$L89,"&lt;&gt;ET"))</f>
        <v>6</v>
      </c>
      <c r="F89" s="11">
        <v>31</v>
      </c>
      <c r="G89" s="12">
        <v>1</v>
      </c>
      <c r="H89" s="18">
        <f>COUNTIFS('Rote Karten'!$A$2:$A$4,$A89,'Rote Karten'!$D$2:$D$4,"&lt;&gt;"&amp;$B89,'Rote Karten'!$B$2:$B$4,"&lt;"&amp;$F89,'Rote Karten'!$C$2:$C$4,"&lt;="&amp;$G89)-COUNTIFS('Rote Karten'!$A$2:$A$4,$A89,'Rote Karten'!$D$2:$D$4,$B89,'Rote Karten'!$B$2:$B$4,"&lt;"&amp;$F89,'Rote Karten'!$C$2:$C$4,"&lt;="&amp;$G89)</f>
        <v>0</v>
      </c>
      <c r="I89" s="17" t="str">
        <f>IF(OR($L89="Tor",$L89="ET"),_xlfn.IFNA(IF(VLOOKUP($A89,Spiele!$A$2:$C$16,3,FALSE)=$B89,COUNTIFS($L$2:$L89,"Tor",$B$2:$B89,$B89,$A$2:$A89,$A89)+COUNTIFS($L$2:$L89,"ET",$B$2:$B89,$B89,$A$2:$A89,$A89)&amp;":"&amp;COUNTIFS($L$2:$L89,"Tor",$B$2:$B89,"&lt;&gt;"&amp;$B89,$A$2:$A89,$A89)+COUNTIFS($L$2:$L89,"ET",$B$2:$B89,"&lt;&gt;"&amp;$B89,$A$2:$A89,$A89),COUNTIFS($L$2:$L89,"Tor",$B$2:$B89,"&lt;&gt;"&amp;$B89,$A$2:$A89,$A89)+COUNTIFS($L$2:$L89,"ET",$B$2:$B89,"&lt;&gt;"&amp;$B89,$A$2:$A89,$A89)&amp;":"&amp;COUNTIFS($L$2:$L89,"Tor",$B$2:$B89,$B89,$A$2:$A89,$A89)+COUNTIFS($L$2:$L89,"ET",$B$2:$B89,$B89,$A$2:$A89,$A89)),""),"")</f>
        <v/>
      </c>
      <c r="J89" s="18">
        <f>_xlfn.IFNA(IF(VLOOKUP($A89,Spiele!$A$2:$D$16,3,FALSE)=$B89,(COUNTIFS($L$1:$L88,"Tor",$B$1:$B88,$B89,$A$1:$A88,$A89)+COUNTIFS($L$1:$L88,"ET",$B$1:$B88,$B89,$A$1:$A88,$A89))-(COUNTIFS($L$1:$L88,"Tor",$B$1:$B88,"&lt;&gt;"&amp;$B89,$A$1:$A88,$A89)+COUNTIFS($L$1:$L88,"ET",$B$1:$B88,"&lt;&gt;"&amp;$B89,$A$1:$A88,$A89)),(COUNTIFS($L$1:$L88,"Tor",$B$1:$B88,$B89,$A$1:$A88,$A89)+COUNTIFS($L$1:$L88,"ET",$B$1:$B88,$B89,$A$1:$A88,$A89))-(COUNTIFS($L$1:$L88,"Tor",$B$1:$B88,"&lt;&gt;"&amp;$B89,$A$1:$A88,$A89)+COUNTIFS($L$1:$L88,"ET",$B$1:$B88,"&lt;&gt;"&amp;$B89,$A$1:$A88,$A89))),"")</f>
        <v>1</v>
      </c>
      <c r="K89" s="3">
        <v>6</v>
      </c>
      <c r="L89" s="17" t="s">
        <v>20</v>
      </c>
      <c r="M89" s="2" t="s">
        <v>148</v>
      </c>
      <c r="N89" s="2" t="s">
        <v>165</v>
      </c>
      <c r="O89" s="17">
        <v>8</v>
      </c>
      <c r="P89" s="2">
        <v>16</v>
      </c>
      <c r="Q89" s="2">
        <v>20</v>
      </c>
      <c r="R89" s="2">
        <v>23</v>
      </c>
      <c r="S89" s="2">
        <v>19</v>
      </c>
      <c r="AA89" s="2" t="s">
        <v>152</v>
      </c>
      <c r="AB89" s="17" t="s">
        <v>144</v>
      </c>
      <c r="AC89" s="14" t="s">
        <v>151</v>
      </c>
      <c r="AD89" s="14" t="s">
        <v>146</v>
      </c>
      <c r="AE89" s="18">
        <v>27</v>
      </c>
      <c r="AF89" s="13">
        <v>-9.5</v>
      </c>
      <c r="AG89" s="13">
        <v>29</v>
      </c>
      <c r="AH89" s="19">
        <f t="shared" si="4"/>
        <v>29.582183827432349</v>
      </c>
      <c r="AI89" s="19">
        <f t="shared" si="5"/>
        <v>13.022317995547661</v>
      </c>
      <c r="AJ89" s="2" t="s">
        <v>147</v>
      </c>
      <c r="AK89" s="13">
        <v>-1.5</v>
      </c>
      <c r="AL89" s="13">
        <v>2</v>
      </c>
      <c r="AM89" s="19">
        <f>IF(Abschlüsse[[#This Row],[Ergeb]]="ET","",SQRT(($AF89-$AK89)^2+($AG89-$AL89)^2))</f>
        <v>28.160255680657446</v>
      </c>
      <c r="AN89" s="3">
        <v>2</v>
      </c>
      <c r="AO89" s="13">
        <v>-8.5</v>
      </c>
      <c r="AP89" s="13">
        <v>29.5</v>
      </c>
      <c r="AQ89" s="19">
        <f t="shared" si="6"/>
        <v>1.1180339887498949</v>
      </c>
      <c r="AR89" s="3">
        <v>2</v>
      </c>
      <c r="AS89" s="13">
        <v>-8.5</v>
      </c>
      <c r="AT89" s="13">
        <v>22</v>
      </c>
      <c r="AU89" s="19">
        <f t="shared" si="7"/>
        <v>7.0710678118654755</v>
      </c>
    </row>
    <row r="90" spans="1:47" ht="25.05" customHeight="1">
      <c r="A90" s="3">
        <v>4</v>
      </c>
      <c r="B90" s="2" t="s">
        <v>8</v>
      </c>
      <c r="C90" s="17" t="str">
        <f>IF($A90="","",IF(VLOOKUP($A90,Spiele!$A$2:$D$16,3,FALSE)=$B90,"H","G"))</f>
        <v>G</v>
      </c>
      <c r="D90" s="17" t="str">
        <f>IF($B90="","",IF(VLOOKUP($A90,Spiele!$A$2:$F$16,3,FALSE)=$B90,VLOOKUP($A90,Spiele!$A$2:$F$16,4,FALSE),VLOOKUP($A90,Spiele!$A$2:$F$16,3,FALSE)))</f>
        <v>DJK</v>
      </c>
      <c r="E90" s="18">
        <f>IF(Abschlüsse[[#This Row],[Ergeb]]="ET",0,COUNTIFS($A$2:$A90,$A90,$B$2:$B90,$B90,$L$2:$L90,"&lt;&gt;ET"))</f>
        <v>7</v>
      </c>
      <c r="F90" s="11">
        <v>31</v>
      </c>
      <c r="G90" s="12">
        <v>1</v>
      </c>
      <c r="H90" s="18">
        <f>COUNTIFS('Rote Karten'!$A$2:$A$4,$A90,'Rote Karten'!$D$2:$D$4,"&lt;&gt;"&amp;$B90,'Rote Karten'!$B$2:$B$4,"&lt;"&amp;$F90,'Rote Karten'!$C$2:$C$4,"&lt;="&amp;$G90)-COUNTIFS('Rote Karten'!$A$2:$A$4,$A90,'Rote Karten'!$D$2:$D$4,$B90,'Rote Karten'!$B$2:$B$4,"&lt;"&amp;$F90,'Rote Karten'!$C$2:$C$4,"&lt;="&amp;$G90)</f>
        <v>0</v>
      </c>
      <c r="I90" s="17" t="str">
        <f>IF(OR($L90="Tor",$L90="ET"),_xlfn.IFNA(IF(VLOOKUP($A90,Spiele!$A$2:$C$16,3,FALSE)=$B90,COUNTIFS($L$2:$L90,"Tor",$B$2:$B90,$B90,$A$2:$A90,$A90)+COUNTIFS($L$2:$L90,"ET",$B$2:$B90,$B90,$A$2:$A90,$A90)&amp;":"&amp;COUNTIFS($L$2:$L90,"Tor",$B$2:$B90,"&lt;&gt;"&amp;$B90,$A$2:$A90,$A90)+COUNTIFS($L$2:$L90,"ET",$B$2:$B90,"&lt;&gt;"&amp;$B90,$A$2:$A90,$A90),COUNTIFS($L$2:$L90,"Tor",$B$2:$B90,"&lt;&gt;"&amp;$B90,$A$2:$A90,$A90)+COUNTIFS($L$2:$L90,"ET",$B$2:$B90,"&lt;&gt;"&amp;$B90,$A$2:$A90,$A90)&amp;":"&amp;COUNTIFS($L$2:$L90,"Tor",$B$2:$B90,$B90,$A$2:$A90,$A90)+COUNTIFS($L$2:$L90,"ET",$B$2:$B90,$B90,$A$2:$A90,$A90)),""),"")</f>
        <v/>
      </c>
      <c r="J90" s="18">
        <f>_xlfn.IFNA(IF(VLOOKUP($A90,Spiele!$A$2:$D$16,3,FALSE)=$B90,(COUNTIFS($L$1:$L89,"Tor",$B$1:$B89,$B90,$A$1:$A89,$A90)+COUNTIFS($L$1:$L89,"ET",$B$1:$B89,$B90,$A$1:$A89,$A90))-(COUNTIFS($L$1:$L89,"Tor",$B$1:$B89,"&lt;&gt;"&amp;$B90,$A$1:$A89,$A90)+COUNTIFS($L$1:$L89,"ET",$B$1:$B89,"&lt;&gt;"&amp;$B90,$A$1:$A89,$A90)),(COUNTIFS($L$1:$L89,"Tor",$B$1:$B89,$B90,$A$1:$A89,$A90)+COUNTIFS($L$1:$L89,"ET",$B$1:$B89,$B90,$A$1:$A89,$A90))-(COUNTIFS($L$1:$L89,"Tor",$B$1:$B89,"&lt;&gt;"&amp;$B90,$A$1:$A89,$A90)+COUNTIFS($L$1:$L89,"ET",$B$1:$B89,"&lt;&gt;"&amp;$B90,$A$1:$A89,$A90))),"")</f>
        <v>1</v>
      </c>
      <c r="K90" s="3">
        <v>6</v>
      </c>
      <c r="L90" s="17" t="s">
        <v>19</v>
      </c>
      <c r="M90" s="2" t="s">
        <v>148</v>
      </c>
      <c r="N90" s="2" t="s">
        <v>166</v>
      </c>
      <c r="O90" s="17"/>
      <c r="AA90" s="2" t="s">
        <v>143</v>
      </c>
      <c r="AB90" s="17" t="s">
        <v>144</v>
      </c>
      <c r="AC90" s="14" t="s">
        <v>151</v>
      </c>
      <c r="AD90" s="14" t="s">
        <v>146</v>
      </c>
      <c r="AE90" s="18">
        <v>27</v>
      </c>
      <c r="AF90" s="13">
        <v>-4</v>
      </c>
      <c r="AG90" s="13">
        <v>22.5</v>
      </c>
      <c r="AH90" s="19">
        <f t="shared" si="4"/>
        <v>22.502568742256958</v>
      </c>
      <c r="AI90" s="19">
        <f t="shared" si="5"/>
        <v>17.935119225518985</v>
      </c>
      <c r="AJ90" s="2" t="s">
        <v>147</v>
      </c>
      <c r="AK90" s="13">
        <v>-1</v>
      </c>
      <c r="AL90" s="13">
        <v>1.5</v>
      </c>
      <c r="AM90" s="19">
        <f>IF(Abschlüsse[[#This Row],[Ergeb]]="ET","",SQRT(($AF90-$AK90)^2+($AG90-$AL90)^2))</f>
        <v>21.213203435596427</v>
      </c>
      <c r="AN90" s="3">
        <v>1</v>
      </c>
      <c r="AO90" s="13">
        <v>-5.5</v>
      </c>
      <c r="AP90" s="13">
        <v>22.5</v>
      </c>
      <c r="AQ90" s="19">
        <f t="shared" si="6"/>
        <v>1.5</v>
      </c>
      <c r="AR90" s="3">
        <v>0</v>
      </c>
      <c r="AU90" s="19" t="str">
        <f t="shared" si="7"/>
        <v/>
      </c>
    </row>
    <row r="91" spans="1:47" ht="25.05" customHeight="1">
      <c r="A91" s="3">
        <v>4</v>
      </c>
      <c r="B91" s="2" t="s">
        <v>8</v>
      </c>
      <c r="C91" s="17" t="str">
        <f>IF($A91="","",IF(VLOOKUP($A91,Spiele!$A$2:$D$16,3,FALSE)=$B91,"H","G"))</f>
        <v>G</v>
      </c>
      <c r="D91" s="17" t="str">
        <f>IF($B91="","",IF(VLOOKUP($A91,Spiele!$A$2:$F$16,3,FALSE)=$B91,VLOOKUP($A91,Spiele!$A$2:$F$16,4,FALSE),VLOOKUP($A91,Spiele!$A$2:$F$16,3,FALSE)))</f>
        <v>DJK</v>
      </c>
      <c r="E91" s="18">
        <f>IF(Abschlüsse[[#This Row],[Ergeb]]="ET",0,COUNTIFS($A$2:$A91,$A91,$B$2:$B91,$B91,$L$2:$L91,"&lt;&gt;ET"))</f>
        <v>8</v>
      </c>
      <c r="F91" s="11">
        <v>36</v>
      </c>
      <c r="G91" s="12">
        <v>1</v>
      </c>
      <c r="H91" s="18">
        <f>COUNTIFS('Rote Karten'!$A$2:$A$4,$A91,'Rote Karten'!$D$2:$D$4,"&lt;&gt;"&amp;$B91,'Rote Karten'!$B$2:$B$4,"&lt;"&amp;$F91,'Rote Karten'!$C$2:$C$4,"&lt;="&amp;$G91)-COUNTIFS('Rote Karten'!$A$2:$A$4,$A91,'Rote Karten'!$D$2:$D$4,$B91,'Rote Karten'!$B$2:$B$4,"&lt;"&amp;$F91,'Rote Karten'!$C$2:$C$4,"&lt;="&amp;$G91)</f>
        <v>0</v>
      </c>
      <c r="I91" s="17" t="str">
        <f>IF(OR($L91="Tor",$L91="ET"),_xlfn.IFNA(IF(VLOOKUP($A91,Spiele!$A$2:$C$16,3,FALSE)=$B91,COUNTIFS($L$2:$L91,"Tor",$B$2:$B91,$B91,$A$2:$A91,$A91)+COUNTIFS($L$2:$L91,"ET",$B$2:$B91,$B91,$A$2:$A91,$A91)&amp;":"&amp;COUNTIFS($L$2:$L91,"Tor",$B$2:$B91,"&lt;&gt;"&amp;$B91,$A$2:$A91,$A91)+COUNTIFS($L$2:$L91,"ET",$B$2:$B91,"&lt;&gt;"&amp;$B91,$A$2:$A91,$A91),COUNTIFS($L$2:$L91,"Tor",$B$2:$B91,"&lt;&gt;"&amp;$B91,$A$2:$A91,$A91)+COUNTIFS($L$2:$L91,"ET",$B$2:$B91,"&lt;&gt;"&amp;$B91,$A$2:$A91,$A91)&amp;":"&amp;COUNTIFS($L$2:$L91,"Tor",$B$2:$B91,$B91,$A$2:$A91,$A91)+COUNTIFS($L$2:$L91,"ET",$B$2:$B91,$B91,$A$2:$A91,$A91)),""),"")</f>
        <v/>
      </c>
      <c r="J91" s="18">
        <f>_xlfn.IFNA(IF(VLOOKUP($A91,Spiele!$A$2:$D$16,3,FALSE)=$B91,(COUNTIFS($L$1:$L90,"Tor",$B$1:$B90,$B91,$A$1:$A90,$A91)+COUNTIFS($L$1:$L90,"ET",$B$1:$B90,$B91,$A$1:$A90,$A91))-(COUNTIFS($L$1:$L90,"Tor",$B$1:$B90,"&lt;&gt;"&amp;$B91,$A$1:$A90,$A91)+COUNTIFS($L$1:$L90,"ET",$B$1:$B90,"&lt;&gt;"&amp;$B91,$A$1:$A90,$A91)),(COUNTIFS($L$1:$L90,"Tor",$B$1:$B90,$B91,$A$1:$A90,$A91)+COUNTIFS($L$1:$L90,"ET",$B$1:$B90,$B91,$A$1:$A90,$A91))-(COUNTIFS($L$1:$L90,"Tor",$B$1:$B90,"&lt;&gt;"&amp;$B91,$A$1:$A90,$A91)+COUNTIFS($L$1:$L90,"ET",$B$1:$B90,"&lt;&gt;"&amp;$B91,$A$1:$A90,$A91))),"")</f>
        <v>1</v>
      </c>
      <c r="K91" s="3">
        <v>7</v>
      </c>
      <c r="L91" s="17" t="s">
        <v>18</v>
      </c>
      <c r="M91" s="2" t="s">
        <v>148</v>
      </c>
      <c r="N91" s="2" t="s">
        <v>159</v>
      </c>
      <c r="O91" s="17">
        <v>23</v>
      </c>
      <c r="P91" s="2">
        <v>27</v>
      </c>
      <c r="Q91" s="2">
        <v>23</v>
      </c>
      <c r="R91" s="2">
        <v>16</v>
      </c>
      <c r="S91" s="2">
        <v>6</v>
      </c>
      <c r="T91" s="2">
        <v>8</v>
      </c>
      <c r="U91" s="2">
        <v>19</v>
      </c>
      <c r="AA91" s="2" t="s">
        <v>152</v>
      </c>
      <c r="AB91" s="17" t="s">
        <v>144</v>
      </c>
      <c r="AC91" s="14" t="s">
        <v>151</v>
      </c>
      <c r="AD91" s="14" t="s">
        <v>157</v>
      </c>
      <c r="AE91" s="18">
        <v>27</v>
      </c>
      <c r="AF91" s="13">
        <v>-8</v>
      </c>
      <c r="AG91" s="13">
        <v>28</v>
      </c>
      <c r="AH91" s="19">
        <f t="shared" si="4"/>
        <v>28.334353707116737</v>
      </c>
      <c r="AI91" s="19">
        <f t="shared" si="5"/>
        <v>13.797507152777936</v>
      </c>
      <c r="AJ91" s="2" t="s">
        <v>147</v>
      </c>
      <c r="AK91" s="13">
        <v>-0.5</v>
      </c>
      <c r="AL91" s="13">
        <v>2</v>
      </c>
      <c r="AM91" s="19">
        <f>IF(Abschlüsse[[#This Row],[Ergeb]]="ET","",SQRT(($AF91-$AK91)^2+($AG91-$AL91)^2))</f>
        <v>27.060118255469618</v>
      </c>
      <c r="AN91" s="3">
        <v>1</v>
      </c>
      <c r="AO91" s="13">
        <v>-9</v>
      </c>
      <c r="AP91" s="13">
        <v>25</v>
      </c>
      <c r="AQ91" s="19">
        <f t="shared" si="6"/>
        <v>3.1622776601683795</v>
      </c>
      <c r="AR91" s="3">
        <v>1</v>
      </c>
      <c r="AS91" s="13">
        <v>-5</v>
      </c>
      <c r="AT91" s="13">
        <v>14</v>
      </c>
      <c r="AU91" s="19">
        <f t="shared" si="7"/>
        <v>14.317821063276353</v>
      </c>
    </row>
    <row r="92" spans="1:47" ht="25.05" customHeight="1">
      <c r="A92" s="3">
        <v>4</v>
      </c>
      <c r="B92" s="2" t="s">
        <v>8</v>
      </c>
      <c r="C92" s="17" t="str">
        <f>IF($A92="","",IF(VLOOKUP($A92,Spiele!$A$2:$D$16,3,FALSE)=$B92,"H","G"))</f>
        <v>G</v>
      </c>
      <c r="D92" s="17" t="str">
        <f>IF($B92="","",IF(VLOOKUP($A92,Spiele!$A$2:$F$16,3,FALSE)=$B92,VLOOKUP($A92,Spiele!$A$2:$F$16,4,FALSE),VLOOKUP($A92,Spiele!$A$2:$F$16,3,FALSE)))</f>
        <v>DJK</v>
      </c>
      <c r="E92" s="18">
        <f>IF(Abschlüsse[[#This Row],[Ergeb]]="ET",0,COUNTIFS($A$2:$A92,$A92,$B$2:$B92,$B92,$L$2:$L92,"&lt;&gt;ET"))</f>
        <v>9</v>
      </c>
      <c r="F92" s="11">
        <v>37</v>
      </c>
      <c r="G92" s="12">
        <v>1</v>
      </c>
      <c r="H92" s="18">
        <f>COUNTIFS('Rote Karten'!$A$2:$A$4,$A92,'Rote Karten'!$D$2:$D$4,"&lt;&gt;"&amp;$B92,'Rote Karten'!$B$2:$B$4,"&lt;"&amp;$F92,'Rote Karten'!$C$2:$C$4,"&lt;="&amp;$G92)-COUNTIFS('Rote Karten'!$A$2:$A$4,$A92,'Rote Karten'!$D$2:$D$4,$B92,'Rote Karten'!$B$2:$B$4,"&lt;"&amp;$F92,'Rote Karten'!$C$2:$C$4,"&lt;="&amp;$G92)</f>
        <v>0</v>
      </c>
      <c r="I92" s="17" t="str">
        <f>IF(OR($L92="Tor",$L92="ET"),_xlfn.IFNA(IF(VLOOKUP($A92,Spiele!$A$2:$C$16,3,FALSE)=$B92,COUNTIFS($L$2:$L92,"Tor",$B$2:$B92,$B92,$A$2:$A92,$A92)+COUNTIFS($L$2:$L92,"ET",$B$2:$B92,$B92,$A$2:$A92,$A92)&amp;":"&amp;COUNTIFS($L$2:$L92,"Tor",$B$2:$B92,"&lt;&gt;"&amp;$B92,$A$2:$A92,$A92)+COUNTIFS($L$2:$L92,"ET",$B$2:$B92,"&lt;&gt;"&amp;$B92,$A$2:$A92,$A92),COUNTIFS($L$2:$L92,"Tor",$B$2:$B92,"&lt;&gt;"&amp;$B92,$A$2:$A92,$A92)+COUNTIFS($L$2:$L92,"ET",$B$2:$B92,"&lt;&gt;"&amp;$B92,$A$2:$A92,$A92)&amp;":"&amp;COUNTIFS($L$2:$L92,"Tor",$B$2:$B92,$B92,$A$2:$A92,$A92)+COUNTIFS($L$2:$L92,"ET",$B$2:$B92,$B92,$A$2:$A92,$A92)),""),"")</f>
        <v/>
      </c>
      <c r="J92" s="18">
        <f>_xlfn.IFNA(IF(VLOOKUP($A92,Spiele!$A$2:$D$16,3,FALSE)=$B92,(COUNTIFS($L$1:$L91,"Tor",$B$1:$B91,$B92,$A$1:$A91,$A92)+COUNTIFS($L$1:$L91,"ET",$B$1:$B91,$B92,$A$1:$A91,$A92))-(COUNTIFS($L$1:$L91,"Tor",$B$1:$B91,"&lt;&gt;"&amp;$B92,$A$1:$A91,$A92)+COUNTIFS($L$1:$L91,"ET",$B$1:$B91,"&lt;&gt;"&amp;$B92,$A$1:$A91,$A92)),(COUNTIFS($L$1:$L91,"Tor",$B$1:$B91,$B92,$A$1:$A91,$A92)+COUNTIFS($L$1:$L91,"ET",$B$1:$B91,$B92,$A$1:$A91,$A92))-(COUNTIFS($L$1:$L91,"Tor",$B$1:$B91,"&lt;&gt;"&amp;$B92,$A$1:$A91,$A92)+COUNTIFS($L$1:$L91,"ET",$B$1:$B91,"&lt;&gt;"&amp;$B92,$A$1:$A91,$A92))),"")</f>
        <v>1</v>
      </c>
      <c r="K92" s="3">
        <v>8</v>
      </c>
      <c r="L92" s="17" t="s">
        <v>18</v>
      </c>
      <c r="M92" s="2" t="s">
        <v>148</v>
      </c>
      <c r="N92" s="2" t="s">
        <v>159</v>
      </c>
      <c r="O92" s="17">
        <v>23</v>
      </c>
      <c r="AA92" s="2" t="s">
        <v>152</v>
      </c>
      <c r="AB92" s="17" t="s">
        <v>144</v>
      </c>
      <c r="AC92" s="14" t="s">
        <v>151</v>
      </c>
      <c r="AD92" s="14" t="s">
        <v>146</v>
      </c>
      <c r="AE92" s="18">
        <v>16</v>
      </c>
      <c r="AF92" s="13">
        <v>-4</v>
      </c>
      <c r="AG92" s="13">
        <v>28.5</v>
      </c>
      <c r="AH92" s="19">
        <f t="shared" si="4"/>
        <v>28.502027998021475</v>
      </c>
      <c r="AI92" s="19">
        <f t="shared" si="5"/>
        <v>14.360476413754014</v>
      </c>
      <c r="AJ92" s="2" t="s">
        <v>147</v>
      </c>
      <c r="AK92" s="13">
        <v>-1.5</v>
      </c>
      <c r="AL92" s="13">
        <v>2</v>
      </c>
      <c r="AM92" s="19">
        <f>IF(Abschlüsse[[#This Row],[Ergeb]]="ET","",SQRT(($AF92-$AK92)^2+($AG92-$AL92)^2))</f>
        <v>26.617663308412329</v>
      </c>
      <c r="AN92" s="3">
        <v>0</v>
      </c>
      <c r="AO92" s="13"/>
      <c r="AP92" s="13"/>
      <c r="AQ92" s="19" t="str">
        <f t="shared" si="6"/>
        <v/>
      </c>
      <c r="AR92" s="3">
        <v>4</v>
      </c>
      <c r="AS92" s="13">
        <v>-3.5</v>
      </c>
      <c r="AT92" s="13">
        <v>24.5</v>
      </c>
      <c r="AU92" s="19">
        <f t="shared" si="7"/>
        <v>4.0311288741492746</v>
      </c>
    </row>
    <row r="93" spans="1:47" ht="25.05" customHeight="1">
      <c r="A93" s="3">
        <v>4</v>
      </c>
      <c r="B93" s="2" t="s">
        <v>8</v>
      </c>
      <c r="C93" s="17" t="str">
        <f>IF($A93="","",IF(VLOOKUP($A93,Spiele!$A$2:$D$16,3,FALSE)=$B93,"H","G"))</f>
        <v>G</v>
      </c>
      <c r="D93" s="17" t="str">
        <f>IF($B93="","",IF(VLOOKUP($A93,Spiele!$A$2:$F$16,3,FALSE)=$B93,VLOOKUP($A93,Spiele!$A$2:$F$16,4,FALSE),VLOOKUP($A93,Spiele!$A$2:$F$16,3,FALSE)))</f>
        <v>DJK</v>
      </c>
      <c r="E93" s="18">
        <f>IF(Abschlüsse[[#This Row],[Ergeb]]="ET",0,COUNTIFS($A$2:$A93,$A93,$B$2:$B93,$B93,$L$2:$L93,"&lt;&gt;ET"))</f>
        <v>10</v>
      </c>
      <c r="F93" s="11">
        <v>38</v>
      </c>
      <c r="G93" s="12">
        <v>1</v>
      </c>
      <c r="H93" s="18">
        <f>COUNTIFS('Rote Karten'!$A$2:$A$4,$A93,'Rote Karten'!$D$2:$D$4,"&lt;&gt;"&amp;$B93,'Rote Karten'!$B$2:$B$4,"&lt;"&amp;$F93,'Rote Karten'!$C$2:$C$4,"&lt;="&amp;$G93)-COUNTIFS('Rote Karten'!$A$2:$A$4,$A93,'Rote Karten'!$D$2:$D$4,$B93,'Rote Karten'!$B$2:$B$4,"&lt;"&amp;$F93,'Rote Karten'!$C$2:$C$4,"&lt;="&amp;$G93)</f>
        <v>0</v>
      </c>
      <c r="I93" s="17" t="str">
        <f>IF(OR($L93="Tor",$L93="ET"),_xlfn.IFNA(IF(VLOOKUP($A93,Spiele!$A$2:$C$16,3,FALSE)=$B93,COUNTIFS($L$2:$L93,"Tor",$B$2:$B93,$B93,$A$2:$A93,$A93)+COUNTIFS($L$2:$L93,"ET",$B$2:$B93,$B93,$A$2:$A93,$A93)&amp;":"&amp;COUNTIFS($L$2:$L93,"Tor",$B$2:$B93,"&lt;&gt;"&amp;$B93,$A$2:$A93,$A93)+COUNTIFS($L$2:$L93,"ET",$B$2:$B93,"&lt;&gt;"&amp;$B93,$A$2:$A93,$A93),COUNTIFS($L$2:$L93,"Tor",$B$2:$B93,"&lt;&gt;"&amp;$B93,$A$2:$A93,$A93)+COUNTIFS($L$2:$L93,"ET",$B$2:$B93,"&lt;&gt;"&amp;$B93,$A$2:$A93,$A93)&amp;":"&amp;COUNTIFS($L$2:$L93,"Tor",$B$2:$B93,$B93,$A$2:$A93,$A93)+COUNTIFS($L$2:$L93,"ET",$B$2:$B93,$B93,$A$2:$A93,$A93)),""),"")</f>
        <v/>
      </c>
      <c r="J93" s="18">
        <f>_xlfn.IFNA(IF(VLOOKUP($A93,Spiele!$A$2:$D$16,3,FALSE)=$B93,(COUNTIFS($L$1:$L92,"Tor",$B$1:$B92,$B93,$A$1:$A92,$A93)+COUNTIFS($L$1:$L92,"ET",$B$1:$B92,$B93,$A$1:$A92,$A93))-(COUNTIFS($L$1:$L92,"Tor",$B$1:$B92,"&lt;&gt;"&amp;$B93,$A$1:$A92,$A93)+COUNTIFS($L$1:$L92,"ET",$B$1:$B92,"&lt;&gt;"&amp;$B93,$A$1:$A92,$A93)),(COUNTIFS($L$1:$L92,"Tor",$B$1:$B92,$B93,$A$1:$A92,$A93)+COUNTIFS($L$1:$L92,"ET",$B$1:$B92,$B93,$A$1:$A92,$A93))-(COUNTIFS($L$1:$L92,"Tor",$B$1:$B92,"&lt;&gt;"&amp;$B93,$A$1:$A92,$A93)+COUNTIFS($L$1:$L92,"ET",$B$1:$B92,"&lt;&gt;"&amp;$B93,$A$1:$A92,$A93))),"")</f>
        <v>1</v>
      </c>
      <c r="K93" s="3">
        <v>9</v>
      </c>
      <c r="L93" s="17" t="s">
        <v>19</v>
      </c>
      <c r="M93" s="2" t="s">
        <v>169</v>
      </c>
      <c r="N93" s="2" t="s">
        <v>3</v>
      </c>
      <c r="O93" s="17"/>
      <c r="AA93" s="2" t="s">
        <v>142</v>
      </c>
      <c r="AB93" s="17" t="s">
        <v>144</v>
      </c>
      <c r="AC93" s="14" t="s">
        <v>145</v>
      </c>
      <c r="AD93" s="14" t="s">
        <v>146</v>
      </c>
      <c r="AE93" s="18">
        <v>6</v>
      </c>
      <c r="AF93" s="13">
        <v>0</v>
      </c>
      <c r="AG93" s="13">
        <v>37</v>
      </c>
      <c r="AH93" s="19">
        <f t="shared" si="4"/>
        <v>37</v>
      </c>
      <c r="AI93" s="19">
        <f t="shared" si="5"/>
        <v>11.298516987139715</v>
      </c>
      <c r="AJ93" s="2" t="s">
        <v>170</v>
      </c>
      <c r="AK93" s="13">
        <v>-0.5</v>
      </c>
      <c r="AL93" s="13">
        <v>7.5</v>
      </c>
      <c r="AM93" s="19">
        <f>IF(Abschlüsse[[#This Row],[Ergeb]]="ET","",SQRT(($AF93-$AK93)^2+($AG93-$AL93)^2))</f>
        <v>29.504236983863859</v>
      </c>
      <c r="AN93" s="3">
        <v>1</v>
      </c>
      <c r="AO93" s="13">
        <v>0</v>
      </c>
      <c r="AP93" s="13">
        <v>39</v>
      </c>
      <c r="AQ93" s="19">
        <f t="shared" si="6"/>
        <v>2</v>
      </c>
      <c r="AR93" s="3">
        <v>4</v>
      </c>
      <c r="AS93" s="13">
        <v>0</v>
      </c>
      <c r="AT93" s="13">
        <v>20</v>
      </c>
      <c r="AU93" s="19">
        <f t="shared" si="7"/>
        <v>17</v>
      </c>
    </row>
    <row r="94" spans="1:47" ht="25.05" customHeight="1">
      <c r="A94" s="3">
        <v>4</v>
      </c>
      <c r="B94" s="2" t="s">
        <v>61</v>
      </c>
      <c r="C94" s="17" t="str">
        <f>IF($A94="","",IF(VLOOKUP($A94,Spiele!$A$2:$D$16,3,FALSE)=$B94,"H","G"))</f>
        <v>H</v>
      </c>
      <c r="D94" s="17" t="str">
        <f>IF($B94="","",IF(VLOOKUP($A94,Spiele!$A$2:$F$16,3,FALSE)=$B94,VLOOKUP($A94,Spiele!$A$2:$F$16,4,FALSE),VLOOKUP($A94,Spiele!$A$2:$F$16,3,FALSE)))</f>
        <v>FCN</v>
      </c>
      <c r="E94" s="18">
        <f>IF(Abschlüsse[[#This Row],[Ergeb]]="ET",0,COUNTIFS($A$2:$A94,$A94,$B$2:$B94,$B94,$L$2:$L94,"&lt;&gt;ET"))</f>
        <v>1</v>
      </c>
      <c r="F94" s="11">
        <v>39</v>
      </c>
      <c r="G94" s="12">
        <v>1</v>
      </c>
      <c r="H94" s="18">
        <f>COUNTIFS('Rote Karten'!$A$2:$A$4,$A94,'Rote Karten'!$D$2:$D$4,"&lt;&gt;"&amp;$B94,'Rote Karten'!$B$2:$B$4,"&lt;"&amp;$F94,'Rote Karten'!$C$2:$C$4,"&lt;="&amp;$G94)-COUNTIFS('Rote Karten'!$A$2:$A$4,$A94,'Rote Karten'!$D$2:$D$4,$B94,'Rote Karten'!$B$2:$B$4,"&lt;"&amp;$F94,'Rote Karten'!$C$2:$C$4,"&lt;="&amp;$G94)</f>
        <v>0</v>
      </c>
      <c r="I94" s="17" t="str">
        <f>IF(OR($L94="Tor",$L94="ET"),_xlfn.IFNA(IF(VLOOKUP($A94,Spiele!$A$2:$C$16,3,FALSE)=$B94,COUNTIFS($L$2:$L94,"Tor",$B$2:$B94,$B94,$A$2:$A94,$A94)+COUNTIFS($L$2:$L94,"ET",$B$2:$B94,$B94,$A$2:$A94,$A94)&amp;":"&amp;COUNTIFS($L$2:$L94,"Tor",$B$2:$B94,"&lt;&gt;"&amp;$B94,$A$2:$A94,$A94)+COUNTIFS($L$2:$L94,"ET",$B$2:$B94,"&lt;&gt;"&amp;$B94,$A$2:$A94,$A94),COUNTIFS($L$2:$L94,"Tor",$B$2:$B94,"&lt;&gt;"&amp;$B94,$A$2:$A94,$A94)+COUNTIFS($L$2:$L94,"ET",$B$2:$B94,"&lt;&gt;"&amp;$B94,$A$2:$A94,$A94)&amp;":"&amp;COUNTIFS($L$2:$L94,"Tor",$B$2:$B94,$B94,$A$2:$A94,$A94)+COUNTIFS($L$2:$L94,"ET",$B$2:$B94,$B94,$A$2:$A94,$A94)),""),"")</f>
        <v/>
      </c>
      <c r="J94" s="18">
        <f>_xlfn.IFNA(IF(VLOOKUP($A94,Spiele!$A$2:$D$16,3,FALSE)=$B94,(COUNTIFS($L$1:$L93,"Tor",$B$1:$B93,$B94,$A$1:$A93,$A94)+COUNTIFS($L$1:$L93,"ET",$B$1:$B93,$B94,$A$1:$A93,$A94))-(COUNTIFS($L$1:$L93,"Tor",$B$1:$B93,"&lt;&gt;"&amp;$B94,$A$1:$A93,$A94)+COUNTIFS($L$1:$L93,"ET",$B$1:$B93,"&lt;&gt;"&amp;$B94,$A$1:$A93,$A94)),(COUNTIFS($L$1:$L93,"Tor",$B$1:$B93,$B94,$A$1:$A93,$A94)+COUNTIFS($L$1:$L93,"ET",$B$1:$B93,$B94,$A$1:$A93,$A94))-(COUNTIFS($L$1:$L93,"Tor",$B$1:$B93,"&lt;&gt;"&amp;$B94,$A$1:$A93,$A94)+COUNTIFS($L$1:$L93,"ET",$B$1:$B93,"&lt;&gt;"&amp;$B94,$A$1:$A93,$A94))),"")</f>
        <v>-1</v>
      </c>
      <c r="K94" s="3">
        <v>10</v>
      </c>
      <c r="L94" s="17" t="s">
        <v>19</v>
      </c>
      <c r="M94" s="2" t="s">
        <v>148</v>
      </c>
      <c r="N94" s="2" t="s">
        <v>159</v>
      </c>
      <c r="O94" s="17"/>
      <c r="AA94" s="2" t="s">
        <v>152</v>
      </c>
      <c r="AB94" s="17" t="s">
        <v>144</v>
      </c>
      <c r="AC94" s="14" t="s">
        <v>151</v>
      </c>
      <c r="AD94" s="14" t="s">
        <v>157</v>
      </c>
      <c r="AE94" s="18"/>
      <c r="AF94" s="13">
        <v>-15</v>
      </c>
      <c r="AG94" s="13">
        <v>22</v>
      </c>
      <c r="AH94" s="19">
        <f t="shared" si="4"/>
        <v>24.750668677835755</v>
      </c>
      <c r="AI94" s="19">
        <f t="shared" si="5"/>
        <v>13.034956093856573</v>
      </c>
      <c r="AJ94" s="2" t="s">
        <v>147</v>
      </c>
      <c r="AK94" s="13">
        <v>-0.5</v>
      </c>
      <c r="AL94" s="13">
        <v>1</v>
      </c>
      <c r="AM94" s="19">
        <f>IF(Abschlüsse[[#This Row],[Ergeb]]="ET","",SQRT(($AF94-$AK94)^2+($AG94-$AL94)^2))</f>
        <v>25.519600310349691</v>
      </c>
      <c r="AN94" s="3">
        <v>0</v>
      </c>
      <c r="AO94" s="13"/>
      <c r="AP94" s="13"/>
      <c r="AQ94" s="19" t="str">
        <f t="shared" si="6"/>
        <v/>
      </c>
      <c r="AR94" s="3">
        <v>2</v>
      </c>
      <c r="AS94" s="13">
        <v>-12.5</v>
      </c>
      <c r="AT94" s="13">
        <v>18</v>
      </c>
      <c r="AU94" s="19">
        <f t="shared" si="7"/>
        <v>4.7169905660283016</v>
      </c>
    </row>
    <row r="95" spans="1:47" ht="25.05" customHeight="1">
      <c r="A95" s="3">
        <v>4</v>
      </c>
      <c r="B95" s="2" t="s">
        <v>8</v>
      </c>
      <c r="C95" s="17" t="str">
        <f>IF($A95="","",IF(VLOOKUP($A95,Spiele!$A$2:$D$16,3,FALSE)=$B95,"H","G"))</f>
        <v>G</v>
      </c>
      <c r="D95" s="17" t="str">
        <f>IF($B95="","",IF(VLOOKUP($A95,Spiele!$A$2:$F$16,3,FALSE)=$B95,VLOOKUP($A95,Spiele!$A$2:$F$16,4,FALSE),VLOOKUP($A95,Spiele!$A$2:$F$16,3,FALSE)))</f>
        <v>DJK</v>
      </c>
      <c r="E95" s="18">
        <f>IF(Abschlüsse[[#This Row],[Ergeb]]="ET",0,COUNTIFS($A$2:$A95,$A95,$B$2:$B95,$B95,$L$2:$L95,"&lt;&gt;ET"))</f>
        <v>11</v>
      </c>
      <c r="F95" s="11">
        <v>42</v>
      </c>
      <c r="G95" s="12">
        <v>1</v>
      </c>
      <c r="H95" s="18">
        <f>COUNTIFS('Rote Karten'!$A$2:$A$4,$A95,'Rote Karten'!$D$2:$D$4,"&lt;&gt;"&amp;$B95,'Rote Karten'!$B$2:$B$4,"&lt;"&amp;$F95,'Rote Karten'!$C$2:$C$4,"&lt;="&amp;$G95)-COUNTIFS('Rote Karten'!$A$2:$A$4,$A95,'Rote Karten'!$D$2:$D$4,$B95,'Rote Karten'!$B$2:$B$4,"&lt;"&amp;$F95,'Rote Karten'!$C$2:$C$4,"&lt;="&amp;$G95)</f>
        <v>0</v>
      </c>
      <c r="I95" s="17" t="str">
        <f>IF(OR($L95="Tor",$L95="ET"),_xlfn.IFNA(IF(VLOOKUP($A95,Spiele!$A$2:$C$16,3,FALSE)=$B95,COUNTIFS($L$2:$L95,"Tor",$B$2:$B95,$B95,$A$2:$A95,$A95)+COUNTIFS($L$2:$L95,"ET",$B$2:$B95,$B95,$A$2:$A95,$A95)&amp;":"&amp;COUNTIFS($L$2:$L95,"Tor",$B$2:$B95,"&lt;&gt;"&amp;$B95,$A$2:$A95,$A95)+COUNTIFS($L$2:$L95,"ET",$B$2:$B95,"&lt;&gt;"&amp;$B95,$A$2:$A95,$A95),COUNTIFS($L$2:$L95,"Tor",$B$2:$B95,"&lt;&gt;"&amp;$B95,$A$2:$A95,$A95)+COUNTIFS($L$2:$L95,"ET",$B$2:$B95,"&lt;&gt;"&amp;$B95,$A$2:$A95,$A95)&amp;":"&amp;COUNTIFS($L$2:$L95,"Tor",$B$2:$B95,$B95,$A$2:$A95,$A95)+COUNTIFS($L$2:$L95,"ET",$B$2:$B95,$B95,$A$2:$A95,$A95)),""),"")</f>
        <v/>
      </c>
      <c r="J95" s="18">
        <f>_xlfn.IFNA(IF(VLOOKUP($A95,Spiele!$A$2:$D$16,3,FALSE)=$B95,(COUNTIFS($L$1:$L94,"Tor",$B$1:$B94,$B95,$A$1:$A94,$A95)+COUNTIFS($L$1:$L94,"ET",$B$1:$B94,$B95,$A$1:$A94,$A95))-(COUNTIFS($L$1:$L94,"Tor",$B$1:$B94,"&lt;&gt;"&amp;$B95,$A$1:$A94,$A95)+COUNTIFS($L$1:$L94,"ET",$B$1:$B94,"&lt;&gt;"&amp;$B95,$A$1:$A94,$A95)),(COUNTIFS($L$1:$L94,"Tor",$B$1:$B94,$B95,$A$1:$A94,$A95)+COUNTIFS($L$1:$L94,"ET",$B$1:$B94,$B95,$A$1:$A94,$A95))-(COUNTIFS($L$1:$L94,"Tor",$B$1:$B94,"&lt;&gt;"&amp;$B95,$A$1:$A94,$A95)+COUNTIFS($L$1:$L94,"ET",$B$1:$B94,"&lt;&gt;"&amp;$B95,$A$1:$A94,$A95))),"")</f>
        <v>1</v>
      </c>
      <c r="K95" s="3">
        <v>11</v>
      </c>
      <c r="L95" s="17" t="s">
        <v>20</v>
      </c>
      <c r="M95" s="2" t="s">
        <v>148</v>
      </c>
      <c r="N95" s="2" t="s">
        <v>3</v>
      </c>
      <c r="O95" s="17"/>
      <c r="AA95" s="2" t="s">
        <v>152</v>
      </c>
      <c r="AB95" s="17" t="s">
        <v>150</v>
      </c>
      <c r="AC95" s="14" t="s">
        <v>151</v>
      </c>
      <c r="AD95" s="14" t="s">
        <v>146</v>
      </c>
      <c r="AE95" s="18">
        <v>20</v>
      </c>
      <c r="AF95" s="13">
        <v>-7.5</v>
      </c>
      <c r="AG95" s="13">
        <v>21</v>
      </c>
      <c r="AH95" s="19">
        <f t="shared" si="4"/>
        <v>21.348198987268223</v>
      </c>
      <c r="AI95" s="19">
        <f t="shared" si="5"/>
        <v>17.624994092324112</v>
      </c>
      <c r="AJ95" s="2" t="s">
        <v>147</v>
      </c>
      <c r="AK95" s="13">
        <v>-1</v>
      </c>
      <c r="AL95" s="13">
        <v>3</v>
      </c>
      <c r="AM95" s="19">
        <f>IF(Abschlüsse[[#This Row],[Ergeb]]="ET","",SQRT(($AF95-$AK95)^2+($AG95-$AL95)^2))</f>
        <v>19.137659209004639</v>
      </c>
      <c r="AN95" s="3">
        <v>0</v>
      </c>
      <c r="AO95" s="13"/>
      <c r="AP95" s="13"/>
      <c r="AQ95" s="19" t="str">
        <f t="shared" si="6"/>
        <v/>
      </c>
      <c r="AR95" s="3">
        <v>3</v>
      </c>
      <c r="AS95" s="13">
        <v>-6.5</v>
      </c>
      <c r="AT95" s="13">
        <v>18</v>
      </c>
      <c r="AU95" s="19">
        <f t="shared" si="7"/>
        <v>3.1622776601683795</v>
      </c>
    </row>
    <row r="96" spans="1:47" ht="25.05" customHeight="1">
      <c r="A96" s="3">
        <v>4</v>
      </c>
      <c r="B96" s="2" t="s">
        <v>61</v>
      </c>
      <c r="C96" s="17" t="str">
        <f>IF($A96="","",IF(VLOOKUP($A96,Spiele!$A$2:$D$16,3,FALSE)=$B96,"H","G"))</f>
        <v>H</v>
      </c>
      <c r="D96" s="17" t="str">
        <f>IF($B96="","",IF(VLOOKUP($A96,Spiele!$A$2:$F$16,3,FALSE)=$B96,VLOOKUP($A96,Spiele!$A$2:$F$16,4,FALSE),VLOOKUP($A96,Spiele!$A$2:$F$16,3,FALSE)))</f>
        <v>FCN</v>
      </c>
      <c r="E96" s="18">
        <f>IF(Abschlüsse[[#This Row],[Ergeb]]="ET",0,COUNTIFS($A$2:$A96,$A96,$B$2:$B96,$B96,$L$2:$L96,"&lt;&gt;ET"))</f>
        <v>2</v>
      </c>
      <c r="F96" s="11">
        <v>41</v>
      </c>
      <c r="G96" s="12">
        <v>2</v>
      </c>
      <c r="H96" s="18">
        <f>COUNTIFS('Rote Karten'!$A$2:$A$4,$A96,'Rote Karten'!$D$2:$D$4,"&lt;&gt;"&amp;$B96,'Rote Karten'!$B$2:$B$4,"&lt;"&amp;$F96,'Rote Karten'!$C$2:$C$4,"&lt;="&amp;$G96)-COUNTIFS('Rote Karten'!$A$2:$A$4,$A96,'Rote Karten'!$D$2:$D$4,$B96,'Rote Karten'!$B$2:$B$4,"&lt;"&amp;$F96,'Rote Karten'!$C$2:$C$4,"&lt;="&amp;$G96)</f>
        <v>0</v>
      </c>
      <c r="I96" s="17" t="str">
        <f>IF(OR($L96="Tor",$L96="ET"),_xlfn.IFNA(IF(VLOOKUP($A96,Spiele!$A$2:$C$16,3,FALSE)=$B96,COUNTIFS($L$2:$L96,"Tor",$B$2:$B96,$B96,$A$2:$A96,$A96)+COUNTIFS($L$2:$L96,"ET",$B$2:$B96,$B96,$A$2:$A96,$A96)&amp;":"&amp;COUNTIFS($L$2:$L96,"Tor",$B$2:$B96,"&lt;&gt;"&amp;$B96,$A$2:$A96,$A96)+COUNTIFS($L$2:$L96,"ET",$B$2:$B96,"&lt;&gt;"&amp;$B96,$A$2:$A96,$A96),COUNTIFS($L$2:$L96,"Tor",$B$2:$B96,"&lt;&gt;"&amp;$B96,$A$2:$A96,$A96)+COUNTIFS($L$2:$L96,"ET",$B$2:$B96,"&lt;&gt;"&amp;$B96,$A$2:$A96,$A96)&amp;":"&amp;COUNTIFS($L$2:$L96,"Tor",$B$2:$B96,$B96,$A$2:$A96,$A96)+COUNTIFS($L$2:$L96,"ET",$B$2:$B96,$B96,$A$2:$A96,$A96)),""),"")</f>
        <v/>
      </c>
      <c r="J96" s="18">
        <f>_xlfn.IFNA(IF(VLOOKUP($A96,Spiele!$A$2:$D$16,3,FALSE)=$B96,(COUNTIFS($L$1:$L95,"Tor",$B$1:$B95,$B96,$A$1:$A95,$A96)+COUNTIFS($L$1:$L95,"ET",$B$1:$B95,$B96,$A$1:$A95,$A96))-(COUNTIFS($L$1:$L95,"Tor",$B$1:$B95,"&lt;&gt;"&amp;$B96,$A$1:$A95,$A96)+COUNTIFS($L$1:$L95,"ET",$B$1:$B95,"&lt;&gt;"&amp;$B96,$A$1:$A95,$A96)),(COUNTIFS($L$1:$L95,"Tor",$B$1:$B95,$B96,$A$1:$A95,$A96)+COUNTIFS($L$1:$L95,"ET",$B$1:$B95,$B96,$A$1:$A95,$A96))-(COUNTIFS($L$1:$L95,"Tor",$B$1:$B95,"&lt;&gt;"&amp;$B96,$A$1:$A95,$A96)+COUNTIFS($L$1:$L95,"ET",$B$1:$B95,"&lt;&gt;"&amp;$B96,$A$1:$A95,$A96))),"")</f>
        <v>-1</v>
      </c>
      <c r="K96" s="3">
        <v>12</v>
      </c>
      <c r="L96" s="17" t="s">
        <v>19</v>
      </c>
      <c r="M96" s="2" t="s">
        <v>174</v>
      </c>
      <c r="N96" s="2" t="s">
        <v>174</v>
      </c>
      <c r="O96" s="17"/>
      <c r="AA96" s="2" t="s">
        <v>155</v>
      </c>
      <c r="AB96" s="17" t="s">
        <v>161</v>
      </c>
      <c r="AC96" s="14" t="s">
        <v>162</v>
      </c>
      <c r="AD96" s="14" t="s">
        <v>157</v>
      </c>
      <c r="AE96" s="18"/>
      <c r="AF96" s="13">
        <v>-5</v>
      </c>
      <c r="AG96" s="13">
        <v>9.5</v>
      </c>
      <c r="AH96" s="19">
        <f t="shared" si="4"/>
        <v>9.5940398164693885</v>
      </c>
      <c r="AI96" s="19">
        <f t="shared" si="5"/>
        <v>34.322888606241513</v>
      </c>
      <c r="AJ96" s="2" t="s">
        <v>147</v>
      </c>
      <c r="AK96" s="13">
        <v>-0.5</v>
      </c>
      <c r="AL96" s="13">
        <v>0.5</v>
      </c>
      <c r="AM96" s="19">
        <f>IF(Abschlüsse[[#This Row],[Ergeb]]="ET","",SQRT(($AF96-$AK96)^2+($AG96-$AL96)^2))</f>
        <v>10.062305898749054</v>
      </c>
      <c r="AN96" s="3">
        <v>1</v>
      </c>
      <c r="AO96" s="13">
        <v>-6.5</v>
      </c>
      <c r="AP96" s="13">
        <v>7.5</v>
      </c>
      <c r="AQ96" s="19">
        <f t="shared" si="6"/>
        <v>2.5</v>
      </c>
      <c r="AR96" s="3">
        <v>2</v>
      </c>
      <c r="AS96" s="13">
        <v>-2.5</v>
      </c>
      <c r="AT96" s="13">
        <v>7.5</v>
      </c>
      <c r="AU96" s="19">
        <f t="shared" si="7"/>
        <v>3.2015621187164243</v>
      </c>
    </row>
    <row r="97" spans="1:47" ht="25.05" customHeight="1">
      <c r="A97" s="3">
        <v>4</v>
      </c>
      <c r="B97" s="2" t="s">
        <v>8</v>
      </c>
      <c r="C97" s="17" t="str">
        <f>IF($A97="","",IF(VLOOKUP($A97,Spiele!$A$2:$D$16,3,FALSE)=$B97,"H","G"))</f>
        <v>G</v>
      </c>
      <c r="D97" s="17" t="str">
        <f>IF($B97="","",IF(VLOOKUP($A97,Spiele!$A$2:$F$16,3,FALSE)=$B97,VLOOKUP($A97,Spiele!$A$2:$F$16,4,FALSE),VLOOKUP($A97,Spiele!$A$2:$F$16,3,FALSE)))</f>
        <v>DJK</v>
      </c>
      <c r="E97" s="18">
        <f>IF(Abschlüsse[[#This Row],[Ergeb]]="ET",0,COUNTIFS($A$2:$A97,$A97,$B$2:$B97,$B97,$L$2:$L97,"&lt;&gt;ET"))</f>
        <v>12</v>
      </c>
      <c r="F97" s="11">
        <v>42</v>
      </c>
      <c r="G97" s="12">
        <v>2</v>
      </c>
      <c r="H97" s="18">
        <f>COUNTIFS('Rote Karten'!$A$2:$A$4,$A97,'Rote Karten'!$D$2:$D$4,"&lt;&gt;"&amp;$B97,'Rote Karten'!$B$2:$B$4,"&lt;"&amp;$F97,'Rote Karten'!$C$2:$C$4,"&lt;="&amp;$G97)-COUNTIFS('Rote Karten'!$A$2:$A$4,$A97,'Rote Karten'!$D$2:$D$4,$B97,'Rote Karten'!$B$2:$B$4,"&lt;"&amp;$F97,'Rote Karten'!$C$2:$C$4,"&lt;="&amp;$G97)</f>
        <v>0</v>
      </c>
      <c r="I97" s="17" t="str">
        <f>IF(OR($L97="Tor",$L97="ET"),_xlfn.IFNA(IF(VLOOKUP($A97,Spiele!$A$2:$C$16,3,FALSE)=$B97,COUNTIFS($L$2:$L97,"Tor",$B$2:$B97,$B97,$A$2:$A97,$A97)+COUNTIFS($L$2:$L97,"ET",$B$2:$B97,$B97,$A$2:$A97,$A97)&amp;":"&amp;COUNTIFS($L$2:$L97,"Tor",$B$2:$B97,"&lt;&gt;"&amp;$B97,$A$2:$A97,$A97)+COUNTIFS($L$2:$L97,"ET",$B$2:$B97,"&lt;&gt;"&amp;$B97,$A$2:$A97,$A97),COUNTIFS($L$2:$L97,"Tor",$B$2:$B97,"&lt;&gt;"&amp;$B97,$A$2:$A97,$A97)+COUNTIFS($L$2:$L97,"ET",$B$2:$B97,"&lt;&gt;"&amp;$B97,$A$2:$A97,$A97)&amp;":"&amp;COUNTIFS($L$2:$L97,"Tor",$B$2:$B97,$B97,$A$2:$A97,$A97)+COUNTIFS($L$2:$L97,"ET",$B$2:$B97,$B97,$A$2:$A97,$A97)),""),"")</f>
        <v/>
      </c>
      <c r="J97" s="18">
        <f>_xlfn.IFNA(IF(VLOOKUP($A97,Spiele!$A$2:$D$16,3,FALSE)=$B97,(COUNTIFS($L$1:$L96,"Tor",$B$1:$B96,$B97,$A$1:$A96,$A97)+COUNTIFS($L$1:$L96,"ET",$B$1:$B96,$B97,$A$1:$A96,$A97))-(COUNTIFS($L$1:$L96,"Tor",$B$1:$B96,"&lt;&gt;"&amp;$B97,$A$1:$A96,$A97)+COUNTIFS($L$1:$L96,"ET",$B$1:$B96,"&lt;&gt;"&amp;$B97,$A$1:$A96,$A97)),(COUNTIFS($L$1:$L96,"Tor",$B$1:$B96,$B97,$A$1:$A96,$A97)+COUNTIFS($L$1:$L96,"ET",$B$1:$B96,$B97,$A$1:$A96,$A97))-(COUNTIFS($L$1:$L96,"Tor",$B$1:$B96,"&lt;&gt;"&amp;$B97,$A$1:$A96,$A97)+COUNTIFS($L$1:$L96,"ET",$B$1:$B96,"&lt;&gt;"&amp;$B97,$A$1:$A96,$A97))),"")</f>
        <v>1</v>
      </c>
      <c r="K97" s="3">
        <v>13</v>
      </c>
      <c r="L97" s="17" t="s">
        <v>19</v>
      </c>
      <c r="M97" s="2" t="s">
        <v>148</v>
      </c>
      <c r="N97" s="2" t="s">
        <v>3</v>
      </c>
      <c r="O97" s="17"/>
      <c r="AA97" s="2" t="s">
        <v>142</v>
      </c>
      <c r="AB97" s="17" t="s">
        <v>144</v>
      </c>
      <c r="AC97" s="14" t="s">
        <v>145</v>
      </c>
      <c r="AD97" s="14" t="s">
        <v>146</v>
      </c>
      <c r="AE97" s="18">
        <v>5</v>
      </c>
      <c r="AF97" s="13">
        <v>0.5</v>
      </c>
      <c r="AG97" s="13">
        <v>21</v>
      </c>
      <c r="AH97" s="19">
        <f t="shared" si="4"/>
        <v>21</v>
      </c>
      <c r="AI97" s="19">
        <f t="shared" si="5"/>
        <v>19.762403887453033</v>
      </c>
      <c r="AJ97" s="2" t="s">
        <v>147</v>
      </c>
      <c r="AK97" s="13">
        <v>0</v>
      </c>
      <c r="AL97" s="13">
        <v>2.5</v>
      </c>
      <c r="AM97" s="19">
        <f>IF(Abschlüsse[[#This Row],[Ergeb]]="ET","",SQRT(($AF97-$AK97)^2+($AG97-$AL97)^2))</f>
        <v>18.506755523321747</v>
      </c>
      <c r="AN97" s="3">
        <v>1</v>
      </c>
      <c r="AO97" s="13">
        <v>-2</v>
      </c>
      <c r="AP97" s="13">
        <v>19</v>
      </c>
      <c r="AQ97" s="19">
        <f t="shared" si="6"/>
        <v>3.2015621187164243</v>
      </c>
      <c r="AR97" s="3">
        <v>3</v>
      </c>
      <c r="AS97" s="13">
        <v>0.5</v>
      </c>
      <c r="AT97" s="13">
        <v>19</v>
      </c>
      <c r="AU97" s="19">
        <f t="shared" si="7"/>
        <v>2</v>
      </c>
    </row>
    <row r="98" spans="1:47" ht="25.05" customHeight="1">
      <c r="A98" s="3">
        <v>4</v>
      </c>
      <c r="B98" s="2" t="s">
        <v>8</v>
      </c>
      <c r="C98" s="17" t="str">
        <f>IF($A98="","",IF(VLOOKUP($A98,Spiele!$A$2:$D$16,3,FALSE)=$B98,"H","G"))</f>
        <v>G</v>
      </c>
      <c r="D98" s="17" t="str">
        <f>IF($B98="","",IF(VLOOKUP($A98,Spiele!$A$2:$F$16,3,FALSE)=$B98,VLOOKUP($A98,Spiele!$A$2:$F$16,4,FALSE),VLOOKUP($A98,Spiele!$A$2:$F$16,3,FALSE)))</f>
        <v>DJK</v>
      </c>
      <c r="E98" s="18">
        <f>IF(Abschlüsse[[#This Row],[Ergeb]]="ET",0,COUNTIFS($A$2:$A98,$A98,$B$2:$B98,$B98,$L$2:$L98,"&lt;&gt;ET"))</f>
        <v>13</v>
      </c>
      <c r="F98" s="11">
        <v>43</v>
      </c>
      <c r="G98" s="12">
        <v>2</v>
      </c>
      <c r="H98" s="18">
        <f>COUNTIFS('Rote Karten'!$A$2:$A$4,$A98,'Rote Karten'!$D$2:$D$4,"&lt;&gt;"&amp;$B98,'Rote Karten'!$B$2:$B$4,"&lt;"&amp;$F98,'Rote Karten'!$C$2:$C$4,"&lt;="&amp;$G98)-COUNTIFS('Rote Karten'!$A$2:$A$4,$A98,'Rote Karten'!$D$2:$D$4,$B98,'Rote Karten'!$B$2:$B$4,"&lt;"&amp;$F98,'Rote Karten'!$C$2:$C$4,"&lt;="&amp;$G98)</f>
        <v>0</v>
      </c>
      <c r="I98" s="17" t="str">
        <f>IF(OR($L98="Tor",$L98="ET"),_xlfn.IFNA(IF(VLOOKUP($A98,Spiele!$A$2:$C$16,3,FALSE)=$B98,COUNTIFS($L$2:$L98,"Tor",$B$2:$B98,$B98,$A$2:$A98,$A98)+COUNTIFS($L$2:$L98,"ET",$B$2:$B98,$B98,$A$2:$A98,$A98)&amp;":"&amp;COUNTIFS($L$2:$L98,"Tor",$B$2:$B98,"&lt;&gt;"&amp;$B98,$A$2:$A98,$A98)+COUNTIFS($L$2:$L98,"ET",$B$2:$B98,"&lt;&gt;"&amp;$B98,$A$2:$A98,$A98),COUNTIFS($L$2:$L98,"Tor",$B$2:$B98,"&lt;&gt;"&amp;$B98,$A$2:$A98,$A98)+COUNTIFS($L$2:$L98,"ET",$B$2:$B98,"&lt;&gt;"&amp;$B98,$A$2:$A98,$A98)&amp;":"&amp;COUNTIFS($L$2:$L98,"Tor",$B$2:$B98,$B98,$A$2:$A98,$A98)+COUNTIFS($L$2:$L98,"ET",$B$2:$B98,$B98,$A$2:$A98,$A98)),""),"")</f>
        <v/>
      </c>
      <c r="J98" s="18">
        <f>_xlfn.IFNA(IF(VLOOKUP($A98,Spiele!$A$2:$D$16,3,FALSE)=$B98,(COUNTIFS($L$1:$L97,"Tor",$B$1:$B97,$B98,$A$1:$A97,$A98)+COUNTIFS($L$1:$L97,"ET",$B$1:$B97,$B98,$A$1:$A97,$A98))-(COUNTIFS($L$1:$L97,"Tor",$B$1:$B97,"&lt;&gt;"&amp;$B98,$A$1:$A97,$A98)+COUNTIFS($L$1:$L97,"ET",$B$1:$B97,"&lt;&gt;"&amp;$B98,$A$1:$A97,$A98)),(COUNTIFS($L$1:$L97,"Tor",$B$1:$B97,$B98,$A$1:$A97,$A98)+COUNTIFS($L$1:$L97,"ET",$B$1:$B97,$B98,$A$1:$A97,$A98))-(COUNTIFS($L$1:$L97,"Tor",$B$1:$B97,"&lt;&gt;"&amp;$B98,$A$1:$A97,$A98)+COUNTIFS($L$1:$L97,"ET",$B$1:$B97,"&lt;&gt;"&amp;$B98,$A$1:$A97,$A98))),"")</f>
        <v>1</v>
      </c>
      <c r="K98" s="3">
        <v>14</v>
      </c>
      <c r="L98" s="17" t="s">
        <v>18</v>
      </c>
      <c r="M98" s="2" t="s">
        <v>148</v>
      </c>
      <c r="N98" s="2" t="s">
        <v>165</v>
      </c>
      <c r="O98" s="17">
        <v>8</v>
      </c>
      <c r="P98" s="2">
        <v>27</v>
      </c>
      <c r="Q98" s="2">
        <v>13</v>
      </c>
      <c r="R98" s="2">
        <v>20</v>
      </c>
      <c r="S98" s="2">
        <v>21</v>
      </c>
      <c r="T98" s="2">
        <v>23</v>
      </c>
      <c r="AA98" s="2" t="s">
        <v>152</v>
      </c>
      <c r="AB98" s="17" t="s">
        <v>144</v>
      </c>
      <c r="AC98" s="14" t="s">
        <v>151</v>
      </c>
      <c r="AD98" s="14" t="s">
        <v>157</v>
      </c>
      <c r="AE98" s="18">
        <v>7</v>
      </c>
      <c r="AF98" s="13">
        <v>-16.5</v>
      </c>
      <c r="AG98" s="13">
        <v>13</v>
      </c>
      <c r="AH98" s="19">
        <f t="shared" si="4"/>
        <v>18.271989492116067</v>
      </c>
      <c r="AI98" s="19">
        <f t="shared" si="5"/>
        <v>12.539175087027264</v>
      </c>
      <c r="AJ98" s="2" t="s">
        <v>147</v>
      </c>
      <c r="AK98" s="13">
        <v>-3</v>
      </c>
      <c r="AL98" s="13">
        <v>0.5</v>
      </c>
      <c r="AM98" s="19">
        <f>IF(Abschlüsse[[#This Row],[Ergeb]]="ET","",SQRT(($AF98-$AK98)^2+($AG98-$AL98)^2))</f>
        <v>18.398369492974098</v>
      </c>
      <c r="AN98" s="3">
        <v>1</v>
      </c>
      <c r="AO98" s="13">
        <v>-16.5</v>
      </c>
      <c r="AP98" s="13">
        <v>10.5</v>
      </c>
      <c r="AQ98" s="19">
        <f t="shared" si="6"/>
        <v>2.5</v>
      </c>
      <c r="AR98" s="3">
        <v>0</v>
      </c>
      <c r="AU98" s="19" t="str">
        <f t="shared" si="7"/>
        <v/>
      </c>
    </row>
    <row r="99" spans="1:47" ht="25.05" customHeight="1">
      <c r="A99" s="3">
        <v>4</v>
      </c>
      <c r="B99" s="2" t="s">
        <v>8</v>
      </c>
      <c r="C99" s="17" t="str">
        <f>IF($A99="","",IF(VLOOKUP($A99,Spiele!$A$2:$D$16,3,FALSE)=$B99,"H","G"))</f>
        <v>G</v>
      </c>
      <c r="D99" s="17" t="str">
        <f>IF($B99="","",IF(VLOOKUP($A99,Spiele!$A$2:$F$16,3,FALSE)=$B99,VLOOKUP($A99,Spiele!$A$2:$F$16,4,FALSE),VLOOKUP($A99,Spiele!$A$2:$F$16,3,FALSE)))</f>
        <v>DJK</v>
      </c>
      <c r="E99" s="18">
        <f>IF(Abschlüsse[[#This Row],[Ergeb]]="ET",0,COUNTIFS($A$2:$A99,$A99,$B$2:$B99,$B99,$L$2:$L99,"&lt;&gt;ET"))</f>
        <v>14</v>
      </c>
      <c r="F99" s="11">
        <v>53</v>
      </c>
      <c r="G99" s="12">
        <v>2</v>
      </c>
      <c r="H99" s="18">
        <f>COUNTIFS('Rote Karten'!$A$2:$A$4,$A99,'Rote Karten'!$D$2:$D$4,"&lt;&gt;"&amp;$B99,'Rote Karten'!$B$2:$B$4,"&lt;"&amp;$F99,'Rote Karten'!$C$2:$C$4,"&lt;="&amp;$G99)-COUNTIFS('Rote Karten'!$A$2:$A$4,$A99,'Rote Karten'!$D$2:$D$4,$B99,'Rote Karten'!$B$2:$B$4,"&lt;"&amp;$F99,'Rote Karten'!$C$2:$C$4,"&lt;="&amp;$G99)</f>
        <v>0</v>
      </c>
      <c r="I99" s="17" t="str">
        <f>IF(OR($L99="Tor",$L99="ET"),_xlfn.IFNA(IF(VLOOKUP($A99,Spiele!$A$2:$C$16,3,FALSE)=$B99,COUNTIFS($L$2:$L99,"Tor",$B$2:$B99,$B99,$A$2:$A99,$A99)+COUNTIFS($L$2:$L99,"ET",$B$2:$B99,$B99,$A$2:$A99,$A99)&amp;":"&amp;COUNTIFS($L$2:$L99,"Tor",$B$2:$B99,"&lt;&gt;"&amp;$B99,$A$2:$A99,$A99)+COUNTIFS($L$2:$L99,"ET",$B$2:$B99,"&lt;&gt;"&amp;$B99,$A$2:$A99,$A99),COUNTIFS($L$2:$L99,"Tor",$B$2:$B99,"&lt;&gt;"&amp;$B99,$A$2:$A99,$A99)+COUNTIFS($L$2:$L99,"ET",$B$2:$B99,"&lt;&gt;"&amp;$B99,$A$2:$A99,$A99)&amp;":"&amp;COUNTIFS($L$2:$L99,"Tor",$B$2:$B99,$B99,$A$2:$A99,$A99)+COUNTIFS($L$2:$L99,"ET",$B$2:$B99,$B99,$A$2:$A99,$A99)),""),"")</f>
        <v/>
      </c>
      <c r="J99" s="18">
        <f>_xlfn.IFNA(IF(VLOOKUP($A99,Spiele!$A$2:$D$16,3,FALSE)=$B99,(COUNTIFS($L$1:$L98,"Tor",$B$1:$B98,$B99,$A$1:$A98,$A99)+COUNTIFS($L$1:$L98,"ET",$B$1:$B98,$B99,$A$1:$A98,$A99))-(COUNTIFS($L$1:$L98,"Tor",$B$1:$B98,"&lt;&gt;"&amp;$B99,$A$1:$A98,$A99)+COUNTIFS($L$1:$L98,"ET",$B$1:$B98,"&lt;&gt;"&amp;$B99,$A$1:$A98,$A99)),(COUNTIFS($L$1:$L98,"Tor",$B$1:$B98,$B99,$A$1:$A98,$A99)+COUNTIFS($L$1:$L98,"ET",$B$1:$B98,$B99,$A$1:$A98,$A99))-(COUNTIFS($L$1:$L98,"Tor",$B$1:$B98,"&lt;&gt;"&amp;$B99,$A$1:$A98,$A99)+COUNTIFS($L$1:$L98,"ET",$B$1:$B98,"&lt;&gt;"&amp;$B99,$A$1:$A98,$A99))),"")</f>
        <v>1</v>
      </c>
      <c r="K99" s="3">
        <v>15</v>
      </c>
      <c r="L99" s="17" t="s">
        <v>18</v>
      </c>
      <c r="M99" s="2" t="s">
        <v>164</v>
      </c>
      <c r="N99" s="2" t="s">
        <v>159</v>
      </c>
      <c r="O99" s="17">
        <v>5</v>
      </c>
      <c r="AA99" s="2" t="s">
        <v>152</v>
      </c>
      <c r="AB99" s="17" t="s">
        <v>150</v>
      </c>
      <c r="AC99" s="14" t="s">
        <v>151</v>
      </c>
      <c r="AD99" s="14" t="s">
        <v>146</v>
      </c>
      <c r="AE99" s="18">
        <v>7</v>
      </c>
      <c r="AF99" s="13">
        <v>4</v>
      </c>
      <c r="AG99" s="13">
        <v>17.5</v>
      </c>
      <c r="AH99" s="19">
        <f t="shared" si="4"/>
        <v>17.503302545519801</v>
      </c>
      <c r="AI99" s="19">
        <f t="shared" si="5"/>
        <v>22.526646995733866</v>
      </c>
      <c r="AJ99" s="2" t="s">
        <v>147</v>
      </c>
      <c r="AK99" s="13">
        <v>0.5</v>
      </c>
      <c r="AL99" s="13">
        <v>4.5</v>
      </c>
      <c r="AM99" s="19">
        <f>IF(Abschlüsse[[#This Row],[Ergeb]]="ET","",SQRT(($AF99-$AK99)^2+($AG99-$AL99)^2))</f>
        <v>13.46291201783626</v>
      </c>
      <c r="AN99" s="3">
        <v>2</v>
      </c>
      <c r="AO99" s="13">
        <v>5.5</v>
      </c>
      <c r="AP99" s="13">
        <v>18.5</v>
      </c>
      <c r="AQ99" s="19">
        <f t="shared" si="6"/>
        <v>1.8027756377319946</v>
      </c>
      <c r="AR99" s="3">
        <v>0</v>
      </c>
      <c r="AU99" s="19" t="str">
        <f t="shared" si="7"/>
        <v/>
      </c>
    </row>
    <row r="100" spans="1:47" ht="25.05" customHeight="1">
      <c r="A100" s="3">
        <v>4</v>
      </c>
      <c r="B100" s="2" t="s">
        <v>8</v>
      </c>
      <c r="C100" s="17" t="str">
        <f>IF($A100="","",IF(VLOOKUP($A100,Spiele!$A$2:$D$16,3,FALSE)=$B100,"H","G"))</f>
        <v>G</v>
      </c>
      <c r="D100" s="17" t="str">
        <f>IF($B100="","",IF(VLOOKUP($A100,Spiele!$A$2:$F$16,3,FALSE)=$B100,VLOOKUP($A100,Spiele!$A$2:$F$16,4,FALSE),VLOOKUP($A100,Spiele!$A$2:$F$16,3,FALSE)))</f>
        <v>DJK</v>
      </c>
      <c r="E100" s="18">
        <f>IF(Abschlüsse[[#This Row],[Ergeb]]="ET",0,COUNTIFS($A$2:$A100,$A100,$B$2:$B100,$B100,$L$2:$L100,"&lt;&gt;ET"))</f>
        <v>15</v>
      </c>
      <c r="F100" s="11">
        <v>61</v>
      </c>
      <c r="G100" s="12">
        <v>2</v>
      </c>
      <c r="H100" s="18">
        <f>COUNTIFS('Rote Karten'!$A$2:$A$4,$A100,'Rote Karten'!$D$2:$D$4,"&lt;&gt;"&amp;$B100,'Rote Karten'!$B$2:$B$4,"&lt;"&amp;$F100,'Rote Karten'!$C$2:$C$4,"&lt;="&amp;$G100)-COUNTIFS('Rote Karten'!$A$2:$A$4,$A100,'Rote Karten'!$D$2:$D$4,$B100,'Rote Karten'!$B$2:$B$4,"&lt;"&amp;$F100,'Rote Karten'!$C$2:$C$4,"&lt;="&amp;$G100)</f>
        <v>0</v>
      </c>
      <c r="I100" s="17" t="str">
        <f>IF(OR($L100="Tor",$L100="ET"),_xlfn.IFNA(IF(VLOOKUP($A100,Spiele!$A$2:$C$16,3,FALSE)=$B100,COUNTIFS($L$2:$L100,"Tor",$B$2:$B100,$B100,$A$2:$A100,$A100)+COUNTIFS($L$2:$L100,"ET",$B$2:$B100,$B100,$A$2:$A100,$A100)&amp;":"&amp;COUNTIFS($L$2:$L100,"Tor",$B$2:$B100,"&lt;&gt;"&amp;$B100,$A$2:$A100,$A100)+COUNTIFS($L$2:$L100,"ET",$B$2:$B100,"&lt;&gt;"&amp;$B100,$A$2:$A100,$A100),COUNTIFS($L$2:$L100,"Tor",$B$2:$B100,"&lt;&gt;"&amp;$B100,$A$2:$A100,$A100)+COUNTIFS($L$2:$L100,"ET",$B$2:$B100,"&lt;&gt;"&amp;$B100,$A$2:$A100,$A100)&amp;":"&amp;COUNTIFS($L$2:$L100,"Tor",$B$2:$B100,$B100,$A$2:$A100,$A100)+COUNTIFS($L$2:$L100,"ET",$B$2:$B100,$B100,$A$2:$A100,$A100)),""),"")</f>
        <v/>
      </c>
      <c r="J100" s="18">
        <f>_xlfn.IFNA(IF(VLOOKUP($A100,Spiele!$A$2:$D$16,3,FALSE)=$B100,(COUNTIFS($L$1:$L99,"Tor",$B$1:$B99,$B100,$A$1:$A99,$A100)+COUNTIFS($L$1:$L99,"ET",$B$1:$B99,$B100,$A$1:$A99,$A100))-(COUNTIFS($L$1:$L99,"Tor",$B$1:$B99,"&lt;&gt;"&amp;$B100,$A$1:$A99,$A100)+COUNTIFS($L$1:$L99,"ET",$B$1:$B99,"&lt;&gt;"&amp;$B100,$A$1:$A99,$A100)),(COUNTIFS($L$1:$L99,"Tor",$B$1:$B99,$B100,$A$1:$A99,$A100)+COUNTIFS($L$1:$L99,"ET",$B$1:$B99,$B100,$A$1:$A99,$A100))-(COUNTIFS($L$1:$L99,"Tor",$B$1:$B99,"&lt;&gt;"&amp;$B100,$A$1:$A99,$A100)+COUNTIFS($L$1:$L99,"ET",$B$1:$B99,"&lt;&gt;"&amp;$B100,$A$1:$A99,$A100))),"")</f>
        <v>1</v>
      </c>
      <c r="K100" s="3">
        <v>16</v>
      </c>
      <c r="L100" s="17" t="s">
        <v>19</v>
      </c>
      <c r="M100" s="2" t="s">
        <v>148</v>
      </c>
      <c r="N100" s="2" t="s">
        <v>159</v>
      </c>
      <c r="O100" s="17">
        <v>8</v>
      </c>
      <c r="P100" s="2">
        <v>23</v>
      </c>
      <c r="Q100" s="2">
        <v>16</v>
      </c>
      <c r="R100" s="2">
        <v>20</v>
      </c>
      <c r="S100" s="2">
        <v>26</v>
      </c>
      <c r="AA100" s="2" t="s">
        <v>152</v>
      </c>
      <c r="AB100" s="17" t="s">
        <v>150</v>
      </c>
      <c r="AC100" s="14" t="s">
        <v>151</v>
      </c>
      <c r="AD100" s="14" t="s">
        <v>146</v>
      </c>
      <c r="AE100" s="18">
        <v>20</v>
      </c>
      <c r="AF100" s="13">
        <v>-7.5</v>
      </c>
      <c r="AG100" s="13">
        <v>27</v>
      </c>
      <c r="AH100" s="19">
        <f t="shared" si="4"/>
        <v>27.271699617002238</v>
      </c>
      <c r="AI100" s="19">
        <f t="shared" si="5"/>
        <v>14.362490517670119</v>
      </c>
      <c r="AJ100" s="2" t="s">
        <v>147</v>
      </c>
      <c r="AK100" s="13">
        <v>-1</v>
      </c>
      <c r="AL100" s="13">
        <v>3</v>
      </c>
      <c r="AM100" s="19">
        <f>IF(Abschlüsse[[#This Row],[Ergeb]]="ET","",SQRT(($AF100-$AK100)^2+($AG100-$AL100)^2))</f>
        <v>24.864633518312711</v>
      </c>
      <c r="AN100" s="3">
        <v>0</v>
      </c>
      <c r="AO100" s="13"/>
      <c r="AP100" s="13"/>
      <c r="AQ100" s="19" t="str">
        <f t="shared" si="6"/>
        <v/>
      </c>
      <c r="AR100" s="3">
        <v>2</v>
      </c>
      <c r="AS100" s="13">
        <v>-5.5</v>
      </c>
      <c r="AT100" s="13">
        <v>23</v>
      </c>
      <c r="AU100" s="19">
        <f t="shared" si="7"/>
        <v>4.4721359549995796</v>
      </c>
    </row>
    <row r="101" spans="1:47" ht="25.05" customHeight="1">
      <c r="A101" s="3">
        <v>4</v>
      </c>
      <c r="B101" s="2" t="s">
        <v>61</v>
      </c>
      <c r="C101" s="17" t="str">
        <f>IF($A101="","",IF(VLOOKUP($A101,Spiele!$A$2:$D$16,3,FALSE)=$B101,"H","G"))</f>
        <v>H</v>
      </c>
      <c r="D101" s="17" t="str">
        <f>IF($B101="","",IF(VLOOKUP($A101,Spiele!$A$2:$F$16,3,FALSE)=$B101,VLOOKUP($A101,Spiele!$A$2:$F$16,4,FALSE),VLOOKUP($A101,Spiele!$A$2:$F$16,3,FALSE)))</f>
        <v>FCN</v>
      </c>
      <c r="E101" s="18">
        <f>IF(Abschlüsse[[#This Row],[Ergeb]]="ET",0,COUNTIFS($A$2:$A101,$A101,$B$2:$B101,$B101,$L$2:$L101,"&lt;&gt;ET"))</f>
        <v>3</v>
      </c>
      <c r="F101" s="11">
        <v>64</v>
      </c>
      <c r="G101" s="12">
        <v>2</v>
      </c>
      <c r="H101" s="18">
        <f>COUNTIFS('Rote Karten'!$A$2:$A$4,$A101,'Rote Karten'!$D$2:$D$4,"&lt;&gt;"&amp;$B101,'Rote Karten'!$B$2:$B$4,"&lt;"&amp;$F101,'Rote Karten'!$C$2:$C$4,"&lt;="&amp;$G101)-COUNTIFS('Rote Karten'!$A$2:$A$4,$A101,'Rote Karten'!$D$2:$D$4,$B101,'Rote Karten'!$B$2:$B$4,"&lt;"&amp;$F101,'Rote Karten'!$C$2:$C$4,"&lt;="&amp;$G101)</f>
        <v>0</v>
      </c>
      <c r="I101" s="17" t="str">
        <f>IF(OR($L101="Tor",$L101="ET"),_xlfn.IFNA(IF(VLOOKUP($A101,Spiele!$A$2:$C$16,3,FALSE)=$B101,COUNTIFS($L$2:$L101,"Tor",$B$2:$B101,$B101,$A$2:$A101,$A101)+COUNTIFS($L$2:$L101,"ET",$B$2:$B101,$B101,$A$2:$A101,$A101)&amp;":"&amp;COUNTIFS($L$2:$L101,"Tor",$B$2:$B101,"&lt;&gt;"&amp;$B101,$A$2:$A101,$A101)+COUNTIFS($L$2:$L101,"ET",$B$2:$B101,"&lt;&gt;"&amp;$B101,$A$2:$A101,$A101),COUNTIFS($L$2:$L101,"Tor",$B$2:$B101,"&lt;&gt;"&amp;$B101,$A$2:$A101,$A101)+COUNTIFS($L$2:$L101,"ET",$B$2:$B101,"&lt;&gt;"&amp;$B101,$A$2:$A101,$A101)&amp;":"&amp;COUNTIFS($L$2:$L101,"Tor",$B$2:$B101,$B101,$A$2:$A101,$A101)+COUNTIFS($L$2:$L101,"ET",$B$2:$B101,$B101,$A$2:$A101,$A101)),""),"")</f>
        <v/>
      </c>
      <c r="J101" s="18">
        <f>_xlfn.IFNA(IF(VLOOKUP($A101,Spiele!$A$2:$D$16,3,FALSE)=$B101,(COUNTIFS($L$1:$L100,"Tor",$B$1:$B100,$B101,$A$1:$A100,$A101)+COUNTIFS($L$1:$L100,"ET",$B$1:$B100,$B101,$A$1:$A100,$A101))-(COUNTIFS($L$1:$L100,"Tor",$B$1:$B100,"&lt;&gt;"&amp;$B101,$A$1:$A100,$A101)+COUNTIFS($L$1:$L100,"ET",$B$1:$B100,"&lt;&gt;"&amp;$B101,$A$1:$A100,$A101)),(COUNTIFS($L$1:$L100,"Tor",$B$1:$B100,$B101,$A$1:$A100,$A101)+COUNTIFS($L$1:$L100,"ET",$B$1:$B100,$B101,$A$1:$A100,$A101))-(COUNTIFS($L$1:$L100,"Tor",$B$1:$B100,"&lt;&gt;"&amp;$B101,$A$1:$A100,$A101)+COUNTIFS($L$1:$L100,"ET",$B$1:$B100,"&lt;&gt;"&amp;$B101,$A$1:$A100,$A101))),"")</f>
        <v>-1</v>
      </c>
      <c r="K101" s="3">
        <v>17</v>
      </c>
      <c r="L101" s="17" t="s">
        <v>19</v>
      </c>
      <c r="M101" s="2" t="s">
        <v>164</v>
      </c>
      <c r="N101" s="2" t="s">
        <v>165</v>
      </c>
      <c r="O101" s="17"/>
      <c r="AA101" s="2" t="s">
        <v>152</v>
      </c>
      <c r="AB101" s="17" t="s">
        <v>144</v>
      </c>
      <c r="AC101" s="14" t="s">
        <v>145</v>
      </c>
      <c r="AD101" s="14" t="s">
        <v>157</v>
      </c>
      <c r="AE101" s="18"/>
      <c r="AF101" s="13">
        <v>1</v>
      </c>
      <c r="AG101" s="13">
        <v>25</v>
      </c>
      <c r="AH101" s="19">
        <f t="shared" si="4"/>
        <v>25</v>
      </c>
      <c r="AI101" s="19">
        <f t="shared" si="5"/>
        <v>16.632179031120778</v>
      </c>
      <c r="AJ101" s="2" t="s">
        <v>147</v>
      </c>
      <c r="AK101" s="13">
        <v>0</v>
      </c>
      <c r="AL101" s="13">
        <v>1.5</v>
      </c>
      <c r="AM101" s="19">
        <f>IF(Abschlüsse[[#This Row],[Ergeb]]="ET","",SQRT(($AF101-$AK101)^2+($AG101-$AL101)^2))</f>
        <v>23.521266972678152</v>
      </c>
      <c r="AN101" s="3">
        <v>1</v>
      </c>
      <c r="AO101" s="13">
        <v>-0.5</v>
      </c>
      <c r="AP101" s="13">
        <v>22.5</v>
      </c>
      <c r="AQ101" s="19">
        <f t="shared" si="6"/>
        <v>2.9154759474226504</v>
      </c>
      <c r="AR101" s="3">
        <v>0</v>
      </c>
      <c r="AU101" s="19" t="str">
        <f t="shared" si="7"/>
        <v/>
      </c>
    </row>
    <row r="102" spans="1:47" ht="25.05" customHeight="1">
      <c r="A102" s="3">
        <v>4</v>
      </c>
      <c r="B102" s="2" t="s">
        <v>8</v>
      </c>
      <c r="C102" s="17" t="str">
        <f>IF($A102="","",IF(VLOOKUP($A102,Spiele!$A$2:$D$16,3,FALSE)=$B102,"H","G"))</f>
        <v>G</v>
      </c>
      <c r="D102" s="17" t="str">
        <f>IF($B102="","",IF(VLOOKUP($A102,Spiele!$A$2:$F$16,3,FALSE)=$B102,VLOOKUP($A102,Spiele!$A$2:$F$16,4,FALSE),VLOOKUP($A102,Spiele!$A$2:$F$16,3,FALSE)))</f>
        <v>DJK</v>
      </c>
      <c r="E102" s="18">
        <f>IF(Abschlüsse[[#This Row],[Ergeb]]="ET",0,COUNTIFS($A$2:$A102,$A102,$B$2:$B102,$B102,$L$2:$L102,"&lt;&gt;ET"))</f>
        <v>16</v>
      </c>
      <c r="F102" s="11">
        <v>70</v>
      </c>
      <c r="G102" s="12">
        <v>2</v>
      </c>
      <c r="H102" s="18">
        <f>COUNTIFS('Rote Karten'!$A$2:$A$4,$A102,'Rote Karten'!$D$2:$D$4,"&lt;&gt;"&amp;$B102,'Rote Karten'!$B$2:$B$4,"&lt;"&amp;$F102,'Rote Karten'!$C$2:$C$4,"&lt;="&amp;$G102)-COUNTIFS('Rote Karten'!$A$2:$A$4,$A102,'Rote Karten'!$D$2:$D$4,$B102,'Rote Karten'!$B$2:$B$4,"&lt;"&amp;$F102,'Rote Karten'!$C$2:$C$4,"&lt;="&amp;$G102)</f>
        <v>0</v>
      </c>
      <c r="I102" s="17" t="str">
        <f>IF(OR($L102="Tor",$L102="ET"),_xlfn.IFNA(IF(VLOOKUP($A102,Spiele!$A$2:$C$16,3,FALSE)=$B102,COUNTIFS($L$2:$L102,"Tor",$B$2:$B102,$B102,$A$2:$A102,$A102)+COUNTIFS($L$2:$L102,"ET",$B$2:$B102,$B102,$A$2:$A102,$A102)&amp;":"&amp;COUNTIFS($L$2:$L102,"Tor",$B$2:$B102,"&lt;&gt;"&amp;$B102,$A$2:$A102,$A102)+COUNTIFS($L$2:$L102,"ET",$B$2:$B102,"&lt;&gt;"&amp;$B102,$A$2:$A102,$A102),COUNTIFS($L$2:$L102,"Tor",$B$2:$B102,"&lt;&gt;"&amp;$B102,$A$2:$A102,$A102)+COUNTIFS($L$2:$L102,"ET",$B$2:$B102,"&lt;&gt;"&amp;$B102,$A$2:$A102,$A102)&amp;":"&amp;COUNTIFS($L$2:$L102,"Tor",$B$2:$B102,$B102,$A$2:$A102,$A102)+COUNTIFS($L$2:$L102,"ET",$B$2:$B102,$B102,$A$2:$A102,$A102)),""),"")</f>
        <v/>
      </c>
      <c r="J102" s="18">
        <f>_xlfn.IFNA(IF(VLOOKUP($A102,Spiele!$A$2:$D$16,3,FALSE)=$B102,(COUNTIFS($L$1:$L101,"Tor",$B$1:$B101,$B102,$A$1:$A101,$A102)+COUNTIFS($L$1:$L101,"ET",$B$1:$B101,$B102,$A$1:$A101,$A102))-(COUNTIFS($L$1:$L101,"Tor",$B$1:$B101,"&lt;&gt;"&amp;$B102,$A$1:$A101,$A102)+COUNTIFS($L$1:$L101,"ET",$B$1:$B101,"&lt;&gt;"&amp;$B102,$A$1:$A101,$A102)),(COUNTIFS($L$1:$L101,"Tor",$B$1:$B101,$B102,$A$1:$A101,$A102)+COUNTIFS($L$1:$L101,"ET",$B$1:$B101,$B102,$A$1:$A101,$A102))-(COUNTIFS($L$1:$L101,"Tor",$B$1:$B101,"&lt;&gt;"&amp;$B102,$A$1:$A101,$A102)+COUNTIFS($L$1:$L101,"ET",$B$1:$B101,"&lt;&gt;"&amp;$B102,$A$1:$A101,$A102))),"")</f>
        <v>1</v>
      </c>
      <c r="K102" s="3">
        <v>18</v>
      </c>
      <c r="L102" s="18" t="s">
        <v>18</v>
      </c>
      <c r="M102" s="3" t="s">
        <v>148</v>
      </c>
      <c r="N102" s="2" t="s">
        <v>154</v>
      </c>
      <c r="O102" s="17">
        <v>20</v>
      </c>
      <c r="P102" s="2">
        <v>16</v>
      </c>
      <c r="Q102" s="2">
        <v>20</v>
      </c>
      <c r="R102" s="2">
        <v>26</v>
      </c>
      <c r="AA102" s="2" t="s">
        <v>155</v>
      </c>
      <c r="AB102" s="18" t="s">
        <v>161</v>
      </c>
      <c r="AC102" s="14" t="s">
        <v>162</v>
      </c>
      <c r="AD102" s="14" t="s">
        <v>157</v>
      </c>
      <c r="AE102" s="18">
        <v>7</v>
      </c>
      <c r="AF102" s="13">
        <v>-4.5</v>
      </c>
      <c r="AG102" s="13">
        <v>7</v>
      </c>
      <c r="AH102" s="19">
        <f t="shared" si="4"/>
        <v>7.0502198547279358</v>
      </c>
      <c r="AI102" s="19">
        <f t="shared" si="5"/>
        <v>42.532810160119716</v>
      </c>
      <c r="AJ102" s="3" t="s">
        <v>147</v>
      </c>
      <c r="AK102" s="13">
        <v>-2</v>
      </c>
      <c r="AL102" s="13">
        <v>3.5</v>
      </c>
      <c r="AM102" s="19">
        <f>IF(Abschlüsse[[#This Row],[Ergeb]]="ET","",SQRT(($AF102-$AK102)^2+($AG102-$AL102)^2))</f>
        <v>4.3011626335213133</v>
      </c>
      <c r="AN102" s="3">
        <v>1</v>
      </c>
      <c r="AO102" s="13">
        <v>-2.5</v>
      </c>
      <c r="AP102" s="13">
        <v>7</v>
      </c>
      <c r="AQ102" s="19">
        <f t="shared" si="6"/>
        <v>2</v>
      </c>
      <c r="AR102" s="3">
        <v>0</v>
      </c>
      <c r="AU102" s="19" t="str">
        <f t="shared" si="7"/>
        <v/>
      </c>
    </row>
    <row r="103" spans="1:47" ht="25.05" customHeight="1">
      <c r="A103" s="3">
        <v>4</v>
      </c>
      <c r="B103" s="2" t="s">
        <v>61</v>
      </c>
      <c r="C103" s="17" t="str">
        <f>IF($A103="","",IF(VLOOKUP($A103,Spiele!$A$2:$D$16,3,FALSE)=$B103,"H","G"))</f>
        <v>H</v>
      </c>
      <c r="D103" s="17" t="str">
        <f>IF($B103="","",IF(VLOOKUP($A103,Spiele!$A$2:$F$16,3,FALSE)=$B103,VLOOKUP($A103,Spiele!$A$2:$F$16,4,FALSE),VLOOKUP($A103,Spiele!$A$2:$F$16,3,FALSE)))</f>
        <v>FCN</v>
      </c>
      <c r="E103" s="18">
        <f>IF(Abschlüsse[[#This Row],[Ergeb]]="ET",0,COUNTIFS($A$2:$A103,$A103,$B$2:$B103,$B103,$L$2:$L103,"&lt;&gt;ET"))</f>
        <v>4</v>
      </c>
      <c r="F103" s="11">
        <v>76</v>
      </c>
      <c r="G103" s="12">
        <v>2</v>
      </c>
      <c r="H103" s="18">
        <f>COUNTIFS('Rote Karten'!$A$2:$A$4,$A103,'Rote Karten'!$D$2:$D$4,"&lt;&gt;"&amp;$B103,'Rote Karten'!$B$2:$B$4,"&lt;"&amp;$F103,'Rote Karten'!$C$2:$C$4,"&lt;="&amp;$G103)-COUNTIFS('Rote Karten'!$A$2:$A$4,$A103,'Rote Karten'!$D$2:$D$4,$B103,'Rote Karten'!$B$2:$B$4,"&lt;"&amp;$F103,'Rote Karten'!$C$2:$C$4,"&lt;="&amp;$G103)</f>
        <v>0</v>
      </c>
      <c r="I103" s="17" t="str">
        <f>IF(OR($L103="Tor",$L103="ET"),_xlfn.IFNA(IF(VLOOKUP($A103,Spiele!$A$2:$C$16,3,FALSE)=$B103,COUNTIFS($L$2:$L103,"Tor",$B$2:$B103,$B103,$A$2:$A103,$A103)+COUNTIFS($L$2:$L103,"ET",$B$2:$B103,$B103,$A$2:$A103,$A103)&amp;":"&amp;COUNTIFS($L$2:$L103,"Tor",$B$2:$B103,"&lt;&gt;"&amp;$B103,$A$2:$A103,$A103)+COUNTIFS($L$2:$L103,"ET",$B$2:$B103,"&lt;&gt;"&amp;$B103,$A$2:$A103,$A103),COUNTIFS($L$2:$L103,"Tor",$B$2:$B103,"&lt;&gt;"&amp;$B103,$A$2:$A103,$A103)+COUNTIFS($L$2:$L103,"ET",$B$2:$B103,"&lt;&gt;"&amp;$B103,$A$2:$A103,$A103)&amp;":"&amp;COUNTIFS($L$2:$L103,"Tor",$B$2:$B103,$B103,$A$2:$A103,$A103)+COUNTIFS($L$2:$L103,"ET",$B$2:$B103,$B103,$A$2:$A103,$A103)),""),"")</f>
        <v/>
      </c>
      <c r="J103" s="18">
        <f>_xlfn.IFNA(IF(VLOOKUP($A103,Spiele!$A$2:$D$16,3,FALSE)=$B103,(COUNTIFS($L$1:$L102,"Tor",$B$1:$B102,$B103,$A$1:$A102,$A103)+COUNTIFS($L$1:$L102,"ET",$B$1:$B102,$B103,$A$1:$A102,$A103))-(COUNTIFS($L$1:$L102,"Tor",$B$1:$B102,"&lt;&gt;"&amp;$B103,$A$1:$A102,$A103)+COUNTIFS($L$1:$L102,"ET",$B$1:$B102,"&lt;&gt;"&amp;$B103,$A$1:$A102,$A103)),(COUNTIFS($L$1:$L102,"Tor",$B$1:$B102,$B103,$A$1:$A102,$A103)+COUNTIFS($L$1:$L102,"ET",$B$1:$B102,$B103,$A$1:$A102,$A103))-(COUNTIFS($L$1:$L102,"Tor",$B$1:$B102,"&lt;&gt;"&amp;$B103,$A$1:$A102,$A103)+COUNTIFS($L$1:$L102,"ET",$B$1:$B102,"&lt;&gt;"&amp;$B103,$A$1:$A102,$A103))),"")</f>
        <v>-1</v>
      </c>
      <c r="K103" s="3">
        <v>19</v>
      </c>
      <c r="L103" s="17" t="s">
        <v>19</v>
      </c>
      <c r="M103" s="2" t="s">
        <v>175</v>
      </c>
      <c r="O103" s="17"/>
      <c r="AA103" s="2" t="s">
        <v>143</v>
      </c>
      <c r="AB103" s="17" t="s">
        <v>150</v>
      </c>
      <c r="AC103" s="14" t="s">
        <v>151</v>
      </c>
      <c r="AD103" s="14" t="s">
        <v>146</v>
      </c>
      <c r="AE103" s="18"/>
      <c r="AF103" s="13">
        <v>-15</v>
      </c>
      <c r="AG103" s="13">
        <v>27</v>
      </c>
      <c r="AH103" s="19">
        <f t="shared" si="4"/>
        <v>29.284733223985498</v>
      </c>
      <c r="AI103" s="19">
        <f t="shared" si="5"/>
        <v>11.866375923191878</v>
      </c>
      <c r="AJ103" s="2" t="s">
        <v>147</v>
      </c>
      <c r="AK103" s="13">
        <v>-0.5</v>
      </c>
      <c r="AL103" s="13">
        <v>2</v>
      </c>
      <c r="AM103" s="19">
        <f>IF(Abschlüsse[[#This Row],[Ergeb]]="ET","",SQRT(($AF103-$AK103)^2+($AG103-$AL103)^2))</f>
        <v>28.900692033236851</v>
      </c>
      <c r="AN103" s="3">
        <v>0</v>
      </c>
      <c r="AO103" s="13"/>
      <c r="AP103" s="13"/>
      <c r="AQ103" s="19" t="str">
        <f t="shared" si="6"/>
        <v/>
      </c>
      <c r="AR103" s="3">
        <v>3</v>
      </c>
      <c r="AS103" s="13">
        <v>-11</v>
      </c>
      <c r="AT103" s="13">
        <v>18.5</v>
      </c>
      <c r="AU103" s="19">
        <f t="shared" si="7"/>
        <v>9.3941471140279678</v>
      </c>
    </row>
    <row r="104" spans="1:47" ht="25.05" customHeight="1">
      <c r="A104" s="3">
        <v>4</v>
      </c>
      <c r="B104" s="2" t="s">
        <v>8</v>
      </c>
      <c r="C104" s="17" t="str">
        <f>IF($A104="","",IF(VLOOKUP($A104,Spiele!$A$2:$D$16,3,FALSE)=$B104,"H","G"))</f>
        <v>G</v>
      </c>
      <c r="D104" s="17" t="str">
        <f>IF($B104="","",IF(VLOOKUP($A104,Spiele!$A$2:$F$16,3,FALSE)=$B104,VLOOKUP($A104,Spiele!$A$2:$F$16,4,FALSE),VLOOKUP($A104,Spiele!$A$2:$F$16,3,FALSE)))</f>
        <v>DJK</v>
      </c>
      <c r="E104" s="18">
        <f>IF(Abschlüsse[[#This Row],[Ergeb]]="ET",0,COUNTIFS($A$2:$A104,$A104,$B$2:$B104,$B104,$L$2:$L104,"&lt;&gt;ET"))</f>
        <v>17</v>
      </c>
      <c r="F104" s="11">
        <v>82</v>
      </c>
      <c r="G104" s="12">
        <v>2</v>
      </c>
      <c r="H104" s="18">
        <f>COUNTIFS('Rote Karten'!$A$2:$A$4,$A104,'Rote Karten'!$D$2:$D$4,"&lt;&gt;"&amp;$B104,'Rote Karten'!$B$2:$B$4,"&lt;"&amp;$F104,'Rote Karten'!$C$2:$C$4,"&lt;="&amp;$G104)-COUNTIFS('Rote Karten'!$A$2:$A$4,$A104,'Rote Karten'!$D$2:$D$4,$B104,'Rote Karten'!$B$2:$B$4,"&lt;"&amp;$F104,'Rote Karten'!$C$2:$C$4,"&lt;="&amp;$G104)</f>
        <v>0</v>
      </c>
      <c r="I104" s="17" t="str">
        <f>IF(OR($L104="Tor",$L104="ET"),_xlfn.IFNA(IF(VLOOKUP($A104,Spiele!$A$2:$C$16,3,FALSE)=$B104,COUNTIFS($L$2:$L104,"Tor",$B$2:$B104,$B104,$A$2:$A104,$A104)+COUNTIFS($L$2:$L104,"ET",$B$2:$B104,$B104,$A$2:$A104,$A104)&amp;":"&amp;COUNTIFS($L$2:$L104,"Tor",$B$2:$B104,"&lt;&gt;"&amp;$B104,$A$2:$A104,$A104)+COUNTIFS($L$2:$L104,"ET",$B$2:$B104,"&lt;&gt;"&amp;$B104,$A$2:$A104,$A104),COUNTIFS($L$2:$L104,"Tor",$B$2:$B104,"&lt;&gt;"&amp;$B104,$A$2:$A104,$A104)+COUNTIFS($L$2:$L104,"ET",$B$2:$B104,"&lt;&gt;"&amp;$B104,$A$2:$A104,$A104)&amp;":"&amp;COUNTIFS($L$2:$L104,"Tor",$B$2:$B104,$B104,$A$2:$A104,$A104)+COUNTIFS($L$2:$L104,"ET",$B$2:$B104,$B104,$A$2:$A104,$A104)),""),"")</f>
        <v/>
      </c>
      <c r="J104" s="18">
        <f>_xlfn.IFNA(IF(VLOOKUP($A104,Spiele!$A$2:$D$16,3,FALSE)=$B104,(COUNTIFS($L$1:$L103,"Tor",$B$1:$B103,$B104,$A$1:$A103,$A104)+COUNTIFS($L$1:$L103,"ET",$B$1:$B103,$B104,$A$1:$A103,$A104))-(COUNTIFS($L$1:$L103,"Tor",$B$1:$B103,"&lt;&gt;"&amp;$B104,$A$1:$A103,$A104)+COUNTIFS($L$1:$L103,"ET",$B$1:$B103,"&lt;&gt;"&amp;$B104,$A$1:$A103,$A104)),(COUNTIFS($L$1:$L103,"Tor",$B$1:$B103,$B104,$A$1:$A103,$A104)+COUNTIFS($L$1:$L103,"ET",$B$1:$B103,$B104,$A$1:$A103,$A104))-(COUNTIFS($L$1:$L103,"Tor",$B$1:$B103,"&lt;&gt;"&amp;$B104,$A$1:$A103,$A104)+COUNTIFS($L$1:$L103,"ET",$B$1:$B103,"&lt;&gt;"&amp;$B104,$A$1:$A103,$A104))),"")</f>
        <v>1</v>
      </c>
      <c r="K104" s="3">
        <v>20</v>
      </c>
      <c r="L104" s="17" t="s">
        <v>18</v>
      </c>
      <c r="M104" s="2" t="s">
        <v>164</v>
      </c>
      <c r="N104" s="2" t="s">
        <v>153</v>
      </c>
      <c r="O104" s="17">
        <v>8</v>
      </c>
      <c r="P104" s="2">
        <v>23</v>
      </c>
      <c r="AA104" s="2" t="s">
        <v>152</v>
      </c>
      <c r="AB104" s="17" t="s">
        <v>144</v>
      </c>
      <c r="AC104" s="14" t="s">
        <v>151</v>
      </c>
      <c r="AD104" s="14" t="s">
        <v>146</v>
      </c>
      <c r="AE104" s="18">
        <v>25</v>
      </c>
      <c r="AF104" s="13">
        <v>4.5</v>
      </c>
      <c r="AG104" s="13">
        <v>16</v>
      </c>
      <c r="AH104" s="19">
        <f t="shared" si="4"/>
        <v>16.022034827074869</v>
      </c>
      <c r="AI104" s="19">
        <f t="shared" si="5"/>
        <v>24.016312231487106</v>
      </c>
      <c r="AJ104" s="2" t="s">
        <v>147</v>
      </c>
      <c r="AK104" s="13">
        <v>4</v>
      </c>
      <c r="AL104" s="13">
        <v>13</v>
      </c>
      <c r="AM104" s="19">
        <f>IF(Abschlüsse[[#This Row],[Ergeb]]="ET","",SQRT(($AF104-$AK104)^2+($AG104-$AL104)^2))</f>
        <v>3.0413812651491097</v>
      </c>
      <c r="AN104" s="3">
        <v>1</v>
      </c>
      <c r="AO104" s="13">
        <v>4.5</v>
      </c>
      <c r="AP104" s="13">
        <v>17</v>
      </c>
      <c r="AQ104" s="19">
        <f t="shared" si="6"/>
        <v>1</v>
      </c>
      <c r="AR104" s="3">
        <v>0</v>
      </c>
      <c r="AU104" s="19" t="str">
        <f t="shared" si="7"/>
        <v/>
      </c>
    </row>
    <row r="105" spans="1:47" ht="25.05" customHeight="1">
      <c r="A105" s="3">
        <v>4</v>
      </c>
      <c r="B105" s="2" t="s">
        <v>8</v>
      </c>
      <c r="C105" s="17" t="str">
        <f>IF($A105="","",IF(VLOOKUP($A105,Spiele!$A$2:$D$16,3,FALSE)=$B105,"H","G"))</f>
        <v>G</v>
      </c>
      <c r="D105" s="17" t="str">
        <f>IF($B105="","",IF(VLOOKUP($A105,Spiele!$A$2:$F$16,3,FALSE)=$B105,VLOOKUP($A105,Spiele!$A$2:$F$16,4,FALSE),VLOOKUP($A105,Spiele!$A$2:$F$16,3,FALSE)))</f>
        <v>DJK</v>
      </c>
      <c r="E105" s="18">
        <f>IF(Abschlüsse[[#This Row],[Ergeb]]="ET",0,COUNTIFS($A$2:$A105,$A105,$B$2:$B105,$B105,$L$2:$L105,"&lt;&gt;ET"))</f>
        <v>18</v>
      </c>
      <c r="F105" s="11">
        <v>82</v>
      </c>
      <c r="G105" s="12">
        <v>2</v>
      </c>
      <c r="H105" s="18">
        <f>COUNTIFS('Rote Karten'!$A$2:$A$4,$A105,'Rote Karten'!$D$2:$D$4,"&lt;&gt;"&amp;$B105,'Rote Karten'!$B$2:$B$4,"&lt;"&amp;$F105,'Rote Karten'!$C$2:$C$4,"&lt;="&amp;$G105)-COUNTIFS('Rote Karten'!$A$2:$A$4,$A105,'Rote Karten'!$D$2:$D$4,$B105,'Rote Karten'!$B$2:$B$4,"&lt;"&amp;$F105,'Rote Karten'!$C$2:$C$4,"&lt;="&amp;$G105)</f>
        <v>0</v>
      </c>
      <c r="I105" s="17" t="str">
        <f>IF(OR($L105="Tor",$L105="ET"),_xlfn.IFNA(IF(VLOOKUP($A105,Spiele!$A$2:$C$16,3,FALSE)=$B105,COUNTIFS($L$2:$L105,"Tor",$B$2:$B105,$B105,$A$2:$A105,$A105)+COUNTIFS($L$2:$L105,"ET",$B$2:$B105,$B105,$A$2:$A105,$A105)&amp;":"&amp;COUNTIFS($L$2:$L105,"Tor",$B$2:$B105,"&lt;&gt;"&amp;$B105,$A$2:$A105,$A105)+COUNTIFS($L$2:$L105,"ET",$B$2:$B105,"&lt;&gt;"&amp;$B105,$A$2:$A105,$A105),COUNTIFS($L$2:$L105,"Tor",$B$2:$B105,"&lt;&gt;"&amp;$B105,$A$2:$A105,$A105)+COUNTIFS($L$2:$L105,"ET",$B$2:$B105,"&lt;&gt;"&amp;$B105,$A$2:$A105,$A105)&amp;":"&amp;COUNTIFS($L$2:$L105,"Tor",$B$2:$B105,$B105,$A$2:$A105,$A105)+COUNTIFS($L$2:$L105,"ET",$B$2:$B105,$B105,$A$2:$A105,$A105)),""),"")</f>
        <v>0:2</v>
      </c>
      <c r="J105" s="18">
        <f>_xlfn.IFNA(IF(VLOOKUP($A105,Spiele!$A$2:$D$16,3,FALSE)=$B105,(COUNTIFS($L$1:$L104,"Tor",$B$1:$B104,$B105,$A$1:$A104,$A105)+COUNTIFS($L$1:$L104,"ET",$B$1:$B104,$B105,$A$1:$A104,$A105))-(COUNTIFS($L$1:$L104,"Tor",$B$1:$B104,"&lt;&gt;"&amp;$B105,$A$1:$A104,$A105)+COUNTIFS($L$1:$L104,"ET",$B$1:$B104,"&lt;&gt;"&amp;$B105,$A$1:$A104,$A105)),(COUNTIFS($L$1:$L104,"Tor",$B$1:$B104,$B105,$A$1:$A104,$A105)+COUNTIFS($L$1:$L104,"ET",$B$1:$B104,$B105,$A$1:$A104,$A105))-(COUNTIFS($L$1:$L104,"Tor",$B$1:$B104,"&lt;&gt;"&amp;$B105,$A$1:$A104,$A105)+COUNTIFS($L$1:$L104,"ET",$B$1:$B104,"&lt;&gt;"&amp;$B105,$A$1:$A104,$A105))),"")</f>
        <v>1</v>
      </c>
      <c r="K105" s="3">
        <v>20</v>
      </c>
      <c r="L105" s="17" t="s">
        <v>0</v>
      </c>
      <c r="M105" s="2" t="s">
        <v>164</v>
      </c>
      <c r="N105" s="2" t="s">
        <v>166</v>
      </c>
      <c r="O105" s="17"/>
      <c r="AA105" s="2" t="s">
        <v>143</v>
      </c>
      <c r="AB105" s="17" t="s">
        <v>144</v>
      </c>
      <c r="AC105" s="14" t="s">
        <v>151</v>
      </c>
      <c r="AD105" s="14" t="s">
        <v>146</v>
      </c>
      <c r="AE105" s="18">
        <v>9</v>
      </c>
      <c r="AF105" s="13">
        <v>8</v>
      </c>
      <c r="AG105" s="13">
        <v>15</v>
      </c>
      <c r="AH105" s="19">
        <f t="shared" si="4"/>
        <v>15.615236149351055</v>
      </c>
      <c r="AI105" s="19">
        <f t="shared" si="5"/>
        <v>21.72219498057148</v>
      </c>
      <c r="AJ105" s="2" t="s">
        <v>170</v>
      </c>
      <c r="AK105" s="13">
        <v>5</v>
      </c>
      <c r="AL105" s="13">
        <v>13</v>
      </c>
      <c r="AM105" s="19">
        <f>IF(Abschlüsse[[#This Row],[Ergeb]]="ET","",SQRT(($AF105-$AK105)^2+($AG105-$AL105)^2))</f>
        <v>3.6055512754639891</v>
      </c>
      <c r="AN105" s="3">
        <v>1</v>
      </c>
      <c r="AO105" s="13">
        <v>8</v>
      </c>
      <c r="AP105" s="13">
        <v>13</v>
      </c>
      <c r="AQ105" s="19">
        <f t="shared" si="6"/>
        <v>2</v>
      </c>
      <c r="AR105" s="3">
        <v>0</v>
      </c>
      <c r="AU105" s="19" t="str">
        <f t="shared" si="7"/>
        <v/>
      </c>
    </row>
    <row r="106" spans="1:47" ht="25.05" customHeight="1">
      <c r="A106" s="3">
        <v>5</v>
      </c>
      <c r="B106" s="2" t="s">
        <v>8</v>
      </c>
      <c r="C106" s="17" t="str">
        <f>IF($A106="","",IF(VLOOKUP($A106,Spiele!$A$2:$D$16,3,FALSE)=$B106,"H","G"))</f>
        <v>H</v>
      </c>
      <c r="D106" s="17" t="str">
        <f>IF($B106="","",IF(VLOOKUP($A106,Spiele!$A$2:$F$16,3,FALSE)=$B106,VLOOKUP($A106,Spiele!$A$2:$F$16,4,FALSE),VLOOKUP($A106,Spiele!$A$2:$F$16,3,FALSE)))</f>
        <v>FCM</v>
      </c>
      <c r="E106" s="18">
        <f>IF(Abschlüsse[[#This Row],[Ergeb]]="ET",0,COUNTIFS($A$2:$A106,$A106,$B$2:$B106,$B106,$L$2:$L106,"&lt;&gt;ET"))</f>
        <v>1</v>
      </c>
      <c r="F106" s="11">
        <v>4</v>
      </c>
      <c r="G106" s="12">
        <v>1</v>
      </c>
      <c r="H106" s="18">
        <f>COUNTIFS('Rote Karten'!$A$2:$A$4,$A106,'Rote Karten'!$D$2:$D$4,"&lt;&gt;"&amp;$B106,'Rote Karten'!$B$2:$B$4,"&lt;"&amp;$F106,'Rote Karten'!$C$2:$C$4,"&lt;="&amp;$G106)-COUNTIFS('Rote Karten'!$A$2:$A$4,$A106,'Rote Karten'!$D$2:$D$4,$B106,'Rote Karten'!$B$2:$B$4,"&lt;"&amp;$F106,'Rote Karten'!$C$2:$C$4,"&lt;="&amp;$G106)</f>
        <v>0</v>
      </c>
      <c r="I106" s="17" t="str">
        <f>IF(OR($L106="Tor",$L106="ET"),_xlfn.IFNA(IF(VLOOKUP($A106,Spiele!$A$2:$C$16,3,FALSE)=$B106,COUNTIFS($L$2:$L106,"Tor",$B$2:$B106,$B106,$A$2:$A106,$A106)+COUNTIFS($L$2:$L106,"ET",$B$2:$B106,$B106,$A$2:$A106,$A106)&amp;":"&amp;COUNTIFS($L$2:$L106,"Tor",$B$2:$B106,"&lt;&gt;"&amp;$B106,$A$2:$A106,$A106)+COUNTIFS($L$2:$L106,"ET",$B$2:$B106,"&lt;&gt;"&amp;$B106,$A$2:$A106,$A106),COUNTIFS($L$2:$L106,"Tor",$B$2:$B106,"&lt;&gt;"&amp;$B106,$A$2:$A106,$A106)+COUNTIFS($L$2:$L106,"ET",$B$2:$B106,"&lt;&gt;"&amp;$B106,$A$2:$A106,$A106)&amp;":"&amp;COUNTIFS($L$2:$L106,"Tor",$B$2:$B106,$B106,$A$2:$A106,$A106)+COUNTIFS($L$2:$L106,"ET",$B$2:$B106,$B106,$A$2:$A106,$A106)),""),"")</f>
        <v/>
      </c>
      <c r="J106" s="18">
        <f>_xlfn.IFNA(IF(VLOOKUP($A106,Spiele!$A$2:$D$16,3,FALSE)=$B106,(COUNTIFS($L$1:$L105,"Tor",$B$1:$B105,$B106,$A$1:$A105,$A106)+COUNTIFS($L$1:$L105,"ET",$B$1:$B105,$B106,$A$1:$A105,$A106))-(COUNTIFS($L$1:$L105,"Tor",$B$1:$B105,"&lt;&gt;"&amp;$B106,$A$1:$A105,$A106)+COUNTIFS($L$1:$L105,"ET",$B$1:$B105,"&lt;&gt;"&amp;$B106,$A$1:$A105,$A106)),(COUNTIFS($L$1:$L105,"Tor",$B$1:$B105,$B106,$A$1:$A105,$A106)+COUNTIFS($L$1:$L105,"ET",$B$1:$B105,$B106,$A$1:$A105,$A106))-(COUNTIFS($L$1:$L105,"Tor",$B$1:$B105,"&lt;&gt;"&amp;$B106,$A$1:$A105,$A106)+COUNTIFS($L$1:$L105,"ET",$B$1:$B105,"&lt;&gt;"&amp;$B106,$A$1:$A105,$A106))),"")</f>
        <v>0</v>
      </c>
      <c r="K106" s="3">
        <v>1</v>
      </c>
      <c r="L106" s="17" t="s">
        <v>18</v>
      </c>
      <c r="M106" s="2" t="s">
        <v>148</v>
      </c>
      <c r="N106" s="2" t="s">
        <v>179</v>
      </c>
      <c r="O106" s="17">
        <v>9</v>
      </c>
      <c r="P106" s="2">
        <v>7</v>
      </c>
      <c r="Q106" s="2">
        <v>9</v>
      </c>
      <c r="R106" s="2">
        <v>13</v>
      </c>
      <c r="S106" s="2">
        <v>1</v>
      </c>
      <c r="T106" s="2">
        <v>20</v>
      </c>
      <c r="U106" s="2">
        <v>5</v>
      </c>
      <c r="AA106" s="2" t="s">
        <v>143</v>
      </c>
      <c r="AB106" s="17" t="s">
        <v>150</v>
      </c>
      <c r="AC106" s="14" t="s">
        <v>151</v>
      </c>
      <c r="AD106" s="14" t="s">
        <v>157</v>
      </c>
      <c r="AE106" s="18">
        <v>10</v>
      </c>
      <c r="AF106" s="13">
        <v>-6</v>
      </c>
      <c r="AG106" s="13">
        <v>6.5</v>
      </c>
      <c r="AH106" s="19">
        <f t="shared" si="4"/>
        <v>6.9083717329049401</v>
      </c>
      <c r="AI106" s="19">
        <f t="shared" si="5"/>
        <v>36.265387298376041</v>
      </c>
      <c r="AJ106" s="2" t="s">
        <v>147</v>
      </c>
      <c r="AK106" s="13">
        <v>-3</v>
      </c>
      <c r="AL106" s="13">
        <v>2</v>
      </c>
      <c r="AM106" s="19">
        <f>IF(Abschlüsse[[#This Row],[Ergeb]]="ET","",SQRT(($AF106-$AK106)^2+($AG106-$AL106)^2))</f>
        <v>5.4083269131959844</v>
      </c>
      <c r="AN106" s="3">
        <v>2</v>
      </c>
      <c r="AO106" s="13">
        <v>-2.5</v>
      </c>
      <c r="AP106" s="13">
        <v>6</v>
      </c>
      <c r="AQ106" s="19">
        <f t="shared" si="6"/>
        <v>3.5355339059327378</v>
      </c>
      <c r="AR106" s="3">
        <v>0</v>
      </c>
      <c r="AU106" s="19" t="str">
        <f t="shared" si="7"/>
        <v/>
      </c>
    </row>
    <row r="107" spans="1:47" ht="25.05" customHeight="1">
      <c r="A107" s="3">
        <v>5</v>
      </c>
      <c r="B107" s="2" t="s">
        <v>63</v>
      </c>
      <c r="C107" s="17" t="str">
        <f>IF($A107="","",IF(VLOOKUP($A107,Spiele!$A$2:$D$16,3,FALSE)=$B107,"H","G"))</f>
        <v>G</v>
      </c>
      <c r="D107" s="17" t="str">
        <f>IF($B107="","",IF(VLOOKUP($A107,Spiele!$A$2:$F$16,3,FALSE)=$B107,VLOOKUP($A107,Spiele!$A$2:$F$16,4,FALSE),VLOOKUP($A107,Spiele!$A$2:$F$16,3,FALSE)))</f>
        <v>FCN</v>
      </c>
      <c r="E107" s="18">
        <f>IF(Abschlüsse[[#This Row],[Ergeb]]="ET",0,COUNTIFS($A$2:$A107,$A107,$B$2:$B107,$B107,$L$2:$L107,"&lt;&gt;ET"))</f>
        <v>1</v>
      </c>
      <c r="F107" s="11">
        <v>10</v>
      </c>
      <c r="G107" s="12">
        <v>1</v>
      </c>
      <c r="H107" s="18">
        <f>COUNTIFS('Rote Karten'!$A$2:$A$4,$A107,'Rote Karten'!$D$2:$D$4,"&lt;&gt;"&amp;$B107,'Rote Karten'!$B$2:$B$4,"&lt;"&amp;$F107,'Rote Karten'!$C$2:$C$4,"&lt;="&amp;$G107)-COUNTIFS('Rote Karten'!$A$2:$A$4,$A107,'Rote Karten'!$D$2:$D$4,$B107,'Rote Karten'!$B$2:$B$4,"&lt;"&amp;$F107,'Rote Karten'!$C$2:$C$4,"&lt;="&amp;$G107)</f>
        <v>0</v>
      </c>
      <c r="I107" s="17" t="str">
        <f>IF(OR($L107="Tor",$L107="ET"),_xlfn.IFNA(IF(VLOOKUP($A107,Spiele!$A$2:$C$16,3,FALSE)=$B107,COUNTIFS($L$2:$L107,"Tor",$B$2:$B107,$B107,$A$2:$A107,$A107)+COUNTIFS($L$2:$L107,"ET",$B$2:$B107,$B107,$A$2:$A107,$A107)&amp;":"&amp;COUNTIFS($L$2:$L107,"Tor",$B$2:$B107,"&lt;&gt;"&amp;$B107,$A$2:$A107,$A107)+COUNTIFS($L$2:$L107,"ET",$B$2:$B107,"&lt;&gt;"&amp;$B107,$A$2:$A107,$A107),COUNTIFS($L$2:$L107,"Tor",$B$2:$B107,"&lt;&gt;"&amp;$B107,$A$2:$A107,$A107)+COUNTIFS($L$2:$L107,"ET",$B$2:$B107,"&lt;&gt;"&amp;$B107,$A$2:$A107,$A107)&amp;":"&amp;COUNTIFS($L$2:$L107,"Tor",$B$2:$B107,$B107,$A$2:$A107,$A107)+COUNTIFS($L$2:$L107,"ET",$B$2:$B107,$B107,$A$2:$A107,$A107)),""),"")</f>
        <v/>
      </c>
      <c r="J107" s="18">
        <f>_xlfn.IFNA(IF(VLOOKUP($A107,Spiele!$A$2:$D$16,3,FALSE)=$B107,(COUNTIFS($L$1:$L106,"Tor",$B$1:$B106,$B107,$A$1:$A106,$A107)+COUNTIFS($L$1:$L106,"ET",$B$1:$B106,$B107,$A$1:$A106,$A107))-(COUNTIFS($L$1:$L106,"Tor",$B$1:$B106,"&lt;&gt;"&amp;$B107,$A$1:$A106,$A107)+COUNTIFS($L$1:$L106,"ET",$B$1:$B106,"&lt;&gt;"&amp;$B107,$A$1:$A106,$A107)),(COUNTIFS($L$1:$L106,"Tor",$B$1:$B106,$B107,$A$1:$A106,$A107)+COUNTIFS($L$1:$L106,"ET",$B$1:$B106,$B107,$A$1:$A106,$A107))-(COUNTIFS($L$1:$L106,"Tor",$B$1:$B106,"&lt;&gt;"&amp;$B107,$A$1:$A106,$A107)+COUNTIFS($L$1:$L106,"ET",$B$1:$B106,"&lt;&gt;"&amp;$B107,$A$1:$A106,$A107))),"")</f>
        <v>0</v>
      </c>
      <c r="K107" s="3">
        <v>2</v>
      </c>
      <c r="L107" s="17" t="s">
        <v>18</v>
      </c>
      <c r="M107" s="2" t="s">
        <v>164</v>
      </c>
      <c r="N107" s="2" t="s">
        <v>165</v>
      </c>
      <c r="O107" s="17"/>
      <c r="AA107" s="2" t="s">
        <v>152</v>
      </c>
      <c r="AB107" s="17" t="s">
        <v>150</v>
      </c>
      <c r="AC107" s="14" t="s">
        <v>151</v>
      </c>
      <c r="AD107" s="14" t="s">
        <v>157</v>
      </c>
      <c r="AE107" s="18"/>
      <c r="AF107" s="13">
        <v>14</v>
      </c>
      <c r="AG107" s="13">
        <v>16.5</v>
      </c>
      <c r="AH107" s="19">
        <f t="shared" si="4"/>
        <v>19.472175019755753</v>
      </c>
      <c r="AI107" s="19">
        <f t="shared" si="5"/>
        <v>14.870893003891215</v>
      </c>
      <c r="AJ107" s="2" t="s">
        <v>147</v>
      </c>
      <c r="AK107" s="13">
        <v>2.5</v>
      </c>
      <c r="AL107" s="13">
        <v>1.5</v>
      </c>
      <c r="AM107" s="19">
        <f>IF(Abschlüsse[[#This Row],[Ergeb]]="ET","",SQRT(($AF107-$AK107)^2+($AG107-$AL107)^2))</f>
        <v>18.9010581714358</v>
      </c>
      <c r="AN107" s="3">
        <v>1</v>
      </c>
      <c r="AO107" s="13">
        <v>14.5</v>
      </c>
      <c r="AP107" s="13">
        <v>14.5</v>
      </c>
      <c r="AQ107" s="19">
        <f t="shared" si="6"/>
        <v>2.0615528128088303</v>
      </c>
      <c r="AR107" s="3">
        <v>1</v>
      </c>
      <c r="AS107" s="13">
        <v>9</v>
      </c>
      <c r="AT107" s="13">
        <v>13</v>
      </c>
      <c r="AU107" s="19">
        <f t="shared" si="7"/>
        <v>6.103277807866851</v>
      </c>
    </row>
    <row r="108" spans="1:47" ht="25.05" customHeight="1">
      <c r="A108" s="3">
        <v>5</v>
      </c>
      <c r="B108" s="2" t="s">
        <v>8</v>
      </c>
      <c r="C108" s="17" t="str">
        <f>IF($A108="","",IF(VLOOKUP($A108,Spiele!$A$2:$D$16,3,FALSE)=$B108,"H","G"))</f>
        <v>H</v>
      </c>
      <c r="D108" s="17" t="str">
        <f>IF($B108="","",IF(VLOOKUP($A108,Spiele!$A$2:$F$16,3,FALSE)=$B108,VLOOKUP($A108,Spiele!$A$2:$F$16,4,FALSE),VLOOKUP($A108,Spiele!$A$2:$F$16,3,FALSE)))</f>
        <v>FCM</v>
      </c>
      <c r="E108" s="18">
        <f>IF(Abschlüsse[[#This Row],[Ergeb]]="ET",0,COUNTIFS($A$2:$A108,$A108,$B$2:$B108,$B108,$L$2:$L108,"&lt;&gt;ET"))</f>
        <v>2</v>
      </c>
      <c r="F108" s="11">
        <v>25</v>
      </c>
      <c r="G108" s="12">
        <v>1</v>
      </c>
      <c r="H108" s="18">
        <f>COUNTIFS('Rote Karten'!$A$2:$A$4,$A108,'Rote Karten'!$D$2:$D$4,"&lt;&gt;"&amp;$B108,'Rote Karten'!$B$2:$B$4,"&lt;"&amp;$F108,'Rote Karten'!$C$2:$C$4,"&lt;="&amp;$G108)-COUNTIFS('Rote Karten'!$A$2:$A$4,$A108,'Rote Karten'!$D$2:$D$4,$B108,'Rote Karten'!$B$2:$B$4,"&lt;"&amp;$F108,'Rote Karten'!$C$2:$C$4,"&lt;="&amp;$G108)</f>
        <v>0</v>
      </c>
      <c r="I108" s="17" t="str">
        <f>IF(OR($L108="Tor",$L108="ET"),_xlfn.IFNA(IF(VLOOKUP($A108,Spiele!$A$2:$C$16,3,FALSE)=$B108,COUNTIFS($L$2:$L108,"Tor",$B$2:$B108,$B108,$A$2:$A108,$A108)+COUNTIFS($L$2:$L108,"ET",$B$2:$B108,$B108,$A$2:$A108,$A108)&amp;":"&amp;COUNTIFS($L$2:$L108,"Tor",$B$2:$B108,"&lt;&gt;"&amp;$B108,$A$2:$A108,$A108)+COUNTIFS($L$2:$L108,"ET",$B$2:$B108,"&lt;&gt;"&amp;$B108,$A$2:$A108,$A108),COUNTIFS($L$2:$L108,"Tor",$B$2:$B108,"&lt;&gt;"&amp;$B108,$A$2:$A108,$A108)+COUNTIFS($L$2:$L108,"ET",$B$2:$B108,"&lt;&gt;"&amp;$B108,$A$2:$A108,$A108)&amp;":"&amp;COUNTIFS($L$2:$L108,"Tor",$B$2:$B108,$B108,$A$2:$A108,$A108)+COUNTIFS($L$2:$L108,"ET",$B$2:$B108,$B108,$A$2:$A108,$A108)),""),"")</f>
        <v/>
      </c>
      <c r="J108" s="18">
        <f>_xlfn.IFNA(IF(VLOOKUP($A108,Spiele!$A$2:$D$16,3,FALSE)=$B108,(COUNTIFS($L$1:$L107,"Tor",$B$1:$B107,$B108,$A$1:$A107,$A108)+COUNTIFS($L$1:$L107,"ET",$B$1:$B107,$B108,$A$1:$A107,$A108))-(COUNTIFS($L$1:$L107,"Tor",$B$1:$B107,"&lt;&gt;"&amp;$B108,$A$1:$A107,$A108)+COUNTIFS($L$1:$L107,"ET",$B$1:$B107,"&lt;&gt;"&amp;$B108,$A$1:$A107,$A108)),(COUNTIFS($L$1:$L107,"Tor",$B$1:$B107,$B108,$A$1:$A107,$A108)+COUNTIFS($L$1:$L107,"ET",$B$1:$B107,$B108,$A$1:$A107,$A108))-(COUNTIFS($L$1:$L107,"Tor",$B$1:$B107,"&lt;&gt;"&amp;$B108,$A$1:$A107,$A108)+COUNTIFS($L$1:$L107,"ET",$B$1:$B107,"&lt;&gt;"&amp;$B108,$A$1:$A107,$A108))),"")</f>
        <v>0</v>
      </c>
      <c r="K108" s="3">
        <v>3</v>
      </c>
      <c r="L108" s="17" t="s">
        <v>19</v>
      </c>
      <c r="M108" s="2" t="s">
        <v>164</v>
      </c>
      <c r="N108" s="2" t="s">
        <v>159</v>
      </c>
      <c r="O108" s="17">
        <v>7</v>
      </c>
      <c r="P108" s="2">
        <v>5</v>
      </c>
      <c r="AA108" s="2" t="s">
        <v>152</v>
      </c>
      <c r="AB108" s="17" t="s">
        <v>150</v>
      </c>
      <c r="AC108" s="14" t="s">
        <v>151</v>
      </c>
      <c r="AD108" s="14" t="s">
        <v>157</v>
      </c>
      <c r="AE108" s="18">
        <v>9</v>
      </c>
      <c r="AF108" s="13">
        <v>7</v>
      </c>
      <c r="AG108" s="13">
        <v>8.5</v>
      </c>
      <c r="AH108" s="19">
        <f t="shared" si="4"/>
        <v>9.1326666423339891</v>
      </c>
      <c r="AI108" s="19">
        <f t="shared" si="5"/>
        <v>29.980167696972419</v>
      </c>
      <c r="AJ108" s="2" t="s">
        <v>147</v>
      </c>
      <c r="AK108" s="13">
        <v>3.5</v>
      </c>
      <c r="AL108" s="13">
        <v>3.5</v>
      </c>
      <c r="AM108" s="19">
        <f>IF(Abschlüsse[[#This Row],[Ergeb]]="ET","",SQRT(($AF108-$AK108)^2+($AG108-$AL108)^2))</f>
        <v>6.103277807866851</v>
      </c>
      <c r="AN108" s="3">
        <v>2</v>
      </c>
      <c r="AO108" s="13">
        <v>8.5</v>
      </c>
      <c r="AP108" s="13">
        <v>8</v>
      </c>
      <c r="AQ108" s="19">
        <f t="shared" si="6"/>
        <v>1.5811388300841898</v>
      </c>
      <c r="AR108" s="3">
        <v>1</v>
      </c>
      <c r="AS108" s="13">
        <v>1.5</v>
      </c>
      <c r="AT108" s="13">
        <v>4.5</v>
      </c>
      <c r="AU108" s="19">
        <f t="shared" si="7"/>
        <v>6.800735254367722</v>
      </c>
    </row>
    <row r="109" spans="1:47" ht="25.05" customHeight="1">
      <c r="A109" s="3">
        <v>5</v>
      </c>
      <c r="B109" s="2" t="s">
        <v>8</v>
      </c>
      <c r="C109" s="17" t="str">
        <f>IF($A109="","",IF(VLOOKUP($A109,Spiele!$A$2:$D$16,3,FALSE)=$B109,"H","G"))</f>
        <v>H</v>
      </c>
      <c r="D109" s="17" t="str">
        <f>IF($B109="","",IF(VLOOKUP($A109,Spiele!$A$2:$F$16,3,FALSE)=$B109,VLOOKUP($A109,Spiele!$A$2:$F$16,4,FALSE),VLOOKUP($A109,Spiele!$A$2:$F$16,3,FALSE)))</f>
        <v>FCM</v>
      </c>
      <c r="E109" s="18">
        <f>IF(Abschlüsse[[#This Row],[Ergeb]]="ET",0,COUNTIFS($A$2:$A109,$A109,$B$2:$B109,$B109,$L$2:$L109,"&lt;&gt;ET"))</f>
        <v>3</v>
      </c>
      <c r="F109" s="11">
        <v>29</v>
      </c>
      <c r="G109" s="12">
        <v>1</v>
      </c>
      <c r="H109" s="18">
        <f>COUNTIFS('Rote Karten'!$A$2:$A$4,$A109,'Rote Karten'!$D$2:$D$4,"&lt;&gt;"&amp;$B109,'Rote Karten'!$B$2:$B$4,"&lt;"&amp;$F109,'Rote Karten'!$C$2:$C$4,"&lt;="&amp;$G109)-COUNTIFS('Rote Karten'!$A$2:$A$4,$A109,'Rote Karten'!$D$2:$D$4,$B109,'Rote Karten'!$B$2:$B$4,"&lt;"&amp;$F109,'Rote Karten'!$C$2:$C$4,"&lt;="&amp;$G109)</f>
        <v>1</v>
      </c>
      <c r="I109" s="17" t="str">
        <f>IF(OR($L109="Tor",$L109="ET"),_xlfn.IFNA(IF(VLOOKUP($A109,Spiele!$A$2:$C$16,3,FALSE)=$B109,COUNTIFS($L$2:$L109,"Tor",$B$2:$B109,$B109,$A$2:$A109,$A109)+COUNTIFS($L$2:$L109,"ET",$B$2:$B109,$B109,$A$2:$A109,$A109)&amp;":"&amp;COUNTIFS($L$2:$L109,"Tor",$B$2:$B109,"&lt;&gt;"&amp;$B109,$A$2:$A109,$A109)+COUNTIFS($L$2:$L109,"ET",$B$2:$B109,"&lt;&gt;"&amp;$B109,$A$2:$A109,$A109),COUNTIFS($L$2:$L109,"Tor",$B$2:$B109,"&lt;&gt;"&amp;$B109,$A$2:$A109,$A109)+COUNTIFS($L$2:$L109,"ET",$B$2:$B109,"&lt;&gt;"&amp;$B109,$A$2:$A109,$A109)&amp;":"&amp;COUNTIFS($L$2:$L109,"Tor",$B$2:$B109,$B109,$A$2:$A109,$A109)+COUNTIFS($L$2:$L109,"ET",$B$2:$B109,$B109,$A$2:$A109,$A109)),""),"")</f>
        <v/>
      </c>
      <c r="J109" s="18">
        <f>_xlfn.IFNA(IF(VLOOKUP($A109,Spiele!$A$2:$D$16,3,FALSE)=$B109,(COUNTIFS($L$1:$L108,"Tor",$B$1:$B108,$B109,$A$1:$A108,$A109)+COUNTIFS($L$1:$L108,"ET",$B$1:$B108,$B109,$A$1:$A108,$A109))-(COUNTIFS($L$1:$L108,"Tor",$B$1:$B108,"&lt;&gt;"&amp;$B109,$A$1:$A108,$A109)+COUNTIFS($L$1:$L108,"ET",$B$1:$B108,"&lt;&gt;"&amp;$B109,$A$1:$A108,$A109)),(COUNTIFS($L$1:$L108,"Tor",$B$1:$B108,$B109,$A$1:$A108,$A109)+COUNTIFS($L$1:$L108,"ET",$B$1:$B108,$B109,$A$1:$A108,$A109))-(COUNTIFS($L$1:$L108,"Tor",$B$1:$B108,"&lt;&gt;"&amp;$B109,$A$1:$A108,$A109)+COUNTIFS($L$1:$L108,"ET",$B$1:$B108,"&lt;&gt;"&amp;$B109,$A$1:$A108,$A109))),"")</f>
        <v>0</v>
      </c>
      <c r="K109" s="3">
        <v>4</v>
      </c>
      <c r="L109" s="17" t="s">
        <v>171</v>
      </c>
      <c r="M109" s="2" t="s">
        <v>148</v>
      </c>
      <c r="N109" s="2" t="s">
        <v>154</v>
      </c>
      <c r="O109" s="17">
        <v>20</v>
      </c>
      <c r="P109" s="2">
        <v>16</v>
      </c>
      <c r="Q109" s="2">
        <v>26</v>
      </c>
      <c r="R109" s="2">
        <v>8</v>
      </c>
      <c r="S109" s="2">
        <v>23</v>
      </c>
      <c r="AA109" s="2" t="s">
        <v>155</v>
      </c>
      <c r="AB109" s="17" t="s">
        <v>150</v>
      </c>
      <c r="AC109" s="14" t="s">
        <v>145</v>
      </c>
      <c r="AD109" s="14" t="s">
        <v>157</v>
      </c>
      <c r="AE109" s="18">
        <v>10</v>
      </c>
      <c r="AF109" s="13">
        <v>9</v>
      </c>
      <c r="AG109" s="13">
        <v>7</v>
      </c>
      <c r="AH109" s="19">
        <f t="shared" si="4"/>
        <v>8.804294406708582</v>
      </c>
      <c r="AI109" s="19">
        <f t="shared" si="5"/>
        <v>23.722344983450849</v>
      </c>
      <c r="AJ109" s="2" t="s">
        <v>147</v>
      </c>
      <c r="AK109" s="13">
        <v>3</v>
      </c>
      <c r="AL109" s="13">
        <v>0.5</v>
      </c>
      <c r="AM109" s="19">
        <f>IF(Abschlüsse[[#This Row],[Ergeb]]="ET","",SQRT(($AF109-$AK109)^2+($AG109-$AL109)^2))</f>
        <v>8.8459030064770658</v>
      </c>
      <c r="AN109" s="3">
        <v>1</v>
      </c>
      <c r="AO109" s="13">
        <v>10</v>
      </c>
      <c r="AP109" s="13">
        <v>6</v>
      </c>
      <c r="AQ109" s="19">
        <f t="shared" si="6"/>
        <v>1.4142135623730951</v>
      </c>
      <c r="AR109" s="3">
        <v>0</v>
      </c>
      <c r="AU109" s="19" t="str">
        <f t="shared" si="7"/>
        <v/>
      </c>
    </row>
    <row r="110" spans="1:47" ht="25.05" customHeight="1">
      <c r="A110" s="3">
        <v>5</v>
      </c>
      <c r="B110" s="2" t="s">
        <v>63</v>
      </c>
      <c r="C110" s="17" t="str">
        <f>IF($A110="","",IF(VLOOKUP($A110,Spiele!$A$2:$D$16,3,FALSE)=$B110,"H","G"))</f>
        <v>G</v>
      </c>
      <c r="D110" s="17" t="str">
        <f>IF($B110="","",IF(VLOOKUP($A110,Spiele!$A$2:$F$16,3,FALSE)=$B110,VLOOKUP($A110,Spiele!$A$2:$F$16,4,FALSE),VLOOKUP($A110,Spiele!$A$2:$F$16,3,FALSE)))</f>
        <v>FCN</v>
      </c>
      <c r="E110" s="18">
        <f>IF(Abschlüsse[[#This Row],[Ergeb]]="ET",0,COUNTIFS($A$2:$A110,$A110,$B$2:$B110,$B110,$L$2:$L110,"&lt;&gt;ET"))</f>
        <v>2</v>
      </c>
      <c r="F110" s="11">
        <v>34</v>
      </c>
      <c r="G110" s="12">
        <v>1</v>
      </c>
      <c r="H110" s="18">
        <f>COUNTIFS('Rote Karten'!$A$2:$A$4,$A110,'Rote Karten'!$D$2:$D$4,"&lt;&gt;"&amp;$B110,'Rote Karten'!$B$2:$B$4,"&lt;"&amp;$F110,'Rote Karten'!$C$2:$C$4,"&lt;="&amp;$G110)-COUNTIFS('Rote Karten'!$A$2:$A$4,$A110,'Rote Karten'!$D$2:$D$4,$B110,'Rote Karten'!$B$2:$B$4,"&lt;"&amp;$F110,'Rote Karten'!$C$2:$C$4,"&lt;="&amp;$G110)</f>
        <v>-1</v>
      </c>
      <c r="I110" s="17" t="str">
        <f>IF(OR($L110="Tor",$L110="ET"),_xlfn.IFNA(IF(VLOOKUP($A110,Spiele!$A$2:$C$16,3,FALSE)=$B110,COUNTIFS($L$2:$L110,"Tor",$B$2:$B110,$B110,$A$2:$A110,$A110)+COUNTIFS($L$2:$L110,"ET",$B$2:$B110,$B110,$A$2:$A110,$A110)&amp;":"&amp;COUNTIFS($L$2:$L110,"Tor",$B$2:$B110,"&lt;&gt;"&amp;$B110,$A$2:$A110,$A110)+COUNTIFS($L$2:$L110,"ET",$B$2:$B110,"&lt;&gt;"&amp;$B110,$A$2:$A110,$A110),COUNTIFS($L$2:$L110,"Tor",$B$2:$B110,"&lt;&gt;"&amp;$B110,$A$2:$A110,$A110)+COUNTIFS($L$2:$L110,"ET",$B$2:$B110,"&lt;&gt;"&amp;$B110,$A$2:$A110,$A110)&amp;":"&amp;COUNTIFS($L$2:$L110,"Tor",$B$2:$B110,$B110,$A$2:$A110,$A110)+COUNTIFS($L$2:$L110,"ET",$B$2:$B110,$B110,$A$2:$A110,$A110)),""),"")</f>
        <v>0:1</v>
      </c>
      <c r="J110" s="18">
        <f>_xlfn.IFNA(IF(VLOOKUP($A110,Spiele!$A$2:$D$16,3,FALSE)=$B110,(COUNTIFS($L$1:$L109,"Tor",$B$1:$B109,$B110,$A$1:$A109,$A110)+COUNTIFS($L$1:$L109,"ET",$B$1:$B109,$B110,$A$1:$A109,$A110))-(COUNTIFS($L$1:$L109,"Tor",$B$1:$B109,"&lt;&gt;"&amp;$B110,$A$1:$A109,$A110)+COUNTIFS($L$1:$L109,"ET",$B$1:$B109,"&lt;&gt;"&amp;$B110,$A$1:$A109,$A110)),(COUNTIFS($L$1:$L109,"Tor",$B$1:$B109,$B110,$A$1:$A109,$A110)+COUNTIFS($L$1:$L109,"ET",$B$1:$B109,$B110,$A$1:$A109,$A110))-(COUNTIFS($L$1:$L109,"Tor",$B$1:$B109,"&lt;&gt;"&amp;$B110,$A$1:$A109,$A110)+COUNTIFS($L$1:$L109,"ET",$B$1:$B109,"&lt;&gt;"&amp;$B110,$A$1:$A109,$A110))),"")</f>
        <v>0</v>
      </c>
      <c r="K110" s="3">
        <v>5</v>
      </c>
      <c r="L110" s="17" t="s">
        <v>0</v>
      </c>
      <c r="M110" s="2" t="s">
        <v>176</v>
      </c>
      <c r="N110" s="2" t="s">
        <v>176</v>
      </c>
      <c r="O110" s="17"/>
      <c r="AA110" s="2" t="s">
        <v>155</v>
      </c>
      <c r="AB110" s="17" t="s">
        <v>161</v>
      </c>
      <c r="AC110" s="14" t="s">
        <v>162</v>
      </c>
      <c r="AD110" s="14" t="s">
        <v>157</v>
      </c>
      <c r="AE110" s="18"/>
      <c r="AF110" s="13">
        <v>0</v>
      </c>
      <c r="AG110" s="13">
        <v>15</v>
      </c>
      <c r="AH110" s="19">
        <f t="shared" si="4"/>
        <v>15</v>
      </c>
      <c r="AI110" s="19">
        <f t="shared" si="5"/>
        <v>27.424473717064071</v>
      </c>
      <c r="AJ110" s="2" t="s">
        <v>147</v>
      </c>
      <c r="AK110" s="13">
        <v>0</v>
      </c>
      <c r="AL110" s="13">
        <v>1</v>
      </c>
      <c r="AM110" s="19">
        <f>IF(Abschlüsse[[#This Row],[Ergeb]]="ET","",SQRT(($AF110-$AK110)^2+($AG110-$AL110)^2))</f>
        <v>14</v>
      </c>
      <c r="AN110" s="3">
        <v>1</v>
      </c>
      <c r="AO110" s="13">
        <v>-0.5</v>
      </c>
      <c r="AP110" s="13">
        <v>14.5</v>
      </c>
      <c r="AQ110" s="19">
        <f t="shared" si="6"/>
        <v>0.70710678118654757</v>
      </c>
      <c r="AR110" s="3">
        <v>0</v>
      </c>
      <c r="AU110" s="19" t="str">
        <f t="shared" si="7"/>
        <v/>
      </c>
    </row>
    <row r="111" spans="1:47" ht="25.05" customHeight="1">
      <c r="A111" s="3">
        <v>5</v>
      </c>
      <c r="B111" s="2" t="s">
        <v>8</v>
      </c>
      <c r="C111" s="17" t="str">
        <f>IF($A111="","",IF(VLOOKUP($A111,Spiele!$A$2:$D$16,3,FALSE)=$B111,"H","G"))</f>
        <v>H</v>
      </c>
      <c r="D111" s="17" t="str">
        <f>IF($B111="","",IF(VLOOKUP($A111,Spiele!$A$2:$F$16,3,FALSE)=$B111,VLOOKUP($A111,Spiele!$A$2:$F$16,4,FALSE),VLOOKUP($A111,Spiele!$A$2:$F$16,3,FALSE)))</f>
        <v>FCM</v>
      </c>
      <c r="E111" s="18">
        <f>IF(Abschlüsse[[#This Row],[Ergeb]]="ET",0,COUNTIFS($A$2:$A111,$A111,$B$2:$B111,$B111,$L$2:$L111,"&lt;&gt;ET"))</f>
        <v>4</v>
      </c>
      <c r="F111" s="11">
        <v>37</v>
      </c>
      <c r="G111" s="12">
        <v>1</v>
      </c>
      <c r="H111" s="18">
        <f>COUNTIFS('Rote Karten'!$A$2:$A$4,$A111,'Rote Karten'!$D$2:$D$4,"&lt;&gt;"&amp;$B111,'Rote Karten'!$B$2:$B$4,"&lt;"&amp;$F111,'Rote Karten'!$C$2:$C$4,"&lt;="&amp;$G111)-COUNTIFS('Rote Karten'!$A$2:$A$4,$A111,'Rote Karten'!$D$2:$D$4,$B111,'Rote Karten'!$B$2:$B$4,"&lt;"&amp;$F111,'Rote Karten'!$C$2:$C$4,"&lt;="&amp;$G111)</f>
        <v>1</v>
      </c>
      <c r="I111" s="17" t="str">
        <f>IF(OR($L111="Tor",$L111="ET"),_xlfn.IFNA(IF(VLOOKUP($A111,Spiele!$A$2:$C$16,3,FALSE)=$B111,COUNTIFS($L$2:$L111,"Tor",$B$2:$B111,$B111,$A$2:$A111,$A111)+COUNTIFS($L$2:$L111,"ET",$B$2:$B111,$B111,$A$2:$A111,$A111)&amp;":"&amp;COUNTIFS($L$2:$L111,"Tor",$B$2:$B111,"&lt;&gt;"&amp;$B111,$A$2:$A111,$A111)+COUNTIFS($L$2:$L111,"ET",$B$2:$B111,"&lt;&gt;"&amp;$B111,$A$2:$A111,$A111),COUNTIFS($L$2:$L111,"Tor",$B$2:$B111,"&lt;&gt;"&amp;$B111,$A$2:$A111,$A111)+COUNTIFS($L$2:$L111,"ET",$B$2:$B111,"&lt;&gt;"&amp;$B111,$A$2:$A111,$A111)&amp;":"&amp;COUNTIFS($L$2:$L111,"Tor",$B$2:$B111,$B111,$A$2:$A111,$A111)+COUNTIFS($L$2:$L111,"ET",$B$2:$B111,$B111,$A$2:$A111,$A111)),""),"")</f>
        <v/>
      </c>
      <c r="J111" s="18">
        <f>_xlfn.IFNA(IF(VLOOKUP($A111,Spiele!$A$2:$D$16,3,FALSE)=$B111,(COUNTIFS($L$1:$L110,"Tor",$B$1:$B110,$B111,$A$1:$A110,$A111)+COUNTIFS($L$1:$L110,"ET",$B$1:$B110,$B111,$A$1:$A110,$A111))-(COUNTIFS($L$1:$L110,"Tor",$B$1:$B110,"&lt;&gt;"&amp;$B111,$A$1:$A110,$A111)+COUNTIFS($L$1:$L110,"ET",$B$1:$B110,"&lt;&gt;"&amp;$B111,$A$1:$A110,$A111)),(COUNTIFS($L$1:$L110,"Tor",$B$1:$B110,$B111,$A$1:$A110,$A111)+COUNTIFS($L$1:$L110,"ET",$B$1:$B110,$B111,$A$1:$A110,$A111))-(COUNTIFS($L$1:$L110,"Tor",$B$1:$B110,"&lt;&gt;"&amp;$B111,$A$1:$A110,$A111)+COUNTIFS($L$1:$L110,"ET",$B$1:$B110,"&lt;&gt;"&amp;$B111,$A$1:$A110,$A111))),"")</f>
        <v>-1</v>
      </c>
      <c r="K111" s="3">
        <v>6</v>
      </c>
      <c r="L111" s="17" t="s">
        <v>19</v>
      </c>
      <c r="M111" s="2" t="s">
        <v>164</v>
      </c>
      <c r="N111" s="2" t="s">
        <v>165</v>
      </c>
      <c r="O111" s="17"/>
      <c r="AA111" s="2" t="s">
        <v>152</v>
      </c>
      <c r="AB111" s="17" t="s">
        <v>150</v>
      </c>
      <c r="AC111" s="14" t="s">
        <v>151</v>
      </c>
      <c r="AD111" s="14" t="s">
        <v>146</v>
      </c>
      <c r="AE111" s="18">
        <v>20</v>
      </c>
      <c r="AF111" s="13">
        <v>-15.5</v>
      </c>
      <c r="AG111" s="13">
        <v>23.5</v>
      </c>
      <c r="AH111" s="19">
        <f t="shared" si="4"/>
        <v>26.314171087077778</v>
      </c>
      <c r="AI111" s="19">
        <f t="shared" si="5"/>
        <v>12.450693360171121</v>
      </c>
      <c r="AJ111" s="2" t="s">
        <v>147</v>
      </c>
      <c r="AK111" s="13">
        <v>-2</v>
      </c>
      <c r="AL111" s="13">
        <v>2</v>
      </c>
      <c r="AM111" s="19">
        <f>IF(Abschlüsse[[#This Row],[Ergeb]]="ET","",SQRT(($AF111-$AK111)^2+($AG111-$AL111)^2))</f>
        <v>25.387004549572207</v>
      </c>
      <c r="AN111" s="3">
        <v>1</v>
      </c>
      <c r="AO111" s="13">
        <v>-14.5</v>
      </c>
      <c r="AP111" s="13">
        <v>20</v>
      </c>
      <c r="AQ111" s="19">
        <f t="shared" si="6"/>
        <v>3.640054944640259</v>
      </c>
      <c r="AR111" s="3">
        <v>1</v>
      </c>
      <c r="AS111" s="13">
        <v>-13</v>
      </c>
      <c r="AT111" s="13">
        <v>17</v>
      </c>
      <c r="AU111" s="19">
        <f t="shared" si="7"/>
        <v>6.9641941385920596</v>
      </c>
    </row>
    <row r="112" spans="1:47" ht="25.05" customHeight="1">
      <c r="A112" s="3">
        <v>5</v>
      </c>
      <c r="B112" s="2" t="s">
        <v>8</v>
      </c>
      <c r="C112" s="17" t="str">
        <f>IF($A112="","",IF(VLOOKUP($A112,Spiele!$A$2:$D$16,3,FALSE)=$B112,"H","G"))</f>
        <v>H</v>
      </c>
      <c r="D112" s="17" t="str">
        <f>IF($B112="","",IF(VLOOKUP($A112,Spiele!$A$2:$F$16,3,FALSE)=$B112,VLOOKUP($A112,Spiele!$A$2:$F$16,4,FALSE),VLOOKUP($A112,Spiele!$A$2:$F$16,3,FALSE)))</f>
        <v>FCM</v>
      </c>
      <c r="E112" s="18">
        <f>IF(Abschlüsse[[#This Row],[Ergeb]]="ET",0,COUNTIFS($A$2:$A112,$A112,$B$2:$B112,$B112,$L$2:$L112,"&lt;&gt;ET"))</f>
        <v>5</v>
      </c>
      <c r="F112" s="11">
        <v>44</v>
      </c>
      <c r="G112" s="12">
        <v>2</v>
      </c>
      <c r="H112" s="18">
        <f>COUNTIFS('Rote Karten'!$A$2:$A$4,$A112,'Rote Karten'!$D$2:$D$4,"&lt;&gt;"&amp;$B112,'Rote Karten'!$B$2:$B$4,"&lt;"&amp;$F112,'Rote Karten'!$C$2:$C$4,"&lt;="&amp;$G112)-COUNTIFS('Rote Karten'!$A$2:$A$4,$A112,'Rote Karten'!$D$2:$D$4,$B112,'Rote Karten'!$B$2:$B$4,"&lt;"&amp;$F112,'Rote Karten'!$C$2:$C$4,"&lt;="&amp;$G112)</f>
        <v>1</v>
      </c>
      <c r="I112" s="17" t="str">
        <f>IF(OR($L112="Tor",$L112="ET"),_xlfn.IFNA(IF(VLOOKUP($A112,Spiele!$A$2:$C$16,3,FALSE)=$B112,COUNTIFS($L$2:$L112,"Tor",$B$2:$B112,$B112,$A$2:$A112,$A112)+COUNTIFS($L$2:$L112,"ET",$B$2:$B112,$B112,$A$2:$A112,$A112)&amp;":"&amp;COUNTIFS($L$2:$L112,"Tor",$B$2:$B112,"&lt;&gt;"&amp;$B112,$A$2:$A112,$A112)+COUNTIFS($L$2:$L112,"ET",$B$2:$B112,"&lt;&gt;"&amp;$B112,$A$2:$A112,$A112),COUNTIFS($L$2:$L112,"Tor",$B$2:$B112,"&lt;&gt;"&amp;$B112,$A$2:$A112,$A112)+COUNTIFS($L$2:$L112,"ET",$B$2:$B112,"&lt;&gt;"&amp;$B112,$A$2:$A112,$A112)&amp;":"&amp;COUNTIFS($L$2:$L112,"Tor",$B$2:$B112,$B112,$A$2:$A112,$A112)+COUNTIFS($L$2:$L112,"ET",$B$2:$B112,$B112,$A$2:$A112,$A112)),""),"")</f>
        <v/>
      </c>
      <c r="J112" s="18">
        <f>_xlfn.IFNA(IF(VLOOKUP($A112,Spiele!$A$2:$D$16,3,FALSE)=$B112,(COUNTIFS($L$1:$L111,"Tor",$B$1:$B111,$B112,$A$1:$A111,$A112)+COUNTIFS($L$1:$L111,"ET",$B$1:$B111,$B112,$A$1:$A111,$A112))-(COUNTIFS($L$1:$L111,"Tor",$B$1:$B111,"&lt;&gt;"&amp;$B112,$A$1:$A111,$A112)+COUNTIFS($L$1:$L111,"ET",$B$1:$B111,"&lt;&gt;"&amp;$B112,$A$1:$A111,$A112)),(COUNTIFS($L$1:$L111,"Tor",$B$1:$B111,$B112,$A$1:$A111,$A112)+COUNTIFS($L$1:$L111,"ET",$B$1:$B111,$B112,$A$1:$A111,$A112))-(COUNTIFS($L$1:$L111,"Tor",$B$1:$B111,"&lt;&gt;"&amp;$B112,$A$1:$A111,$A112)+COUNTIFS($L$1:$L111,"ET",$B$1:$B111,"&lt;&gt;"&amp;$B112,$A$1:$A111,$A112))),"")</f>
        <v>-1</v>
      </c>
      <c r="K112" s="3">
        <v>7</v>
      </c>
      <c r="L112" s="17" t="s">
        <v>19</v>
      </c>
      <c r="M112" s="2" t="s">
        <v>148</v>
      </c>
      <c r="N112" s="2" t="s">
        <v>159</v>
      </c>
      <c r="O112" s="17">
        <v>8</v>
      </c>
      <c r="P112" s="2">
        <v>10</v>
      </c>
      <c r="Q112" s="2">
        <v>16</v>
      </c>
      <c r="R112" s="2">
        <v>23</v>
      </c>
      <c r="S112" s="2">
        <v>5</v>
      </c>
      <c r="T112" s="2">
        <v>8</v>
      </c>
      <c r="U112" s="2">
        <v>20</v>
      </c>
      <c r="V112" s="2">
        <v>26</v>
      </c>
      <c r="AA112" s="2" t="s">
        <v>152</v>
      </c>
      <c r="AB112" s="17" t="s">
        <v>150</v>
      </c>
      <c r="AC112" s="14" t="s">
        <v>151</v>
      </c>
      <c r="AD112" s="14" t="s">
        <v>146</v>
      </c>
      <c r="AE112" s="18">
        <v>10</v>
      </c>
      <c r="AF112" s="13">
        <v>7.5</v>
      </c>
      <c r="AG112" s="13">
        <v>15</v>
      </c>
      <c r="AH112" s="19">
        <f t="shared" si="4"/>
        <v>15.483720483139702</v>
      </c>
      <c r="AI112" s="19">
        <f t="shared" si="5"/>
        <v>22.28991092342396</v>
      </c>
      <c r="AJ112" s="2" t="s">
        <v>147</v>
      </c>
      <c r="AK112" s="13">
        <v>0.5</v>
      </c>
      <c r="AL112" s="13">
        <v>0.5</v>
      </c>
      <c r="AM112" s="19">
        <f>IF(Abschlüsse[[#This Row],[Ergeb]]="ET","",SQRT(($AF112-$AK112)^2+($AG112-$AL112)^2))</f>
        <v>16.101242188104617</v>
      </c>
      <c r="AN112" s="3">
        <v>2</v>
      </c>
      <c r="AO112" s="13">
        <v>9.5</v>
      </c>
      <c r="AP112" s="13">
        <v>14.5</v>
      </c>
      <c r="AQ112" s="19">
        <f t="shared" si="6"/>
        <v>2.0615528128088303</v>
      </c>
      <c r="AR112" s="3">
        <v>1</v>
      </c>
      <c r="AS112" s="13">
        <v>6</v>
      </c>
      <c r="AT112" s="13">
        <v>11.5</v>
      </c>
      <c r="AU112" s="19">
        <f t="shared" si="7"/>
        <v>3.8078865529319543</v>
      </c>
    </row>
    <row r="113" spans="1:47" ht="25.05" customHeight="1">
      <c r="A113" s="3">
        <v>5</v>
      </c>
      <c r="B113" s="2" t="s">
        <v>8</v>
      </c>
      <c r="C113" s="17" t="str">
        <f>IF($A113="","",IF(VLOOKUP($A113,Spiele!$A$2:$D$16,3,FALSE)=$B113,"H","G"))</f>
        <v>H</v>
      </c>
      <c r="D113" s="17" t="str">
        <f>IF($B113="","",IF(VLOOKUP($A113,Spiele!$A$2:$F$16,3,FALSE)=$B113,VLOOKUP($A113,Spiele!$A$2:$F$16,4,FALSE),VLOOKUP($A113,Spiele!$A$2:$F$16,3,FALSE)))</f>
        <v>FCM</v>
      </c>
      <c r="E113" s="18">
        <f>IF(Abschlüsse[[#This Row],[Ergeb]]="ET",0,COUNTIFS($A$2:$A113,$A113,$B$2:$B113,$B113,$L$2:$L113,"&lt;&gt;ET"))</f>
        <v>6</v>
      </c>
      <c r="F113" s="11">
        <v>46</v>
      </c>
      <c r="G113" s="12">
        <v>2</v>
      </c>
      <c r="H113" s="18">
        <f>COUNTIFS('Rote Karten'!$A$2:$A$4,$A113,'Rote Karten'!$D$2:$D$4,"&lt;&gt;"&amp;$B113,'Rote Karten'!$B$2:$B$4,"&lt;"&amp;$F113,'Rote Karten'!$C$2:$C$4,"&lt;="&amp;$G113)-COUNTIFS('Rote Karten'!$A$2:$A$4,$A113,'Rote Karten'!$D$2:$D$4,$B113,'Rote Karten'!$B$2:$B$4,"&lt;"&amp;$F113,'Rote Karten'!$C$2:$C$4,"&lt;="&amp;$G113)</f>
        <v>1</v>
      </c>
      <c r="I113" s="17" t="str">
        <f>IF(OR($L113="Tor",$L113="ET"),_xlfn.IFNA(IF(VLOOKUP($A113,Spiele!$A$2:$C$16,3,FALSE)=$B113,COUNTIFS($L$2:$L113,"Tor",$B$2:$B113,$B113,$A$2:$A113,$A113)+COUNTIFS($L$2:$L113,"ET",$B$2:$B113,$B113,$A$2:$A113,$A113)&amp;":"&amp;COUNTIFS($L$2:$L113,"Tor",$B$2:$B113,"&lt;&gt;"&amp;$B113,$A$2:$A113,$A113)+COUNTIFS($L$2:$L113,"ET",$B$2:$B113,"&lt;&gt;"&amp;$B113,$A$2:$A113,$A113),COUNTIFS($L$2:$L113,"Tor",$B$2:$B113,"&lt;&gt;"&amp;$B113,$A$2:$A113,$A113)+COUNTIFS($L$2:$L113,"ET",$B$2:$B113,"&lt;&gt;"&amp;$B113,$A$2:$A113,$A113)&amp;":"&amp;COUNTIFS($L$2:$L113,"Tor",$B$2:$B113,$B113,$A$2:$A113,$A113)+COUNTIFS($L$2:$L113,"ET",$B$2:$B113,$B113,$A$2:$A113,$A113)),""),"")</f>
        <v/>
      </c>
      <c r="J113" s="18">
        <f>_xlfn.IFNA(IF(VLOOKUP($A113,Spiele!$A$2:$D$16,3,FALSE)=$B113,(COUNTIFS($L$1:$L112,"Tor",$B$1:$B112,$B113,$A$1:$A112,$A113)+COUNTIFS($L$1:$L112,"ET",$B$1:$B112,$B113,$A$1:$A112,$A113))-(COUNTIFS($L$1:$L112,"Tor",$B$1:$B112,"&lt;&gt;"&amp;$B113,$A$1:$A112,$A113)+COUNTIFS($L$1:$L112,"ET",$B$1:$B112,"&lt;&gt;"&amp;$B113,$A$1:$A112,$A113)),(COUNTIFS($L$1:$L112,"Tor",$B$1:$B112,$B113,$A$1:$A112,$A113)+COUNTIFS($L$1:$L112,"ET",$B$1:$B112,$B113,$A$1:$A112,$A113))-(COUNTIFS($L$1:$L112,"Tor",$B$1:$B112,"&lt;&gt;"&amp;$B113,$A$1:$A112,$A113)+COUNTIFS($L$1:$L112,"ET",$B$1:$B112,"&lt;&gt;"&amp;$B113,$A$1:$A112,$A113))),"")</f>
        <v>-1</v>
      </c>
      <c r="K113" s="3">
        <v>8</v>
      </c>
      <c r="L113" s="17" t="s">
        <v>18</v>
      </c>
      <c r="M113" s="2" t="s">
        <v>164</v>
      </c>
      <c r="N113" s="2" t="s">
        <v>159</v>
      </c>
      <c r="O113" s="17">
        <v>8</v>
      </c>
      <c r="P113" s="2">
        <v>10</v>
      </c>
      <c r="Q113" s="2">
        <v>23</v>
      </c>
      <c r="AA113" s="2" t="s">
        <v>152</v>
      </c>
      <c r="AB113" s="17" t="s">
        <v>150</v>
      </c>
      <c r="AC113" s="14" t="s">
        <v>151</v>
      </c>
      <c r="AD113" s="14" t="s">
        <v>146</v>
      </c>
      <c r="AE113" s="18">
        <v>7</v>
      </c>
      <c r="AF113" s="13">
        <v>-7.5</v>
      </c>
      <c r="AG113" s="13">
        <v>11.5</v>
      </c>
      <c r="AH113" s="19">
        <f t="shared" si="4"/>
        <v>12.124174198682564</v>
      </c>
      <c r="AI113" s="19">
        <f t="shared" si="5"/>
        <v>25.67553789095021</v>
      </c>
      <c r="AJ113" s="2" t="s">
        <v>147</v>
      </c>
      <c r="AK113" s="13">
        <v>-5.5</v>
      </c>
      <c r="AL113" s="13">
        <v>6</v>
      </c>
      <c r="AM113" s="19">
        <f>IF(Abschlüsse[[#This Row],[Ergeb]]="ET","",SQRT(($AF113-$AK113)^2+($AG113-$AL113)^2))</f>
        <v>5.8523499553598128</v>
      </c>
      <c r="AN113" s="3">
        <v>2</v>
      </c>
      <c r="AO113" s="13">
        <v>-6</v>
      </c>
      <c r="AP113" s="13">
        <v>11.5</v>
      </c>
      <c r="AQ113" s="19">
        <f t="shared" si="6"/>
        <v>1.5</v>
      </c>
      <c r="AR113" s="3">
        <v>0</v>
      </c>
      <c r="AU113" s="19" t="str">
        <f t="shared" si="7"/>
        <v/>
      </c>
    </row>
    <row r="114" spans="1:47" ht="25.05" customHeight="1">
      <c r="A114" s="3">
        <v>5</v>
      </c>
      <c r="B114" s="2" t="s">
        <v>8</v>
      </c>
      <c r="C114" s="17" t="str">
        <f>IF($A114="","",IF(VLOOKUP($A114,Spiele!$A$2:$D$16,3,FALSE)=$B114,"H","G"))</f>
        <v>H</v>
      </c>
      <c r="D114" s="17" t="str">
        <f>IF($B114="","",IF(VLOOKUP($A114,Spiele!$A$2:$F$16,3,FALSE)=$B114,VLOOKUP($A114,Spiele!$A$2:$F$16,4,FALSE),VLOOKUP($A114,Spiele!$A$2:$F$16,3,FALSE)))</f>
        <v>FCM</v>
      </c>
      <c r="E114" s="18">
        <f>IF(Abschlüsse[[#This Row],[Ergeb]]="ET",0,COUNTIFS($A$2:$A114,$A114,$B$2:$B114,$B114,$L$2:$L114,"&lt;&gt;ET"))</f>
        <v>7</v>
      </c>
      <c r="F114" s="11">
        <v>50</v>
      </c>
      <c r="G114" s="12">
        <v>2</v>
      </c>
      <c r="H114" s="18">
        <f>COUNTIFS('Rote Karten'!$A$2:$A$4,$A114,'Rote Karten'!$D$2:$D$4,"&lt;&gt;"&amp;$B114,'Rote Karten'!$B$2:$B$4,"&lt;"&amp;$F114,'Rote Karten'!$C$2:$C$4,"&lt;="&amp;$G114)-COUNTIFS('Rote Karten'!$A$2:$A$4,$A114,'Rote Karten'!$D$2:$D$4,$B114,'Rote Karten'!$B$2:$B$4,"&lt;"&amp;$F114,'Rote Karten'!$C$2:$C$4,"&lt;="&amp;$G114)</f>
        <v>1</v>
      </c>
      <c r="I114" s="17" t="str">
        <f>IF(OR($L114="Tor",$L114="ET"),_xlfn.IFNA(IF(VLOOKUP($A114,Spiele!$A$2:$C$16,3,FALSE)=$B114,COUNTIFS($L$2:$L114,"Tor",$B$2:$B114,$B114,$A$2:$A114,$A114)+COUNTIFS($L$2:$L114,"ET",$B$2:$B114,$B114,$A$2:$A114,$A114)&amp;":"&amp;COUNTIFS($L$2:$L114,"Tor",$B$2:$B114,"&lt;&gt;"&amp;$B114,$A$2:$A114,$A114)+COUNTIFS($L$2:$L114,"ET",$B$2:$B114,"&lt;&gt;"&amp;$B114,$A$2:$A114,$A114),COUNTIFS($L$2:$L114,"Tor",$B$2:$B114,"&lt;&gt;"&amp;$B114,$A$2:$A114,$A114)+COUNTIFS($L$2:$L114,"ET",$B$2:$B114,"&lt;&gt;"&amp;$B114,$A$2:$A114,$A114)&amp;":"&amp;COUNTIFS($L$2:$L114,"Tor",$B$2:$B114,$B114,$A$2:$A114,$A114)+COUNTIFS($L$2:$L114,"ET",$B$2:$B114,$B114,$A$2:$A114,$A114)),""),"")</f>
        <v/>
      </c>
      <c r="J114" s="18">
        <f>_xlfn.IFNA(IF(VLOOKUP($A114,Spiele!$A$2:$D$16,3,FALSE)=$B114,(COUNTIFS($L$1:$L113,"Tor",$B$1:$B113,$B114,$A$1:$A113,$A114)+COUNTIFS($L$1:$L113,"ET",$B$1:$B113,$B114,$A$1:$A113,$A114))-(COUNTIFS($L$1:$L113,"Tor",$B$1:$B113,"&lt;&gt;"&amp;$B114,$A$1:$A113,$A114)+COUNTIFS($L$1:$L113,"ET",$B$1:$B113,"&lt;&gt;"&amp;$B114,$A$1:$A113,$A114)),(COUNTIFS($L$1:$L113,"Tor",$B$1:$B113,$B114,$A$1:$A113,$A114)+COUNTIFS($L$1:$L113,"ET",$B$1:$B113,$B114,$A$1:$A113,$A114))-(COUNTIFS($L$1:$L113,"Tor",$B$1:$B113,"&lt;&gt;"&amp;$B114,$A$1:$A113,$A114)+COUNTIFS($L$1:$L113,"ET",$B$1:$B113,"&lt;&gt;"&amp;$B114,$A$1:$A113,$A114))),"")</f>
        <v>-1</v>
      </c>
      <c r="K114" s="3">
        <v>9</v>
      </c>
      <c r="L114" s="17" t="s">
        <v>19</v>
      </c>
      <c r="M114" s="2" t="s">
        <v>164</v>
      </c>
      <c r="N114" s="2" t="s">
        <v>159</v>
      </c>
      <c r="O114" s="17"/>
      <c r="AA114" s="2" t="s">
        <v>142</v>
      </c>
      <c r="AB114" s="17" t="s">
        <v>144</v>
      </c>
      <c r="AC114" s="14" t="s">
        <v>151</v>
      </c>
      <c r="AD114" s="14" t="s">
        <v>157</v>
      </c>
      <c r="AE114" s="18">
        <v>23</v>
      </c>
      <c r="AF114" s="13">
        <v>20</v>
      </c>
      <c r="AG114" s="13">
        <v>17</v>
      </c>
      <c r="AH114" s="19">
        <f t="shared" si="4"/>
        <v>23.579558944136338</v>
      </c>
      <c r="AI114" s="19">
        <f t="shared" si="5"/>
        <v>10.43637278058886</v>
      </c>
      <c r="AJ114" s="2" t="s">
        <v>147</v>
      </c>
      <c r="AK114" s="13">
        <v>3.5</v>
      </c>
      <c r="AL114" s="13">
        <v>1</v>
      </c>
      <c r="AM114" s="19">
        <f>IF(Abschlüsse[[#This Row],[Ergeb]]="ET","",SQRT(($AF114-$AK114)^2+($AG114-$AL114)^2))</f>
        <v>22.983689869122408</v>
      </c>
      <c r="AN114" s="3">
        <v>0</v>
      </c>
      <c r="AO114" s="13"/>
      <c r="AP114" s="13"/>
      <c r="AQ114" s="19" t="str">
        <f t="shared" si="6"/>
        <v/>
      </c>
      <c r="AR114" s="3">
        <v>2</v>
      </c>
      <c r="AS114" s="13">
        <v>17</v>
      </c>
      <c r="AT114" s="13">
        <v>14.5</v>
      </c>
      <c r="AU114" s="19">
        <f t="shared" si="7"/>
        <v>3.905124837953327</v>
      </c>
    </row>
    <row r="115" spans="1:47" ht="25.05" customHeight="1">
      <c r="A115" s="3">
        <v>5</v>
      </c>
      <c r="B115" s="2" t="s">
        <v>8</v>
      </c>
      <c r="C115" s="17" t="str">
        <f>IF($A115="","",IF(VLOOKUP($A115,Spiele!$A$2:$D$16,3,FALSE)=$B115,"H","G"))</f>
        <v>H</v>
      </c>
      <c r="D115" s="17" t="str">
        <f>IF($B115="","",IF(VLOOKUP($A115,Spiele!$A$2:$F$16,3,FALSE)=$B115,VLOOKUP($A115,Spiele!$A$2:$F$16,4,FALSE),VLOOKUP($A115,Spiele!$A$2:$F$16,3,FALSE)))</f>
        <v>FCM</v>
      </c>
      <c r="E115" s="18">
        <f>IF(Abschlüsse[[#This Row],[Ergeb]]="ET",0,COUNTIFS($A$2:$A115,$A115,$B$2:$B115,$B115,$L$2:$L115,"&lt;&gt;ET"))</f>
        <v>8</v>
      </c>
      <c r="F115" s="11">
        <v>55</v>
      </c>
      <c r="G115" s="12">
        <v>2</v>
      </c>
      <c r="H115" s="18">
        <f>COUNTIFS('Rote Karten'!$A$2:$A$4,$A115,'Rote Karten'!$D$2:$D$4,"&lt;&gt;"&amp;$B115,'Rote Karten'!$B$2:$B$4,"&lt;"&amp;$F115,'Rote Karten'!$C$2:$C$4,"&lt;="&amp;$G115)-COUNTIFS('Rote Karten'!$A$2:$A$4,$A115,'Rote Karten'!$D$2:$D$4,$B115,'Rote Karten'!$B$2:$B$4,"&lt;"&amp;$F115,'Rote Karten'!$C$2:$C$4,"&lt;="&amp;$G115)</f>
        <v>1</v>
      </c>
      <c r="I115" s="17" t="str">
        <f>IF(OR($L115="Tor",$L115="ET"),_xlfn.IFNA(IF(VLOOKUP($A115,Spiele!$A$2:$C$16,3,FALSE)=$B115,COUNTIFS($L$2:$L115,"Tor",$B$2:$B115,$B115,$A$2:$A115,$A115)+COUNTIFS($L$2:$L115,"ET",$B$2:$B115,$B115,$A$2:$A115,$A115)&amp;":"&amp;COUNTIFS($L$2:$L115,"Tor",$B$2:$B115,"&lt;&gt;"&amp;$B115,$A$2:$A115,$A115)+COUNTIFS($L$2:$L115,"ET",$B$2:$B115,"&lt;&gt;"&amp;$B115,$A$2:$A115,$A115),COUNTIFS($L$2:$L115,"Tor",$B$2:$B115,"&lt;&gt;"&amp;$B115,$A$2:$A115,$A115)+COUNTIFS($L$2:$L115,"ET",$B$2:$B115,"&lt;&gt;"&amp;$B115,$A$2:$A115,$A115)&amp;":"&amp;COUNTIFS($L$2:$L115,"Tor",$B$2:$B115,$B115,$A$2:$A115,$A115)+COUNTIFS($L$2:$L115,"ET",$B$2:$B115,$B115,$A$2:$A115,$A115)),""),"")</f>
        <v/>
      </c>
      <c r="J115" s="18">
        <f>_xlfn.IFNA(IF(VLOOKUP($A115,Spiele!$A$2:$D$16,3,FALSE)=$B115,(COUNTIFS($L$1:$L114,"Tor",$B$1:$B114,$B115,$A$1:$A114,$A115)+COUNTIFS($L$1:$L114,"ET",$B$1:$B114,$B115,$A$1:$A114,$A115))-(COUNTIFS($L$1:$L114,"Tor",$B$1:$B114,"&lt;&gt;"&amp;$B115,$A$1:$A114,$A115)+COUNTIFS($L$1:$L114,"ET",$B$1:$B114,"&lt;&gt;"&amp;$B115,$A$1:$A114,$A115)),(COUNTIFS($L$1:$L114,"Tor",$B$1:$B114,$B115,$A$1:$A114,$A115)+COUNTIFS($L$1:$L114,"ET",$B$1:$B114,$B115,$A$1:$A114,$A115))-(COUNTIFS($L$1:$L114,"Tor",$B$1:$B114,"&lt;&gt;"&amp;$B115,$A$1:$A114,$A115)+COUNTIFS($L$1:$L114,"ET",$B$1:$B114,"&lt;&gt;"&amp;$B115,$A$1:$A114,$A115))),"")</f>
        <v>-1</v>
      </c>
      <c r="K115" s="3">
        <v>10</v>
      </c>
      <c r="L115" s="17" t="s">
        <v>18</v>
      </c>
      <c r="M115" s="2" t="s">
        <v>148</v>
      </c>
      <c r="N115" s="2" t="s">
        <v>154</v>
      </c>
      <c r="O115" s="17">
        <v>8</v>
      </c>
      <c r="AA115" s="2" t="s">
        <v>155</v>
      </c>
      <c r="AB115" s="17" t="s">
        <v>161</v>
      </c>
      <c r="AC115" s="14" t="s">
        <v>162</v>
      </c>
      <c r="AD115" s="14" t="s">
        <v>157</v>
      </c>
      <c r="AE115" s="18">
        <v>7</v>
      </c>
      <c r="AF115" s="13">
        <v>0.5</v>
      </c>
      <c r="AG115" s="13">
        <v>9</v>
      </c>
      <c r="AH115" s="19">
        <f t="shared" si="4"/>
        <v>9</v>
      </c>
      <c r="AI115" s="19">
        <f t="shared" si="5"/>
        <v>44.154169988306201</v>
      </c>
      <c r="AJ115" s="2" t="s">
        <v>147</v>
      </c>
      <c r="AK115" s="13">
        <v>-1</v>
      </c>
      <c r="AL115" s="13">
        <v>1.5</v>
      </c>
      <c r="AM115" s="19">
        <f>IF(Abschlüsse[[#This Row],[Ergeb]]="ET","",SQRT(($AF115-$AK115)^2+($AG115-$AL115)^2))</f>
        <v>7.6485292703891776</v>
      </c>
      <c r="AN115" s="3">
        <v>1</v>
      </c>
      <c r="AO115" s="13">
        <v>0</v>
      </c>
      <c r="AP115" s="13">
        <v>9</v>
      </c>
      <c r="AQ115" s="19">
        <f t="shared" si="6"/>
        <v>0.5</v>
      </c>
      <c r="AR115" s="3">
        <v>0</v>
      </c>
      <c r="AU115" s="19" t="str">
        <f t="shared" si="7"/>
        <v/>
      </c>
    </row>
    <row r="116" spans="1:47" ht="25.05" customHeight="1">
      <c r="A116" s="3">
        <v>5</v>
      </c>
      <c r="B116" s="2" t="s">
        <v>63</v>
      </c>
      <c r="C116" s="17" t="str">
        <f>IF($A116="","",IF(VLOOKUP($A116,Spiele!$A$2:$D$16,3,FALSE)=$B116,"H","G"))</f>
        <v>G</v>
      </c>
      <c r="D116" s="17" t="str">
        <f>IF($B116="","",IF(VLOOKUP($A116,Spiele!$A$2:$F$16,3,FALSE)=$B116,VLOOKUP($A116,Spiele!$A$2:$F$16,4,FALSE),VLOOKUP($A116,Spiele!$A$2:$F$16,3,FALSE)))</f>
        <v>FCN</v>
      </c>
      <c r="E116" s="18">
        <f>IF(Abschlüsse[[#This Row],[Ergeb]]="ET",0,COUNTIFS($A$2:$A116,$A116,$B$2:$B116,$B116,$L$2:$L116,"&lt;&gt;ET"))</f>
        <v>3</v>
      </c>
      <c r="F116" s="11">
        <v>62</v>
      </c>
      <c r="G116" s="12">
        <v>2</v>
      </c>
      <c r="H116" s="18">
        <f>COUNTIFS('Rote Karten'!$A$2:$A$4,$A116,'Rote Karten'!$D$2:$D$4,"&lt;&gt;"&amp;$B116,'Rote Karten'!$B$2:$B$4,"&lt;"&amp;$F116,'Rote Karten'!$C$2:$C$4,"&lt;="&amp;$G116)-COUNTIFS('Rote Karten'!$A$2:$A$4,$A116,'Rote Karten'!$D$2:$D$4,$B116,'Rote Karten'!$B$2:$B$4,"&lt;"&amp;$F116,'Rote Karten'!$C$2:$C$4,"&lt;="&amp;$G116)</f>
        <v>-1</v>
      </c>
      <c r="I116" s="17" t="str">
        <f>IF(OR($L116="Tor",$L116="ET"),_xlfn.IFNA(IF(VLOOKUP($A116,Spiele!$A$2:$C$16,3,FALSE)=$B116,COUNTIFS($L$2:$L116,"Tor",$B$2:$B116,$B116,$A$2:$A116,$A116)+COUNTIFS($L$2:$L116,"ET",$B$2:$B116,$B116,$A$2:$A116,$A116)&amp;":"&amp;COUNTIFS($L$2:$L116,"Tor",$B$2:$B116,"&lt;&gt;"&amp;$B116,$A$2:$A116,$A116)+COUNTIFS($L$2:$L116,"ET",$B$2:$B116,"&lt;&gt;"&amp;$B116,$A$2:$A116,$A116),COUNTIFS($L$2:$L116,"Tor",$B$2:$B116,"&lt;&gt;"&amp;$B116,$A$2:$A116,$A116)+COUNTIFS($L$2:$L116,"ET",$B$2:$B116,"&lt;&gt;"&amp;$B116,$A$2:$A116,$A116)&amp;":"&amp;COUNTIFS($L$2:$L116,"Tor",$B$2:$B116,$B116,$A$2:$A116,$A116)+COUNTIFS($L$2:$L116,"ET",$B$2:$B116,$B116,$A$2:$A116,$A116)),""),"")</f>
        <v/>
      </c>
      <c r="J116" s="18">
        <f>_xlfn.IFNA(IF(VLOOKUP($A116,Spiele!$A$2:$D$16,3,FALSE)=$B116,(COUNTIFS($L$1:$L115,"Tor",$B$1:$B115,$B116,$A$1:$A115,$A116)+COUNTIFS($L$1:$L115,"ET",$B$1:$B115,$B116,$A$1:$A115,$A116))-(COUNTIFS($L$1:$L115,"Tor",$B$1:$B115,"&lt;&gt;"&amp;$B116,$A$1:$A115,$A116)+COUNTIFS($L$1:$L115,"ET",$B$1:$B115,"&lt;&gt;"&amp;$B116,$A$1:$A115,$A116)),(COUNTIFS($L$1:$L115,"Tor",$B$1:$B115,$B116,$A$1:$A115,$A116)+COUNTIFS($L$1:$L115,"ET",$B$1:$B115,$B116,$A$1:$A115,$A116))-(COUNTIFS($L$1:$L115,"Tor",$B$1:$B115,"&lt;&gt;"&amp;$B116,$A$1:$A115,$A116)+COUNTIFS($L$1:$L115,"ET",$B$1:$B115,"&lt;&gt;"&amp;$B116,$A$1:$A115,$A116))),"")</f>
        <v>1</v>
      </c>
      <c r="K116" s="3">
        <v>11</v>
      </c>
      <c r="L116" s="17" t="s">
        <v>20</v>
      </c>
      <c r="M116" s="2" t="s">
        <v>158</v>
      </c>
      <c r="N116" s="2" t="s">
        <v>159</v>
      </c>
      <c r="O116" s="17"/>
      <c r="AA116" s="2" t="s">
        <v>152</v>
      </c>
      <c r="AB116" s="17" t="s">
        <v>144</v>
      </c>
      <c r="AC116" s="14" t="s">
        <v>151</v>
      </c>
      <c r="AD116" s="14" t="s">
        <v>157</v>
      </c>
      <c r="AE116" s="18"/>
      <c r="AF116" s="13">
        <v>2.5</v>
      </c>
      <c r="AG116" s="13">
        <v>22.5</v>
      </c>
      <c r="AH116" s="19">
        <f t="shared" si="4"/>
        <v>22.5</v>
      </c>
      <c r="AI116" s="19">
        <f t="shared" si="5"/>
        <v>18.262429054450717</v>
      </c>
      <c r="AJ116" s="2" t="s">
        <v>147</v>
      </c>
      <c r="AK116" s="13">
        <v>0.5</v>
      </c>
      <c r="AL116" s="13">
        <v>2</v>
      </c>
      <c r="AM116" s="19">
        <f>IF(Abschlüsse[[#This Row],[Ergeb]]="ET","",SQRT(($AF116-$AK116)^2+($AG116-$AL116)^2))</f>
        <v>20.59732992404598</v>
      </c>
      <c r="AN116" s="3">
        <v>2</v>
      </c>
      <c r="AO116" s="13">
        <v>1.5</v>
      </c>
      <c r="AP116" s="13">
        <v>21.5</v>
      </c>
      <c r="AQ116" s="19">
        <f t="shared" si="6"/>
        <v>1.4142135623730951</v>
      </c>
      <c r="AR116" s="3">
        <v>2</v>
      </c>
      <c r="AS116" s="13">
        <v>3.5</v>
      </c>
      <c r="AT116" s="13">
        <v>17.5</v>
      </c>
      <c r="AU116" s="19">
        <f t="shared" si="7"/>
        <v>5.0990195135927845</v>
      </c>
    </row>
    <row r="117" spans="1:47" ht="25.05" customHeight="1">
      <c r="A117" s="3">
        <v>5</v>
      </c>
      <c r="B117" s="2" t="s">
        <v>63</v>
      </c>
      <c r="C117" s="17" t="str">
        <f>IF($A117="","",IF(VLOOKUP($A117,Spiele!$A$2:$D$16,3,FALSE)=$B117,"H","G"))</f>
        <v>G</v>
      </c>
      <c r="D117" s="17" t="str">
        <f>IF($B117="","",IF(VLOOKUP($A117,Spiele!$A$2:$F$16,3,FALSE)=$B117,VLOOKUP($A117,Spiele!$A$2:$F$16,4,FALSE),VLOOKUP($A117,Spiele!$A$2:$F$16,3,FALSE)))</f>
        <v>FCN</v>
      </c>
      <c r="E117" s="18">
        <f>IF(Abschlüsse[[#This Row],[Ergeb]]="ET",0,COUNTIFS($A$2:$A117,$A117,$B$2:$B117,$B117,$L$2:$L117,"&lt;&gt;ET"))</f>
        <v>4</v>
      </c>
      <c r="F117" s="11">
        <v>63</v>
      </c>
      <c r="G117" s="12">
        <v>2</v>
      </c>
      <c r="H117" s="18">
        <f>COUNTIFS('Rote Karten'!$A$2:$A$4,$A117,'Rote Karten'!$D$2:$D$4,"&lt;&gt;"&amp;$B117,'Rote Karten'!$B$2:$B$4,"&lt;"&amp;$F117,'Rote Karten'!$C$2:$C$4,"&lt;="&amp;$G117)-COUNTIFS('Rote Karten'!$A$2:$A$4,$A117,'Rote Karten'!$D$2:$D$4,$B117,'Rote Karten'!$B$2:$B$4,"&lt;"&amp;$F117,'Rote Karten'!$C$2:$C$4,"&lt;="&amp;$G117)</f>
        <v>-1</v>
      </c>
      <c r="I117" s="17" t="str">
        <f>IF(OR($L117="Tor",$L117="ET"),_xlfn.IFNA(IF(VLOOKUP($A117,Spiele!$A$2:$C$16,3,FALSE)=$B117,COUNTIFS($L$2:$L117,"Tor",$B$2:$B117,$B117,$A$2:$A117,$A117)+COUNTIFS($L$2:$L117,"ET",$B$2:$B117,$B117,$A$2:$A117,$A117)&amp;":"&amp;COUNTIFS($L$2:$L117,"Tor",$B$2:$B117,"&lt;&gt;"&amp;$B117,$A$2:$A117,$A117)+COUNTIFS($L$2:$L117,"ET",$B$2:$B117,"&lt;&gt;"&amp;$B117,$A$2:$A117,$A117),COUNTIFS($L$2:$L117,"Tor",$B$2:$B117,"&lt;&gt;"&amp;$B117,$A$2:$A117,$A117)+COUNTIFS($L$2:$L117,"ET",$B$2:$B117,"&lt;&gt;"&amp;$B117,$A$2:$A117,$A117)&amp;":"&amp;COUNTIFS($L$2:$L117,"Tor",$B$2:$B117,$B117,$A$2:$A117,$A117)+COUNTIFS($L$2:$L117,"ET",$B$2:$B117,$B117,$A$2:$A117,$A117)),""),"")</f>
        <v>0:2</v>
      </c>
      <c r="J117" s="18">
        <f>_xlfn.IFNA(IF(VLOOKUP($A117,Spiele!$A$2:$D$16,3,FALSE)=$B117,(COUNTIFS($L$1:$L116,"Tor",$B$1:$B116,$B117,$A$1:$A116,$A117)+COUNTIFS($L$1:$L116,"ET",$B$1:$B116,$B117,$A$1:$A116,$A117))-(COUNTIFS($L$1:$L116,"Tor",$B$1:$B116,"&lt;&gt;"&amp;$B117,$A$1:$A116,$A117)+COUNTIFS($L$1:$L116,"ET",$B$1:$B116,"&lt;&gt;"&amp;$B117,$A$1:$A116,$A117)),(COUNTIFS($L$1:$L116,"Tor",$B$1:$B116,$B117,$A$1:$A116,$A117)+COUNTIFS($L$1:$L116,"ET",$B$1:$B116,$B117,$A$1:$A116,$A117))-(COUNTIFS($L$1:$L116,"Tor",$B$1:$B116,"&lt;&gt;"&amp;$B117,$A$1:$A116,$A117)+COUNTIFS($L$1:$L116,"ET",$B$1:$B116,"&lt;&gt;"&amp;$B117,$A$1:$A116,$A117))),"")</f>
        <v>1</v>
      </c>
      <c r="K117" s="3">
        <v>12</v>
      </c>
      <c r="L117" s="17" t="s">
        <v>0</v>
      </c>
      <c r="M117" s="2" t="s">
        <v>141</v>
      </c>
      <c r="N117" s="2" t="s">
        <v>159</v>
      </c>
      <c r="O117" s="17"/>
      <c r="AA117" s="2" t="s">
        <v>152</v>
      </c>
      <c r="AB117" s="17" t="s">
        <v>144</v>
      </c>
      <c r="AC117" s="14" t="s">
        <v>151</v>
      </c>
      <c r="AD117" s="14" t="s">
        <v>157</v>
      </c>
      <c r="AE117" s="18"/>
      <c r="AF117" s="13">
        <v>9.5</v>
      </c>
      <c r="AG117" s="13">
        <v>6</v>
      </c>
      <c r="AH117" s="19">
        <f t="shared" si="4"/>
        <v>8.372908694115802</v>
      </c>
      <c r="AI117" s="19">
        <f t="shared" si="5"/>
        <v>21.264694596574426</v>
      </c>
      <c r="AJ117" s="2" t="s">
        <v>147</v>
      </c>
      <c r="AK117" s="13">
        <v>4</v>
      </c>
      <c r="AL117" s="13">
        <v>0.5</v>
      </c>
      <c r="AM117" s="19">
        <f>IF(Abschlüsse[[#This Row],[Ergeb]]="ET","",SQRT(($AF117-$AK117)^2+($AG117-$AL117)^2))</f>
        <v>7.7781745930520225</v>
      </c>
      <c r="AN117" s="3">
        <v>1</v>
      </c>
      <c r="AO117" s="13">
        <v>8.5</v>
      </c>
      <c r="AP117" s="13">
        <v>6</v>
      </c>
      <c r="AQ117" s="19">
        <f t="shared" si="6"/>
        <v>1</v>
      </c>
      <c r="AR117" s="3">
        <v>0</v>
      </c>
      <c r="AU117" s="19" t="str">
        <f t="shared" si="7"/>
        <v/>
      </c>
    </row>
    <row r="118" spans="1:47" ht="25.05" customHeight="1">
      <c r="A118" s="3">
        <v>5</v>
      </c>
      <c r="B118" s="2" t="s">
        <v>8</v>
      </c>
      <c r="C118" s="17" t="str">
        <f>IF($A118="","",IF(VLOOKUP($A118,Spiele!$A$2:$D$16,3,FALSE)=$B118,"H","G"))</f>
        <v>H</v>
      </c>
      <c r="D118" s="17" t="str">
        <f>IF($B118="","",IF(VLOOKUP($A118,Spiele!$A$2:$F$16,3,FALSE)=$B118,VLOOKUP($A118,Spiele!$A$2:$F$16,4,FALSE),VLOOKUP($A118,Spiele!$A$2:$F$16,3,FALSE)))</f>
        <v>FCM</v>
      </c>
      <c r="E118" s="18">
        <f>IF(Abschlüsse[[#This Row],[Ergeb]]="ET",0,COUNTIFS($A$2:$A118,$A118,$B$2:$B118,$B118,$L$2:$L118,"&lt;&gt;ET"))</f>
        <v>9</v>
      </c>
      <c r="F118" s="11">
        <v>69</v>
      </c>
      <c r="G118" s="12">
        <v>2</v>
      </c>
      <c r="H118" s="18">
        <f>COUNTIFS('Rote Karten'!$A$2:$A$4,$A118,'Rote Karten'!$D$2:$D$4,"&lt;&gt;"&amp;$B118,'Rote Karten'!$B$2:$B$4,"&lt;"&amp;$F118,'Rote Karten'!$C$2:$C$4,"&lt;="&amp;$G118)-COUNTIFS('Rote Karten'!$A$2:$A$4,$A118,'Rote Karten'!$D$2:$D$4,$B118,'Rote Karten'!$B$2:$B$4,"&lt;"&amp;$F118,'Rote Karten'!$C$2:$C$4,"&lt;="&amp;$G118)</f>
        <v>1</v>
      </c>
      <c r="I118" s="17" t="str">
        <f>IF(OR($L118="Tor",$L118="ET"),_xlfn.IFNA(IF(VLOOKUP($A118,Spiele!$A$2:$C$16,3,FALSE)=$B118,COUNTIFS($L$2:$L118,"Tor",$B$2:$B118,$B118,$A$2:$A118,$A118)+COUNTIFS($L$2:$L118,"ET",$B$2:$B118,$B118,$A$2:$A118,$A118)&amp;":"&amp;COUNTIFS($L$2:$L118,"Tor",$B$2:$B118,"&lt;&gt;"&amp;$B118,$A$2:$A118,$A118)+COUNTIFS($L$2:$L118,"ET",$B$2:$B118,"&lt;&gt;"&amp;$B118,$A$2:$A118,$A118),COUNTIFS($L$2:$L118,"Tor",$B$2:$B118,"&lt;&gt;"&amp;$B118,$A$2:$A118,$A118)+COUNTIFS($L$2:$L118,"ET",$B$2:$B118,"&lt;&gt;"&amp;$B118,$A$2:$A118,$A118)&amp;":"&amp;COUNTIFS($L$2:$L118,"Tor",$B$2:$B118,$B118,$A$2:$A118,$A118)+COUNTIFS($L$2:$L118,"ET",$B$2:$B118,$B118,$A$2:$A118,$A118)),""),"")</f>
        <v>1:2</v>
      </c>
      <c r="J118" s="18">
        <f>_xlfn.IFNA(IF(VLOOKUP($A118,Spiele!$A$2:$D$16,3,FALSE)=$B118,(COUNTIFS($L$1:$L117,"Tor",$B$1:$B117,$B118,$A$1:$A117,$A118)+COUNTIFS($L$1:$L117,"ET",$B$1:$B117,$B118,$A$1:$A117,$A118))-(COUNTIFS($L$1:$L117,"Tor",$B$1:$B117,"&lt;&gt;"&amp;$B118,$A$1:$A117,$A118)+COUNTIFS($L$1:$L117,"ET",$B$1:$B117,"&lt;&gt;"&amp;$B118,$A$1:$A117,$A118)),(COUNTIFS($L$1:$L117,"Tor",$B$1:$B117,$B118,$A$1:$A117,$A118)+COUNTIFS($L$1:$L117,"ET",$B$1:$B117,$B118,$A$1:$A117,$A118))-(COUNTIFS($L$1:$L117,"Tor",$B$1:$B117,"&lt;&gt;"&amp;$B118,$A$1:$A117,$A118)+COUNTIFS($L$1:$L117,"ET",$B$1:$B117,"&lt;&gt;"&amp;$B118,$A$1:$A117,$A118))),"")</f>
        <v>-2</v>
      </c>
      <c r="K118" s="3">
        <v>13</v>
      </c>
      <c r="L118" s="17" t="s">
        <v>0</v>
      </c>
      <c r="M118" s="2" t="s">
        <v>178</v>
      </c>
      <c r="O118" s="17"/>
      <c r="AA118" s="2" t="s">
        <v>143</v>
      </c>
      <c r="AB118" s="17" t="s">
        <v>144</v>
      </c>
      <c r="AC118" s="14" t="s">
        <v>151</v>
      </c>
      <c r="AD118" s="14" t="s">
        <v>146</v>
      </c>
      <c r="AE118" s="18">
        <v>7</v>
      </c>
      <c r="AF118" s="13">
        <v>0</v>
      </c>
      <c r="AG118" s="13">
        <v>11</v>
      </c>
      <c r="AH118" s="19">
        <f t="shared" si="4"/>
        <v>11</v>
      </c>
      <c r="AI118" s="19">
        <f t="shared" si="5"/>
        <v>36.807381798785883</v>
      </c>
      <c r="AJ118" s="2" t="s">
        <v>147</v>
      </c>
      <c r="AK118" s="13">
        <v>0</v>
      </c>
      <c r="AL118" s="13">
        <v>0</v>
      </c>
      <c r="AM118" s="19">
        <f>IF(Abschlüsse[[#This Row],[Ergeb]]="ET","",SQRT(($AF118-$AK118)^2+($AG118-$AL118)^2))</f>
        <v>11</v>
      </c>
      <c r="AN118" s="3">
        <v>0</v>
      </c>
      <c r="AO118" s="13"/>
      <c r="AP118" s="13"/>
      <c r="AQ118" s="19" t="str">
        <f t="shared" si="6"/>
        <v/>
      </c>
      <c r="AR118" s="3">
        <v>0</v>
      </c>
      <c r="AU118" s="19" t="str">
        <f t="shared" si="7"/>
        <v/>
      </c>
    </row>
    <row r="119" spans="1:47" ht="25.05" customHeight="1">
      <c r="A119" s="3">
        <v>5</v>
      </c>
      <c r="B119" s="2" t="s">
        <v>8</v>
      </c>
      <c r="C119" s="17" t="str">
        <f>IF($A119="","",IF(VLOOKUP($A119,Spiele!$A$2:$D$16,3,FALSE)=$B119,"H","G"))</f>
        <v>H</v>
      </c>
      <c r="D119" s="17" t="str">
        <f>IF($B119="","",IF(VLOOKUP($A119,Spiele!$A$2:$F$16,3,FALSE)=$B119,VLOOKUP($A119,Spiele!$A$2:$F$16,4,FALSE),VLOOKUP($A119,Spiele!$A$2:$F$16,3,FALSE)))</f>
        <v>FCM</v>
      </c>
      <c r="E119" s="18">
        <f>IF(Abschlüsse[[#This Row],[Ergeb]]="ET",0,COUNTIFS($A$2:$A119,$A119,$B$2:$B119,$B119,$L$2:$L119,"&lt;&gt;ET"))</f>
        <v>10</v>
      </c>
      <c r="F119" s="11">
        <v>70</v>
      </c>
      <c r="G119" s="12">
        <v>2</v>
      </c>
      <c r="H119" s="18">
        <f>COUNTIFS('Rote Karten'!$A$2:$A$4,$A119,'Rote Karten'!$D$2:$D$4,"&lt;&gt;"&amp;$B119,'Rote Karten'!$B$2:$B$4,"&lt;"&amp;$F119,'Rote Karten'!$C$2:$C$4,"&lt;="&amp;$G119)-COUNTIFS('Rote Karten'!$A$2:$A$4,$A119,'Rote Karten'!$D$2:$D$4,$B119,'Rote Karten'!$B$2:$B$4,"&lt;"&amp;$F119,'Rote Karten'!$C$2:$C$4,"&lt;="&amp;$G119)</f>
        <v>1</v>
      </c>
      <c r="I119" s="17" t="str">
        <f>IF(OR($L119="Tor",$L119="ET"),_xlfn.IFNA(IF(VLOOKUP($A119,Spiele!$A$2:$C$16,3,FALSE)=$B119,COUNTIFS($L$2:$L119,"Tor",$B$2:$B119,$B119,$A$2:$A119,$A119)+COUNTIFS($L$2:$L119,"ET",$B$2:$B119,$B119,$A$2:$A119,$A119)&amp;":"&amp;COUNTIFS($L$2:$L119,"Tor",$B$2:$B119,"&lt;&gt;"&amp;$B119,$A$2:$A119,$A119)+COUNTIFS($L$2:$L119,"ET",$B$2:$B119,"&lt;&gt;"&amp;$B119,$A$2:$A119,$A119),COUNTIFS($L$2:$L119,"Tor",$B$2:$B119,"&lt;&gt;"&amp;$B119,$A$2:$A119,$A119)+COUNTIFS($L$2:$L119,"ET",$B$2:$B119,"&lt;&gt;"&amp;$B119,$A$2:$A119,$A119)&amp;":"&amp;COUNTIFS($L$2:$L119,"Tor",$B$2:$B119,$B119,$A$2:$A119,$A119)+COUNTIFS($L$2:$L119,"ET",$B$2:$B119,$B119,$A$2:$A119,$A119)),""),"")</f>
        <v>2:2</v>
      </c>
      <c r="J119" s="18">
        <f>_xlfn.IFNA(IF(VLOOKUP($A119,Spiele!$A$2:$D$16,3,FALSE)=$B119,(COUNTIFS($L$1:$L118,"Tor",$B$1:$B118,$B119,$A$1:$A118,$A119)+COUNTIFS($L$1:$L118,"ET",$B$1:$B118,$B119,$A$1:$A118,$A119))-(COUNTIFS($L$1:$L118,"Tor",$B$1:$B118,"&lt;&gt;"&amp;$B119,$A$1:$A118,$A119)+COUNTIFS($L$1:$L118,"ET",$B$1:$B118,"&lt;&gt;"&amp;$B119,$A$1:$A118,$A119)),(COUNTIFS($L$1:$L118,"Tor",$B$1:$B118,$B119,$A$1:$A118,$A119)+COUNTIFS($L$1:$L118,"ET",$B$1:$B118,$B119,$A$1:$A118,$A119))-(COUNTIFS($L$1:$L118,"Tor",$B$1:$B118,"&lt;&gt;"&amp;$B119,$A$1:$A118,$A119)+COUNTIFS($L$1:$L118,"ET",$B$1:$B118,"&lt;&gt;"&amp;$B119,$A$1:$A118,$A119))),"")</f>
        <v>-1</v>
      </c>
      <c r="K119" s="3">
        <v>14</v>
      </c>
      <c r="L119" s="17" t="s">
        <v>0</v>
      </c>
      <c r="M119" s="2" t="s">
        <v>148</v>
      </c>
      <c r="N119" s="2" t="s">
        <v>154</v>
      </c>
      <c r="O119" s="17">
        <v>13</v>
      </c>
      <c r="P119" s="2">
        <v>8</v>
      </c>
      <c r="Q119" s="2">
        <v>16</v>
      </c>
      <c r="R119" s="2">
        <v>23</v>
      </c>
      <c r="S119" s="2">
        <v>26</v>
      </c>
      <c r="AA119" s="2" t="s">
        <v>155</v>
      </c>
      <c r="AB119" s="17" t="s">
        <v>161</v>
      </c>
      <c r="AC119" s="14" t="s">
        <v>162</v>
      </c>
      <c r="AD119" s="14" t="s">
        <v>146</v>
      </c>
      <c r="AE119" s="18">
        <v>7</v>
      </c>
      <c r="AF119" s="13">
        <v>2</v>
      </c>
      <c r="AG119" s="13">
        <v>6.5</v>
      </c>
      <c r="AH119" s="19">
        <f t="shared" si="4"/>
        <v>6.5</v>
      </c>
      <c r="AI119" s="19">
        <f t="shared" si="5"/>
        <v>55.374586840281452</v>
      </c>
      <c r="AJ119" s="2" t="s">
        <v>147</v>
      </c>
      <c r="AK119" s="13">
        <v>-2</v>
      </c>
      <c r="AL119" s="13">
        <v>1</v>
      </c>
      <c r="AM119" s="19">
        <f>IF(Abschlüsse[[#This Row],[Ergeb]]="ET","",SQRT(($AF119-$AK119)^2+($AG119-$AL119)^2))</f>
        <v>6.800735254367722</v>
      </c>
      <c r="AN119" s="3">
        <v>1</v>
      </c>
      <c r="AO119" s="13">
        <v>0</v>
      </c>
      <c r="AP119" s="13">
        <v>5.5</v>
      </c>
      <c r="AQ119" s="19">
        <f t="shared" si="6"/>
        <v>2.2360679774997898</v>
      </c>
      <c r="AR119" s="3">
        <v>0</v>
      </c>
      <c r="AU119" s="19" t="str">
        <f t="shared" si="7"/>
        <v/>
      </c>
    </row>
    <row r="120" spans="1:47" ht="25.05" customHeight="1">
      <c r="A120" s="3">
        <v>5</v>
      </c>
      <c r="B120" s="2" t="s">
        <v>8</v>
      </c>
      <c r="C120" s="17" t="str">
        <f>IF($A120="","",IF(VLOOKUP($A120,Spiele!$A$2:$D$16,3,FALSE)=$B120,"H","G"))</f>
        <v>H</v>
      </c>
      <c r="D120" s="17" t="str">
        <f>IF($B120="","",IF(VLOOKUP($A120,Spiele!$A$2:$F$16,3,FALSE)=$B120,VLOOKUP($A120,Spiele!$A$2:$F$16,4,FALSE),VLOOKUP($A120,Spiele!$A$2:$F$16,3,FALSE)))</f>
        <v>FCM</v>
      </c>
      <c r="E120" s="18">
        <f>IF(Abschlüsse[[#This Row],[Ergeb]]="ET",0,COUNTIFS($A$2:$A120,$A120,$B$2:$B120,$B120,$L$2:$L120,"&lt;&gt;ET"))</f>
        <v>11</v>
      </c>
      <c r="F120" s="11">
        <v>72</v>
      </c>
      <c r="G120" s="12">
        <v>2</v>
      </c>
      <c r="H120" s="18">
        <f>COUNTIFS('Rote Karten'!$A$2:$A$4,$A120,'Rote Karten'!$D$2:$D$4,"&lt;&gt;"&amp;$B120,'Rote Karten'!$B$2:$B$4,"&lt;"&amp;$F120,'Rote Karten'!$C$2:$C$4,"&lt;="&amp;$G120)-COUNTIFS('Rote Karten'!$A$2:$A$4,$A120,'Rote Karten'!$D$2:$D$4,$B120,'Rote Karten'!$B$2:$B$4,"&lt;"&amp;$F120,'Rote Karten'!$C$2:$C$4,"&lt;="&amp;$G120)</f>
        <v>1</v>
      </c>
      <c r="I120" s="17" t="str">
        <f>IF(OR($L120="Tor",$L120="ET"),_xlfn.IFNA(IF(VLOOKUP($A120,Spiele!$A$2:$C$16,3,FALSE)=$B120,COUNTIFS($L$2:$L120,"Tor",$B$2:$B120,$B120,$A$2:$A120,$A120)+COUNTIFS($L$2:$L120,"ET",$B$2:$B120,$B120,$A$2:$A120,$A120)&amp;":"&amp;COUNTIFS($L$2:$L120,"Tor",$B$2:$B120,"&lt;&gt;"&amp;$B120,$A$2:$A120,$A120)+COUNTIFS($L$2:$L120,"ET",$B$2:$B120,"&lt;&gt;"&amp;$B120,$A$2:$A120,$A120),COUNTIFS($L$2:$L120,"Tor",$B$2:$B120,"&lt;&gt;"&amp;$B120,$A$2:$A120,$A120)+COUNTIFS($L$2:$L120,"ET",$B$2:$B120,"&lt;&gt;"&amp;$B120,$A$2:$A120,$A120)&amp;":"&amp;COUNTIFS($L$2:$L120,"Tor",$B$2:$B120,$B120,$A$2:$A120,$A120)+COUNTIFS($L$2:$L120,"ET",$B$2:$B120,$B120,$A$2:$A120,$A120)),""),"")</f>
        <v/>
      </c>
      <c r="J120" s="18">
        <f>_xlfn.IFNA(IF(VLOOKUP($A120,Spiele!$A$2:$D$16,3,FALSE)=$B120,(COUNTIFS($L$1:$L119,"Tor",$B$1:$B119,$B120,$A$1:$A119,$A120)+COUNTIFS($L$1:$L119,"ET",$B$1:$B119,$B120,$A$1:$A119,$A120))-(COUNTIFS($L$1:$L119,"Tor",$B$1:$B119,"&lt;&gt;"&amp;$B120,$A$1:$A119,$A120)+COUNTIFS($L$1:$L119,"ET",$B$1:$B119,"&lt;&gt;"&amp;$B120,$A$1:$A119,$A120)),(COUNTIFS($L$1:$L119,"Tor",$B$1:$B119,$B120,$A$1:$A119,$A120)+COUNTIFS($L$1:$L119,"ET",$B$1:$B119,$B120,$A$1:$A119,$A120))-(COUNTIFS($L$1:$L119,"Tor",$B$1:$B119,"&lt;&gt;"&amp;$B120,$A$1:$A119,$A120)+COUNTIFS($L$1:$L119,"ET",$B$1:$B119,"&lt;&gt;"&amp;$B120,$A$1:$A119,$A120))),"")</f>
        <v>0</v>
      </c>
      <c r="K120" s="3">
        <v>15</v>
      </c>
      <c r="L120" s="18" t="s">
        <v>19</v>
      </c>
      <c r="M120" s="3" t="s">
        <v>148</v>
      </c>
      <c r="N120" s="2" t="s">
        <v>159</v>
      </c>
      <c r="O120" s="17">
        <v>6</v>
      </c>
      <c r="P120" s="2">
        <v>23</v>
      </c>
      <c r="Q120" s="2">
        <v>8</v>
      </c>
      <c r="R120" s="2">
        <v>6</v>
      </c>
      <c r="AA120" s="22" t="s">
        <v>152</v>
      </c>
      <c r="AB120" s="18" t="s">
        <v>150</v>
      </c>
      <c r="AC120" s="14" t="s">
        <v>151</v>
      </c>
      <c r="AD120" s="14" t="s">
        <v>146</v>
      </c>
      <c r="AE120" s="18">
        <v>20</v>
      </c>
      <c r="AF120" s="13">
        <v>-8.5</v>
      </c>
      <c r="AG120" s="13">
        <v>32</v>
      </c>
      <c r="AH120" s="19">
        <f t="shared" si="4"/>
        <v>32.363955258898748</v>
      </c>
      <c r="AI120" s="19">
        <f t="shared" si="5"/>
        <v>12.205994539252872</v>
      </c>
      <c r="AJ120" s="3" t="s">
        <v>147</v>
      </c>
      <c r="AK120" s="13">
        <v>-1</v>
      </c>
      <c r="AL120" s="13">
        <v>3</v>
      </c>
      <c r="AM120" s="19">
        <f>IF(Abschlüsse[[#This Row],[Ergeb]]="ET","",SQRT(($AF120-$AK120)^2+($AG120-$AL120)^2))</f>
        <v>29.954131601500318</v>
      </c>
      <c r="AN120" s="3">
        <v>0</v>
      </c>
      <c r="AO120" s="13"/>
      <c r="AP120" s="13"/>
      <c r="AQ120" s="19" t="str">
        <f>IF(AN120=0,"",SQRT(($AF120-$AO120)^2+($AG120-$AP120)^2))</f>
        <v/>
      </c>
      <c r="AR120" s="3">
        <v>2</v>
      </c>
      <c r="AS120" s="13">
        <v>-5</v>
      </c>
      <c r="AT120" s="13">
        <v>20.5</v>
      </c>
      <c r="AU120" s="19">
        <f>IF(AR120=0,"",SQRT(($AF120-$AS120)^2+($AG120-$AT120)^2))</f>
        <v>12.020815280171307</v>
      </c>
    </row>
    <row r="121" spans="1:47" ht="25.05" customHeight="1">
      <c r="A121" s="3">
        <v>5</v>
      </c>
      <c r="B121" s="2" t="s">
        <v>8</v>
      </c>
      <c r="C121" s="17" t="str">
        <f>IF($A121="","",IF(VLOOKUP($A121,Spiele!$A$2:$D$16,3,FALSE)=$B121,"H","G"))</f>
        <v>H</v>
      </c>
      <c r="D121" s="17" t="str">
        <f>IF($B121="","",IF(VLOOKUP($A121,Spiele!$A$2:$F$16,3,FALSE)=$B121,VLOOKUP($A121,Spiele!$A$2:$F$16,4,FALSE),VLOOKUP($A121,Spiele!$A$2:$F$16,3,FALSE)))</f>
        <v>FCM</v>
      </c>
      <c r="E121" s="18">
        <f>IF(Abschlüsse[[#This Row],[Ergeb]]="ET",0,COUNTIFS($A$2:$A121,$A121,$B$2:$B121,$B121,$L$2:$L121,"&lt;&gt;ET"))</f>
        <v>12</v>
      </c>
      <c r="F121" s="11">
        <v>75</v>
      </c>
      <c r="G121" s="12">
        <v>2</v>
      </c>
      <c r="H121" s="18">
        <f>COUNTIFS('Rote Karten'!$A$2:$A$4,$A121,'Rote Karten'!$D$2:$D$4,"&lt;&gt;"&amp;$B121,'Rote Karten'!$B$2:$B$4,"&lt;"&amp;$F121,'Rote Karten'!$C$2:$C$4,"&lt;="&amp;$G121)-COUNTIFS('Rote Karten'!$A$2:$A$4,$A121,'Rote Karten'!$D$2:$D$4,$B121,'Rote Karten'!$B$2:$B$4,"&lt;"&amp;$F121,'Rote Karten'!$C$2:$C$4,"&lt;="&amp;$G121)</f>
        <v>1</v>
      </c>
      <c r="I121" s="17" t="str">
        <f>IF(OR($L121="Tor",$L121="ET"),_xlfn.IFNA(IF(VLOOKUP($A121,Spiele!$A$2:$C$16,3,FALSE)=$B121,COUNTIFS($L$2:$L121,"Tor",$B$2:$B121,$B121,$A$2:$A121,$A121)+COUNTIFS($L$2:$L121,"ET",$B$2:$B121,$B121,$A$2:$A121,$A121)&amp;":"&amp;COUNTIFS($L$2:$L121,"Tor",$B$2:$B121,"&lt;&gt;"&amp;$B121,$A$2:$A121,$A121)+COUNTIFS($L$2:$L121,"ET",$B$2:$B121,"&lt;&gt;"&amp;$B121,$A$2:$A121,$A121),COUNTIFS($L$2:$L121,"Tor",$B$2:$B121,"&lt;&gt;"&amp;$B121,$A$2:$A121,$A121)+COUNTIFS($L$2:$L121,"ET",$B$2:$B121,"&lt;&gt;"&amp;$B121,$A$2:$A121,$A121)&amp;":"&amp;COUNTIFS($L$2:$L121,"Tor",$B$2:$B121,$B121,$A$2:$A121,$A121)+COUNTIFS($L$2:$L121,"ET",$B$2:$B121,$B121,$A$2:$A121,$A121)),""),"")</f>
        <v/>
      </c>
      <c r="J121" s="18">
        <f>_xlfn.IFNA(IF(VLOOKUP($A121,Spiele!$A$2:$D$16,3,FALSE)=$B121,(COUNTIFS($L$1:$L120,"Tor",$B$1:$B120,$B121,$A$1:$A120,$A121)+COUNTIFS($L$1:$L120,"ET",$B$1:$B120,$B121,$A$1:$A120,$A121))-(COUNTIFS($L$1:$L120,"Tor",$B$1:$B120,"&lt;&gt;"&amp;$B121,$A$1:$A120,$A121)+COUNTIFS($L$1:$L120,"ET",$B$1:$B120,"&lt;&gt;"&amp;$B121,$A$1:$A120,$A121)),(COUNTIFS($L$1:$L120,"Tor",$B$1:$B120,$B121,$A$1:$A120,$A121)+COUNTIFS($L$1:$L120,"ET",$B$1:$B120,$B121,$A$1:$A120,$A121))-(COUNTIFS($L$1:$L120,"Tor",$B$1:$B120,"&lt;&gt;"&amp;$B121,$A$1:$A120,$A121)+COUNTIFS($L$1:$L120,"ET",$B$1:$B120,"&lt;&gt;"&amp;$B121,$A$1:$A120,$A121))),"")</f>
        <v>0</v>
      </c>
      <c r="K121" s="3">
        <v>16</v>
      </c>
      <c r="L121" s="18" t="s">
        <v>20</v>
      </c>
      <c r="M121" s="3" t="s">
        <v>175</v>
      </c>
      <c r="O121" s="17"/>
      <c r="AA121" s="22" t="s">
        <v>143</v>
      </c>
      <c r="AB121" s="18" t="s">
        <v>144</v>
      </c>
      <c r="AC121" s="14" t="s">
        <v>151</v>
      </c>
      <c r="AD121" s="14" t="s">
        <v>146</v>
      </c>
      <c r="AE121" s="18">
        <v>8</v>
      </c>
      <c r="AF121" s="13">
        <v>-5</v>
      </c>
      <c r="AG121" s="13">
        <v>26.5</v>
      </c>
      <c r="AH121" s="19">
        <f t="shared" si="4"/>
        <v>26.533857616260775</v>
      </c>
      <c r="AI121" s="19">
        <f t="shared" si="5"/>
        <v>15.202246223513477</v>
      </c>
      <c r="AJ121" s="3" t="s">
        <v>147</v>
      </c>
      <c r="AK121" s="13">
        <v>0</v>
      </c>
      <c r="AL121" s="13">
        <v>0.5</v>
      </c>
      <c r="AM121" s="19">
        <f>IF(Abschlüsse[[#This Row],[Ergeb]]="ET","",SQRT(($AF121-$AK121)^2+($AG121-$AL121)^2))</f>
        <v>26.476404589747453</v>
      </c>
      <c r="AN121" s="3">
        <v>0</v>
      </c>
      <c r="AO121" s="13"/>
      <c r="AP121" s="13"/>
      <c r="AQ121" s="19" t="str">
        <f>IF(AN121=0,"",SQRT(($AF121-$AO121)^2+($AG121-$AP121)^2))</f>
        <v/>
      </c>
      <c r="AR121" s="3">
        <v>3</v>
      </c>
      <c r="AS121" s="13">
        <v>-4</v>
      </c>
      <c r="AT121" s="13">
        <v>17.5</v>
      </c>
      <c r="AU121" s="19">
        <f>IF(AR121=0,"",SQRT(($AF121-$AS121)^2+($AG121-$AT121)^2))</f>
        <v>9.0553851381374173</v>
      </c>
    </row>
    <row r="122" spans="1:47" ht="25.05" customHeight="1">
      <c r="A122" s="3">
        <v>5</v>
      </c>
      <c r="B122" s="2" t="s">
        <v>63</v>
      </c>
      <c r="C122" s="17" t="str">
        <f>IF($A122="","",IF(VLOOKUP($A122,Spiele!$A$2:$D$16,3,FALSE)=$B122,"H","G"))</f>
        <v>G</v>
      </c>
      <c r="D122" s="17" t="str">
        <f>IF($B122="","",IF(VLOOKUP($A122,Spiele!$A$2:$F$16,3,FALSE)=$B122,VLOOKUP($A122,Spiele!$A$2:$F$16,4,FALSE),VLOOKUP($A122,Spiele!$A$2:$F$16,3,FALSE)))</f>
        <v>FCN</v>
      </c>
      <c r="E122" s="18">
        <f>IF(Abschlüsse[[#This Row],[Ergeb]]="ET",0,COUNTIFS($A$2:$A122,$A122,$B$2:$B122,$B122,$L$2:$L122,"&lt;&gt;ET"))</f>
        <v>5</v>
      </c>
      <c r="F122" s="11">
        <v>78</v>
      </c>
      <c r="G122" s="12">
        <v>2</v>
      </c>
      <c r="H122" s="18">
        <f>COUNTIFS('Rote Karten'!$A$2:$A$4,$A122,'Rote Karten'!$D$2:$D$4,"&lt;&gt;"&amp;$B122,'Rote Karten'!$B$2:$B$4,"&lt;"&amp;$F122,'Rote Karten'!$C$2:$C$4,"&lt;="&amp;$G122)-COUNTIFS('Rote Karten'!$A$2:$A$4,$A122,'Rote Karten'!$D$2:$D$4,$B122,'Rote Karten'!$B$2:$B$4,"&lt;"&amp;$F122,'Rote Karten'!$C$2:$C$4,"&lt;="&amp;$G122)</f>
        <v>-1</v>
      </c>
      <c r="I122" s="17" t="str">
        <f>IF(OR($L122="Tor",$L122="ET"),_xlfn.IFNA(IF(VLOOKUP($A122,Spiele!$A$2:$C$16,3,FALSE)=$B122,COUNTIFS($L$2:$L122,"Tor",$B$2:$B122,$B122,$A$2:$A122,$A122)+COUNTIFS($L$2:$L122,"ET",$B$2:$B122,$B122,$A$2:$A122,$A122)&amp;":"&amp;COUNTIFS($L$2:$L122,"Tor",$B$2:$B122,"&lt;&gt;"&amp;$B122,$A$2:$A122,$A122)+COUNTIFS($L$2:$L122,"ET",$B$2:$B122,"&lt;&gt;"&amp;$B122,$A$2:$A122,$A122),COUNTIFS($L$2:$L122,"Tor",$B$2:$B122,"&lt;&gt;"&amp;$B122,$A$2:$A122,$A122)+COUNTIFS($L$2:$L122,"ET",$B$2:$B122,"&lt;&gt;"&amp;$B122,$A$2:$A122,$A122)&amp;":"&amp;COUNTIFS($L$2:$L122,"Tor",$B$2:$B122,$B122,$A$2:$A122,$A122)+COUNTIFS($L$2:$L122,"ET",$B$2:$B122,$B122,$A$2:$A122,$A122)),""),"")</f>
        <v/>
      </c>
      <c r="J122" s="18">
        <f>_xlfn.IFNA(IF(VLOOKUP($A122,Spiele!$A$2:$D$16,3,FALSE)=$B122,(COUNTIFS($L$1:$L121,"Tor",$B$1:$B121,$B122,$A$1:$A121,$A122)+COUNTIFS($L$1:$L121,"ET",$B$1:$B121,$B122,$A$1:$A121,$A122))-(COUNTIFS($L$1:$L121,"Tor",$B$1:$B121,"&lt;&gt;"&amp;$B122,$A$1:$A121,$A122)+COUNTIFS($L$1:$L121,"ET",$B$1:$B121,"&lt;&gt;"&amp;$B122,$A$1:$A121,$A122)),(COUNTIFS($L$1:$L121,"Tor",$B$1:$B121,$B122,$A$1:$A121,$A122)+COUNTIFS($L$1:$L121,"ET",$B$1:$B121,$B122,$A$1:$A121,$A122))-(COUNTIFS($L$1:$L121,"Tor",$B$1:$B121,"&lt;&gt;"&amp;$B122,$A$1:$A121,$A122)+COUNTIFS($L$1:$L121,"ET",$B$1:$B121,"&lt;&gt;"&amp;$B122,$A$1:$A121,$A122))),"")</f>
        <v>0</v>
      </c>
      <c r="K122" s="3">
        <v>17</v>
      </c>
      <c r="L122" s="18" t="s">
        <v>19</v>
      </c>
      <c r="M122" s="3" t="s">
        <v>176</v>
      </c>
      <c r="N122" s="2" t="s">
        <v>176</v>
      </c>
      <c r="O122" s="17"/>
      <c r="AA122" s="22" t="s">
        <v>155</v>
      </c>
      <c r="AB122" s="18" t="s">
        <v>161</v>
      </c>
      <c r="AC122" s="14" t="s">
        <v>162</v>
      </c>
      <c r="AD122" s="14" t="s">
        <v>157</v>
      </c>
      <c r="AE122" s="18"/>
      <c r="AF122" s="13">
        <v>9</v>
      </c>
      <c r="AG122" s="13">
        <v>7.5</v>
      </c>
      <c r="AH122" s="19">
        <f t="shared" si="4"/>
        <v>9.2068235564715799</v>
      </c>
      <c r="AI122" s="19">
        <f t="shared" si="5"/>
        <v>23.905909882192447</v>
      </c>
      <c r="AJ122" s="3" t="s">
        <v>147</v>
      </c>
      <c r="AK122" s="13">
        <v>3</v>
      </c>
      <c r="AL122" s="13">
        <v>0.5</v>
      </c>
      <c r="AM122" s="19">
        <f>IF(Abschlüsse[[#This Row],[Ergeb]]="ET","",SQRT(($AF122-$AK122)^2+($AG122-$AL122)^2))</f>
        <v>9.2195444572928871</v>
      </c>
      <c r="AN122" s="3">
        <v>1</v>
      </c>
      <c r="AO122" s="13">
        <v>8</v>
      </c>
      <c r="AP122" s="13">
        <v>7</v>
      </c>
      <c r="AQ122" s="19">
        <f>IF(AN122=0,"",SQRT(($AF122-$AO122)^2+($AG122-$AP122)^2))</f>
        <v>1.1180339887498949</v>
      </c>
      <c r="AR122" s="3">
        <v>0</v>
      </c>
      <c r="AU122" s="19" t="str">
        <f>IF(AR122=0,"",SQRT(($AF122-$AS122)^2+($AG122-$AT122)^2))</f>
        <v/>
      </c>
    </row>
    <row r="123" spans="1:47" ht="25.05" customHeight="1">
      <c r="A123" s="3">
        <v>5</v>
      </c>
      <c r="B123" s="2" t="s">
        <v>8</v>
      </c>
      <c r="C123" s="17" t="str">
        <f>IF($A123="","",IF(VLOOKUP($A123,Spiele!$A$2:$D$16,3,FALSE)=$B123,"H","G"))</f>
        <v>H</v>
      </c>
      <c r="D123" s="17" t="str">
        <f>IF($B123="","",IF(VLOOKUP($A123,Spiele!$A$2:$F$16,3,FALSE)=$B123,VLOOKUP($A123,Spiele!$A$2:$F$16,4,FALSE),VLOOKUP($A123,Spiele!$A$2:$F$16,3,FALSE)))</f>
        <v>FCM</v>
      </c>
      <c r="E123" s="18">
        <f>IF(Abschlüsse[[#This Row],[Ergeb]]="ET",0,COUNTIFS($A$2:$A123,$A123,$B$2:$B123,$B123,$L$2:$L123,"&lt;&gt;ET"))</f>
        <v>13</v>
      </c>
      <c r="F123" s="11">
        <v>80</v>
      </c>
      <c r="G123" s="12">
        <v>2</v>
      </c>
      <c r="H123" s="18">
        <f>COUNTIFS('Rote Karten'!$A$2:$A$4,$A123,'Rote Karten'!$D$2:$D$4,"&lt;&gt;"&amp;$B123,'Rote Karten'!$B$2:$B$4,"&lt;"&amp;$F123,'Rote Karten'!$C$2:$C$4,"&lt;="&amp;$G123)-COUNTIFS('Rote Karten'!$A$2:$A$4,$A123,'Rote Karten'!$D$2:$D$4,$B123,'Rote Karten'!$B$2:$B$4,"&lt;"&amp;$F123,'Rote Karten'!$C$2:$C$4,"&lt;="&amp;$G123)</f>
        <v>1</v>
      </c>
      <c r="I123" s="17" t="str">
        <f>IF(OR($L123="Tor",$L123="ET"),_xlfn.IFNA(IF(VLOOKUP($A123,Spiele!$A$2:$C$16,3,FALSE)=$B123,COUNTIFS($L$2:$L123,"Tor",$B$2:$B123,$B123,$A$2:$A123,$A123)+COUNTIFS($L$2:$L123,"ET",$B$2:$B123,$B123,$A$2:$A123,$A123)&amp;":"&amp;COUNTIFS($L$2:$L123,"Tor",$B$2:$B123,"&lt;&gt;"&amp;$B123,$A$2:$A123,$A123)+COUNTIFS($L$2:$L123,"ET",$B$2:$B123,"&lt;&gt;"&amp;$B123,$A$2:$A123,$A123),COUNTIFS($L$2:$L123,"Tor",$B$2:$B123,"&lt;&gt;"&amp;$B123,$A$2:$A123,$A123)+COUNTIFS($L$2:$L123,"ET",$B$2:$B123,"&lt;&gt;"&amp;$B123,$A$2:$A123,$A123)&amp;":"&amp;COUNTIFS($L$2:$L123,"Tor",$B$2:$B123,$B123,$A$2:$A123,$A123)+COUNTIFS($L$2:$L123,"ET",$B$2:$B123,$B123,$A$2:$A123,$A123)),""),"")</f>
        <v/>
      </c>
      <c r="J123" s="18">
        <f>_xlfn.IFNA(IF(VLOOKUP($A123,Spiele!$A$2:$D$16,3,FALSE)=$B123,(COUNTIFS($L$1:$L122,"Tor",$B$1:$B122,$B123,$A$1:$A122,$A123)+COUNTIFS($L$1:$L122,"ET",$B$1:$B122,$B123,$A$1:$A122,$A123))-(COUNTIFS($L$1:$L122,"Tor",$B$1:$B122,"&lt;&gt;"&amp;$B123,$A$1:$A122,$A123)+COUNTIFS($L$1:$L122,"ET",$B$1:$B122,"&lt;&gt;"&amp;$B123,$A$1:$A122,$A123)),(COUNTIFS($L$1:$L122,"Tor",$B$1:$B122,$B123,$A$1:$A122,$A123)+COUNTIFS($L$1:$L122,"ET",$B$1:$B122,$B123,$A$1:$A122,$A123))-(COUNTIFS($L$1:$L122,"Tor",$B$1:$B122,"&lt;&gt;"&amp;$B123,$A$1:$A122,$A123)+COUNTIFS($L$1:$L122,"ET",$B$1:$B122,"&lt;&gt;"&amp;$B123,$A$1:$A122,$A123))),"")</f>
        <v>0</v>
      </c>
      <c r="K123" s="3">
        <v>18</v>
      </c>
      <c r="L123" s="17" t="s">
        <v>19</v>
      </c>
      <c r="M123" s="2" t="s">
        <v>148</v>
      </c>
      <c r="N123" s="2" t="s">
        <v>159</v>
      </c>
      <c r="O123" s="17">
        <v>16</v>
      </c>
      <c r="P123" s="2">
        <v>6</v>
      </c>
      <c r="Q123" s="2">
        <v>19</v>
      </c>
      <c r="AA123" s="2" t="s">
        <v>152</v>
      </c>
      <c r="AB123" s="17" t="s">
        <v>144</v>
      </c>
      <c r="AC123" s="14" t="s">
        <v>151</v>
      </c>
      <c r="AD123" s="14" t="s">
        <v>157</v>
      </c>
      <c r="AE123" s="18">
        <v>27</v>
      </c>
      <c r="AF123" s="13">
        <v>11.5</v>
      </c>
      <c r="AG123" s="13">
        <v>20.5</v>
      </c>
      <c r="AH123" s="19">
        <f t="shared" si="4"/>
        <v>21.948020411873141</v>
      </c>
      <c r="AI123" s="19">
        <f t="shared" si="5"/>
        <v>15.55457249032899</v>
      </c>
      <c r="AJ123" s="2" t="s">
        <v>147</v>
      </c>
      <c r="AK123" s="13">
        <v>1.5</v>
      </c>
      <c r="AL123" s="13">
        <v>3</v>
      </c>
      <c r="AM123" s="19">
        <f>IF(Abschlüsse[[#This Row],[Ergeb]]="ET","",SQRT(($AF123-$AK123)^2+($AG123-$AL123)^2))</f>
        <v>20.155644370746373</v>
      </c>
      <c r="AN123" s="3">
        <v>2</v>
      </c>
      <c r="AO123" s="13">
        <v>11.5</v>
      </c>
      <c r="AP123" s="13">
        <v>18.5</v>
      </c>
      <c r="AQ123" s="19">
        <f t="shared" si="6"/>
        <v>2</v>
      </c>
      <c r="AR123" s="3">
        <v>1</v>
      </c>
      <c r="AS123" s="13">
        <v>8</v>
      </c>
      <c r="AT123" s="13">
        <v>14.5</v>
      </c>
      <c r="AU123" s="19">
        <f t="shared" si="7"/>
        <v>6.946221994724902</v>
      </c>
    </row>
    <row r="124" spans="1:47" ht="25.05" customHeight="1">
      <c r="A124" s="3">
        <v>5</v>
      </c>
      <c r="B124" s="2" t="s">
        <v>8</v>
      </c>
      <c r="C124" s="17" t="str">
        <f>IF($A124="","",IF(VLOOKUP($A124,Spiele!$A$2:$D$16,3,FALSE)=$B124,"H","G"))</f>
        <v>H</v>
      </c>
      <c r="D124" s="17" t="str">
        <f>IF($B124="","",IF(VLOOKUP($A124,Spiele!$A$2:$F$16,3,FALSE)=$B124,VLOOKUP($A124,Spiele!$A$2:$F$16,4,FALSE),VLOOKUP($A124,Spiele!$A$2:$F$16,3,FALSE)))</f>
        <v>FCM</v>
      </c>
      <c r="E124" s="18">
        <f>IF(Abschlüsse[[#This Row],[Ergeb]]="ET",0,COUNTIFS($A$2:$A124,$A124,$B$2:$B124,$B124,$L$2:$L124,"&lt;&gt;ET"))</f>
        <v>14</v>
      </c>
      <c r="F124" s="11">
        <v>82</v>
      </c>
      <c r="G124" s="12">
        <v>2</v>
      </c>
      <c r="H124" s="18">
        <f>COUNTIFS('Rote Karten'!$A$2:$A$4,$A124,'Rote Karten'!$D$2:$D$4,"&lt;&gt;"&amp;$B124,'Rote Karten'!$B$2:$B$4,"&lt;"&amp;$F124,'Rote Karten'!$C$2:$C$4,"&lt;="&amp;$G124)-COUNTIFS('Rote Karten'!$A$2:$A$4,$A124,'Rote Karten'!$D$2:$D$4,$B124,'Rote Karten'!$B$2:$B$4,"&lt;"&amp;$F124,'Rote Karten'!$C$2:$C$4,"&lt;="&amp;$G124)</f>
        <v>1</v>
      </c>
      <c r="I124" s="17" t="str">
        <f>IF(OR($L124="Tor",$L124="ET"),_xlfn.IFNA(IF(VLOOKUP($A124,Spiele!$A$2:$C$16,3,FALSE)=$B124,COUNTIFS($L$2:$L124,"Tor",$B$2:$B124,$B124,$A$2:$A124,$A124)+COUNTIFS($L$2:$L124,"ET",$B$2:$B124,$B124,$A$2:$A124,$A124)&amp;":"&amp;COUNTIFS($L$2:$L124,"Tor",$B$2:$B124,"&lt;&gt;"&amp;$B124,$A$2:$A124,$A124)+COUNTIFS($L$2:$L124,"ET",$B$2:$B124,"&lt;&gt;"&amp;$B124,$A$2:$A124,$A124),COUNTIFS($L$2:$L124,"Tor",$B$2:$B124,"&lt;&gt;"&amp;$B124,$A$2:$A124,$A124)+COUNTIFS($L$2:$L124,"ET",$B$2:$B124,"&lt;&gt;"&amp;$B124,$A$2:$A124,$A124)&amp;":"&amp;COUNTIFS($L$2:$L124,"Tor",$B$2:$B124,$B124,$A$2:$A124,$A124)+COUNTIFS($L$2:$L124,"ET",$B$2:$B124,$B124,$A$2:$A124,$A124)),""),"")</f>
        <v/>
      </c>
      <c r="J124" s="18">
        <f>_xlfn.IFNA(IF(VLOOKUP($A124,Spiele!$A$2:$D$16,3,FALSE)=$B124,(COUNTIFS($L$1:$L123,"Tor",$B$1:$B123,$B124,$A$1:$A123,$A124)+COUNTIFS($L$1:$L123,"ET",$B$1:$B123,$B124,$A$1:$A123,$A124))-(COUNTIFS($L$1:$L123,"Tor",$B$1:$B123,"&lt;&gt;"&amp;$B124,$A$1:$A123,$A124)+COUNTIFS($L$1:$L123,"ET",$B$1:$B123,"&lt;&gt;"&amp;$B124,$A$1:$A123,$A124)),(COUNTIFS($L$1:$L123,"Tor",$B$1:$B123,$B124,$A$1:$A123,$A124)+COUNTIFS($L$1:$L123,"ET",$B$1:$B123,$B124,$A$1:$A123,$A124))-(COUNTIFS($L$1:$L123,"Tor",$B$1:$B123,"&lt;&gt;"&amp;$B124,$A$1:$A123,$A124)+COUNTIFS($L$1:$L123,"ET",$B$1:$B123,"&lt;&gt;"&amp;$B124,$A$1:$A123,$A124))),"")</f>
        <v>0</v>
      </c>
      <c r="K124" s="3">
        <v>19</v>
      </c>
      <c r="L124" s="17" t="s">
        <v>19</v>
      </c>
      <c r="M124" s="2" t="s">
        <v>148</v>
      </c>
      <c r="N124" s="2" t="s">
        <v>159</v>
      </c>
      <c r="O124" s="17"/>
      <c r="AA124" s="2" t="s">
        <v>152</v>
      </c>
      <c r="AB124" s="17" t="s">
        <v>144</v>
      </c>
      <c r="AC124" s="14" t="s">
        <v>151</v>
      </c>
      <c r="AD124" s="14" t="s">
        <v>157</v>
      </c>
      <c r="AE124" s="18">
        <v>18</v>
      </c>
      <c r="AF124" s="13">
        <v>13.5</v>
      </c>
      <c r="AG124" s="13">
        <v>20</v>
      </c>
      <c r="AH124" s="19">
        <f t="shared" si="4"/>
        <v>22.289585011839051</v>
      </c>
      <c r="AI124" s="19">
        <f t="shared" si="5"/>
        <v>14.432407454590555</v>
      </c>
      <c r="AJ124" s="2" t="s">
        <v>147</v>
      </c>
      <c r="AK124" s="13">
        <v>1.5</v>
      </c>
      <c r="AL124" s="13">
        <v>2.5</v>
      </c>
      <c r="AM124" s="19">
        <f>IF(Abschlüsse[[#This Row],[Ergeb]]="ET","",SQRT(($AF124-$AK124)^2+($AG124-$AL124)^2))</f>
        <v>21.219095173922945</v>
      </c>
      <c r="AN124" s="3">
        <v>1</v>
      </c>
      <c r="AO124" s="13">
        <v>15.5</v>
      </c>
      <c r="AP124" s="13">
        <v>19.5</v>
      </c>
      <c r="AQ124" s="19">
        <f t="shared" si="6"/>
        <v>2.0615528128088303</v>
      </c>
      <c r="AR124" s="3">
        <v>1</v>
      </c>
      <c r="AS124" s="13">
        <v>11</v>
      </c>
      <c r="AT124" s="13">
        <v>16.5</v>
      </c>
      <c r="AU124" s="19">
        <f t="shared" si="7"/>
        <v>4.3011626335213133</v>
      </c>
    </row>
    <row r="125" spans="1:47" ht="25.05" customHeight="1">
      <c r="A125" s="3">
        <v>6</v>
      </c>
      <c r="B125" s="2" t="s">
        <v>8</v>
      </c>
      <c r="C125" s="17" t="str">
        <f>IF($A125="","",IF(VLOOKUP($A125,Spiele!$A$2:$D$16,3,FALSE)=$B125,"H","G"))</f>
        <v>G</v>
      </c>
      <c r="D125" s="17" t="str">
        <f>IF($B125="","",IF(VLOOKUP($A125,Spiele!$A$2:$F$16,3,FALSE)=$B125,VLOOKUP($A125,Spiele!$A$2:$F$16,4,FALSE),VLOOKUP($A125,Spiele!$A$2:$F$16,3,FALSE)))</f>
        <v>FWK</v>
      </c>
      <c r="E125" s="18">
        <f>IF(Abschlüsse[[#This Row],[Ergeb]]="ET",0,COUNTIFS($A$2:$A125,$A125,$B$2:$B125,$B125,$L$2:$L125,"&lt;&gt;ET"))</f>
        <v>1</v>
      </c>
      <c r="F125" s="11">
        <v>2</v>
      </c>
      <c r="G125" s="12">
        <v>1</v>
      </c>
      <c r="H125" s="18">
        <f>COUNTIFS('Rote Karten'!$A$2:$A$4,$A125,'Rote Karten'!$D$2:$D$4,"&lt;&gt;"&amp;$B125,'Rote Karten'!$B$2:$B$4,"&lt;"&amp;$F125,'Rote Karten'!$C$2:$C$4,"&lt;="&amp;$G125)-COUNTIFS('Rote Karten'!$A$2:$A$4,$A125,'Rote Karten'!$D$2:$D$4,$B125,'Rote Karten'!$B$2:$B$4,"&lt;"&amp;$F125,'Rote Karten'!$C$2:$C$4,"&lt;="&amp;$G125)</f>
        <v>0</v>
      </c>
      <c r="I125" s="17" t="str">
        <f>IF(OR($L125="Tor",$L125="ET"),_xlfn.IFNA(IF(VLOOKUP($A125,Spiele!$A$2:$C$16,3,FALSE)=$B125,COUNTIFS($L$2:$L125,"Tor",$B$2:$B125,$B125,$A$2:$A125,$A125)+COUNTIFS($L$2:$L125,"ET",$B$2:$B125,$B125,$A$2:$A125,$A125)&amp;":"&amp;COUNTIFS($L$2:$L125,"Tor",$B$2:$B125,"&lt;&gt;"&amp;$B125,$A$2:$A125,$A125)+COUNTIFS($L$2:$L125,"ET",$B$2:$B125,"&lt;&gt;"&amp;$B125,$A$2:$A125,$A125),COUNTIFS($L$2:$L125,"Tor",$B$2:$B125,"&lt;&gt;"&amp;$B125,$A$2:$A125,$A125)+COUNTIFS($L$2:$L125,"ET",$B$2:$B125,"&lt;&gt;"&amp;$B125,$A$2:$A125,$A125)&amp;":"&amp;COUNTIFS($L$2:$L125,"Tor",$B$2:$B125,$B125,$A$2:$A125,$A125)+COUNTIFS($L$2:$L125,"ET",$B$2:$B125,$B125,$A$2:$A125,$A125)),""),"")</f>
        <v/>
      </c>
      <c r="J125" s="18">
        <f>_xlfn.IFNA(IF(VLOOKUP($A125,Spiele!$A$2:$D$16,3,FALSE)=$B125,(COUNTIFS($L$1:$L124,"Tor",$B$1:$B124,$B125,$A$1:$A124,$A125)+COUNTIFS($L$1:$L124,"ET",$B$1:$B124,$B125,$A$1:$A124,$A125))-(COUNTIFS($L$1:$L124,"Tor",$B$1:$B124,"&lt;&gt;"&amp;$B125,$A$1:$A124,$A125)+COUNTIFS($L$1:$L124,"ET",$B$1:$B124,"&lt;&gt;"&amp;$B125,$A$1:$A124,$A125)),(COUNTIFS($L$1:$L124,"Tor",$B$1:$B124,$B125,$A$1:$A124,$A125)+COUNTIFS($L$1:$L124,"ET",$B$1:$B124,$B125,$A$1:$A124,$A125))-(COUNTIFS($L$1:$L124,"Tor",$B$1:$B124,"&lt;&gt;"&amp;$B125,$A$1:$A124,$A125)+COUNTIFS($L$1:$L124,"ET",$B$1:$B124,"&lt;&gt;"&amp;$B125,$A$1:$A124,$A125))),"")</f>
        <v>0</v>
      </c>
      <c r="K125" s="3">
        <v>1</v>
      </c>
      <c r="L125" s="17" t="s">
        <v>18</v>
      </c>
      <c r="M125" s="2" t="s">
        <v>148</v>
      </c>
      <c r="N125" s="2" t="s">
        <v>3</v>
      </c>
      <c r="O125" s="17">
        <v>7</v>
      </c>
      <c r="P125" s="2">
        <v>27</v>
      </c>
      <c r="Q125" s="2">
        <v>16</v>
      </c>
      <c r="R125" s="2">
        <v>20</v>
      </c>
      <c r="AA125" s="2" t="s">
        <v>142</v>
      </c>
      <c r="AB125" s="17" t="s">
        <v>144</v>
      </c>
      <c r="AC125" s="14" t="s">
        <v>145</v>
      </c>
      <c r="AD125" s="14" t="s">
        <v>157</v>
      </c>
      <c r="AE125" s="18">
        <v>11</v>
      </c>
      <c r="AF125" s="13">
        <v>5</v>
      </c>
      <c r="AG125" s="13">
        <v>20</v>
      </c>
      <c r="AH125" s="19">
        <f t="shared" si="4"/>
        <v>20.04483973495423</v>
      </c>
      <c r="AI125" s="19">
        <f t="shared" si="5"/>
        <v>19.579523089892454</v>
      </c>
      <c r="AJ125" s="2" t="s">
        <v>147</v>
      </c>
      <c r="AK125" s="13">
        <v>0.5</v>
      </c>
      <c r="AL125" s="13">
        <v>2.5</v>
      </c>
      <c r="AM125" s="19">
        <f>IF(Abschlüsse[[#This Row],[Ergeb]]="ET","",SQRT(($AF125-$AK125)^2+($AG125-$AL125)^2))</f>
        <v>18.069310999592652</v>
      </c>
      <c r="AN125" s="3">
        <v>1</v>
      </c>
      <c r="AO125" s="13">
        <v>4.5</v>
      </c>
      <c r="AP125" s="13">
        <v>19.5</v>
      </c>
      <c r="AQ125" s="19">
        <f t="shared" si="6"/>
        <v>0.70710678118654757</v>
      </c>
      <c r="AR125" s="3">
        <v>1</v>
      </c>
      <c r="AS125" s="13">
        <v>3.5</v>
      </c>
      <c r="AT125" s="13">
        <v>14</v>
      </c>
      <c r="AU125" s="19">
        <f t="shared" si="7"/>
        <v>6.1846584384264904</v>
      </c>
    </row>
    <row r="126" spans="1:47" ht="25.05" customHeight="1">
      <c r="A126" s="3">
        <v>6</v>
      </c>
      <c r="B126" s="2" t="s">
        <v>8</v>
      </c>
      <c r="C126" s="17" t="str">
        <f>IF($A126="","",IF(VLOOKUP($A126,Spiele!$A$2:$D$16,3,FALSE)=$B126,"H","G"))</f>
        <v>G</v>
      </c>
      <c r="D126" s="17" t="str">
        <f>IF($B126="","",IF(VLOOKUP($A126,Spiele!$A$2:$F$16,3,FALSE)=$B126,VLOOKUP($A126,Spiele!$A$2:$F$16,4,FALSE),VLOOKUP($A126,Spiele!$A$2:$F$16,3,FALSE)))</f>
        <v>FWK</v>
      </c>
      <c r="E126" s="18">
        <f>IF(Abschlüsse[[#This Row],[Ergeb]]="ET",0,COUNTIFS($A$2:$A126,$A126,$B$2:$B126,$B126,$L$2:$L126,"&lt;&gt;ET"))</f>
        <v>2</v>
      </c>
      <c r="F126" s="11">
        <v>6</v>
      </c>
      <c r="G126" s="12">
        <v>1</v>
      </c>
      <c r="H126" s="18">
        <f>COUNTIFS('Rote Karten'!$A$2:$A$4,$A126,'Rote Karten'!$D$2:$D$4,"&lt;&gt;"&amp;$B126,'Rote Karten'!$B$2:$B$4,"&lt;"&amp;$F126,'Rote Karten'!$C$2:$C$4,"&lt;="&amp;$G126)-COUNTIFS('Rote Karten'!$A$2:$A$4,$A126,'Rote Karten'!$D$2:$D$4,$B126,'Rote Karten'!$B$2:$B$4,"&lt;"&amp;$F126,'Rote Karten'!$C$2:$C$4,"&lt;="&amp;$G126)</f>
        <v>0</v>
      </c>
      <c r="I126" s="17" t="str">
        <f>IF(OR($L126="Tor",$L126="ET"),_xlfn.IFNA(IF(VLOOKUP($A126,Spiele!$A$2:$C$16,3,FALSE)=$B126,COUNTIFS($L$2:$L126,"Tor",$B$2:$B126,$B126,$A$2:$A126,$A126)+COUNTIFS($L$2:$L126,"ET",$B$2:$B126,$B126,$A$2:$A126,$A126)&amp;":"&amp;COUNTIFS($L$2:$L126,"Tor",$B$2:$B126,"&lt;&gt;"&amp;$B126,$A$2:$A126,$A126)+COUNTIFS($L$2:$L126,"ET",$B$2:$B126,"&lt;&gt;"&amp;$B126,$A$2:$A126,$A126),COUNTIFS($L$2:$L126,"Tor",$B$2:$B126,"&lt;&gt;"&amp;$B126,$A$2:$A126,$A126)+COUNTIFS($L$2:$L126,"ET",$B$2:$B126,"&lt;&gt;"&amp;$B126,$A$2:$A126,$A126)&amp;":"&amp;COUNTIFS($L$2:$L126,"Tor",$B$2:$B126,$B126,$A$2:$A126,$A126)+COUNTIFS($L$2:$L126,"ET",$B$2:$B126,$B126,$A$2:$A126,$A126)),""),"")</f>
        <v/>
      </c>
      <c r="J126" s="18">
        <f>_xlfn.IFNA(IF(VLOOKUP($A126,Spiele!$A$2:$D$16,3,FALSE)=$B126,(COUNTIFS($L$1:$L125,"Tor",$B$1:$B125,$B126,$A$1:$A125,$A126)+COUNTIFS($L$1:$L125,"ET",$B$1:$B125,$B126,$A$1:$A125,$A126))-(COUNTIFS($L$1:$L125,"Tor",$B$1:$B125,"&lt;&gt;"&amp;$B126,$A$1:$A125,$A126)+COUNTIFS($L$1:$L125,"ET",$B$1:$B125,"&lt;&gt;"&amp;$B126,$A$1:$A125,$A126)),(COUNTIFS($L$1:$L125,"Tor",$B$1:$B125,$B126,$A$1:$A125,$A126)+COUNTIFS($L$1:$L125,"ET",$B$1:$B125,$B126,$A$1:$A125,$A126))-(COUNTIFS($L$1:$L125,"Tor",$B$1:$B125,"&lt;&gt;"&amp;$B126,$A$1:$A125,$A126)+COUNTIFS($L$1:$L125,"ET",$B$1:$B125,"&lt;&gt;"&amp;$B126,$A$1:$A125,$A126))),"")</f>
        <v>0</v>
      </c>
      <c r="K126" s="3">
        <v>2</v>
      </c>
      <c r="L126" s="17" t="s">
        <v>20</v>
      </c>
      <c r="M126" s="2" t="s">
        <v>169</v>
      </c>
      <c r="N126" s="2" t="s">
        <v>3</v>
      </c>
      <c r="O126" s="17"/>
      <c r="AA126" s="2" t="s">
        <v>152</v>
      </c>
      <c r="AB126" s="17" t="s">
        <v>150</v>
      </c>
      <c r="AC126" s="14" t="s">
        <v>145</v>
      </c>
      <c r="AD126" s="14" t="s">
        <v>157</v>
      </c>
      <c r="AE126" s="18">
        <v>10</v>
      </c>
      <c r="AF126" s="13">
        <v>4.5</v>
      </c>
      <c r="AG126" s="13">
        <v>18</v>
      </c>
      <c r="AH126" s="19">
        <f t="shared" si="4"/>
        <v>18.01958934049275</v>
      </c>
      <c r="AI126" s="19">
        <f t="shared" si="5"/>
        <v>21.714506508528796</v>
      </c>
      <c r="AJ126" s="2" t="s">
        <v>147</v>
      </c>
      <c r="AK126" s="13">
        <v>0.5</v>
      </c>
      <c r="AL126" s="13">
        <v>2</v>
      </c>
      <c r="AM126" s="19">
        <f>IF(Abschlüsse[[#This Row],[Ergeb]]="ET","",SQRT(($AF126-$AK126)^2+($AG126-$AL126)^2))</f>
        <v>16.492422502470642</v>
      </c>
      <c r="AN126" s="3">
        <v>0</v>
      </c>
      <c r="AO126" s="13"/>
      <c r="AP126" s="13"/>
      <c r="AQ126" s="19" t="str">
        <f t="shared" si="6"/>
        <v/>
      </c>
      <c r="AR126" s="3">
        <v>4</v>
      </c>
      <c r="AS126" s="13">
        <v>4</v>
      </c>
      <c r="AT126" s="13">
        <v>14</v>
      </c>
      <c r="AU126" s="19">
        <f t="shared" si="7"/>
        <v>4.0311288741492746</v>
      </c>
    </row>
    <row r="127" spans="1:47" ht="25.05" customHeight="1">
      <c r="A127" s="3">
        <v>6</v>
      </c>
      <c r="B127" s="2" t="s">
        <v>65</v>
      </c>
      <c r="C127" s="17" t="str">
        <f>IF($A127="","",IF(VLOOKUP($A127,Spiele!$A$2:$D$16,3,FALSE)=$B127,"H","G"))</f>
        <v>H</v>
      </c>
      <c r="D127" s="17" t="str">
        <f>IF($B127="","",IF(VLOOKUP($A127,Spiele!$A$2:$F$16,3,FALSE)=$B127,VLOOKUP($A127,Spiele!$A$2:$F$16,4,FALSE),VLOOKUP($A127,Spiele!$A$2:$F$16,3,FALSE)))</f>
        <v>FCN</v>
      </c>
      <c r="E127" s="18">
        <f>IF(Abschlüsse[[#This Row],[Ergeb]]="ET",0,COUNTIFS($A$2:$A127,$A127,$B$2:$B127,$B127,$L$2:$L127,"&lt;&gt;ET"))</f>
        <v>1</v>
      </c>
      <c r="F127" s="11">
        <v>16</v>
      </c>
      <c r="G127" s="12">
        <v>1</v>
      </c>
      <c r="H127" s="18">
        <f>COUNTIFS('Rote Karten'!$A$2:$A$4,$A127,'Rote Karten'!$D$2:$D$4,"&lt;&gt;"&amp;$B127,'Rote Karten'!$B$2:$B$4,"&lt;"&amp;$F127,'Rote Karten'!$C$2:$C$4,"&lt;="&amp;$G127)-COUNTIFS('Rote Karten'!$A$2:$A$4,$A127,'Rote Karten'!$D$2:$D$4,$B127,'Rote Karten'!$B$2:$B$4,"&lt;"&amp;$F127,'Rote Karten'!$C$2:$C$4,"&lt;="&amp;$G127)</f>
        <v>0</v>
      </c>
      <c r="I127" s="17" t="str">
        <f>IF(OR($L127="Tor",$L127="ET"),_xlfn.IFNA(IF(VLOOKUP($A127,Spiele!$A$2:$C$16,3,FALSE)=$B127,COUNTIFS($L$2:$L127,"Tor",$B$2:$B127,$B127,$A$2:$A127,$A127)+COUNTIFS($L$2:$L127,"ET",$B$2:$B127,$B127,$A$2:$A127,$A127)&amp;":"&amp;COUNTIFS($L$2:$L127,"Tor",$B$2:$B127,"&lt;&gt;"&amp;$B127,$A$2:$A127,$A127)+COUNTIFS($L$2:$L127,"ET",$B$2:$B127,"&lt;&gt;"&amp;$B127,$A$2:$A127,$A127),COUNTIFS($L$2:$L127,"Tor",$B$2:$B127,"&lt;&gt;"&amp;$B127,$A$2:$A127,$A127)+COUNTIFS($L$2:$L127,"ET",$B$2:$B127,"&lt;&gt;"&amp;$B127,$A$2:$A127,$A127)&amp;":"&amp;COUNTIFS($L$2:$L127,"Tor",$B$2:$B127,$B127,$A$2:$A127,$A127)+COUNTIFS($L$2:$L127,"ET",$B$2:$B127,$B127,$A$2:$A127,$A127)),""),"")</f>
        <v/>
      </c>
      <c r="J127" s="18">
        <f>_xlfn.IFNA(IF(VLOOKUP($A127,Spiele!$A$2:$D$16,3,FALSE)=$B127,(COUNTIFS($L$1:$L126,"Tor",$B$1:$B126,$B127,$A$1:$A126,$A127)+COUNTIFS($L$1:$L126,"ET",$B$1:$B126,$B127,$A$1:$A126,$A127))-(COUNTIFS($L$1:$L126,"Tor",$B$1:$B126,"&lt;&gt;"&amp;$B127,$A$1:$A126,$A127)+COUNTIFS($L$1:$L126,"ET",$B$1:$B126,"&lt;&gt;"&amp;$B127,$A$1:$A126,$A127)),(COUNTIFS($L$1:$L126,"Tor",$B$1:$B126,$B127,$A$1:$A126,$A127)+COUNTIFS($L$1:$L126,"ET",$B$1:$B126,$B127,$A$1:$A126,$A127))-(COUNTIFS($L$1:$L126,"Tor",$B$1:$B126,"&lt;&gt;"&amp;$B127,$A$1:$A126,$A127)+COUNTIFS($L$1:$L126,"ET",$B$1:$B126,"&lt;&gt;"&amp;$B127,$A$1:$A126,$A127))),"")</f>
        <v>0</v>
      </c>
      <c r="K127" s="3">
        <v>3</v>
      </c>
      <c r="L127" s="17" t="s">
        <v>19</v>
      </c>
      <c r="M127" s="2" t="s">
        <v>175</v>
      </c>
      <c r="O127" s="17"/>
      <c r="AA127" s="2" t="s">
        <v>143</v>
      </c>
      <c r="AB127" s="17" t="s">
        <v>144</v>
      </c>
      <c r="AC127" s="14" t="s">
        <v>151</v>
      </c>
      <c r="AD127" s="14" t="s">
        <v>146</v>
      </c>
      <c r="AE127" s="18"/>
      <c r="AF127" s="13">
        <v>-2</v>
      </c>
      <c r="AG127" s="13">
        <v>31</v>
      </c>
      <c r="AH127" s="19">
        <f t="shared" si="4"/>
        <v>31</v>
      </c>
      <c r="AI127" s="19">
        <f t="shared" si="5"/>
        <v>13.412297867051976</v>
      </c>
      <c r="AJ127" s="2" t="s">
        <v>147</v>
      </c>
      <c r="AK127" s="13">
        <v>2</v>
      </c>
      <c r="AL127" s="13">
        <v>1</v>
      </c>
      <c r="AM127" s="19">
        <f>IF(Abschlüsse[[#This Row],[Ergeb]]="ET","",SQRT(($AF127-$AK127)^2+($AG127-$AL127)^2))</f>
        <v>30.265491900843113</v>
      </c>
      <c r="AN127" s="3">
        <v>0</v>
      </c>
      <c r="AO127" s="13"/>
      <c r="AP127" s="13"/>
      <c r="AQ127" s="19" t="str">
        <f t="shared" si="6"/>
        <v/>
      </c>
      <c r="AR127" s="3">
        <v>3</v>
      </c>
      <c r="AS127" s="13">
        <v>-2.5</v>
      </c>
      <c r="AT127" s="13">
        <v>22.5</v>
      </c>
      <c r="AU127" s="19">
        <f t="shared" si="7"/>
        <v>8.5146931829632013</v>
      </c>
    </row>
    <row r="128" spans="1:47" ht="25.05" customHeight="1">
      <c r="A128" s="3">
        <v>6</v>
      </c>
      <c r="B128" s="2" t="s">
        <v>65</v>
      </c>
      <c r="C128" s="17" t="str">
        <f>IF($A128="","",IF(VLOOKUP($A128,Spiele!$A$2:$D$16,3,FALSE)=$B128,"H","G"))</f>
        <v>H</v>
      </c>
      <c r="D128" s="17" t="str">
        <f>IF($B128="","",IF(VLOOKUP($A128,Spiele!$A$2:$F$16,3,FALSE)=$B128,VLOOKUP($A128,Spiele!$A$2:$F$16,4,FALSE),VLOOKUP($A128,Spiele!$A$2:$F$16,3,FALSE)))</f>
        <v>FCN</v>
      </c>
      <c r="E128" s="18">
        <f>IF(Abschlüsse[[#This Row],[Ergeb]]="ET",0,COUNTIFS($A$2:$A128,$A128,$B$2:$B128,$B128,$L$2:$L128,"&lt;&gt;ET"))</f>
        <v>2</v>
      </c>
      <c r="F128" s="11">
        <v>17</v>
      </c>
      <c r="G128" s="12">
        <v>1</v>
      </c>
      <c r="H128" s="18">
        <f>COUNTIFS('Rote Karten'!$A$2:$A$4,$A128,'Rote Karten'!$D$2:$D$4,"&lt;&gt;"&amp;$B128,'Rote Karten'!$B$2:$B$4,"&lt;"&amp;$F128,'Rote Karten'!$C$2:$C$4,"&lt;="&amp;$G128)-COUNTIFS('Rote Karten'!$A$2:$A$4,$A128,'Rote Karten'!$D$2:$D$4,$B128,'Rote Karten'!$B$2:$B$4,"&lt;"&amp;$F128,'Rote Karten'!$C$2:$C$4,"&lt;="&amp;$G128)</f>
        <v>0</v>
      </c>
      <c r="I128" s="17" t="str">
        <f>IF(OR($L128="Tor",$L128="ET"),_xlfn.IFNA(IF(VLOOKUP($A128,Spiele!$A$2:$C$16,3,FALSE)=$B128,COUNTIFS($L$2:$L128,"Tor",$B$2:$B128,$B128,$A$2:$A128,$A128)+COUNTIFS($L$2:$L128,"ET",$B$2:$B128,$B128,$A$2:$A128,$A128)&amp;":"&amp;COUNTIFS($L$2:$L128,"Tor",$B$2:$B128,"&lt;&gt;"&amp;$B128,$A$2:$A128,$A128)+COUNTIFS($L$2:$L128,"ET",$B$2:$B128,"&lt;&gt;"&amp;$B128,$A$2:$A128,$A128),COUNTIFS($L$2:$L128,"Tor",$B$2:$B128,"&lt;&gt;"&amp;$B128,$A$2:$A128,$A128)+COUNTIFS($L$2:$L128,"ET",$B$2:$B128,"&lt;&gt;"&amp;$B128,$A$2:$A128,$A128)&amp;":"&amp;COUNTIFS($L$2:$L128,"Tor",$B$2:$B128,$B128,$A$2:$A128,$A128)+COUNTIFS($L$2:$L128,"ET",$B$2:$B128,$B128,$A$2:$A128,$A128)),""),"")</f>
        <v/>
      </c>
      <c r="J128" s="18">
        <f>_xlfn.IFNA(IF(VLOOKUP($A128,Spiele!$A$2:$D$16,3,FALSE)=$B128,(COUNTIFS($L$1:$L127,"Tor",$B$1:$B127,$B128,$A$1:$A127,$A128)+COUNTIFS($L$1:$L127,"ET",$B$1:$B127,$B128,$A$1:$A127,$A128))-(COUNTIFS($L$1:$L127,"Tor",$B$1:$B127,"&lt;&gt;"&amp;$B128,$A$1:$A127,$A128)+COUNTIFS($L$1:$L127,"ET",$B$1:$B127,"&lt;&gt;"&amp;$B128,$A$1:$A127,$A128)),(COUNTIFS($L$1:$L127,"Tor",$B$1:$B127,$B128,$A$1:$A127,$A128)+COUNTIFS($L$1:$L127,"ET",$B$1:$B127,$B128,$A$1:$A127,$A128))-(COUNTIFS($L$1:$L127,"Tor",$B$1:$B127,"&lt;&gt;"&amp;$B128,$A$1:$A127,$A128)+COUNTIFS($L$1:$L127,"ET",$B$1:$B127,"&lt;&gt;"&amp;$B128,$A$1:$A127,$A128))),"")</f>
        <v>0</v>
      </c>
      <c r="K128" s="3">
        <v>4</v>
      </c>
      <c r="L128" s="17" t="s">
        <v>20</v>
      </c>
      <c r="M128" s="2" t="s">
        <v>164</v>
      </c>
      <c r="N128" s="2" t="s">
        <v>165</v>
      </c>
      <c r="O128" s="17"/>
      <c r="AA128" s="2" t="s">
        <v>152</v>
      </c>
      <c r="AB128" s="17" t="s">
        <v>144</v>
      </c>
      <c r="AC128" s="14" t="s">
        <v>151</v>
      </c>
      <c r="AD128" s="14" t="s">
        <v>157</v>
      </c>
      <c r="AE128" s="18"/>
      <c r="AF128" s="13">
        <v>6.5</v>
      </c>
      <c r="AG128" s="13">
        <v>11</v>
      </c>
      <c r="AH128" s="19">
        <f t="shared" si="4"/>
        <v>11.360704203525414</v>
      </c>
      <c r="AI128" s="19">
        <f t="shared" si="5"/>
        <v>28.250096832660915</v>
      </c>
      <c r="AJ128" s="2" t="s">
        <v>147</v>
      </c>
      <c r="AK128" s="13">
        <v>2.5</v>
      </c>
      <c r="AL128" s="13">
        <v>2</v>
      </c>
      <c r="AM128" s="19">
        <f>IF(Abschlüsse[[#This Row],[Ergeb]]="ET","",SQRT(($AF128-$AK128)^2+($AG128-$AL128)^2))</f>
        <v>9.8488578017961039</v>
      </c>
      <c r="AN128" s="3">
        <v>0</v>
      </c>
      <c r="AO128" s="13"/>
      <c r="AP128" s="13"/>
      <c r="AQ128" s="19" t="str">
        <f t="shared" si="6"/>
        <v/>
      </c>
      <c r="AR128" s="3">
        <v>1</v>
      </c>
      <c r="AS128" s="13">
        <v>5.5</v>
      </c>
      <c r="AT128" s="13">
        <v>9</v>
      </c>
      <c r="AU128" s="19">
        <f t="shared" si="7"/>
        <v>2.2360679774997898</v>
      </c>
    </row>
    <row r="129" spans="1:47" ht="25.05" customHeight="1">
      <c r="A129" s="3">
        <v>6</v>
      </c>
      <c r="B129" s="2" t="s">
        <v>8</v>
      </c>
      <c r="C129" s="17" t="str">
        <f>IF($A129="","",IF(VLOOKUP($A129,Spiele!$A$2:$D$16,3,FALSE)=$B129,"H","G"))</f>
        <v>G</v>
      </c>
      <c r="D129" s="17" t="str">
        <f>IF($B129="","",IF(VLOOKUP($A129,Spiele!$A$2:$F$16,3,FALSE)=$B129,VLOOKUP($A129,Spiele!$A$2:$F$16,4,FALSE),VLOOKUP($A129,Spiele!$A$2:$F$16,3,FALSE)))</f>
        <v>FWK</v>
      </c>
      <c r="E129" s="18">
        <f>IF(Abschlüsse[[#This Row],[Ergeb]]="ET",0,COUNTIFS($A$2:$A129,$A129,$B$2:$B129,$B129,$L$2:$L129,"&lt;&gt;ET"))</f>
        <v>3</v>
      </c>
      <c r="F129" s="11">
        <v>21</v>
      </c>
      <c r="G129" s="12">
        <v>1</v>
      </c>
      <c r="H129" s="18">
        <f>COUNTIFS('Rote Karten'!$A$2:$A$4,$A129,'Rote Karten'!$D$2:$D$4,"&lt;&gt;"&amp;$B129,'Rote Karten'!$B$2:$B$4,"&lt;"&amp;$F129,'Rote Karten'!$C$2:$C$4,"&lt;="&amp;$G129)-COUNTIFS('Rote Karten'!$A$2:$A$4,$A129,'Rote Karten'!$D$2:$D$4,$B129,'Rote Karten'!$B$2:$B$4,"&lt;"&amp;$F129,'Rote Karten'!$C$2:$C$4,"&lt;="&amp;$G129)</f>
        <v>0</v>
      </c>
      <c r="I129" s="17" t="str">
        <f>IF(OR($L129="Tor",$L129="ET"),_xlfn.IFNA(IF(VLOOKUP($A129,Spiele!$A$2:$C$16,3,FALSE)=$B129,COUNTIFS($L$2:$L129,"Tor",$B$2:$B129,$B129,$A$2:$A129,$A129)+COUNTIFS($L$2:$L129,"ET",$B$2:$B129,$B129,$A$2:$A129,$A129)&amp;":"&amp;COUNTIFS($L$2:$L129,"Tor",$B$2:$B129,"&lt;&gt;"&amp;$B129,$A$2:$A129,$A129)+COUNTIFS($L$2:$L129,"ET",$B$2:$B129,"&lt;&gt;"&amp;$B129,$A$2:$A129,$A129),COUNTIFS($L$2:$L129,"Tor",$B$2:$B129,"&lt;&gt;"&amp;$B129,$A$2:$A129,$A129)+COUNTIFS($L$2:$L129,"ET",$B$2:$B129,"&lt;&gt;"&amp;$B129,$A$2:$A129,$A129)&amp;":"&amp;COUNTIFS($L$2:$L129,"Tor",$B$2:$B129,$B129,$A$2:$A129,$A129)+COUNTIFS($L$2:$L129,"ET",$B$2:$B129,$B129,$A$2:$A129,$A129)),""),"")</f>
        <v>0:1</v>
      </c>
      <c r="J129" s="18">
        <f>_xlfn.IFNA(IF(VLOOKUP($A129,Spiele!$A$2:$D$16,3,FALSE)=$B129,(COUNTIFS($L$1:$L128,"Tor",$B$1:$B128,$B129,$A$1:$A128,$A129)+COUNTIFS($L$1:$L128,"ET",$B$1:$B128,$B129,$A$1:$A128,$A129))-(COUNTIFS($L$1:$L128,"Tor",$B$1:$B128,"&lt;&gt;"&amp;$B129,$A$1:$A128,$A129)+COUNTIFS($L$1:$L128,"ET",$B$1:$B128,"&lt;&gt;"&amp;$B129,$A$1:$A128,$A129)),(COUNTIFS($L$1:$L128,"Tor",$B$1:$B128,$B129,$A$1:$A128,$A129)+COUNTIFS($L$1:$L128,"ET",$B$1:$B128,$B129,$A$1:$A128,$A129))-(COUNTIFS($L$1:$L128,"Tor",$B$1:$B128,"&lt;&gt;"&amp;$B129,$A$1:$A128,$A129)+COUNTIFS($L$1:$L128,"ET",$B$1:$B128,"&lt;&gt;"&amp;$B129,$A$1:$A128,$A129))),"")</f>
        <v>0</v>
      </c>
      <c r="K129" s="3">
        <v>5</v>
      </c>
      <c r="L129" s="17" t="s">
        <v>0</v>
      </c>
      <c r="M129" s="2" t="s">
        <v>174</v>
      </c>
      <c r="N129" s="2" t="s">
        <v>174</v>
      </c>
      <c r="O129" s="17">
        <v>20</v>
      </c>
      <c r="AA129" s="2" t="s">
        <v>155</v>
      </c>
      <c r="AB129" s="17" t="s">
        <v>144</v>
      </c>
      <c r="AC129" s="14" t="s">
        <v>145</v>
      </c>
      <c r="AD129" s="14" t="s">
        <v>146</v>
      </c>
      <c r="AE129" s="18">
        <v>23</v>
      </c>
      <c r="AF129" s="13">
        <v>-7</v>
      </c>
      <c r="AG129" s="13">
        <v>3.5</v>
      </c>
      <c r="AH129" s="19">
        <f t="shared" si="4"/>
        <v>4.8379334431139087</v>
      </c>
      <c r="AI129" s="19">
        <f t="shared" si="5"/>
        <v>28.163437271945604</v>
      </c>
      <c r="AJ129" s="2" t="s">
        <v>147</v>
      </c>
      <c r="AK129" s="13">
        <v>-2</v>
      </c>
      <c r="AL129" s="13">
        <v>0.5</v>
      </c>
      <c r="AM129" s="19">
        <f>IF(Abschlüsse[[#This Row],[Ergeb]]="ET","",SQRT(($AF129-$AK129)^2+($AG129-$AL129)^2))</f>
        <v>5.8309518948453007</v>
      </c>
      <c r="AN129" s="3">
        <v>1</v>
      </c>
      <c r="AO129" s="13">
        <v>-6</v>
      </c>
      <c r="AP129" s="13">
        <v>4.5</v>
      </c>
      <c r="AQ129" s="19">
        <f t="shared" si="6"/>
        <v>1.4142135623730951</v>
      </c>
      <c r="AR129" s="3">
        <v>1</v>
      </c>
      <c r="AS129" s="13">
        <v>-3.5</v>
      </c>
      <c r="AT129" s="13">
        <v>0</v>
      </c>
      <c r="AU129" s="19">
        <f t="shared" si="7"/>
        <v>4.9497474683058327</v>
      </c>
    </row>
    <row r="130" spans="1:47" ht="25.05" customHeight="1">
      <c r="A130" s="3">
        <v>6</v>
      </c>
      <c r="B130" s="2" t="s">
        <v>65</v>
      </c>
      <c r="C130" s="17" t="str">
        <f>IF($A130="","",IF(VLOOKUP($A130,Spiele!$A$2:$D$16,3,FALSE)=$B130,"H","G"))</f>
        <v>H</v>
      </c>
      <c r="D130" s="17" t="str">
        <f>IF($B130="","",IF(VLOOKUP($A130,Spiele!$A$2:$F$16,3,FALSE)=$B130,VLOOKUP($A130,Spiele!$A$2:$F$16,4,FALSE),VLOOKUP($A130,Spiele!$A$2:$F$16,3,FALSE)))</f>
        <v>FCN</v>
      </c>
      <c r="E130" s="18">
        <f>IF(Abschlüsse[[#This Row],[Ergeb]]="ET",0,COUNTIFS($A$2:$A130,$A130,$B$2:$B130,$B130,$L$2:$L130,"&lt;&gt;ET"))</f>
        <v>3</v>
      </c>
      <c r="F130" s="11">
        <v>22</v>
      </c>
      <c r="G130" s="12">
        <v>1</v>
      </c>
      <c r="H130" s="18">
        <f>COUNTIFS('Rote Karten'!$A$2:$A$4,$A130,'Rote Karten'!$D$2:$D$4,"&lt;&gt;"&amp;$B130,'Rote Karten'!$B$2:$B$4,"&lt;"&amp;$F130,'Rote Karten'!$C$2:$C$4,"&lt;="&amp;$G130)-COUNTIFS('Rote Karten'!$A$2:$A$4,$A130,'Rote Karten'!$D$2:$D$4,$B130,'Rote Karten'!$B$2:$B$4,"&lt;"&amp;$F130,'Rote Karten'!$C$2:$C$4,"&lt;="&amp;$G130)</f>
        <v>0</v>
      </c>
      <c r="I130" s="17" t="str">
        <f>IF(OR($L130="Tor",$L130="ET"),_xlfn.IFNA(IF(VLOOKUP($A130,Spiele!$A$2:$C$16,3,FALSE)=$B130,COUNTIFS($L$2:$L130,"Tor",$B$2:$B130,$B130,$A$2:$A130,$A130)+COUNTIFS($L$2:$L130,"ET",$B$2:$B130,$B130,$A$2:$A130,$A130)&amp;":"&amp;COUNTIFS($L$2:$L130,"Tor",$B$2:$B130,"&lt;&gt;"&amp;$B130,$A$2:$A130,$A130)+COUNTIFS($L$2:$L130,"ET",$B$2:$B130,"&lt;&gt;"&amp;$B130,$A$2:$A130,$A130),COUNTIFS($L$2:$L130,"Tor",$B$2:$B130,"&lt;&gt;"&amp;$B130,$A$2:$A130,$A130)+COUNTIFS($L$2:$L130,"ET",$B$2:$B130,"&lt;&gt;"&amp;$B130,$A$2:$A130,$A130)&amp;":"&amp;COUNTIFS($L$2:$L130,"Tor",$B$2:$B130,$B130,$A$2:$A130,$A130)+COUNTIFS($L$2:$L130,"ET",$B$2:$B130,$B130,$A$2:$A130,$A130)),""),"")</f>
        <v>1:1</v>
      </c>
      <c r="J130" s="18">
        <f>_xlfn.IFNA(IF(VLOOKUP($A130,Spiele!$A$2:$D$16,3,FALSE)=$B130,(COUNTIFS($L$1:$L129,"Tor",$B$1:$B129,$B130,$A$1:$A129,$A130)+COUNTIFS($L$1:$L129,"ET",$B$1:$B129,$B130,$A$1:$A129,$A130))-(COUNTIFS($L$1:$L129,"Tor",$B$1:$B129,"&lt;&gt;"&amp;$B130,$A$1:$A129,$A130)+COUNTIFS($L$1:$L129,"ET",$B$1:$B129,"&lt;&gt;"&amp;$B130,$A$1:$A129,$A130)),(COUNTIFS($L$1:$L129,"Tor",$B$1:$B129,$B130,$A$1:$A129,$A130)+COUNTIFS($L$1:$L129,"ET",$B$1:$B129,$B130,$A$1:$A129,$A130))-(COUNTIFS($L$1:$L129,"Tor",$B$1:$B129,"&lt;&gt;"&amp;$B130,$A$1:$A129,$A130)+COUNTIFS($L$1:$L129,"ET",$B$1:$B129,"&lt;&gt;"&amp;$B130,$A$1:$A129,$A130))),"")</f>
        <v>-1</v>
      </c>
      <c r="K130" s="3">
        <v>6</v>
      </c>
      <c r="L130" s="17" t="s">
        <v>0</v>
      </c>
      <c r="M130" s="2" t="s">
        <v>158</v>
      </c>
      <c r="N130" s="2" t="s">
        <v>179</v>
      </c>
      <c r="O130" s="17"/>
      <c r="AA130" s="2" t="s">
        <v>143</v>
      </c>
      <c r="AB130" s="17" t="s">
        <v>150</v>
      </c>
      <c r="AC130" s="14" t="s">
        <v>151</v>
      </c>
      <c r="AD130" s="14" t="s">
        <v>146</v>
      </c>
      <c r="AE130" s="18"/>
      <c r="AF130" s="13">
        <v>4.5</v>
      </c>
      <c r="AG130" s="13">
        <v>7.5</v>
      </c>
      <c r="AH130" s="19">
        <f t="shared" ref="AH130:AH193" si="8">IF($L130="ET","",IF($AF130&gt;3.66,SQRT($AG130^2+($AF130-(7.32/2))^2),IF($AF130&lt;-3.66,SQRT($AG130^2+($AF130+(7.32/2))^2),$AG130)))</f>
        <v>7.5468934005986856</v>
      </c>
      <c r="AI130" s="19">
        <f t="shared" ref="AI130:AI193" si="9">IF($L130="ET","",IF(DEGREES(ATAN((7.32*$AG130)/($AG130^2+$AF130^2-(7.32/2)^2)))&lt;=0,180+DEGREES(ATAN((7.32*$AG130)/($AG130^2+$AF130^2-(7.32/2)^2))),DEGREES(ATAN((7.32*$AG130)/($AG130^2+$AF130^2-(7.32/2)^2)))))</f>
        <v>41.022841118202912</v>
      </c>
      <c r="AJ130" s="2" t="s">
        <v>170</v>
      </c>
      <c r="AK130" s="13">
        <v>-1</v>
      </c>
      <c r="AL130" s="13">
        <v>0.5</v>
      </c>
      <c r="AM130" s="19">
        <f>IF(Abschlüsse[[#This Row],[Ergeb]]="ET","",SQRT(($AF130-$AK130)^2+($AG130-$AL130)^2))</f>
        <v>8.9022469073824286</v>
      </c>
      <c r="AN130" s="3">
        <v>0</v>
      </c>
      <c r="AO130" s="13"/>
      <c r="AP130" s="13"/>
      <c r="AQ130" s="19" t="str">
        <f t="shared" si="6"/>
        <v/>
      </c>
      <c r="AR130" s="3">
        <v>1</v>
      </c>
      <c r="AS130" s="13">
        <v>2</v>
      </c>
      <c r="AT130" s="13">
        <v>4</v>
      </c>
      <c r="AU130" s="19">
        <f t="shared" si="7"/>
        <v>4.3011626335213133</v>
      </c>
    </row>
    <row r="131" spans="1:47" ht="25.05" customHeight="1">
      <c r="A131" s="3">
        <v>6</v>
      </c>
      <c r="B131" s="2" t="s">
        <v>65</v>
      </c>
      <c r="C131" s="17" t="str">
        <f>IF($A131="","",IF(VLOOKUP($A131,Spiele!$A$2:$D$16,3,FALSE)=$B131,"H","G"))</f>
        <v>H</v>
      </c>
      <c r="D131" s="17" t="str">
        <f>IF($B131="","",IF(VLOOKUP($A131,Spiele!$A$2:$F$16,3,FALSE)=$B131,VLOOKUP($A131,Spiele!$A$2:$F$16,4,FALSE),VLOOKUP($A131,Spiele!$A$2:$F$16,3,FALSE)))</f>
        <v>FCN</v>
      </c>
      <c r="E131" s="18">
        <f>IF(Abschlüsse[[#This Row],[Ergeb]]="ET",0,COUNTIFS($A$2:$A131,$A131,$B$2:$B131,$B131,$L$2:$L131,"&lt;&gt;ET"))</f>
        <v>4</v>
      </c>
      <c r="F131" s="11">
        <v>25</v>
      </c>
      <c r="G131" s="12">
        <v>1</v>
      </c>
      <c r="H131" s="18">
        <f>COUNTIFS('Rote Karten'!$A$2:$A$4,$A131,'Rote Karten'!$D$2:$D$4,"&lt;&gt;"&amp;$B131,'Rote Karten'!$B$2:$B$4,"&lt;"&amp;$F131,'Rote Karten'!$C$2:$C$4,"&lt;="&amp;$G131)-COUNTIFS('Rote Karten'!$A$2:$A$4,$A131,'Rote Karten'!$D$2:$D$4,$B131,'Rote Karten'!$B$2:$B$4,"&lt;"&amp;$F131,'Rote Karten'!$C$2:$C$4,"&lt;="&amp;$G131)</f>
        <v>0</v>
      </c>
      <c r="I131" s="17" t="str">
        <f>IF(OR($L131="Tor",$L131="ET"),_xlfn.IFNA(IF(VLOOKUP($A131,Spiele!$A$2:$C$16,3,FALSE)=$B131,COUNTIFS($L$2:$L131,"Tor",$B$2:$B131,$B131,$A$2:$A131,$A131)+COUNTIFS($L$2:$L131,"ET",$B$2:$B131,$B131,$A$2:$A131,$A131)&amp;":"&amp;COUNTIFS($L$2:$L131,"Tor",$B$2:$B131,"&lt;&gt;"&amp;$B131,$A$2:$A131,$A131)+COUNTIFS($L$2:$L131,"ET",$B$2:$B131,"&lt;&gt;"&amp;$B131,$A$2:$A131,$A131),COUNTIFS($L$2:$L131,"Tor",$B$2:$B131,"&lt;&gt;"&amp;$B131,$A$2:$A131,$A131)+COUNTIFS($L$2:$L131,"ET",$B$2:$B131,"&lt;&gt;"&amp;$B131,$A$2:$A131,$A131)&amp;":"&amp;COUNTIFS($L$2:$L131,"Tor",$B$2:$B131,$B131,$A$2:$A131,$A131)+COUNTIFS($L$2:$L131,"ET",$B$2:$B131,$B131,$A$2:$A131,$A131)),""),"")</f>
        <v/>
      </c>
      <c r="J131" s="18">
        <f>_xlfn.IFNA(IF(VLOOKUP($A131,Spiele!$A$2:$D$16,3,FALSE)=$B131,(COUNTIFS($L$1:$L130,"Tor",$B$1:$B130,$B131,$A$1:$A130,$A131)+COUNTIFS($L$1:$L130,"ET",$B$1:$B130,$B131,$A$1:$A130,$A131))-(COUNTIFS($L$1:$L130,"Tor",$B$1:$B130,"&lt;&gt;"&amp;$B131,$A$1:$A130,$A131)+COUNTIFS($L$1:$L130,"ET",$B$1:$B130,"&lt;&gt;"&amp;$B131,$A$1:$A130,$A131)),(COUNTIFS($L$1:$L130,"Tor",$B$1:$B130,$B131,$A$1:$A130,$A131)+COUNTIFS($L$1:$L130,"ET",$B$1:$B130,$B131,$A$1:$A130,$A131))-(COUNTIFS($L$1:$L130,"Tor",$B$1:$B130,"&lt;&gt;"&amp;$B131,$A$1:$A130,$A131)+COUNTIFS($L$1:$L130,"ET",$B$1:$B130,"&lt;&gt;"&amp;$B131,$A$1:$A130,$A131))),"")</f>
        <v>0</v>
      </c>
      <c r="K131" s="3">
        <v>7</v>
      </c>
      <c r="L131" s="17" t="s">
        <v>46</v>
      </c>
      <c r="M131" s="2" t="s">
        <v>164</v>
      </c>
      <c r="N131" s="2" t="s">
        <v>165</v>
      </c>
      <c r="O131" s="17"/>
      <c r="AA131" s="2" t="s">
        <v>152</v>
      </c>
      <c r="AB131" s="17" t="s">
        <v>150</v>
      </c>
      <c r="AC131" s="14" t="s">
        <v>151</v>
      </c>
      <c r="AD131" s="14" t="s">
        <v>157</v>
      </c>
      <c r="AE131" s="18"/>
      <c r="AF131" s="13">
        <v>-4</v>
      </c>
      <c r="AG131" s="13">
        <v>1</v>
      </c>
      <c r="AH131" s="19">
        <f t="shared" si="8"/>
        <v>1.0562196741208714</v>
      </c>
      <c r="AI131" s="19">
        <f t="shared" si="9"/>
        <v>63.784163474394568</v>
      </c>
      <c r="AJ131" s="2" t="s">
        <v>167</v>
      </c>
      <c r="AM131" s="19">
        <f>IF(Abschlüsse[[#This Row],[Ergeb]]="ET","",SQRT(($AF131-$AK131)^2+($AG131-$AL131)^2))</f>
        <v>4.1231056256176606</v>
      </c>
      <c r="AN131" s="3">
        <v>0</v>
      </c>
      <c r="AO131" s="13"/>
      <c r="AP131" s="13"/>
      <c r="AQ131" s="19" t="str">
        <f t="shared" si="6"/>
        <v/>
      </c>
      <c r="AR131" s="3">
        <v>2</v>
      </c>
      <c r="AS131" s="13">
        <v>-1.5</v>
      </c>
      <c r="AT131" s="13">
        <v>0.5</v>
      </c>
      <c r="AU131" s="19">
        <f t="shared" si="7"/>
        <v>2.5495097567963922</v>
      </c>
    </row>
    <row r="132" spans="1:47" ht="25.05" customHeight="1">
      <c r="A132" s="3">
        <v>6</v>
      </c>
      <c r="B132" s="2" t="s">
        <v>65</v>
      </c>
      <c r="C132" s="17" t="str">
        <f>IF($A132="","",IF(VLOOKUP($A132,Spiele!$A$2:$D$16,3,FALSE)=$B132,"H","G"))</f>
        <v>H</v>
      </c>
      <c r="D132" s="17" t="str">
        <f>IF($B132="","",IF(VLOOKUP($A132,Spiele!$A$2:$F$16,3,FALSE)=$B132,VLOOKUP($A132,Spiele!$A$2:$F$16,4,FALSE),VLOOKUP($A132,Spiele!$A$2:$F$16,3,FALSE)))</f>
        <v>FCN</v>
      </c>
      <c r="E132" s="18">
        <f>IF(Abschlüsse[[#This Row],[Ergeb]]="ET",0,COUNTIFS($A$2:$A132,$A132,$B$2:$B132,$B132,$L$2:$L132,"&lt;&gt;ET"))</f>
        <v>5</v>
      </c>
      <c r="F132" s="11">
        <v>26</v>
      </c>
      <c r="G132" s="12">
        <v>1</v>
      </c>
      <c r="H132" s="18">
        <f>COUNTIFS('Rote Karten'!$A$2:$A$4,$A132,'Rote Karten'!$D$2:$D$4,"&lt;&gt;"&amp;$B132,'Rote Karten'!$B$2:$B$4,"&lt;"&amp;$F132,'Rote Karten'!$C$2:$C$4,"&lt;="&amp;$G132)-COUNTIFS('Rote Karten'!$A$2:$A$4,$A132,'Rote Karten'!$D$2:$D$4,$B132,'Rote Karten'!$B$2:$B$4,"&lt;"&amp;$F132,'Rote Karten'!$C$2:$C$4,"&lt;="&amp;$G132)</f>
        <v>0</v>
      </c>
      <c r="I132" s="17" t="str">
        <f>IF(OR($L132="Tor",$L132="ET"),_xlfn.IFNA(IF(VLOOKUP($A132,Spiele!$A$2:$C$16,3,FALSE)=$B132,COUNTIFS($L$2:$L132,"Tor",$B$2:$B132,$B132,$A$2:$A132,$A132)+COUNTIFS($L$2:$L132,"ET",$B$2:$B132,$B132,$A$2:$A132,$A132)&amp;":"&amp;COUNTIFS($L$2:$L132,"Tor",$B$2:$B132,"&lt;&gt;"&amp;$B132,$A$2:$A132,$A132)+COUNTIFS($L$2:$L132,"ET",$B$2:$B132,"&lt;&gt;"&amp;$B132,$A$2:$A132,$A132),COUNTIFS($L$2:$L132,"Tor",$B$2:$B132,"&lt;&gt;"&amp;$B132,$A$2:$A132,$A132)+COUNTIFS($L$2:$L132,"ET",$B$2:$B132,"&lt;&gt;"&amp;$B132,$A$2:$A132,$A132)&amp;":"&amp;COUNTIFS($L$2:$L132,"Tor",$B$2:$B132,$B132,$A$2:$A132,$A132)+COUNTIFS($L$2:$L132,"ET",$B$2:$B132,$B132,$A$2:$A132,$A132)),""),"")</f>
        <v/>
      </c>
      <c r="J132" s="18">
        <f>_xlfn.IFNA(IF(VLOOKUP($A132,Spiele!$A$2:$D$16,3,FALSE)=$B132,(COUNTIFS($L$1:$L131,"Tor",$B$1:$B131,$B132,$A$1:$A131,$A132)+COUNTIFS($L$1:$L131,"ET",$B$1:$B131,$B132,$A$1:$A131,$A132))-(COUNTIFS($L$1:$L131,"Tor",$B$1:$B131,"&lt;&gt;"&amp;$B132,$A$1:$A131,$A132)+COUNTIFS($L$1:$L131,"ET",$B$1:$B131,"&lt;&gt;"&amp;$B132,$A$1:$A131,$A132)),(COUNTIFS($L$1:$L131,"Tor",$B$1:$B131,$B132,$A$1:$A131,$A132)+COUNTIFS($L$1:$L131,"ET",$B$1:$B131,$B132,$A$1:$A131,$A132))-(COUNTIFS($L$1:$L131,"Tor",$B$1:$B131,"&lt;&gt;"&amp;$B132,$A$1:$A131,$A132)+COUNTIFS($L$1:$L131,"ET",$B$1:$B131,"&lt;&gt;"&amp;$B132,$A$1:$A131,$A132))),"")</f>
        <v>0</v>
      </c>
      <c r="K132" s="3">
        <v>8</v>
      </c>
      <c r="L132" s="17" t="s">
        <v>20</v>
      </c>
      <c r="M132" s="2" t="s">
        <v>169</v>
      </c>
      <c r="N132" s="2" t="s">
        <v>3</v>
      </c>
      <c r="O132" s="17"/>
      <c r="AA132" s="2" t="s">
        <v>142</v>
      </c>
      <c r="AB132" s="17" t="s">
        <v>150</v>
      </c>
      <c r="AC132" s="14" t="s">
        <v>151</v>
      </c>
      <c r="AD132" s="14" t="s">
        <v>146</v>
      </c>
      <c r="AE132" s="18"/>
      <c r="AF132" s="13">
        <v>-5</v>
      </c>
      <c r="AG132" s="13">
        <v>18.5</v>
      </c>
      <c r="AH132" s="19">
        <f t="shared" si="8"/>
        <v>18.548466243870408</v>
      </c>
      <c r="AI132" s="19">
        <f t="shared" si="9"/>
        <v>20.941837325172411</v>
      </c>
      <c r="AJ132" s="2" t="s">
        <v>147</v>
      </c>
      <c r="AK132" s="13">
        <v>-0.5</v>
      </c>
      <c r="AL132" s="13">
        <v>0.5</v>
      </c>
      <c r="AM132" s="19">
        <f>IF(Abschlüsse[[#This Row],[Ergeb]]="ET","",SQRT(($AF132-$AK132)^2+($AG132-$AL132)^2))</f>
        <v>18.553975315279473</v>
      </c>
      <c r="AN132" s="3">
        <v>0</v>
      </c>
      <c r="AO132" s="13"/>
      <c r="AP132" s="13"/>
      <c r="AQ132" s="19" t="str">
        <f t="shared" si="6"/>
        <v/>
      </c>
      <c r="AR132" s="3">
        <v>4</v>
      </c>
      <c r="AS132" s="13">
        <v>-3.5</v>
      </c>
      <c r="AT132" s="13">
        <v>9</v>
      </c>
      <c r="AU132" s="19">
        <f t="shared" si="7"/>
        <v>9.6176920308356717</v>
      </c>
    </row>
    <row r="133" spans="1:47" ht="25.05" customHeight="1">
      <c r="A133" s="3">
        <v>6</v>
      </c>
      <c r="B133" s="2" t="s">
        <v>65</v>
      </c>
      <c r="C133" s="17" t="str">
        <f>IF($A133="","",IF(VLOOKUP($A133,Spiele!$A$2:$D$16,3,FALSE)=$B133,"H","G"))</f>
        <v>H</v>
      </c>
      <c r="D133" s="17" t="str">
        <f>IF($B133="","",IF(VLOOKUP($A133,Spiele!$A$2:$F$16,3,FALSE)=$B133,VLOOKUP($A133,Spiele!$A$2:$F$16,4,FALSE),VLOOKUP($A133,Spiele!$A$2:$F$16,3,FALSE)))</f>
        <v>FCN</v>
      </c>
      <c r="E133" s="18">
        <f>IF(Abschlüsse[[#This Row],[Ergeb]]="ET",0,COUNTIFS($A$2:$A133,$A133,$B$2:$B133,$B133,$L$2:$L133,"&lt;&gt;ET"))</f>
        <v>6</v>
      </c>
      <c r="F133" s="11">
        <v>26</v>
      </c>
      <c r="G133" s="12">
        <v>1</v>
      </c>
      <c r="H133" s="18">
        <f>COUNTIFS('Rote Karten'!$A$2:$A$4,$A133,'Rote Karten'!$D$2:$D$4,"&lt;&gt;"&amp;$B133,'Rote Karten'!$B$2:$B$4,"&lt;"&amp;$F133,'Rote Karten'!$C$2:$C$4,"&lt;="&amp;$G133)-COUNTIFS('Rote Karten'!$A$2:$A$4,$A133,'Rote Karten'!$D$2:$D$4,$B133,'Rote Karten'!$B$2:$B$4,"&lt;"&amp;$F133,'Rote Karten'!$C$2:$C$4,"&lt;="&amp;$G133)</f>
        <v>0</v>
      </c>
      <c r="I133" s="17" t="str">
        <f>IF(OR($L133="Tor",$L133="ET"),_xlfn.IFNA(IF(VLOOKUP($A133,Spiele!$A$2:$C$16,3,FALSE)=$B133,COUNTIFS($L$2:$L133,"Tor",$B$2:$B133,$B133,$A$2:$A133,$A133)+COUNTIFS($L$2:$L133,"ET",$B$2:$B133,$B133,$A$2:$A133,$A133)&amp;":"&amp;COUNTIFS($L$2:$L133,"Tor",$B$2:$B133,"&lt;&gt;"&amp;$B133,$A$2:$A133,$A133)+COUNTIFS($L$2:$L133,"ET",$B$2:$B133,"&lt;&gt;"&amp;$B133,$A$2:$A133,$A133),COUNTIFS($L$2:$L133,"Tor",$B$2:$B133,"&lt;&gt;"&amp;$B133,$A$2:$A133,$A133)+COUNTIFS($L$2:$L133,"ET",$B$2:$B133,"&lt;&gt;"&amp;$B133,$A$2:$A133,$A133)&amp;":"&amp;COUNTIFS($L$2:$L133,"Tor",$B$2:$B133,$B133,$A$2:$A133,$A133)+COUNTIFS($L$2:$L133,"ET",$B$2:$B133,$B133,$A$2:$A133,$A133)),""),"")</f>
        <v/>
      </c>
      <c r="J133" s="18">
        <f>_xlfn.IFNA(IF(VLOOKUP($A133,Spiele!$A$2:$D$16,3,FALSE)=$B133,(COUNTIFS($L$1:$L132,"Tor",$B$1:$B132,$B133,$A$1:$A132,$A133)+COUNTIFS($L$1:$L132,"ET",$B$1:$B132,$B133,$A$1:$A132,$A133))-(COUNTIFS($L$1:$L132,"Tor",$B$1:$B132,"&lt;&gt;"&amp;$B133,$A$1:$A132,$A133)+COUNTIFS($L$1:$L132,"ET",$B$1:$B132,"&lt;&gt;"&amp;$B133,$A$1:$A132,$A133)),(COUNTIFS($L$1:$L132,"Tor",$B$1:$B132,$B133,$A$1:$A132,$A133)+COUNTIFS($L$1:$L132,"ET",$B$1:$B132,$B133,$A$1:$A132,$A133))-(COUNTIFS($L$1:$L132,"Tor",$B$1:$B132,"&lt;&gt;"&amp;$B133,$A$1:$A132,$A133)+COUNTIFS($L$1:$L132,"ET",$B$1:$B132,"&lt;&gt;"&amp;$B133,$A$1:$A132,$A133))),"")</f>
        <v>0</v>
      </c>
      <c r="K133" s="3">
        <v>8</v>
      </c>
      <c r="L133" s="17" t="s">
        <v>20</v>
      </c>
      <c r="M133" s="2" t="s">
        <v>169</v>
      </c>
      <c r="N133" s="2" t="s">
        <v>166</v>
      </c>
      <c r="O133" s="17"/>
      <c r="AA133" s="2" t="s">
        <v>143</v>
      </c>
      <c r="AB133" s="17" t="s">
        <v>144</v>
      </c>
      <c r="AC133" s="14" t="s">
        <v>151</v>
      </c>
      <c r="AD133" s="14" t="s">
        <v>157</v>
      </c>
      <c r="AE133" s="18"/>
      <c r="AF133" s="13">
        <v>6</v>
      </c>
      <c r="AG133" s="13">
        <v>13</v>
      </c>
      <c r="AH133" s="19">
        <f t="shared" si="8"/>
        <v>13.208921227715759</v>
      </c>
      <c r="AI133" s="19">
        <f t="shared" si="9"/>
        <v>26.411214801526391</v>
      </c>
      <c r="AJ133" s="2" t="s">
        <v>147</v>
      </c>
      <c r="AK133" s="13">
        <v>2</v>
      </c>
      <c r="AL133" s="13">
        <v>0.5</v>
      </c>
      <c r="AM133" s="19">
        <f>IF(Abschlüsse[[#This Row],[Ergeb]]="ET","",SQRT(($AF133-$AK133)^2+($AG133-$AL133)^2))</f>
        <v>13.124404748406688</v>
      </c>
      <c r="AN133" s="3">
        <v>1</v>
      </c>
      <c r="AO133" s="13">
        <v>6.5</v>
      </c>
      <c r="AP133" s="13">
        <v>12.5</v>
      </c>
      <c r="AQ133" s="19">
        <f t="shared" si="6"/>
        <v>0.70710678118654757</v>
      </c>
      <c r="AR133" s="3">
        <v>3</v>
      </c>
      <c r="AS133" s="13">
        <v>4.5</v>
      </c>
      <c r="AT133" s="13">
        <v>9</v>
      </c>
      <c r="AU133" s="19">
        <f t="shared" si="7"/>
        <v>4.2720018726587652</v>
      </c>
    </row>
    <row r="134" spans="1:47" ht="25.05" customHeight="1">
      <c r="A134" s="3">
        <v>6</v>
      </c>
      <c r="B134" s="2" t="s">
        <v>8</v>
      </c>
      <c r="C134" s="17" t="str">
        <f>IF($A134="","",IF(VLOOKUP($A134,Spiele!$A$2:$D$16,3,FALSE)=$B134,"H","G"))</f>
        <v>G</v>
      </c>
      <c r="D134" s="17" t="str">
        <f>IF($B134="","",IF(VLOOKUP($A134,Spiele!$A$2:$F$16,3,FALSE)=$B134,VLOOKUP($A134,Spiele!$A$2:$F$16,4,FALSE),VLOOKUP($A134,Spiele!$A$2:$F$16,3,FALSE)))</f>
        <v>FWK</v>
      </c>
      <c r="E134" s="18">
        <f>IF(Abschlüsse[[#This Row],[Ergeb]]="ET",0,COUNTIFS($A$2:$A134,$A134,$B$2:$B134,$B134,$L$2:$L134,"&lt;&gt;ET"))</f>
        <v>4</v>
      </c>
      <c r="F134" s="11">
        <v>31</v>
      </c>
      <c r="G134" s="12">
        <v>1</v>
      </c>
      <c r="H134" s="18">
        <f>COUNTIFS('Rote Karten'!$A$2:$A$4,$A134,'Rote Karten'!$D$2:$D$4,"&lt;&gt;"&amp;$B134,'Rote Karten'!$B$2:$B$4,"&lt;"&amp;$F134,'Rote Karten'!$C$2:$C$4,"&lt;="&amp;$G134)-COUNTIFS('Rote Karten'!$A$2:$A$4,$A134,'Rote Karten'!$D$2:$D$4,$B134,'Rote Karten'!$B$2:$B$4,"&lt;"&amp;$F134,'Rote Karten'!$C$2:$C$4,"&lt;="&amp;$G134)</f>
        <v>0</v>
      </c>
      <c r="I134" s="17" t="str">
        <f>IF(OR($L134="Tor",$L134="ET"),_xlfn.IFNA(IF(VLOOKUP($A134,Spiele!$A$2:$C$16,3,FALSE)=$B134,COUNTIFS($L$2:$L134,"Tor",$B$2:$B134,$B134,$A$2:$A134,$A134)+COUNTIFS($L$2:$L134,"ET",$B$2:$B134,$B134,$A$2:$A134,$A134)&amp;":"&amp;COUNTIFS($L$2:$L134,"Tor",$B$2:$B134,"&lt;&gt;"&amp;$B134,$A$2:$A134,$A134)+COUNTIFS($L$2:$L134,"ET",$B$2:$B134,"&lt;&gt;"&amp;$B134,$A$2:$A134,$A134),COUNTIFS($L$2:$L134,"Tor",$B$2:$B134,"&lt;&gt;"&amp;$B134,$A$2:$A134,$A134)+COUNTIFS($L$2:$L134,"ET",$B$2:$B134,"&lt;&gt;"&amp;$B134,$A$2:$A134,$A134)&amp;":"&amp;COUNTIFS($L$2:$L134,"Tor",$B$2:$B134,$B134,$A$2:$A134,$A134)+COUNTIFS($L$2:$L134,"ET",$B$2:$B134,$B134,$A$2:$A134,$A134)),""),"")</f>
        <v>1:2</v>
      </c>
      <c r="J134" s="18">
        <f>_xlfn.IFNA(IF(VLOOKUP($A134,Spiele!$A$2:$D$16,3,FALSE)=$B134,(COUNTIFS($L$1:$L133,"Tor",$B$1:$B133,$B134,$A$1:$A133,$A134)+COUNTIFS($L$1:$L133,"ET",$B$1:$B133,$B134,$A$1:$A133,$A134))-(COUNTIFS($L$1:$L133,"Tor",$B$1:$B133,"&lt;&gt;"&amp;$B134,$A$1:$A133,$A134)+COUNTIFS($L$1:$L133,"ET",$B$1:$B133,"&lt;&gt;"&amp;$B134,$A$1:$A133,$A134)),(COUNTIFS($L$1:$L133,"Tor",$B$1:$B133,$B134,$A$1:$A133,$A134)+COUNTIFS($L$1:$L133,"ET",$B$1:$B133,$B134,$A$1:$A133,$A134))-(COUNTIFS($L$1:$L133,"Tor",$B$1:$B133,"&lt;&gt;"&amp;$B134,$A$1:$A133,$A134)+COUNTIFS($L$1:$L133,"ET",$B$1:$B133,"&lt;&gt;"&amp;$B134,$A$1:$A133,$A134))),"")</f>
        <v>0</v>
      </c>
      <c r="K134" s="3">
        <v>9</v>
      </c>
      <c r="L134" s="17" t="s">
        <v>0</v>
      </c>
      <c r="M134" s="2" t="s">
        <v>164</v>
      </c>
      <c r="N134" s="2" t="s">
        <v>173</v>
      </c>
      <c r="O134" s="17">
        <v>8</v>
      </c>
      <c r="P134" s="2">
        <v>7</v>
      </c>
      <c r="Q134" s="2">
        <v>23</v>
      </c>
      <c r="R134" s="2">
        <v>4</v>
      </c>
      <c r="AA134" s="2" t="s">
        <v>143</v>
      </c>
      <c r="AB134" s="17" t="s">
        <v>144</v>
      </c>
      <c r="AC134" s="14" t="s">
        <v>151</v>
      </c>
      <c r="AD134" s="14" t="s">
        <v>157</v>
      </c>
      <c r="AE134" s="18">
        <v>27</v>
      </c>
      <c r="AF134" s="13">
        <v>3</v>
      </c>
      <c r="AG134" s="13">
        <v>6</v>
      </c>
      <c r="AH134" s="19">
        <f t="shared" si="8"/>
        <v>6</v>
      </c>
      <c r="AI134" s="19">
        <f t="shared" si="9"/>
        <v>54.261580633190938</v>
      </c>
      <c r="AJ134" s="2" t="s">
        <v>170</v>
      </c>
      <c r="AK134" s="13">
        <v>3.5</v>
      </c>
      <c r="AL134" s="13">
        <v>1</v>
      </c>
      <c r="AM134" s="19">
        <f>IF(Abschlüsse[[#This Row],[Ergeb]]="ET","",SQRT(($AF134-$AK134)^2+($AG134-$AL134)^2))</f>
        <v>5.024937810560445</v>
      </c>
      <c r="AN134" s="3">
        <v>2</v>
      </c>
      <c r="AO134" s="13">
        <v>1.5</v>
      </c>
      <c r="AP134" s="13">
        <v>6</v>
      </c>
      <c r="AQ134" s="19">
        <f t="shared" si="6"/>
        <v>1.5</v>
      </c>
      <c r="AR134" s="3">
        <v>0</v>
      </c>
      <c r="AU134" s="19" t="str">
        <f t="shared" si="7"/>
        <v/>
      </c>
    </row>
    <row r="135" spans="1:47" ht="25.05" customHeight="1">
      <c r="A135" s="3">
        <v>6</v>
      </c>
      <c r="B135" s="2" t="s">
        <v>65</v>
      </c>
      <c r="C135" s="17" t="str">
        <f>IF($A135="","",IF(VLOOKUP($A135,Spiele!$A$2:$D$16,3,FALSE)=$B135,"H","G"))</f>
        <v>H</v>
      </c>
      <c r="D135" s="17" t="str">
        <f>IF($B135="","",IF(VLOOKUP($A135,Spiele!$A$2:$F$16,3,FALSE)=$B135,VLOOKUP($A135,Spiele!$A$2:$F$16,4,FALSE),VLOOKUP($A135,Spiele!$A$2:$F$16,3,FALSE)))</f>
        <v>FCN</v>
      </c>
      <c r="E135" s="18">
        <f>IF(Abschlüsse[[#This Row],[Ergeb]]="ET",0,COUNTIFS($A$2:$A135,$A135,$B$2:$B135,$B135,$L$2:$L135,"&lt;&gt;ET"))</f>
        <v>7</v>
      </c>
      <c r="F135" s="11">
        <v>34</v>
      </c>
      <c r="G135" s="12">
        <v>1</v>
      </c>
      <c r="H135" s="18">
        <f>COUNTIFS('Rote Karten'!$A$2:$A$4,$A135,'Rote Karten'!$D$2:$D$4,"&lt;&gt;"&amp;$B135,'Rote Karten'!$B$2:$B$4,"&lt;"&amp;$F135,'Rote Karten'!$C$2:$C$4,"&lt;="&amp;$G135)-COUNTIFS('Rote Karten'!$A$2:$A$4,$A135,'Rote Karten'!$D$2:$D$4,$B135,'Rote Karten'!$B$2:$B$4,"&lt;"&amp;$F135,'Rote Karten'!$C$2:$C$4,"&lt;="&amp;$G135)</f>
        <v>0</v>
      </c>
      <c r="I135" s="17" t="str">
        <f>IF(OR($L135="Tor",$L135="ET"),_xlfn.IFNA(IF(VLOOKUP($A135,Spiele!$A$2:$C$16,3,FALSE)=$B135,COUNTIFS($L$2:$L135,"Tor",$B$2:$B135,$B135,$A$2:$A135,$A135)+COUNTIFS($L$2:$L135,"ET",$B$2:$B135,$B135,$A$2:$A135,$A135)&amp;":"&amp;COUNTIFS($L$2:$L135,"Tor",$B$2:$B135,"&lt;&gt;"&amp;$B135,$A$2:$A135,$A135)+COUNTIFS($L$2:$L135,"ET",$B$2:$B135,"&lt;&gt;"&amp;$B135,$A$2:$A135,$A135),COUNTIFS($L$2:$L135,"Tor",$B$2:$B135,"&lt;&gt;"&amp;$B135,$A$2:$A135,$A135)+COUNTIFS($L$2:$L135,"ET",$B$2:$B135,"&lt;&gt;"&amp;$B135,$A$2:$A135,$A135)&amp;":"&amp;COUNTIFS($L$2:$L135,"Tor",$B$2:$B135,$B135,$A$2:$A135,$A135)+COUNTIFS($L$2:$L135,"ET",$B$2:$B135,$B135,$A$2:$A135,$A135)),""),"")</f>
        <v/>
      </c>
      <c r="J135" s="18">
        <f>_xlfn.IFNA(IF(VLOOKUP($A135,Spiele!$A$2:$D$16,3,FALSE)=$B135,(COUNTIFS($L$1:$L134,"Tor",$B$1:$B134,$B135,$A$1:$A134,$A135)+COUNTIFS($L$1:$L134,"ET",$B$1:$B134,$B135,$A$1:$A134,$A135))-(COUNTIFS($L$1:$L134,"Tor",$B$1:$B134,"&lt;&gt;"&amp;$B135,$A$1:$A134,$A135)+COUNTIFS($L$1:$L134,"ET",$B$1:$B134,"&lt;&gt;"&amp;$B135,$A$1:$A134,$A135)),(COUNTIFS($L$1:$L134,"Tor",$B$1:$B134,$B135,$A$1:$A134,$A135)+COUNTIFS($L$1:$L134,"ET",$B$1:$B134,$B135,$A$1:$A134,$A135))-(COUNTIFS($L$1:$L134,"Tor",$B$1:$B134,"&lt;&gt;"&amp;$B135,$A$1:$A134,$A135)+COUNTIFS($L$1:$L134,"ET",$B$1:$B134,"&lt;&gt;"&amp;$B135,$A$1:$A134,$A135))),"")</f>
        <v>-1</v>
      </c>
      <c r="K135" s="3">
        <v>10</v>
      </c>
      <c r="L135" s="17" t="s">
        <v>19</v>
      </c>
      <c r="M135" s="2" t="s">
        <v>164</v>
      </c>
      <c r="N135" s="2" t="s">
        <v>159</v>
      </c>
      <c r="O135" s="17"/>
      <c r="AA135" s="2" t="s">
        <v>143</v>
      </c>
      <c r="AB135" s="17" t="s">
        <v>150</v>
      </c>
      <c r="AC135" s="14" t="s">
        <v>151</v>
      </c>
      <c r="AD135" s="14" t="s">
        <v>146</v>
      </c>
      <c r="AE135" s="18"/>
      <c r="AF135" s="13">
        <v>-8</v>
      </c>
      <c r="AG135" s="13">
        <v>14.5</v>
      </c>
      <c r="AH135" s="19">
        <f t="shared" si="8"/>
        <v>15.135573989776535</v>
      </c>
      <c r="AI135" s="19">
        <f t="shared" si="9"/>
        <v>22.141095680440266</v>
      </c>
      <c r="AJ135" s="2" t="s">
        <v>147</v>
      </c>
      <c r="AK135" s="13">
        <v>-2</v>
      </c>
      <c r="AL135" s="13">
        <v>1</v>
      </c>
      <c r="AM135" s="19">
        <f>IF(Abschlüsse[[#This Row],[Ergeb]]="ET","",SQRT(($AF135-$AK135)^2+($AG135-$AL135)^2))</f>
        <v>14.773286702694158</v>
      </c>
      <c r="AN135" s="3">
        <v>1</v>
      </c>
      <c r="AO135" s="13">
        <v>-6</v>
      </c>
      <c r="AP135" s="13">
        <v>14</v>
      </c>
      <c r="AQ135" s="19">
        <f t="shared" ref="AQ135:AQ202" si="10">IF(AN135=0,"",SQRT(($AF135-$AO135)^2+($AG135-$AP135)^2))</f>
        <v>2.0615528128088303</v>
      </c>
      <c r="AR135" s="3">
        <v>2</v>
      </c>
      <c r="AS135" s="13">
        <v>-6</v>
      </c>
      <c r="AT135" s="13">
        <v>13</v>
      </c>
      <c r="AU135" s="19">
        <f t="shared" ref="AU135:AU202" si="11">IF(AR135=0,"",SQRT(($AF135-$AS135)^2+($AG135-$AT135)^2))</f>
        <v>2.5</v>
      </c>
    </row>
    <row r="136" spans="1:47" ht="25.05" customHeight="1">
      <c r="A136" s="3">
        <v>6</v>
      </c>
      <c r="B136" s="2" t="s">
        <v>65</v>
      </c>
      <c r="C136" s="17" t="str">
        <f>IF($A136="","",IF(VLOOKUP($A136,Spiele!$A$2:$D$16,3,FALSE)=$B136,"H","G"))</f>
        <v>H</v>
      </c>
      <c r="D136" s="17" t="str">
        <f>IF($B136="","",IF(VLOOKUP($A136,Spiele!$A$2:$F$16,3,FALSE)=$B136,VLOOKUP($A136,Spiele!$A$2:$F$16,4,FALSE),VLOOKUP($A136,Spiele!$A$2:$F$16,3,FALSE)))</f>
        <v>FCN</v>
      </c>
      <c r="E136" s="18">
        <f>IF(Abschlüsse[[#This Row],[Ergeb]]="ET",0,COUNTIFS($A$2:$A136,$A136,$B$2:$B136,$B136,$L$2:$L136,"&lt;&gt;ET"))</f>
        <v>8</v>
      </c>
      <c r="F136" s="11">
        <v>35</v>
      </c>
      <c r="G136" s="12">
        <v>1</v>
      </c>
      <c r="H136" s="18">
        <f>COUNTIFS('Rote Karten'!$A$2:$A$4,$A136,'Rote Karten'!$D$2:$D$4,"&lt;&gt;"&amp;$B136,'Rote Karten'!$B$2:$B$4,"&lt;"&amp;$F136,'Rote Karten'!$C$2:$C$4,"&lt;="&amp;$G136)-COUNTIFS('Rote Karten'!$A$2:$A$4,$A136,'Rote Karten'!$D$2:$D$4,$B136,'Rote Karten'!$B$2:$B$4,"&lt;"&amp;$F136,'Rote Karten'!$C$2:$C$4,"&lt;="&amp;$G136)</f>
        <v>0</v>
      </c>
      <c r="I136" s="17" t="str">
        <f>IF(OR($L136="Tor",$L136="ET"),_xlfn.IFNA(IF(VLOOKUP($A136,Spiele!$A$2:$C$16,3,FALSE)=$B136,COUNTIFS($L$2:$L136,"Tor",$B$2:$B136,$B136,$A$2:$A136,$A136)+COUNTIFS($L$2:$L136,"ET",$B$2:$B136,$B136,$A$2:$A136,$A136)&amp;":"&amp;COUNTIFS($L$2:$L136,"Tor",$B$2:$B136,"&lt;&gt;"&amp;$B136,$A$2:$A136,$A136)+COUNTIFS($L$2:$L136,"ET",$B$2:$B136,"&lt;&gt;"&amp;$B136,$A$2:$A136,$A136),COUNTIFS($L$2:$L136,"Tor",$B$2:$B136,"&lt;&gt;"&amp;$B136,$A$2:$A136,$A136)+COUNTIFS($L$2:$L136,"ET",$B$2:$B136,"&lt;&gt;"&amp;$B136,$A$2:$A136,$A136)&amp;":"&amp;COUNTIFS($L$2:$L136,"Tor",$B$2:$B136,$B136,$A$2:$A136,$A136)+COUNTIFS($L$2:$L136,"ET",$B$2:$B136,$B136,$A$2:$A136,$A136)),""),"")</f>
        <v/>
      </c>
      <c r="J136" s="18">
        <f>_xlfn.IFNA(IF(VLOOKUP($A136,Spiele!$A$2:$D$16,3,FALSE)=$B136,(COUNTIFS($L$1:$L135,"Tor",$B$1:$B135,$B136,$A$1:$A135,$A136)+COUNTIFS($L$1:$L135,"ET",$B$1:$B135,$B136,$A$1:$A135,$A136))-(COUNTIFS($L$1:$L135,"Tor",$B$1:$B135,"&lt;&gt;"&amp;$B136,$A$1:$A135,$A136)+COUNTIFS($L$1:$L135,"ET",$B$1:$B135,"&lt;&gt;"&amp;$B136,$A$1:$A135,$A136)),(COUNTIFS($L$1:$L135,"Tor",$B$1:$B135,$B136,$A$1:$A135,$A136)+COUNTIFS($L$1:$L135,"ET",$B$1:$B135,$B136,$A$1:$A135,$A136))-(COUNTIFS($L$1:$L135,"Tor",$B$1:$B135,"&lt;&gt;"&amp;$B136,$A$1:$A135,$A136)+COUNTIFS($L$1:$L135,"ET",$B$1:$B135,"&lt;&gt;"&amp;$B136,$A$1:$A135,$A136))),"")</f>
        <v>-1</v>
      </c>
      <c r="K136" s="3">
        <v>11</v>
      </c>
      <c r="L136" s="17" t="s">
        <v>18</v>
      </c>
      <c r="M136" s="2" t="s">
        <v>164</v>
      </c>
      <c r="N136" s="2" t="s">
        <v>153</v>
      </c>
      <c r="O136" s="17"/>
      <c r="AA136" s="2" t="s">
        <v>152</v>
      </c>
      <c r="AB136" s="17" t="s">
        <v>150</v>
      </c>
      <c r="AC136" s="14" t="s">
        <v>151</v>
      </c>
      <c r="AD136" s="14" t="s">
        <v>157</v>
      </c>
      <c r="AE136" s="18"/>
      <c r="AF136" s="13">
        <v>-9</v>
      </c>
      <c r="AG136" s="13">
        <v>8</v>
      </c>
      <c r="AH136" s="19">
        <f t="shared" si="8"/>
        <v>9.6185030020268751</v>
      </c>
      <c r="AI136" s="19">
        <f t="shared" si="9"/>
        <v>23.987625651584761</v>
      </c>
      <c r="AJ136" s="2" t="s">
        <v>147</v>
      </c>
      <c r="AK136" s="13">
        <v>-5</v>
      </c>
      <c r="AL136" s="13">
        <v>2.5</v>
      </c>
      <c r="AM136" s="19">
        <f>IF(Abschlüsse[[#This Row],[Ergeb]]="ET","",SQRT(($AF136-$AK136)^2+($AG136-$AL136)^2))</f>
        <v>6.800735254367722</v>
      </c>
      <c r="AN136" s="3">
        <v>1</v>
      </c>
      <c r="AO136" s="13">
        <v>-6.5</v>
      </c>
      <c r="AP136" s="13">
        <v>8.5</v>
      </c>
      <c r="AQ136" s="19">
        <f t="shared" si="10"/>
        <v>2.5495097567963922</v>
      </c>
      <c r="AR136" s="3">
        <v>0</v>
      </c>
      <c r="AU136" s="19" t="str">
        <f t="shared" si="11"/>
        <v/>
      </c>
    </row>
    <row r="137" spans="1:47" ht="25.05" customHeight="1">
      <c r="A137" s="3">
        <v>6</v>
      </c>
      <c r="B137" s="2" t="s">
        <v>8</v>
      </c>
      <c r="C137" s="17" t="str">
        <f>IF($A137="","",IF(VLOOKUP($A137,Spiele!$A$2:$D$16,3,FALSE)=$B137,"H","G"))</f>
        <v>G</v>
      </c>
      <c r="D137" s="17" t="str">
        <f>IF($B137="","",IF(VLOOKUP($A137,Spiele!$A$2:$F$16,3,FALSE)=$B137,VLOOKUP($A137,Spiele!$A$2:$F$16,4,FALSE),VLOOKUP($A137,Spiele!$A$2:$F$16,3,FALSE)))</f>
        <v>FWK</v>
      </c>
      <c r="E137" s="18">
        <f>IF(Abschlüsse[[#This Row],[Ergeb]]="ET",0,COUNTIFS($A$2:$A137,$A137,$B$2:$B137,$B137,$L$2:$L137,"&lt;&gt;ET"))</f>
        <v>5</v>
      </c>
      <c r="F137" s="11">
        <v>36</v>
      </c>
      <c r="G137" s="12">
        <v>1</v>
      </c>
      <c r="H137" s="18">
        <f>COUNTIFS('Rote Karten'!$A$2:$A$4,$A137,'Rote Karten'!$D$2:$D$4,"&lt;&gt;"&amp;$B137,'Rote Karten'!$B$2:$B$4,"&lt;"&amp;$F137,'Rote Karten'!$C$2:$C$4,"&lt;="&amp;$G137)-COUNTIFS('Rote Karten'!$A$2:$A$4,$A137,'Rote Karten'!$D$2:$D$4,$B137,'Rote Karten'!$B$2:$B$4,"&lt;"&amp;$F137,'Rote Karten'!$C$2:$C$4,"&lt;="&amp;$G137)</f>
        <v>0</v>
      </c>
      <c r="I137" s="17" t="str">
        <f>IF(OR($L137="Tor",$L137="ET"),_xlfn.IFNA(IF(VLOOKUP($A137,Spiele!$A$2:$C$16,3,FALSE)=$B137,COUNTIFS($L$2:$L137,"Tor",$B$2:$B137,$B137,$A$2:$A137,$A137)+COUNTIFS($L$2:$L137,"ET",$B$2:$B137,$B137,$A$2:$A137,$A137)&amp;":"&amp;COUNTIFS($L$2:$L137,"Tor",$B$2:$B137,"&lt;&gt;"&amp;$B137,$A$2:$A137,$A137)+COUNTIFS($L$2:$L137,"ET",$B$2:$B137,"&lt;&gt;"&amp;$B137,$A$2:$A137,$A137),COUNTIFS($L$2:$L137,"Tor",$B$2:$B137,"&lt;&gt;"&amp;$B137,$A$2:$A137,$A137)+COUNTIFS($L$2:$L137,"ET",$B$2:$B137,"&lt;&gt;"&amp;$B137,$A$2:$A137,$A137)&amp;":"&amp;COUNTIFS($L$2:$L137,"Tor",$B$2:$B137,$B137,$A$2:$A137,$A137)+COUNTIFS($L$2:$L137,"ET",$B$2:$B137,$B137,$A$2:$A137,$A137)),""),"")</f>
        <v>1:3</v>
      </c>
      <c r="J137" s="18">
        <f>_xlfn.IFNA(IF(VLOOKUP($A137,Spiele!$A$2:$D$16,3,FALSE)=$B137,(COUNTIFS($L$1:$L136,"Tor",$B$1:$B136,$B137,$A$1:$A136,$A137)+COUNTIFS($L$1:$L136,"ET",$B$1:$B136,$B137,$A$1:$A136,$A137))-(COUNTIFS($L$1:$L136,"Tor",$B$1:$B136,"&lt;&gt;"&amp;$B137,$A$1:$A136,$A137)+COUNTIFS($L$1:$L136,"ET",$B$1:$B136,"&lt;&gt;"&amp;$B137,$A$1:$A136,$A137)),(COUNTIFS($L$1:$L136,"Tor",$B$1:$B136,$B137,$A$1:$A136,$A137)+COUNTIFS($L$1:$L136,"ET",$B$1:$B136,$B137,$A$1:$A136,$A137))-(COUNTIFS($L$1:$L136,"Tor",$B$1:$B136,"&lt;&gt;"&amp;$B137,$A$1:$A136,$A137)+COUNTIFS($L$1:$L136,"ET",$B$1:$B136,"&lt;&gt;"&amp;$B137,$A$1:$A136,$A137))),"")</f>
        <v>1</v>
      </c>
      <c r="K137" s="3">
        <v>12</v>
      </c>
      <c r="L137" s="17" t="s">
        <v>0</v>
      </c>
      <c r="M137" s="2" t="s">
        <v>148</v>
      </c>
      <c r="N137" s="2" t="s">
        <v>179</v>
      </c>
      <c r="O137" s="17">
        <v>7</v>
      </c>
      <c r="P137" s="2">
        <v>10</v>
      </c>
      <c r="Q137" s="2">
        <v>7</v>
      </c>
      <c r="R137" s="2">
        <v>8</v>
      </c>
      <c r="S137" s="2">
        <v>23</v>
      </c>
      <c r="T137" s="2">
        <v>20</v>
      </c>
      <c r="AA137" s="2" t="s">
        <v>143</v>
      </c>
      <c r="AB137" s="17" t="s">
        <v>144</v>
      </c>
      <c r="AC137" s="14" t="s">
        <v>151</v>
      </c>
      <c r="AD137" s="14" t="s">
        <v>146</v>
      </c>
      <c r="AE137" s="18">
        <v>4</v>
      </c>
      <c r="AF137" s="13">
        <v>-3</v>
      </c>
      <c r="AG137" s="13">
        <v>5.5</v>
      </c>
      <c r="AH137" s="19">
        <f t="shared" si="8"/>
        <v>5.5</v>
      </c>
      <c r="AI137" s="19">
        <f t="shared" si="9"/>
        <v>57.291999541595608</v>
      </c>
      <c r="AJ137" s="2" t="s">
        <v>167</v>
      </c>
      <c r="AM137" s="19">
        <f>IF(Abschlüsse[[#This Row],[Ergeb]]="ET","",SQRT(($AF137-$AK137)^2+($AG137-$AL137)^2))</f>
        <v>6.2649820430708338</v>
      </c>
      <c r="AN137" s="3">
        <v>1</v>
      </c>
      <c r="AO137" s="13">
        <v>-0.5</v>
      </c>
      <c r="AP137" s="13">
        <v>6</v>
      </c>
      <c r="AQ137" s="19">
        <f t="shared" si="10"/>
        <v>2.5495097567963922</v>
      </c>
      <c r="AR137" s="3">
        <v>1</v>
      </c>
      <c r="AS137" s="13">
        <v>-0.5</v>
      </c>
      <c r="AT137" s="13">
        <v>0</v>
      </c>
      <c r="AU137" s="19">
        <f t="shared" si="11"/>
        <v>6.0415229867972862</v>
      </c>
    </row>
    <row r="138" spans="1:47" ht="25.05" customHeight="1">
      <c r="A138" s="3">
        <v>6</v>
      </c>
      <c r="B138" s="2" t="s">
        <v>65</v>
      </c>
      <c r="C138" s="17" t="str">
        <f>IF($A138="","",IF(VLOOKUP($A138,Spiele!$A$2:$D$16,3,FALSE)=$B138,"H","G"))</f>
        <v>H</v>
      </c>
      <c r="D138" s="17" t="str">
        <f>IF($B138="","",IF(VLOOKUP($A138,Spiele!$A$2:$F$16,3,FALSE)=$B138,VLOOKUP($A138,Spiele!$A$2:$F$16,4,FALSE),VLOOKUP($A138,Spiele!$A$2:$F$16,3,FALSE)))</f>
        <v>FCN</v>
      </c>
      <c r="E138" s="18">
        <f>IF(Abschlüsse[[#This Row],[Ergeb]]="ET",0,COUNTIFS($A$2:$A138,$A138,$B$2:$B138,$B138,$L$2:$L138,"&lt;&gt;ET"))</f>
        <v>9</v>
      </c>
      <c r="F138" s="11">
        <v>38</v>
      </c>
      <c r="G138" s="12">
        <v>1</v>
      </c>
      <c r="H138" s="18">
        <f>COUNTIFS('Rote Karten'!$A$2:$A$4,$A138,'Rote Karten'!$D$2:$D$4,"&lt;&gt;"&amp;$B138,'Rote Karten'!$B$2:$B$4,"&lt;"&amp;$F138,'Rote Karten'!$C$2:$C$4,"&lt;="&amp;$G138)-COUNTIFS('Rote Karten'!$A$2:$A$4,$A138,'Rote Karten'!$D$2:$D$4,$B138,'Rote Karten'!$B$2:$B$4,"&lt;"&amp;$F138,'Rote Karten'!$C$2:$C$4,"&lt;="&amp;$G138)</f>
        <v>0</v>
      </c>
      <c r="I138" s="17" t="str">
        <f>IF(OR($L138="Tor",$L138="ET"),_xlfn.IFNA(IF(VLOOKUP($A138,Spiele!$A$2:$C$16,3,FALSE)=$B138,COUNTIFS($L$2:$L138,"Tor",$B$2:$B138,$B138,$A$2:$A138,$A138)+COUNTIFS($L$2:$L138,"ET",$B$2:$B138,$B138,$A$2:$A138,$A138)&amp;":"&amp;COUNTIFS($L$2:$L138,"Tor",$B$2:$B138,"&lt;&gt;"&amp;$B138,$A$2:$A138,$A138)+COUNTIFS($L$2:$L138,"ET",$B$2:$B138,"&lt;&gt;"&amp;$B138,$A$2:$A138,$A138),COUNTIFS($L$2:$L138,"Tor",$B$2:$B138,"&lt;&gt;"&amp;$B138,$A$2:$A138,$A138)+COUNTIFS($L$2:$L138,"ET",$B$2:$B138,"&lt;&gt;"&amp;$B138,$A$2:$A138,$A138)&amp;":"&amp;COUNTIFS($L$2:$L138,"Tor",$B$2:$B138,$B138,$A$2:$A138,$A138)+COUNTIFS($L$2:$L138,"ET",$B$2:$B138,$B138,$A$2:$A138,$A138)),""),"")</f>
        <v/>
      </c>
      <c r="J138" s="18">
        <f>_xlfn.IFNA(IF(VLOOKUP($A138,Spiele!$A$2:$D$16,3,FALSE)=$B138,(COUNTIFS($L$1:$L137,"Tor",$B$1:$B137,$B138,$A$1:$A137,$A138)+COUNTIFS($L$1:$L137,"ET",$B$1:$B137,$B138,$A$1:$A137,$A138))-(COUNTIFS($L$1:$L137,"Tor",$B$1:$B137,"&lt;&gt;"&amp;$B138,$A$1:$A137,$A138)+COUNTIFS($L$1:$L137,"ET",$B$1:$B137,"&lt;&gt;"&amp;$B138,$A$1:$A137,$A138)),(COUNTIFS($L$1:$L137,"Tor",$B$1:$B137,$B138,$A$1:$A137,$A138)+COUNTIFS($L$1:$L137,"ET",$B$1:$B137,$B138,$A$1:$A137,$A138))-(COUNTIFS($L$1:$L137,"Tor",$B$1:$B137,"&lt;&gt;"&amp;$B138,$A$1:$A137,$A138)+COUNTIFS($L$1:$L137,"ET",$B$1:$B137,"&lt;&gt;"&amp;$B138,$A$1:$A137,$A138))),"")</f>
        <v>-2</v>
      </c>
      <c r="K138" s="3">
        <v>13</v>
      </c>
      <c r="L138" s="17" t="s">
        <v>19</v>
      </c>
      <c r="M138" s="2" t="s">
        <v>174</v>
      </c>
      <c r="N138" s="2" t="s">
        <v>174</v>
      </c>
      <c r="O138" s="17"/>
      <c r="AA138" s="2" t="s">
        <v>155</v>
      </c>
      <c r="AB138" s="17" t="s">
        <v>144</v>
      </c>
      <c r="AC138" s="14" t="s">
        <v>151</v>
      </c>
      <c r="AD138" s="14" t="s">
        <v>163</v>
      </c>
      <c r="AE138" s="18"/>
      <c r="AF138" s="13">
        <v>4.5</v>
      </c>
      <c r="AG138" s="13">
        <v>7.5</v>
      </c>
      <c r="AH138" s="19">
        <f t="shared" si="8"/>
        <v>7.5468934005986856</v>
      </c>
      <c r="AI138" s="19">
        <f t="shared" si="9"/>
        <v>41.022841118202912</v>
      </c>
      <c r="AJ138" s="2" t="s">
        <v>147</v>
      </c>
      <c r="AK138" s="13">
        <v>1.5</v>
      </c>
      <c r="AL138" s="13">
        <v>0.5</v>
      </c>
      <c r="AM138" s="19">
        <f>IF(Abschlüsse[[#This Row],[Ergeb]]="ET","",SQRT(($AF138-$AK138)^2+($AG138-$AL138)^2))</f>
        <v>7.6157731058639087</v>
      </c>
      <c r="AN138" s="3">
        <v>2</v>
      </c>
      <c r="AO138" s="13">
        <v>6</v>
      </c>
      <c r="AP138" s="13">
        <v>8</v>
      </c>
      <c r="AQ138" s="19">
        <f t="shared" si="10"/>
        <v>1.5811388300841898</v>
      </c>
      <c r="AR138" s="3">
        <v>1</v>
      </c>
      <c r="AS138" s="13">
        <v>1</v>
      </c>
      <c r="AT138" s="13">
        <v>3.5</v>
      </c>
      <c r="AU138" s="19">
        <f t="shared" si="11"/>
        <v>5.315072906367325</v>
      </c>
    </row>
    <row r="139" spans="1:47" ht="25.05" customHeight="1">
      <c r="A139" s="3">
        <v>6</v>
      </c>
      <c r="B139" s="2" t="s">
        <v>8</v>
      </c>
      <c r="C139" s="17" t="str">
        <f>IF($A139="","",IF(VLOOKUP($A139,Spiele!$A$2:$D$16,3,FALSE)=$B139,"H","G"))</f>
        <v>G</v>
      </c>
      <c r="D139" s="17" t="str">
        <f>IF($B139="","",IF(VLOOKUP($A139,Spiele!$A$2:$F$16,3,FALSE)=$B139,VLOOKUP($A139,Spiele!$A$2:$F$16,4,FALSE),VLOOKUP($A139,Spiele!$A$2:$F$16,3,FALSE)))</f>
        <v>FWK</v>
      </c>
      <c r="E139" s="18">
        <f>IF(Abschlüsse[[#This Row],[Ergeb]]="ET",0,COUNTIFS($A$2:$A139,$A139,$B$2:$B139,$B139,$L$2:$L139,"&lt;&gt;ET"))</f>
        <v>6</v>
      </c>
      <c r="F139" s="11">
        <v>41</v>
      </c>
      <c r="G139" s="12">
        <v>2</v>
      </c>
      <c r="H139" s="18">
        <f>COUNTIFS('Rote Karten'!$A$2:$A$4,$A139,'Rote Karten'!$D$2:$D$4,"&lt;&gt;"&amp;$B139,'Rote Karten'!$B$2:$B$4,"&lt;"&amp;$F139,'Rote Karten'!$C$2:$C$4,"&lt;="&amp;$G139)-COUNTIFS('Rote Karten'!$A$2:$A$4,$A139,'Rote Karten'!$D$2:$D$4,$B139,'Rote Karten'!$B$2:$B$4,"&lt;"&amp;$F139,'Rote Karten'!$C$2:$C$4,"&lt;="&amp;$G139)</f>
        <v>0</v>
      </c>
      <c r="I139" s="17" t="str">
        <f>IF(OR($L139="Tor",$L139="ET"),_xlfn.IFNA(IF(VLOOKUP($A139,Spiele!$A$2:$C$16,3,FALSE)=$B139,COUNTIFS($L$2:$L139,"Tor",$B$2:$B139,$B139,$A$2:$A139,$A139)+COUNTIFS($L$2:$L139,"ET",$B$2:$B139,$B139,$A$2:$A139,$A139)&amp;":"&amp;COUNTIFS($L$2:$L139,"Tor",$B$2:$B139,"&lt;&gt;"&amp;$B139,$A$2:$A139,$A139)+COUNTIFS($L$2:$L139,"ET",$B$2:$B139,"&lt;&gt;"&amp;$B139,$A$2:$A139,$A139),COUNTIFS($L$2:$L139,"Tor",$B$2:$B139,"&lt;&gt;"&amp;$B139,$A$2:$A139,$A139)+COUNTIFS($L$2:$L139,"ET",$B$2:$B139,"&lt;&gt;"&amp;$B139,$A$2:$A139,$A139)&amp;":"&amp;COUNTIFS($L$2:$L139,"Tor",$B$2:$B139,$B139,$A$2:$A139,$A139)+COUNTIFS($L$2:$L139,"ET",$B$2:$B139,$B139,$A$2:$A139,$A139)),""),"")</f>
        <v/>
      </c>
      <c r="J139" s="18">
        <f>_xlfn.IFNA(IF(VLOOKUP($A139,Spiele!$A$2:$D$16,3,FALSE)=$B139,(COUNTIFS($L$1:$L138,"Tor",$B$1:$B138,$B139,$A$1:$A138,$A139)+COUNTIFS($L$1:$L138,"ET",$B$1:$B138,$B139,$A$1:$A138,$A139))-(COUNTIFS($L$1:$L138,"Tor",$B$1:$B138,"&lt;&gt;"&amp;$B139,$A$1:$A138,$A139)+COUNTIFS($L$1:$L138,"ET",$B$1:$B138,"&lt;&gt;"&amp;$B139,$A$1:$A138,$A139)),(COUNTIFS($L$1:$L138,"Tor",$B$1:$B138,$B139,$A$1:$A138,$A139)+COUNTIFS($L$1:$L138,"ET",$B$1:$B138,$B139,$A$1:$A138,$A139))-(COUNTIFS($L$1:$L138,"Tor",$B$1:$B138,"&lt;&gt;"&amp;$B139,$A$1:$A138,$A139)+COUNTIFS($L$1:$L138,"ET",$B$1:$B138,"&lt;&gt;"&amp;$B139,$A$1:$A138,$A139))),"")</f>
        <v>2</v>
      </c>
      <c r="K139" s="3">
        <v>14</v>
      </c>
      <c r="L139" s="17" t="s">
        <v>18</v>
      </c>
      <c r="M139" s="2" t="s">
        <v>164</v>
      </c>
      <c r="N139" s="2" t="s">
        <v>159</v>
      </c>
      <c r="O139" s="17">
        <v>26</v>
      </c>
      <c r="AA139" s="2" t="s">
        <v>152</v>
      </c>
      <c r="AB139" s="17" t="s">
        <v>144</v>
      </c>
      <c r="AC139" s="14" t="s">
        <v>151</v>
      </c>
      <c r="AD139" s="14" t="s">
        <v>157</v>
      </c>
      <c r="AE139" s="18">
        <v>8</v>
      </c>
      <c r="AF139" s="13">
        <v>-5</v>
      </c>
      <c r="AG139" s="13">
        <v>16.5</v>
      </c>
      <c r="AH139" s="19">
        <f t="shared" si="8"/>
        <v>16.554322698316593</v>
      </c>
      <c r="AI139" s="19">
        <f t="shared" si="9"/>
        <v>23.049744594068812</v>
      </c>
      <c r="AJ139" s="2" t="s">
        <v>147</v>
      </c>
      <c r="AK139" s="13">
        <v>-0.56999999999999995</v>
      </c>
      <c r="AL139" s="13">
        <v>2</v>
      </c>
      <c r="AM139" s="19">
        <f>IF(Abschlüsse[[#This Row],[Ergeb]]="ET","",SQRT(($AF139-$AK139)^2+($AG139-$AL139)^2))</f>
        <v>15.161625902257317</v>
      </c>
      <c r="AN139" s="3">
        <v>2</v>
      </c>
      <c r="AO139" s="13">
        <v>-5.5</v>
      </c>
      <c r="AP139" s="13">
        <v>17.5</v>
      </c>
      <c r="AQ139" s="19">
        <f t="shared" si="10"/>
        <v>1.1180339887498949</v>
      </c>
      <c r="AR139" s="3">
        <v>0</v>
      </c>
      <c r="AU139" s="19" t="str">
        <f t="shared" si="11"/>
        <v/>
      </c>
    </row>
    <row r="140" spans="1:47" ht="25.05" customHeight="1">
      <c r="A140" s="3">
        <v>6</v>
      </c>
      <c r="B140" s="2" t="s">
        <v>8</v>
      </c>
      <c r="C140" s="17" t="str">
        <f>IF($A140="","",IF(VLOOKUP($A140,Spiele!$A$2:$D$16,3,FALSE)=$B140,"H","G"))</f>
        <v>G</v>
      </c>
      <c r="D140" s="17" t="str">
        <f>IF($B140="","",IF(VLOOKUP($A140,Spiele!$A$2:$F$16,3,FALSE)=$B140,VLOOKUP($A140,Spiele!$A$2:$F$16,4,FALSE),VLOOKUP($A140,Spiele!$A$2:$F$16,3,FALSE)))</f>
        <v>FWK</v>
      </c>
      <c r="E140" s="18">
        <f>IF(Abschlüsse[[#This Row],[Ergeb]]="ET",0,COUNTIFS($A$2:$A140,$A140,$B$2:$B140,$B140,$L$2:$L140,"&lt;&gt;ET"))</f>
        <v>7</v>
      </c>
      <c r="F140" s="11">
        <v>45</v>
      </c>
      <c r="G140" s="12">
        <v>2</v>
      </c>
      <c r="H140" s="18">
        <f>COUNTIFS('Rote Karten'!$A$2:$A$4,$A140,'Rote Karten'!$D$2:$D$4,"&lt;&gt;"&amp;$B140,'Rote Karten'!$B$2:$B$4,"&lt;"&amp;$F140,'Rote Karten'!$C$2:$C$4,"&lt;="&amp;$G140)-COUNTIFS('Rote Karten'!$A$2:$A$4,$A140,'Rote Karten'!$D$2:$D$4,$B140,'Rote Karten'!$B$2:$B$4,"&lt;"&amp;$F140,'Rote Karten'!$C$2:$C$4,"&lt;="&amp;$G140)</f>
        <v>0</v>
      </c>
      <c r="I140" s="17" t="str">
        <f>IF(OR($L140="Tor",$L140="ET"),_xlfn.IFNA(IF(VLOOKUP($A140,Spiele!$A$2:$C$16,3,FALSE)=$B140,COUNTIFS($L$2:$L140,"Tor",$B$2:$B140,$B140,$A$2:$A140,$A140)+COUNTIFS($L$2:$L140,"ET",$B$2:$B140,$B140,$A$2:$A140,$A140)&amp;":"&amp;COUNTIFS($L$2:$L140,"Tor",$B$2:$B140,"&lt;&gt;"&amp;$B140,$A$2:$A140,$A140)+COUNTIFS($L$2:$L140,"ET",$B$2:$B140,"&lt;&gt;"&amp;$B140,$A$2:$A140,$A140),COUNTIFS($L$2:$L140,"Tor",$B$2:$B140,"&lt;&gt;"&amp;$B140,$A$2:$A140,$A140)+COUNTIFS($L$2:$L140,"ET",$B$2:$B140,"&lt;&gt;"&amp;$B140,$A$2:$A140,$A140)&amp;":"&amp;COUNTIFS($L$2:$L140,"Tor",$B$2:$B140,$B140,$A$2:$A140,$A140)+COUNTIFS($L$2:$L140,"ET",$B$2:$B140,$B140,$A$2:$A140,$A140)),""),"")</f>
        <v/>
      </c>
      <c r="J140" s="18">
        <f>_xlfn.IFNA(IF(VLOOKUP($A140,Spiele!$A$2:$D$16,3,FALSE)=$B140,(COUNTIFS($L$1:$L139,"Tor",$B$1:$B139,$B140,$A$1:$A139,$A140)+COUNTIFS($L$1:$L139,"ET",$B$1:$B139,$B140,$A$1:$A139,$A140))-(COUNTIFS($L$1:$L139,"Tor",$B$1:$B139,"&lt;&gt;"&amp;$B140,$A$1:$A139,$A140)+COUNTIFS($L$1:$L139,"ET",$B$1:$B139,"&lt;&gt;"&amp;$B140,$A$1:$A139,$A140)),(COUNTIFS($L$1:$L139,"Tor",$B$1:$B139,$B140,$A$1:$A139,$A140)+COUNTIFS($L$1:$L139,"ET",$B$1:$B139,$B140,$A$1:$A139,$A140))-(COUNTIFS($L$1:$L139,"Tor",$B$1:$B139,"&lt;&gt;"&amp;$B140,$A$1:$A139,$A140)+COUNTIFS($L$1:$L139,"ET",$B$1:$B139,"&lt;&gt;"&amp;$B140,$A$1:$A139,$A140))),"")</f>
        <v>2</v>
      </c>
      <c r="K140" s="3">
        <v>15</v>
      </c>
      <c r="L140" s="17" t="s">
        <v>18</v>
      </c>
      <c r="M140" s="2" t="s">
        <v>164</v>
      </c>
      <c r="N140" s="2" t="s">
        <v>3</v>
      </c>
      <c r="O140" s="17"/>
      <c r="AA140" s="2" t="s">
        <v>155</v>
      </c>
      <c r="AB140" s="17" t="s">
        <v>144</v>
      </c>
      <c r="AC140" s="14" t="s">
        <v>145</v>
      </c>
      <c r="AD140" s="14" t="s">
        <v>146</v>
      </c>
      <c r="AE140" s="18">
        <v>27</v>
      </c>
      <c r="AF140" s="13">
        <v>-8</v>
      </c>
      <c r="AG140" s="13">
        <v>23</v>
      </c>
      <c r="AH140" s="19">
        <f t="shared" si="8"/>
        <v>23.405888148070776</v>
      </c>
      <c r="AI140" s="19">
        <f t="shared" si="9"/>
        <v>16.197206443157352</v>
      </c>
      <c r="AJ140" s="2" t="s">
        <v>147</v>
      </c>
      <c r="AK140" s="13">
        <v>-0.5</v>
      </c>
      <c r="AL140" s="13">
        <v>3</v>
      </c>
      <c r="AM140" s="19">
        <f>IF(Abschlüsse[[#This Row],[Ergeb]]="ET","",SQRT(($AF140-$AK140)^2+($AG140-$AL140)^2))</f>
        <v>21.360009363293827</v>
      </c>
      <c r="AN140" s="3">
        <v>1</v>
      </c>
      <c r="AO140" s="13">
        <v>-7.5</v>
      </c>
      <c r="AP140" s="13">
        <v>19.5</v>
      </c>
      <c r="AQ140" s="19">
        <f t="shared" si="10"/>
        <v>3.5355339059327378</v>
      </c>
      <c r="AR140" s="3">
        <v>1</v>
      </c>
      <c r="AS140" s="13">
        <v>-5.5</v>
      </c>
      <c r="AT140" s="13">
        <v>21.5</v>
      </c>
      <c r="AU140" s="19">
        <f t="shared" si="11"/>
        <v>2.9154759474226504</v>
      </c>
    </row>
    <row r="141" spans="1:47" ht="25.05" customHeight="1">
      <c r="A141" s="3">
        <v>6</v>
      </c>
      <c r="B141" s="2" t="s">
        <v>8</v>
      </c>
      <c r="C141" s="17" t="str">
        <f>IF($A141="","",IF(VLOOKUP($A141,Spiele!$A$2:$D$16,3,FALSE)=$B141,"H","G"))</f>
        <v>G</v>
      </c>
      <c r="D141" s="17" t="str">
        <f>IF($B141="","",IF(VLOOKUP($A141,Spiele!$A$2:$F$16,3,FALSE)=$B141,VLOOKUP($A141,Spiele!$A$2:$F$16,4,FALSE),VLOOKUP($A141,Spiele!$A$2:$F$16,3,FALSE)))</f>
        <v>FWK</v>
      </c>
      <c r="E141" s="18">
        <f>IF(Abschlüsse[[#This Row],[Ergeb]]="ET",0,COUNTIFS($A$2:$A141,$A141,$B$2:$B141,$B141,$L$2:$L141,"&lt;&gt;ET"))</f>
        <v>8</v>
      </c>
      <c r="F141" s="11">
        <v>46</v>
      </c>
      <c r="G141" s="12">
        <v>2</v>
      </c>
      <c r="H141" s="18">
        <f>COUNTIFS('Rote Karten'!$A$2:$A$4,$A141,'Rote Karten'!$D$2:$D$4,"&lt;&gt;"&amp;$B141,'Rote Karten'!$B$2:$B$4,"&lt;"&amp;$F141,'Rote Karten'!$C$2:$C$4,"&lt;="&amp;$G141)-COUNTIFS('Rote Karten'!$A$2:$A$4,$A141,'Rote Karten'!$D$2:$D$4,$B141,'Rote Karten'!$B$2:$B$4,"&lt;"&amp;$F141,'Rote Karten'!$C$2:$C$4,"&lt;="&amp;$G141)</f>
        <v>0</v>
      </c>
      <c r="I141" s="17" t="str">
        <f>IF(OR($L141="Tor",$L141="ET"),_xlfn.IFNA(IF(VLOOKUP($A141,Spiele!$A$2:$C$16,3,FALSE)=$B141,COUNTIFS($L$2:$L141,"Tor",$B$2:$B141,$B141,$A$2:$A141,$A141)+COUNTIFS($L$2:$L141,"ET",$B$2:$B141,$B141,$A$2:$A141,$A141)&amp;":"&amp;COUNTIFS($L$2:$L141,"Tor",$B$2:$B141,"&lt;&gt;"&amp;$B141,$A$2:$A141,$A141)+COUNTIFS($L$2:$L141,"ET",$B$2:$B141,"&lt;&gt;"&amp;$B141,$A$2:$A141,$A141),COUNTIFS($L$2:$L141,"Tor",$B$2:$B141,"&lt;&gt;"&amp;$B141,$A$2:$A141,$A141)+COUNTIFS($L$2:$L141,"ET",$B$2:$B141,"&lt;&gt;"&amp;$B141,$A$2:$A141,$A141)&amp;":"&amp;COUNTIFS($L$2:$L141,"Tor",$B$2:$B141,$B141,$A$2:$A141,$A141)+COUNTIFS($L$2:$L141,"ET",$B$2:$B141,$B141,$A$2:$A141,$A141)),""),"")</f>
        <v/>
      </c>
      <c r="J141" s="18">
        <f>_xlfn.IFNA(IF(VLOOKUP($A141,Spiele!$A$2:$D$16,3,FALSE)=$B141,(COUNTIFS($L$1:$L140,"Tor",$B$1:$B140,$B141,$A$1:$A140,$A141)+COUNTIFS($L$1:$L140,"ET",$B$1:$B140,$B141,$A$1:$A140,$A141))-(COUNTIFS($L$1:$L140,"Tor",$B$1:$B140,"&lt;&gt;"&amp;$B141,$A$1:$A140,$A141)+COUNTIFS($L$1:$L140,"ET",$B$1:$B140,"&lt;&gt;"&amp;$B141,$A$1:$A140,$A141)),(COUNTIFS($L$1:$L140,"Tor",$B$1:$B140,$B141,$A$1:$A140,$A141)+COUNTIFS($L$1:$L140,"ET",$B$1:$B140,$B141,$A$1:$A140,$A141))-(COUNTIFS($L$1:$L140,"Tor",$B$1:$B140,"&lt;&gt;"&amp;$B141,$A$1:$A140,$A141)+COUNTIFS($L$1:$L140,"ET",$B$1:$B140,"&lt;&gt;"&amp;$B141,$A$1:$A140,$A141))),"")</f>
        <v>2</v>
      </c>
      <c r="K141" s="3">
        <v>16</v>
      </c>
      <c r="L141" s="17" t="s">
        <v>19</v>
      </c>
      <c r="M141" s="2" t="s">
        <v>164</v>
      </c>
      <c r="N141" s="2" t="s">
        <v>159</v>
      </c>
      <c r="O141" s="17">
        <v>27</v>
      </c>
      <c r="AA141" s="2" t="s">
        <v>152</v>
      </c>
      <c r="AB141" s="17" t="s">
        <v>144</v>
      </c>
      <c r="AC141" s="14" t="s">
        <v>151</v>
      </c>
      <c r="AD141" s="14" t="s">
        <v>157</v>
      </c>
      <c r="AE141" s="18">
        <v>26</v>
      </c>
      <c r="AF141" s="13">
        <v>-5.5</v>
      </c>
      <c r="AG141" s="13">
        <v>26</v>
      </c>
      <c r="AH141" s="19">
        <f t="shared" si="8"/>
        <v>26.06502637635343</v>
      </c>
      <c r="AI141" s="19">
        <f t="shared" si="9"/>
        <v>15.359723570306498</v>
      </c>
      <c r="AJ141" s="2" t="s">
        <v>147</v>
      </c>
      <c r="AK141" s="13">
        <v>0</v>
      </c>
      <c r="AL141" s="13">
        <v>3</v>
      </c>
      <c r="AM141" s="19">
        <f>IF(Abschlüsse[[#This Row],[Ergeb]]="ET","",SQRT(($AF141-$AK141)^2+($AG141-$AL141)^2))</f>
        <v>23.648467180770936</v>
      </c>
      <c r="AN141" s="3">
        <v>1</v>
      </c>
      <c r="AO141" s="13">
        <v>-7</v>
      </c>
      <c r="AP141" s="13">
        <v>24.5</v>
      </c>
      <c r="AQ141" s="19">
        <f t="shared" si="10"/>
        <v>2.1213203435596424</v>
      </c>
      <c r="AR141" s="3">
        <v>1</v>
      </c>
      <c r="AS141" s="13">
        <v>-3</v>
      </c>
      <c r="AT141" s="13">
        <v>16</v>
      </c>
      <c r="AU141" s="19">
        <f t="shared" si="11"/>
        <v>10.307764064044152</v>
      </c>
    </row>
    <row r="142" spans="1:47" ht="25.05" customHeight="1">
      <c r="A142" s="3">
        <v>6</v>
      </c>
      <c r="B142" s="2" t="s">
        <v>65</v>
      </c>
      <c r="C142" s="17" t="str">
        <f>IF($A142="","",IF(VLOOKUP($A142,Spiele!$A$2:$D$16,3,FALSE)=$B142,"H","G"))</f>
        <v>H</v>
      </c>
      <c r="D142" s="17" t="str">
        <f>IF($B142="","",IF(VLOOKUP($A142,Spiele!$A$2:$F$16,3,FALSE)=$B142,VLOOKUP($A142,Spiele!$A$2:$F$16,4,FALSE),VLOOKUP($A142,Spiele!$A$2:$F$16,3,FALSE)))</f>
        <v>FCN</v>
      </c>
      <c r="E142" s="18">
        <f>IF(Abschlüsse[[#This Row],[Ergeb]]="ET",0,COUNTIFS($A$2:$A142,$A142,$B$2:$B142,$B142,$L$2:$L142,"&lt;&gt;ET"))</f>
        <v>10</v>
      </c>
      <c r="F142" s="11">
        <v>60</v>
      </c>
      <c r="G142" s="12">
        <v>2</v>
      </c>
      <c r="H142" s="18">
        <f>COUNTIFS('Rote Karten'!$A$2:$A$4,$A142,'Rote Karten'!$D$2:$D$4,"&lt;&gt;"&amp;$B142,'Rote Karten'!$B$2:$B$4,"&lt;"&amp;$F142,'Rote Karten'!$C$2:$C$4,"&lt;="&amp;$G142)-COUNTIFS('Rote Karten'!$A$2:$A$4,$A142,'Rote Karten'!$D$2:$D$4,$B142,'Rote Karten'!$B$2:$B$4,"&lt;"&amp;$F142,'Rote Karten'!$C$2:$C$4,"&lt;="&amp;$G142)</f>
        <v>0</v>
      </c>
      <c r="I142" s="17" t="str">
        <f>IF(OR($L142="Tor",$L142="ET"),_xlfn.IFNA(IF(VLOOKUP($A142,Spiele!$A$2:$C$16,3,FALSE)=$B142,COUNTIFS($L$2:$L142,"Tor",$B$2:$B142,$B142,$A$2:$A142,$A142)+COUNTIFS($L$2:$L142,"ET",$B$2:$B142,$B142,$A$2:$A142,$A142)&amp;":"&amp;COUNTIFS($L$2:$L142,"Tor",$B$2:$B142,"&lt;&gt;"&amp;$B142,$A$2:$A142,$A142)+COUNTIFS($L$2:$L142,"ET",$B$2:$B142,"&lt;&gt;"&amp;$B142,$A$2:$A142,$A142),COUNTIFS($L$2:$L142,"Tor",$B$2:$B142,"&lt;&gt;"&amp;$B142,$A$2:$A142,$A142)+COUNTIFS($L$2:$L142,"ET",$B$2:$B142,"&lt;&gt;"&amp;$B142,$A$2:$A142,$A142)&amp;":"&amp;COUNTIFS($L$2:$L142,"Tor",$B$2:$B142,$B142,$A$2:$A142,$A142)+COUNTIFS($L$2:$L142,"ET",$B$2:$B142,$B142,$A$2:$A142,$A142)),""),"")</f>
        <v>2:3</v>
      </c>
      <c r="J142" s="18">
        <f>_xlfn.IFNA(IF(VLOOKUP($A142,Spiele!$A$2:$D$16,3,FALSE)=$B142,(COUNTIFS($L$1:$L141,"Tor",$B$1:$B141,$B142,$A$1:$A141,$A142)+COUNTIFS($L$1:$L141,"ET",$B$1:$B141,$B142,$A$1:$A141,$A142))-(COUNTIFS($L$1:$L141,"Tor",$B$1:$B141,"&lt;&gt;"&amp;$B142,$A$1:$A141,$A142)+COUNTIFS($L$1:$L141,"ET",$B$1:$B141,"&lt;&gt;"&amp;$B142,$A$1:$A141,$A142)),(COUNTIFS($L$1:$L141,"Tor",$B$1:$B141,$B142,$A$1:$A141,$A142)+COUNTIFS($L$1:$L141,"ET",$B$1:$B141,$B142,$A$1:$A141,$A142))-(COUNTIFS($L$1:$L141,"Tor",$B$1:$B141,"&lt;&gt;"&amp;$B142,$A$1:$A141,$A142)+COUNTIFS($L$1:$L141,"ET",$B$1:$B141,"&lt;&gt;"&amp;$B142,$A$1:$A141,$A142))),"")</f>
        <v>-2</v>
      </c>
      <c r="K142" s="3">
        <v>17</v>
      </c>
      <c r="L142" s="17" t="s">
        <v>0</v>
      </c>
      <c r="M142" s="2" t="s">
        <v>178</v>
      </c>
      <c r="O142" s="17"/>
      <c r="AA142" s="2" t="s">
        <v>143</v>
      </c>
      <c r="AB142" s="17" t="s">
        <v>144</v>
      </c>
      <c r="AC142" s="14" t="s">
        <v>151</v>
      </c>
      <c r="AD142" s="14" t="s">
        <v>146</v>
      </c>
      <c r="AE142" s="18"/>
      <c r="AF142" s="13">
        <v>0</v>
      </c>
      <c r="AG142" s="13">
        <v>11</v>
      </c>
      <c r="AH142" s="19">
        <f t="shared" si="8"/>
        <v>11</v>
      </c>
      <c r="AI142" s="19">
        <f t="shared" si="9"/>
        <v>36.807381798785883</v>
      </c>
      <c r="AJ142" s="2" t="s">
        <v>147</v>
      </c>
      <c r="AK142" s="13">
        <v>0</v>
      </c>
      <c r="AL142" s="13">
        <v>0</v>
      </c>
      <c r="AM142" s="19">
        <f>IF(Abschlüsse[[#This Row],[Ergeb]]="ET","",SQRT(($AF142-$AK142)^2+($AG142-$AL142)^2))</f>
        <v>11</v>
      </c>
      <c r="AN142" s="3">
        <v>0</v>
      </c>
      <c r="AO142" s="13"/>
      <c r="AP142" s="13"/>
      <c r="AQ142" s="19" t="str">
        <f t="shared" si="10"/>
        <v/>
      </c>
      <c r="AR142" s="3">
        <v>0</v>
      </c>
      <c r="AU142" s="19" t="str">
        <f t="shared" si="11"/>
        <v/>
      </c>
    </row>
    <row r="143" spans="1:47" ht="25.05" customHeight="1">
      <c r="A143" s="3">
        <v>6</v>
      </c>
      <c r="B143" s="2" t="s">
        <v>65</v>
      </c>
      <c r="C143" s="17" t="str">
        <f>IF($A143="","",IF(VLOOKUP($A143,Spiele!$A$2:$D$16,3,FALSE)=$B143,"H","G"))</f>
        <v>H</v>
      </c>
      <c r="D143" s="17" t="str">
        <f>IF($B143="","",IF(VLOOKUP($A143,Spiele!$A$2:$F$16,3,FALSE)=$B143,VLOOKUP($A143,Spiele!$A$2:$F$16,4,FALSE),VLOOKUP($A143,Spiele!$A$2:$F$16,3,FALSE)))</f>
        <v>FCN</v>
      </c>
      <c r="E143" s="18">
        <f>IF(Abschlüsse[[#This Row],[Ergeb]]="ET",0,COUNTIFS($A$2:$A143,$A143,$B$2:$B143,$B143,$L$2:$L143,"&lt;&gt;ET"))</f>
        <v>11</v>
      </c>
      <c r="F143" s="11">
        <v>65</v>
      </c>
      <c r="G143" s="12">
        <v>2</v>
      </c>
      <c r="H143" s="18">
        <f>COUNTIFS('Rote Karten'!$A$2:$A$4,$A143,'Rote Karten'!$D$2:$D$4,"&lt;&gt;"&amp;$B143,'Rote Karten'!$B$2:$B$4,"&lt;"&amp;$F143,'Rote Karten'!$C$2:$C$4,"&lt;="&amp;$G143)-COUNTIFS('Rote Karten'!$A$2:$A$4,$A143,'Rote Karten'!$D$2:$D$4,$B143,'Rote Karten'!$B$2:$B$4,"&lt;"&amp;$F143,'Rote Karten'!$C$2:$C$4,"&lt;="&amp;$G143)</f>
        <v>0</v>
      </c>
      <c r="I143" s="17" t="str">
        <f>IF(OR($L143="Tor",$L143="ET"),_xlfn.IFNA(IF(VLOOKUP($A143,Spiele!$A$2:$C$16,3,FALSE)=$B143,COUNTIFS($L$2:$L143,"Tor",$B$2:$B143,$B143,$A$2:$A143,$A143)+COUNTIFS($L$2:$L143,"ET",$B$2:$B143,$B143,$A$2:$A143,$A143)&amp;":"&amp;COUNTIFS($L$2:$L143,"Tor",$B$2:$B143,"&lt;&gt;"&amp;$B143,$A$2:$A143,$A143)+COUNTIFS($L$2:$L143,"ET",$B$2:$B143,"&lt;&gt;"&amp;$B143,$A$2:$A143,$A143),COUNTIFS($L$2:$L143,"Tor",$B$2:$B143,"&lt;&gt;"&amp;$B143,$A$2:$A143,$A143)+COUNTIFS($L$2:$L143,"ET",$B$2:$B143,"&lt;&gt;"&amp;$B143,$A$2:$A143,$A143)&amp;":"&amp;COUNTIFS($L$2:$L143,"Tor",$B$2:$B143,$B143,$A$2:$A143,$A143)+COUNTIFS($L$2:$L143,"ET",$B$2:$B143,$B143,$A$2:$A143,$A143)),""),"")</f>
        <v>3:3</v>
      </c>
      <c r="J143" s="18">
        <f>_xlfn.IFNA(IF(VLOOKUP($A143,Spiele!$A$2:$D$16,3,FALSE)=$B143,(COUNTIFS($L$1:$L142,"Tor",$B$1:$B142,$B143,$A$1:$A142,$A143)+COUNTIFS($L$1:$L142,"ET",$B$1:$B142,$B143,$A$1:$A142,$A143))-(COUNTIFS($L$1:$L142,"Tor",$B$1:$B142,"&lt;&gt;"&amp;$B143,$A$1:$A142,$A143)+COUNTIFS($L$1:$L142,"ET",$B$1:$B142,"&lt;&gt;"&amp;$B143,$A$1:$A142,$A143)),(COUNTIFS($L$1:$L142,"Tor",$B$1:$B142,$B143,$A$1:$A142,$A143)+COUNTIFS($L$1:$L142,"ET",$B$1:$B142,$B143,$A$1:$A142,$A143))-(COUNTIFS($L$1:$L142,"Tor",$B$1:$B142,"&lt;&gt;"&amp;$B143,$A$1:$A142,$A143)+COUNTIFS($L$1:$L142,"ET",$B$1:$B142,"&lt;&gt;"&amp;$B143,$A$1:$A142,$A143))),"")</f>
        <v>-1</v>
      </c>
      <c r="K143" s="3">
        <v>18</v>
      </c>
      <c r="L143" s="17" t="s">
        <v>0</v>
      </c>
      <c r="M143" s="2" t="s">
        <v>164</v>
      </c>
      <c r="N143" s="2" t="s">
        <v>154</v>
      </c>
      <c r="O143" s="17"/>
      <c r="AA143" s="2" t="s">
        <v>142</v>
      </c>
      <c r="AB143" s="17" t="s">
        <v>150</v>
      </c>
      <c r="AC143" s="14" t="s">
        <v>151</v>
      </c>
      <c r="AD143" s="14" t="s">
        <v>146</v>
      </c>
      <c r="AE143" s="18"/>
      <c r="AF143" s="13">
        <v>4.5</v>
      </c>
      <c r="AG143" s="13">
        <v>5.5</v>
      </c>
      <c r="AH143" s="19">
        <f t="shared" si="8"/>
        <v>5.5637756964133631</v>
      </c>
      <c r="AI143" s="19">
        <f t="shared" si="9"/>
        <v>47.335730558460277</v>
      </c>
      <c r="AJ143" s="2" t="s">
        <v>147</v>
      </c>
      <c r="AK143" s="13">
        <v>3</v>
      </c>
      <c r="AL143" s="13">
        <v>1.5</v>
      </c>
      <c r="AM143" s="19">
        <f>IF(Abschlüsse[[#This Row],[Ergeb]]="ET","",SQRT(($AF143-$AK143)^2+($AG143-$AL143)^2))</f>
        <v>4.2720018726587652</v>
      </c>
      <c r="AN143" s="3">
        <v>1</v>
      </c>
      <c r="AO143" s="13">
        <v>3.5</v>
      </c>
      <c r="AP143" s="13">
        <v>6.5</v>
      </c>
      <c r="AQ143" s="19">
        <f t="shared" si="10"/>
        <v>1.4142135623730951</v>
      </c>
      <c r="AR143" s="3">
        <v>0</v>
      </c>
      <c r="AU143" s="19" t="str">
        <f t="shared" si="11"/>
        <v/>
      </c>
    </row>
    <row r="144" spans="1:47" ht="25.05" customHeight="1">
      <c r="A144" s="3">
        <v>6</v>
      </c>
      <c r="B144" s="2" t="s">
        <v>65</v>
      </c>
      <c r="C144" s="17" t="str">
        <f>IF($A144="","",IF(VLOOKUP($A144,Spiele!$A$2:$D$16,3,FALSE)=$B144,"H","G"))</f>
        <v>H</v>
      </c>
      <c r="D144" s="17" t="str">
        <f>IF($B144="","",IF(VLOOKUP($A144,Spiele!$A$2:$F$16,3,FALSE)=$B144,VLOOKUP($A144,Spiele!$A$2:$F$16,4,FALSE),VLOOKUP($A144,Spiele!$A$2:$F$16,3,FALSE)))</f>
        <v>FCN</v>
      </c>
      <c r="E144" s="18">
        <f>IF(Abschlüsse[[#This Row],[Ergeb]]="ET",0,COUNTIFS($A$2:$A144,$A144,$B$2:$B144,$B144,$L$2:$L144,"&lt;&gt;ET"))</f>
        <v>12</v>
      </c>
      <c r="F144" s="11">
        <v>68</v>
      </c>
      <c r="G144" s="12">
        <v>2</v>
      </c>
      <c r="H144" s="18">
        <f>COUNTIFS('Rote Karten'!$A$2:$A$4,$A144,'Rote Karten'!$D$2:$D$4,"&lt;&gt;"&amp;$B144,'Rote Karten'!$B$2:$B$4,"&lt;"&amp;$F144,'Rote Karten'!$C$2:$C$4,"&lt;="&amp;$G144)-COUNTIFS('Rote Karten'!$A$2:$A$4,$A144,'Rote Karten'!$D$2:$D$4,$B144,'Rote Karten'!$B$2:$B$4,"&lt;"&amp;$F144,'Rote Karten'!$C$2:$C$4,"&lt;="&amp;$G144)</f>
        <v>0</v>
      </c>
      <c r="I144" s="17" t="str">
        <f>IF(OR($L144="Tor",$L144="ET"),_xlfn.IFNA(IF(VLOOKUP($A144,Spiele!$A$2:$C$16,3,FALSE)=$B144,COUNTIFS($L$2:$L144,"Tor",$B$2:$B144,$B144,$A$2:$A144,$A144)+COUNTIFS($L$2:$L144,"ET",$B$2:$B144,$B144,$A$2:$A144,$A144)&amp;":"&amp;COUNTIFS($L$2:$L144,"Tor",$B$2:$B144,"&lt;&gt;"&amp;$B144,$A$2:$A144,$A144)+COUNTIFS($L$2:$L144,"ET",$B$2:$B144,"&lt;&gt;"&amp;$B144,$A$2:$A144,$A144),COUNTIFS($L$2:$L144,"Tor",$B$2:$B144,"&lt;&gt;"&amp;$B144,$A$2:$A144,$A144)+COUNTIFS($L$2:$L144,"ET",$B$2:$B144,"&lt;&gt;"&amp;$B144,$A$2:$A144,$A144)&amp;":"&amp;COUNTIFS($L$2:$L144,"Tor",$B$2:$B144,$B144,$A$2:$A144,$A144)+COUNTIFS($L$2:$L144,"ET",$B$2:$B144,$B144,$A$2:$A144,$A144)),""),"")</f>
        <v>4:3</v>
      </c>
      <c r="J144" s="18">
        <f>_xlfn.IFNA(IF(VLOOKUP($A144,Spiele!$A$2:$D$16,3,FALSE)=$B144,(COUNTIFS($L$1:$L143,"Tor",$B$1:$B143,$B144,$A$1:$A143,$A144)+COUNTIFS($L$1:$L143,"ET",$B$1:$B143,$B144,$A$1:$A143,$A144))-(COUNTIFS($L$1:$L143,"Tor",$B$1:$B143,"&lt;&gt;"&amp;$B144,$A$1:$A143,$A144)+COUNTIFS($L$1:$L143,"ET",$B$1:$B143,"&lt;&gt;"&amp;$B144,$A$1:$A143,$A144)),(COUNTIFS($L$1:$L143,"Tor",$B$1:$B143,$B144,$A$1:$A143,$A144)+COUNTIFS($L$1:$L143,"ET",$B$1:$B143,$B144,$A$1:$A143,$A144))-(COUNTIFS($L$1:$L143,"Tor",$B$1:$B143,"&lt;&gt;"&amp;$B144,$A$1:$A143,$A144)+COUNTIFS($L$1:$L143,"ET",$B$1:$B143,"&lt;&gt;"&amp;$B144,$A$1:$A143,$A144))),"")</f>
        <v>0</v>
      </c>
      <c r="K144" s="3">
        <v>19</v>
      </c>
      <c r="L144" s="17" t="s">
        <v>0</v>
      </c>
      <c r="M144" s="2" t="s">
        <v>164</v>
      </c>
      <c r="N144" s="2" t="s">
        <v>153</v>
      </c>
      <c r="O144" s="17"/>
      <c r="AA144" s="2" t="s">
        <v>142</v>
      </c>
      <c r="AB144" s="17" t="s">
        <v>150</v>
      </c>
      <c r="AC144" s="14" t="s">
        <v>145</v>
      </c>
      <c r="AD144" s="14" t="s">
        <v>146</v>
      </c>
      <c r="AE144" s="18"/>
      <c r="AF144" s="13">
        <v>0</v>
      </c>
      <c r="AG144" s="13">
        <v>14.5</v>
      </c>
      <c r="AH144" s="19">
        <f t="shared" si="8"/>
        <v>14.5</v>
      </c>
      <c r="AI144" s="19">
        <f t="shared" si="9"/>
        <v>28.33266842621213</v>
      </c>
      <c r="AJ144" s="2" t="s">
        <v>170</v>
      </c>
      <c r="AK144" s="13">
        <v>0</v>
      </c>
      <c r="AL144" s="13">
        <v>11.5</v>
      </c>
      <c r="AM144" s="19">
        <f>IF(Abschlüsse[[#This Row],[Ergeb]]="ET","",SQRT(($AF144-$AK144)^2+($AG144-$AL144)^2))</f>
        <v>3</v>
      </c>
      <c r="AN144" s="3">
        <v>2</v>
      </c>
      <c r="AO144" s="13">
        <v>-0.5</v>
      </c>
      <c r="AP144" s="13">
        <v>14.5</v>
      </c>
      <c r="AQ144" s="19">
        <f t="shared" si="10"/>
        <v>0.5</v>
      </c>
      <c r="AR144" s="3">
        <v>0</v>
      </c>
      <c r="AU144" s="19" t="str">
        <f t="shared" si="11"/>
        <v/>
      </c>
    </row>
    <row r="145" spans="1:47" ht="25.05" customHeight="1">
      <c r="A145" s="3">
        <v>6</v>
      </c>
      <c r="B145" s="2" t="s">
        <v>65</v>
      </c>
      <c r="C145" s="17" t="str">
        <f>IF($A145="","",IF(VLOOKUP($A145,Spiele!$A$2:$D$16,3,FALSE)=$B145,"H","G"))</f>
        <v>H</v>
      </c>
      <c r="D145" s="17" t="str">
        <f>IF($B145="","",IF(VLOOKUP($A145,Spiele!$A$2:$F$16,3,FALSE)=$B145,VLOOKUP($A145,Spiele!$A$2:$F$16,4,FALSE),VLOOKUP($A145,Spiele!$A$2:$F$16,3,FALSE)))</f>
        <v>FCN</v>
      </c>
      <c r="E145" s="18">
        <f>IF(Abschlüsse[[#This Row],[Ergeb]]="ET",0,COUNTIFS($A$2:$A145,$A145,$B$2:$B145,$B145,$L$2:$L145,"&lt;&gt;ET"))</f>
        <v>13</v>
      </c>
      <c r="F145" s="11">
        <v>70</v>
      </c>
      <c r="G145" s="12">
        <v>2</v>
      </c>
      <c r="H145" s="18">
        <f>COUNTIFS('Rote Karten'!$A$2:$A$4,$A145,'Rote Karten'!$D$2:$D$4,"&lt;&gt;"&amp;$B145,'Rote Karten'!$B$2:$B$4,"&lt;"&amp;$F145,'Rote Karten'!$C$2:$C$4,"&lt;="&amp;$G145)-COUNTIFS('Rote Karten'!$A$2:$A$4,$A145,'Rote Karten'!$D$2:$D$4,$B145,'Rote Karten'!$B$2:$B$4,"&lt;"&amp;$F145,'Rote Karten'!$C$2:$C$4,"&lt;="&amp;$G145)</f>
        <v>0</v>
      </c>
      <c r="I145" s="17" t="str">
        <f>IF(OR($L145="Tor",$L145="ET"),_xlfn.IFNA(IF(VLOOKUP($A145,Spiele!$A$2:$C$16,3,FALSE)=$B145,COUNTIFS($L$2:$L145,"Tor",$B$2:$B145,$B145,$A$2:$A145,$A145)+COUNTIFS($L$2:$L145,"ET",$B$2:$B145,$B145,$A$2:$A145,$A145)&amp;":"&amp;COUNTIFS($L$2:$L145,"Tor",$B$2:$B145,"&lt;&gt;"&amp;$B145,$A$2:$A145,$A145)+COUNTIFS($L$2:$L145,"ET",$B$2:$B145,"&lt;&gt;"&amp;$B145,$A$2:$A145,$A145),COUNTIFS($L$2:$L145,"Tor",$B$2:$B145,"&lt;&gt;"&amp;$B145,$A$2:$A145,$A145)+COUNTIFS($L$2:$L145,"ET",$B$2:$B145,"&lt;&gt;"&amp;$B145,$A$2:$A145,$A145)&amp;":"&amp;COUNTIFS($L$2:$L145,"Tor",$B$2:$B145,$B145,$A$2:$A145,$A145)+COUNTIFS($L$2:$L145,"ET",$B$2:$B145,$B145,$A$2:$A145,$A145)),""),"")</f>
        <v/>
      </c>
      <c r="J145" s="18">
        <f>_xlfn.IFNA(IF(VLOOKUP($A145,Spiele!$A$2:$D$16,3,FALSE)=$B145,(COUNTIFS($L$1:$L144,"Tor",$B$1:$B144,$B145,$A$1:$A144,$A145)+COUNTIFS($L$1:$L144,"ET",$B$1:$B144,$B145,$A$1:$A144,$A145))-(COUNTIFS($L$1:$L144,"Tor",$B$1:$B144,"&lt;&gt;"&amp;$B145,$A$1:$A144,$A145)+COUNTIFS($L$1:$L144,"ET",$B$1:$B144,"&lt;&gt;"&amp;$B145,$A$1:$A144,$A145)),(COUNTIFS($L$1:$L144,"Tor",$B$1:$B144,$B145,$A$1:$A144,$A145)+COUNTIFS($L$1:$L144,"ET",$B$1:$B144,$B145,$A$1:$A144,$A145))-(COUNTIFS($L$1:$L144,"Tor",$B$1:$B144,"&lt;&gt;"&amp;$B145,$A$1:$A144,$A145)+COUNTIFS($L$1:$L144,"ET",$B$1:$B144,"&lt;&gt;"&amp;$B145,$A$1:$A144,$A145))),"")</f>
        <v>1</v>
      </c>
      <c r="K145" s="3">
        <v>20</v>
      </c>
      <c r="L145" s="17" t="s">
        <v>20</v>
      </c>
      <c r="M145" s="2" t="s">
        <v>164</v>
      </c>
      <c r="N145" s="2" t="s">
        <v>3</v>
      </c>
      <c r="O145" s="17"/>
      <c r="AA145" s="2" t="s">
        <v>143</v>
      </c>
      <c r="AB145" s="17" t="s">
        <v>144</v>
      </c>
      <c r="AC145" s="14" t="s">
        <v>151</v>
      </c>
      <c r="AD145" s="14" t="s">
        <v>146</v>
      </c>
      <c r="AE145" s="18"/>
      <c r="AF145" s="13">
        <v>4.5</v>
      </c>
      <c r="AG145" s="13">
        <v>9</v>
      </c>
      <c r="AH145" s="19">
        <f t="shared" si="8"/>
        <v>9.0391150009279126</v>
      </c>
      <c r="AI145" s="19">
        <f t="shared" si="9"/>
        <v>36.865389598473662</v>
      </c>
      <c r="AJ145" s="2" t="s">
        <v>147</v>
      </c>
      <c r="AK145" s="13">
        <v>0.5</v>
      </c>
      <c r="AL145" s="13">
        <v>0.5</v>
      </c>
      <c r="AM145" s="19">
        <f>IF(Abschlüsse[[#This Row],[Ergeb]]="ET","",SQRT(($AF145-$AK145)^2+($AG145-$AL145)^2))</f>
        <v>9.3941471140279678</v>
      </c>
      <c r="AN145" s="3">
        <v>0</v>
      </c>
      <c r="AO145" s="13"/>
      <c r="AP145" s="13"/>
      <c r="AQ145" s="19" t="str">
        <f t="shared" si="10"/>
        <v/>
      </c>
      <c r="AR145" s="3">
        <v>2</v>
      </c>
      <c r="AS145" s="13">
        <v>2.5</v>
      </c>
      <c r="AT145" s="13">
        <v>7</v>
      </c>
      <c r="AU145" s="19">
        <f t="shared" si="11"/>
        <v>2.8284271247461903</v>
      </c>
    </row>
    <row r="146" spans="1:47" ht="25.05" customHeight="1">
      <c r="A146" s="3">
        <v>6</v>
      </c>
      <c r="B146" s="2" t="s">
        <v>8</v>
      </c>
      <c r="C146" s="17" t="str">
        <f>IF($A146="","",IF(VLOOKUP($A146,Spiele!$A$2:$D$16,3,FALSE)=$B146,"H","G"))</f>
        <v>G</v>
      </c>
      <c r="D146" s="17" t="str">
        <f>IF($B146="","",IF(VLOOKUP($A146,Spiele!$A$2:$F$16,3,FALSE)=$B146,VLOOKUP($A146,Spiele!$A$2:$F$16,4,FALSE),VLOOKUP($A146,Spiele!$A$2:$F$16,3,FALSE)))</f>
        <v>FWK</v>
      </c>
      <c r="E146" s="18">
        <f>IF(Abschlüsse[[#This Row],[Ergeb]]="ET",0,COUNTIFS($A$2:$A146,$A146,$B$2:$B146,$B146,$L$2:$L146,"&lt;&gt;ET"))</f>
        <v>9</v>
      </c>
      <c r="F146" s="11">
        <v>76</v>
      </c>
      <c r="G146" s="12">
        <v>2</v>
      </c>
      <c r="H146" s="18">
        <f>COUNTIFS('Rote Karten'!$A$2:$A$4,$A146,'Rote Karten'!$D$2:$D$4,"&lt;&gt;"&amp;$B146,'Rote Karten'!$B$2:$B$4,"&lt;"&amp;$F146,'Rote Karten'!$C$2:$C$4,"&lt;="&amp;$G146)-COUNTIFS('Rote Karten'!$A$2:$A$4,$A146,'Rote Karten'!$D$2:$D$4,$B146,'Rote Karten'!$B$2:$B$4,"&lt;"&amp;$F146,'Rote Karten'!$C$2:$C$4,"&lt;="&amp;$G146)</f>
        <v>0</v>
      </c>
      <c r="I146" s="17" t="str">
        <f>IF(OR($L146="Tor",$L146="ET"),_xlfn.IFNA(IF(VLOOKUP($A146,Spiele!$A$2:$C$16,3,FALSE)=$B146,COUNTIFS($L$2:$L146,"Tor",$B$2:$B146,$B146,$A$2:$A146,$A146)+COUNTIFS($L$2:$L146,"ET",$B$2:$B146,$B146,$A$2:$A146,$A146)&amp;":"&amp;COUNTIFS($L$2:$L146,"Tor",$B$2:$B146,"&lt;&gt;"&amp;$B146,$A$2:$A146,$A146)+COUNTIFS($L$2:$L146,"ET",$B$2:$B146,"&lt;&gt;"&amp;$B146,$A$2:$A146,$A146),COUNTIFS($L$2:$L146,"Tor",$B$2:$B146,"&lt;&gt;"&amp;$B146,$A$2:$A146,$A146)+COUNTIFS($L$2:$L146,"ET",$B$2:$B146,"&lt;&gt;"&amp;$B146,$A$2:$A146,$A146)&amp;":"&amp;COUNTIFS($L$2:$L146,"Tor",$B$2:$B146,$B146,$A$2:$A146,$A146)+COUNTIFS($L$2:$L146,"ET",$B$2:$B146,$B146,$A$2:$A146,$A146)),""),"")</f>
        <v/>
      </c>
      <c r="J146" s="18">
        <f>_xlfn.IFNA(IF(VLOOKUP($A146,Spiele!$A$2:$D$16,3,FALSE)=$B146,(COUNTIFS($L$1:$L145,"Tor",$B$1:$B145,$B146,$A$1:$A145,$A146)+COUNTIFS($L$1:$L145,"ET",$B$1:$B145,$B146,$A$1:$A145,$A146))-(COUNTIFS($L$1:$L145,"Tor",$B$1:$B145,"&lt;&gt;"&amp;$B146,$A$1:$A145,$A146)+COUNTIFS($L$1:$L145,"ET",$B$1:$B145,"&lt;&gt;"&amp;$B146,$A$1:$A145,$A146)),(COUNTIFS($L$1:$L145,"Tor",$B$1:$B145,$B146,$A$1:$A145,$A146)+COUNTIFS($L$1:$L145,"ET",$B$1:$B145,$B146,$A$1:$A145,$A146))-(COUNTIFS($L$1:$L145,"Tor",$B$1:$B145,"&lt;&gt;"&amp;$B146,$A$1:$A145,$A146)+COUNTIFS($L$1:$L145,"ET",$B$1:$B145,"&lt;&gt;"&amp;$B146,$A$1:$A145,$A146))),"")</f>
        <v>-1</v>
      </c>
      <c r="K146" s="3">
        <v>21</v>
      </c>
      <c r="L146" s="17" t="s">
        <v>19</v>
      </c>
      <c r="M146" s="2" t="s">
        <v>164</v>
      </c>
      <c r="N146" s="2" t="s">
        <v>165</v>
      </c>
      <c r="O146" s="17">
        <v>8</v>
      </c>
      <c r="P146" s="2">
        <v>16</v>
      </c>
      <c r="AA146" s="2" t="s">
        <v>152</v>
      </c>
      <c r="AB146" s="17" t="s">
        <v>144</v>
      </c>
      <c r="AC146" s="14" t="s">
        <v>151</v>
      </c>
      <c r="AD146" s="14" t="s">
        <v>157</v>
      </c>
      <c r="AE146" s="18">
        <v>7</v>
      </c>
      <c r="AF146" s="13">
        <v>-11</v>
      </c>
      <c r="AG146" s="13">
        <v>16.5</v>
      </c>
      <c r="AH146" s="19">
        <f t="shared" si="8"/>
        <v>18.058947920629265</v>
      </c>
      <c r="AI146" s="19">
        <f t="shared" si="9"/>
        <v>17.638787418942787</v>
      </c>
      <c r="AJ146" s="2" t="s">
        <v>147</v>
      </c>
      <c r="AK146" s="13">
        <v>-1.5</v>
      </c>
      <c r="AL146" s="13">
        <v>1</v>
      </c>
      <c r="AM146" s="19">
        <f>IF(Abschlüsse[[#This Row],[Ergeb]]="ET","",SQRT(($AF146-$AK146)^2+($AG146-$AL146)^2))</f>
        <v>18.179658962697843</v>
      </c>
      <c r="AN146" s="3">
        <v>1</v>
      </c>
      <c r="AO146" s="13">
        <v>-13</v>
      </c>
      <c r="AP146" s="13">
        <v>14.5</v>
      </c>
      <c r="AQ146" s="19">
        <f t="shared" si="10"/>
        <v>2.8284271247461903</v>
      </c>
      <c r="AR146" s="3">
        <v>1</v>
      </c>
      <c r="AS146" s="13">
        <v>-6</v>
      </c>
      <c r="AT146" s="13">
        <v>10.5</v>
      </c>
      <c r="AU146" s="19">
        <f t="shared" si="11"/>
        <v>7.810249675906654</v>
      </c>
    </row>
    <row r="147" spans="1:47" ht="25.05" customHeight="1">
      <c r="A147" s="3">
        <v>6</v>
      </c>
      <c r="B147" s="2" t="s">
        <v>65</v>
      </c>
      <c r="C147" s="17" t="str">
        <f>IF($A147="","",IF(VLOOKUP($A147,Spiele!$A$2:$D$16,3,FALSE)=$B147,"H","G"))</f>
        <v>H</v>
      </c>
      <c r="D147" s="17" t="str">
        <f>IF($B147="","",IF(VLOOKUP($A147,Spiele!$A$2:$F$16,3,FALSE)=$B147,VLOOKUP($A147,Spiele!$A$2:$F$16,4,FALSE),VLOOKUP($A147,Spiele!$A$2:$F$16,3,FALSE)))</f>
        <v>FCN</v>
      </c>
      <c r="E147" s="18">
        <f>IF(Abschlüsse[[#This Row],[Ergeb]]="ET",0,COUNTIFS($A$2:$A147,$A147,$B$2:$B147,$B147,$L$2:$L147,"&lt;&gt;ET"))</f>
        <v>14</v>
      </c>
      <c r="F147" s="11">
        <v>79</v>
      </c>
      <c r="G147" s="12">
        <v>2</v>
      </c>
      <c r="H147" s="18">
        <f>COUNTIFS('Rote Karten'!$A$2:$A$4,$A147,'Rote Karten'!$D$2:$D$4,"&lt;&gt;"&amp;$B147,'Rote Karten'!$B$2:$B$4,"&lt;"&amp;$F147,'Rote Karten'!$C$2:$C$4,"&lt;="&amp;$G147)-COUNTIFS('Rote Karten'!$A$2:$A$4,$A147,'Rote Karten'!$D$2:$D$4,$B147,'Rote Karten'!$B$2:$B$4,"&lt;"&amp;$F147,'Rote Karten'!$C$2:$C$4,"&lt;="&amp;$G147)</f>
        <v>0</v>
      </c>
      <c r="I147" s="17" t="str">
        <f>IF(OR($L147="Tor",$L147="ET"),_xlfn.IFNA(IF(VLOOKUP($A147,Spiele!$A$2:$C$16,3,FALSE)=$B147,COUNTIFS($L$2:$L147,"Tor",$B$2:$B147,$B147,$A$2:$A147,$A147)+COUNTIFS($L$2:$L147,"ET",$B$2:$B147,$B147,$A$2:$A147,$A147)&amp;":"&amp;COUNTIFS($L$2:$L147,"Tor",$B$2:$B147,"&lt;&gt;"&amp;$B147,$A$2:$A147,$A147)+COUNTIFS($L$2:$L147,"ET",$B$2:$B147,"&lt;&gt;"&amp;$B147,$A$2:$A147,$A147),COUNTIFS($L$2:$L147,"Tor",$B$2:$B147,"&lt;&gt;"&amp;$B147,$A$2:$A147,$A147)+COUNTIFS($L$2:$L147,"ET",$B$2:$B147,"&lt;&gt;"&amp;$B147,$A$2:$A147,$A147)&amp;":"&amp;COUNTIFS($L$2:$L147,"Tor",$B$2:$B147,$B147,$A$2:$A147,$A147)+COUNTIFS($L$2:$L147,"ET",$B$2:$B147,$B147,$A$2:$A147,$A147)),""),"")</f>
        <v/>
      </c>
      <c r="J147" s="18">
        <f>_xlfn.IFNA(IF(VLOOKUP($A147,Spiele!$A$2:$D$16,3,FALSE)=$B147,(COUNTIFS($L$1:$L146,"Tor",$B$1:$B146,$B147,$A$1:$A146,$A147)+COUNTIFS($L$1:$L146,"ET",$B$1:$B146,$B147,$A$1:$A146,$A147))-(COUNTIFS($L$1:$L146,"Tor",$B$1:$B146,"&lt;&gt;"&amp;$B147,$A$1:$A146,$A147)+COUNTIFS($L$1:$L146,"ET",$B$1:$B146,"&lt;&gt;"&amp;$B147,$A$1:$A146,$A147)),(COUNTIFS($L$1:$L146,"Tor",$B$1:$B146,$B147,$A$1:$A146,$A147)+COUNTIFS($L$1:$L146,"ET",$B$1:$B146,$B147,$A$1:$A146,$A147))-(COUNTIFS($L$1:$L146,"Tor",$B$1:$B146,"&lt;&gt;"&amp;$B147,$A$1:$A146,$A147)+COUNTIFS($L$1:$L146,"ET",$B$1:$B146,"&lt;&gt;"&amp;$B147,$A$1:$A146,$A147))),"")</f>
        <v>1</v>
      </c>
      <c r="K147" s="3">
        <v>22</v>
      </c>
      <c r="L147" s="17" t="s">
        <v>18</v>
      </c>
      <c r="M147" s="2" t="s">
        <v>148</v>
      </c>
      <c r="N147" s="2" t="s">
        <v>165</v>
      </c>
      <c r="O147" s="17"/>
      <c r="AA147" s="2" t="s">
        <v>152</v>
      </c>
      <c r="AB147" s="17" t="s">
        <v>150</v>
      </c>
      <c r="AC147" s="14" t="s">
        <v>151</v>
      </c>
      <c r="AD147" s="14" t="s">
        <v>157</v>
      </c>
      <c r="AE147" s="18"/>
      <c r="AF147" s="13">
        <v>-15</v>
      </c>
      <c r="AG147" s="13">
        <v>7</v>
      </c>
      <c r="AH147" s="19">
        <f t="shared" si="8"/>
        <v>13.326499915581735</v>
      </c>
      <c r="AI147" s="19">
        <f t="shared" si="9"/>
        <v>11.123592872401678</v>
      </c>
      <c r="AJ147" s="2" t="s">
        <v>147</v>
      </c>
      <c r="AK147" s="13">
        <v>-4</v>
      </c>
      <c r="AL147" s="13">
        <v>1</v>
      </c>
      <c r="AM147" s="19">
        <f>IF(Abschlüsse[[#This Row],[Ergeb]]="ET","",SQRT(($AF147-$AK147)^2+($AG147-$AL147)^2))</f>
        <v>12.529964086141668</v>
      </c>
      <c r="AN147" s="3">
        <v>1</v>
      </c>
      <c r="AO147" s="13">
        <v>-14.5</v>
      </c>
      <c r="AP147" s="13">
        <v>7.5</v>
      </c>
      <c r="AQ147" s="19">
        <f t="shared" si="10"/>
        <v>0.70710678118654757</v>
      </c>
      <c r="AR147" s="3">
        <v>0</v>
      </c>
      <c r="AU147" s="19" t="str">
        <f t="shared" si="11"/>
        <v/>
      </c>
    </row>
    <row r="148" spans="1:47" ht="25.05" customHeight="1">
      <c r="A148" s="3">
        <v>6</v>
      </c>
      <c r="B148" s="2" t="s">
        <v>8</v>
      </c>
      <c r="C148" s="17" t="str">
        <f>IF($A148="","",IF(VLOOKUP($A148,Spiele!$A$2:$D$16,3,FALSE)=$B148,"H","G"))</f>
        <v>G</v>
      </c>
      <c r="D148" s="17" t="str">
        <f>IF($B148="","",IF(VLOOKUP($A148,Spiele!$A$2:$F$16,3,FALSE)=$B148,VLOOKUP($A148,Spiele!$A$2:$F$16,4,FALSE),VLOOKUP($A148,Spiele!$A$2:$F$16,3,FALSE)))</f>
        <v>FWK</v>
      </c>
      <c r="E148" s="18">
        <f>IF(Abschlüsse[[#This Row],[Ergeb]]="ET",0,COUNTIFS($A$2:$A148,$A148,$B$2:$B148,$B148,$L$2:$L148,"&lt;&gt;ET"))</f>
        <v>10</v>
      </c>
      <c r="F148" s="11">
        <v>80</v>
      </c>
      <c r="G148" s="12">
        <v>2</v>
      </c>
      <c r="H148" s="18">
        <f>COUNTIFS('Rote Karten'!$A$2:$A$4,$A148,'Rote Karten'!$D$2:$D$4,"&lt;&gt;"&amp;$B148,'Rote Karten'!$B$2:$B$4,"&lt;"&amp;$F148,'Rote Karten'!$C$2:$C$4,"&lt;="&amp;$G148)-COUNTIFS('Rote Karten'!$A$2:$A$4,$A148,'Rote Karten'!$D$2:$D$4,$B148,'Rote Karten'!$B$2:$B$4,"&lt;"&amp;$F148,'Rote Karten'!$C$2:$C$4,"&lt;="&amp;$G148)</f>
        <v>0</v>
      </c>
      <c r="I148" s="17" t="str">
        <f>IF(OR($L148="Tor",$L148="ET"),_xlfn.IFNA(IF(VLOOKUP($A148,Spiele!$A$2:$C$16,3,FALSE)=$B148,COUNTIFS($L$2:$L148,"Tor",$B$2:$B148,$B148,$A$2:$A148,$A148)+COUNTIFS($L$2:$L148,"ET",$B$2:$B148,$B148,$A$2:$A148,$A148)&amp;":"&amp;COUNTIFS($L$2:$L148,"Tor",$B$2:$B148,"&lt;&gt;"&amp;$B148,$A$2:$A148,$A148)+COUNTIFS($L$2:$L148,"ET",$B$2:$B148,"&lt;&gt;"&amp;$B148,$A$2:$A148,$A148),COUNTIFS($L$2:$L148,"Tor",$B$2:$B148,"&lt;&gt;"&amp;$B148,$A$2:$A148,$A148)+COUNTIFS($L$2:$L148,"ET",$B$2:$B148,"&lt;&gt;"&amp;$B148,$A$2:$A148,$A148)&amp;":"&amp;COUNTIFS($L$2:$L148,"Tor",$B$2:$B148,$B148,$A$2:$A148,$A148)+COUNTIFS($L$2:$L148,"ET",$B$2:$B148,$B148,$A$2:$A148,$A148)),""),"")</f>
        <v/>
      </c>
      <c r="J148" s="18">
        <f>_xlfn.IFNA(IF(VLOOKUP($A148,Spiele!$A$2:$D$16,3,FALSE)=$B148,(COUNTIFS($L$1:$L147,"Tor",$B$1:$B147,$B148,$A$1:$A147,$A148)+COUNTIFS($L$1:$L147,"ET",$B$1:$B147,$B148,$A$1:$A147,$A148))-(COUNTIFS($L$1:$L147,"Tor",$B$1:$B147,"&lt;&gt;"&amp;$B148,$A$1:$A147,$A148)+COUNTIFS($L$1:$L147,"ET",$B$1:$B147,"&lt;&gt;"&amp;$B148,$A$1:$A147,$A148)),(COUNTIFS($L$1:$L147,"Tor",$B$1:$B147,$B148,$A$1:$A147,$A148)+COUNTIFS($L$1:$L147,"ET",$B$1:$B147,$B148,$A$1:$A147,$A148))-(COUNTIFS($L$1:$L147,"Tor",$B$1:$B147,"&lt;&gt;"&amp;$B148,$A$1:$A147,$A148)+COUNTIFS($L$1:$L147,"ET",$B$1:$B147,"&lt;&gt;"&amp;$B148,$A$1:$A147,$A148))),"")</f>
        <v>-1</v>
      </c>
      <c r="K148" s="3">
        <v>23</v>
      </c>
      <c r="L148" s="17" t="s">
        <v>19</v>
      </c>
      <c r="M148" s="2" t="s">
        <v>164</v>
      </c>
      <c r="N148" s="2" t="s">
        <v>3</v>
      </c>
      <c r="O148" s="17"/>
      <c r="AA148" s="2" t="s">
        <v>152</v>
      </c>
      <c r="AB148" s="17" t="s">
        <v>144</v>
      </c>
      <c r="AC148" s="14" t="s">
        <v>151</v>
      </c>
      <c r="AD148" s="14" t="s">
        <v>146</v>
      </c>
      <c r="AE148" s="18">
        <v>16</v>
      </c>
      <c r="AF148" s="13">
        <v>11</v>
      </c>
      <c r="AG148" s="13">
        <v>34</v>
      </c>
      <c r="AH148" s="19">
        <f t="shared" si="8"/>
        <v>34.783266091613655</v>
      </c>
      <c r="AI148" s="19">
        <f t="shared" si="9"/>
        <v>11.142375849705104</v>
      </c>
      <c r="AJ148" s="2" t="s">
        <v>147</v>
      </c>
      <c r="AK148" s="13">
        <v>1.5</v>
      </c>
      <c r="AL148" s="13">
        <v>3.5</v>
      </c>
      <c r="AM148" s="19">
        <f>IF(Abschlüsse[[#This Row],[Ergeb]]="ET","",SQRT(($AF148-$AK148)^2+($AG148-$AL148)^2))</f>
        <v>31.945265689926575</v>
      </c>
      <c r="AN148" s="3">
        <v>0</v>
      </c>
      <c r="AO148" s="13"/>
      <c r="AP148" s="13"/>
      <c r="AQ148" s="19" t="str">
        <f t="shared" si="10"/>
        <v/>
      </c>
      <c r="AR148" s="3">
        <v>4</v>
      </c>
      <c r="AS148" s="13">
        <v>10</v>
      </c>
      <c r="AT148" s="13">
        <v>32</v>
      </c>
      <c r="AU148" s="19">
        <f t="shared" si="11"/>
        <v>2.2360679774997898</v>
      </c>
    </row>
    <row r="149" spans="1:47" ht="25.05" customHeight="1">
      <c r="A149" s="3">
        <v>6</v>
      </c>
      <c r="B149" s="2" t="s">
        <v>8</v>
      </c>
      <c r="C149" s="17" t="str">
        <f>IF($A149="","",IF(VLOOKUP($A149,Spiele!$A$2:$D$16,3,FALSE)=$B149,"H","G"))</f>
        <v>G</v>
      </c>
      <c r="D149" s="17" t="str">
        <f>IF($B149="","",IF(VLOOKUP($A149,Spiele!$A$2:$F$16,3,FALSE)=$B149,VLOOKUP($A149,Spiele!$A$2:$F$16,4,FALSE),VLOOKUP($A149,Spiele!$A$2:$F$16,3,FALSE)))</f>
        <v>FWK</v>
      </c>
      <c r="E149" s="18">
        <f>IF(Abschlüsse[[#This Row],[Ergeb]]="ET",0,COUNTIFS($A$2:$A149,$A149,$B$2:$B149,$B149,$L$2:$L149,"&lt;&gt;ET"))</f>
        <v>11</v>
      </c>
      <c r="F149" s="11">
        <v>81</v>
      </c>
      <c r="G149" s="12">
        <v>2</v>
      </c>
      <c r="H149" s="18">
        <f>COUNTIFS('Rote Karten'!$A$2:$A$4,$A149,'Rote Karten'!$D$2:$D$4,"&lt;&gt;"&amp;$B149,'Rote Karten'!$B$2:$B$4,"&lt;"&amp;$F149,'Rote Karten'!$C$2:$C$4,"&lt;="&amp;$G149)-COUNTIFS('Rote Karten'!$A$2:$A$4,$A149,'Rote Karten'!$D$2:$D$4,$B149,'Rote Karten'!$B$2:$B$4,"&lt;"&amp;$F149,'Rote Karten'!$C$2:$C$4,"&lt;="&amp;$G149)</f>
        <v>0</v>
      </c>
      <c r="I149" s="17" t="str">
        <f>IF(OR($L149="Tor",$L149="ET"),_xlfn.IFNA(IF(VLOOKUP($A149,Spiele!$A$2:$C$16,3,FALSE)=$B149,COUNTIFS($L$2:$L149,"Tor",$B$2:$B149,$B149,$A$2:$A149,$A149)+COUNTIFS($L$2:$L149,"ET",$B$2:$B149,$B149,$A$2:$A149,$A149)&amp;":"&amp;COUNTIFS($L$2:$L149,"Tor",$B$2:$B149,"&lt;&gt;"&amp;$B149,$A$2:$A149,$A149)+COUNTIFS($L$2:$L149,"ET",$B$2:$B149,"&lt;&gt;"&amp;$B149,$A$2:$A149,$A149),COUNTIFS($L$2:$L149,"Tor",$B$2:$B149,"&lt;&gt;"&amp;$B149,$A$2:$A149,$A149)+COUNTIFS($L$2:$L149,"ET",$B$2:$B149,"&lt;&gt;"&amp;$B149,$A$2:$A149,$A149)&amp;":"&amp;COUNTIFS($L$2:$L149,"Tor",$B$2:$B149,$B149,$A$2:$A149,$A149)+COUNTIFS($L$2:$L149,"ET",$B$2:$B149,$B149,$A$2:$A149,$A149)),""),"")</f>
        <v>4:4</v>
      </c>
      <c r="J149" s="18">
        <f>_xlfn.IFNA(IF(VLOOKUP($A149,Spiele!$A$2:$D$16,3,FALSE)=$B149,(COUNTIFS($L$1:$L148,"Tor",$B$1:$B148,$B149,$A$1:$A148,$A149)+COUNTIFS($L$1:$L148,"ET",$B$1:$B148,$B149,$A$1:$A148,$A149))-(COUNTIFS($L$1:$L148,"Tor",$B$1:$B148,"&lt;&gt;"&amp;$B149,$A$1:$A148,$A149)+COUNTIFS($L$1:$L148,"ET",$B$1:$B148,"&lt;&gt;"&amp;$B149,$A$1:$A148,$A149)),(COUNTIFS($L$1:$L148,"Tor",$B$1:$B148,$B149,$A$1:$A148,$A149)+COUNTIFS($L$1:$L148,"ET",$B$1:$B148,$B149,$A$1:$A148,$A149))-(COUNTIFS($L$1:$L148,"Tor",$B$1:$B148,"&lt;&gt;"&amp;$B149,$A$1:$A148,$A149)+COUNTIFS($L$1:$L148,"ET",$B$1:$B148,"&lt;&gt;"&amp;$B149,$A$1:$A148,$A149))),"")</f>
        <v>-1</v>
      </c>
      <c r="K149" s="3">
        <v>24</v>
      </c>
      <c r="L149" s="17" t="s">
        <v>0</v>
      </c>
      <c r="M149" s="2" t="s">
        <v>148</v>
      </c>
      <c r="N149" s="2" t="s">
        <v>159</v>
      </c>
      <c r="O149" s="17">
        <v>18</v>
      </c>
      <c r="P149" s="2">
        <v>7</v>
      </c>
      <c r="Q149" s="2">
        <v>18</v>
      </c>
      <c r="R149" s="2">
        <v>16</v>
      </c>
      <c r="S149" s="2">
        <v>4</v>
      </c>
      <c r="T149" s="2">
        <v>10</v>
      </c>
      <c r="U149" s="2">
        <v>19</v>
      </c>
      <c r="V149" s="2">
        <v>8</v>
      </c>
      <c r="W149" s="2">
        <v>23</v>
      </c>
      <c r="AA149" s="2" t="s">
        <v>152</v>
      </c>
      <c r="AB149" s="17" t="s">
        <v>144</v>
      </c>
      <c r="AC149" s="14" t="s">
        <v>151</v>
      </c>
      <c r="AD149" s="14" t="s">
        <v>157</v>
      </c>
      <c r="AE149" s="18">
        <v>19</v>
      </c>
      <c r="AF149" s="13">
        <v>3.5</v>
      </c>
      <c r="AG149" s="13">
        <v>4</v>
      </c>
      <c r="AH149" s="19">
        <f t="shared" si="8"/>
        <v>4</v>
      </c>
      <c r="AI149" s="19">
        <f t="shared" si="9"/>
        <v>63.100298524399463</v>
      </c>
      <c r="AJ149" s="2" t="s">
        <v>147</v>
      </c>
      <c r="AK149" s="13">
        <v>3</v>
      </c>
      <c r="AL149" s="13">
        <v>2</v>
      </c>
      <c r="AM149" s="19">
        <f>IF(Abschlüsse[[#This Row],[Ergeb]]="ET","",SQRT(($AF149-$AK149)^2+($AG149-$AL149)^2))</f>
        <v>2.0615528128088303</v>
      </c>
      <c r="AN149" s="3">
        <v>1</v>
      </c>
      <c r="AO149" s="13">
        <v>4</v>
      </c>
      <c r="AP149" s="13">
        <v>6</v>
      </c>
      <c r="AQ149" s="19">
        <f t="shared" si="10"/>
        <v>2.0615528128088303</v>
      </c>
      <c r="AR149" s="3">
        <v>1</v>
      </c>
      <c r="AS149" s="13">
        <v>0</v>
      </c>
      <c r="AT149" s="13">
        <v>0</v>
      </c>
      <c r="AU149" s="19">
        <f t="shared" si="11"/>
        <v>5.315072906367325</v>
      </c>
    </row>
    <row r="150" spans="1:47" ht="25.05" customHeight="1">
      <c r="A150" s="3">
        <v>6</v>
      </c>
      <c r="B150" s="2" t="s">
        <v>65</v>
      </c>
      <c r="C150" s="17" t="str">
        <f>IF($A150="","",IF(VLOOKUP($A150,Spiele!$A$2:$D$16,3,FALSE)=$B150,"H","G"))</f>
        <v>H</v>
      </c>
      <c r="D150" s="17" t="str">
        <f>IF($B150="","",IF(VLOOKUP($A150,Spiele!$A$2:$F$16,3,FALSE)=$B150,VLOOKUP($A150,Spiele!$A$2:$F$16,4,FALSE),VLOOKUP($A150,Spiele!$A$2:$F$16,3,FALSE)))</f>
        <v>FCN</v>
      </c>
      <c r="E150" s="18">
        <f>IF(Abschlüsse[[#This Row],[Ergeb]]="ET",0,COUNTIFS($A$2:$A150,$A150,$B$2:$B150,$B150,$L$2:$L150,"&lt;&gt;ET"))</f>
        <v>15</v>
      </c>
      <c r="F150" s="11">
        <v>83</v>
      </c>
      <c r="G150" s="12">
        <v>2</v>
      </c>
      <c r="H150" s="18">
        <f>COUNTIFS('Rote Karten'!$A$2:$A$4,$A150,'Rote Karten'!$D$2:$D$4,"&lt;&gt;"&amp;$B150,'Rote Karten'!$B$2:$B$4,"&lt;"&amp;$F150,'Rote Karten'!$C$2:$C$4,"&lt;="&amp;$G150)-COUNTIFS('Rote Karten'!$A$2:$A$4,$A150,'Rote Karten'!$D$2:$D$4,$B150,'Rote Karten'!$B$2:$B$4,"&lt;"&amp;$F150,'Rote Karten'!$C$2:$C$4,"&lt;="&amp;$G150)</f>
        <v>0</v>
      </c>
      <c r="I150" s="17" t="str">
        <f>IF(OR($L150="Tor",$L150="ET"),_xlfn.IFNA(IF(VLOOKUP($A150,Spiele!$A$2:$C$16,3,FALSE)=$B150,COUNTIFS($L$2:$L150,"Tor",$B$2:$B150,$B150,$A$2:$A150,$A150)+COUNTIFS($L$2:$L150,"ET",$B$2:$B150,$B150,$A$2:$A150,$A150)&amp;":"&amp;COUNTIFS($L$2:$L150,"Tor",$B$2:$B150,"&lt;&gt;"&amp;$B150,$A$2:$A150,$A150)+COUNTIFS($L$2:$L150,"ET",$B$2:$B150,"&lt;&gt;"&amp;$B150,$A$2:$A150,$A150),COUNTIFS($L$2:$L150,"Tor",$B$2:$B150,"&lt;&gt;"&amp;$B150,$A$2:$A150,$A150)+COUNTIFS($L$2:$L150,"ET",$B$2:$B150,"&lt;&gt;"&amp;$B150,$A$2:$A150,$A150)&amp;":"&amp;COUNTIFS($L$2:$L150,"Tor",$B$2:$B150,$B150,$A$2:$A150,$A150)+COUNTIFS($L$2:$L150,"ET",$B$2:$B150,$B150,$A$2:$A150,$A150)),""),"")</f>
        <v/>
      </c>
      <c r="J150" s="18">
        <f>_xlfn.IFNA(IF(VLOOKUP($A150,Spiele!$A$2:$D$16,3,FALSE)=$B150,(COUNTIFS($L$1:$L149,"Tor",$B$1:$B149,$B150,$A$1:$A149,$A150)+COUNTIFS($L$1:$L149,"ET",$B$1:$B149,$B150,$A$1:$A149,$A150))-(COUNTIFS($L$1:$L149,"Tor",$B$1:$B149,"&lt;&gt;"&amp;$B150,$A$1:$A149,$A150)+COUNTIFS($L$1:$L149,"ET",$B$1:$B149,"&lt;&gt;"&amp;$B150,$A$1:$A149,$A150)),(COUNTIFS($L$1:$L149,"Tor",$B$1:$B149,$B150,$A$1:$A149,$A150)+COUNTIFS($L$1:$L149,"ET",$B$1:$B149,$B150,$A$1:$A149,$A150))-(COUNTIFS($L$1:$L149,"Tor",$B$1:$B149,"&lt;&gt;"&amp;$B150,$A$1:$A149,$A150)+COUNTIFS($L$1:$L149,"ET",$B$1:$B149,"&lt;&gt;"&amp;$B150,$A$1:$A149,$A150))),"")</f>
        <v>0</v>
      </c>
      <c r="K150" s="3">
        <v>25</v>
      </c>
      <c r="L150" s="17" t="s">
        <v>19</v>
      </c>
      <c r="M150" s="2" t="s">
        <v>174</v>
      </c>
      <c r="N150" s="2" t="s">
        <v>174</v>
      </c>
      <c r="O150" s="17"/>
      <c r="AA150" s="2" t="s">
        <v>155</v>
      </c>
      <c r="AB150" s="17" t="s">
        <v>161</v>
      </c>
      <c r="AC150" s="14" t="s">
        <v>162</v>
      </c>
      <c r="AD150" s="14" t="s">
        <v>146</v>
      </c>
      <c r="AE150" s="18"/>
      <c r="AF150" s="13">
        <v>5</v>
      </c>
      <c r="AG150" s="13">
        <v>4.5</v>
      </c>
      <c r="AH150" s="19">
        <f t="shared" si="8"/>
        <v>4.6952742198938715</v>
      </c>
      <c r="AI150" s="19">
        <f t="shared" si="9"/>
        <v>45.959874295400844</v>
      </c>
      <c r="AJ150" s="2" t="s">
        <v>147</v>
      </c>
      <c r="AK150" s="13">
        <v>1.5</v>
      </c>
      <c r="AL150" s="13">
        <v>0.5</v>
      </c>
      <c r="AM150" s="19">
        <f>IF(Abschlüsse[[#This Row],[Ergeb]]="ET","",SQRT(($AF150-$AK150)^2+($AG150-$AL150)^2))</f>
        <v>5.315072906367325</v>
      </c>
      <c r="AN150" s="3">
        <v>0</v>
      </c>
      <c r="AO150" s="13"/>
      <c r="AP150" s="13"/>
      <c r="AQ150" s="19" t="str">
        <f t="shared" si="10"/>
        <v/>
      </c>
      <c r="AR150" s="3">
        <v>2</v>
      </c>
      <c r="AS150" s="13">
        <v>4.5</v>
      </c>
      <c r="AT150" s="13">
        <v>3.5</v>
      </c>
      <c r="AU150" s="19">
        <f t="shared" si="11"/>
        <v>1.1180339887498949</v>
      </c>
    </row>
    <row r="151" spans="1:47" ht="25.05" customHeight="1">
      <c r="A151" s="3">
        <v>6</v>
      </c>
      <c r="B151" s="2" t="s">
        <v>8</v>
      </c>
      <c r="C151" s="17" t="str">
        <f>IF($A151="","",IF(VLOOKUP($A151,Spiele!$A$2:$D$16,3,FALSE)=$B151,"H","G"))</f>
        <v>G</v>
      </c>
      <c r="D151" s="17" t="str">
        <f>IF($B151="","",IF(VLOOKUP($A151,Spiele!$A$2:$F$16,3,FALSE)=$B151,VLOOKUP($A151,Spiele!$A$2:$F$16,4,FALSE),VLOOKUP($A151,Spiele!$A$2:$F$16,3,FALSE)))</f>
        <v>FWK</v>
      </c>
      <c r="E151" s="18">
        <f>IF(Abschlüsse[[#This Row],[Ergeb]]="ET",0,COUNTIFS($A$2:$A151,$A151,$B$2:$B151,$B151,$L$2:$L151,"&lt;&gt;ET"))</f>
        <v>12</v>
      </c>
      <c r="F151" s="11">
        <v>84</v>
      </c>
      <c r="G151" s="12">
        <v>2</v>
      </c>
      <c r="H151" s="18">
        <f>COUNTIFS('Rote Karten'!$A$2:$A$4,$A151,'Rote Karten'!$D$2:$D$4,"&lt;&gt;"&amp;$B151,'Rote Karten'!$B$2:$B$4,"&lt;"&amp;$F151,'Rote Karten'!$C$2:$C$4,"&lt;="&amp;$G151)-COUNTIFS('Rote Karten'!$A$2:$A$4,$A151,'Rote Karten'!$D$2:$D$4,$B151,'Rote Karten'!$B$2:$B$4,"&lt;"&amp;$F151,'Rote Karten'!$C$2:$C$4,"&lt;="&amp;$G151)</f>
        <v>0</v>
      </c>
      <c r="I151" s="17" t="str">
        <f>IF(OR($L151="Tor",$L151="ET"),_xlfn.IFNA(IF(VLOOKUP($A151,Spiele!$A$2:$C$16,3,FALSE)=$B151,COUNTIFS($L$2:$L151,"Tor",$B$2:$B151,$B151,$A$2:$A151,$A151)+COUNTIFS($L$2:$L151,"ET",$B$2:$B151,$B151,$A$2:$A151,$A151)&amp;":"&amp;COUNTIFS($L$2:$L151,"Tor",$B$2:$B151,"&lt;&gt;"&amp;$B151,$A$2:$A151,$A151)+COUNTIFS($L$2:$L151,"ET",$B$2:$B151,"&lt;&gt;"&amp;$B151,$A$2:$A151,$A151),COUNTIFS($L$2:$L151,"Tor",$B$2:$B151,"&lt;&gt;"&amp;$B151,$A$2:$A151,$A151)+COUNTIFS($L$2:$L151,"ET",$B$2:$B151,"&lt;&gt;"&amp;$B151,$A$2:$A151,$A151)&amp;":"&amp;COUNTIFS($L$2:$L151,"Tor",$B$2:$B151,$B151,$A$2:$A151,$A151)+COUNTIFS($L$2:$L151,"ET",$B$2:$B151,$B151,$A$2:$A151,$A151)),""),"")</f>
        <v/>
      </c>
      <c r="J151" s="18">
        <f>_xlfn.IFNA(IF(VLOOKUP($A151,Spiele!$A$2:$D$16,3,FALSE)=$B151,(COUNTIFS($L$1:$L150,"Tor",$B$1:$B150,$B151,$A$1:$A150,$A151)+COUNTIFS($L$1:$L150,"ET",$B$1:$B150,$B151,$A$1:$A150,$A151))-(COUNTIFS($L$1:$L150,"Tor",$B$1:$B150,"&lt;&gt;"&amp;$B151,$A$1:$A150,$A151)+COUNTIFS($L$1:$L150,"ET",$B$1:$B150,"&lt;&gt;"&amp;$B151,$A$1:$A150,$A151)),(COUNTIFS($L$1:$L150,"Tor",$B$1:$B150,$B151,$A$1:$A150,$A151)+COUNTIFS($L$1:$L150,"ET",$B$1:$B150,$B151,$A$1:$A150,$A151))-(COUNTIFS($L$1:$L150,"Tor",$B$1:$B150,"&lt;&gt;"&amp;$B151,$A$1:$A150,$A151)+COUNTIFS($L$1:$L150,"ET",$B$1:$B150,"&lt;&gt;"&amp;$B151,$A$1:$A150,$A151))),"")</f>
        <v>0</v>
      </c>
      <c r="K151" s="3">
        <v>26</v>
      </c>
      <c r="L151" s="17" t="s">
        <v>19</v>
      </c>
      <c r="M151" s="2" t="s">
        <v>164</v>
      </c>
      <c r="N151" s="2" t="s">
        <v>154</v>
      </c>
      <c r="O151" s="17">
        <v>19</v>
      </c>
      <c r="P151" s="2">
        <v>18</v>
      </c>
      <c r="Q151" s="2">
        <v>7</v>
      </c>
      <c r="AA151" s="2" t="s">
        <v>155</v>
      </c>
      <c r="AB151" s="17" t="s">
        <v>161</v>
      </c>
      <c r="AC151" s="14" t="s">
        <v>162</v>
      </c>
      <c r="AD151" s="14" t="s">
        <v>157</v>
      </c>
      <c r="AE151" s="18">
        <v>10</v>
      </c>
      <c r="AF151" s="13">
        <v>4.5</v>
      </c>
      <c r="AG151" s="13">
        <v>7</v>
      </c>
      <c r="AH151" s="19">
        <f t="shared" si="8"/>
        <v>7.0502198547279358</v>
      </c>
      <c r="AI151" s="19">
        <f t="shared" si="9"/>
        <v>42.532810160119716</v>
      </c>
      <c r="AJ151" s="2" t="s">
        <v>147</v>
      </c>
      <c r="AK151" s="13">
        <v>0.5</v>
      </c>
      <c r="AL151" s="13">
        <v>0.5</v>
      </c>
      <c r="AM151" s="19">
        <f>IF(Abschlüsse[[#This Row],[Ergeb]]="ET","",SQRT(($AF151-$AK151)^2+($AG151-$AL151)^2))</f>
        <v>7.6321687612368736</v>
      </c>
      <c r="AN151" s="3">
        <v>2</v>
      </c>
      <c r="AO151" s="13">
        <v>5</v>
      </c>
      <c r="AP151" s="13">
        <v>6</v>
      </c>
      <c r="AQ151" s="19">
        <f t="shared" si="10"/>
        <v>1.1180339887498949</v>
      </c>
      <c r="AR151" s="3">
        <v>0</v>
      </c>
      <c r="AU151" s="19" t="str">
        <f t="shared" si="11"/>
        <v/>
      </c>
    </row>
    <row r="152" spans="1:47" ht="25.05" customHeight="1">
      <c r="A152" s="3">
        <v>6</v>
      </c>
      <c r="B152" s="2" t="s">
        <v>8</v>
      </c>
      <c r="C152" s="17" t="str">
        <f>IF($A152="","",IF(VLOOKUP($A152,Spiele!$A$2:$D$16,3,FALSE)=$B152,"H","G"))</f>
        <v>G</v>
      </c>
      <c r="D152" s="17" t="str">
        <f>IF($B152="","",IF(VLOOKUP($A152,Spiele!$A$2:$F$16,3,FALSE)=$B152,VLOOKUP($A152,Spiele!$A$2:$F$16,4,FALSE),VLOOKUP($A152,Spiele!$A$2:$F$16,3,FALSE)))</f>
        <v>FWK</v>
      </c>
      <c r="E152" s="18">
        <f>IF(Abschlüsse[[#This Row],[Ergeb]]="ET",0,COUNTIFS($A$2:$A152,$A152,$B$2:$B152,$B152,$L$2:$L152,"&lt;&gt;ET"))</f>
        <v>13</v>
      </c>
      <c r="F152" s="11">
        <v>85</v>
      </c>
      <c r="G152" s="12">
        <v>2</v>
      </c>
      <c r="H152" s="18">
        <f>COUNTIFS('Rote Karten'!$A$2:$A$4,$A152,'Rote Karten'!$D$2:$D$4,"&lt;&gt;"&amp;$B152,'Rote Karten'!$B$2:$B$4,"&lt;"&amp;$F152,'Rote Karten'!$C$2:$C$4,"&lt;="&amp;$G152)-COUNTIFS('Rote Karten'!$A$2:$A$4,$A152,'Rote Karten'!$D$2:$D$4,$B152,'Rote Karten'!$B$2:$B$4,"&lt;"&amp;$F152,'Rote Karten'!$C$2:$C$4,"&lt;="&amp;$G152)</f>
        <v>0</v>
      </c>
      <c r="I152" s="17" t="str">
        <f>IF(OR($L152="Tor",$L152="ET"),_xlfn.IFNA(IF(VLOOKUP($A152,Spiele!$A$2:$C$16,3,FALSE)=$B152,COUNTIFS($L$2:$L152,"Tor",$B$2:$B152,$B152,$A$2:$A152,$A152)+COUNTIFS($L$2:$L152,"ET",$B$2:$B152,$B152,$A$2:$A152,$A152)&amp;":"&amp;COUNTIFS($L$2:$L152,"Tor",$B$2:$B152,"&lt;&gt;"&amp;$B152,$A$2:$A152,$A152)+COUNTIFS($L$2:$L152,"ET",$B$2:$B152,"&lt;&gt;"&amp;$B152,$A$2:$A152,$A152),COUNTIFS($L$2:$L152,"Tor",$B$2:$B152,"&lt;&gt;"&amp;$B152,$A$2:$A152,$A152)+COUNTIFS($L$2:$L152,"ET",$B$2:$B152,"&lt;&gt;"&amp;$B152,$A$2:$A152,$A152)&amp;":"&amp;COUNTIFS($L$2:$L152,"Tor",$B$2:$B152,$B152,$A$2:$A152,$A152)+COUNTIFS($L$2:$L152,"ET",$B$2:$B152,$B152,$A$2:$A152,$A152)),""),"")</f>
        <v/>
      </c>
      <c r="J152" s="18">
        <f>_xlfn.IFNA(IF(VLOOKUP($A152,Spiele!$A$2:$D$16,3,FALSE)=$B152,(COUNTIFS($L$1:$L151,"Tor",$B$1:$B151,$B152,$A$1:$A151,$A152)+COUNTIFS($L$1:$L151,"ET",$B$1:$B151,$B152,$A$1:$A151,$A152))-(COUNTIFS($L$1:$L151,"Tor",$B$1:$B151,"&lt;&gt;"&amp;$B152,$A$1:$A151,$A152)+COUNTIFS($L$1:$L151,"ET",$B$1:$B151,"&lt;&gt;"&amp;$B152,$A$1:$A151,$A152)),(COUNTIFS($L$1:$L151,"Tor",$B$1:$B151,$B152,$A$1:$A151,$A152)+COUNTIFS($L$1:$L151,"ET",$B$1:$B151,$B152,$A$1:$A151,$A152))-(COUNTIFS($L$1:$L151,"Tor",$B$1:$B151,"&lt;&gt;"&amp;$B152,$A$1:$A151,$A152)+COUNTIFS($L$1:$L151,"ET",$B$1:$B151,"&lt;&gt;"&amp;$B152,$A$1:$A151,$A152))),"")</f>
        <v>0</v>
      </c>
      <c r="K152" s="3">
        <v>27</v>
      </c>
      <c r="L152" s="17" t="s">
        <v>19</v>
      </c>
      <c r="M152" s="2" t="s">
        <v>174</v>
      </c>
      <c r="N152" s="2" t="s">
        <v>174</v>
      </c>
      <c r="O152" s="17">
        <v>10</v>
      </c>
      <c r="AA152" s="2" t="s">
        <v>155</v>
      </c>
      <c r="AB152" s="17" t="s">
        <v>144</v>
      </c>
      <c r="AC152" s="14" t="s">
        <v>162</v>
      </c>
      <c r="AD152" s="14" t="s">
        <v>163</v>
      </c>
      <c r="AE152" s="18">
        <v>16</v>
      </c>
      <c r="AF152" s="13">
        <v>1.5</v>
      </c>
      <c r="AG152" s="13">
        <v>7</v>
      </c>
      <c r="AH152" s="19">
        <f t="shared" si="8"/>
        <v>7</v>
      </c>
      <c r="AI152" s="19">
        <f t="shared" si="9"/>
        <v>53.544249597719258</v>
      </c>
      <c r="AJ152" s="2" t="s">
        <v>147</v>
      </c>
      <c r="AK152" s="13">
        <v>0</v>
      </c>
      <c r="AL152" s="13">
        <v>0.5</v>
      </c>
      <c r="AM152" s="19">
        <f>IF(Abschlüsse[[#This Row],[Ergeb]]="ET","",SQRT(($AF152-$AK152)^2+($AG152-$AL152)^2))</f>
        <v>6.6708320320631671</v>
      </c>
      <c r="AN152" s="3">
        <v>0</v>
      </c>
      <c r="AO152" s="13">
        <v>0</v>
      </c>
      <c r="AP152" s="13">
        <v>0</v>
      </c>
      <c r="AQ152" s="19" t="str">
        <f t="shared" si="10"/>
        <v/>
      </c>
      <c r="AR152" s="3">
        <v>5</v>
      </c>
      <c r="AS152" s="13">
        <v>1.5</v>
      </c>
      <c r="AT152" s="13">
        <v>6.5</v>
      </c>
      <c r="AU152" s="19">
        <f t="shared" si="11"/>
        <v>0.5</v>
      </c>
    </row>
    <row r="153" spans="1:47" ht="25.05" customHeight="1">
      <c r="A153" s="3">
        <v>7</v>
      </c>
      <c r="B153" s="2" t="s">
        <v>8</v>
      </c>
      <c r="C153" s="17" t="str">
        <f>IF($A153="","",IF(VLOOKUP($A153,Spiele!$A$2:$D$16,3,FALSE)=$B153,"H","G"))</f>
        <v>H</v>
      </c>
      <c r="D153" s="17" t="str">
        <f>IF($B153="","",IF(VLOOKUP($A153,Spiele!$A$2:$F$16,3,FALSE)=$B153,VLOOKUP($A153,Spiele!$A$2:$F$16,4,FALSE),VLOOKUP($A153,Spiele!$A$2:$F$16,3,FALSE)))</f>
        <v>FCA</v>
      </c>
      <c r="E153" s="18">
        <f>IF(Abschlüsse[[#This Row],[Ergeb]]="ET",0,COUNTIFS($A$2:$A153,$A153,$B$2:$B153,$B153,$L$2:$L153,"&lt;&gt;ET"))</f>
        <v>1</v>
      </c>
      <c r="F153" s="11">
        <v>5</v>
      </c>
      <c r="G153" s="12">
        <v>1</v>
      </c>
      <c r="H153" s="18">
        <f>COUNTIFS('Rote Karten'!$A$2:$A$4,$A153,'Rote Karten'!$D$2:$D$4,"&lt;&gt;"&amp;$B153,'Rote Karten'!$B$2:$B$4,"&lt;"&amp;$F153,'Rote Karten'!$C$2:$C$4,"&lt;="&amp;$G153)-COUNTIFS('Rote Karten'!$A$2:$A$4,$A153,'Rote Karten'!$D$2:$D$4,$B153,'Rote Karten'!$B$2:$B$4,"&lt;"&amp;$F153,'Rote Karten'!$C$2:$C$4,"&lt;="&amp;$G153)</f>
        <v>0</v>
      </c>
      <c r="I153" s="17" t="str">
        <f>IF(OR($L153="Tor",$L153="ET"),_xlfn.IFNA(IF(VLOOKUP($A153,Spiele!$A$2:$C$16,3,FALSE)=$B153,COUNTIFS($L$2:$L153,"Tor",$B$2:$B153,$B153,$A$2:$A153,$A153)+COUNTIFS($L$2:$L153,"ET",$B$2:$B153,$B153,$A$2:$A153,$A153)&amp;":"&amp;COUNTIFS($L$2:$L153,"Tor",$B$2:$B153,"&lt;&gt;"&amp;$B153,$A$2:$A153,$A153)+COUNTIFS($L$2:$L153,"ET",$B$2:$B153,"&lt;&gt;"&amp;$B153,$A$2:$A153,$A153),COUNTIFS($L$2:$L153,"Tor",$B$2:$B153,"&lt;&gt;"&amp;$B153,$A$2:$A153,$A153)+COUNTIFS($L$2:$L153,"ET",$B$2:$B153,"&lt;&gt;"&amp;$B153,$A$2:$A153,$A153)&amp;":"&amp;COUNTIFS($L$2:$L153,"Tor",$B$2:$B153,$B153,$A$2:$A153,$A153)+COUNTIFS($L$2:$L153,"ET",$B$2:$B153,$B153,$A$2:$A153,$A153)),""),"")</f>
        <v/>
      </c>
      <c r="J153" s="18">
        <f>_xlfn.IFNA(IF(VLOOKUP($A153,Spiele!$A$2:$D$16,3,FALSE)=$B153,(COUNTIFS($L$1:$L152,"Tor",$B$1:$B152,$B153,$A$1:$A152,$A153)+COUNTIFS($L$1:$L152,"ET",$B$1:$B152,$B153,$A$1:$A152,$A153))-(COUNTIFS($L$1:$L152,"Tor",$B$1:$B152,"&lt;&gt;"&amp;$B153,$A$1:$A152,$A153)+COUNTIFS($L$1:$L152,"ET",$B$1:$B152,"&lt;&gt;"&amp;$B153,$A$1:$A152,$A153)),(COUNTIFS($L$1:$L152,"Tor",$B$1:$B152,$B153,$A$1:$A152,$A153)+COUNTIFS($L$1:$L152,"ET",$B$1:$B152,$B153,$A$1:$A152,$A153))-(COUNTIFS($L$1:$L152,"Tor",$B$1:$B152,"&lt;&gt;"&amp;$B153,$A$1:$A152,$A153)+COUNTIFS($L$1:$L152,"ET",$B$1:$B152,"&lt;&gt;"&amp;$B153,$A$1:$A152,$A153))),"")</f>
        <v>0</v>
      </c>
      <c r="K153" s="3">
        <v>1</v>
      </c>
      <c r="L153" s="17" t="s">
        <v>18</v>
      </c>
      <c r="M153" s="2" t="s">
        <v>164</v>
      </c>
      <c r="N153" s="2" t="s">
        <v>165</v>
      </c>
      <c r="O153" s="17">
        <v>8</v>
      </c>
      <c r="AA153" s="2" t="s">
        <v>152</v>
      </c>
      <c r="AB153" s="17" t="s">
        <v>150</v>
      </c>
      <c r="AC153" s="14" t="s">
        <v>151</v>
      </c>
      <c r="AD153" s="14" t="s">
        <v>157</v>
      </c>
      <c r="AE153" s="18">
        <v>10</v>
      </c>
      <c r="AF153" s="13">
        <v>10</v>
      </c>
      <c r="AG153" s="13">
        <v>14</v>
      </c>
      <c r="AH153" s="19">
        <f t="shared" si="8"/>
        <v>15.368656414924502</v>
      </c>
      <c r="AI153" s="19">
        <f t="shared" si="9"/>
        <v>19.932014381656135</v>
      </c>
      <c r="AJ153" s="2" t="s">
        <v>147</v>
      </c>
      <c r="AK153" s="13">
        <v>3</v>
      </c>
      <c r="AL153" s="13">
        <v>2</v>
      </c>
      <c r="AM153" s="19">
        <f>IF(Abschlüsse[[#This Row],[Ergeb]]="ET","",SQRT(($AF153-$AK153)^2+($AG153-$AL153)^2))</f>
        <v>13.892443989449804</v>
      </c>
      <c r="AN153" s="3">
        <v>0</v>
      </c>
      <c r="AO153" s="13"/>
      <c r="AP153" s="13"/>
      <c r="AQ153" s="19" t="str">
        <f t="shared" si="10"/>
        <v/>
      </c>
      <c r="AR153" s="3">
        <v>2</v>
      </c>
      <c r="AS153" s="13">
        <v>9</v>
      </c>
      <c r="AT153" s="13">
        <v>12</v>
      </c>
      <c r="AU153" s="19">
        <f t="shared" si="11"/>
        <v>2.2360679774997898</v>
      </c>
    </row>
    <row r="154" spans="1:47" ht="25.05" customHeight="1">
      <c r="A154" s="3">
        <v>7</v>
      </c>
      <c r="B154" s="2" t="s">
        <v>8</v>
      </c>
      <c r="C154" s="17" t="str">
        <f>IF($A154="","",IF(VLOOKUP($A154,Spiele!$A$2:$D$16,3,FALSE)=$B154,"H","G"))</f>
        <v>H</v>
      </c>
      <c r="D154" s="17" t="str">
        <f>IF($B154="","",IF(VLOOKUP($A154,Spiele!$A$2:$F$16,3,FALSE)=$B154,VLOOKUP($A154,Spiele!$A$2:$F$16,4,FALSE),VLOOKUP($A154,Spiele!$A$2:$F$16,3,FALSE)))</f>
        <v>FCA</v>
      </c>
      <c r="E154" s="18">
        <f>IF(Abschlüsse[[#This Row],[Ergeb]]="ET",0,COUNTIFS($A$2:$A154,$A154,$B$2:$B154,$B154,$L$2:$L154,"&lt;&gt;ET"))</f>
        <v>2</v>
      </c>
      <c r="F154" s="11">
        <v>5</v>
      </c>
      <c r="G154" s="12">
        <v>1</v>
      </c>
      <c r="H154" s="18">
        <f>COUNTIFS('Rote Karten'!$A$2:$A$4,$A154,'Rote Karten'!$D$2:$D$4,"&lt;&gt;"&amp;$B154,'Rote Karten'!$B$2:$B$4,"&lt;"&amp;$F154,'Rote Karten'!$C$2:$C$4,"&lt;="&amp;$G154)-COUNTIFS('Rote Karten'!$A$2:$A$4,$A154,'Rote Karten'!$D$2:$D$4,$B154,'Rote Karten'!$B$2:$B$4,"&lt;"&amp;$F154,'Rote Karten'!$C$2:$C$4,"&lt;="&amp;$G154)</f>
        <v>0</v>
      </c>
      <c r="I154" s="17" t="str">
        <f>IF(OR($L154="Tor",$L154="ET"),_xlfn.IFNA(IF(VLOOKUP($A154,Spiele!$A$2:$C$16,3,FALSE)=$B154,COUNTIFS($L$2:$L154,"Tor",$B$2:$B154,$B154,$A$2:$A154,$A154)+COUNTIFS($L$2:$L154,"ET",$B$2:$B154,$B154,$A$2:$A154,$A154)&amp;":"&amp;COUNTIFS($L$2:$L154,"Tor",$B$2:$B154,"&lt;&gt;"&amp;$B154,$A$2:$A154,$A154)+COUNTIFS($L$2:$L154,"ET",$B$2:$B154,"&lt;&gt;"&amp;$B154,$A$2:$A154,$A154),COUNTIFS($L$2:$L154,"Tor",$B$2:$B154,"&lt;&gt;"&amp;$B154,$A$2:$A154,$A154)+COUNTIFS($L$2:$L154,"ET",$B$2:$B154,"&lt;&gt;"&amp;$B154,$A$2:$A154,$A154)&amp;":"&amp;COUNTIFS($L$2:$L154,"Tor",$B$2:$B154,$B154,$A$2:$A154,$A154)+COUNTIFS($L$2:$L154,"ET",$B$2:$B154,$B154,$A$2:$A154,$A154)),""),"")</f>
        <v/>
      </c>
      <c r="J154" s="18">
        <f>_xlfn.IFNA(IF(VLOOKUP($A154,Spiele!$A$2:$D$16,3,FALSE)=$B154,(COUNTIFS($L$1:$L153,"Tor",$B$1:$B153,$B154,$A$1:$A153,$A154)+COUNTIFS($L$1:$L153,"ET",$B$1:$B153,$B154,$A$1:$A153,$A154))-(COUNTIFS($L$1:$L153,"Tor",$B$1:$B153,"&lt;&gt;"&amp;$B154,$A$1:$A153,$A154)+COUNTIFS($L$1:$L153,"ET",$B$1:$B153,"&lt;&gt;"&amp;$B154,$A$1:$A153,$A154)),(COUNTIFS($L$1:$L153,"Tor",$B$1:$B153,$B154,$A$1:$A153,$A154)+COUNTIFS($L$1:$L153,"ET",$B$1:$B153,$B154,$A$1:$A153,$A154))-(COUNTIFS($L$1:$L153,"Tor",$B$1:$B153,"&lt;&gt;"&amp;$B154,$A$1:$A153,$A154)+COUNTIFS($L$1:$L153,"ET",$B$1:$B153,"&lt;&gt;"&amp;$B154,$A$1:$A153,$A154))),"")</f>
        <v>0</v>
      </c>
      <c r="K154" s="3">
        <v>2</v>
      </c>
      <c r="L154" s="18" t="s">
        <v>20</v>
      </c>
      <c r="M154" s="3" t="s">
        <v>174</v>
      </c>
      <c r="N154" s="2" t="s">
        <v>174</v>
      </c>
      <c r="O154" s="17">
        <v>8</v>
      </c>
      <c r="AA154" s="22" t="s">
        <v>155</v>
      </c>
      <c r="AB154" s="18" t="s">
        <v>150</v>
      </c>
      <c r="AC154" s="14" t="s">
        <v>145</v>
      </c>
      <c r="AD154" s="14" t="s">
        <v>157</v>
      </c>
      <c r="AE154" s="18">
        <v>10</v>
      </c>
      <c r="AF154" s="13">
        <v>-7.5</v>
      </c>
      <c r="AG154" s="13">
        <v>15.5</v>
      </c>
      <c r="AH154" s="19">
        <f t="shared" si="8"/>
        <v>15.968581652732968</v>
      </c>
      <c r="AI154" s="19">
        <f t="shared" si="9"/>
        <v>21.839475454833995</v>
      </c>
      <c r="AJ154" s="3" t="s">
        <v>147</v>
      </c>
      <c r="AK154" s="13">
        <v>-0.5</v>
      </c>
      <c r="AL154" s="13">
        <v>1</v>
      </c>
      <c r="AM154" s="19">
        <f>IF(Abschlüsse[[#This Row],[Ergeb]]="ET","",SQRT(($AF154-$AK154)^2+($AG154-$AL154)^2))</f>
        <v>16.101242188104617</v>
      </c>
      <c r="AN154" s="3">
        <v>0</v>
      </c>
      <c r="AO154" s="13"/>
      <c r="AP154" s="13"/>
      <c r="AQ154" s="19" t="str">
        <f t="shared" si="10"/>
        <v/>
      </c>
      <c r="AR154" s="3">
        <v>3</v>
      </c>
      <c r="AS154" s="13">
        <v>-6</v>
      </c>
      <c r="AT154" s="13">
        <v>7.5</v>
      </c>
      <c r="AU154" s="19">
        <f t="shared" si="11"/>
        <v>8.1394102980498531</v>
      </c>
    </row>
    <row r="155" spans="1:47" ht="25.05" customHeight="1">
      <c r="A155" s="3">
        <v>7</v>
      </c>
      <c r="B155" s="2" t="s">
        <v>8</v>
      </c>
      <c r="C155" s="17" t="str">
        <f>IF($A155="","",IF(VLOOKUP($A155,Spiele!$A$2:$D$16,3,FALSE)=$B155,"H","G"))</f>
        <v>H</v>
      </c>
      <c r="D155" s="17" t="str">
        <f>IF($B155="","",IF(VLOOKUP($A155,Spiele!$A$2:$F$16,3,FALSE)=$B155,VLOOKUP($A155,Spiele!$A$2:$F$16,4,FALSE),VLOOKUP($A155,Spiele!$A$2:$F$16,3,FALSE)))</f>
        <v>FCA</v>
      </c>
      <c r="E155" s="18">
        <f>IF(Abschlüsse[[#This Row],[Ergeb]]="ET",0,COUNTIFS($A$2:$A155,$A155,$B$2:$B155,$B155,$L$2:$L155,"&lt;&gt;ET"))</f>
        <v>3</v>
      </c>
      <c r="F155" s="11">
        <v>5</v>
      </c>
      <c r="G155" s="12">
        <v>1</v>
      </c>
      <c r="H155" s="18">
        <f>COUNTIFS('Rote Karten'!$A$2:$A$4,$A155,'Rote Karten'!$D$2:$D$4,"&lt;&gt;"&amp;$B155,'Rote Karten'!$B$2:$B$4,"&lt;"&amp;$F155,'Rote Karten'!$C$2:$C$4,"&lt;="&amp;$G155)-COUNTIFS('Rote Karten'!$A$2:$A$4,$A155,'Rote Karten'!$D$2:$D$4,$B155,'Rote Karten'!$B$2:$B$4,"&lt;"&amp;$F155,'Rote Karten'!$C$2:$C$4,"&lt;="&amp;$G155)</f>
        <v>0</v>
      </c>
      <c r="I155" s="17" t="str">
        <f>IF(OR($L155="Tor",$L155="ET"),_xlfn.IFNA(IF(VLOOKUP($A155,Spiele!$A$2:$C$16,3,FALSE)=$B155,COUNTIFS($L$2:$L155,"Tor",$B$2:$B155,$B155,$A$2:$A155,$A155)+COUNTIFS($L$2:$L155,"ET",$B$2:$B155,$B155,$A$2:$A155,$A155)&amp;":"&amp;COUNTIFS($L$2:$L155,"Tor",$B$2:$B155,"&lt;&gt;"&amp;$B155,$A$2:$A155,$A155)+COUNTIFS($L$2:$L155,"ET",$B$2:$B155,"&lt;&gt;"&amp;$B155,$A$2:$A155,$A155),COUNTIFS($L$2:$L155,"Tor",$B$2:$B155,"&lt;&gt;"&amp;$B155,$A$2:$A155,$A155)+COUNTIFS($L$2:$L155,"ET",$B$2:$B155,"&lt;&gt;"&amp;$B155,$A$2:$A155,$A155)&amp;":"&amp;COUNTIFS($L$2:$L155,"Tor",$B$2:$B155,$B155,$A$2:$A155,$A155)+COUNTIFS($L$2:$L155,"ET",$B$2:$B155,$B155,$A$2:$A155,$A155)),""),"")</f>
        <v/>
      </c>
      <c r="J155" s="18">
        <f>_xlfn.IFNA(IF(VLOOKUP($A155,Spiele!$A$2:$D$16,3,FALSE)=$B155,(COUNTIFS($L$1:$L154,"Tor",$B$1:$B154,$B155,$A$1:$A154,$A155)+COUNTIFS($L$1:$L154,"ET",$B$1:$B154,$B155,$A$1:$A154,$A155))-(COUNTIFS($L$1:$L154,"Tor",$B$1:$B154,"&lt;&gt;"&amp;$B155,$A$1:$A154,$A155)+COUNTIFS($L$1:$L154,"ET",$B$1:$B154,"&lt;&gt;"&amp;$B155,$A$1:$A154,$A155)),(COUNTIFS($L$1:$L154,"Tor",$B$1:$B154,$B155,$A$1:$A154,$A155)+COUNTIFS($L$1:$L154,"ET",$B$1:$B154,$B155,$A$1:$A154,$A155))-(COUNTIFS($L$1:$L154,"Tor",$B$1:$B154,"&lt;&gt;"&amp;$B155,$A$1:$A154,$A155)+COUNTIFS($L$1:$L154,"ET",$B$1:$B154,"&lt;&gt;"&amp;$B155,$A$1:$A154,$A155))),"")</f>
        <v>0</v>
      </c>
      <c r="K155" s="3">
        <v>2</v>
      </c>
      <c r="L155" s="17" t="s">
        <v>18</v>
      </c>
      <c r="M155" s="2" t="s">
        <v>169</v>
      </c>
      <c r="N155" s="2" t="s">
        <v>166</v>
      </c>
      <c r="O155" s="17"/>
      <c r="AA155" s="2" t="s">
        <v>152</v>
      </c>
      <c r="AB155" s="17" t="s">
        <v>150</v>
      </c>
      <c r="AC155" s="14" t="s">
        <v>151</v>
      </c>
      <c r="AD155" s="14" t="s">
        <v>157</v>
      </c>
      <c r="AE155" s="18">
        <v>27</v>
      </c>
      <c r="AF155" s="13">
        <v>-2</v>
      </c>
      <c r="AG155" s="13">
        <v>7.5</v>
      </c>
      <c r="AH155" s="19">
        <f t="shared" si="8"/>
        <v>7.5</v>
      </c>
      <c r="AI155" s="19">
        <f t="shared" si="9"/>
        <v>49.52090376340567</v>
      </c>
      <c r="AJ155" s="2" t="s">
        <v>147</v>
      </c>
      <c r="AK155" s="13">
        <v>-1</v>
      </c>
      <c r="AL155" s="13">
        <v>1</v>
      </c>
      <c r="AM155" s="19">
        <f>IF(Abschlüsse[[#This Row],[Ergeb]]="ET","",SQRT(($AF155-$AK155)^2+($AG155-$AL155)^2))</f>
        <v>6.5764732189829527</v>
      </c>
      <c r="AN155" s="3">
        <v>1</v>
      </c>
      <c r="AO155" s="13">
        <v>0</v>
      </c>
      <c r="AP155" s="13">
        <v>9</v>
      </c>
      <c r="AQ155" s="19">
        <f t="shared" si="10"/>
        <v>2.5</v>
      </c>
      <c r="AR155" s="3">
        <v>3</v>
      </c>
      <c r="AS155" s="13">
        <v>-1</v>
      </c>
      <c r="AT155" s="13">
        <v>6</v>
      </c>
      <c r="AU155" s="19">
        <f t="shared" si="11"/>
        <v>1.8027756377319946</v>
      </c>
    </row>
    <row r="156" spans="1:47" ht="25.05" customHeight="1">
      <c r="A156" s="3">
        <v>7</v>
      </c>
      <c r="B156" s="2" t="s">
        <v>8</v>
      </c>
      <c r="C156" s="17" t="str">
        <f>IF($A156="","",IF(VLOOKUP($A156,Spiele!$A$2:$D$16,3,FALSE)=$B156,"H","G"))</f>
        <v>H</v>
      </c>
      <c r="D156" s="17" t="str">
        <f>IF($B156="","",IF(VLOOKUP($A156,Spiele!$A$2:$F$16,3,FALSE)=$B156,VLOOKUP($A156,Spiele!$A$2:$F$16,4,FALSE),VLOOKUP($A156,Spiele!$A$2:$F$16,3,FALSE)))</f>
        <v>FCA</v>
      </c>
      <c r="E156" s="18">
        <f>IF(Abschlüsse[[#This Row],[Ergeb]]="ET",0,COUNTIFS($A$2:$A156,$A156,$B$2:$B156,$B156,$L$2:$L156,"&lt;&gt;ET"))</f>
        <v>4</v>
      </c>
      <c r="F156" s="11">
        <v>9</v>
      </c>
      <c r="G156" s="12">
        <v>1</v>
      </c>
      <c r="H156" s="18">
        <f>COUNTIFS('Rote Karten'!$A$2:$A$4,$A156,'Rote Karten'!$D$2:$D$4,"&lt;&gt;"&amp;$B156,'Rote Karten'!$B$2:$B$4,"&lt;"&amp;$F156,'Rote Karten'!$C$2:$C$4,"&lt;="&amp;$G156)-COUNTIFS('Rote Karten'!$A$2:$A$4,$A156,'Rote Karten'!$D$2:$D$4,$B156,'Rote Karten'!$B$2:$B$4,"&lt;"&amp;$F156,'Rote Karten'!$C$2:$C$4,"&lt;="&amp;$G156)</f>
        <v>0</v>
      </c>
      <c r="I156" s="17" t="str">
        <f>IF(OR($L156="Tor",$L156="ET"),_xlfn.IFNA(IF(VLOOKUP($A156,Spiele!$A$2:$C$16,3,FALSE)=$B156,COUNTIFS($L$2:$L156,"Tor",$B$2:$B156,$B156,$A$2:$A156,$A156)+COUNTIFS($L$2:$L156,"ET",$B$2:$B156,$B156,$A$2:$A156,$A156)&amp;":"&amp;COUNTIFS($L$2:$L156,"Tor",$B$2:$B156,"&lt;&gt;"&amp;$B156,$A$2:$A156,$A156)+COUNTIFS($L$2:$L156,"ET",$B$2:$B156,"&lt;&gt;"&amp;$B156,$A$2:$A156,$A156),COUNTIFS($L$2:$L156,"Tor",$B$2:$B156,"&lt;&gt;"&amp;$B156,$A$2:$A156,$A156)+COUNTIFS($L$2:$L156,"ET",$B$2:$B156,"&lt;&gt;"&amp;$B156,$A$2:$A156,$A156)&amp;":"&amp;COUNTIFS($L$2:$L156,"Tor",$B$2:$B156,$B156,$A$2:$A156,$A156)+COUNTIFS($L$2:$L156,"ET",$B$2:$B156,$B156,$A$2:$A156,$A156)),""),"")</f>
        <v/>
      </c>
      <c r="J156" s="18">
        <f>_xlfn.IFNA(IF(VLOOKUP($A156,Spiele!$A$2:$D$16,3,FALSE)=$B156,(COUNTIFS($L$1:$L155,"Tor",$B$1:$B155,$B156,$A$1:$A155,$A156)+COUNTIFS($L$1:$L155,"ET",$B$1:$B155,$B156,$A$1:$A155,$A156))-(COUNTIFS($L$1:$L155,"Tor",$B$1:$B155,"&lt;&gt;"&amp;$B156,$A$1:$A155,$A156)+COUNTIFS($L$1:$L155,"ET",$B$1:$B155,"&lt;&gt;"&amp;$B156,$A$1:$A155,$A156)),(COUNTIFS($L$1:$L155,"Tor",$B$1:$B155,$B156,$A$1:$A155,$A156)+COUNTIFS($L$1:$L155,"ET",$B$1:$B155,$B156,$A$1:$A155,$A156))-(COUNTIFS($L$1:$L155,"Tor",$B$1:$B155,"&lt;&gt;"&amp;$B156,$A$1:$A155,$A156)+COUNTIFS($L$1:$L155,"ET",$B$1:$B155,"&lt;&gt;"&amp;$B156,$A$1:$A155,$A156))),"")</f>
        <v>0</v>
      </c>
      <c r="K156" s="3">
        <v>3</v>
      </c>
      <c r="L156" s="17" t="s">
        <v>20</v>
      </c>
      <c r="M156" s="2" t="s">
        <v>148</v>
      </c>
      <c r="N156" s="2" t="s">
        <v>165</v>
      </c>
      <c r="O156" s="17">
        <v>19</v>
      </c>
      <c r="P156" s="2">
        <v>7</v>
      </c>
      <c r="Q156" s="2">
        <v>8</v>
      </c>
      <c r="R156" s="2">
        <v>20</v>
      </c>
      <c r="S156" s="2">
        <v>26</v>
      </c>
      <c r="AA156" s="2" t="s">
        <v>152</v>
      </c>
      <c r="AB156" s="17" t="s">
        <v>150</v>
      </c>
      <c r="AC156" s="14" t="s">
        <v>151</v>
      </c>
      <c r="AD156" s="14" t="s">
        <v>157</v>
      </c>
      <c r="AE156" s="18">
        <v>10</v>
      </c>
      <c r="AF156" s="13">
        <v>8.5</v>
      </c>
      <c r="AG156" s="13">
        <v>8</v>
      </c>
      <c r="AH156" s="19">
        <f t="shared" si="8"/>
        <v>9.3501657739314972</v>
      </c>
      <c r="AI156" s="19">
        <f t="shared" si="9"/>
        <v>25.485354454151746</v>
      </c>
      <c r="AJ156" s="2" t="s">
        <v>147</v>
      </c>
      <c r="AK156" s="13">
        <v>3.5</v>
      </c>
      <c r="AL156" s="13">
        <v>2</v>
      </c>
      <c r="AM156" s="19">
        <f>IF(Abschlüsse[[#This Row],[Ergeb]]="ET","",SQRT(($AF156-$AK156)^2+($AG156-$AL156)^2))</f>
        <v>7.810249675906654</v>
      </c>
      <c r="AN156" s="3">
        <v>0</v>
      </c>
      <c r="AO156" s="13"/>
      <c r="AP156" s="13"/>
      <c r="AQ156" s="19" t="str">
        <f t="shared" si="10"/>
        <v/>
      </c>
      <c r="AR156" s="3">
        <v>3</v>
      </c>
      <c r="AS156" s="13">
        <v>8</v>
      </c>
      <c r="AT156" s="13">
        <v>7</v>
      </c>
      <c r="AU156" s="19">
        <f t="shared" si="11"/>
        <v>1.1180339887498949</v>
      </c>
    </row>
    <row r="157" spans="1:47" ht="25.05" customHeight="1">
      <c r="A157" s="3">
        <v>7</v>
      </c>
      <c r="B157" s="2" t="s">
        <v>8</v>
      </c>
      <c r="C157" s="17" t="str">
        <f>IF($A157="","",IF(VLOOKUP($A157,Spiele!$A$2:$D$16,3,FALSE)=$B157,"H","G"))</f>
        <v>H</v>
      </c>
      <c r="D157" s="17" t="str">
        <f>IF($B157="","",IF(VLOOKUP($A157,Spiele!$A$2:$F$16,3,FALSE)=$B157,VLOOKUP($A157,Spiele!$A$2:$F$16,4,FALSE),VLOOKUP($A157,Spiele!$A$2:$F$16,3,FALSE)))</f>
        <v>FCA</v>
      </c>
      <c r="E157" s="18">
        <f>IF(Abschlüsse[[#This Row],[Ergeb]]="ET",0,COUNTIFS($A$2:$A157,$A157,$B$2:$B157,$B157,$L$2:$L157,"&lt;&gt;ET"))</f>
        <v>5</v>
      </c>
      <c r="F157" s="11">
        <v>9</v>
      </c>
      <c r="G157" s="12">
        <v>1</v>
      </c>
      <c r="H157" s="18">
        <f>COUNTIFS('Rote Karten'!$A$2:$A$4,$A157,'Rote Karten'!$D$2:$D$4,"&lt;&gt;"&amp;$B157,'Rote Karten'!$B$2:$B$4,"&lt;"&amp;$F157,'Rote Karten'!$C$2:$C$4,"&lt;="&amp;$G157)-COUNTIFS('Rote Karten'!$A$2:$A$4,$A157,'Rote Karten'!$D$2:$D$4,$B157,'Rote Karten'!$B$2:$B$4,"&lt;"&amp;$F157,'Rote Karten'!$C$2:$C$4,"&lt;="&amp;$G157)</f>
        <v>0</v>
      </c>
      <c r="I157" s="17" t="str">
        <f>IF(OR($L157="Tor",$L157="ET"),_xlfn.IFNA(IF(VLOOKUP($A157,Spiele!$A$2:$C$16,3,FALSE)=$B157,COUNTIFS($L$2:$L157,"Tor",$B$2:$B157,$B157,$A$2:$A157,$A157)+COUNTIFS($L$2:$L157,"ET",$B$2:$B157,$B157,$A$2:$A157,$A157)&amp;":"&amp;COUNTIFS($L$2:$L157,"Tor",$B$2:$B157,"&lt;&gt;"&amp;$B157,$A$2:$A157,$A157)+COUNTIFS($L$2:$L157,"ET",$B$2:$B157,"&lt;&gt;"&amp;$B157,$A$2:$A157,$A157),COUNTIFS($L$2:$L157,"Tor",$B$2:$B157,"&lt;&gt;"&amp;$B157,$A$2:$A157,$A157)+COUNTIFS($L$2:$L157,"ET",$B$2:$B157,"&lt;&gt;"&amp;$B157,$A$2:$A157,$A157)&amp;":"&amp;COUNTIFS($L$2:$L157,"Tor",$B$2:$B157,$B157,$A$2:$A157,$A157)+COUNTIFS($L$2:$L157,"ET",$B$2:$B157,$B157,$A$2:$A157,$A157)),""),"")</f>
        <v/>
      </c>
      <c r="J157" s="18">
        <f>_xlfn.IFNA(IF(VLOOKUP($A157,Spiele!$A$2:$D$16,3,FALSE)=$B157,(COUNTIFS($L$1:$L156,"Tor",$B$1:$B156,$B157,$A$1:$A156,$A157)+COUNTIFS($L$1:$L156,"ET",$B$1:$B156,$B157,$A$1:$A156,$A157))-(COUNTIFS($L$1:$L156,"Tor",$B$1:$B156,"&lt;&gt;"&amp;$B157,$A$1:$A156,$A157)+COUNTIFS($L$1:$L156,"ET",$B$1:$B156,"&lt;&gt;"&amp;$B157,$A$1:$A156,$A157)),(COUNTIFS($L$1:$L156,"Tor",$B$1:$B156,$B157,$A$1:$A156,$A157)+COUNTIFS($L$1:$L156,"ET",$B$1:$B156,$B157,$A$1:$A156,$A157))-(COUNTIFS($L$1:$L156,"Tor",$B$1:$B156,"&lt;&gt;"&amp;$B157,$A$1:$A156,$A157)+COUNTIFS($L$1:$L156,"ET",$B$1:$B156,"&lt;&gt;"&amp;$B157,$A$1:$A156,$A157))),"")</f>
        <v>0</v>
      </c>
      <c r="K157" s="3">
        <v>3</v>
      </c>
      <c r="L157" s="17" t="s">
        <v>20</v>
      </c>
      <c r="M157" s="2" t="s">
        <v>148</v>
      </c>
      <c r="N157" s="2" t="s">
        <v>159</v>
      </c>
      <c r="O157" s="17">
        <v>8</v>
      </c>
      <c r="AA157" s="2" t="s">
        <v>142</v>
      </c>
      <c r="AB157" s="17" t="s">
        <v>150</v>
      </c>
      <c r="AC157" s="14" t="s">
        <v>145</v>
      </c>
      <c r="AD157" s="14" t="s">
        <v>157</v>
      </c>
      <c r="AE157" s="18">
        <v>7</v>
      </c>
      <c r="AF157" s="13">
        <v>-5</v>
      </c>
      <c r="AG157" s="13">
        <v>9.5</v>
      </c>
      <c r="AH157" s="19">
        <f t="shared" si="8"/>
        <v>9.5940398164693885</v>
      </c>
      <c r="AI157" s="19">
        <f t="shared" si="9"/>
        <v>34.322888606241513</v>
      </c>
      <c r="AJ157" s="2" t="s">
        <v>147</v>
      </c>
      <c r="AK157" s="13">
        <v>-2.5</v>
      </c>
      <c r="AL157" s="13">
        <v>2</v>
      </c>
      <c r="AM157" s="19">
        <f>IF(Abschlüsse[[#This Row],[Ergeb]]="ET","",SQRT(($AF157-$AK157)^2+($AG157-$AL157)^2))</f>
        <v>7.9056941504209481</v>
      </c>
      <c r="AN157" s="3">
        <v>0</v>
      </c>
      <c r="AO157" s="13"/>
      <c r="AP157" s="13"/>
      <c r="AQ157" s="19" t="str">
        <f t="shared" si="10"/>
        <v/>
      </c>
      <c r="AR157" s="3">
        <v>1</v>
      </c>
      <c r="AS157" s="13">
        <v>-3</v>
      </c>
      <c r="AT157" s="13">
        <v>4.5</v>
      </c>
      <c r="AU157" s="19">
        <f t="shared" si="11"/>
        <v>5.3851648071345037</v>
      </c>
    </row>
    <row r="158" spans="1:47" ht="25.05" customHeight="1">
      <c r="A158" s="3">
        <v>7</v>
      </c>
      <c r="B158" s="2" t="s">
        <v>8</v>
      </c>
      <c r="C158" s="17" t="str">
        <f>IF($A158="","",IF(VLOOKUP($A158,Spiele!$A$2:$D$16,3,FALSE)=$B158,"H","G"))</f>
        <v>H</v>
      </c>
      <c r="D158" s="17" t="str">
        <f>IF($B158="","",IF(VLOOKUP($A158,Spiele!$A$2:$F$16,3,FALSE)=$B158,VLOOKUP($A158,Spiele!$A$2:$F$16,4,FALSE),VLOOKUP($A158,Spiele!$A$2:$F$16,3,FALSE)))</f>
        <v>FCA</v>
      </c>
      <c r="E158" s="18">
        <f>IF(Abschlüsse[[#This Row],[Ergeb]]="ET",0,COUNTIFS($A$2:$A158,$A158,$B$2:$B158,$B158,$L$2:$L158,"&lt;&gt;ET"))</f>
        <v>6</v>
      </c>
      <c r="F158" s="11">
        <v>9</v>
      </c>
      <c r="G158" s="12">
        <v>1</v>
      </c>
      <c r="H158" s="18">
        <f>COUNTIFS('Rote Karten'!$A$2:$A$4,$A158,'Rote Karten'!$D$2:$D$4,"&lt;&gt;"&amp;$B158,'Rote Karten'!$B$2:$B$4,"&lt;"&amp;$F158,'Rote Karten'!$C$2:$C$4,"&lt;="&amp;$G158)-COUNTIFS('Rote Karten'!$A$2:$A$4,$A158,'Rote Karten'!$D$2:$D$4,$B158,'Rote Karten'!$B$2:$B$4,"&lt;"&amp;$F158,'Rote Karten'!$C$2:$C$4,"&lt;="&amp;$G158)</f>
        <v>0</v>
      </c>
      <c r="I158" s="17" t="str">
        <f>IF(OR($L158="Tor",$L158="ET"),_xlfn.IFNA(IF(VLOOKUP($A158,Spiele!$A$2:$C$16,3,FALSE)=$B158,COUNTIFS($L$2:$L158,"Tor",$B$2:$B158,$B158,$A$2:$A158,$A158)+COUNTIFS($L$2:$L158,"ET",$B$2:$B158,$B158,$A$2:$A158,$A158)&amp;":"&amp;COUNTIFS($L$2:$L158,"Tor",$B$2:$B158,"&lt;&gt;"&amp;$B158,$A$2:$A158,$A158)+COUNTIFS($L$2:$L158,"ET",$B$2:$B158,"&lt;&gt;"&amp;$B158,$A$2:$A158,$A158),COUNTIFS($L$2:$L158,"Tor",$B$2:$B158,"&lt;&gt;"&amp;$B158,$A$2:$A158,$A158)+COUNTIFS($L$2:$L158,"ET",$B$2:$B158,"&lt;&gt;"&amp;$B158,$A$2:$A158,$A158)&amp;":"&amp;COUNTIFS($L$2:$L158,"Tor",$B$2:$B158,$B158,$A$2:$A158,$A158)+COUNTIFS($L$2:$L158,"ET",$B$2:$B158,$B158,$A$2:$A158,$A158)),""),"")</f>
        <v/>
      </c>
      <c r="J158" s="18">
        <f>_xlfn.IFNA(IF(VLOOKUP($A158,Spiele!$A$2:$D$16,3,FALSE)=$B158,(COUNTIFS($L$1:$L157,"Tor",$B$1:$B157,$B158,$A$1:$A157,$A158)+COUNTIFS($L$1:$L157,"ET",$B$1:$B157,$B158,$A$1:$A157,$A158))-(COUNTIFS($L$1:$L157,"Tor",$B$1:$B157,"&lt;&gt;"&amp;$B158,$A$1:$A157,$A158)+COUNTIFS($L$1:$L157,"ET",$B$1:$B157,"&lt;&gt;"&amp;$B158,$A$1:$A157,$A158)),(COUNTIFS($L$1:$L157,"Tor",$B$1:$B157,$B158,$A$1:$A157,$A158)+COUNTIFS($L$1:$L157,"ET",$B$1:$B157,$B158,$A$1:$A157,$A158))-(COUNTIFS($L$1:$L157,"Tor",$B$1:$B157,"&lt;&gt;"&amp;$B158,$A$1:$A157,$A158)+COUNTIFS($L$1:$L157,"ET",$B$1:$B157,"&lt;&gt;"&amp;$B158,$A$1:$A157,$A158))),"")</f>
        <v>0</v>
      </c>
      <c r="K158" s="3">
        <v>3</v>
      </c>
      <c r="L158" s="17" t="s">
        <v>20</v>
      </c>
      <c r="M158" s="2" t="s">
        <v>148</v>
      </c>
      <c r="N158" s="2" t="s">
        <v>177</v>
      </c>
      <c r="O158" s="17">
        <v>7</v>
      </c>
      <c r="AA158" s="2" t="s">
        <v>142</v>
      </c>
      <c r="AB158" s="17" t="s">
        <v>150</v>
      </c>
      <c r="AC158" s="14" t="s">
        <v>145</v>
      </c>
      <c r="AD158" s="14" t="s">
        <v>157</v>
      </c>
      <c r="AE158" s="18">
        <v>10</v>
      </c>
      <c r="AF158" s="13">
        <v>5.5</v>
      </c>
      <c r="AG158" s="13">
        <v>9</v>
      </c>
      <c r="AH158" s="19">
        <f t="shared" si="8"/>
        <v>9.1861635082334558</v>
      </c>
      <c r="AI158" s="19">
        <f t="shared" si="9"/>
        <v>33.950219920676389</v>
      </c>
      <c r="AJ158" s="2" t="s">
        <v>147</v>
      </c>
      <c r="AK158" s="13">
        <v>2</v>
      </c>
      <c r="AL158" s="13">
        <v>1.5</v>
      </c>
      <c r="AM158" s="19">
        <f>IF(Abschlüsse[[#This Row],[Ergeb]]="ET","",SQRT(($AF158-$AK158)^2+($AG158-$AL158)^2))</f>
        <v>8.2764726786234242</v>
      </c>
      <c r="AN158" s="3">
        <v>0</v>
      </c>
      <c r="AO158" s="13"/>
      <c r="AP158" s="13"/>
      <c r="AQ158" s="19" t="str">
        <f t="shared" si="10"/>
        <v/>
      </c>
      <c r="AR158" s="3">
        <v>3</v>
      </c>
      <c r="AS158" s="13">
        <v>4</v>
      </c>
      <c r="AT158" s="13">
        <v>5</v>
      </c>
      <c r="AU158" s="19">
        <f t="shared" si="11"/>
        <v>4.2720018726587652</v>
      </c>
    </row>
    <row r="159" spans="1:47" ht="25.05" customHeight="1">
      <c r="A159" s="3">
        <v>7</v>
      </c>
      <c r="B159" s="2" t="s">
        <v>8</v>
      </c>
      <c r="C159" s="17" t="str">
        <f>IF($A159="","",IF(VLOOKUP($A159,Spiele!$A$2:$D$16,3,FALSE)=$B159,"H","G"))</f>
        <v>H</v>
      </c>
      <c r="D159" s="17" t="str">
        <f>IF($B159="","",IF(VLOOKUP($A159,Spiele!$A$2:$F$16,3,FALSE)=$B159,VLOOKUP($A159,Spiele!$A$2:$F$16,4,FALSE),VLOOKUP($A159,Spiele!$A$2:$F$16,3,FALSE)))</f>
        <v>FCA</v>
      </c>
      <c r="E159" s="18">
        <f>IF(Abschlüsse[[#This Row],[Ergeb]]="ET",0,COUNTIFS($A$2:$A159,$A159,$B$2:$B159,$B159,$L$2:$L159,"&lt;&gt;ET"))</f>
        <v>7</v>
      </c>
      <c r="F159" s="11">
        <v>10</v>
      </c>
      <c r="G159" s="12">
        <v>1</v>
      </c>
      <c r="H159" s="18">
        <f>COUNTIFS('Rote Karten'!$A$2:$A$4,$A159,'Rote Karten'!$D$2:$D$4,"&lt;&gt;"&amp;$B159,'Rote Karten'!$B$2:$B$4,"&lt;"&amp;$F159,'Rote Karten'!$C$2:$C$4,"&lt;="&amp;$G159)-COUNTIFS('Rote Karten'!$A$2:$A$4,$A159,'Rote Karten'!$D$2:$D$4,$B159,'Rote Karten'!$B$2:$B$4,"&lt;"&amp;$F159,'Rote Karten'!$C$2:$C$4,"&lt;="&amp;$G159)</f>
        <v>0</v>
      </c>
      <c r="I159" s="17" t="str">
        <f>IF(OR($L159="Tor",$L159="ET"),_xlfn.IFNA(IF(VLOOKUP($A159,Spiele!$A$2:$C$16,3,FALSE)=$B159,COUNTIFS($L$2:$L159,"Tor",$B$2:$B159,$B159,$A$2:$A159,$A159)+COUNTIFS($L$2:$L159,"ET",$B$2:$B159,$B159,$A$2:$A159,$A159)&amp;":"&amp;COUNTIFS($L$2:$L159,"Tor",$B$2:$B159,"&lt;&gt;"&amp;$B159,$A$2:$A159,$A159)+COUNTIFS($L$2:$L159,"ET",$B$2:$B159,"&lt;&gt;"&amp;$B159,$A$2:$A159,$A159),COUNTIFS($L$2:$L159,"Tor",$B$2:$B159,"&lt;&gt;"&amp;$B159,$A$2:$A159,$A159)+COUNTIFS($L$2:$L159,"ET",$B$2:$B159,"&lt;&gt;"&amp;$B159,$A$2:$A159,$A159)&amp;":"&amp;COUNTIFS($L$2:$L159,"Tor",$B$2:$B159,$B159,$A$2:$A159,$A159)+COUNTIFS($L$2:$L159,"ET",$B$2:$B159,$B159,$A$2:$A159,$A159)),""),"")</f>
        <v/>
      </c>
      <c r="J159" s="18">
        <f>_xlfn.IFNA(IF(VLOOKUP($A159,Spiele!$A$2:$D$16,3,FALSE)=$B159,(COUNTIFS($L$1:$L158,"Tor",$B$1:$B158,$B159,$A$1:$A158,$A159)+COUNTIFS($L$1:$L158,"ET",$B$1:$B158,$B159,$A$1:$A158,$A159))-(COUNTIFS($L$1:$L158,"Tor",$B$1:$B158,"&lt;&gt;"&amp;$B159,$A$1:$A158,$A159)+COUNTIFS($L$1:$L158,"ET",$B$1:$B158,"&lt;&gt;"&amp;$B159,$A$1:$A158,$A159)),(COUNTIFS($L$1:$L158,"Tor",$B$1:$B158,$B159,$A$1:$A158,$A159)+COUNTIFS($L$1:$L158,"ET",$B$1:$B158,$B159,$A$1:$A158,$A159))-(COUNTIFS($L$1:$L158,"Tor",$B$1:$B158,"&lt;&gt;"&amp;$B159,$A$1:$A158,$A159)+COUNTIFS($L$1:$L158,"ET",$B$1:$B158,"&lt;&gt;"&amp;$B159,$A$1:$A158,$A159))),"")</f>
        <v>0</v>
      </c>
      <c r="K159" s="3">
        <v>3</v>
      </c>
      <c r="L159" s="17" t="s">
        <v>20</v>
      </c>
      <c r="M159" s="3" t="s">
        <v>148</v>
      </c>
      <c r="N159" s="2" t="s">
        <v>3</v>
      </c>
      <c r="O159" s="17">
        <v>27</v>
      </c>
      <c r="AA159" s="2" t="s">
        <v>143</v>
      </c>
      <c r="AB159" s="18" t="s">
        <v>144</v>
      </c>
      <c r="AC159" s="14" t="s">
        <v>151</v>
      </c>
      <c r="AD159" s="14" t="s">
        <v>157</v>
      </c>
      <c r="AE159" s="18">
        <v>4</v>
      </c>
      <c r="AF159" s="13">
        <v>4.5</v>
      </c>
      <c r="AG159" s="13">
        <v>9.5</v>
      </c>
      <c r="AH159" s="19">
        <f t="shared" si="8"/>
        <v>9.5370645378963435</v>
      </c>
      <c r="AI159" s="19">
        <f t="shared" si="9"/>
        <v>35.607831474935765</v>
      </c>
      <c r="AJ159" s="3" t="s">
        <v>147</v>
      </c>
      <c r="AK159" s="13">
        <v>3</v>
      </c>
      <c r="AL159" s="13">
        <v>1.5</v>
      </c>
      <c r="AM159" s="19">
        <f>IF(Abschlüsse[[#This Row],[Ergeb]]="ET","",SQRT(($AF159-$AK159)^2+($AG159-$AL159)^2))</f>
        <v>8.1394102980498531</v>
      </c>
      <c r="AN159" s="3">
        <v>1</v>
      </c>
      <c r="AO159" s="13">
        <v>5.5</v>
      </c>
      <c r="AP159" s="13">
        <v>9.5</v>
      </c>
      <c r="AQ159" s="19">
        <f t="shared" si="10"/>
        <v>1</v>
      </c>
      <c r="AR159" s="3">
        <v>2</v>
      </c>
      <c r="AS159" s="13">
        <v>4</v>
      </c>
      <c r="AT159" s="13">
        <v>4</v>
      </c>
      <c r="AU159" s="19">
        <f t="shared" si="11"/>
        <v>5.5226805085936306</v>
      </c>
    </row>
    <row r="160" spans="1:47" ht="25.05" customHeight="1">
      <c r="A160" s="3">
        <v>7</v>
      </c>
      <c r="B160" s="2" t="s">
        <v>8</v>
      </c>
      <c r="C160" s="17" t="str">
        <f>IF($A160="","",IF(VLOOKUP($A160,Spiele!$A$2:$D$16,3,FALSE)=$B160,"H","G"))</f>
        <v>H</v>
      </c>
      <c r="D160" s="17" t="str">
        <f>IF($B160="","",IF(VLOOKUP($A160,Spiele!$A$2:$F$16,3,FALSE)=$B160,VLOOKUP($A160,Spiele!$A$2:$F$16,4,FALSE),VLOOKUP($A160,Spiele!$A$2:$F$16,3,FALSE)))</f>
        <v>FCA</v>
      </c>
      <c r="E160" s="18">
        <f>IF(Abschlüsse[[#This Row],[Ergeb]]="ET",0,COUNTIFS($A$2:$A160,$A160,$B$2:$B160,$B160,$L$2:$L160,"&lt;&gt;ET"))</f>
        <v>8</v>
      </c>
      <c r="F160" s="11">
        <v>12</v>
      </c>
      <c r="G160" s="12">
        <v>1</v>
      </c>
      <c r="H160" s="18">
        <f>COUNTIFS('Rote Karten'!$A$2:$A$4,$A160,'Rote Karten'!$D$2:$D$4,"&lt;&gt;"&amp;$B160,'Rote Karten'!$B$2:$B$4,"&lt;"&amp;$F160,'Rote Karten'!$C$2:$C$4,"&lt;="&amp;$G160)-COUNTIFS('Rote Karten'!$A$2:$A$4,$A160,'Rote Karten'!$D$2:$D$4,$B160,'Rote Karten'!$B$2:$B$4,"&lt;"&amp;$F160,'Rote Karten'!$C$2:$C$4,"&lt;="&amp;$G160)</f>
        <v>0</v>
      </c>
      <c r="I160" s="17" t="str">
        <f>IF(OR($L160="Tor",$L160="ET"),_xlfn.IFNA(IF(VLOOKUP($A160,Spiele!$A$2:$C$16,3,FALSE)=$B160,COUNTIFS($L$2:$L160,"Tor",$B$2:$B160,$B160,$A$2:$A160,$A160)+COUNTIFS($L$2:$L160,"ET",$B$2:$B160,$B160,$A$2:$A160,$A160)&amp;":"&amp;COUNTIFS($L$2:$L160,"Tor",$B$2:$B160,"&lt;&gt;"&amp;$B160,$A$2:$A160,$A160)+COUNTIFS($L$2:$L160,"ET",$B$2:$B160,"&lt;&gt;"&amp;$B160,$A$2:$A160,$A160),COUNTIFS($L$2:$L160,"Tor",$B$2:$B160,"&lt;&gt;"&amp;$B160,$A$2:$A160,$A160)+COUNTIFS($L$2:$L160,"ET",$B$2:$B160,"&lt;&gt;"&amp;$B160,$A$2:$A160,$A160)&amp;":"&amp;COUNTIFS($L$2:$L160,"Tor",$B$2:$B160,$B160,$A$2:$A160,$A160)+COUNTIFS($L$2:$L160,"ET",$B$2:$B160,$B160,$A$2:$A160,$A160)),""),"")</f>
        <v/>
      </c>
      <c r="J160" s="18">
        <f>_xlfn.IFNA(IF(VLOOKUP($A160,Spiele!$A$2:$D$16,3,FALSE)=$B160,(COUNTIFS($L$1:$L159,"Tor",$B$1:$B159,$B160,$A$1:$A159,$A160)+COUNTIFS($L$1:$L159,"ET",$B$1:$B159,$B160,$A$1:$A159,$A160))-(COUNTIFS($L$1:$L159,"Tor",$B$1:$B159,"&lt;&gt;"&amp;$B160,$A$1:$A159,$A160)+COUNTIFS($L$1:$L159,"ET",$B$1:$B159,"&lt;&gt;"&amp;$B160,$A$1:$A159,$A160)),(COUNTIFS($L$1:$L159,"Tor",$B$1:$B159,$B160,$A$1:$A159,$A160)+COUNTIFS($L$1:$L159,"ET",$B$1:$B159,$B160,$A$1:$A159,$A160))-(COUNTIFS($L$1:$L159,"Tor",$B$1:$B159,"&lt;&gt;"&amp;$B160,$A$1:$A159,$A160)+COUNTIFS($L$1:$L159,"ET",$B$1:$B159,"&lt;&gt;"&amp;$B160,$A$1:$A159,$A160))),"")</f>
        <v>0</v>
      </c>
      <c r="K160" s="3">
        <v>4</v>
      </c>
      <c r="L160" s="17" t="s">
        <v>18</v>
      </c>
      <c r="M160" s="2" t="s">
        <v>164</v>
      </c>
      <c r="N160" s="2" t="s">
        <v>165</v>
      </c>
      <c r="O160" s="17">
        <v>7</v>
      </c>
      <c r="P160" s="2">
        <v>27</v>
      </c>
      <c r="AA160" s="2" t="s">
        <v>152</v>
      </c>
      <c r="AB160" s="17" t="s">
        <v>150</v>
      </c>
      <c r="AC160" s="14" t="s">
        <v>151</v>
      </c>
      <c r="AD160" s="14" t="s">
        <v>146</v>
      </c>
      <c r="AE160" s="18">
        <v>10</v>
      </c>
      <c r="AF160" s="13">
        <v>8</v>
      </c>
      <c r="AG160" s="13">
        <v>18.5</v>
      </c>
      <c r="AH160" s="19">
        <f t="shared" si="8"/>
        <v>19.002252498059278</v>
      </c>
      <c r="AI160" s="19">
        <f t="shared" si="9"/>
        <v>19.01947505927642</v>
      </c>
      <c r="AJ160" s="2" t="s">
        <v>147</v>
      </c>
      <c r="AK160" s="13">
        <v>1.5</v>
      </c>
      <c r="AL160" s="13">
        <v>2.5</v>
      </c>
      <c r="AM160" s="19">
        <f>IF(Abschlüsse[[#This Row],[Ergeb]]="ET","",SQRT(($AF160-$AK160)^2+($AG160-$AL160)^2))</f>
        <v>17.269916039170543</v>
      </c>
      <c r="AN160" s="3">
        <v>1</v>
      </c>
      <c r="AO160" s="13">
        <v>9.5</v>
      </c>
      <c r="AP160" s="13">
        <v>19.5</v>
      </c>
      <c r="AQ160" s="19">
        <f t="shared" si="10"/>
        <v>1.8027756377319946</v>
      </c>
      <c r="AR160" s="3">
        <v>2</v>
      </c>
      <c r="AS160" s="13">
        <v>7.5</v>
      </c>
      <c r="AT160" s="13">
        <v>16.5</v>
      </c>
      <c r="AU160" s="19">
        <f t="shared" si="11"/>
        <v>2.0615528128088303</v>
      </c>
    </row>
    <row r="161" spans="1:47" ht="25.05" customHeight="1">
      <c r="A161" s="3">
        <v>7</v>
      </c>
      <c r="B161" s="2" t="s">
        <v>8</v>
      </c>
      <c r="C161" s="17" t="str">
        <f>IF($A161="","",IF(VLOOKUP($A161,Spiele!$A$2:$D$16,3,FALSE)=$B161,"H","G"))</f>
        <v>H</v>
      </c>
      <c r="D161" s="17" t="str">
        <f>IF($B161="","",IF(VLOOKUP($A161,Spiele!$A$2:$F$16,3,FALSE)=$B161,VLOOKUP($A161,Spiele!$A$2:$F$16,4,FALSE),VLOOKUP($A161,Spiele!$A$2:$F$16,3,FALSE)))</f>
        <v>FCA</v>
      </c>
      <c r="E161" s="18">
        <f>IF(Abschlüsse[[#This Row],[Ergeb]]="ET",0,COUNTIFS($A$2:$A161,$A161,$B$2:$B161,$B161,$L$2:$L161,"&lt;&gt;ET"))</f>
        <v>9</v>
      </c>
      <c r="F161" s="11">
        <v>17</v>
      </c>
      <c r="G161" s="12">
        <v>1</v>
      </c>
      <c r="H161" s="18">
        <f>COUNTIFS('Rote Karten'!$A$2:$A$4,$A161,'Rote Karten'!$D$2:$D$4,"&lt;&gt;"&amp;$B161,'Rote Karten'!$B$2:$B$4,"&lt;"&amp;$F161,'Rote Karten'!$C$2:$C$4,"&lt;="&amp;$G161)-COUNTIFS('Rote Karten'!$A$2:$A$4,$A161,'Rote Karten'!$D$2:$D$4,$B161,'Rote Karten'!$B$2:$B$4,"&lt;"&amp;$F161,'Rote Karten'!$C$2:$C$4,"&lt;="&amp;$G161)</f>
        <v>0</v>
      </c>
      <c r="I161" s="17" t="str">
        <f>IF(OR($L161="Tor",$L161="ET"),_xlfn.IFNA(IF(VLOOKUP($A161,Spiele!$A$2:$C$16,3,FALSE)=$B161,COUNTIFS($L$2:$L161,"Tor",$B$2:$B161,$B161,$A$2:$A161,$A161)+COUNTIFS($L$2:$L161,"ET",$B$2:$B161,$B161,$A$2:$A161,$A161)&amp;":"&amp;COUNTIFS($L$2:$L161,"Tor",$B$2:$B161,"&lt;&gt;"&amp;$B161,$A$2:$A161,$A161)+COUNTIFS($L$2:$L161,"ET",$B$2:$B161,"&lt;&gt;"&amp;$B161,$A$2:$A161,$A161),COUNTIFS($L$2:$L161,"Tor",$B$2:$B161,"&lt;&gt;"&amp;$B161,$A$2:$A161,$A161)+COUNTIFS($L$2:$L161,"ET",$B$2:$B161,"&lt;&gt;"&amp;$B161,$A$2:$A161,$A161)&amp;":"&amp;COUNTIFS($L$2:$L161,"Tor",$B$2:$B161,$B161,$A$2:$A161,$A161)+COUNTIFS($L$2:$L161,"ET",$B$2:$B161,$B161,$A$2:$A161,$A161)),""),"")</f>
        <v>1:0</v>
      </c>
      <c r="J161" s="18">
        <f>_xlfn.IFNA(IF(VLOOKUP($A161,Spiele!$A$2:$D$16,3,FALSE)=$B161,(COUNTIFS($L$1:$L160,"Tor",$B$1:$B160,$B161,$A$1:$A160,$A161)+COUNTIFS($L$1:$L160,"ET",$B$1:$B160,$B161,$A$1:$A160,$A161))-(COUNTIFS($L$1:$L160,"Tor",$B$1:$B160,"&lt;&gt;"&amp;$B161,$A$1:$A160,$A161)+COUNTIFS($L$1:$L160,"ET",$B$1:$B160,"&lt;&gt;"&amp;$B161,$A$1:$A160,$A161)),(COUNTIFS($L$1:$L160,"Tor",$B$1:$B160,$B161,$A$1:$A160,$A161)+COUNTIFS($L$1:$L160,"ET",$B$1:$B160,$B161,$A$1:$A160,$A161))-(COUNTIFS($L$1:$L160,"Tor",$B$1:$B160,"&lt;&gt;"&amp;$B161,$A$1:$A160,$A161)+COUNTIFS($L$1:$L160,"ET",$B$1:$B160,"&lt;&gt;"&amp;$B161,$A$1:$A160,$A161))),"")</f>
        <v>0</v>
      </c>
      <c r="K161" s="3">
        <v>5</v>
      </c>
      <c r="L161" s="17" t="s">
        <v>0</v>
      </c>
      <c r="M161" s="2" t="s">
        <v>164</v>
      </c>
      <c r="N161" s="2" t="s">
        <v>165</v>
      </c>
      <c r="O161" s="17">
        <v>26</v>
      </c>
      <c r="P161" s="2">
        <v>4</v>
      </c>
      <c r="Q161" s="2">
        <v>27</v>
      </c>
      <c r="AA161" s="2" t="s">
        <v>152</v>
      </c>
      <c r="AB161" s="17" t="s">
        <v>144</v>
      </c>
      <c r="AC161" s="14" t="s">
        <v>151</v>
      </c>
      <c r="AD161" s="14" t="s">
        <v>146</v>
      </c>
      <c r="AE161" s="18">
        <v>7</v>
      </c>
      <c r="AF161" s="13">
        <v>-6</v>
      </c>
      <c r="AG161" s="13">
        <v>11</v>
      </c>
      <c r="AH161" s="19">
        <f t="shared" si="8"/>
        <v>11.246137114582945</v>
      </c>
      <c r="AI161" s="19">
        <f t="shared" si="9"/>
        <v>29.279656857805321</v>
      </c>
      <c r="AJ161" s="2" t="s">
        <v>147</v>
      </c>
      <c r="AK161" s="13">
        <v>-1.5</v>
      </c>
      <c r="AL161" s="13">
        <v>4.5</v>
      </c>
      <c r="AM161" s="19">
        <f>IF(Abschlüsse[[#This Row],[Ergeb]]="ET","",SQRT(($AF161-$AK161)^2+($AG161-$AL161)^2))</f>
        <v>7.9056941504209481</v>
      </c>
      <c r="AN161" s="3">
        <v>3</v>
      </c>
      <c r="AO161" s="13">
        <v>-7.5</v>
      </c>
      <c r="AP161" s="13">
        <v>11.5</v>
      </c>
      <c r="AQ161" s="19">
        <f t="shared" si="10"/>
        <v>1.5811388300841898</v>
      </c>
      <c r="AR161" s="3">
        <v>0</v>
      </c>
      <c r="AU161" s="19" t="str">
        <f t="shared" si="11"/>
        <v/>
      </c>
    </row>
    <row r="162" spans="1:47" ht="25.05" customHeight="1">
      <c r="A162" s="3">
        <v>7</v>
      </c>
      <c r="B162" s="2" t="s">
        <v>8</v>
      </c>
      <c r="C162" s="17" t="str">
        <f>IF($A162="","",IF(VLOOKUP($A162,Spiele!$A$2:$D$16,3,FALSE)=$B162,"H","G"))</f>
        <v>H</v>
      </c>
      <c r="D162" s="17" t="str">
        <f>IF($B162="","",IF(VLOOKUP($A162,Spiele!$A$2:$F$16,3,FALSE)=$B162,VLOOKUP($A162,Spiele!$A$2:$F$16,4,FALSE),VLOOKUP($A162,Spiele!$A$2:$F$16,3,FALSE)))</f>
        <v>FCA</v>
      </c>
      <c r="E162" s="18">
        <f>IF(Abschlüsse[[#This Row],[Ergeb]]="ET",0,COUNTIFS($A$2:$A162,$A162,$B$2:$B162,$B162,$L$2:$L162,"&lt;&gt;ET"))</f>
        <v>10</v>
      </c>
      <c r="F162" s="11">
        <v>18</v>
      </c>
      <c r="G162" s="12">
        <v>1</v>
      </c>
      <c r="H162" s="18">
        <f>COUNTIFS('Rote Karten'!$A$2:$A$4,$A162,'Rote Karten'!$D$2:$D$4,"&lt;&gt;"&amp;$B162,'Rote Karten'!$B$2:$B$4,"&lt;"&amp;$F162,'Rote Karten'!$C$2:$C$4,"&lt;="&amp;$G162)-COUNTIFS('Rote Karten'!$A$2:$A$4,$A162,'Rote Karten'!$D$2:$D$4,$B162,'Rote Karten'!$B$2:$B$4,"&lt;"&amp;$F162,'Rote Karten'!$C$2:$C$4,"&lt;="&amp;$G162)</f>
        <v>0</v>
      </c>
      <c r="I162" s="17" t="str">
        <f>IF(OR($L162="Tor",$L162="ET"),_xlfn.IFNA(IF(VLOOKUP($A162,Spiele!$A$2:$C$16,3,FALSE)=$B162,COUNTIFS($L$2:$L162,"Tor",$B$2:$B162,$B162,$A$2:$A162,$A162)+COUNTIFS($L$2:$L162,"ET",$B$2:$B162,$B162,$A$2:$A162,$A162)&amp;":"&amp;COUNTIFS($L$2:$L162,"Tor",$B$2:$B162,"&lt;&gt;"&amp;$B162,$A$2:$A162,$A162)+COUNTIFS($L$2:$L162,"ET",$B$2:$B162,"&lt;&gt;"&amp;$B162,$A$2:$A162,$A162),COUNTIFS($L$2:$L162,"Tor",$B$2:$B162,"&lt;&gt;"&amp;$B162,$A$2:$A162,$A162)+COUNTIFS($L$2:$L162,"ET",$B$2:$B162,"&lt;&gt;"&amp;$B162,$A$2:$A162,$A162)&amp;":"&amp;COUNTIFS($L$2:$L162,"Tor",$B$2:$B162,$B162,$A$2:$A162,$A162)+COUNTIFS($L$2:$L162,"ET",$B$2:$B162,$B162,$A$2:$A162,$A162)),""),"")</f>
        <v/>
      </c>
      <c r="J162" s="18">
        <f>_xlfn.IFNA(IF(VLOOKUP($A162,Spiele!$A$2:$D$16,3,FALSE)=$B162,(COUNTIFS($L$1:$L161,"Tor",$B$1:$B161,$B162,$A$1:$A161,$A162)+COUNTIFS($L$1:$L161,"ET",$B$1:$B161,$B162,$A$1:$A161,$A162))-(COUNTIFS($L$1:$L161,"Tor",$B$1:$B161,"&lt;&gt;"&amp;$B162,$A$1:$A161,$A162)+COUNTIFS($L$1:$L161,"ET",$B$1:$B161,"&lt;&gt;"&amp;$B162,$A$1:$A161,$A162)),(COUNTIFS($L$1:$L161,"Tor",$B$1:$B161,$B162,$A$1:$A161,$A162)+COUNTIFS($L$1:$L161,"ET",$B$1:$B161,$B162,$A$1:$A161,$A162))-(COUNTIFS($L$1:$L161,"Tor",$B$1:$B161,"&lt;&gt;"&amp;$B162,$A$1:$A161,$A162)+COUNTIFS($L$1:$L161,"ET",$B$1:$B161,"&lt;&gt;"&amp;$B162,$A$1:$A161,$A162))),"")</f>
        <v>1</v>
      </c>
      <c r="K162" s="3">
        <v>6</v>
      </c>
      <c r="L162" s="17" t="s">
        <v>20</v>
      </c>
      <c r="M162" s="2" t="s">
        <v>164</v>
      </c>
      <c r="N162" s="2" t="s">
        <v>179</v>
      </c>
      <c r="O162" s="17">
        <v>7</v>
      </c>
      <c r="P162" s="2">
        <v>8</v>
      </c>
      <c r="Q162" s="2">
        <v>26</v>
      </c>
      <c r="AA162" s="2" t="s">
        <v>143</v>
      </c>
      <c r="AB162" s="17" t="s">
        <v>144</v>
      </c>
      <c r="AC162" s="14" t="s">
        <v>151</v>
      </c>
      <c r="AD162" s="14" t="s">
        <v>157</v>
      </c>
      <c r="AE162" s="18">
        <v>10</v>
      </c>
      <c r="AF162" s="13">
        <v>8</v>
      </c>
      <c r="AG162" s="13">
        <v>9</v>
      </c>
      <c r="AH162" s="19">
        <f t="shared" si="8"/>
        <v>9.9917766188000812</v>
      </c>
      <c r="AI162" s="19">
        <f t="shared" si="9"/>
        <v>26.592141806196555</v>
      </c>
      <c r="AJ162" s="2" t="s">
        <v>147</v>
      </c>
      <c r="AK162" s="13">
        <v>5</v>
      </c>
      <c r="AL162" s="13">
        <v>1.5</v>
      </c>
      <c r="AM162" s="19">
        <f>IF(Abschlüsse[[#This Row],[Ergeb]]="ET","",SQRT(($AF162-$AK162)^2+($AG162-$AL162)^2))</f>
        <v>8.0777472107017552</v>
      </c>
      <c r="AN162" s="3">
        <v>1</v>
      </c>
      <c r="AO162" s="13">
        <v>5.5</v>
      </c>
      <c r="AP162" s="13">
        <v>9</v>
      </c>
      <c r="AQ162" s="19">
        <f t="shared" si="10"/>
        <v>2.5</v>
      </c>
      <c r="AR162" s="3">
        <v>3</v>
      </c>
      <c r="AS162" s="13">
        <v>6</v>
      </c>
      <c r="AT162" s="13">
        <v>4.5</v>
      </c>
      <c r="AU162" s="19">
        <f t="shared" si="11"/>
        <v>4.924428900898052</v>
      </c>
    </row>
    <row r="163" spans="1:47" ht="25.05" customHeight="1">
      <c r="A163" s="3">
        <v>7</v>
      </c>
      <c r="B163" s="2" t="s">
        <v>8</v>
      </c>
      <c r="C163" s="17" t="str">
        <f>IF($A163="","",IF(VLOOKUP($A163,Spiele!$A$2:$D$16,3,FALSE)=$B163,"H","G"))</f>
        <v>H</v>
      </c>
      <c r="D163" s="17" t="str">
        <f>IF($B163="","",IF(VLOOKUP($A163,Spiele!$A$2:$F$16,3,FALSE)=$B163,VLOOKUP($A163,Spiele!$A$2:$F$16,4,FALSE),VLOOKUP($A163,Spiele!$A$2:$F$16,3,FALSE)))</f>
        <v>FCA</v>
      </c>
      <c r="E163" s="18">
        <f>IF(Abschlüsse[[#This Row],[Ergeb]]="ET",0,COUNTIFS($A$2:$A163,$A163,$B$2:$B163,$B163,$L$2:$L163,"&lt;&gt;ET"))</f>
        <v>11</v>
      </c>
      <c r="F163" s="11">
        <v>18</v>
      </c>
      <c r="G163" s="12">
        <v>1</v>
      </c>
      <c r="H163" s="18">
        <f>COUNTIFS('Rote Karten'!$A$2:$A$4,$A163,'Rote Karten'!$D$2:$D$4,"&lt;&gt;"&amp;$B163,'Rote Karten'!$B$2:$B$4,"&lt;"&amp;$F163,'Rote Karten'!$C$2:$C$4,"&lt;="&amp;$G163)-COUNTIFS('Rote Karten'!$A$2:$A$4,$A163,'Rote Karten'!$D$2:$D$4,$B163,'Rote Karten'!$B$2:$B$4,"&lt;"&amp;$F163,'Rote Karten'!$C$2:$C$4,"&lt;="&amp;$G163)</f>
        <v>0</v>
      </c>
      <c r="I163" s="17" t="str">
        <f>IF(OR($L163="Tor",$L163="ET"),_xlfn.IFNA(IF(VLOOKUP($A163,Spiele!$A$2:$C$16,3,FALSE)=$B163,COUNTIFS($L$2:$L163,"Tor",$B$2:$B163,$B163,$A$2:$A163,$A163)+COUNTIFS($L$2:$L163,"ET",$B$2:$B163,$B163,$A$2:$A163,$A163)&amp;":"&amp;COUNTIFS($L$2:$L163,"Tor",$B$2:$B163,"&lt;&gt;"&amp;$B163,$A$2:$A163,$A163)+COUNTIFS($L$2:$L163,"ET",$B$2:$B163,"&lt;&gt;"&amp;$B163,$A$2:$A163,$A163),COUNTIFS($L$2:$L163,"Tor",$B$2:$B163,"&lt;&gt;"&amp;$B163,$A$2:$A163,$A163)+COUNTIFS($L$2:$L163,"ET",$B$2:$B163,"&lt;&gt;"&amp;$B163,$A$2:$A163,$A163)&amp;":"&amp;COUNTIFS($L$2:$L163,"Tor",$B$2:$B163,$B163,$A$2:$A163,$A163)+COUNTIFS($L$2:$L163,"ET",$B$2:$B163,$B163,$A$2:$A163,$A163)),""),"")</f>
        <v/>
      </c>
      <c r="J163" s="18">
        <f>_xlfn.IFNA(IF(VLOOKUP($A163,Spiele!$A$2:$D$16,3,FALSE)=$B163,(COUNTIFS($L$1:$L162,"Tor",$B$1:$B162,$B163,$A$1:$A162,$A163)+COUNTIFS($L$1:$L162,"ET",$B$1:$B162,$B163,$A$1:$A162,$A163))-(COUNTIFS($L$1:$L162,"Tor",$B$1:$B162,"&lt;&gt;"&amp;$B163,$A$1:$A162,$A163)+COUNTIFS($L$1:$L162,"ET",$B$1:$B162,"&lt;&gt;"&amp;$B163,$A$1:$A162,$A163)),(COUNTIFS($L$1:$L162,"Tor",$B$1:$B162,$B163,$A$1:$A162,$A163)+COUNTIFS($L$1:$L162,"ET",$B$1:$B162,$B163,$A$1:$A162,$A163))-(COUNTIFS($L$1:$L162,"Tor",$B$1:$B162,"&lt;&gt;"&amp;$B163,$A$1:$A162,$A163)+COUNTIFS($L$1:$L162,"ET",$B$1:$B162,"&lt;&gt;"&amp;$B163,$A$1:$A162,$A163))),"")</f>
        <v>1</v>
      </c>
      <c r="K163" s="3">
        <v>6</v>
      </c>
      <c r="L163" s="18" t="s">
        <v>18</v>
      </c>
      <c r="M163" s="3" t="s">
        <v>164</v>
      </c>
      <c r="N163" s="2" t="s">
        <v>166</v>
      </c>
      <c r="O163" s="17"/>
      <c r="AA163" s="22" t="s">
        <v>152</v>
      </c>
      <c r="AB163" s="18" t="s">
        <v>150</v>
      </c>
      <c r="AC163" s="14" t="s">
        <v>151</v>
      </c>
      <c r="AD163" s="14" t="s">
        <v>157</v>
      </c>
      <c r="AE163" s="18">
        <v>8</v>
      </c>
      <c r="AF163" s="13">
        <v>10</v>
      </c>
      <c r="AG163" s="13">
        <v>9.5</v>
      </c>
      <c r="AH163" s="19">
        <f t="shared" si="8"/>
        <v>11.421278387290979</v>
      </c>
      <c r="AI163" s="19">
        <f t="shared" si="9"/>
        <v>21.464990616315546</v>
      </c>
      <c r="AJ163" s="3" t="s">
        <v>147</v>
      </c>
      <c r="AK163" s="13">
        <v>4.5</v>
      </c>
      <c r="AL163" s="13">
        <v>1.5</v>
      </c>
      <c r="AM163" s="19">
        <f>IF(Abschlüsse[[#This Row],[Ergeb]]="ET","",SQRT(($AF163-$AK163)^2+($AG163-$AL163)^2))</f>
        <v>9.7082439194737997</v>
      </c>
      <c r="AN163" s="3">
        <v>2</v>
      </c>
      <c r="AO163" s="13">
        <v>9</v>
      </c>
      <c r="AP163" s="13">
        <v>9.5</v>
      </c>
      <c r="AQ163" s="19">
        <f t="shared" si="10"/>
        <v>1</v>
      </c>
      <c r="AR163" s="3">
        <v>3</v>
      </c>
      <c r="AS163" s="13">
        <v>7</v>
      </c>
      <c r="AT163" s="13">
        <v>6</v>
      </c>
      <c r="AU163" s="19">
        <f t="shared" si="11"/>
        <v>4.6097722286464435</v>
      </c>
    </row>
    <row r="164" spans="1:47" ht="25.05" customHeight="1">
      <c r="A164" s="3">
        <v>7</v>
      </c>
      <c r="B164" s="2" t="s">
        <v>8</v>
      </c>
      <c r="C164" s="17" t="str">
        <f>IF($A164="","",IF(VLOOKUP($A164,Spiele!$A$2:$D$16,3,FALSE)=$B164,"H","G"))</f>
        <v>H</v>
      </c>
      <c r="D164" s="17" t="str">
        <f>IF($B164="","",IF(VLOOKUP($A164,Spiele!$A$2:$F$16,3,FALSE)=$B164,VLOOKUP($A164,Spiele!$A$2:$F$16,4,FALSE),VLOOKUP($A164,Spiele!$A$2:$F$16,3,FALSE)))</f>
        <v>FCA</v>
      </c>
      <c r="E164" s="18">
        <f>IF(Abschlüsse[[#This Row],[Ergeb]]="ET",0,COUNTIFS($A$2:$A164,$A164,$B$2:$B164,$B164,$L$2:$L164,"&lt;&gt;ET"))</f>
        <v>12</v>
      </c>
      <c r="F164" s="11">
        <v>20</v>
      </c>
      <c r="G164" s="12">
        <v>1</v>
      </c>
      <c r="H164" s="18">
        <f>COUNTIFS('Rote Karten'!$A$2:$A$4,$A164,'Rote Karten'!$D$2:$D$4,"&lt;&gt;"&amp;$B164,'Rote Karten'!$B$2:$B$4,"&lt;"&amp;$F164,'Rote Karten'!$C$2:$C$4,"&lt;="&amp;$G164)-COUNTIFS('Rote Karten'!$A$2:$A$4,$A164,'Rote Karten'!$D$2:$D$4,$B164,'Rote Karten'!$B$2:$B$4,"&lt;"&amp;$F164,'Rote Karten'!$C$2:$C$4,"&lt;="&amp;$G164)</f>
        <v>0</v>
      </c>
      <c r="I164" s="17" t="str">
        <f>IF(OR($L164="Tor",$L164="ET"),_xlfn.IFNA(IF(VLOOKUP($A164,Spiele!$A$2:$C$16,3,FALSE)=$B164,COUNTIFS($L$2:$L164,"Tor",$B$2:$B164,$B164,$A$2:$A164,$A164)+COUNTIFS($L$2:$L164,"ET",$B$2:$B164,$B164,$A$2:$A164,$A164)&amp;":"&amp;COUNTIFS($L$2:$L164,"Tor",$B$2:$B164,"&lt;&gt;"&amp;$B164,$A$2:$A164,$A164)+COUNTIFS($L$2:$L164,"ET",$B$2:$B164,"&lt;&gt;"&amp;$B164,$A$2:$A164,$A164),COUNTIFS($L$2:$L164,"Tor",$B$2:$B164,"&lt;&gt;"&amp;$B164,$A$2:$A164,$A164)+COUNTIFS($L$2:$L164,"ET",$B$2:$B164,"&lt;&gt;"&amp;$B164,$A$2:$A164,$A164)&amp;":"&amp;COUNTIFS($L$2:$L164,"Tor",$B$2:$B164,$B164,$A$2:$A164,$A164)+COUNTIFS($L$2:$L164,"ET",$B$2:$B164,$B164,$A$2:$A164,$A164)),""),"")</f>
        <v/>
      </c>
      <c r="J164" s="18">
        <f>_xlfn.IFNA(IF(VLOOKUP($A164,Spiele!$A$2:$D$16,3,FALSE)=$B164,(COUNTIFS($L$1:$L163,"Tor",$B$1:$B163,$B164,$A$1:$A163,$A164)+COUNTIFS($L$1:$L163,"ET",$B$1:$B163,$B164,$A$1:$A163,$A164))-(COUNTIFS($L$1:$L163,"Tor",$B$1:$B163,"&lt;&gt;"&amp;$B164,$A$1:$A163,$A164)+COUNTIFS($L$1:$L163,"ET",$B$1:$B163,"&lt;&gt;"&amp;$B164,$A$1:$A163,$A164)),(COUNTIFS($L$1:$L163,"Tor",$B$1:$B163,$B164,$A$1:$A163,$A164)+COUNTIFS($L$1:$L163,"ET",$B$1:$B163,$B164,$A$1:$A163,$A164))-(COUNTIFS($L$1:$L163,"Tor",$B$1:$B163,"&lt;&gt;"&amp;$B164,$A$1:$A163,$A164)+COUNTIFS($L$1:$L163,"ET",$B$1:$B163,"&lt;&gt;"&amp;$B164,$A$1:$A163,$A164))),"")</f>
        <v>1</v>
      </c>
      <c r="K164" s="3">
        <v>7</v>
      </c>
      <c r="L164" s="17" t="s">
        <v>18</v>
      </c>
      <c r="M164" s="2" t="s">
        <v>164</v>
      </c>
      <c r="N164" s="2" t="s">
        <v>159</v>
      </c>
      <c r="O164" s="17">
        <v>8</v>
      </c>
      <c r="AA164" s="2" t="s">
        <v>142</v>
      </c>
      <c r="AB164" s="17" t="s">
        <v>150</v>
      </c>
      <c r="AC164" s="14" t="s">
        <v>151</v>
      </c>
      <c r="AD164" s="14" t="s">
        <v>157</v>
      </c>
      <c r="AE164" s="18">
        <v>10</v>
      </c>
      <c r="AF164" s="13">
        <v>-8</v>
      </c>
      <c r="AG164" s="13">
        <v>15.5</v>
      </c>
      <c r="AH164" s="19">
        <f t="shared" si="8"/>
        <v>16.096136182326489</v>
      </c>
      <c r="AI164" s="19">
        <f t="shared" si="9"/>
        <v>21.310363124701595</v>
      </c>
      <c r="AJ164" s="2" t="s">
        <v>147</v>
      </c>
      <c r="AK164" s="13">
        <v>-3</v>
      </c>
      <c r="AL164" s="13">
        <v>1</v>
      </c>
      <c r="AM164" s="19">
        <f>IF(Abschlüsse[[#This Row],[Ergeb]]="ET","",SQRT(($AF164-$AK164)^2+($AG164-$AL164)^2))</f>
        <v>15.337861650177967</v>
      </c>
      <c r="AN164" s="3">
        <v>0</v>
      </c>
      <c r="AO164" s="13"/>
      <c r="AP164" s="13"/>
      <c r="AQ164" s="19" t="str">
        <f t="shared" si="10"/>
        <v/>
      </c>
      <c r="AR164" s="3">
        <v>1</v>
      </c>
      <c r="AS164" s="13">
        <v>-6</v>
      </c>
      <c r="AT164" s="13">
        <v>10.5</v>
      </c>
      <c r="AU164" s="19">
        <f t="shared" si="11"/>
        <v>5.3851648071345037</v>
      </c>
    </row>
    <row r="165" spans="1:47" ht="25.05" customHeight="1">
      <c r="A165" s="3">
        <v>7</v>
      </c>
      <c r="B165" s="2" t="s">
        <v>8</v>
      </c>
      <c r="C165" s="17" t="str">
        <f>IF($A165="","",IF(VLOOKUP($A165,Spiele!$A$2:$D$16,3,FALSE)=$B165,"H","G"))</f>
        <v>H</v>
      </c>
      <c r="D165" s="17" t="str">
        <f>IF($B165="","",IF(VLOOKUP($A165,Spiele!$A$2:$F$16,3,FALSE)=$B165,VLOOKUP($A165,Spiele!$A$2:$F$16,4,FALSE),VLOOKUP($A165,Spiele!$A$2:$F$16,3,FALSE)))</f>
        <v>FCA</v>
      </c>
      <c r="E165" s="18">
        <f>IF(Abschlüsse[[#This Row],[Ergeb]]="ET",0,COUNTIFS($A$2:$A165,$A165,$B$2:$B165,$B165,$L$2:$L165,"&lt;&gt;ET"))</f>
        <v>13</v>
      </c>
      <c r="F165" s="11">
        <v>24</v>
      </c>
      <c r="G165" s="12">
        <v>1</v>
      </c>
      <c r="H165" s="18">
        <f>COUNTIFS('Rote Karten'!$A$2:$A$4,$A165,'Rote Karten'!$D$2:$D$4,"&lt;&gt;"&amp;$B165,'Rote Karten'!$B$2:$B$4,"&lt;"&amp;$F165,'Rote Karten'!$C$2:$C$4,"&lt;="&amp;$G165)-COUNTIFS('Rote Karten'!$A$2:$A$4,$A165,'Rote Karten'!$D$2:$D$4,$B165,'Rote Karten'!$B$2:$B$4,"&lt;"&amp;$F165,'Rote Karten'!$C$2:$C$4,"&lt;="&amp;$G165)</f>
        <v>0</v>
      </c>
      <c r="I165" s="17" t="str">
        <f>IF(OR($L165="Tor",$L165="ET"),_xlfn.IFNA(IF(VLOOKUP($A165,Spiele!$A$2:$C$16,3,FALSE)=$B165,COUNTIFS($L$2:$L165,"Tor",$B$2:$B165,$B165,$A$2:$A165,$A165)+COUNTIFS($L$2:$L165,"ET",$B$2:$B165,$B165,$A$2:$A165,$A165)&amp;":"&amp;COUNTIFS($L$2:$L165,"Tor",$B$2:$B165,"&lt;&gt;"&amp;$B165,$A$2:$A165,$A165)+COUNTIFS($L$2:$L165,"ET",$B$2:$B165,"&lt;&gt;"&amp;$B165,$A$2:$A165,$A165),COUNTIFS($L$2:$L165,"Tor",$B$2:$B165,"&lt;&gt;"&amp;$B165,$A$2:$A165,$A165)+COUNTIFS($L$2:$L165,"ET",$B$2:$B165,"&lt;&gt;"&amp;$B165,$A$2:$A165,$A165)&amp;":"&amp;COUNTIFS($L$2:$L165,"Tor",$B$2:$B165,$B165,$A$2:$A165,$A165)+COUNTIFS($L$2:$L165,"ET",$B$2:$B165,$B165,$A$2:$A165,$A165)),""),"")</f>
        <v/>
      </c>
      <c r="J165" s="18">
        <f>_xlfn.IFNA(IF(VLOOKUP($A165,Spiele!$A$2:$D$16,3,FALSE)=$B165,(COUNTIFS($L$1:$L164,"Tor",$B$1:$B164,$B165,$A$1:$A164,$A165)+COUNTIFS($L$1:$L164,"ET",$B$1:$B164,$B165,$A$1:$A164,$A165))-(COUNTIFS($L$1:$L164,"Tor",$B$1:$B164,"&lt;&gt;"&amp;$B165,$A$1:$A164,$A165)+COUNTIFS($L$1:$L164,"ET",$B$1:$B164,"&lt;&gt;"&amp;$B165,$A$1:$A164,$A165)),(COUNTIFS($L$1:$L164,"Tor",$B$1:$B164,$B165,$A$1:$A164,$A165)+COUNTIFS($L$1:$L164,"ET",$B$1:$B164,$B165,$A$1:$A164,$A165))-(COUNTIFS($L$1:$L164,"Tor",$B$1:$B164,"&lt;&gt;"&amp;$B165,$A$1:$A164,$A165)+COUNTIFS($L$1:$L164,"ET",$B$1:$B164,"&lt;&gt;"&amp;$B165,$A$1:$A164,$A165))),"")</f>
        <v>1</v>
      </c>
      <c r="K165" s="3">
        <v>8</v>
      </c>
      <c r="L165" s="17" t="s">
        <v>18</v>
      </c>
      <c r="M165" s="2" t="s">
        <v>164</v>
      </c>
      <c r="N165" s="2" t="s">
        <v>3</v>
      </c>
      <c r="O165" s="17"/>
      <c r="AA165" s="2" t="s">
        <v>143</v>
      </c>
      <c r="AB165" s="17" t="s">
        <v>144</v>
      </c>
      <c r="AC165" s="14" t="s">
        <v>151</v>
      </c>
      <c r="AD165" s="14" t="s">
        <v>157</v>
      </c>
      <c r="AE165" s="18">
        <v>26</v>
      </c>
      <c r="AF165" s="13">
        <v>7.5</v>
      </c>
      <c r="AG165" s="13">
        <v>20</v>
      </c>
      <c r="AH165" s="19">
        <f t="shared" si="8"/>
        <v>20.365303827834243</v>
      </c>
      <c r="AI165" s="19">
        <f t="shared" si="9"/>
        <v>18.292991879035615</v>
      </c>
      <c r="AJ165" s="2" t="s">
        <v>147</v>
      </c>
      <c r="AK165" s="13">
        <v>2</v>
      </c>
      <c r="AL165" s="13">
        <v>0.5</v>
      </c>
      <c r="AM165" s="19">
        <f>IF(Abschlüsse[[#This Row],[Ergeb]]="ET","",SQRT(($AF165-$AK165)^2+($AG165-$AL165)^2))</f>
        <v>20.260799589354811</v>
      </c>
      <c r="AN165" s="3">
        <v>0</v>
      </c>
      <c r="AO165" s="13"/>
      <c r="AP165" s="13"/>
      <c r="AQ165" s="19" t="str">
        <f t="shared" si="10"/>
        <v/>
      </c>
      <c r="AR165" s="3">
        <v>2</v>
      </c>
      <c r="AS165" s="13">
        <v>4</v>
      </c>
      <c r="AT165" s="13">
        <v>9</v>
      </c>
      <c r="AU165" s="19">
        <f t="shared" si="11"/>
        <v>11.543396380615196</v>
      </c>
    </row>
    <row r="166" spans="1:47" ht="25.05" customHeight="1">
      <c r="A166" s="3">
        <v>7</v>
      </c>
      <c r="B166" s="2" t="s">
        <v>67</v>
      </c>
      <c r="C166" s="17" t="str">
        <f>IF($A166="","",IF(VLOOKUP($A166,Spiele!$A$2:$D$16,3,FALSE)=$B166,"H","G"))</f>
        <v>G</v>
      </c>
      <c r="D166" s="17" t="str">
        <f>IF($B166="","",IF(VLOOKUP($A166,Spiele!$A$2:$F$16,3,FALSE)=$B166,VLOOKUP($A166,Spiele!$A$2:$F$16,4,FALSE),VLOOKUP($A166,Spiele!$A$2:$F$16,3,FALSE)))</f>
        <v>FCN</v>
      </c>
      <c r="E166" s="18">
        <f>IF(Abschlüsse[[#This Row],[Ergeb]]="ET",0,COUNTIFS($A$2:$A166,$A166,$B$2:$B166,$B166,$L$2:$L166,"&lt;&gt;ET"))</f>
        <v>1</v>
      </c>
      <c r="F166" s="11">
        <v>29</v>
      </c>
      <c r="G166" s="12">
        <v>1</v>
      </c>
      <c r="H166" s="18">
        <f>COUNTIFS('Rote Karten'!$A$2:$A$4,$A166,'Rote Karten'!$D$2:$D$4,"&lt;&gt;"&amp;$B166,'Rote Karten'!$B$2:$B$4,"&lt;"&amp;$F166,'Rote Karten'!$C$2:$C$4,"&lt;="&amp;$G166)-COUNTIFS('Rote Karten'!$A$2:$A$4,$A166,'Rote Karten'!$D$2:$D$4,$B166,'Rote Karten'!$B$2:$B$4,"&lt;"&amp;$F166,'Rote Karten'!$C$2:$C$4,"&lt;="&amp;$G166)</f>
        <v>0</v>
      </c>
      <c r="I166" s="17" t="str">
        <f>IF(OR($L166="Tor",$L166="ET"),_xlfn.IFNA(IF(VLOOKUP($A166,Spiele!$A$2:$C$16,3,FALSE)=$B166,COUNTIFS($L$2:$L166,"Tor",$B$2:$B166,$B166,$A$2:$A166,$A166)+COUNTIFS($L$2:$L166,"ET",$B$2:$B166,$B166,$A$2:$A166,$A166)&amp;":"&amp;COUNTIFS($L$2:$L166,"Tor",$B$2:$B166,"&lt;&gt;"&amp;$B166,$A$2:$A166,$A166)+COUNTIFS($L$2:$L166,"ET",$B$2:$B166,"&lt;&gt;"&amp;$B166,$A$2:$A166,$A166),COUNTIFS($L$2:$L166,"Tor",$B$2:$B166,"&lt;&gt;"&amp;$B166,$A$2:$A166,$A166)+COUNTIFS($L$2:$L166,"ET",$B$2:$B166,"&lt;&gt;"&amp;$B166,$A$2:$A166,$A166)&amp;":"&amp;COUNTIFS($L$2:$L166,"Tor",$B$2:$B166,$B166,$A$2:$A166,$A166)+COUNTIFS($L$2:$L166,"ET",$B$2:$B166,$B166,$A$2:$A166,$A166)),""),"")</f>
        <v/>
      </c>
      <c r="J166" s="18">
        <f>_xlfn.IFNA(IF(VLOOKUP($A166,Spiele!$A$2:$D$16,3,FALSE)=$B166,(COUNTIFS($L$1:$L165,"Tor",$B$1:$B165,$B166,$A$1:$A165,$A166)+COUNTIFS($L$1:$L165,"ET",$B$1:$B165,$B166,$A$1:$A165,$A166))-(COUNTIFS($L$1:$L165,"Tor",$B$1:$B165,"&lt;&gt;"&amp;$B166,$A$1:$A165,$A166)+COUNTIFS($L$1:$L165,"ET",$B$1:$B165,"&lt;&gt;"&amp;$B166,$A$1:$A165,$A166)),(COUNTIFS($L$1:$L165,"Tor",$B$1:$B165,$B166,$A$1:$A165,$A166)+COUNTIFS($L$1:$L165,"ET",$B$1:$B165,$B166,$A$1:$A165,$A166))-(COUNTIFS($L$1:$L165,"Tor",$B$1:$B165,"&lt;&gt;"&amp;$B166,$A$1:$A165,$A166)+COUNTIFS($L$1:$L165,"ET",$B$1:$B165,"&lt;&gt;"&amp;$B166,$A$1:$A165,$A166))),"")</f>
        <v>-1</v>
      </c>
      <c r="K166" s="3">
        <v>9</v>
      </c>
      <c r="L166" s="17" t="s">
        <v>19</v>
      </c>
      <c r="M166" s="2" t="s">
        <v>164</v>
      </c>
      <c r="N166" s="2" t="s">
        <v>165</v>
      </c>
      <c r="O166" s="17"/>
      <c r="AA166" s="2" t="s">
        <v>152</v>
      </c>
      <c r="AB166" s="17" t="s">
        <v>150</v>
      </c>
      <c r="AC166" s="14" t="s">
        <v>151</v>
      </c>
      <c r="AD166" s="14" t="s">
        <v>146</v>
      </c>
      <c r="AE166" s="18"/>
      <c r="AF166" s="13">
        <v>-2</v>
      </c>
      <c r="AG166" s="13">
        <v>30</v>
      </c>
      <c r="AH166" s="19">
        <f t="shared" si="8"/>
        <v>30</v>
      </c>
      <c r="AI166" s="19">
        <f t="shared" si="9"/>
        <v>13.851353216671258</v>
      </c>
      <c r="AJ166" s="2" t="s">
        <v>147</v>
      </c>
      <c r="AK166" s="13">
        <v>0</v>
      </c>
      <c r="AL166" s="13">
        <v>2.5</v>
      </c>
      <c r="AM166" s="19">
        <f>IF(Abschlüsse[[#This Row],[Ergeb]]="ET","",SQRT(($AF166-$AK166)^2+($AG166-$AL166)^2))</f>
        <v>27.572631357924475</v>
      </c>
      <c r="AN166" s="3">
        <v>0</v>
      </c>
      <c r="AO166" s="13"/>
      <c r="AP166" s="13"/>
      <c r="AQ166" s="19" t="str">
        <f t="shared" si="10"/>
        <v/>
      </c>
      <c r="AR166" s="3">
        <v>2</v>
      </c>
      <c r="AS166" s="13">
        <v>-2</v>
      </c>
      <c r="AT166" s="13">
        <v>25</v>
      </c>
      <c r="AU166" s="19">
        <f t="shared" si="11"/>
        <v>5</v>
      </c>
    </row>
    <row r="167" spans="1:47" ht="25.05" customHeight="1">
      <c r="A167" s="3">
        <v>7</v>
      </c>
      <c r="B167" s="2" t="s">
        <v>8</v>
      </c>
      <c r="C167" s="17" t="str">
        <f>IF($A167="","",IF(VLOOKUP($A167,Spiele!$A$2:$D$16,3,FALSE)=$B167,"H","G"))</f>
        <v>H</v>
      </c>
      <c r="D167" s="17" t="str">
        <f>IF($B167="","",IF(VLOOKUP($A167,Spiele!$A$2:$F$16,3,FALSE)=$B167,VLOOKUP($A167,Spiele!$A$2:$F$16,4,FALSE),VLOOKUP($A167,Spiele!$A$2:$F$16,3,FALSE)))</f>
        <v>FCA</v>
      </c>
      <c r="E167" s="18">
        <f>IF(Abschlüsse[[#This Row],[Ergeb]]="ET",0,COUNTIFS($A$2:$A167,$A167,$B$2:$B167,$B167,$L$2:$L167,"&lt;&gt;ET"))</f>
        <v>14</v>
      </c>
      <c r="F167" s="11">
        <v>31</v>
      </c>
      <c r="G167" s="12">
        <v>1</v>
      </c>
      <c r="H167" s="18">
        <f>COUNTIFS('Rote Karten'!$A$2:$A$4,$A167,'Rote Karten'!$D$2:$D$4,"&lt;&gt;"&amp;$B167,'Rote Karten'!$B$2:$B$4,"&lt;"&amp;$F167,'Rote Karten'!$C$2:$C$4,"&lt;="&amp;$G167)-COUNTIFS('Rote Karten'!$A$2:$A$4,$A167,'Rote Karten'!$D$2:$D$4,$B167,'Rote Karten'!$B$2:$B$4,"&lt;"&amp;$F167,'Rote Karten'!$C$2:$C$4,"&lt;="&amp;$G167)</f>
        <v>0</v>
      </c>
      <c r="I167" s="17" t="str">
        <f>IF(OR($L167="Tor",$L167="ET"),_xlfn.IFNA(IF(VLOOKUP($A167,Spiele!$A$2:$C$16,3,FALSE)=$B167,COUNTIFS($L$2:$L167,"Tor",$B$2:$B167,$B167,$A$2:$A167,$A167)+COUNTIFS($L$2:$L167,"ET",$B$2:$B167,$B167,$A$2:$A167,$A167)&amp;":"&amp;COUNTIFS($L$2:$L167,"Tor",$B$2:$B167,"&lt;&gt;"&amp;$B167,$A$2:$A167,$A167)+COUNTIFS($L$2:$L167,"ET",$B$2:$B167,"&lt;&gt;"&amp;$B167,$A$2:$A167,$A167),COUNTIFS($L$2:$L167,"Tor",$B$2:$B167,"&lt;&gt;"&amp;$B167,$A$2:$A167,$A167)+COUNTIFS($L$2:$L167,"ET",$B$2:$B167,"&lt;&gt;"&amp;$B167,$A$2:$A167,$A167)&amp;":"&amp;COUNTIFS($L$2:$L167,"Tor",$B$2:$B167,$B167,$A$2:$A167,$A167)+COUNTIFS($L$2:$L167,"ET",$B$2:$B167,$B167,$A$2:$A167,$A167)),""),"")</f>
        <v/>
      </c>
      <c r="J167" s="18">
        <f>_xlfn.IFNA(IF(VLOOKUP($A167,Spiele!$A$2:$D$16,3,FALSE)=$B167,(COUNTIFS($L$1:$L166,"Tor",$B$1:$B166,$B167,$A$1:$A166,$A167)+COUNTIFS($L$1:$L166,"ET",$B$1:$B166,$B167,$A$1:$A166,$A167))-(COUNTIFS($L$1:$L166,"Tor",$B$1:$B166,"&lt;&gt;"&amp;$B167,$A$1:$A166,$A167)+COUNTIFS($L$1:$L166,"ET",$B$1:$B166,"&lt;&gt;"&amp;$B167,$A$1:$A166,$A167)),(COUNTIFS($L$1:$L166,"Tor",$B$1:$B166,$B167,$A$1:$A166,$A167)+COUNTIFS($L$1:$L166,"ET",$B$1:$B166,$B167,$A$1:$A166,$A167))-(COUNTIFS($L$1:$L166,"Tor",$B$1:$B166,"&lt;&gt;"&amp;$B167,$A$1:$A166,$A167)+COUNTIFS($L$1:$L166,"ET",$B$1:$B166,"&lt;&gt;"&amp;$B167,$A$1:$A166,$A167))),"")</f>
        <v>1</v>
      </c>
      <c r="K167" s="3">
        <v>10</v>
      </c>
      <c r="L167" s="18" t="s">
        <v>20</v>
      </c>
      <c r="M167" s="3" t="s">
        <v>164</v>
      </c>
      <c r="N167" s="2" t="s">
        <v>165</v>
      </c>
      <c r="O167" s="17">
        <v>19</v>
      </c>
      <c r="P167" s="2">
        <v>4</v>
      </c>
      <c r="AA167" s="22" t="s">
        <v>152</v>
      </c>
      <c r="AB167" s="18" t="s">
        <v>150</v>
      </c>
      <c r="AC167" s="14" t="s">
        <v>151</v>
      </c>
      <c r="AD167" s="14" t="s">
        <v>157</v>
      </c>
      <c r="AE167" s="18">
        <v>10</v>
      </c>
      <c r="AF167" s="13">
        <v>12</v>
      </c>
      <c r="AG167" s="13">
        <v>13</v>
      </c>
      <c r="AH167" s="19">
        <f t="shared" si="8"/>
        <v>15.445245223045182</v>
      </c>
      <c r="AI167" s="19">
        <f t="shared" si="9"/>
        <v>17.62082823680722</v>
      </c>
      <c r="AJ167" s="3" t="s">
        <v>147</v>
      </c>
      <c r="AK167" s="13">
        <v>3.5</v>
      </c>
      <c r="AL167" s="13">
        <v>2</v>
      </c>
      <c r="AM167" s="19">
        <f>IF(Abschlüsse[[#This Row],[Ergeb]]="ET","",SQRT(($AF167-$AK167)^2+($AG167-$AL167)^2))</f>
        <v>13.901438774457844</v>
      </c>
      <c r="AN167" s="3">
        <v>0</v>
      </c>
      <c r="AO167" s="13"/>
      <c r="AP167" s="13"/>
      <c r="AQ167" s="19" t="str">
        <f>IF(AN167=0,"",SQRT(($AF167-$AO167)^2+($AG167-$AP167)^2))</f>
        <v/>
      </c>
      <c r="AR167" s="3">
        <v>2</v>
      </c>
      <c r="AS167" s="13">
        <v>11</v>
      </c>
      <c r="AT167" s="13">
        <v>11</v>
      </c>
      <c r="AU167" s="19">
        <f>IF(AR167=0,"",SQRT(($AF167-$AS167)^2+($AG167-$AT167)^2))</f>
        <v>2.2360679774997898</v>
      </c>
    </row>
    <row r="168" spans="1:47" ht="25.05" customHeight="1">
      <c r="A168" s="3">
        <v>7</v>
      </c>
      <c r="B168" s="2" t="s">
        <v>8</v>
      </c>
      <c r="C168" s="17" t="str">
        <f>IF($A168="","",IF(VLOOKUP($A168,Spiele!$A$2:$D$16,3,FALSE)=$B168,"H","G"))</f>
        <v>H</v>
      </c>
      <c r="D168" s="17" t="str">
        <f>IF($B168="","",IF(VLOOKUP($A168,Spiele!$A$2:$F$16,3,FALSE)=$B168,VLOOKUP($A168,Spiele!$A$2:$F$16,4,FALSE),VLOOKUP($A168,Spiele!$A$2:$F$16,3,FALSE)))</f>
        <v>FCA</v>
      </c>
      <c r="E168" s="18">
        <f>IF(Abschlüsse[[#This Row],[Ergeb]]="ET",0,COUNTIFS($A$2:$A168,$A168,$B$2:$B168,$B168,$L$2:$L168,"&lt;&gt;ET"))</f>
        <v>15</v>
      </c>
      <c r="F168" s="11">
        <v>34</v>
      </c>
      <c r="G168" s="12">
        <v>1</v>
      </c>
      <c r="H168" s="18">
        <f>COUNTIFS('Rote Karten'!$A$2:$A$4,$A168,'Rote Karten'!$D$2:$D$4,"&lt;&gt;"&amp;$B168,'Rote Karten'!$B$2:$B$4,"&lt;"&amp;$F168,'Rote Karten'!$C$2:$C$4,"&lt;="&amp;$G168)-COUNTIFS('Rote Karten'!$A$2:$A$4,$A168,'Rote Karten'!$D$2:$D$4,$B168,'Rote Karten'!$B$2:$B$4,"&lt;"&amp;$F168,'Rote Karten'!$C$2:$C$4,"&lt;="&amp;$G168)</f>
        <v>0</v>
      </c>
      <c r="I168" s="17" t="str">
        <f>IF(OR($L168="Tor",$L168="ET"),_xlfn.IFNA(IF(VLOOKUP($A168,Spiele!$A$2:$C$16,3,FALSE)=$B168,COUNTIFS($L$2:$L168,"Tor",$B$2:$B168,$B168,$A$2:$A168,$A168)+COUNTIFS($L$2:$L168,"ET",$B$2:$B168,$B168,$A$2:$A168,$A168)&amp;":"&amp;COUNTIFS($L$2:$L168,"Tor",$B$2:$B168,"&lt;&gt;"&amp;$B168,$A$2:$A168,$A168)+COUNTIFS($L$2:$L168,"ET",$B$2:$B168,"&lt;&gt;"&amp;$B168,$A$2:$A168,$A168),COUNTIFS($L$2:$L168,"Tor",$B$2:$B168,"&lt;&gt;"&amp;$B168,$A$2:$A168,$A168)+COUNTIFS($L$2:$L168,"ET",$B$2:$B168,"&lt;&gt;"&amp;$B168,$A$2:$A168,$A168)&amp;":"&amp;COUNTIFS($L$2:$L168,"Tor",$B$2:$B168,$B168,$A$2:$A168,$A168)+COUNTIFS($L$2:$L168,"ET",$B$2:$B168,$B168,$A$2:$A168,$A168)),""),"")</f>
        <v/>
      </c>
      <c r="J168" s="18">
        <f>_xlfn.IFNA(IF(VLOOKUP($A168,Spiele!$A$2:$D$16,3,FALSE)=$B168,(COUNTIFS($L$1:$L167,"Tor",$B$1:$B167,$B168,$A$1:$A167,$A168)+COUNTIFS($L$1:$L167,"ET",$B$1:$B167,$B168,$A$1:$A167,$A168))-(COUNTIFS($L$1:$L167,"Tor",$B$1:$B167,"&lt;&gt;"&amp;$B168,$A$1:$A167,$A168)+COUNTIFS($L$1:$L167,"ET",$B$1:$B167,"&lt;&gt;"&amp;$B168,$A$1:$A167,$A168)),(COUNTIFS($L$1:$L167,"Tor",$B$1:$B167,$B168,$A$1:$A167,$A168)+COUNTIFS($L$1:$L167,"ET",$B$1:$B167,$B168,$A$1:$A167,$A168))-(COUNTIFS($L$1:$L167,"Tor",$B$1:$B167,"&lt;&gt;"&amp;$B168,$A$1:$A167,$A168)+COUNTIFS($L$1:$L167,"ET",$B$1:$B167,"&lt;&gt;"&amp;$B168,$A$1:$A167,$A168))),"")</f>
        <v>1</v>
      </c>
      <c r="K168" s="3">
        <v>11</v>
      </c>
      <c r="L168" s="17" t="s">
        <v>19</v>
      </c>
      <c r="M168" s="2" t="s">
        <v>164</v>
      </c>
      <c r="N168" s="2" t="s">
        <v>165</v>
      </c>
      <c r="O168" s="17">
        <v>27</v>
      </c>
      <c r="P168" s="2">
        <v>1</v>
      </c>
      <c r="AA168" s="2" t="s">
        <v>152</v>
      </c>
      <c r="AB168" s="17" t="s">
        <v>150</v>
      </c>
      <c r="AC168" s="14" t="s">
        <v>151</v>
      </c>
      <c r="AD168" s="14" t="s">
        <v>157</v>
      </c>
      <c r="AE168" s="18">
        <v>10</v>
      </c>
      <c r="AF168" s="13">
        <v>10</v>
      </c>
      <c r="AG168" s="13">
        <v>10.5</v>
      </c>
      <c r="AH168" s="19">
        <f t="shared" si="8"/>
        <v>12.265626767515796</v>
      </c>
      <c r="AI168" s="19">
        <f t="shared" si="9"/>
        <v>21.327704708825838</v>
      </c>
      <c r="AJ168" s="2" t="s">
        <v>147</v>
      </c>
      <c r="AK168" s="13">
        <v>3.5</v>
      </c>
      <c r="AL168" s="13">
        <v>2</v>
      </c>
      <c r="AM168" s="19">
        <f>IF(Abschlüsse[[#This Row],[Ergeb]]="ET","",SQRT(($AF168-$AK168)^2+($AG168-$AL168)^2))</f>
        <v>10.700467279516348</v>
      </c>
      <c r="AN168" s="3">
        <v>0</v>
      </c>
      <c r="AO168" s="13"/>
      <c r="AP168" s="13"/>
      <c r="AQ168" s="19" t="str">
        <f t="shared" si="10"/>
        <v/>
      </c>
      <c r="AR168" s="3">
        <v>3</v>
      </c>
      <c r="AS168" s="13">
        <v>9</v>
      </c>
      <c r="AT168" s="13">
        <v>9</v>
      </c>
      <c r="AU168" s="19">
        <f t="shared" si="11"/>
        <v>1.8027756377319946</v>
      </c>
    </row>
    <row r="169" spans="1:47" ht="25.05" customHeight="1">
      <c r="A169" s="3">
        <v>7</v>
      </c>
      <c r="B169" s="2" t="s">
        <v>67</v>
      </c>
      <c r="C169" s="17" t="str">
        <f>IF($A169="","",IF(VLOOKUP($A169,Spiele!$A$2:$D$16,3,FALSE)=$B169,"H","G"))</f>
        <v>G</v>
      </c>
      <c r="D169" s="17" t="str">
        <f>IF($B169="","",IF(VLOOKUP($A169,Spiele!$A$2:$F$16,3,FALSE)=$B169,VLOOKUP($A169,Spiele!$A$2:$F$16,4,FALSE),VLOOKUP($A169,Spiele!$A$2:$F$16,3,FALSE)))</f>
        <v>FCN</v>
      </c>
      <c r="E169" s="18">
        <f>IF(Abschlüsse[[#This Row],[Ergeb]]="ET",0,COUNTIFS($A$2:$A169,$A169,$B$2:$B169,$B169,$L$2:$L169,"&lt;&gt;ET"))</f>
        <v>2</v>
      </c>
      <c r="F169" s="11">
        <v>44</v>
      </c>
      <c r="G169" s="12">
        <v>2</v>
      </c>
      <c r="H169" s="18">
        <f>COUNTIFS('Rote Karten'!$A$2:$A$4,$A169,'Rote Karten'!$D$2:$D$4,"&lt;&gt;"&amp;$B169,'Rote Karten'!$B$2:$B$4,"&lt;"&amp;$F169,'Rote Karten'!$C$2:$C$4,"&lt;="&amp;$G169)-COUNTIFS('Rote Karten'!$A$2:$A$4,$A169,'Rote Karten'!$D$2:$D$4,$B169,'Rote Karten'!$B$2:$B$4,"&lt;"&amp;$F169,'Rote Karten'!$C$2:$C$4,"&lt;="&amp;$G169)</f>
        <v>0</v>
      </c>
      <c r="I169" s="17" t="str">
        <f>IF(OR($L169="Tor",$L169="ET"),_xlfn.IFNA(IF(VLOOKUP($A169,Spiele!$A$2:$C$16,3,FALSE)=$B169,COUNTIFS($L$2:$L169,"Tor",$B$2:$B169,$B169,$A$2:$A169,$A169)+COUNTIFS($L$2:$L169,"ET",$B$2:$B169,$B169,$A$2:$A169,$A169)&amp;":"&amp;COUNTIFS($L$2:$L169,"Tor",$B$2:$B169,"&lt;&gt;"&amp;$B169,$A$2:$A169,$A169)+COUNTIFS($L$2:$L169,"ET",$B$2:$B169,"&lt;&gt;"&amp;$B169,$A$2:$A169,$A169),COUNTIFS($L$2:$L169,"Tor",$B$2:$B169,"&lt;&gt;"&amp;$B169,$A$2:$A169,$A169)+COUNTIFS($L$2:$L169,"ET",$B$2:$B169,"&lt;&gt;"&amp;$B169,$A$2:$A169,$A169)&amp;":"&amp;COUNTIFS($L$2:$L169,"Tor",$B$2:$B169,$B169,$A$2:$A169,$A169)+COUNTIFS($L$2:$L169,"ET",$B$2:$B169,$B169,$A$2:$A169,$A169)),""),"")</f>
        <v/>
      </c>
      <c r="J169" s="18">
        <f>_xlfn.IFNA(IF(VLOOKUP($A169,Spiele!$A$2:$D$16,3,FALSE)=$B169,(COUNTIFS($L$1:$L168,"Tor",$B$1:$B168,$B169,$A$1:$A168,$A169)+COUNTIFS($L$1:$L168,"ET",$B$1:$B168,$B169,$A$1:$A168,$A169))-(COUNTIFS($L$1:$L168,"Tor",$B$1:$B168,"&lt;&gt;"&amp;$B169,$A$1:$A168,$A169)+COUNTIFS($L$1:$L168,"ET",$B$1:$B168,"&lt;&gt;"&amp;$B169,$A$1:$A168,$A169)),(COUNTIFS($L$1:$L168,"Tor",$B$1:$B168,$B169,$A$1:$A168,$A169)+COUNTIFS($L$1:$L168,"ET",$B$1:$B168,$B169,$A$1:$A168,$A169))-(COUNTIFS($L$1:$L168,"Tor",$B$1:$B168,"&lt;&gt;"&amp;$B169,$A$1:$A168,$A169)+COUNTIFS($L$1:$L168,"ET",$B$1:$B168,"&lt;&gt;"&amp;$B169,$A$1:$A168,$A169))),"")</f>
        <v>-1</v>
      </c>
      <c r="K169" s="3">
        <v>12</v>
      </c>
      <c r="L169" s="17" t="s">
        <v>20</v>
      </c>
      <c r="M169" s="2" t="s">
        <v>148</v>
      </c>
      <c r="N169" s="2" t="s">
        <v>165</v>
      </c>
      <c r="O169" s="17"/>
      <c r="AA169" s="2" t="s">
        <v>152</v>
      </c>
      <c r="AB169" s="17" t="s">
        <v>144</v>
      </c>
      <c r="AC169" s="14" t="s">
        <v>151</v>
      </c>
      <c r="AD169" s="14" t="s">
        <v>157</v>
      </c>
      <c r="AE169" s="18"/>
      <c r="AF169" s="13">
        <v>-16</v>
      </c>
      <c r="AG169" s="13">
        <v>12.5</v>
      </c>
      <c r="AH169" s="19">
        <f t="shared" si="8"/>
        <v>17.564896811538631</v>
      </c>
      <c r="AI169" s="19">
        <f t="shared" si="9"/>
        <v>12.920492169163744</v>
      </c>
      <c r="AJ169" s="2" t="s">
        <v>147</v>
      </c>
      <c r="AK169" s="13">
        <v>-2.5</v>
      </c>
      <c r="AL169" s="13">
        <v>1</v>
      </c>
      <c r="AM169" s="19">
        <f>IF(Abschlüsse[[#This Row],[Ergeb]]="ET","",SQRT(($AF169-$AK169)^2+($AG169-$AL169)^2))</f>
        <v>17.734147850968199</v>
      </c>
      <c r="AN169" s="3">
        <v>0</v>
      </c>
      <c r="AO169" s="13"/>
      <c r="AP169" s="13"/>
      <c r="AQ169" s="19" t="str">
        <f t="shared" si="10"/>
        <v/>
      </c>
      <c r="AR169" s="3">
        <v>2</v>
      </c>
      <c r="AS169" s="13">
        <v>-14.5</v>
      </c>
      <c r="AT169" s="13">
        <v>11</v>
      </c>
      <c r="AU169" s="19">
        <f t="shared" si="11"/>
        <v>2.1213203435596424</v>
      </c>
    </row>
    <row r="170" spans="1:47" ht="25.05" customHeight="1">
      <c r="A170" s="3">
        <v>7</v>
      </c>
      <c r="B170" s="2" t="s">
        <v>67</v>
      </c>
      <c r="C170" s="17" t="str">
        <f>IF($A170="","",IF(VLOOKUP($A170,Spiele!$A$2:$D$16,3,FALSE)=$B170,"H","G"))</f>
        <v>G</v>
      </c>
      <c r="D170" s="17" t="str">
        <f>IF($B170="","",IF(VLOOKUP($A170,Spiele!$A$2:$F$16,3,FALSE)=$B170,VLOOKUP($A170,Spiele!$A$2:$F$16,4,FALSE),VLOOKUP($A170,Spiele!$A$2:$F$16,3,FALSE)))</f>
        <v>FCN</v>
      </c>
      <c r="E170" s="18">
        <f>IF(Abschlüsse[[#This Row],[Ergeb]]="ET",0,COUNTIFS($A$2:$A170,$A170,$B$2:$B170,$B170,$L$2:$L170,"&lt;&gt;ET"))</f>
        <v>3</v>
      </c>
      <c r="F170" s="11">
        <v>44</v>
      </c>
      <c r="G170" s="12">
        <v>2</v>
      </c>
      <c r="H170" s="18">
        <f>COUNTIFS('Rote Karten'!$A$2:$A$4,$A170,'Rote Karten'!$D$2:$D$4,"&lt;&gt;"&amp;$B170,'Rote Karten'!$B$2:$B$4,"&lt;"&amp;$F170,'Rote Karten'!$C$2:$C$4,"&lt;="&amp;$G170)-COUNTIFS('Rote Karten'!$A$2:$A$4,$A170,'Rote Karten'!$D$2:$D$4,$B170,'Rote Karten'!$B$2:$B$4,"&lt;"&amp;$F170,'Rote Karten'!$C$2:$C$4,"&lt;="&amp;$G170)</f>
        <v>0</v>
      </c>
      <c r="I170" s="17" t="str">
        <f>IF(OR($L170="Tor",$L170="ET"),_xlfn.IFNA(IF(VLOOKUP($A170,Spiele!$A$2:$C$16,3,FALSE)=$B170,COUNTIFS($L$2:$L170,"Tor",$B$2:$B170,$B170,$A$2:$A170,$A170)+COUNTIFS($L$2:$L170,"ET",$B$2:$B170,$B170,$A$2:$A170,$A170)&amp;":"&amp;COUNTIFS($L$2:$L170,"Tor",$B$2:$B170,"&lt;&gt;"&amp;$B170,$A$2:$A170,$A170)+COUNTIFS($L$2:$L170,"ET",$B$2:$B170,"&lt;&gt;"&amp;$B170,$A$2:$A170,$A170),COUNTIFS($L$2:$L170,"Tor",$B$2:$B170,"&lt;&gt;"&amp;$B170,$A$2:$A170,$A170)+COUNTIFS($L$2:$L170,"ET",$B$2:$B170,"&lt;&gt;"&amp;$B170,$A$2:$A170,$A170)&amp;":"&amp;COUNTIFS($L$2:$L170,"Tor",$B$2:$B170,$B170,$A$2:$A170,$A170)+COUNTIFS($L$2:$L170,"ET",$B$2:$B170,$B170,$A$2:$A170,$A170)),""),"")</f>
        <v/>
      </c>
      <c r="J170" s="18">
        <f>_xlfn.IFNA(IF(VLOOKUP($A170,Spiele!$A$2:$D$16,3,FALSE)=$B170,(COUNTIFS($L$1:$L169,"Tor",$B$1:$B169,$B170,$A$1:$A169,$A170)+COUNTIFS($L$1:$L169,"ET",$B$1:$B169,$B170,$A$1:$A169,$A170))-(COUNTIFS($L$1:$L169,"Tor",$B$1:$B169,"&lt;&gt;"&amp;$B170,$A$1:$A169,$A170)+COUNTIFS($L$1:$L169,"ET",$B$1:$B169,"&lt;&gt;"&amp;$B170,$A$1:$A169,$A170)),(COUNTIFS($L$1:$L169,"Tor",$B$1:$B169,$B170,$A$1:$A169,$A170)+COUNTIFS($L$1:$L169,"ET",$B$1:$B169,$B170,$A$1:$A169,$A170))-(COUNTIFS($L$1:$L169,"Tor",$B$1:$B169,"&lt;&gt;"&amp;$B170,$A$1:$A169,$A170)+COUNTIFS($L$1:$L169,"ET",$B$1:$B169,"&lt;&gt;"&amp;$B170,$A$1:$A169,$A170))),"")</f>
        <v>-1</v>
      </c>
      <c r="K170" s="3">
        <v>13</v>
      </c>
      <c r="L170" s="17" t="s">
        <v>20</v>
      </c>
      <c r="M170" s="2" t="s">
        <v>164</v>
      </c>
      <c r="N170" s="2" t="s">
        <v>3</v>
      </c>
      <c r="O170" s="17"/>
      <c r="AA170" s="2" t="s">
        <v>143</v>
      </c>
      <c r="AB170" s="17" t="s">
        <v>144</v>
      </c>
      <c r="AC170" s="14" t="s">
        <v>151</v>
      </c>
      <c r="AD170" s="14" t="s">
        <v>157</v>
      </c>
      <c r="AE170" s="18"/>
      <c r="AF170" s="13">
        <v>6.5</v>
      </c>
      <c r="AG170" s="13">
        <v>17</v>
      </c>
      <c r="AH170" s="19">
        <f t="shared" si="8"/>
        <v>17.235591083568906</v>
      </c>
      <c r="AI170" s="19">
        <f t="shared" si="9"/>
        <v>21.380343495987951</v>
      </c>
      <c r="AJ170" s="2" t="s">
        <v>147</v>
      </c>
      <c r="AK170" s="13">
        <v>3</v>
      </c>
      <c r="AL170" s="13">
        <v>0.5</v>
      </c>
      <c r="AM170" s="19">
        <f>IF(Abschlüsse[[#This Row],[Ergeb]]="ET","",SQRT(($AF170-$AK170)^2+($AG170-$AL170)^2))</f>
        <v>16.867127793432999</v>
      </c>
      <c r="AN170" s="3">
        <v>1</v>
      </c>
      <c r="AO170" s="13">
        <v>5.5</v>
      </c>
      <c r="AP170" s="13">
        <v>16.5</v>
      </c>
      <c r="AQ170" s="19">
        <f t="shared" si="10"/>
        <v>1.1180339887498949</v>
      </c>
      <c r="AR170" s="3">
        <v>2</v>
      </c>
      <c r="AS170" s="13">
        <v>6</v>
      </c>
      <c r="AT170" s="13">
        <v>15.5</v>
      </c>
      <c r="AU170" s="19">
        <f t="shared" si="11"/>
        <v>1.5811388300841898</v>
      </c>
    </row>
    <row r="171" spans="1:47" ht="25.05" customHeight="1">
      <c r="A171" s="3">
        <v>7</v>
      </c>
      <c r="B171" s="2" t="s">
        <v>8</v>
      </c>
      <c r="C171" s="17" t="str">
        <f>IF($A171="","",IF(VLOOKUP($A171,Spiele!$A$2:$D$16,3,FALSE)=$B171,"H","G"))</f>
        <v>H</v>
      </c>
      <c r="D171" s="17" t="str">
        <f>IF($B171="","",IF(VLOOKUP($A171,Spiele!$A$2:$F$16,3,FALSE)=$B171,VLOOKUP($A171,Spiele!$A$2:$F$16,4,FALSE),VLOOKUP($A171,Spiele!$A$2:$F$16,3,FALSE)))</f>
        <v>FCA</v>
      </c>
      <c r="E171" s="18">
        <f>IF(Abschlüsse[[#This Row],[Ergeb]]="ET",0,COUNTIFS($A$2:$A171,$A171,$B$2:$B171,$B171,$L$2:$L171,"&lt;&gt;ET"))</f>
        <v>16</v>
      </c>
      <c r="F171" s="11">
        <v>46</v>
      </c>
      <c r="G171" s="12">
        <v>2</v>
      </c>
      <c r="H171" s="18">
        <f>COUNTIFS('Rote Karten'!$A$2:$A$4,$A171,'Rote Karten'!$D$2:$D$4,"&lt;&gt;"&amp;$B171,'Rote Karten'!$B$2:$B$4,"&lt;"&amp;$F171,'Rote Karten'!$C$2:$C$4,"&lt;="&amp;$G171)-COUNTIFS('Rote Karten'!$A$2:$A$4,$A171,'Rote Karten'!$D$2:$D$4,$B171,'Rote Karten'!$B$2:$B$4,"&lt;"&amp;$F171,'Rote Karten'!$C$2:$C$4,"&lt;="&amp;$G171)</f>
        <v>0</v>
      </c>
      <c r="I171" s="17" t="str">
        <f>IF(OR($L171="Tor",$L171="ET"),_xlfn.IFNA(IF(VLOOKUP($A171,Spiele!$A$2:$C$16,3,FALSE)=$B171,COUNTIFS($L$2:$L171,"Tor",$B$2:$B171,$B171,$A$2:$A171,$A171)+COUNTIFS($L$2:$L171,"ET",$B$2:$B171,$B171,$A$2:$A171,$A171)&amp;":"&amp;COUNTIFS($L$2:$L171,"Tor",$B$2:$B171,"&lt;&gt;"&amp;$B171,$A$2:$A171,$A171)+COUNTIFS($L$2:$L171,"ET",$B$2:$B171,"&lt;&gt;"&amp;$B171,$A$2:$A171,$A171),COUNTIFS($L$2:$L171,"Tor",$B$2:$B171,"&lt;&gt;"&amp;$B171,$A$2:$A171,$A171)+COUNTIFS($L$2:$L171,"ET",$B$2:$B171,"&lt;&gt;"&amp;$B171,$A$2:$A171,$A171)&amp;":"&amp;COUNTIFS($L$2:$L171,"Tor",$B$2:$B171,$B171,$A$2:$A171,$A171)+COUNTIFS($L$2:$L171,"ET",$B$2:$B171,$B171,$A$2:$A171,$A171)),""),"")</f>
        <v/>
      </c>
      <c r="J171" s="18">
        <f>_xlfn.IFNA(IF(VLOOKUP($A171,Spiele!$A$2:$D$16,3,FALSE)=$B171,(COUNTIFS($L$1:$L170,"Tor",$B$1:$B170,$B171,$A$1:$A170,$A171)+COUNTIFS($L$1:$L170,"ET",$B$1:$B170,$B171,$A$1:$A170,$A171))-(COUNTIFS($L$1:$L170,"Tor",$B$1:$B170,"&lt;&gt;"&amp;$B171,$A$1:$A170,$A171)+COUNTIFS($L$1:$L170,"ET",$B$1:$B170,"&lt;&gt;"&amp;$B171,$A$1:$A170,$A171)),(COUNTIFS($L$1:$L170,"Tor",$B$1:$B170,$B171,$A$1:$A170,$A171)+COUNTIFS($L$1:$L170,"ET",$B$1:$B170,$B171,$A$1:$A170,$A171))-(COUNTIFS($L$1:$L170,"Tor",$B$1:$B170,"&lt;&gt;"&amp;$B171,$A$1:$A170,$A171)+COUNTIFS($L$1:$L170,"ET",$B$1:$B170,"&lt;&gt;"&amp;$B171,$A$1:$A170,$A171))),"")</f>
        <v>1</v>
      </c>
      <c r="K171" s="3">
        <v>14</v>
      </c>
      <c r="L171" s="17" t="s">
        <v>18</v>
      </c>
      <c r="M171" s="2" t="s">
        <v>164</v>
      </c>
      <c r="N171" s="2" t="s">
        <v>149</v>
      </c>
      <c r="O171" s="17">
        <v>27</v>
      </c>
      <c r="AA171" s="2" t="s">
        <v>152</v>
      </c>
      <c r="AB171" s="17" t="s">
        <v>150</v>
      </c>
      <c r="AC171" s="14" t="s">
        <v>151</v>
      </c>
      <c r="AD171" s="14" t="s">
        <v>146</v>
      </c>
      <c r="AE171" s="18">
        <v>8</v>
      </c>
      <c r="AF171" s="13">
        <v>2</v>
      </c>
      <c r="AG171" s="13">
        <v>14.5</v>
      </c>
      <c r="AH171" s="19">
        <f t="shared" si="8"/>
        <v>14.5</v>
      </c>
      <c r="AI171" s="19">
        <f t="shared" si="9"/>
        <v>27.85387619932613</v>
      </c>
      <c r="AJ171" s="2" t="s">
        <v>147</v>
      </c>
      <c r="AK171" s="13">
        <v>0</v>
      </c>
      <c r="AL171" s="13">
        <v>7.5</v>
      </c>
      <c r="AM171" s="19">
        <f>IF(Abschlüsse[[#This Row],[Ergeb]]="ET","",SQRT(($AF171-$AK171)^2+($AG171-$AL171)^2))</f>
        <v>7.2801098892805181</v>
      </c>
      <c r="AN171" s="3">
        <v>2</v>
      </c>
      <c r="AO171" s="13">
        <v>0</v>
      </c>
      <c r="AP171" s="13">
        <v>15.5</v>
      </c>
      <c r="AQ171" s="19">
        <f t="shared" si="10"/>
        <v>2.2360679774997898</v>
      </c>
      <c r="AR171" s="3">
        <v>0</v>
      </c>
      <c r="AU171" s="19" t="str">
        <f t="shared" si="11"/>
        <v/>
      </c>
    </row>
    <row r="172" spans="1:47" ht="25.05" customHeight="1">
      <c r="A172" s="3">
        <v>7</v>
      </c>
      <c r="B172" s="2" t="s">
        <v>8</v>
      </c>
      <c r="C172" s="17" t="str">
        <f>IF($A172="","",IF(VLOOKUP($A172,Spiele!$A$2:$D$16,3,FALSE)=$B172,"H","G"))</f>
        <v>H</v>
      </c>
      <c r="D172" s="17" t="str">
        <f>IF($B172="","",IF(VLOOKUP($A172,Spiele!$A$2:$F$16,3,FALSE)=$B172,VLOOKUP($A172,Spiele!$A$2:$F$16,4,FALSE),VLOOKUP($A172,Spiele!$A$2:$F$16,3,FALSE)))</f>
        <v>FCA</v>
      </c>
      <c r="E172" s="18">
        <f>IF(Abschlüsse[[#This Row],[Ergeb]]="ET",0,COUNTIFS($A$2:$A172,$A172,$B$2:$B172,$B172,$L$2:$L172,"&lt;&gt;ET"))</f>
        <v>17</v>
      </c>
      <c r="F172" s="11">
        <v>47</v>
      </c>
      <c r="G172" s="12">
        <v>2</v>
      </c>
      <c r="H172" s="18">
        <f>COUNTIFS('Rote Karten'!$A$2:$A$4,$A172,'Rote Karten'!$D$2:$D$4,"&lt;&gt;"&amp;$B172,'Rote Karten'!$B$2:$B$4,"&lt;"&amp;$F172,'Rote Karten'!$C$2:$C$4,"&lt;="&amp;$G172)-COUNTIFS('Rote Karten'!$A$2:$A$4,$A172,'Rote Karten'!$D$2:$D$4,$B172,'Rote Karten'!$B$2:$B$4,"&lt;"&amp;$F172,'Rote Karten'!$C$2:$C$4,"&lt;="&amp;$G172)</f>
        <v>0</v>
      </c>
      <c r="I172" s="17" t="str">
        <f>IF(OR($L172="Tor",$L172="ET"),_xlfn.IFNA(IF(VLOOKUP($A172,Spiele!$A$2:$C$16,3,FALSE)=$B172,COUNTIFS($L$2:$L172,"Tor",$B$2:$B172,$B172,$A$2:$A172,$A172)+COUNTIFS($L$2:$L172,"ET",$B$2:$B172,$B172,$A$2:$A172,$A172)&amp;":"&amp;COUNTIFS($L$2:$L172,"Tor",$B$2:$B172,"&lt;&gt;"&amp;$B172,$A$2:$A172,$A172)+COUNTIFS($L$2:$L172,"ET",$B$2:$B172,"&lt;&gt;"&amp;$B172,$A$2:$A172,$A172),COUNTIFS($L$2:$L172,"Tor",$B$2:$B172,"&lt;&gt;"&amp;$B172,$A$2:$A172,$A172)+COUNTIFS($L$2:$L172,"ET",$B$2:$B172,"&lt;&gt;"&amp;$B172,$A$2:$A172,$A172)&amp;":"&amp;COUNTIFS($L$2:$L172,"Tor",$B$2:$B172,$B172,$A$2:$A172,$A172)+COUNTIFS($L$2:$L172,"ET",$B$2:$B172,$B172,$A$2:$A172,$A172)),""),"")</f>
        <v/>
      </c>
      <c r="J172" s="18">
        <f>_xlfn.IFNA(IF(VLOOKUP($A172,Spiele!$A$2:$D$16,3,FALSE)=$B172,(COUNTIFS($L$1:$L171,"Tor",$B$1:$B171,$B172,$A$1:$A171,$A172)+COUNTIFS($L$1:$L171,"ET",$B$1:$B171,$B172,$A$1:$A171,$A172))-(COUNTIFS($L$1:$L171,"Tor",$B$1:$B171,"&lt;&gt;"&amp;$B172,$A$1:$A171,$A172)+COUNTIFS($L$1:$L171,"ET",$B$1:$B171,"&lt;&gt;"&amp;$B172,$A$1:$A171,$A172)),(COUNTIFS($L$1:$L171,"Tor",$B$1:$B171,$B172,$A$1:$A171,$A172)+COUNTIFS($L$1:$L171,"ET",$B$1:$B171,$B172,$A$1:$A171,$A172))-(COUNTIFS($L$1:$L171,"Tor",$B$1:$B171,"&lt;&gt;"&amp;$B172,$A$1:$A171,$A172)+COUNTIFS($L$1:$L171,"ET",$B$1:$B171,"&lt;&gt;"&amp;$B172,$A$1:$A171,$A172))),"")</f>
        <v>1</v>
      </c>
      <c r="K172" s="3">
        <v>15</v>
      </c>
      <c r="L172" s="17" t="s">
        <v>171</v>
      </c>
      <c r="M172" s="2" t="s">
        <v>174</v>
      </c>
      <c r="N172" s="2" t="s">
        <v>174</v>
      </c>
      <c r="O172" s="17">
        <v>20</v>
      </c>
      <c r="AA172" s="2" t="s">
        <v>142</v>
      </c>
      <c r="AB172" s="17" t="s">
        <v>144</v>
      </c>
      <c r="AC172" s="14" t="s">
        <v>145</v>
      </c>
      <c r="AD172" s="14" t="s">
        <v>157</v>
      </c>
      <c r="AE172" s="18">
        <v>16</v>
      </c>
      <c r="AF172" s="13">
        <v>0</v>
      </c>
      <c r="AG172" s="13">
        <v>5.5</v>
      </c>
      <c r="AH172" s="19">
        <f t="shared" si="8"/>
        <v>5.5</v>
      </c>
      <c r="AI172" s="19">
        <f t="shared" si="9"/>
        <v>67.283920499400438</v>
      </c>
      <c r="AJ172" s="2" t="s">
        <v>147</v>
      </c>
      <c r="AK172" s="13">
        <v>1</v>
      </c>
      <c r="AL172" s="13">
        <v>0.5</v>
      </c>
      <c r="AM172" s="19">
        <f>IF(Abschlüsse[[#This Row],[Ergeb]]="ET","",SQRT(($AF172-$AK172)^2+($AG172-$AL172)^2))</f>
        <v>5.0990195135927845</v>
      </c>
      <c r="AN172" s="3">
        <v>1</v>
      </c>
      <c r="AO172" s="13">
        <v>-0.5</v>
      </c>
      <c r="AP172" s="13">
        <v>5</v>
      </c>
      <c r="AQ172" s="19">
        <f t="shared" si="10"/>
        <v>0.70710678118654757</v>
      </c>
      <c r="AR172" s="3">
        <v>3</v>
      </c>
      <c r="AS172" s="13">
        <v>-1</v>
      </c>
      <c r="AT172" s="13">
        <v>0.5</v>
      </c>
      <c r="AU172" s="19">
        <f t="shared" si="11"/>
        <v>5.0990195135927845</v>
      </c>
    </row>
    <row r="173" spans="1:47" ht="25.05" customHeight="1">
      <c r="A173" s="3">
        <v>7</v>
      </c>
      <c r="B173" s="2" t="s">
        <v>67</v>
      </c>
      <c r="C173" s="17" t="str">
        <f>IF($A173="","",IF(VLOOKUP($A173,Spiele!$A$2:$D$16,3,FALSE)=$B173,"H","G"))</f>
        <v>G</v>
      </c>
      <c r="D173" s="17" t="str">
        <f>IF($B173="","",IF(VLOOKUP($A173,Spiele!$A$2:$F$16,3,FALSE)=$B173,VLOOKUP($A173,Spiele!$A$2:$F$16,4,FALSE),VLOOKUP($A173,Spiele!$A$2:$F$16,3,FALSE)))</f>
        <v>FCN</v>
      </c>
      <c r="E173" s="18">
        <f>IF(Abschlüsse[[#This Row],[Ergeb]]="ET",0,COUNTIFS($A$2:$A173,$A173,$B$2:$B173,$B173,$L$2:$L173,"&lt;&gt;ET"))</f>
        <v>4</v>
      </c>
      <c r="F173" s="11">
        <v>49</v>
      </c>
      <c r="G173" s="12">
        <v>2</v>
      </c>
      <c r="H173" s="18">
        <f>COUNTIFS('Rote Karten'!$A$2:$A$4,$A173,'Rote Karten'!$D$2:$D$4,"&lt;&gt;"&amp;$B173,'Rote Karten'!$B$2:$B$4,"&lt;"&amp;$F173,'Rote Karten'!$C$2:$C$4,"&lt;="&amp;$G173)-COUNTIFS('Rote Karten'!$A$2:$A$4,$A173,'Rote Karten'!$D$2:$D$4,$B173,'Rote Karten'!$B$2:$B$4,"&lt;"&amp;$F173,'Rote Karten'!$C$2:$C$4,"&lt;="&amp;$G173)</f>
        <v>0</v>
      </c>
      <c r="I173" s="17" t="str">
        <f>IF(OR($L173="Tor",$L173="ET"),_xlfn.IFNA(IF(VLOOKUP($A173,Spiele!$A$2:$C$16,3,FALSE)=$B173,COUNTIFS($L$2:$L173,"Tor",$B$2:$B173,$B173,$A$2:$A173,$A173)+COUNTIFS($L$2:$L173,"ET",$B$2:$B173,$B173,$A$2:$A173,$A173)&amp;":"&amp;COUNTIFS($L$2:$L173,"Tor",$B$2:$B173,"&lt;&gt;"&amp;$B173,$A$2:$A173,$A173)+COUNTIFS($L$2:$L173,"ET",$B$2:$B173,"&lt;&gt;"&amp;$B173,$A$2:$A173,$A173),COUNTIFS($L$2:$L173,"Tor",$B$2:$B173,"&lt;&gt;"&amp;$B173,$A$2:$A173,$A173)+COUNTIFS($L$2:$L173,"ET",$B$2:$B173,"&lt;&gt;"&amp;$B173,$A$2:$A173,$A173)&amp;":"&amp;COUNTIFS($L$2:$L173,"Tor",$B$2:$B173,$B173,$A$2:$A173,$A173)+COUNTIFS($L$2:$L173,"ET",$B$2:$B173,$B173,$A$2:$A173,$A173)),""),"")</f>
        <v/>
      </c>
      <c r="J173" s="18">
        <f>_xlfn.IFNA(IF(VLOOKUP($A173,Spiele!$A$2:$D$16,3,FALSE)=$B173,(COUNTIFS($L$1:$L172,"Tor",$B$1:$B172,$B173,$A$1:$A172,$A173)+COUNTIFS($L$1:$L172,"ET",$B$1:$B172,$B173,$A$1:$A172,$A173))-(COUNTIFS($L$1:$L172,"Tor",$B$1:$B172,"&lt;&gt;"&amp;$B173,$A$1:$A172,$A173)+COUNTIFS($L$1:$L172,"ET",$B$1:$B172,"&lt;&gt;"&amp;$B173,$A$1:$A172,$A173)),(COUNTIFS($L$1:$L172,"Tor",$B$1:$B172,$B173,$A$1:$A172,$A173)+COUNTIFS($L$1:$L172,"ET",$B$1:$B172,$B173,$A$1:$A172,$A173))-(COUNTIFS($L$1:$L172,"Tor",$B$1:$B172,"&lt;&gt;"&amp;$B173,$A$1:$A172,$A173)+COUNTIFS($L$1:$L172,"ET",$B$1:$B172,"&lt;&gt;"&amp;$B173,$A$1:$A172,$A173))),"")</f>
        <v>-1</v>
      </c>
      <c r="K173" s="3">
        <v>16</v>
      </c>
      <c r="L173" s="18" t="s">
        <v>19</v>
      </c>
      <c r="M173" s="3" t="s">
        <v>158</v>
      </c>
      <c r="N173" s="2" t="s">
        <v>165</v>
      </c>
      <c r="O173" s="17"/>
      <c r="AA173" s="22" t="s">
        <v>152</v>
      </c>
      <c r="AB173" s="18" t="s">
        <v>144</v>
      </c>
      <c r="AC173" s="14" t="s">
        <v>151</v>
      </c>
      <c r="AD173" s="14" t="s">
        <v>157</v>
      </c>
      <c r="AE173" s="18"/>
      <c r="AF173" s="13">
        <v>-11.5</v>
      </c>
      <c r="AG173" s="13">
        <v>19</v>
      </c>
      <c r="AH173" s="19">
        <f t="shared" si="8"/>
        <v>20.553967986741636</v>
      </c>
      <c r="AI173" s="19">
        <f t="shared" si="9"/>
        <v>16.163592420742219</v>
      </c>
      <c r="AJ173" s="3" t="s">
        <v>147</v>
      </c>
      <c r="AK173" s="13">
        <v>0.5</v>
      </c>
      <c r="AL173" s="13">
        <v>0.5</v>
      </c>
      <c r="AM173" s="19">
        <f>IF(Abschlüsse[[#This Row],[Ergeb]]="ET","",SQRT(($AF173-$AK173)^2+($AG173-$AL173)^2))</f>
        <v>22.051077071199945</v>
      </c>
      <c r="AN173" s="3">
        <v>1</v>
      </c>
      <c r="AO173" s="13">
        <v>-11.5</v>
      </c>
      <c r="AP173" s="13">
        <v>17.5</v>
      </c>
      <c r="AQ173" s="19">
        <f>IF(AN173=0,"",SQRT(($AF173-$AO173)^2+($AG173-$AP173)^2))</f>
        <v>1.5</v>
      </c>
      <c r="AR173" s="3">
        <v>0</v>
      </c>
      <c r="AU173" s="19" t="str">
        <f>IF(AR173=0,"",SQRT(($AF173-$AS173)^2+($AG173-$AT173)^2))</f>
        <v/>
      </c>
    </row>
    <row r="174" spans="1:47" ht="25.05" customHeight="1">
      <c r="A174" s="3">
        <v>7</v>
      </c>
      <c r="B174" s="2" t="s">
        <v>67</v>
      </c>
      <c r="C174" s="17" t="str">
        <f>IF($A174="","",IF(VLOOKUP($A174,Spiele!$A$2:$D$16,3,FALSE)=$B174,"H","G"))</f>
        <v>G</v>
      </c>
      <c r="D174" s="17" t="str">
        <f>IF($B174="","",IF(VLOOKUP($A174,Spiele!$A$2:$F$16,3,FALSE)=$B174,VLOOKUP($A174,Spiele!$A$2:$F$16,4,FALSE),VLOOKUP($A174,Spiele!$A$2:$F$16,3,FALSE)))</f>
        <v>FCN</v>
      </c>
      <c r="E174" s="18">
        <f>IF(Abschlüsse[[#This Row],[Ergeb]]="ET",0,COUNTIFS($A$2:$A174,$A174,$B$2:$B174,$B174,$L$2:$L174,"&lt;&gt;ET"))</f>
        <v>5</v>
      </c>
      <c r="F174" s="11">
        <v>50</v>
      </c>
      <c r="G174" s="12">
        <v>2</v>
      </c>
      <c r="H174" s="18">
        <f>COUNTIFS('Rote Karten'!$A$2:$A$4,$A174,'Rote Karten'!$D$2:$D$4,"&lt;&gt;"&amp;$B174,'Rote Karten'!$B$2:$B$4,"&lt;"&amp;$F174,'Rote Karten'!$C$2:$C$4,"&lt;="&amp;$G174)-COUNTIFS('Rote Karten'!$A$2:$A$4,$A174,'Rote Karten'!$D$2:$D$4,$B174,'Rote Karten'!$B$2:$B$4,"&lt;"&amp;$F174,'Rote Karten'!$C$2:$C$4,"&lt;="&amp;$G174)</f>
        <v>0</v>
      </c>
      <c r="I174" s="17" t="str">
        <f>IF(OR($L174="Tor",$L174="ET"),_xlfn.IFNA(IF(VLOOKUP($A174,Spiele!$A$2:$C$16,3,FALSE)=$B174,COUNTIFS($L$2:$L174,"Tor",$B$2:$B174,$B174,$A$2:$A174,$A174)+COUNTIFS($L$2:$L174,"ET",$B$2:$B174,$B174,$A$2:$A174,$A174)&amp;":"&amp;COUNTIFS($L$2:$L174,"Tor",$B$2:$B174,"&lt;&gt;"&amp;$B174,$A$2:$A174,$A174)+COUNTIFS($L$2:$L174,"ET",$B$2:$B174,"&lt;&gt;"&amp;$B174,$A$2:$A174,$A174),COUNTIFS($L$2:$L174,"Tor",$B$2:$B174,"&lt;&gt;"&amp;$B174,$A$2:$A174,$A174)+COUNTIFS($L$2:$L174,"ET",$B$2:$B174,"&lt;&gt;"&amp;$B174,$A$2:$A174,$A174)&amp;":"&amp;COUNTIFS($L$2:$L174,"Tor",$B$2:$B174,$B174,$A$2:$A174,$A174)+COUNTIFS($L$2:$L174,"ET",$B$2:$B174,$B174,$A$2:$A174,$A174)),""),"")</f>
        <v/>
      </c>
      <c r="J174" s="18">
        <f>_xlfn.IFNA(IF(VLOOKUP($A174,Spiele!$A$2:$D$16,3,FALSE)=$B174,(COUNTIFS($L$1:$L173,"Tor",$B$1:$B173,$B174,$A$1:$A173,$A174)+COUNTIFS($L$1:$L173,"ET",$B$1:$B173,$B174,$A$1:$A173,$A174))-(COUNTIFS($L$1:$L173,"Tor",$B$1:$B173,"&lt;&gt;"&amp;$B174,$A$1:$A173,$A174)+COUNTIFS($L$1:$L173,"ET",$B$1:$B173,"&lt;&gt;"&amp;$B174,$A$1:$A173,$A174)),(COUNTIFS($L$1:$L173,"Tor",$B$1:$B173,$B174,$A$1:$A173,$A174)+COUNTIFS($L$1:$L173,"ET",$B$1:$B173,$B174,$A$1:$A173,$A174))-(COUNTIFS($L$1:$L173,"Tor",$B$1:$B173,"&lt;&gt;"&amp;$B174,$A$1:$A173,$A174)+COUNTIFS($L$1:$L173,"ET",$B$1:$B173,"&lt;&gt;"&amp;$B174,$A$1:$A173,$A174))),"")</f>
        <v>-1</v>
      </c>
      <c r="K174" s="3">
        <v>17</v>
      </c>
      <c r="L174" s="17" t="s">
        <v>19</v>
      </c>
      <c r="M174" s="2" t="s">
        <v>164</v>
      </c>
      <c r="N174" s="2" t="s">
        <v>165</v>
      </c>
      <c r="O174" s="17"/>
      <c r="AA174" s="2" t="s">
        <v>152</v>
      </c>
      <c r="AB174" s="17" t="s">
        <v>150</v>
      </c>
      <c r="AC174" s="14" t="s">
        <v>151</v>
      </c>
      <c r="AD174" s="14" t="s">
        <v>146</v>
      </c>
      <c r="AE174" s="18"/>
      <c r="AF174" s="13">
        <v>9</v>
      </c>
      <c r="AG174" s="13">
        <v>6</v>
      </c>
      <c r="AH174" s="19">
        <f t="shared" si="8"/>
        <v>8.0321603569649938</v>
      </c>
      <c r="AI174" s="19">
        <f t="shared" si="9"/>
        <v>22.973069860031057</v>
      </c>
      <c r="AJ174" s="2" t="s">
        <v>147</v>
      </c>
      <c r="AK174" s="13">
        <v>3.5</v>
      </c>
      <c r="AL174" s="13">
        <v>1</v>
      </c>
      <c r="AM174" s="19">
        <f>IF(Abschlüsse[[#This Row],[Ergeb]]="ET","",SQRT(($AF174-$AK174)^2+($AG174-$AL174)^2))</f>
        <v>7.433034373659253</v>
      </c>
      <c r="AN174" s="3">
        <v>2</v>
      </c>
      <c r="AO174" s="13">
        <v>8</v>
      </c>
      <c r="AP174" s="13">
        <v>6.5</v>
      </c>
      <c r="AQ174" s="19">
        <f t="shared" si="10"/>
        <v>1.1180339887498949</v>
      </c>
      <c r="AR174" s="3">
        <v>0</v>
      </c>
      <c r="AU174" s="19" t="str">
        <f t="shared" si="11"/>
        <v/>
      </c>
    </row>
    <row r="175" spans="1:47" ht="25.05" customHeight="1">
      <c r="A175" s="3">
        <v>7</v>
      </c>
      <c r="B175" s="2" t="s">
        <v>67</v>
      </c>
      <c r="C175" s="17" t="str">
        <f>IF($A175="","",IF(VLOOKUP($A175,Spiele!$A$2:$D$16,3,FALSE)=$B175,"H","G"))</f>
        <v>G</v>
      </c>
      <c r="D175" s="17" t="str">
        <f>IF($B175="","",IF(VLOOKUP($A175,Spiele!$A$2:$F$16,3,FALSE)=$B175,VLOOKUP($A175,Spiele!$A$2:$F$16,4,FALSE),VLOOKUP($A175,Spiele!$A$2:$F$16,3,FALSE)))</f>
        <v>FCN</v>
      </c>
      <c r="E175" s="18">
        <f>IF(Abschlüsse[[#This Row],[Ergeb]]="ET",0,COUNTIFS($A$2:$A175,$A175,$B$2:$B175,$B175,$L$2:$L175,"&lt;&gt;ET"))</f>
        <v>6</v>
      </c>
      <c r="F175" s="11">
        <v>53</v>
      </c>
      <c r="G175" s="12">
        <v>2</v>
      </c>
      <c r="H175" s="18">
        <f>COUNTIFS('Rote Karten'!$A$2:$A$4,$A175,'Rote Karten'!$D$2:$D$4,"&lt;&gt;"&amp;$B175,'Rote Karten'!$B$2:$B$4,"&lt;"&amp;$F175,'Rote Karten'!$C$2:$C$4,"&lt;="&amp;$G175)-COUNTIFS('Rote Karten'!$A$2:$A$4,$A175,'Rote Karten'!$D$2:$D$4,$B175,'Rote Karten'!$B$2:$B$4,"&lt;"&amp;$F175,'Rote Karten'!$C$2:$C$4,"&lt;="&amp;$G175)</f>
        <v>0</v>
      </c>
      <c r="I175" s="17" t="str">
        <f>IF(OR($L175="Tor",$L175="ET"),_xlfn.IFNA(IF(VLOOKUP($A175,Spiele!$A$2:$C$16,3,FALSE)=$B175,COUNTIFS($L$2:$L175,"Tor",$B$2:$B175,$B175,$A$2:$A175,$A175)+COUNTIFS($L$2:$L175,"ET",$B$2:$B175,$B175,$A$2:$A175,$A175)&amp;":"&amp;COUNTIFS($L$2:$L175,"Tor",$B$2:$B175,"&lt;&gt;"&amp;$B175,$A$2:$A175,$A175)+COUNTIFS($L$2:$L175,"ET",$B$2:$B175,"&lt;&gt;"&amp;$B175,$A$2:$A175,$A175),COUNTIFS($L$2:$L175,"Tor",$B$2:$B175,"&lt;&gt;"&amp;$B175,$A$2:$A175,$A175)+COUNTIFS($L$2:$L175,"ET",$B$2:$B175,"&lt;&gt;"&amp;$B175,$A$2:$A175,$A175)&amp;":"&amp;COUNTIFS($L$2:$L175,"Tor",$B$2:$B175,$B175,$A$2:$A175,$A175)+COUNTIFS($L$2:$L175,"ET",$B$2:$B175,$B175,$A$2:$A175,$A175)),""),"")</f>
        <v/>
      </c>
      <c r="J175" s="18">
        <f>_xlfn.IFNA(IF(VLOOKUP($A175,Spiele!$A$2:$D$16,3,FALSE)=$B175,(COUNTIFS($L$1:$L174,"Tor",$B$1:$B174,$B175,$A$1:$A174,$A175)+COUNTIFS($L$1:$L174,"ET",$B$1:$B174,$B175,$A$1:$A174,$A175))-(COUNTIFS($L$1:$L174,"Tor",$B$1:$B174,"&lt;&gt;"&amp;$B175,$A$1:$A174,$A175)+COUNTIFS($L$1:$L174,"ET",$B$1:$B174,"&lt;&gt;"&amp;$B175,$A$1:$A174,$A175)),(COUNTIFS($L$1:$L174,"Tor",$B$1:$B174,$B175,$A$1:$A174,$A175)+COUNTIFS($L$1:$L174,"ET",$B$1:$B174,$B175,$A$1:$A174,$A175))-(COUNTIFS($L$1:$L174,"Tor",$B$1:$B174,"&lt;&gt;"&amp;$B175,$A$1:$A174,$A175)+COUNTIFS($L$1:$L174,"ET",$B$1:$B174,"&lt;&gt;"&amp;$B175,$A$1:$A174,$A175))),"")</f>
        <v>-1</v>
      </c>
      <c r="K175" s="3">
        <v>18</v>
      </c>
      <c r="L175" s="17" t="s">
        <v>171</v>
      </c>
      <c r="M175" s="2" t="s">
        <v>148</v>
      </c>
      <c r="N175" s="2" t="s">
        <v>153</v>
      </c>
      <c r="O175" s="17"/>
      <c r="AA175" s="2" t="s">
        <v>143</v>
      </c>
      <c r="AB175" s="17" t="s">
        <v>144</v>
      </c>
      <c r="AC175" s="14" t="s">
        <v>151</v>
      </c>
      <c r="AD175" s="14" t="s">
        <v>157</v>
      </c>
      <c r="AE175" s="18"/>
      <c r="AF175" s="13">
        <v>7.5</v>
      </c>
      <c r="AG175" s="13">
        <v>11.5</v>
      </c>
      <c r="AH175" s="19">
        <f t="shared" si="8"/>
        <v>12.124174198682564</v>
      </c>
      <c r="AI175" s="19">
        <f t="shared" si="9"/>
        <v>25.67553789095021</v>
      </c>
      <c r="AJ175" s="2" t="s">
        <v>147</v>
      </c>
      <c r="AK175" s="13">
        <v>3</v>
      </c>
      <c r="AL175" s="13">
        <v>1</v>
      </c>
      <c r="AM175" s="19">
        <f>IF(Abschlüsse[[#This Row],[Ergeb]]="ET","",SQRT(($AF175-$AK175)^2+($AG175-$AL175)^2))</f>
        <v>11.423659658795863</v>
      </c>
      <c r="AN175" s="3">
        <v>0</v>
      </c>
      <c r="AO175" s="13"/>
      <c r="AP175" s="13"/>
      <c r="AQ175" s="19" t="str">
        <f t="shared" si="10"/>
        <v/>
      </c>
      <c r="AR175" s="3">
        <v>1</v>
      </c>
      <c r="AS175" s="13">
        <v>6.5</v>
      </c>
      <c r="AT175" s="13">
        <v>10</v>
      </c>
      <c r="AU175" s="19">
        <f t="shared" si="11"/>
        <v>1.8027756377319946</v>
      </c>
    </row>
    <row r="176" spans="1:47" ht="25.05" customHeight="1">
      <c r="A176" s="3">
        <v>7</v>
      </c>
      <c r="B176" s="2" t="s">
        <v>8</v>
      </c>
      <c r="C176" s="17" t="str">
        <f>IF($A176="","",IF(VLOOKUP($A176,Spiele!$A$2:$D$16,3,FALSE)=$B176,"H","G"))</f>
        <v>H</v>
      </c>
      <c r="D176" s="17" t="str">
        <f>IF($B176="","",IF(VLOOKUP($A176,Spiele!$A$2:$F$16,3,FALSE)=$B176,VLOOKUP($A176,Spiele!$A$2:$F$16,4,FALSE),VLOOKUP($A176,Spiele!$A$2:$F$16,3,FALSE)))</f>
        <v>FCA</v>
      </c>
      <c r="E176" s="18">
        <f>IF(Abschlüsse[[#This Row],[Ergeb]]="ET",0,COUNTIFS($A$2:$A176,$A176,$B$2:$B176,$B176,$L$2:$L176,"&lt;&gt;ET"))</f>
        <v>18</v>
      </c>
      <c r="F176" s="11">
        <v>54</v>
      </c>
      <c r="G176" s="12">
        <v>2</v>
      </c>
      <c r="H176" s="18">
        <f>COUNTIFS('Rote Karten'!$A$2:$A$4,$A176,'Rote Karten'!$D$2:$D$4,"&lt;&gt;"&amp;$B176,'Rote Karten'!$B$2:$B$4,"&lt;"&amp;$F176,'Rote Karten'!$C$2:$C$4,"&lt;="&amp;$G176)-COUNTIFS('Rote Karten'!$A$2:$A$4,$A176,'Rote Karten'!$D$2:$D$4,$B176,'Rote Karten'!$B$2:$B$4,"&lt;"&amp;$F176,'Rote Karten'!$C$2:$C$4,"&lt;="&amp;$G176)</f>
        <v>0</v>
      </c>
      <c r="I176" s="17" t="str">
        <f>IF(OR($L176="Tor",$L176="ET"),_xlfn.IFNA(IF(VLOOKUP($A176,Spiele!$A$2:$C$16,3,FALSE)=$B176,COUNTIFS($L$2:$L176,"Tor",$B$2:$B176,$B176,$A$2:$A176,$A176)+COUNTIFS($L$2:$L176,"ET",$B$2:$B176,$B176,$A$2:$A176,$A176)&amp;":"&amp;COUNTIFS($L$2:$L176,"Tor",$B$2:$B176,"&lt;&gt;"&amp;$B176,$A$2:$A176,$A176)+COUNTIFS($L$2:$L176,"ET",$B$2:$B176,"&lt;&gt;"&amp;$B176,$A$2:$A176,$A176),COUNTIFS($L$2:$L176,"Tor",$B$2:$B176,"&lt;&gt;"&amp;$B176,$A$2:$A176,$A176)+COUNTIFS($L$2:$L176,"ET",$B$2:$B176,"&lt;&gt;"&amp;$B176,$A$2:$A176,$A176)&amp;":"&amp;COUNTIFS($L$2:$L176,"Tor",$B$2:$B176,$B176,$A$2:$A176,$A176)+COUNTIFS($L$2:$L176,"ET",$B$2:$B176,$B176,$A$2:$A176,$A176)),""),"")</f>
        <v/>
      </c>
      <c r="J176" s="18">
        <f>_xlfn.IFNA(IF(VLOOKUP($A176,Spiele!$A$2:$D$16,3,FALSE)=$B176,(COUNTIFS($L$1:$L175,"Tor",$B$1:$B175,$B176,$A$1:$A175,$A176)+COUNTIFS($L$1:$L175,"ET",$B$1:$B175,$B176,$A$1:$A175,$A176))-(COUNTIFS($L$1:$L175,"Tor",$B$1:$B175,"&lt;&gt;"&amp;$B176,$A$1:$A175,$A176)+COUNTIFS($L$1:$L175,"ET",$B$1:$B175,"&lt;&gt;"&amp;$B176,$A$1:$A175,$A176)),(COUNTIFS($L$1:$L175,"Tor",$B$1:$B175,$B176,$A$1:$A175,$A176)+COUNTIFS($L$1:$L175,"ET",$B$1:$B175,$B176,$A$1:$A175,$A176))-(COUNTIFS($L$1:$L175,"Tor",$B$1:$B175,"&lt;&gt;"&amp;$B176,$A$1:$A175,$A176)+COUNTIFS($L$1:$L175,"ET",$B$1:$B175,"&lt;&gt;"&amp;$B176,$A$1:$A175,$A176))),"")</f>
        <v>1</v>
      </c>
      <c r="K176" s="3">
        <v>19</v>
      </c>
      <c r="L176" s="17" t="s">
        <v>171</v>
      </c>
      <c r="M176" s="2" t="s">
        <v>164</v>
      </c>
      <c r="N176" s="2" t="s">
        <v>156</v>
      </c>
      <c r="O176" s="17"/>
      <c r="AA176" s="2" t="s">
        <v>152</v>
      </c>
      <c r="AB176" s="17" t="s">
        <v>144</v>
      </c>
      <c r="AC176" s="14" t="s">
        <v>151</v>
      </c>
      <c r="AD176" s="14" t="s">
        <v>157</v>
      </c>
      <c r="AE176" s="18">
        <v>27</v>
      </c>
      <c r="AF176" s="13">
        <v>17</v>
      </c>
      <c r="AG176" s="13">
        <v>17</v>
      </c>
      <c r="AH176" s="19">
        <f t="shared" si="8"/>
        <v>21.609155467069971</v>
      </c>
      <c r="AI176" s="19">
        <f t="shared" si="9"/>
        <v>12.429392155577906</v>
      </c>
      <c r="AJ176" s="2" t="s">
        <v>167</v>
      </c>
      <c r="AM176" s="19">
        <f>IF(Abschlüsse[[#This Row],[Ergeb]]="ET","",SQRT(($AF176-$AK176)^2+($AG176-$AL176)^2))</f>
        <v>24.041630560342615</v>
      </c>
      <c r="AN176" s="3">
        <v>1</v>
      </c>
      <c r="AO176" s="13">
        <v>15.5</v>
      </c>
      <c r="AP176" s="13">
        <v>18.5</v>
      </c>
      <c r="AQ176" s="19">
        <f t="shared" si="10"/>
        <v>2.1213203435596424</v>
      </c>
      <c r="AR176" s="3">
        <v>0</v>
      </c>
      <c r="AU176" s="19" t="str">
        <f t="shared" si="11"/>
        <v/>
      </c>
    </row>
    <row r="177" spans="1:47" ht="25.05" customHeight="1">
      <c r="A177" s="3">
        <v>7</v>
      </c>
      <c r="B177" s="2" t="s">
        <v>67</v>
      </c>
      <c r="C177" s="17" t="str">
        <f>IF($A177="","",IF(VLOOKUP($A177,Spiele!$A$2:$D$16,3,FALSE)=$B177,"H","G"))</f>
        <v>G</v>
      </c>
      <c r="D177" s="17" t="str">
        <f>IF($B177="","",IF(VLOOKUP($A177,Spiele!$A$2:$F$16,3,FALSE)=$B177,VLOOKUP($A177,Spiele!$A$2:$F$16,4,FALSE),VLOOKUP($A177,Spiele!$A$2:$F$16,3,FALSE)))</f>
        <v>FCN</v>
      </c>
      <c r="E177" s="18">
        <f>IF(Abschlüsse[[#This Row],[Ergeb]]="ET",0,COUNTIFS($A$2:$A177,$A177,$B$2:$B177,$B177,$L$2:$L177,"&lt;&gt;ET"))</f>
        <v>7</v>
      </c>
      <c r="F177" s="11">
        <v>55</v>
      </c>
      <c r="G177" s="12">
        <v>2</v>
      </c>
      <c r="H177" s="18">
        <f>COUNTIFS('Rote Karten'!$A$2:$A$4,$A177,'Rote Karten'!$D$2:$D$4,"&lt;&gt;"&amp;$B177,'Rote Karten'!$B$2:$B$4,"&lt;"&amp;$F177,'Rote Karten'!$C$2:$C$4,"&lt;="&amp;$G177)-COUNTIFS('Rote Karten'!$A$2:$A$4,$A177,'Rote Karten'!$D$2:$D$4,$B177,'Rote Karten'!$B$2:$B$4,"&lt;"&amp;$F177,'Rote Karten'!$C$2:$C$4,"&lt;="&amp;$G177)</f>
        <v>0</v>
      </c>
      <c r="I177" s="17" t="str">
        <f>IF(OR($L177="Tor",$L177="ET"),_xlfn.IFNA(IF(VLOOKUP($A177,Spiele!$A$2:$C$16,3,FALSE)=$B177,COUNTIFS($L$2:$L177,"Tor",$B$2:$B177,$B177,$A$2:$A177,$A177)+COUNTIFS($L$2:$L177,"ET",$B$2:$B177,$B177,$A$2:$A177,$A177)&amp;":"&amp;COUNTIFS($L$2:$L177,"Tor",$B$2:$B177,"&lt;&gt;"&amp;$B177,$A$2:$A177,$A177)+COUNTIFS($L$2:$L177,"ET",$B$2:$B177,"&lt;&gt;"&amp;$B177,$A$2:$A177,$A177),COUNTIFS($L$2:$L177,"Tor",$B$2:$B177,"&lt;&gt;"&amp;$B177,$A$2:$A177,$A177)+COUNTIFS($L$2:$L177,"ET",$B$2:$B177,"&lt;&gt;"&amp;$B177,$A$2:$A177,$A177)&amp;":"&amp;COUNTIFS($L$2:$L177,"Tor",$B$2:$B177,$B177,$A$2:$A177,$A177)+COUNTIFS($L$2:$L177,"ET",$B$2:$B177,$B177,$A$2:$A177,$A177)),""),"")</f>
        <v/>
      </c>
      <c r="J177" s="18">
        <f>_xlfn.IFNA(IF(VLOOKUP($A177,Spiele!$A$2:$D$16,3,FALSE)=$B177,(COUNTIFS($L$1:$L176,"Tor",$B$1:$B176,$B177,$A$1:$A176,$A177)+COUNTIFS($L$1:$L176,"ET",$B$1:$B176,$B177,$A$1:$A176,$A177))-(COUNTIFS($L$1:$L176,"Tor",$B$1:$B176,"&lt;&gt;"&amp;$B177,$A$1:$A176,$A177)+COUNTIFS($L$1:$L176,"ET",$B$1:$B176,"&lt;&gt;"&amp;$B177,$A$1:$A176,$A177)),(COUNTIFS($L$1:$L176,"Tor",$B$1:$B176,$B177,$A$1:$A176,$A177)+COUNTIFS($L$1:$L176,"ET",$B$1:$B176,$B177,$A$1:$A176,$A177))-(COUNTIFS($L$1:$L176,"Tor",$B$1:$B176,"&lt;&gt;"&amp;$B177,$A$1:$A176,$A177)+COUNTIFS($L$1:$L176,"ET",$B$1:$B176,"&lt;&gt;"&amp;$B177,$A$1:$A176,$A177))),"")</f>
        <v>-1</v>
      </c>
      <c r="K177" s="3">
        <v>20</v>
      </c>
      <c r="L177" s="17" t="s">
        <v>20</v>
      </c>
      <c r="M177" s="2" t="s">
        <v>164</v>
      </c>
      <c r="N177" s="2" t="s">
        <v>179</v>
      </c>
      <c r="O177" s="17"/>
      <c r="AA177" s="2" t="s">
        <v>143</v>
      </c>
      <c r="AB177" s="17" t="s">
        <v>144</v>
      </c>
      <c r="AC177" s="14" t="s">
        <v>151</v>
      </c>
      <c r="AD177" s="14" t="s">
        <v>157</v>
      </c>
      <c r="AE177" s="18"/>
      <c r="AF177" s="13">
        <v>7</v>
      </c>
      <c r="AG177" s="13">
        <v>9</v>
      </c>
      <c r="AH177" s="19">
        <f t="shared" si="8"/>
        <v>9.5997708305979881</v>
      </c>
      <c r="AI177" s="19">
        <f t="shared" si="9"/>
        <v>29.465894784837175</v>
      </c>
      <c r="AJ177" s="2" t="s">
        <v>147</v>
      </c>
      <c r="AK177" s="13">
        <v>3.5</v>
      </c>
      <c r="AL177" s="13">
        <v>1</v>
      </c>
      <c r="AM177" s="19">
        <f>IF(Abschlüsse[[#This Row],[Ergeb]]="ET","",SQRT(($AF177-$AK177)^2+($AG177-$AL177)^2))</f>
        <v>8.7321245982864895</v>
      </c>
      <c r="AN177" s="3">
        <v>0</v>
      </c>
      <c r="AO177" s="13"/>
      <c r="AP177" s="13"/>
      <c r="AQ177" s="19" t="str">
        <f t="shared" si="10"/>
        <v/>
      </c>
      <c r="AR177" s="3">
        <v>2</v>
      </c>
      <c r="AS177" s="13">
        <v>6.5</v>
      </c>
      <c r="AT177" s="13">
        <v>8.5</v>
      </c>
      <c r="AU177" s="19">
        <f t="shared" si="11"/>
        <v>0.70710678118654757</v>
      </c>
    </row>
    <row r="178" spans="1:47" ht="25.05" customHeight="1">
      <c r="A178" s="3">
        <v>7</v>
      </c>
      <c r="B178" s="2" t="s">
        <v>67</v>
      </c>
      <c r="C178" s="17" t="str">
        <f>IF($A178="","",IF(VLOOKUP($A178,Spiele!$A$2:$D$16,3,FALSE)=$B178,"H","G"))</f>
        <v>G</v>
      </c>
      <c r="D178" s="17" t="str">
        <f>IF($B178="","",IF(VLOOKUP($A178,Spiele!$A$2:$F$16,3,FALSE)=$B178,VLOOKUP($A178,Spiele!$A$2:$F$16,4,FALSE),VLOOKUP($A178,Spiele!$A$2:$F$16,3,FALSE)))</f>
        <v>FCN</v>
      </c>
      <c r="E178" s="18">
        <f>IF(Abschlüsse[[#This Row],[Ergeb]]="ET",0,COUNTIFS($A$2:$A178,$A178,$B$2:$B178,$B178,$L$2:$L178,"&lt;&gt;ET"))</f>
        <v>0</v>
      </c>
      <c r="F178" s="11">
        <v>55</v>
      </c>
      <c r="G178" s="12">
        <v>2</v>
      </c>
      <c r="H178" s="18">
        <f>COUNTIFS('Rote Karten'!$A$2:$A$4,$A178,'Rote Karten'!$D$2:$D$4,"&lt;&gt;"&amp;$B178,'Rote Karten'!$B$2:$B$4,"&lt;"&amp;$F178,'Rote Karten'!$C$2:$C$4,"&lt;="&amp;$G178)-COUNTIFS('Rote Karten'!$A$2:$A$4,$A178,'Rote Karten'!$D$2:$D$4,$B178,'Rote Karten'!$B$2:$B$4,"&lt;"&amp;$F178,'Rote Karten'!$C$2:$C$4,"&lt;="&amp;$G178)</f>
        <v>0</v>
      </c>
      <c r="I178" s="17" t="str">
        <f>IF(OR($L178="Tor",$L178="ET"),_xlfn.IFNA(IF(VLOOKUP($A178,Spiele!$A$2:$C$16,3,FALSE)=$B178,COUNTIFS($L$2:$L178,"Tor",$B$2:$B178,$B178,$A$2:$A178,$A178)+COUNTIFS($L$2:$L178,"ET",$B$2:$B178,$B178,$A$2:$A178,$A178)&amp;":"&amp;COUNTIFS($L$2:$L178,"Tor",$B$2:$B178,"&lt;&gt;"&amp;$B178,$A$2:$A178,$A178)+COUNTIFS($L$2:$L178,"ET",$B$2:$B178,"&lt;&gt;"&amp;$B178,$A$2:$A178,$A178),COUNTIFS($L$2:$L178,"Tor",$B$2:$B178,"&lt;&gt;"&amp;$B178,$A$2:$A178,$A178)+COUNTIFS($L$2:$L178,"ET",$B$2:$B178,"&lt;&gt;"&amp;$B178,$A$2:$A178,$A178)&amp;":"&amp;COUNTIFS($L$2:$L178,"Tor",$B$2:$B178,$B178,$A$2:$A178,$A178)+COUNTIFS($L$2:$L178,"ET",$B$2:$B178,$B178,$A$2:$A178,$A178)),""),"")</f>
        <v>1:1</v>
      </c>
      <c r="J178" s="18">
        <f>_xlfn.IFNA(IF(VLOOKUP($A178,Spiele!$A$2:$D$16,3,FALSE)=$B178,(COUNTIFS($L$1:$L177,"Tor",$B$1:$B177,$B178,$A$1:$A177,$A178)+COUNTIFS($L$1:$L177,"ET",$B$1:$B177,$B178,$A$1:$A177,$A178))-(COUNTIFS($L$1:$L177,"Tor",$B$1:$B177,"&lt;&gt;"&amp;$B178,$A$1:$A177,$A178)+COUNTIFS($L$1:$L177,"ET",$B$1:$B177,"&lt;&gt;"&amp;$B178,$A$1:$A177,$A178)),(COUNTIFS($L$1:$L177,"Tor",$B$1:$B177,$B178,$A$1:$A177,$A178)+COUNTIFS($L$1:$L177,"ET",$B$1:$B177,$B178,$A$1:$A177,$A178))-(COUNTIFS($L$1:$L177,"Tor",$B$1:$B177,"&lt;&gt;"&amp;$B178,$A$1:$A177,$A178)+COUNTIFS($L$1:$L177,"ET",$B$1:$B177,"&lt;&gt;"&amp;$B178,$A$1:$A177,$A178))),"")</f>
        <v>-1</v>
      </c>
      <c r="K178" s="3">
        <v>21</v>
      </c>
      <c r="L178" s="17" t="s">
        <v>172</v>
      </c>
      <c r="O178" s="17"/>
      <c r="AC178" s="14"/>
      <c r="AD178" s="14"/>
      <c r="AE178" s="18">
        <v>1</v>
      </c>
      <c r="AH178" s="19" t="str">
        <f t="shared" si="8"/>
        <v/>
      </c>
      <c r="AI178" s="19" t="str">
        <f t="shared" si="9"/>
        <v/>
      </c>
      <c r="AM178" s="19" t="str">
        <f>IF(Abschlüsse[[#This Row],[Ergeb]]="ET","",SQRT(($AF178-$AK178)^2+($AG178-$AL178)^2))</f>
        <v/>
      </c>
      <c r="AO178" s="13"/>
      <c r="AP178" s="13"/>
      <c r="AQ178" s="19" t="str">
        <f t="shared" si="10"/>
        <v/>
      </c>
      <c r="AU178" s="19" t="str">
        <f t="shared" si="11"/>
        <v/>
      </c>
    </row>
    <row r="179" spans="1:47" ht="25.05" customHeight="1">
      <c r="A179" s="3">
        <v>7</v>
      </c>
      <c r="B179" s="2" t="s">
        <v>8</v>
      </c>
      <c r="C179" s="17" t="str">
        <f>IF($A179="","",IF(VLOOKUP($A179,Spiele!$A$2:$D$16,3,FALSE)=$B179,"H","G"))</f>
        <v>H</v>
      </c>
      <c r="D179" s="17" t="str">
        <f>IF($B179="","",IF(VLOOKUP($A179,Spiele!$A$2:$F$16,3,FALSE)=$B179,VLOOKUP($A179,Spiele!$A$2:$F$16,4,FALSE),VLOOKUP($A179,Spiele!$A$2:$F$16,3,FALSE)))</f>
        <v>FCA</v>
      </c>
      <c r="E179" s="18">
        <f>IF(Abschlüsse[[#This Row],[Ergeb]]="ET",0,COUNTIFS($A$2:$A179,$A179,$B$2:$B179,$B179,$L$2:$L179,"&lt;&gt;ET"))</f>
        <v>19</v>
      </c>
      <c r="F179" s="11">
        <v>58</v>
      </c>
      <c r="G179" s="12">
        <v>2</v>
      </c>
      <c r="H179" s="18">
        <f>COUNTIFS('Rote Karten'!$A$2:$A$4,$A179,'Rote Karten'!$D$2:$D$4,"&lt;&gt;"&amp;$B179,'Rote Karten'!$B$2:$B$4,"&lt;"&amp;$F179,'Rote Karten'!$C$2:$C$4,"&lt;="&amp;$G179)-COUNTIFS('Rote Karten'!$A$2:$A$4,$A179,'Rote Karten'!$D$2:$D$4,$B179,'Rote Karten'!$B$2:$B$4,"&lt;"&amp;$F179,'Rote Karten'!$C$2:$C$4,"&lt;="&amp;$G179)</f>
        <v>0</v>
      </c>
      <c r="I179" s="17" t="str">
        <f>IF(OR($L179="Tor",$L179="ET"),_xlfn.IFNA(IF(VLOOKUP($A179,Spiele!$A$2:$C$16,3,FALSE)=$B179,COUNTIFS($L$2:$L179,"Tor",$B$2:$B179,$B179,$A$2:$A179,$A179)+COUNTIFS($L$2:$L179,"ET",$B$2:$B179,$B179,$A$2:$A179,$A179)&amp;":"&amp;COUNTIFS($L$2:$L179,"Tor",$B$2:$B179,"&lt;&gt;"&amp;$B179,$A$2:$A179,$A179)+COUNTIFS($L$2:$L179,"ET",$B$2:$B179,"&lt;&gt;"&amp;$B179,$A$2:$A179,$A179),COUNTIFS($L$2:$L179,"Tor",$B$2:$B179,"&lt;&gt;"&amp;$B179,$A$2:$A179,$A179)+COUNTIFS($L$2:$L179,"ET",$B$2:$B179,"&lt;&gt;"&amp;$B179,$A$2:$A179,$A179)&amp;":"&amp;COUNTIFS($L$2:$L179,"Tor",$B$2:$B179,$B179,$A$2:$A179,$A179)+COUNTIFS($L$2:$L179,"ET",$B$2:$B179,$B179,$A$2:$A179,$A179)),""),"")</f>
        <v/>
      </c>
      <c r="J179" s="18">
        <f>_xlfn.IFNA(IF(VLOOKUP($A179,Spiele!$A$2:$D$16,3,FALSE)=$B179,(COUNTIFS($L$1:$L178,"Tor",$B$1:$B178,$B179,$A$1:$A178,$A179)+COUNTIFS($L$1:$L178,"ET",$B$1:$B178,$B179,$A$1:$A178,$A179))-(COUNTIFS($L$1:$L178,"Tor",$B$1:$B178,"&lt;&gt;"&amp;$B179,$A$1:$A178,$A179)+COUNTIFS($L$1:$L178,"ET",$B$1:$B178,"&lt;&gt;"&amp;$B179,$A$1:$A178,$A179)),(COUNTIFS($L$1:$L178,"Tor",$B$1:$B178,$B179,$A$1:$A178,$A179)+COUNTIFS($L$1:$L178,"ET",$B$1:$B178,$B179,$A$1:$A178,$A179))-(COUNTIFS($L$1:$L178,"Tor",$B$1:$B178,"&lt;&gt;"&amp;$B179,$A$1:$A178,$A179)+COUNTIFS($L$1:$L178,"ET",$B$1:$B178,"&lt;&gt;"&amp;$B179,$A$1:$A178,$A179))),"")</f>
        <v>0</v>
      </c>
      <c r="K179" s="3">
        <v>22</v>
      </c>
      <c r="L179" s="17" t="s">
        <v>19</v>
      </c>
      <c r="M179" s="2" t="s">
        <v>164</v>
      </c>
      <c r="N179" s="2" t="s">
        <v>159</v>
      </c>
      <c r="O179" s="17">
        <v>8</v>
      </c>
      <c r="P179" s="2">
        <v>16</v>
      </c>
      <c r="AA179" s="2" t="s">
        <v>152</v>
      </c>
      <c r="AB179" s="17" t="s">
        <v>144</v>
      </c>
      <c r="AC179" s="14" t="s">
        <v>151</v>
      </c>
      <c r="AD179" s="14" t="s">
        <v>157</v>
      </c>
      <c r="AE179" s="18">
        <v>27</v>
      </c>
      <c r="AF179" s="13">
        <v>-3</v>
      </c>
      <c r="AG179" s="13">
        <v>16.5</v>
      </c>
      <c r="AH179" s="19">
        <f t="shared" si="8"/>
        <v>16.5</v>
      </c>
      <c r="AI179" s="19">
        <f t="shared" si="9"/>
        <v>24.271404601949332</v>
      </c>
      <c r="AJ179" s="2" t="s">
        <v>147</v>
      </c>
      <c r="AK179" s="13">
        <v>-0.5</v>
      </c>
      <c r="AL179" s="13">
        <v>3.5</v>
      </c>
      <c r="AM179" s="19">
        <f>IF(Abschlüsse[[#This Row],[Ergeb]]="ET","",SQRT(($AF179-$AK179)^2+($AG179-$AL179)^2))</f>
        <v>13.238202294873727</v>
      </c>
      <c r="AN179" s="3">
        <v>1</v>
      </c>
      <c r="AO179" s="13">
        <v>-5.5</v>
      </c>
      <c r="AP179" s="13">
        <v>14.5</v>
      </c>
      <c r="AQ179" s="19">
        <f t="shared" si="10"/>
        <v>3.2015621187164243</v>
      </c>
      <c r="AR179" s="3">
        <v>1</v>
      </c>
      <c r="AS179" s="13">
        <v>-3</v>
      </c>
      <c r="AT179" s="13">
        <v>14.5</v>
      </c>
      <c r="AU179" s="19">
        <f t="shared" si="11"/>
        <v>2</v>
      </c>
    </row>
    <row r="180" spans="1:47" ht="25.05" customHeight="1">
      <c r="A180" s="3">
        <v>7</v>
      </c>
      <c r="B180" s="2" t="s">
        <v>8</v>
      </c>
      <c r="C180" s="17" t="str">
        <f>IF($A180="","",IF(VLOOKUP($A180,Spiele!$A$2:$D$16,3,FALSE)=$B180,"H","G"))</f>
        <v>H</v>
      </c>
      <c r="D180" s="17" t="str">
        <f>IF($B180="","",IF(VLOOKUP($A180,Spiele!$A$2:$F$16,3,FALSE)=$B180,VLOOKUP($A180,Spiele!$A$2:$F$16,4,FALSE),VLOOKUP($A180,Spiele!$A$2:$F$16,3,FALSE)))</f>
        <v>FCA</v>
      </c>
      <c r="E180" s="18">
        <f>IF(Abschlüsse[[#This Row],[Ergeb]]="ET",0,COUNTIFS($A$2:$A180,$A180,$B$2:$B180,$B180,$L$2:$L180,"&lt;&gt;ET"))</f>
        <v>20</v>
      </c>
      <c r="F180" s="11">
        <v>59</v>
      </c>
      <c r="G180" s="12">
        <v>2</v>
      </c>
      <c r="H180" s="18">
        <f>COUNTIFS('Rote Karten'!$A$2:$A$4,$A180,'Rote Karten'!$D$2:$D$4,"&lt;&gt;"&amp;$B180,'Rote Karten'!$B$2:$B$4,"&lt;"&amp;$F180,'Rote Karten'!$C$2:$C$4,"&lt;="&amp;$G180)-COUNTIFS('Rote Karten'!$A$2:$A$4,$A180,'Rote Karten'!$D$2:$D$4,$B180,'Rote Karten'!$B$2:$B$4,"&lt;"&amp;$F180,'Rote Karten'!$C$2:$C$4,"&lt;="&amp;$G180)</f>
        <v>0</v>
      </c>
      <c r="I180" s="17" t="str">
        <f>IF(OR($L180="Tor",$L180="ET"),_xlfn.IFNA(IF(VLOOKUP($A180,Spiele!$A$2:$C$16,3,FALSE)=$B180,COUNTIFS($L$2:$L180,"Tor",$B$2:$B180,$B180,$A$2:$A180,$A180)+COUNTIFS($L$2:$L180,"ET",$B$2:$B180,$B180,$A$2:$A180,$A180)&amp;":"&amp;COUNTIFS($L$2:$L180,"Tor",$B$2:$B180,"&lt;&gt;"&amp;$B180,$A$2:$A180,$A180)+COUNTIFS($L$2:$L180,"ET",$B$2:$B180,"&lt;&gt;"&amp;$B180,$A$2:$A180,$A180),COUNTIFS($L$2:$L180,"Tor",$B$2:$B180,"&lt;&gt;"&amp;$B180,$A$2:$A180,$A180)+COUNTIFS($L$2:$L180,"ET",$B$2:$B180,"&lt;&gt;"&amp;$B180,$A$2:$A180,$A180)&amp;":"&amp;COUNTIFS($L$2:$L180,"Tor",$B$2:$B180,$B180,$A$2:$A180,$A180)+COUNTIFS($L$2:$L180,"ET",$B$2:$B180,$B180,$A$2:$A180,$A180)),""),"")</f>
        <v/>
      </c>
      <c r="J180" s="18">
        <f>_xlfn.IFNA(IF(VLOOKUP($A180,Spiele!$A$2:$D$16,3,FALSE)=$B180,(COUNTIFS($L$1:$L179,"Tor",$B$1:$B179,$B180,$A$1:$A179,$A180)+COUNTIFS($L$1:$L179,"ET",$B$1:$B179,$B180,$A$1:$A179,$A180))-(COUNTIFS($L$1:$L179,"Tor",$B$1:$B179,"&lt;&gt;"&amp;$B180,$A$1:$A179,$A180)+COUNTIFS($L$1:$L179,"ET",$B$1:$B179,"&lt;&gt;"&amp;$B180,$A$1:$A179,$A180)),(COUNTIFS($L$1:$L179,"Tor",$B$1:$B179,$B180,$A$1:$A179,$A180)+COUNTIFS($L$1:$L179,"ET",$B$1:$B179,$B180,$A$1:$A179,$A180))-(COUNTIFS($L$1:$L179,"Tor",$B$1:$B179,"&lt;&gt;"&amp;$B180,$A$1:$A179,$A180)+COUNTIFS($L$1:$L179,"ET",$B$1:$B179,"&lt;&gt;"&amp;$B180,$A$1:$A179,$A180))),"")</f>
        <v>0</v>
      </c>
      <c r="K180" s="3">
        <v>23</v>
      </c>
      <c r="L180" s="17" t="s">
        <v>20</v>
      </c>
      <c r="M180" s="2" t="s">
        <v>164</v>
      </c>
      <c r="N180" s="2" t="s">
        <v>165</v>
      </c>
      <c r="O180" s="17">
        <v>8</v>
      </c>
      <c r="AA180" s="2" t="s">
        <v>152</v>
      </c>
      <c r="AB180" s="17" t="s">
        <v>150</v>
      </c>
      <c r="AC180" s="14" t="s">
        <v>151</v>
      </c>
      <c r="AD180" s="14" t="s">
        <v>157</v>
      </c>
      <c r="AE180" s="18">
        <v>10</v>
      </c>
      <c r="AF180" s="13">
        <v>14.5</v>
      </c>
      <c r="AG180" s="13">
        <v>8.5</v>
      </c>
      <c r="AH180" s="19">
        <f t="shared" si="8"/>
        <v>13.775180579578622</v>
      </c>
      <c r="AI180" s="19">
        <f t="shared" si="9"/>
        <v>13.018666912102047</v>
      </c>
      <c r="AJ180" s="2" t="s">
        <v>147</v>
      </c>
      <c r="AK180" s="13">
        <v>3.5</v>
      </c>
      <c r="AL180" s="13">
        <v>0.5</v>
      </c>
      <c r="AM180" s="19">
        <f>IF(Abschlüsse[[#This Row],[Ergeb]]="ET","",SQRT(($AF180-$AK180)^2+($AG180-$AL180)^2))</f>
        <v>13.601470508735444</v>
      </c>
      <c r="AN180" s="3">
        <v>1</v>
      </c>
      <c r="AO180" s="13">
        <v>11</v>
      </c>
      <c r="AP180" s="13">
        <v>8.5</v>
      </c>
      <c r="AQ180" s="19">
        <f t="shared" si="10"/>
        <v>3.5</v>
      </c>
      <c r="AR180" s="3">
        <v>1</v>
      </c>
      <c r="AS180" s="13">
        <v>13.5</v>
      </c>
      <c r="AT180" s="13">
        <v>7.5</v>
      </c>
      <c r="AU180" s="19">
        <f t="shared" si="11"/>
        <v>1.4142135623730951</v>
      </c>
    </row>
    <row r="181" spans="1:47" ht="25.05" customHeight="1">
      <c r="A181" s="3">
        <v>7</v>
      </c>
      <c r="B181" s="2" t="s">
        <v>8</v>
      </c>
      <c r="C181" s="17" t="str">
        <f>IF($A181="","",IF(VLOOKUP($A181,Spiele!$A$2:$D$16,3,FALSE)=$B181,"H","G"))</f>
        <v>H</v>
      </c>
      <c r="D181" s="17" t="str">
        <f>IF($B181="","",IF(VLOOKUP($A181,Spiele!$A$2:$F$16,3,FALSE)=$B181,VLOOKUP($A181,Spiele!$A$2:$F$16,4,FALSE),VLOOKUP($A181,Spiele!$A$2:$F$16,3,FALSE)))</f>
        <v>FCA</v>
      </c>
      <c r="E181" s="18">
        <f>IF(Abschlüsse[[#This Row],[Ergeb]]="ET",0,COUNTIFS($A$2:$A181,$A181,$B$2:$B181,$B181,$L$2:$L181,"&lt;&gt;ET"))</f>
        <v>21</v>
      </c>
      <c r="F181" s="11">
        <v>60</v>
      </c>
      <c r="G181" s="12">
        <v>2</v>
      </c>
      <c r="H181" s="18">
        <f>COUNTIFS('Rote Karten'!$A$2:$A$4,$A181,'Rote Karten'!$D$2:$D$4,"&lt;&gt;"&amp;$B181,'Rote Karten'!$B$2:$B$4,"&lt;"&amp;$F181,'Rote Karten'!$C$2:$C$4,"&lt;="&amp;$G181)-COUNTIFS('Rote Karten'!$A$2:$A$4,$A181,'Rote Karten'!$D$2:$D$4,$B181,'Rote Karten'!$B$2:$B$4,"&lt;"&amp;$F181,'Rote Karten'!$C$2:$C$4,"&lt;="&amp;$G181)</f>
        <v>0</v>
      </c>
      <c r="I181" s="17" t="str">
        <f>IF(OR($L181="Tor",$L181="ET"),_xlfn.IFNA(IF(VLOOKUP($A181,Spiele!$A$2:$C$16,3,FALSE)=$B181,COUNTIFS($L$2:$L181,"Tor",$B$2:$B181,$B181,$A$2:$A181,$A181)+COUNTIFS($L$2:$L181,"ET",$B$2:$B181,$B181,$A$2:$A181,$A181)&amp;":"&amp;COUNTIFS($L$2:$L181,"Tor",$B$2:$B181,"&lt;&gt;"&amp;$B181,$A$2:$A181,$A181)+COUNTIFS($L$2:$L181,"ET",$B$2:$B181,"&lt;&gt;"&amp;$B181,$A$2:$A181,$A181),COUNTIFS($L$2:$L181,"Tor",$B$2:$B181,"&lt;&gt;"&amp;$B181,$A$2:$A181,$A181)+COUNTIFS($L$2:$L181,"ET",$B$2:$B181,"&lt;&gt;"&amp;$B181,$A$2:$A181,$A181)&amp;":"&amp;COUNTIFS($L$2:$L181,"Tor",$B$2:$B181,$B181,$A$2:$A181,$A181)+COUNTIFS($L$2:$L181,"ET",$B$2:$B181,$B181,$A$2:$A181,$A181)),""),"")</f>
        <v/>
      </c>
      <c r="J181" s="18">
        <f>_xlfn.IFNA(IF(VLOOKUP($A181,Spiele!$A$2:$D$16,3,FALSE)=$B181,(COUNTIFS($L$1:$L180,"Tor",$B$1:$B180,$B181,$A$1:$A180,$A181)+COUNTIFS($L$1:$L180,"ET",$B$1:$B180,$B181,$A$1:$A180,$A181))-(COUNTIFS($L$1:$L180,"Tor",$B$1:$B180,"&lt;&gt;"&amp;$B181,$A$1:$A180,$A181)+COUNTIFS($L$1:$L180,"ET",$B$1:$B180,"&lt;&gt;"&amp;$B181,$A$1:$A180,$A181)),(COUNTIFS($L$1:$L180,"Tor",$B$1:$B180,$B181,$A$1:$A180,$A181)+COUNTIFS($L$1:$L180,"ET",$B$1:$B180,$B181,$A$1:$A180,$A181))-(COUNTIFS($L$1:$L180,"Tor",$B$1:$B180,"&lt;&gt;"&amp;$B181,$A$1:$A180,$A181)+COUNTIFS($L$1:$L180,"ET",$B$1:$B180,"&lt;&gt;"&amp;$B181,$A$1:$A180,$A181))),"")</f>
        <v>0</v>
      </c>
      <c r="K181" s="3">
        <v>24</v>
      </c>
      <c r="L181" s="17" t="s">
        <v>20</v>
      </c>
      <c r="M181" s="2" t="s">
        <v>169</v>
      </c>
      <c r="N181" s="2" t="s">
        <v>3</v>
      </c>
      <c r="O181" s="17"/>
      <c r="AA181" s="2" t="s">
        <v>142</v>
      </c>
      <c r="AB181" s="17" t="s">
        <v>150</v>
      </c>
      <c r="AC181" s="14" t="s">
        <v>151</v>
      </c>
      <c r="AD181" s="14" t="s">
        <v>157</v>
      </c>
      <c r="AE181" s="18">
        <v>27</v>
      </c>
      <c r="AF181" s="13">
        <v>11</v>
      </c>
      <c r="AG181" s="13">
        <v>28</v>
      </c>
      <c r="AH181" s="19">
        <f t="shared" si="8"/>
        <v>28.94608090916627</v>
      </c>
      <c r="AI181" s="19">
        <f t="shared" si="9"/>
        <v>12.946111027969463</v>
      </c>
      <c r="AJ181" s="2" t="s">
        <v>147</v>
      </c>
      <c r="AK181" s="13">
        <v>0</v>
      </c>
      <c r="AL181" s="13">
        <v>1</v>
      </c>
      <c r="AM181" s="19">
        <f>IF(Abschlüsse[[#This Row],[Ergeb]]="ET","",SQRT(($AF181-$AK181)^2+($AG181-$AL181)^2))</f>
        <v>29.154759474226502</v>
      </c>
      <c r="AN181" s="3">
        <v>1</v>
      </c>
      <c r="AO181" s="13">
        <v>10</v>
      </c>
      <c r="AP181" s="13">
        <v>27.5</v>
      </c>
      <c r="AQ181" s="19">
        <f t="shared" si="10"/>
        <v>1.1180339887498949</v>
      </c>
      <c r="AR181" s="3">
        <v>3</v>
      </c>
      <c r="AS181" s="13">
        <v>6.5</v>
      </c>
      <c r="AT181" s="13">
        <v>17.5</v>
      </c>
      <c r="AU181" s="19">
        <f t="shared" si="11"/>
        <v>11.423659658795863</v>
      </c>
    </row>
    <row r="182" spans="1:47" ht="25.05" customHeight="1">
      <c r="A182" s="3">
        <v>7</v>
      </c>
      <c r="B182" s="2" t="s">
        <v>67</v>
      </c>
      <c r="C182" s="17" t="str">
        <f>IF($A182="","",IF(VLOOKUP($A182,Spiele!$A$2:$D$16,3,FALSE)=$B182,"H","G"))</f>
        <v>G</v>
      </c>
      <c r="D182" s="17" t="str">
        <f>IF($B182="","",IF(VLOOKUP($A182,Spiele!$A$2:$F$16,3,FALSE)=$B182,VLOOKUP($A182,Spiele!$A$2:$F$16,4,FALSE),VLOOKUP($A182,Spiele!$A$2:$F$16,3,FALSE)))</f>
        <v>FCN</v>
      </c>
      <c r="E182" s="18">
        <f>IF(Abschlüsse[[#This Row],[Ergeb]]="ET",0,COUNTIFS($A$2:$A182,$A182,$B$2:$B182,$B182,$L$2:$L182,"&lt;&gt;ET"))</f>
        <v>8</v>
      </c>
      <c r="F182" s="11">
        <v>62</v>
      </c>
      <c r="G182" s="12">
        <v>2</v>
      </c>
      <c r="H182" s="18">
        <f>COUNTIFS('Rote Karten'!$A$2:$A$4,$A182,'Rote Karten'!$D$2:$D$4,"&lt;&gt;"&amp;$B182,'Rote Karten'!$B$2:$B$4,"&lt;"&amp;$F182,'Rote Karten'!$C$2:$C$4,"&lt;="&amp;$G182)-COUNTIFS('Rote Karten'!$A$2:$A$4,$A182,'Rote Karten'!$D$2:$D$4,$B182,'Rote Karten'!$B$2:$B$4,"&lt;"&amp;$F182,'Rote Karten'!$C$2:$C$4,"&lt;="&amp;$G182)</f>
        <v>0</v>
      </c>
      <c r="I182" s="17" t="str">
        <f>IF(OR($L182="Tor",$L182="ET"),_xlfn.IFNA(IF(VLOOKUP($A182,Spiele!$A$2:$C$16,3,FALSE)=$B182,COUNTIFS($L$2:$L182,"Tor",$B$2:$B182,$B182,$A$2:$A182,$A182)+COUNTIFS($L$2:$L182,"ET",$B$2:$B182,$B182,$A$2:$A182,$A182)&amp;":"&amp;COUNTIFS($L$2:$L182,"Tor",$B$2:$B182,"&lt;&gt;"&amp;$B182,$A$2:$A182,$A182)+COUNTIFS($L$2:$L182,"ET",$B$2:$B182,"&lt;&gt;"&amp;$B182,$A$2:$A182,$A182),COUNTIFS($L$2:$L182,"Tor",$B$2:$B182,"&lt;&gt;"&amp;$B182,$A$2:$A182,$A182)+COUNTIFS($L$2:$L182,"ET",$B$2:$B182,"&lt;&gt;"&amp;$B182,$A$2:$A182,$A182)&amp;":"&amp;COUNTIFS($L$2:$L182,"Tor",$B$2:$B182,$B182,$A$2:$A182,$A182)+COUNTIFS($L$2:$L182,"ET",$B$2:$B182,$B182,$A$2:$A182,$A182)),""),"")</f>
        <v/>
      </c>
      <c r="J182" s="18">
        <f>_xlfn.IFNA(IF(VLOOKUP($A182,Spiele!$A$2:$D$16,3,FALSE)=$B182,(COUNTIFS($L$1:$L181,"Tor",$B$1:$B181,$B182,$A$1:$A181,$A182)+COUNTIFS($L$1:$L181,"ET",$B$1:$B181,$B182,$A$1:$A181,$A182))-(COUNTIFS($L$1:$L181,"Tor",$B$1:$B181,"&lt;&gt;"&amp;$B182,$A$1:$A181,$A182)+COUNTIFS($L$1:$L181,"ET",$B$1:$B181,"&lt;&gt;"&amp;$B182,$A$1:$A181,$A182)),(COUNTIFS($L$1:$L181,"Tor",$B$1:$B181,$B182,$A$1:$A181,$A182)+COUNTIFS($L$1:$L181,"ET",$B$1:$B181,$B182,$A$1:$A181,$A182))-(COUNTIFS($L$1:$L181,"Tor",$B$1:$B181,"&lt;&gt;"&amp;$B182,$A$1:$A181,$A182)+COUNTIFS($L$1:$L181,"ET",$B$1:$B181,"&lt;&gt;"&amp;$B182,$A$1:$A181,$A182))),"")</f>
        <v>0</v>
      </c>
      <c r="K182" s="3">
        <v>25</v>
      </c>
      <c r="L182" s="17" t="s">
        <v>20</v>
      </c>
      <c r="M182" s="2" t="s">
        <v>164</v>
      </c>
      <c r="N182" s="2" t="s">
        <v>165</v>
      </c>
      <c r="O182" s="17"/>
      <c r="AA182" s="2" t="s">
        <v>152</v>
      </c>
      <c r="AB182" s="17" t="s">
        <v>144</v>
      </c>
      <c r="AC182" s="14" t="s">
        <v>151</v>
      </c>
      <c r="AD182" s="14" t="s">
        <v>157</v>
      </c>
      <c r="AE182" s="18"/>
      <c r="AF182" s="13">
        <v>-12.5</v>
      </c>
      <c r="AG182" s="13">
        <v>11.5</v>
      </c>
      <c r="AH182" s="19">
        <f t="shared" si="8"/>
        <v>14.505019820737923</v>
      </c>
      <c r="AI182" s="19">
        <f t="shared" si="9"/>
        <v>17.013740039938664</v>
      </c>
      <c r="AJ182" s="2" t="s">
        <v>147</v>
      </c>
      <c r="AK182" s="13">
        <v>-2.5</v>
      </c>
      <c r="AL182" s="13">
        <v>0.5</v>
      </c>
      <c r="AM182" s="19">
        <f>IF(Abschlüsse[[#This Row],[Ergeb]]="ET","",SQRT(($AF182-$AK182)^2+($AG182-$AL182)^2))</f>
        <v>14.866068747318506</v>
      </c>
      <c r="AN182" s="3">
        <v>3</v>
      </c>
      <c r="AO182" s="13">
        <v>-12.5</v>
      </c>
      <c r="AP182" s="13">
        <v>10.5</v>
      </c>
      <c r="AQ182" s="19">
        <f t="shared" si="10"/>
        <v>1</v>
      </c>
      <c r="AR182" s="3">
        <v>2</v>
      </c>
      <c r="AS182" s="13">
        <v>-7</v>
      </c>
      <c r="AT182" s="13">
        <v>8</v>
      </c>
      <c r="AU182" s="19">
        <f t="shared" si="11"/>
        <v>6.5192024052026492</v>
      </c>
    </row>
    <row r="183" spans="1:47" ht="25.05" customHeight="1">
      <c r="A183" s="3">
        <v>7</v>
      </c>
      <c r="B183" s="2" t="s">
        <v>8</v>
      </c>
      <c r="C183" s="17" t="str">
        <f>IF($A183="","",IF(VLOOKUP($A183,Spiele!$A$2:$D$16,3,FALSE)=$B183,"H","G"))</f>
        <v>H</v>
      </c>
      <c r="D183" s="17" t="str">
        <f>IF($B183="","",IF(VLOOKUP($A183,Spiele!$A$2:$F$16,3,FALSE)=$B183,VLOOKUP($A183,Spiele!$A$2:$F$16,4,FALSE),VLOOKUP($A183,Spiele!$A$2:$F$16,3,FALSE)))</f>
        <v>FCA</v>
      </c>
      <c r="E183" s="18">
        <f>IF(Abschlüsse[[#This Row],[Ergeb]]="ET",0,COUNTIFS($A$2:$A183,$A183,$B$2:$B183,$B183,$L$2:$L183,"&lt;&gt;ET"))</f>
        <v>22</v>
      </c>
      <c r="F183" s="11">
        <v>62</v>
      </c>
      <c r="G183" s="12">
        <v>2</v>
      </c>
      <c r="H183" s="18">
        <f>COUNTIFS('Rote Karten'!$A$2:$A$4,$A183,'Rote Karten'!$D$2:$D$4,"&lt;&gt;"&amp;$B183,'Rote Karten'!$B$2:$B$4,"&lt;"&amp;$F183,'Rote Karten'!$C$2:$C$4,"&lt;="&amp;$G183)-COUNTIFS('Rote Karten'!$A$2:$A$4,$A183,'Rote Karten'!$D$2:$D$4,$B183,'Rote Karten'!$B$2:$B$4,"&lt;"&amp;$F183,'Rote Karten'!$C$2:$C$4,"&lt;="&amp;$G183)</f>
        <v>0</v>
      </c>
      <c r="I183" s="17" t="str">
        <f>IF(OR($L183="Tor",$L183="ET"),_xlfn.IFNA(IF(VLOOKUP($A183,Spiele!$A$2:$C$16,3,FALSE)=$B183,COUNTIFS($L$2:$L183,"Tor",$B$2:$B183,$B183,$A$2:$A183,$A183)+COUNTIFS($L$2:$L183,"ET",$B$2:$B183,$B183,$A$2:$A183,$A183)&amp;":"&amp;COUNTIFS($L$2:$L183,"Tor",$B$2:$B183,"&lt;&gt;"&amp;$B183,$A$2:$A183,$A183)+COUNTIFS($L$2:$L183,"ET",$B$2:$B183,"&lt;&gt;"&amp;$B183,$A$2:$A183,$A183),COUNTIFS($L$2:$L183,"Tor",$B$2:$B183,"&lt;&gt;"&amp;$B183,$A$2:$A183,$A183)+COUNTIFS($L$2:$L183,"ET",$B$2:$B183,"&lt;&gt;"&amp;$B183,$A$2:$A183,$A183)&amp;":"&amp;COUNTIFS($L$2:$L183,"Tor",$B$2:$B183,$B183,$A$2:$A183,$A183)+COUNTIFS($L$2:$L183,"ET",$B$2:$B183,$B183,$A$2:$A183,$A183)),""),"")</f>
        <v/>
      </c>
      <c r="J183" s="18">
        <f>_xlfn.IFNA(IF(VLOOKUP($A183,Spiele!$A$2:$D$16,3,FALSE)=$B183,(COUNTIFS($L$1:$L182,"Tor",$B$1:$B182,$B183,$A$1:$A182,$A183)+COUNTIFS($L$1:$L182,"ET",$B$1:$B182,$B183,$A$1:$A182,$A183))-(COUNTIFS($L$1:$L182,"Tor",$B$1:$B182,"&lt;&gt;"&amp;$B183,$A$1:$A182,$A183)+COUNTIFS($L$1:$L182,"ET",$B$1:$B182,"&lt;&gt;"&amp;$B183,$A$1:$A182,$A183)),(COUNTIFS($L$1:$L182,"Tor",$B$1:$B182,$B183,$A$1:$A182,$A183)+COUNTIFS($L$1:$L182,"ET",$B$1:$B182,$B183,$A$1:$A182,$A183))-(COUNTIFS($L$1:$L182,"Tor",$B$1:$B182,"&lt;&gt;"&amp;$B183,$A$1:$A182,$A183)+COUNTIFS($L$1:$L182,"ET",$B$1:$B182,"&lt;&gt;"&amp;$B183,$A$1:$A182,$A183))),"")</f>
        <v>0</v>
      </c>
      <c r="K183" s="3">
        <v>26</v>
      </c>
      <c r="L183" s="17" t="s">
        <v>18</v>
      </c>
      <c r="M183" s="2" t="s">
        <v>164</v>
      </c>
      <c r="N183" s="2" t="s">
        <v>165</v>
      </c>
      <c r="O183" s="17">
        <v>10</v>
      </c>
      <c r="P183" s="2">
        <v>20</v>
      </c>
      <c r="AA183" s="2" t="s">
        <v>152</v>
      </c>
      <c r="AB183" s="17" t="s">
        <v>150</v>
      </c>
      <c r="AC183" s="14" t="s">
        <v>151</v>
      </c>
      <c r="AD183" s="14" t="s">
        <v>157</v>
      </c>
      <c r="AE183" s="18">
        <v>7</v>
      </c>
      <c r="AF183" s="13">
        <v>4.5</v>
      </c>
      <c r="AG183" s="13">
        <v>8</v>
      </c>
      <c r="AH183" s="19">
        <f t="shared" si="8"/>
        <v>8.0439791148411128</v>
      </c>
      <c r="AI183" s="19">
        <f t="shared" si="9"/>
        <v>39.573173460749466</v>
      </c>
      <c r="AJ183" s="2" t="s">
        <v>147</v>
      </c>
      <c r="AK183" s="13">
        <v>4</v>
      </c>
      <c r="AL183" s="13">
        <v>6.5</v>
      </c>
      <c r="AM183" s="19">
        <f>IF(Abschlüsse[[#This Row],[Ergeb]]="ET","",SQRT(($AF183-$AK183)^2+($AG183-$AL183)^2))</f>
        <v>1.5811388300841898</v>
      </c>
      <c r="AN183" s="3">
        <v>1</v>
      </c>
      <c r="AO183" s="13">
        <v>5.5</v>
      </c>
      <c r="AP183" s="13">
        <v>10.5</v>
      </c>
      <c r="AQ183" s="19">
        <f t="shared" si="10"/>
        <v>2.6925824035672519</v>
      </c>
      <c r="AR183" s="3">
        <v>1</v>
      </c>
      <c r="AS183" s="13">
        <v>-1.5</v>
      </c>
      <c r="AT183" s="13">
        <v>3.5</v>
      </c>
      <c r="AU183" s="19">
        <f t="shared" si="11"/>
        <v>7.5</v>
      </c>
    </row>
    <row r="184" spans="1:47" ht="25.05" customHeight="1">
      <c r="A184" s="3">
        <v>7</v>
      </c>
      <c r="B184" s="2" t="s">
        <v>8</v>
      </c>
      <c r="C184" s="17" t="str">
        <f>IF($A184="","",IF(VLOOKUP($A184,Spiele!$A$2:$D$16,3,FALSE)=$B184,"H","G"))</f>
        <v>H</v>
      </c>
      <c r="D184" s="17" t="str">
        <f>IF($B184="","",IF(VLOOKUP($A184,Spiele!$A$2:$F$16,3,FALSE)=$B184,VLOOKUP($A184,Spiele!$A$2:$F$16,4,FALSE),VLOOKUP($A184,Spiele!$A$2:$F$16,3,FALSE)))</f>
        <v>FCA</v>
      </c>
      <c r="E184" s="18">
        <f>IF(Abschlüsse[[#This Row],[Ergeb]]="ET",0,COUNTIFS($A$2:$A184,$A184,$B$2:$B184,$B184,$L$2:$L184,"&lt;&gt;ET"))</f>
        <v>23</v>
      </c>
      <c r="F184" s="11">
        <v>62</v>
      </c>
      <c r="G184" s="12">
        <v>2</v>
      </c>
      <c r="H184" s="18">
        <f>COUNTIFS('Rote Karten'!$A$2:$A$4,$A184,'Rote Karten'!$D$2:$D$4,"&lt;&gt;"&amp;$B184,'Rote Karten'!$B$2:$B$4,"&lt;"&amp;$F184,'Rote Karten'!$C$2:$C$4,"&lt;="&amp;$G184)-COUNTIFS('Rote Karten'!$A$2:$A$4,$A184,'Rote Karten'!$D$2:$D$4,$B184,'Rote Karten'!$B$2:$B$4,"&lt;"&amp;$F184,'Rote Karten'!$C$2:$C$4,"&lt;="&amp;$G184)</f>
        <v>0</v>
      </c>
      <c r="I184" s="17" t="str">
        <f>IF(OR($L184="Tor",$L184="ET"),_xlfn.IFNA(IF(VLOOKUP($A184,Spiele!$A$2:$C$16,3,FALSE)=$B184,COUNTIFS($L$2:$L184,"Tor",$B$2:$B184,$B184,$A$2:$A184,$A184)+COUNTIFS($L$2:$L184,"ET",$B$2:$B184,$B184,$A$2:$A184,$A184)&amp;":"&amp;COUNTIFS($L$2:$L184,"Tor",$B$2:$B184,"&lt;&gt;"&amp;$B184,$A$2:$A184,$A184)+COUNTIFS($L$2:$L184,"ET",$B$2:$B184,"&lt;&gt;"&amp;$B184,$A$2:$A184,$A184),COUNTIFS($L$2:$L184,"Tor",$B$2:$B184,"&lt;&gt;"&amp;$B184,$A$2:$A184,$A184)+COUNTIFS($L$2:$L184,"ET",$B$2:$B184,"&lt;&gt;"&amp;$B184,$A$2:$A184,$A184)&amp;":"&amp;COUNTIFS($L$2:$L184,"Tor",$B$2:$B184,$B184,$A$2:$A184,$A184)+COUNTIFS($L$2:$L184,"ET",$B$2:$B184,$B184,$A$2:$A184,$A184)),""),"")</f>
        <v/>
      </c>
      <c r="J184" s="18">
        <f>_xlfn.IFNA(IF(VLOOKUP($A184,Spiele!$A$2:$D$16,3,FALSE)=$B184,(COUNTIFS($L$1:$L183,"Tor",$B$1:$B183,$B184,$A$1:$A183,$A184)+COUNTIFS($L$1:$L183,"ET",$B$1:$B183,$B184,$A$1:$A183,$A184))-(COUNTIFS($L$1:$L183,"Tor",$B$1:$B183,"&lt;&gt;"&amp;$B184,$A$1:$A183,$A184)+COUNTIFS($L$1:$L183,"ET",$B$1:$B183,"&lt;&gt;"&amp;$B184,$A$1:$A183,$A184)),(COUNTIFS($L$1:$L183,"Tor",$B$1:$B183,$B184,$A$1:$A183,$A184)+COUNTIFS($L$1:$L183,"ET",$B$1:$B183,$B184,$A$1:$A183,$A184))-(COUNTIFS($L$1:$L183,"Tor",$B$1:$B183,"&lt;&gt;"&amp;$B184,$A$1:$A183,$A184)+COUNTIFS($L$1:$L183,"ET",$B$1:$B183,"&lt;&gt;"&amp;$B184,$A$1:$A183,$A184))),"")</f>
        <v>0</v>
      </c>
      <c r="K184" s="3">
        <v>26</v>
      </c>
      <c r="L184" s="17" t="s">
        <v>171</v>
      </c>
      <c r="M184" s="2" t="s">
        <v>164</v>
      </c>
      <c r="N184" s="2" t="s">
        <v>165</v>
      </c>
      <c r="O184" s="17"/>
      <c r="AA184" s="2" t="s">
        <v>152</v>
      </c>
      <c r="AB184" s="17" t="s">
        <v>144</v>
      </c>
      <c r="AC184" s="14" t="s">
        <v>151</v>
      </c>
      <c r="AD184" s="14" t="s">
        <v>146</v>
      </c>
      <c r="AE184" s="18">
        <v>27</v>
      </c>
      <c r="AF184" s="13">
        <v>-14.5</v>
      </c>
      <c r="AG184" s="13">
        <v>1.5</v>
      </c>
      <c r="AH184" s="19">
        <f t="shared" si="8"/>
        <v>10.943290181659261</v>
      </c>
      <c r="AI184" s="19">
        <f t="shared" si="9"/>
        <v>3.1564901417983617</v>
      </c>
      <c r="AJ184" s="2" t="s">
        <v>147</v>
      </c>
      <c r="AK184" s="13">
        <v>-4.5</v>
      </c>
      <c r="AL184" s="13">
        <v>0.5</v>
      </c>
      <c r="AM184" s="19">
        <f>IF(Abschlüsse[[#This Row],[Ergeb]]="ET","",SQRT(($AF184-$AK184)^2+($AG184-$AL184)^2))</f>
        <v>10.04987562112089</v>
      </c>
      <c r="AN184" s="3">
        <v>1</v>
      </c>
      <c r="AO184" s="13">
        <v>-13.5</v>
      </c>
      <c r="AP184" s="13">
        <v>2.5</v>
      </c>
      <c r="AQ184" s="19">
        <f t="shared" si="10"/>
        <v>1.4142135623730951</v>
      </c>
      <c r="AR184" s="3">
        <v>1</v>
      </c>
      <c r="AS184" s="13">
        <v>-4</v>
      </c>
      <c r="AT184" s="13">
        <v>1</v>
      </c>
      <c r="AU184" s="19">
        <f t="shared" si="11"/>
        <v>10.51189802081432</v>
      </c>
    </row>
    <row r="185" spans="1:47" ht="25.05" customHeight="1">
      <c r="A185" s="3">
        <v>7</v>
      </c>
      <c r="B185" s="2" t="s">
        <v>67</v>
      </c>
      <c r="C185" s="17" t="str">
        <f>IF($A185="","",IF(VLOOKUP($A185,Spiele!$A$2:$D$16,3,FALSE)=$B185,"H","G"))</f>
        <v>G</v>
      </c>
      <c r="D185" s="17" t="str">
        <f>IF($B185="","",IF(VLOOKUP($A185,Spiele!$A$2:$F$16,3,FALSE)=$B185,VLOOKUP($A185,Spiele!$A$2:$F$16,4,FALSE),VLOOKUP($A185,Spiele!$A$2:$F$16,3,FALSE)))</f>
        <v>FCN</v>
      </c>
      <c r="E185" s="18">
        <f>IF(Abschlüsse[[#This Row],[Ergeb]]="ET",0,COUNTIFS($A$2:$A185,$A185,$B$2:$B185,$B185,$L$2:$L185,"&lt;&gt;ET"))</f>
        <v>9</v>
      </c>
      <c r="F185" s="11">
        <v>65</v>
      </c>
      <c r="G185" s="12">
        <v>2</v>
      </c>
      <c r="H185" s="18">
        <f>COUNTIFS('Rote Karten'!$A$2:$A$4,$A185,'Rote Karten'!$D$2:$D$4,"&lt;&gt;"&amp;$B185,'Rote Karten'!$B$2:$B$4,"&lt;"&amp;$F185,'Rote Karten'!$C$2:$C$4,"&lt;="&amp;$G185)-COUNTIFS('Rote Karten'!$A$2:$A$4,$A185,'Rote Karten'!$D$2:$D$4,$B185,'Rote Karten'!$B$2:$B$4,"&lt;"&amp;$F185,'Rote Karten'!$C$2:$C$4,"&lt;="&amp;$G185)</f>
        <v>0</v>
      </c>
      <c r="I185" s="17" t="str">
        <f>IF(OR($L185="Tor",$L185="ET"),_xlfn.IFNA(IF(VLOOKUP($A185,Spiele!$A$2:$C$16,3,FALSE)=$B185,COUNTIFS($L$2:$L185,"Tor",$B$2:$B185,$B185,$A$2:$A185,$A185)+COUNTIFS($L$2:$L185,"ET",$B$2:$B185,$B185,$A$2:$A185,$A185)&amp;":"&amp;COUNTIFS($L$2:$L185,"Tor",$B$2:$B185,"&lt;&gt;"&amp;$B185,$A$2:$A185,$A185)+COUNTIFS($L$2:$L185,"ET",$B$2:$B185,"&lt;&gt;"&amp;$B185,$A$2:$A185,$A185),COUNTIFS($L$2:$L185,"Tor",$B$2:$B185,"&lt;&gt;"&amp;$B185,$A$2:$A185,$A185)+COUNTIFS($L$2:$L185,"ET",$B$2:$B185,"&lt;&gt;"&amp;$B185,$A$2:$A185,$A185)&amp;":"&amp;COUNTIFS($L$2:$L185,"Tor",$B$2:$B185,$B185,$A$2:$A185,$A185)+COUNTIFS($L$2:$L185,"ET",$B$2:$B185,$B185,$A$2:$A185,$A185)),""),"")</f>
        <v/>
      </c>
      <c r="J185" s="18">
        <f>_xlfn.IFNA(IF(VLOOKUP($A185,Spiele!$A$2:$D$16,3,FALSE)=$B185,(COUNTIFS($L$1:$L184,"Tor",$B$1:$B184,$B185,$A$1:$A184,$A185)+COUNTIFS($L$1:$L184,"ET",$B$1:$B184,$B185,$A$1:$A184,$A185))-(COUNTIFS($L$1:$L184,"Tor",$B$1:$B184,"&lt;&gt;"&amp;$B185,$A$1:$A184,$A185)+COUNTIFS($L$1:$L184,"ET",$B$1:$B184,"&lt;&gt;"&amp;$B185,$A$1:$A184,$A185)),(COUNTIFS($L$1:$L184,"Tor",$B$1:$B184,$B185,$A$1:$A184,$A185)+COUNTIFS($L$1:$L184,"ET",$B$1:$B184,$B185,$A$1:$A184,$A185))-(COUNTIFS($L$1:$L184,"Tor",$B$1:$B184,"&lt;&gt;"&amp;$B185,$A$1:$A184,$A185)+COUNTIFS($L$1:$L184,"ET",$B$1:$B184,"&lt;&gt;"&amp;$B185,$A$1:$A184,$A185))),"")</f>
        <v>0</v>
      </c>
      <c r="K185" s="3">
        <v>27</v>
      </c>
      <c r="L185" s="17" t="s">
        <v>18</v>
      </c>
      <c r="M185" s="2" t="s">
        <v>164</v>
      </c>
      <c r="N185" s="2" t="s">
        <v>159</v>
      </c>
      <c r="O185" s="17"/>
      <c r="AA185" s="2" t="s">
        <v>152</v>
      </c>
      <c r="AB185" s="17" t="s">
        <v>150</v>
      </c>
      <c r="AC185" s="14" t="s">
        <v>151</v>
      </c>
      <c r="AD185" s="14" t="s">
        <v>157</v>
      </c>
      <c r="AE185" s="18"/>
      <c r="AF185" s="13">
        <v>3</v>
      </c>
      <c r="AG185" s="13">
        <v>20</v>
      </c>
      <c r="AH185" s="19">
        <f t="shared" si="8"/>
        <v>20</v>
      </c>
      <c r="AI185" s="19">
        <f t="shared" si="9"/>
        <v>20.307833196437571</v>
      </c>
      <c r="AJ185" s="2" t="s">
        <v>147</v>
      </c>
      <c r="AK185" s="13">
        <v>1.5</v>
      </c>
      <c r="AL185" s="13">
        <v>1</v>
      </c>
      <c r="AM185" s="19">
        <f>IF(Abschlüsse[[#This Row],[Ergeb]]="ET","",SQRT(($AF185-$AK185)^2+($AG185-$AL185)^2))</f>
        <v>19.059118552545918</v>
      </c>
      <c r="AN185" s="3">
        <v>1</v>
      </c>
      <c r="AO185" s="13">
        <v>3.5</v>
      </c>
      <c r="AP185" s="13">
        <v>19</v>
      </c>
      <c r="AQ185" s="19">
        <f t="shared" si="10"/>
        <v>1.1180339887498949</v>
      </c>
      <c r="AR185" s="3">
        <v>0</v>
      </c>
      <c r="AU185" s="19" t="str">
        <f t="shared" si="11"/>
        <v/>
      </c>
    </row>
    <row r="186" spans="1:47" ht="25.05" customHeight="1">
      <c r="A186" s="3">
        <v>7</v>
      </c>
      <c r="B186" s="2" t="s">
        <v>67</v>
      </c>
      <c r="C186" s="17" t="str">
        <f>IF($A186="","",IF(VLOOKUP($A186,Spiele!$A$2:$D$16,3,FALSE)=$B186,"H","G"))</f>
        <v>G</v>
      </c>
      <c r="D186" s="17" t="str">
        <f>IF($B186="","",IF(VLOOKUP($A186,Spiele!$A$2:$F$16,3,FALSE)=$B186,VLOOKUP($A186,Spiele!$A$2:$F$16,4,FALSE),VLOOKUP($A186,Spiele!$A$2:$F$16,3,FALSE)))</f>
        <v>FCN</v>
      </c>
      <c r="E186" s="18">
        <f>IF(Abschlüsse[[#This Row],[Ergeb]]="ET",0,COUNTIFS($A$2:$A186,$A186,$B$2:$B186,$B186,$L$2:$L186,"&lt;&gt;ET"))</f>
        <v>10</v>
      </c>
      <c r="F186" s="11">
        <v>65</v>
      </c>
      <c r="G186" s="12">
        <v>2</v>
      </c>
      <c r="H186" s="18">
        <f>COUNTIFS('Rote Karten'!$A$2:$A$4,$A186,'Rote Karten'!$D$2:$D$4,"&lt;&gt;"&amp;$B186,'Rote Karten'!$B$2:$B$4,"&lt;"&amp;$F186,'Rote Karten'!$C$2:$C$4,"&lt;="&amp;$G186)-COUNTIFS('Rote Karten'!$A$2:$A$4,$A186,'Rote Karten'!$D$2:$D$4,$B186,'Rote Karten'!$B$2:$B$4,"&lt;"&amp;$F186,'Rote Karten'!$C$2:$C$4,"&lt;="&amp;$G186)</f>
        <v>0</v>
      </c>
      <c r="I186" s="17" t="str">
        <f>IF(OR($L186="Tor",$L186="ET"),_xlfn.IFNA(IF(VLOOKUP($A186,Spiele!$A$2:$C$16,3,FALSE)=$B186,COUNTIFS($L$2:$L186,"Tor",$B$2:$B186,$B186,$A$2:$A186,$A186)+COUNTIFS($L$2:$L186,"ET",$B$2:$B186,$B186,$A$2:$A186,$A186)&amp;":"&amp;COUNTIFS($L$2:$L186,"Tor",$B$2:$B186,"&lt;&gt;"&amp;$B186,$A$2:$A186,$A186)+COUNTIFS($L$2:$L186,"ET",$B$2:$B186,"&lt;&gt;"&amp;$B186,$A$2:$A186,$A186),COUNTIFS($L$2:$L186,"Tor",$B$2:$B186,"&lt;&gt;"&amp;$B186,$A$2:$A186,$A186)+COUNTIFS($L$2:$L186,"ET",$B$2:$B186,"&lt;&gt;"&amp;$B186,$A$2:$A186,$A186)&amp;":"&amp;COUNTIFS($L$2:$L186,"Tor",$B$2:$B186,$B186,$A$2:$A186,$A186)+COUNTIFS($L$2:$L186,"ET",$B$2:$B186,$B186,$A$2:$A186,$A186)),""),"")</f>
        <v/>
      </c>
      <c r="J186" s="18">
        <f>_xlfn.IFNA(IF(VLOOKUP($A186,Spiele!$A$2:$D$16,3,FALSE)=$B186,(COUNTIFS($L$1:$L185,"Tor",$B$1:$B185,$B186,$A$1:$A185,$A186)+COUNTIFS($L$1:$L185,"ET",$B$1:$B185,$B186,$A$1:$A185,$A186))-(COUNTIFS($L$1:$L185,"Tor",$B$1:$B185,"&lt;&gt;"&amp;$B186,$A$1:$A185,$A186)+COUNTIFS($L$1:$L185,"ET",$B$1:$B185,"&lt;&gt;"&amp;$B186,$A$1:$A185,$A186)),(COUNTIFS($L$1:$L185,"Tor",$B$1:$B185,$B186,$A$1:$A185,$A186)+COUNTIFS($L$1:$L185,"ET",$B$1:$B185,$B186,$A$1:$A185,$A186))-(COUNTIFS($L$1:$L185,"Tor",$B$1:$B185,"&lt;&gt;"&amp;$B186,$A$1:$A185,$A186)+COUNTIFS($L$1:$L185,"ET",$B$1:$B185,"&lt;&gt;"&amp;$B186,$A$1:$A185,$A186))),"")</f>
        <v>0</v>
      </c>
      <c r="K186" s="3">
        <v>27</v>
      </c>
      <c r="L186" s="17" t="s">
        <v>171</v>
      </c>
      <c r="M186" s="2" t="s">
        <v>164</v>
      </c>
      <c r="N186" s="2" t="s">
        <v>166</v>
      </c>
      <c r="O186" s="17"/>
      <c r="AA186" s="2" t="s">
        <v>143</v>
      </c>
      <c r="AB186" s="17" t="s">
        <v>150</v>
      </c>
      <c r="AC186" s="14" t="s">
        <v>151</v>
      </c>
      <c r="AD186" s="14" t="s">
        <v>157</v>
      </c>
      <c r="AE186" s="18"/>
      <c r="AF186" s="13">
        <v>-8</v>
      </c>
      <c r="AG186" s="13">
        <v>3.5</v>
      </c>
      <c r="AH186" s="19">
        <f t="shared" si="8"/>
        <v>5.5754461704871652</v>
      </c>
      <c r="AI186" s="19">
        <f t="shared" si="9"/>
        <v>22.176236341492778</v>
      </c>
      <c r="AJ186" s="2" t="s">
        <v>147</v>
      </c>
      <c r="AK186" s="13">
        <v>-3.5</v>
      </c>
      <c r="AL186" s="13">
        <v>0.5</v>
      </c>
      <c r="AM186" s="19">
        <f>IF(Abschlüsse[[#This Row],[Ergeb]]="ET","",SQRT(($AF186-$AK186)^2+($AG186-$AL186)^2))</f>
        <v>5.4083269131959844</v>
      </c>
      <c r="AN186" s="3">
        <v>1</v>
      </c>
      <c r="AO186" s="13">
        <v>-6.5</v>
      </c>
      <c r="AP186" s="13">
        <v>4.5</v>
      </c>
      <c r="AQ186" s="19">
        <f t="shared" si="10"/>
        <v>1.8027756377319946</v>
      </c>
      <c r="AR186" s="3">
        <v>0</v>
      </c>
      <c r="AU186" s="19" t="str">
        <f t="shared" si="11"/>
        <v/>
      </c>
    </row>
    <row r="187" spans="1:47" ht="25.05" customHeight="1">
      <c r="A187" s="3">
        <v>7</v>
      </c>
      <c r="B187" s="2" t="s">
        <v>67</v>
      </c>
      <c r="C187" s="17" t="str">
        <f>IF($A187="","",IF(VLOOKUP($A187,Spiele!$A$2:$D$16,3,FALSE)=$B187,"H","G"))</f>
        <v>G</v>
      </c>
      <c r="D187" s="17" t="str">
        <f>IF($B187="","",IF(VLOOKUP($A187,Spiele!$A$2:$F$16,3,FALSE)=$B187,VLOOKUP($A187,Spiele!$A$2:$F$16,4,FALSE),VLOOKUP($A187,Spiele!$A$2:$F$16,3,FALSE)))</f>
        <v>FCN</v>
      </c>
      <c r="E187" s="18">
        <f>IF(Abschlüsse[[#This Row],[Ergeb]]="ET",0,COUNTIFS($A$2:$A187,$A187,$B$2:$B187,$B187,$L$2:$L187,"&lt;&gt;ET"))</f>
        <v>11</v>
      </c>
      <c r="F187" s="11">
        <v>65</v>
      </c>
      <c r="G187" s="12">
        <v>2</v>
      </c>
      <c r="H187" s="18">
        <f>COUNTIFS('Rote Karten'!$A$2:$A$4,$A187,'Rote Karten'!$D$2:$D$4,"&lt;&gt;"&amp;$B187,'Rote Karten'!$B$2:$B$4,"&lt;"&amp;$F187,'Rote Karten'!$C$2:$C$4,"&lt;="&amp;$G187)-COUNTIFS('Rote Karten'!$A$2:$A$4,$A187,'Rote Karten'!$D$2:$D$4,$B187,'Rote Karten'!$B$2:$B$4,"&lt;"&amp;$F187,'Rote Karten'!$C$2:$C$4,"&lt;="&amp;$G187)</f>
        <v>0</v>
      </c>
      <c r="I187" s="17" t="str">
        <f>IF(OR($L187="Tor",$L187="ET"),_xlfn.IFNA(IF(VLOOKUP($A187,Spiele!$A$2:$C$16,3,FALSE)=$B187,COUNTIFS($L$2:$L187,"Tor",$B$2:$B187,$B187,$A$2:$A187,$A187)+COUNTIFS($L$2:$L187,"ET",$B$2:$B187,$B187,$A$2:$A187,$A187)&amp;":"&amp;COUNTIFS($L$2:$L187,"Tor",$B$2:$B187,"&lt;&gt;"&amp;$B187,$A$2:$A187,$A187)+COUNTIFS($L$2:$L187,"ET",$B$2:$B187,"&lt;&gt;"&amp;$B187,$A$2:$A187,$A187),COUNTIFS($L$2:$L187,"Tor",$B$2:$B187,"&lt;&gt;"&amp;$B187,$A$2:$A187,$A187)+COUNTIFS($L$2:$L187,"ET",$B$2:$B187,"&lt;&gt;"&amp;$B187,$A$2:$A187,$A187)&amp;":"&amp;COUNTIFS($L$2:$L187,"Tor",$B$2:$B187,$B187,$A$2:$A187,$A187)+COUNTIFS($L$2:$L187,"ET",$B$2:$B187,$B187,$A$2:$A187,$A187)),""),"")</f>
        <v/>
      </c>
      <c r="J187" s="18">
        <f>_xlfn.IFNA(IF(VLOOKUP($A187,Spiele!$A$2:$D$16,3,FALSE)=$B187,(COUNTIFS($L$1:$L186,"Tor",$B$1:$B186,$B187,$A$1:$A186,$A187)+COUNTIFS($L$1:$L186,"ET",$B$1:$B186,$B187,$A$1:$A186,$A187))-(COUNTIFS($L$1:$L186,"Tor",$B$1:$B186,"&lt;&gt;"&amp;$B187,$A$1:$A186,$A187)+COUNTIFS($L$1:$L186,"ET",$B$1:$B186,"&lt;&gt;"&amp;$B187,$A$1:$A186,$A187)),(COUNTIFS($L$1:$L186,"Tor",$B$1:$B186,$B187,$A$1:$A186,$A187)+COUNTIFS($L$1:$L186,"ET",$B$1:$B186,$B187,$A$1:$A186,$A187))-(COUNTIFS($L$1:$L186,"Tor",$B$1:$B186,"&lt;&gt;"&amp;$B187,$A$1:$A186,$A187)+COUNTIFS($L$1:$L186,"ET",$B$1:$B186,"&lt;&gt;"&amp;$B187,$A$1:$A186,$A187))),"")</f>
        <v>0</v>
      </c>
      <c r="K187" s="3">
        <v>27</v>
      </c>
      <c r="L187" s="17" t="s">
        <v>20</v>
      </c>
      <c r="M187" s="2" t="s">
        <v>164</v>
      </c>
      <c r="N187" s="2" t="s">
        <v>3</v>
      </c>
      <c r="O187" s="17"/>
      <c r="AA187" s="2" t="s">
        <v>152</v>
      </c>
      <c r="AB187" s="17" t="s">
        <v>144</v>
      </c>
      <c r="AC187" s="14" t="s">
        <v>151</v>
      </c>
      <c r="AD187" s="14" t="s">
        <v>157</v>
      </c>
      <c r="AE187" s="18"/>
      <c r="AF187" s="13">
        <v>7.5</v>
      </c>
      <c r="AG187" s="13">
        <v>10</v>
      </c>
      <c r="AH187" s="19">
        <f t="shared" si="8"/>
        <v>10.711937266433182</v>
      </c>
      <c r="AI187" s="19">
        <f t="shared" si="9"/>
        <v>27.131048187283202</v>
      </c>
      <c r="AJ187" s="2" t="s">
        <v>147</v>
      </c>
      <c r="AK187" s="13">
        <v>2</v>
      </c>
      <c r="AL187" s="13">
        <v>0</v>
      </c>
      <c r="AM187" s="19">
        <f>IF(Abschlüsse[[#This Row],[Ergeb]]="ET","",SQRT(($AF187-$AK187)^2+($AG187-$AL187)^2))</f>
        <v>11.412712210513327</v>
      </c>
      <c r="AN187" s="3">
        <v>0</v>
      </c>
      <c r="AO187" s="13"/>
      <c r="AP187" s="13"/>
      <c r="AQ187" s="19" t="str">
        <f t="shared" si="10"/>
        <v/>
      </c>
      <c r="AR187" s="3">
        <v>3</v>
      </c>
      <c r="AS187" s="13">
        <v>6.5</v>
      </c>
      <c r="AT187" s="13">
        <v>8</v>
      </c>
      <c r="AU187" s="19">
        <f t="shared" si="11"/>
        <v>2.2360679774997898</v>
      </c>
    </row>
    <row r="188" spans="1:47" ht="25.05" customHeight="1">
      <c r="A188" s="3">
        <v>7</v>
      </c>
      <c r="B188" s="2" t="s">
        <v>67</v>
      </c>
      <c r="C188" s="17" t="str">
        <f>IF($A188="","",IF(VLOOKUP($A188,Spiele!$A$2:$D$16,3,FALSE)=$B188,"H","G"))</f>
        <v>G</v>
      </c>
      <c r="D188" s="17" t="str">
        <f>IF($B188="","",IF(VLOOKUP($A188,Spiele!$A$2:$F$16,3,FALSE)=$B188,VLOOKUP($A188,Spiele!$A$2:$F$16,4,FALSE),VLOOKUP($A188,Spiele!$A$2:$F$16,3,FALSE)))</f>
        <v>FCN</v>
      </c>
      <c r="E188" s="18">
        <f>IF(Abschlüsse[[#This Row],[Ergeb]]="ET",0,COUNTIFS($A$2:$A188,$A188,$B$2:$B188,$B188,$L$2:$L188,"&lt;&gt;ET"))</f>
        <v>12</v>
      </c>
      <c r="F188" s="11">
        <v>65</v>
      </c>
      <c r="G188" s="12">
        <v>2</v>
      </c>
      <c r="H188" s="18">
        <f>COUNTIFS('Rote Karten'!$A$2:$A$4,$A188,'Rote Karten'!$D$2:$D$4,"&lt;&gt;"&amp;$B188,'Rote Karten'!$B$2:$B$4,"&lt;"&amp;$F188,'Rote Karten'!$C$2:$C$4,"&lt;="&amp;$G188)-COUNTIFS('Rote Karten'!$A$2:$A$4,$A188,'Rote Karten'!$D$2:$D$4,$B188,'Rote Karten'!$B$2:$B$4,"&lt;"&amp;$F188,'Rote Karten'!$C$2:$C$4,"&lt;="&amp;$G188)</f>
        <v>0</v>
      </c>
      <c r="I188" s="17" t="str">
        <f>IF(OR($L188="Tor",$L188="ET"),_xlfn.IFNA(IF(VLOOKUP($A188,Spiele!$A$2:$C$16,3,FALSE)=$B188,COUNTIFS($L$2:$L188,"Tor",$B$2:$B188,$B188,$A$2:$A188,$A188)+COUNTIFS($L$2:$L188,"ET",$B$2:$B188,$B188,$A$2:$A188,$A188)&amp;":"&amp;COUNTIFS($L$2:$L188,"Tor",$B$2:$B188,"&lt;&gt;"&amp;$B188,$A$2:$A188,$A188)+COUNTIFS($L$2:$L188,"ET",$B$2:$B188,"&lt;&gt;"&amp;$B188,$A$2:$A188,$A188),COUNTIFS($L$2:$L188,"Tor",$B$2:$B188,"&lt;&gt;"&amp;$B188,$A$2:$A188,$A188)+COUNTIFS($L$2:$L188,"ET",$B$2:$B188,"&lt;&gt;"&amp;$B188,$A$2:$A188,$A188)&amp;":"&amp;COUNTIFS($L$2:$L188,"Tor",$B$2:$B188,$B188,$A$2:$A188,$A188)+COUNTIFS($L$2:$L188,"ET",$B$2:$B188,$B188,$A$2:$A188,$A188)),""),"")</f>
        <v/>
      </c>
      <c r="J188" s="18">
        <f>_xlfn.IFNA(IF(VLOOKUP($A188,Spiele!$A$2:$D$16,3,FALSE)=$B188,(COUNTIFS($L$1:$L187,"Tor",$B$1:$B187,$B188,$A$1:$A187,$A188)+COUNTIFS($L$1:$L187,"ET",$B$1:$B187,$B188,$A$1:$A187,$A188))-(COUNTIFS($L$1:$L187,"Tor",$B$1:$B187,"&lt;&gt;"&amp;$B188,$A$1:$A187,$A188)+COUNTIFS($L$1:$L187,"ET",$B$1:$B187,"&lt;&gt;"&amp;$B188,$A$1:$A187,$A188)),(COUNTIFS($L$1:$L187,"Tor",$B$1:$B187,$B188,$A$1:$A187,$A188)+COUNTIFS($L$1:$L187,"ET",$B$1:$B187,$B188,$A$1:$A187,$A188))-(COUNTIFS($L$1:$L187,"Tor",$B$1:$B187,"&lt;&gt;"&amp;$B188,$A$1:$A187,$A188)+COUNTIFS($L$1:$L187,"ET",$B$1:$B187,"&lt;&gt;"&amp;$B188,$A$1:$A187,$A188))),"")</f>
        <v>0</v>
      </c>
      <c r="K188" s="3">
        <v>27</v>
      </c>
      <c r="L188" s="17" t="s">
        <v>20</v>
      </c>
      <c r="M188" s="2" t="s">
        <v>164</v>
      </c>
      <c r="N188" s="2" t="s">
        <v>166</v>
      </c>
      <c r="O188" s="17"/>
      <c r="AA188" s="2" t="s">
        <v>155</v>
      </c>
      <c r="AB188" s="17" t="s">
        <v>144</v>
      </c>
      <c r="AC188" s="14" t="s">
        <v>145</v>
      </c>
      <c r="AD188" s="14" t="s">
        <v>157</v>
      </c>
      <c r="AE188" s="18"/>
      <c r="AF188" s="13">
        <v>-1</v>
      </c>
      <c r="AG188" s="13">
        <v>9</v>
      </c>
      <c r="AH188" s="19">
        <f t="shared" si="8"/>
        <v>9</v>
      </c>
      <c r="AI188" s="19">
        <f t="shared" si="9"/>
        <v>43.839454439268671</v>
      </c>
      <c r="AJ188" s="2" t="s">
        <v>147</v>
      </c>
      <c r="AK188" s="13">
        <v>0.5</v>
      </c>
      <c r="AL188" s="13">
        <v>0</v>
      </c>
      <c r="AM188" s="19">
        <f>IF(Abschlüsse[[#This Row],[Ergeb]]="ET","",SQRT(($AF188-$AK188)^2+($AG188-$AL188)^2))</f>
        <v>9.1241437954473295</v>
      </c>
      <c r="AN188" s="3">
        <v>2</v>
      </c>
      <c r="AO188" s="13">
        <v>1</v>
      </c>
      <c r="AP188" s="13">
        <v>9</v>
      </c>
      <c r="AQ188" s="19">
        <f t="shared" si="10"/>
        <v>2</v>
      </c>
      <c r="AR188" s="3">
        <v>2</v>
      </c>
      <c r="AS188" s="13">
        <v>1.5</v>
      </c>
      <c r="AT188" s="13">
        <v>3</v>
      </c>
      <c r="AU188" s="19">
        <f t="shared" si="11"/>
        <v>6.5</v>
      </c>
    </row>
    <row r="189" spans="1:47" ht="25.05" customHeight="1">
      <c r="A189" s="3">
        <v>7</v>
      </c>
      <c r="B189" s="2" t="s">
        <v>8</v>
      </c>
      <c r="C189" s="17" t="str">
        <f>IF($A189="","",IF(VLOOKUP($A189,Spiele!$A$2:$D$16,3,FALSE)=$B189,"H","G"))</f>
        <v>H</v>
      </c>
      <c r="D189" s="17" t="str">
        <f>IF($B189="","",IF(VLOOKUP($A189,Spiele!$A$2:$F$16,3,FALSE)=$B189,VLOOKUP($A189,Spiele!$A$2:$F$16,4,FALSE),VLOOKUP($A189,Spiele!$A$2:$F$16,3,FALSE)))</f>
        <v>FCA</v>
      </c>
      <c r="E189" s="18">
        <f>IF(Abschlüsse[[#This Row],[Ergeb]]="ET",0,COUNTIFS($A$2:$A189,$A189,$B$2:$B189,$B189,$L$2:$L189,"&lt;&gt;ET"))</f>
        <v>24</v>
      </c>
      <c r="F189" s="11">
        <v>71</v>
      </c>
      <c r="G189" s="12">
        <v>2</v>
      </c>
      <c r="H189" s="18">
        <f>COUNTIFS('Rote Karten'!$A$2:$A$4,$A189,'Rote Karten'!$D$2:$D$4,"&lt;&gt;"&amp;$B189,'Rote Karten'!$B$2:$B$4,"&lt;"&amp;$F189,'Rote Karten'!$C$2:$C$4,"&lt;="&amp;$G189)-COUNTIFS('Rote Karten'!$A$2:$A$4,$A189,'Rote Karten'!$D$2:$D$4,$B189,'Rote Karten'!$B$2:$B$4,"&lt;"&amp;$F189,'Rote Karten'!$C$2:$C$4,"&lt;="&amp;$G189)</f>
        <v>0</v>
      </c>
      <c r="I189" s="17" t="str">
        <f>IF(OR($L189="Tor",$L189="ET"),_xlfn.IFNA(IF(VLOOKUP($A189,Spiele!$A$2:$C$16,3,FALSE)=$B189,COUNTIFS($L$2:$L189,"Tor",$B$2:$B189,$B189,$A$2:$A189,$A189)+COUNTIFS($L$2:$L189,"ET",$B$2:$B189,$B189,$A$2:$A189,$A189)&amp;":"&amp;COUNTIFS($L$2:$L189,"Tor",$B$2:$B189,"&lt;&gt;"&amp;$B189,$A$2:$A189,$A189)+COUNTIFS($L$2:$L189,"ET",$B$2:$B189,"&lt;&gt;"&amp;$B189,$A$2:$A189,$A189),COUNTIFS($L$2:$L189,"Tor",$B$2:$B189,"&lt;&gt;"&amp;$B189,$A$2:$A189,$A189)+COUNTIFS($L$2:$L189,"ET",$B$2:$B189,"&lt;&gt;"&amp;$B189,$A$2:$A189,$A189)&amp;":"&amp;COUNTIFS($L$2:$L189,"Tor",$B$2:$B189,$B189,$A$2:$A189,$A189)+COUNTIFS($L$2:$L189,"ET",$B$2:$B189,$B189,$A$2:$A189,$A189)),""),"")</f>
        <v/>
      </c>
      <c r="J189" s="18">
        <f>_xlfn.IFNA(IF(VLOOKUP($A189,Spiele!$A$2:$D$16,3,FALSE)=$B189,(COUNTIFS($L$1:$L188,"Tor",$B$1:$B188,$B189,$A$1:$A188,$A189)+COUNTIFS($L$1:$L188,"ET",$B$1:$B188,$B189,$A$1:$A188,$A189))-(COUNTIFS($L$1:$L188,"Tor",$B$1:$B188,"&lt;&gt;"&amp;$B189,$A$1:$A188,$A189)+COUNTIFS($L$1:$L188,"ET",$B$1:$B188,"&lt;&gt;"&amp;$B189,$A$1:$A188,$A189)),(COUNTIFS($L$1:$L188,"Tor",$B$1:$B188,$B189,$A$1:$A188,$A189)+COUNTIFS($L$1:$L188,"ET",$B$1:$B188,$B189,$A$1:$A188,$A189))-(COUNTIFS($L$1:$L188,"Tor",$B$1:$B188,"&lt;&gt;"&amp;$B189,$A$1:$A188,$A189)+COUNTIFS($L$1:$L188,"ET",$B$1:$B188,"&lt;&gt;"&amp;$B189,$A$1:$A188,$A189))),"")</f>
        <v>0</v>
      </c>
      <c r="K189" s="3">
        <v>28</v>
      </c>
      <c r="L189" s="18" t="s">
        <v>18</v>
      </c>
      <c r="M189" s="3" t="s">
        <v>148</v>
      </c>
      <c r="N189" s="2" t="s">
        <v>153</v>
      </c>
      <c r="O189" s="17">
        <v>4</v>
      </c>
      <c r="P189" s="2">
        <v>1</v>
      </c>
      <c r="Q189" s="2">
        <v>23</v>
      </c>
      <c r="R189" s="2">
        <v>6</v>
      </c>
      <c r="AA189" s="22" t="s">
        <v>152</v>
      </c>
      <c r="AB189" s="18" t="s">
        <v>144</v>
      </c>
      <c r="AC189" s="14" t="s">
        <v>151</v>
      </c>
      <c r="AD189" s="14" t="s">
        <v>157</v>
      </c>
      <c r="AE189" s="18">
        <v>18</v>
      </c>
      <c r="AF189" s="13">
        <v>13</v>
      </c>
      <c r="AG189" s="13">
        <v>14</v>
      </c>
      <c r="AH189" s="19">
        <f t="shared" si="8"/>
        <v>16.829604867613497</v>
      </c>
      <c r="AI189" s="19">
        <f t="shared" si="9"/>
        <v>16.249498826123144</v>
      </c>
      <c r="AJ189" s="3" t="s">
        <v>147</v>
      </c>
      <c r="AK189" s="13">
        <v>3.5</v>
      </c>
      <c r="AL189" s="13">
        <v>1.5</v>
      </c>
      <c r="AM189" s="19">
        <f>IF(Abschlüsse[[#This Row],[Ergeb]]="ET","",SQRT(($AF189-$AK189)^2+($AG189-$AL189)^2))</f>
        <v>15.700318468107582</v>
      </c>
      <c r="AN189" s="3">
        <v>1</v>
      </c>
      <c r="AO189" s="13">
        <v>11.5</v>
      </c>
      <c r="AP189" s="13">
        <v>13</v>
      </c>
      <c r="AQ189" s="19">
        <f>IF(AN189=0,"",SQRT(($AF189-$AO189)^2+($AG189-$AP189)^2))</f>
        <v>1.8027756377319946</v>
      </c>
      <c r="AR189" s="3">
        <v>0</v>
      </c>
      <c r="AU189" s="19" t="str">
        <f>IF(AR189=0,"",SQRT(($AF189-$AS189)^2+($AG189-$AT189)^2))</f>
        <v/>
      </c>
    </row>
    <row r="190" spans="1:47" ht="25.05" customHeight="1">
      <c r="A190" s="3">
        <v>7</v>
      </c>
      <c r="B190" s="2" t="s">
        <v>67</v>
      </c>
      <c r="C190" s="17" t="str">
        <f>IF($A190="","",IF(VLOOKUP($A190,Spiele!$A$2:$D$16,3,FALSE)=$B190,"H","G"))</f>
        <v>G</v>
      </c>
      <c r="D190" s="17" t="str">
        <f>IF($B190="","",IF(VLOOKUP($A190,Spiele!$A$2:$F$16,3,FALSE)=$B190,VLOOKUP($A190,Spiele!$A$2:$F$16,4,FALSE),VLOOKUP($A190,Spiele!$A$2:$F$16,3,FALSE)))</f>
        <v>FCN</v>
      </c>
      <c r="E190" s="18">
        <f>IF(Abschlüsse[[#This Row],[Ergeb]]="ET",0,COUNTIFS($A$2:$A190,$A190,$B$2:$B190,$B190,$L$2:$L190,"&lt;&gt;ET"))</f>
        <v>13</v>
      </c>
      <c r="F190" s="11">
        <v>76</v>
      </c>
      <c r="G190" s="12">
        <v>2</v>
      </c>
      <c r="H190" s="18">
        <f>COUNTIFS('Rote Karten'!$A$2:$A$4,$A190,'Rote Karten'!$D$2:$D$4,"&lt;&gt;"&amp;$B190,'Rote Karten'!$B$2:$B$4,"&lt;"&amp;$F190,'Rote Karten'!$C$2:$C$4,"&lt;="&amp;$G190)-COUNTIFS('Rote Karten'!$A$2:$A$4,$A190,'Rote Karten'!$D$2:$D$4,$B190,'Rote Karten'!$B$2:$B$4,"&lt;"&amp;$F190,'Rote Karten'!$C$2:$C$4,"&lt;="&amp;$G190)</f>
        <v>0</v>
      </c>
      <c r="I190" s="17" t="str">
        <f>IF(OR($L190="Tor",$L190="ET"),_xlfn.IFNA(IF(VLOOKUP($A190,Spiele!$A$2:$C$16,3,FALSE)=$B190,COUNTIFS($L$2:$L190,"Tor",$B$2:$B190,$B190,$A$2:$A190,$A190)+COUNTIFS($L$2:$L190,"ET",$B$2:$B190,$B190,$A$2:$A190,$A190)&amp;":"&amp;COUNTIFS($L$2:$L190,"Tor",$B$2:$B190,"&lt;&gt;"&amp;$B190,$A$2:$A190,$A190)+COUNTIFS($L$2:$L190,"ET",$B$2:$B190,"&lt;&gt;"&amp;$B190,$A$2:$A190,$A190),COUNTIFS($L$2:$L190,"Tor",$B$2:$B190,"&lt;&gt;"&amp;$B190,$A$2:$A190,$A190)+COUNTIFS($L$2:$L190,"ET",$B$2:$B190,"&lt;&gt;"&amp;$B190,$A$2:$A190,$A190)&amp;":"&amp;COUNTIFS($L$2:$L190,"Tor",$B$2:$B190,$B190,$A$2:$A190,$A190)+COUNTIFS($L$2:$L190,"ET",$B$2:$B190,$B190,$A$2:$A190,$A190)),""),"")</f>
        <v/>
      </c>
      <c r="J190" s="18">
        <f>_xlfn.IFNA(IF(VLOOKUP($A190,Spiele!$A$2:$D$16,3,FALSE)=$B190,(COUNTIFS($L$1:$L189,"Tor",$B$1:$B189,$B190,$A$1:$A189,$A190)+COUNTIFS($L$1:$L189,"ET",$B$1:$B189,$B190,$A$1:$A189,$A190))-(COUNTIFS($L$1:$L189,"Tor",$B$1:$B189,"&lt;&gt;"&amp;$B190,$A$1:$A189,$A190)+COUNTIFS($L$1:$L189,"ET",$B$1:$B189,"&lt;&gt;"&amp;$B190,$A$1:$A189,$A190)),(COUNTIFS($L$1:$L189,"Tor",$B$1:$B189,$B190,$A$1:$A189,$A190)+COUNTIFS($L$1:$L189,"ET",$B$1:$B189,$B190,$A$1:$A189,$A190))-(COUNTIFS($L$1:$L189,"Tor",$B$1:$B189,"&lt;&gt;"&amp;$B190,$A$1:$A189,$A190)+COUNTIFS($L$1:$L189,"ET",$B$1:$B189,"&lt;&gt;"&amp;$B190,$A$1:$A189,$A190))),"")</f>
        <v>0</v>
      </c>
      <c r="K190" s="3">
        <v>29</v>
      </c>
      <c r="L190" s="17" t="s">
        <v>19</v>
      </c>
      <c r="M190" s="2" t="s">
        <v>164</v>
      </c>
      <c r="N190" s="2" t="s">
        <v>159</v>
      </c>
      <c r="O190" s="17"/>
      <c r="AA190" s="2" t="s">
        <v>152</v>
      </c>
      <c r="AB190" s="17" t="s">
        <v>150</v>
      </c>
      <c r="AC190" s="14" t="s">
        <v>151</v>
      </c>
      <c r="AD190" s="14" t="s">
        <v>146</v>
      </c>
      <c r="AE190" s="18"/>
      <c r="AF190" s="13">
        <v>7.5</v>
      </c>
      <c r="AG190" s="13">
        <v>20.5</v>
      </c>
      <c r="AH190" s="19">
        <f t="shared" si="8"/>
        <v>20.856548132421146</v>
      </c>
      <c r="AI190" s="19">
        <f t="shared" si="9"/>
        <v>17.953911363223014</v>
      </c>
      <c r="AJ190" s="2" t="s">
        <v>147</v>
      </c>
      <c r="AK190" s="13">
        <v>1.5</v>
      </c>
      <c r="AL190" s="13">
        <v>0.5</v>
      </c>
      <c r="AM190" s="19">
        <f>IF(Abschlüsse[[#This Row],[Ergeb]]="ET","",SQRT(($AF190-$AK190)^2+($AG190-$AL190)^2))</f>
        <v>20.880613017821101</v>
      </c>
      <c r="AN190" s="3">
        <v>2</v>
      </c>
      <c r="AO190" s="13">
        <v>6</v>
      </c>
      <c r="AP190" s="13">
        <v>19.5</v>
      </c>
      <c r="AQ190" s="19">
        <f t="shared" si="10"/>
        <v>1.8027756377319946</v>
      </c>
      <c r="AR190" s="3">
        <v>1</v>
      </c>
      <c r="AS190" s="13">
        <v>6</v>
      </c>
      <c r="AT190" s="13">
        <v>14</v>
      </c>
      <c r="AU190" s="19">
        <f t="shared" si="11"/>
        <v>6.6708320320631671</v>
      </c>
    </row>
    <row r="191" spans="1:47" ht="25.05" customHeight="1">
      <c r="A191" s="3">
        <v>7</v>
      </c>
      <c r="B191" s="2" t="s">
        <v>8</v>
      </c>
      <c r="C191" s="17" t="str">
        <f>IF($A191="","",IF(VLOOKUP($A191,Spiele!$A$2:$D$16,3,FALSE)=$B191,"H","G"))</f>
        <v>H</v>
      </c>
      <c r="D191" s="17" t="str">
        <f>IF($B191="","",IF(VLOOKUP($A191,Spiele!$A$2:$F$16,3,FALSE)=$B191,VLOOKUP($A191,Spiele!$A$2:$F$16,4,FALSE),VLOOKUP($A191,Spiele!$A$2:$F$16,3,FALSE)))</f>
        <v>FCA</v>
      </c>
      <c r="E191" s="18">
        <f>IF(Abschlüsse[[#This Row],[Ergeb]]="ET",0,COUNTIFS($A$2:$A191,$A191,$B$2:$B191,$B191,$L$2:$L191,"&lt;&gt;ET"))</f>
        <v>25</v>
      </c>
      <c r="F191" s="11">
        <v>78</v>
      </c>
      <c r="G191" s="12">
        <v>2</v>
      </c>
      <c r="H191" s="18">
        <f>COUNTIFS('Rote Karten'!$A$2:$A$4,$A191,'Rote Karten'!$D$2:$D$4,"&lt;&gt;"&amp;$B191,'Rote Karten'!$B$2:$B$4,"&lt;"&amp;$F191,'Rote Karten'!$C$2:$C$4,"&lt;="&amp;$G191)-COUNTIFS('Rote Karten'!$A$2:$A$4,$A191,'Rote Karten'!$D$2:$D$4,$B191,'Rote Karten'!$B$2:$B$4,"&lt;"&amp;$F191,'Rote Karten'!$C$2:$C$4,"&lt;="&amp;$G191)</f>
        <v>0</v>
      </c>
      <c r="I191" s="17" t="str">
        <f>IF(OR($L191="Tor",$L191="ET"),_xlfn.IFNA(IF(VLOOKUP($A191,Spiele!$A$2:$C$16,3,FALSE)=$B191,COUNTIFS($L$2:$L191,"Tor",$B$2:$B191,$B191,$A$2:$A191,$A191)+COUNTIFS($L$2:$L191,"ET",$B$2:$B191,$B191,$A$2:$A191,$A191)&amp;":"&amp;COUNTIFS($L$2:$L191,"Tor",$B$2:$B191,"&lt;&gt;"&amp;$B191,$A$2:$A191,$A191)+COUNTIFS($L$2:$L191,"ET",$B$2:$B191,"&lt;&gt;"&amp;$B191,$A$2:$A191,$A191),COUNTIFS($L$2:$L191,"Tor",$B$2:$B191,"&lt;&gt;"&amp;$B191,$A$2:$A191,$A191)+COUNTIFS($L$2:$L191,"ET",$B$2:$B191,"&lt;&gt;"&amp;$B191,$A$2:$A191,$A191)&amp;":"&amp;COUNTIFS($L$2:$L191,"Tor",$B$2:$B191,$B191,$A$2:$A191,$A191)+COUNTIFS($L$2:$L191,"ET",$B$2:$B191,$B191,$A$2:$A191,$A191)),""),"")</f>
        <v/>
      </c>
      <c r="J191" s="18">
        <f>_xlfn.IFNA(IF(VLOOKUP($A191,Spiele!$A$2:$D$16,3,FALSE)=$B191,(COUNTIFS($L$1:$L190,"Tor",$B$1:$B190,$B191,$A$1:$A190,$A191)+COUNTIFS($L$1:$L190,"ET",$B$1:$B190,$B191,$A$1:$A190,$A191))-(COUNTIFS($L$1:$L190,"Tor",$B$1:$B190,"&lt;&gt;"&amp;$B191,$A$1:$A190,$A191)+COUNTIFS($L$1:$L190,"ET",$B$1:$B190,"&lt;&gt;"&amp;$B191,$A$1:$A190,$A191)),(COUNTIFS($L$1:$L190,"Tor",$B$1:$B190,$B191,$A$1:$A190,$A191)+COUNTIFS($L$1:$L190,"ET",$B$1:$B190,$B191,$A$1:$A190,$A191))-(COUNTIFS($L$1:$L190,"Tor",$B$1:$B190,"&lt;&gt;"&amp;$B191,$A$1:$A190,$A191)+COUNTIFS($L$1:$L190,"ET",$B$1:$B190,"&lt;&gt;"&amp;$B191,$A$1:$A190,$A191))),"")</f>
        <v>0</v>
      </c>
      <c r="K191" s="3">
        <v>30</v>
      </c>
      <c r="L191" s="17" t="s">
        <v>18</v>
      </c>
      <c r="M191" s="2" t="s">
        <v>164</v>
      </c>
      <c r="N191" s="2" t="s">
        <v>173</v>
      </c>
      <c r="O191" s="17">
        <v>18</v>
      </c>
      <c r="P191" s="2">
        <v>4</v>
      </c>
      <c r="AA191" s="2" t="s">
        <v>143</v>
      </c>
      <c r="AB191" s="17" t="s">
        <v>144</v>
      </c>
      <c r="AC191" s="14" t="s">
        <v>151</v>
      </c>
      <c r="AD191" s="14" t="s">
        <v>146</v>
      </c>
      <c r="AE191" s="18">
        <v>7</v>
      </c>
      <c r="AF191" s="13">
        <v>-1.5</v>
      </c>
      <c r="AG191" s="13">
        <v>3</v>
      </c>
      <c r="AH191" s="19">
        <f t="shared" si="8"/>
        <v>3</v>
      </c>
      <c r="AI191" s="19">
        <f t="shared" si="9"/>
        <v>95.580367224792411</v>
      </c>
      <c r="AJ191" s="2" t="s">
        <v>170</v>
      </c>
      <c r="AK191" s="13">
        <v>2</v>
      </c>
      <c r="AL191" s="13">
        <v>0.5</v>
      </c>
      <c r="AM191" s="19">
        <f>IF(Abschlüsse[[#This Row],[Ergeb]]="ET","",SQRT(($AF191-$AK191)^2+($AG191-$AL191)^2))</f>
        <v>4.3011626335213133</v>
      </c>
      <c r="AN191" s="3">
        <v>1</v>
      </c>
      <c r="AO191" s="13">
        <v>-1</v>
      </c>
      <c r="AP191" s="13">
        <v>3.5</v>
      </c>
      <c r="AQ191" s="19">
        <f t="shared" si="10"/>
        <v>0.70710678118654757</v>
      </c>
      <c r="AR191" s="3">
        <v>0</v>
      </c>
      <c r="AU191" s="19" t="str">
        <f t="shared" si="11"/>
        <v/>
      </c>
    </row>
    <row r="192" spans="1:47" ht="25.05" customHeight="1">
      <c r="A192" s="3">
        <v>7</v>
      </c>
      <c r="B192" s="2" t="s">
        <v>8</v>
      </c>
      <c r="C192" s="17" t="str">
        <f>IF($A192="","",IF(VLOOKUP($A192,Spiele!$A$2:$D$16,3,FALSE)=$B192,"H","G"))</f>
        <v>H</v>
      </c>
      <c r="D192" s="17" t="str">
        <f>IF($B192="","",IF(VLOOKUP($A192,Spiele!$A$2:$F$16,3,FALSE)=$B192,VLOOKUP($A192,Spiele!$A$2:$F$16,4,FALSE),VLOOKUP($A192,Spiele!$A$2:$F$16,3,FALSE)))</f>
        <v>FCA</v>
      </c>
      <c r="E192" s="18">
        <f>IF(Abschlüsse[[#This Row],[Ergeb]]="ET",0,COUNTIFS($A$2:$A192,$A192,$B$2:$B192,$B192,$L$2:$L192,"&lt;&gt;ET"))</f>
        <v>26</v>
      </c>
      <c r="F192" s="11">
        <v>78</v>
      </c>
      <c r="G192" s="12">
        <v>2</v>
      </c>
      <c r="H192" s="18">
        <f>COUNTIFS('Rote Karten'!$A$2:$A$4,$A192,'Rote Karten'!$D$2:$D$4,"&lt;&gt;"&amp;$B192,'Rote Karten'!$B$2:$B$4,"&lt;"&amp;$F192,'Rote Karten'!$C$2:$C$4,"&lt;="&amp;$G192)-COUNTIFS('Rote Karten'!$A$2:$A$4,$A192,'Rote Karten'!$D$2:$D$4,$B192,'Rote Karten'!$B$2:$B$4,"&lt;"&amp;$F192,'Rote Karten'!$C$2:$C$4,"&lt;="&amp;$G192)</f>
        <v>0</v>
      </c>
      <c r="I192" s="17" t="str">
        <f>IF(OR($L192="Tor",$L192="ET"),_xlfn.IFNA(IF(VLOOKUP($A192,Spiele!$A$2:$C$16,3,FALSE)=$B192,COUNTIFS($L$2:$L192,"Tor",$B$2:$B192,$B192,$A$2:$A192,$A192)+COUNTIFS($L$2:$L192,"ET",$B$2:$B192,$B192,$A$2:$A192,$A192)&amp;":"&amp;COUNTIFS($L$2:$L192,"Tor",$B$2:$B192,"&lt;&gt;"&amp;$B192,$A$2:$A192,$A192)+COUNTIFS($L$2:$L192,"ET",$B$2:$B192,"&lt;&gt;"&amp;$B192,$A$2:$A192,$A192),COUNTIFS($L$2:$L192,"Tor",$B$2:$B192,"&lt;&gt;"&amp;$B192,$A$2:$A192,$A192)+COUNTIFS($L$2:$L192,"ET",$B$2:$B192,"&lt;&gt;"&amp;$B192,$A$2:$A192,$A192)&amp;":"&amp;COUNTIFS($L$2:$L192,"Tor",$B$2:$B192,$B192,$A$2:$A192,$A192)+COUNTIFS($L$2:$L192,"ET",$B$2:$B192,$B192,$A$2:$A192,$A192)),""),"")</f>
        <v/>
      </c>
      <c r="J192" s="18">
        <f>_xlfn.IFNA(IF(VLOOKUP($A192,Spiele!$A$2:$D$16,3,FALSE)=$B192,(COUNTIFS($L$1:$L191,"Tor",$B$1:$B191,$B192,$A$1:$A191,$A192)+COUNTIFS($L$1:$L191,"ET",$B$1:$B191,$B192,$A$1:$A191,$A192))-(COUNTIFS($L$1:$L191,"Tor",$B$1:$B191,"&lt;&gt;"&amp;$B192,$A$1:$A191,$A192)+COUNTIFS($L$1:$L191,"ET",$B$1:$B191,"&lt;&gt;"&amp;$B192,$A$1:$A191,$A192)),(COUNTIFS($L$1:$L191,"Tor",$B$1:$B191,$B192,$A$1:$A191,$A192)+COUNTIFS($L$1:$L191,"ET",$B$1:$B191,$B192,$A$1:$A191,$A192))-(COUNTIFS($L$1:$L191,"Tor",$B$1:$B191,"&lt;&gt;"&amp;$B192,$A$1:$A191,$A192)+COUNTIFS($L$1:$L191,"ET",$B$1:$B191,"&lt;&gt;"&amp;$B192,$A$1:$A191,$A192))),"")</f>
        <v>0</v>
      </c>
      <c r="K192" s="3">
        <v>30</v>
      </c>
      <c r="L192" s="18" t="s">
        <v>20</v>
      </c>
      <c r="M192" s="3" t="s">
        <v>164</v>
      </c>
      <c r="N192" s="2" t="s">
        <v>166</v>
      </c>
      <c r="O192" s="17"/>
      <c r="AA192" s="22" t="s">
        <v>143</v>
      </c>
      <c r="AB192" s="18" t="s">
        <v>150</v>
      </c>
      <c r="AC192" s="14" t="s">
        <v>151</v>
      </c>
      <c r="AD192" s="14" t="s">
        <v>157</v>
      </c>
      <c r="AE192" s="18">
        <v>10</v>
      </c>
      <c r="AF192" s="13">
        <v>-7</v>
      </c>
      <c r="AG192" s="13">
        <v>1.5</v>
      </c>
      <c r="AH192" s="19">
        <f t="shared" si="8"/>
        <v>3.6613658653568071</v>
      </c>
      <c r="AI192" s="19">
        <f t="shared" si="9"/>
        <v>16.175264039187649</v>
      </c>
      <c r="AJ192" s="3" t="s">
        <v>147</v>
      </c>
      <c r="AK192" s="13">
        <v>-4.5</v>
      </c>
      <c r="AL192" s="13">
        <v>0.5</v>
      </c>
      <c r="AM192" s="19">
        <f>IF(Abschlüsse[[#This Row],[Ergeb]]="ET","",SQRT(($AF192-$AK192)^2+($AG192-$AL192)^2))</f>
        <v>2.6925824035672519</v>
      </c>
      <c r="AN192" s="3">
        <v>1</v>
      </c>
      <c r="AO192" s="13">
        <v>-6</v>
      </c>
      <c r="AP192" s="13">
        <v>2</v>
      </c>
      <c r="AQ192" s="19">
        <f>IF(AN192=0,"",SQRT(($AF192-$AO192)^2+($AG192-$AP192)^2))</f>
        <v>1.1180339887498949</v>
      </c>
      <c r="AR192" s="3">
        <v>1</v>
      </c>
      <c r="AS192" s="13">
        <v>-6</v>
      </c>
      <c r="AT192" s="13">
        <v>1</v>
      </c>
      <c r="AU192" s="19">
        <f>IF(AR192=0,"",SQRT(($AF192-$AS192)^2+($AG192-$AT192)^2))</f>
        <v>1.1180339887498949</v>
      </c>
    </row>
    <row r="193" spans="1:47" ht="25.05" customHeight="1">
      <c r="A193" s="3">
        <v>7</v>
      </c>
      <c r="B193" s="2" t="s">
        <v>8</v>
      </c>
      <c r="C193" s="17" t="str">
        <f>IF($A193="","",IF(VLOOKUP($A193,Spiele!$A$2:$D$16,3,FALSE)=$B193,"H","G"))</f>
        <v>H</v>
      </c>
      <c r="D193" s="17" t="str">
        <f>IF($B193="","",IF(VLOOKUP($A193,Spiele!$A$2:$F$16,3,FALSE)=$B193,VLOOKUP($A193,Spiele!$A$2:$F$16,4,FALSE),VLOOKUP($A193,Spiele!$A$2:$F$16,3,FALSE)))</f>
        <v>FCA</v>
      </c>
      <c r="E193" s="18">
        <f>IF(Abschlüsse[[#This Row],[Ergeb]]="ET",0,COUNTIFS($A$2:$A193,$A193,$B$2:$B193,$B193,$L$2:$L193,"&lt;&gt;ET"))</f>
        <v>27</v>
      </c>
      <c r="F193" s="11">
        <v>78</v>
      </c>
      <c r="G193" s="12">
        <v>2</v>
      </c>
      <c r="H193" s="18">
        <f>COUNTIFS('Rote Karten'!$A$2:$A$4,$A193,'Rote Karten'!$D$2:$D$4,"&lt;&gt;"&amp;$B193,'Rote Karten'!$B$2:$B$4,"&lt;"&amp;$F193,'Rote Karten'!$C$2:$C$4,"&lt;="&amp;$G193)-COUNTIFS('Rote Karten'!$A$2:$A$4,$A193,'Rote Karten'!$D$2:$D$4,$B193,'Rote Karten'!$B$2:$B$4,"&lt;"&amp;$F193,'Rote Karten'!$C$2:$C$4,"&lt;="&amp;$G193)</f>
        <v>0</v>
      </c>
      <c r="I193" s="17" t="str">
        <f>IF(OR($L193="Tor",$L193="ET"),_xlfn.IFNA(IF(VLOOKUP($A193,Spiele!$A$2:$C$16,3,FALSE)=$B193,COUNTIFS($L$2:$L193,"Tor",$B$2:$B193,$B193,$A$2:$A193,$A193)+COUNTIFS($L$2:$L193,"ET",$B$2:$B193,$B193,$A$2:$A193,$A193)&amp;":"&amp;COUNTIFS($L$2:$L193,"Tor",$B$2:$B193,"&lt;&gt;"&amp;$B193,$A$2:$A193,$A193)+COUNTIFS($L$2:$L193,"ET",$B$2:$B193,"&lt;&gt;"&amp;$B193,$A$2:$A193,$A193),COUNTIFS($L$2:$L193,"Tor",$B$2:$B193,"&lt;&gt;"&amp;$B193,$A$2:$A193,$A193)+COUNTIFS($L$2:$L193,"ET",$B$2:$B193,"&lt;&gt;"&amp;$B193,$A$2:$A193,$A193)&amp;":"&amp;COUNTIFS($L$2:$L193,"Tor",$B$2:$B193,$B193,$A$2:$A193,$A193)+COUNTIFS($L$2:$L193,"ET",$B$2:$B193,$B193,$A$2:$A193,$A193)),""),"")</f>
        <v>2:1</v>
      </c>
      <c r="J193" s="18">
        <f>_xlfn.IFNA(IF(VLOOKUP($A193,Spiele!$A$2:$D$16,3,FALSE)=$B193,(COUNTIFS($L$1:$L192,"Tor",$B$1:$B192,$B193,$A$1:$A192,$A193)+COUNTIFS($L$1:$L192,"ET",$B$1:$B192,$B193,$A$1:$A192,$A193))-(COUNTIFS($L$1:$L192,"Tor",$B$1:$B192,"&lt;&gt;"&amp;$B193,$A$1:$A192,$A193)+COUNTIFS($L$1:$L192,"ET",$B$1:$B192,"&lt;&gt;"&amp;$B193,$A$1:$A192,$A193)),(COUNTIFS($L$1:$L192,"Tor",$B$1:$B192,$B193,$A$1:$A192,$A193)+COUNTIFS($L$1:$L192,"ET",$B$1:$B192,$B193,$A$1:$A192,$A193))-(COUNTIFS($L$1:$L192,"Tor",$B$1:$B192,"&lt;&gt;"&amp;$B193,$A$1:$A192,$A193)+COUNTIFS($L$1:$L192,"ET",$B$1:$B192,"&lt;&gt;"&amp;$B193,$A$1:$A192,$A193))),"")</f>
        <v>0</v>
      </c>
      <c r="K193" s="3">
        <v>30</v>
      </c>
      <c r="L193" s="17" t="s">
        <v>0</v>
      </c>
      <c r="M193" s="2" t="s">
        <v>164</v>
      </c>
      <c r="N193" s="2" t="s">
        <v>166</v>
      </c>
      <c r="O193" s="17"/>
      <c r="AA193" s="2" t="s">
        <v>152</v>
      </c>
      <c r="AB193" s="17" t="s">
        <v>144</v>
      </c>
      <c r="AC193" s="14" t="s">
        <v>151</v>
      </c>
      <c r="AD193" s="14" t="s">
        <v>157</v>
      </c>
      <c r="AE193" s="18">
        <v>4</v>
      </c>
      <c r="AF193" s="13">
        <v>-6.5</v>
      </c>
      <c r="AG193" s="13">
        <v>12.5</v>
      </c>
      <c r="AH193" s="19">
        <f t="shared" si="8"/>
        <v>12.818564662238904</v>
      </c>
      <c r="AI193" s="19">
        <f t="shared" si="9"/>
        <v>26.303907349002905</v>
      </c>
      <c r="AJ193" s="2" t="s">
        <v>147</v>
      </c>
      <c r="AK193" s="13">
        <v>-2.5</v>
      </c>
      <c r="AL193" s="13">
        <v>1</v>
      </c>
      <c r="AM193" s="19">
        <f>IF(Abschlüsse[[#This Row],[Ergeb]]="ET","",SQRT(($AF193-$AK193)^2+($AG193-$AL193)^2))</f>
        <v>12.175795661885921</v>
      </c>
      <c r="AN193" s="3">
        <v>1</v>
      </c>
      <c r="AO193" s="13">
        <v>-6</v>
      </c>
      <c r="AP193" s="13">
        <v>14</v>
      </c>
      <c r="AQ193" s="19">
        <f t="shared" si="10"/>
        <v>1.5811388300841898</v>
      </c>
      <c r="AR193" s="3">
        <v>3</v>
      </c>
      <c r="AS193" s="13">
        <v>-5.5</v>
      </c>
      <c r="AT193" s="13">
        <v>8.5</v>
      </c>
      <c r="AU193" s="19">
        <f t="shared" si="11"/>
        <v>4.1231056256176606</v>
      </c>
    </row>
    <row r="194" spans="1:47" ht="25.05" customHeight="1">
      <c r="A194" s="3">
        <v>7</v>
      </c>
      <c r="B194" s="2" t="s">
        <v>67</v>
      </c>
      <c r="C194" s="17" t="str">
        <f>IF($A194="","",IF(VLOOKUP($A194,Spiele!$A$2:$D$16,3,FALSE)=$B194,"H","G"))</f>
        <v>G</v>
      </c>
      <c r="D194" s="17" t="str">
        <f>IF($B194="","",IF(VLOOKUP($A194,Spiele!$A$2:$F$16,3,FALSE)=$B194,VLOOKUP($A194,Spiele!$A$2:$F$16,4,FALSE),VLOOKUP($A194,Spiele!$A$2:$F$16,3,FALSE)))</f>
        <v>FCN</v>
      </c>
      <c r="E194" s="18">
        <f>IF(Abschlüsse[[#This Row],[Ergeb]]="ET",0,COUNTIFS($A$2:$A194,$A194,$B$2:$B194,$B194,$L$2:$L194,"&lt;&gt;ET"))</f>
        <v>14</v>
      </c>
      <c r="F194" s="11">
        <v>79</v>
      </c>
      <c r="G194" s="12">
        <v>2</v>
      </c>
      <c r="H194" s="18">
        <f>COUNTIFS('Rote Karten'!$A$2:$A$4,$A194,'Rote Karten'!$D$2:$D$4,"&lt;&gt;"&amp;$B194,'Rote Karten'!$B$2:$B$4,"&lt;"&amp;$F194,'Rote Karten'!$C$2:$C$4,"&lt;="&amp;$G194)-COUNTIFS('Rote Karten'!$A$2:$A$4,$A194,'Rote Karten'!$D$2:$D$4,$B194,'Rote Karten'!$B$2:$B$4,"&lt;"&amp;$F194,'Rote Karten'!$C$2:$C$4,"&lt;="&amp;$G194)</f>
        <v>0</v>
      </c>
      <c r="I194" s="17" t="str">
        <f>IF(OR($L194="Tor",$L194="ET"),_xlfn.IFNA(IF(VLOOKUP($A194,Spiele!$A$2:$C$16,3,FALSE)=$B194,COUNTIFS($L$2:$L194,"Tor",$B$2:$B194,$B194,$A$2:$A194,$A194)+COUNTIFS($L$2:$L194,"ET",$B$2:$B194,$B194,$A$2:$A194,$A194)&amp;":"&amp;COUNTIFS($L$2:$L194,"Tor",$B$2:$B194,"&lt;&gt;"&amp;$B194,$A$2:$A194,$A194)+COUNTIFS($L$2:$L194,"ET",$B$2:$B194,"&lt;&gt;"&amp;$B194,$A$2:$A194,$A194),COUNTIFS($L$2:$L194,"Tor",$B$2:$B194,"&lt;&gt;"&amp;$B194,$A$2:$A194,$A194)+COUNTIFS($L$2:$L194,"ET",$B$2:$B194,"&lt;&gt;"&amp;$B194,$A$2:$A194,$A194)&amp;":"&amp;COUNTIFS($L$2:$L194,"Tor",$B$2:$B194,$B194,$A$2:$A194,$A194)+COUNTIFS($L$2:$L194,"ET",$B$2:$B194,$B194,$A$2:$A194,$A194)),""),"")</f>
        <v/>
      </c>
      <c r="J194" s="18">
        <f>_xlfn.IFNA(IF(VLOOKUP($A194,Spiele!$A$2:$D$16,3,FALSE)=$B194,(COUNTIFS($L$1:$L193,"Tor",$B$1:$B193,$B194,$A$1:$A193,$A194)+COUNTIFS($L$1:$L193,"ET",$B$1:$B193,$B194,$A$1:$A193,$A194))-(COUNTIFS($L$1:$L193,"Tor",$B$1:$B193,"&lt;&gt;"&amp;$B194,$A$1:$A193,$A194)+COUNTIFS($L$1:$L193,"ET",$B$1:$B193,"&lt;&gt;"&amp;$B194,$A$1:$A193,$A194)),(COUNTIFS($L$1:$L193,"Tor",$B$1:$B193,$B194,$A$1:$A193,$A194)+COUNTIFS($L$1:$L193,"ET",$B$1:$B193,$B194,$A$1:$A193,$A194))-(COUNTIFS($L$1:$L193,"Tor",$B$1:$B193,"&lt;&gt;"&amp;$B194,$A$1:$A193,$A194)+COUNTIFS($L$1:$L193,"ET",$B$1:$B193,"&lt;&gt;"&amp;$B194,$A$1:$A193,$A194))),"")</f>
        <v>-1</v>
      </c>
      <c r="K194" s="3">
        <v>31</v>
      </c>
      <c r="L194" s="17" t="s">
        <v>18</v>
      </c>
      <c r="M194" s="2" t="s">
        <v>164</v>
      </c>
      <c r="N194" s="2" t="s">
        <v>3</v>
      </c>
      <c r="O194" s="17"/>
      <c r="AA194" s="2" t="s">
        <v>142</v>
      </c>
      <c r="AB194" s="17" t="s">
        <v>144</v>
      </c>
      <c r="AC194" s="14" t="s">
        <v>151</v>
      </c>
      <c r="AD194" s="14" t="s">
        <v>157</v>
      </c>
      <c r="AE194" s="18"/>
      <c r="AF194" s="13">
        <v>-0.5</v>
      </c>
      <c r="AG194" s="13">
        <v>15</v>
      </c>
      <c r="AH194" s="19">
        <f t="shared" ref="AH194:AH257" si="12">IF($L194="ET","",IF($AF194&gt;3.66,SQRT($AG194^2+($AF194-(7.32/2))^2),IF($AF194&lt;-3.66,SQRT($AG194^2+($AF194+(7.32/2))^2),$AG194)))</f>
        <v>15</v>
      </c>
      <c r="AI194" s="19">
        <f t="shared" ref="AI194:AI257" si="13">IF($L194="ET","",IF(DEGREES(ATAN((7.32*$AG194)/($AG194^2+$AF194^2-(7.32/2)^2)))&lt;=0,180+DEGREES(ATAN((7.32*$AG194)/($AG194^2+$AF194^2-(7.32/2)^2))),DEGREES(ATAN((7.32*$AG194)/($AG194^2+$AF194^2-(7.32/2)^2)))))</f>
        <v>27.396825673048827</v>
      </c>
      <c r="AJ194" s="2" t="s">
        <v>147</v>
      </c>
      <c r="AK194" s="13">
        <v>0.5</v>
      </c>
      <c r="AL194" s="13">
        <v>1</v>
      </c>
      <c r="AM194" s="19">
        <f>IF(Abschlüsse[[#This Row],[Ergeb]]="ET","",SQRT(($AF194-$AK194)^2+($AG194-$AL194)^2))</f>
        <v>14.035668847618199</v>
      </c>
      <c r="AN194" s="3">
        <v>3</v>
      </c>
      <c r="AO194" s="13">
        <v>-0.5</v>
      </c>
      <c r="AP194" s="13">
        <v>15.5</v>
      </c>
      <c r="AQ194" s="19">
        <f t="shared" si="10"/>
        <v>0.5</v>
      </c>
      <c r="AR194" s="3">
        <v>0</v>
      </c>
      <c r="AU194" s="19" t="str">
        <f t="shared" si="11"/>
        <v/>
      </c>
    </row>
    <row r="195" spans="1:47" ht="25.05" customHeight="1">
      <c r="A195" s="3">
        <v>8</v>
      </c>
      <c r="B195" s="2" t="s">
        <v>8</v>
      </c>
      <c r="C195" s="17" t="str">
        <f>IF($A195="","",IF(VLOOKUP($A195,Spiele!$A$2:$D$16,3,FALSE)=$B195,"H","G"))</f>
        <v>G</v>
      </c>
      <c r="D195" s="17" t="str">
        <f>IF($B195="","",IF(VLOOKUP($A195,Spiele!$A$2:$F$16,3,FALSE)=$B195,VLOOKUP($A195,Spiele!$A$2:$F$16,4,FALSE),VLOOKUP($A195,Spiele!$A$2:$F$16,3,FALSE)))</f>
        <v>SSV</v>
      </c>
      <c r="E195" s="18">
        <f>IF(Abschlüsse[[#This Row],[Ergeb]]="ET",0,COUNTIFS($A$2:$A195,$A195,$B$2:$B195,$B195,$L$2:$L195,"&lt;&gt;ET"))</f>
        <v>1</v>
      </c>
      <c r="F195" s="11">
        <v>1</v>
      </c>
      <c r="G195" s="12">
        <v>1</v>
      </c>
      <c r="H195" s="18">
        <f>COUNTIFS('Rote Karten'!$A$2:$A$4,$A195,'Rote Karten'!$D$2:$D$4,"&lt;&gt;"&amp;$B195,'Rote Karten'!$B$2:$B$4,"&lt;"&amp;$F195,'Rote Karten'!$C$2:$C$4,"&lt;="&amp;$G195)-COUNTIFS('Rote Karten'!$A$2:$A$4,$A195,'Rote Karten'!$D$2:$D$4,$B195,'Rote Karten'!$B$2:$B$4,"&lt;"&amp;$F195,'Rote Karten'!$C$2:$C$4,"&lt;="&amp;$G195)</f>
        <v>0</v>
      </c>
      <c r="I195" s="17" t="str">
        <f>IF(OR($L195="Tor",$L195="ET"),_xlfn.IFNA(IF(VLOOKUP($A195,Spiele!$A$2:$C$16,3,FALSE)=$B195,COUNTIFS($L$2:$L195,"Tor",$B$2:$B195,$B195,$A$2:$A195,$A195)+COUNTIFS($L$2:$L195,"ET",$B$2:$B195,$B195,$A$2:$A195,$A195)&amp;":"&amp;COUNTIFS($L$2:$L195,"Tor",$B$2:$B195,"&lt;&gt;"&amp;$B195,$A$2:$A195,$A195)+COUNTIFS($L$2:$L195,"ET",$B$2:$B195,"&lt;&gt;"&amp;$B195,$A$2:$A195,$A195),COUNTIFS($L$2:$L195,"Tor",$B$2:$B195,"&lt;&gt;"&amp;$B195,$A$2:$A195,$A195)+COUNTIFS($L$2:$L195,"ET",$B$2:$B195,"&lt;&gt;"&amp;$B195,$A$2:$A195,$A195)&amp;":"&amp;COUNTIFS($L$2:$L195,"Tor",$B$2:$B195,$B195,$A$2:$A195,$A195)+COUNTIFS($L$2:$L195,"ET",$B$2:$B195,$B195,$A$2:$A195,$A195)),""),"")</f>
        <v/>
      </c>
      <c r="J195" s="18">
        <f>_xlfn.IFNA(IF(VLOOKUP($A195,Spiele!$A$2:$D$16,3,FALSE)=$B195,(COUNTIFS($L$1:$L194,"Tor",$B$1:$B194,$B195,$A$1:$A194,$A195)+COUNTIFS($L$1:$L194,"ET",$B$1:$B194,$B195,$A$1:$A194,$A195))-(COUNTIFS($L$1:$L194,"Tor",$B$1:$B194,"&lt;&gt;"&amp;$B195,$A$1:$A194,$A195)+COUNTIFS($L$1:$L194,"ET",$B$1:$B194,"&lt;&gt;"&amp;$B195,$A$1:$A194,$A195)),(COUNTIFS($L$1:$L194,"Tor",$B$1:$B194,$B195,$A$1:$A194,$A195)+COUNTIFS($L$1:$L194,"ET",$B$1:$B194,$B195,$A$1:$A194,$A195))-(COUNTIFS($L$1:$L194,"Tor",$B$1:$B194,"&lt;&gt;"&amp;$B195,$A$1:$A194,$A195)+COUNTIFS($L$1:$L194,"ET",$B$1:$B194,"&lt;&gt;"&amp;$B195,$A$1:$A194,$A195))),"")</f>
        <v>0</v>
      </c>
      <c r="K195" s="3">
        <v>1</v>
      </c>
      <c r="L195" s="17" t="s">
        <v>171</v>
      </c>
      <c r="M195" s="2" t="s">
        <v>164</v>
      </c>
      <c r="N195" s="2" t="s">
        <v>154</v>
      </c>
      <c r="O195" s="17">
        <v>27</v>
      </c>
      <c r="P195" s="2">
        <v>10</v>
      </c>
      <c r="Q195" s="2">
        <v>20</v>
      </c>
      <c r="AA195" s="2" t="s">
        <v>155</v>
      </c>
      <c r="AB195" s="17" t="s">
        <v>144</v>
      </c>
      <c r="AC195" s="14" t="s">
        <v>145</v>
      </c>
      <c r="AD195" s="14" t="s">
        <v>163</v>
      </c>
      <c r="AE195" s="18">
        <v>7</v>
      </c>
      <c r="AF195" s="13">
        <v>-5</v>
      </c>
      <c r="AG195" s="13">
        <v>8.5</v>
      </c>
      <c r="AH195" s="19">
        <f t="shared" si="12"/>
        <v>8.6049753050197655</v>
      </c>
      <c r="AI195" s="19">
        <f t="shared" si="13"/>
        <v>36.575430535953068</v>
      </c>
      <c r="AJ195" s="2" t="s">
        <v>147</v>
      </c>
      <c r="AK195" s="13">
        <v>-3</v>
      </c>
      <c r="AL195" s="13">
        <v>1.5</v>
      </c>
      <c r="AM195" s="19">
        <f>IF(Abschlüsse[[#This Row],[Ergeb]]="ET","",SQRT(($AF195-$AK195)^2+($AG195-$AL195)^2))</f>
        <v>7.2801098892805181</v>
      </c>
      <c r="AN195" s="3">
        <v>1</v>
      </c>
      <c r="AO195" s="13">
        <v>-4</v>
      </c>
      <c r="AP195" s="13">
        <v>8.5</v>
      </c>
      <c r="AQ195" s="19">
        <f t="shared" si="10"/>
        <v>1</v>
      </c>
      <c r="AR195" s="3">
        <v>0</v>
      </c>
      <c r="AU195" s="19" t="str">
        <f t="shared" si="11"/>
        <v/>
      </c>
    </row>
    <row r="196" spans="1:47" ht="25.05" customHeight="1">
      <c r="A196" s="3">
        <v>8</v>
      </c>
      <c r="B196" s="2" t="s">
        <v>8</v>
      </c>
      <c r="C196" s="17" t="str">
        <f>IF($A196="","",IF(VLOOKUP($A196,Spiele!$A$2:$D$16,3,FALSE)=$B196,"H","G"))</f>
        <v>G</v>
      </c>
      <c r="D196" s="17" t="str">
        <f>IF($B196="","",IF(VLOOKUP($A196,Spiele!$A$2:$F$16,3,FALSE)=$B196,VLOOKUP($A196,Spiele!$A$2:$F$16,4,FALSE),VLOOKUP($A196,Spiele!$A$2:$F$16,3,FALSE)))</f>
        <v>SSV</v>
      </c>
      <c r="E196" s="18">
        <f>IF(Abschlüsse[[#This Row],[Ergeb]]="ET",0,COUNTIFS($A$2:$A196,$A196,$B$2:$B196,$B196,$L$2:$L196,"&lt;&gt;ET"))</f>
        <v>2</v>
      </c>
      <c r="F196" s="11">
        <v>1</v>
      </c>
      <c r="G196" s="12">
        <v>1</v>
      </c>
      <c r="H196" s="18">
        <f>COUNTIFS('Rote Karten'!$A$2:$A$4,$A196,'Rote Karten'!$D$2:$D$4,"&lt;&gt;"&amp;$B196,'Rote Karten'!$B$2:$B$4,"&lt;"&amp;$F196,'Rote Karten'!$C$2:$C$4,"&lt;="&amp;$G196)-COUNTIFS('Rote Karten'!$A$2:$A$4,$A196,'Rote Karten'!$D$2:$D$4,$B196,'Rote Karten'!$B$2:$B$4,"&lt;"&amp;$F196,'Rote Karten'!$C$2:$C$4,"&lt;="&amp;$G196)</f>
        <v>0</v>
      </c>
      <c r="I196" s="17" t="str">
        <f>IF(OR($L196="Tor",$L196="ET"),_xlfn.IFNA(IF(VLOOKUP($A196,Spiele!$A$2:$C$16,3,FALSE)=$B196,COUNTIFS($L$2:$L196,"Tor",$B$2:$B196,$B196,$A$2:$A196,$A196)+COUNTIFS($L$2:$L196,"ET",$B$2:$B196,$B196,$A$2:$A196,$A196)&amp;":"&amp;COUNTIFS($L$2:$L196,"Tor",$B$2:$B196,"&lt;&gt;"&amp;$B196,$A$2:$A196,$A196)+COUNTIFS($L$2:$L196,"ET",$B$2:$B196,"&lt;&gt;"&amp;$B196,$A$2:$A196,$A196),COUNTIFS($L$2:$L196,"Tor",$B$2:$B196,"&lt;&gt;"&amp;$B196,$A$2:$A196,$A196)+COUNTIFS($L$2:$L196,"ET",$B$2:$B196,"&lt;&gt;"&amp;$B196,$A$2:$A196,$A196)&amp;":"&amp;COUNTIFS($L$2:$L196,"Tor",$B$2:$B196,$B196,$A$2:$A196,$A196)+COUNTIFS($L$2:$L196,"ET",$B$2:$B196,$B196,$A$2:$A196,$A196)),""),"")</f>
        <v/>
      </c>
      <c r="J196" s="18">
        <f>_xlfn.IFNA(IF(VLOOKUP($A196,Spiele!$A$2:$D$16,3,FALSE)=$B196,(COUNTIFS($L$1:$L195,"Tor",$B$1:$B195,$B196,$A$1:$A195,$A196)+COUNTIFS($L$1:$L195,"ET",$B$1:$B195,$B196,$A$1:$A195,$A196))-(COUNTIFS($L$1:$L195,"Tor",$B$1:$B195,"&lt;&gt;"&amp;$B196,$A$1:$A195,$A196)+COUNTIFS($L$1:$L195,"ET",$B$1:$B195,"&lt;&gt;"&amp;$B196,$A$1:$A195,$A196)),(COUNTIFS($L$1:$L195,"Tor",$B$1:$B195,$B196,$A$1:$A195,$A196)+COUNTIFS($L$1:$L195,"ET",$B$1:$B195,$B196,$A$1:$A195,$A196))-(COUNTIFS($L$1:$L195,"Tor",$B$1:$B195,"&lt;&gt;"&amp;$B196,$A$1:$A195,$A196)+COUNTIFS($L$1:$L195,"ET",$B$1:$B195,"&lt;&gt;"&amp;$B196,$A$1:$A195,$A196))),"")</f>
        <v>0</v>
      </c>
      <c r="K196" s="3">
        <v>1</v>
      </c>
      <c r="L196" s="17" t="s">
        <v>18</v>
      </c>
      <c r="M196" s="2" t="s">
        <v>164</v>
      </c>
      <c r="N196" s="2" t="s">
        <v>179</v>
      </c>
      <c r="O196" s="17">
        <v>5</v>
      </c>
      <c r="AA196" s="2" t="s">
        <v>142</v>
      </c>
      <c r="AB196" s="17" t="s">
        <v>144</v>
      </c>
      <c r="AC196" s="14" t="s">
        <v>145</v>
      </c>
      <c r="AD196" s="14" t="s">
        <v>146</v>
      </c>
      <c r="AE196" s="18">
        <v>10</v>
      </c>
      <c r="AF196" s="13">
        <v>1.5</v>
      </c>
      <c r="AG196" s="13">
        <v>5.5</v>
      </c>
      <c r="AH196" s="19">
        <f t="shared" si="12"/>
        <v>5.5</v>
      </c>
      <c r="AI196" s="19">
        <f t="shared" si="13"/>
        <v>64.61446408277591</v>
      </c>
      <c r="AJ196" s="2" t="s">
        <v>147</v>
      </c>
      <c r="AK196" s="13">
        <v>2</v>
      </c>
      <c r="AL196" s="13">
        <v>2</v>
      </c>
      <c r="AM196" s="19">
        <f>IF(Abschlüsse[[#This Row],[Ergeb]]="ET","",SQRT(($AF196-$AK196)^2+($AG196-$AL196)^2))</f>
        <v>3.5355339059327378</v>
      </c>
      <c r="AN196" s="3">
        <v>2</v>
      </c>
      <c r="AO196" s="13">
        <v>0.5</v>
      </c>
      <c r="AP196" s="13">
        <v>7</v>
      </c>
      <c r="AQ196" s="19">
        <f t="shared" si="10"/>
        <v>1.8027756377319946</v>
      </c>
      <c r="AR196" s="3">
        <v>1</v>
      </c>
      <c r="AS196" s="13">
        <v>-1</v>
      </c>
      <c r="AT196" s="13">
        <v>2</v>
      </c>
      <c r="AU196" s="19">
        <f t="shared" si="11"/>
        <v>4.3011626335213133</v>
      </c>
    </row>
    <row r="197" spans="1:47" ht="25.05" customHeight="1">
      <c r="A197" s="3">
        <v>8</v>
      </c>
      <c r="B197" s="2" t="s">
        <v>8</v>
      </c>
      <c r="C197" s="17" t="str">
        <f>IF($A197="","",IF(VLOOKUP($A197,Spiele!$A$2:$D$16,3,FALSE)=$B197,"H","G"))</f>
        <v>G</v>
      </c>
      <c r="D197" s="17" t="str">
        <f>IF($B197="","",IF(VLOOKUP($A197,Spiele!$A$2:$F$16,3,FALSE)=$B197,VLOOKUP($A197,Spiele!$A$2:$F$16,4,FALSE),VLOOKUP($A197,Spiele!$A$2:$F$16,3,FALSE)))</f>
        <v>SSV</v>
      </c>
      <c r="E197" s="18">
        <f>IF(Abschlüsse[[#This Row],[Ergeb]]="ET",0,COUNTIFS($A$2:$A197,$A197,$B$2:$B197,$B197,$L$2:$L197,"&lt;&gt;ET"))</f>
        <v>3</v>
      </c>
      <c r="F197" s="11">
        <v>1</v>
      </c>
      <c r="G197" s="12">
        <v>1</v>
      </c>
      <c r="H197" s="18">
        <f>COUNTIFS('Rote Karten'!$A$2:$A$4,$A197,'Rote Karten'!$D$2:$D$4,"&lt;&gt;"&amp;$B197,'Rote Karten'!$B$2:$B$4,"&lt;"&amp;$F197,'Rote Karten'!$C$2:$C$4,"&lt;="&amp;$G197)-COUNTIFS('Rote Karten'!$A$2:$A$4,$A197,'Rote Karten'!$D$2:$D$4,$B197,'Rote Karten'!$B$2:$B$4,"&lt;"&amp;$F197,'Rote Karten'!$C$2:$C$4,"&lt;="&amp;$G197)</f>
        <v>0</v>
      </c>
      <c r="I197" s="17" t="str">
        <f>IF(OR($L197="Tor",$L197="ET"),_xlfn.IFNA(IF(VLOOKUP($A197,Spiele!$A$2:$C$16,3,FALSE)=$B197,COUNTIFS($L$2:$L197,"Tor",$B$2:$B197,$B197,$A$2:$A197,$A197)+COUNTIFS($L$2:$L197,"ET",$B$2:$B197,$B197,$A$2:$A197,$A197)&amp;":"&amp;COUNTIFS($L$2:$L197,"Tor",$B$2:$B197,"&lt;&gt;"&amp;$B197,$A$2:$A197,$A197)+COUNTIFS($L$2:$L197,"ET",$B$2:$B197,"&lt;&gt;"&amp;$B197,$A$2:$A197,$A197),COUNTIFS($L$2:$L197,"Tor",$B$2:$B197,"&lt;&gt;"&amp;$B197,$A$2:$A197,$A197)+COUNTIFS($L$2:$L197,"ET",$B$2:$B197,"&lt;&gt;"&amp;$B197,$A$2:$A197,$A197)&amp;":"&amp;COUNTIFS($L$2:$L197,"Tor",$B$2:$B197,$B197,$A$2:$A197,$A197)+COUNTIFS($L$2:$L197,"ET",$B$2:$B197,$B197,$A$2:$A197,$A197)),""),"")</f>
        <v>0:1</v>
      </c>
      <c r="J197" s="18">
        <f>_xlfn.IFNA(IF(VLOOKUP($A197,Spiele!$A$2:$D$16,3,FALSE)=$B197,(COUNTIFS($L$1:$L196,"Tor",$B$1:$B196,$B197,$A$1:$A196,$A197)+COUNTIFS($L$1:$L196,"ET",$B$1:$B196,$B197,$A$1:$A196,$A197))-(COUNTIFS($L$1:$L196,"Tor",$B$1:$B196,"&lt;&gt;"&amp;$B197,$A$1:$A196,$A197)+COUNTIFS($L$1:$L196,"ET",$B$1:$B196,"&lt;&gt;"&amp;$B197,$A$1:$A196,$A197)),(COUNTIFS($L$1:$L196,"Tor",$B$1:$B196,$B197,$A$1:$A196,$A197)+COUNTIFS($L$1:$L196,"ET",$B$1:$B196,$B197,$A$1:$A196,$A197))-(COUNTIFS($L$1:$L196,"Tor",$B$1:$B196,"&lt;&gt;"&amp;$B197,$A$1:$A196,$A197)+COUNTIFS($L$1:$L196,"ET",$B$1:$B196,"&lt;&gt;"&amp;$B197,$A$1:$A196,$A197))),"")</f>
        <v>0</v>
      </c>
      <c r="K197" s="3">
        <v>1</v>
      </c>
      <c r="L197" s="17" t="s">
        <v>0</v>
      </c>
      <c r="M197" s="2" t="s">
        <v>164</v>
      </c>
      <c r="N197" s="2" t="s">
        <v>166</v>
      </c>
      <c r="O197" s="17"/>
      <c r="AA197" s="2" t="s">
        <v>143</v>
      </c>
      <c r="AB197" s="17" t="s">
        <v>144</v>
      </c>
      <c r="AC197" s="14" t="s">
        <v>151</v>
      </c>
      <c r="AD197" s="14" t="s">
        <v>146</v>
      </c>
      <c r="AE197" s="18">
        <v>7</v>
      </c>
      <c r="AF197" s="13">
        <v>-4</v>
      </c>
      <c r="AG197" s="13">
        <v>3</v>
      </c>
      <c r="AH197" s="19">
        <f t="shared" si="12"/>
        <v>3.0192051934242561</v>
      </c>
      <c r="AI197" s="19">
        <f t="shared" si="13"/>
        <v>62.146525921751461</v>
      </c>
      <c r="AJ197" s="2" t="s">
        <v>170</v>
      </c>
      <c r="AK197" s="13">
        <v>-0.5</v>
      </c>
      <c r="AL197" s="13">
        <v>2</v>
      </c>
      <c r="AM197" s="19">
        <f>IF(Abschlüsse[[#This Row],[Ergeb]]="ET","",SQRT(($AF197-$AK197)^2+($AG197-$AL197)^2))</f>
        <v>3.640054944640259</v>
      </c>
      <c r="AN197" s="3">
        <v>0</v>
      </c>
      <c r="AO197" s="13"/>
      <c r="AP197" s="13"/>
      <c r="AQ197" s="19" t="str">
        <f t="shared" si="10"/>
        <v/>
      </c>
      <c r="AR197" s="3">
        <v>1</v>
      </c>
      <c r="AS197" s="13">
        <v>-1.5</v>
      </c>
      <c r="AT197" s="13">
        <v>1</v>
      </c>
      <c r="AU197" s="19">
        <f t="shared" si="11"/>
        <v>3.2015621187164243</v>
      </c>
    </row>
    <row r="198" spans="1:47" ht="25.05" customHeight="1">
      <c r="A198" s="3">
        <v>8</v>
      </c>
      <c r="B198" s="2" t="s">
        <v>8</v>
      </c>
      <c r="C198" s="17" t="str">
        <f>IF($A198="","",IF(VLOOKUP($A198,Spiele!$A$2:$D$16,3,FALSE)=$B198,"H","G"))</f>
        <v>G</v>
      </c>
      <c r="D198" s="17" t="str">
        <f>IF($B198="","",IF(VLOOKUP($A198,Spiele!$A$2:$F$16,3,FALSE)=$B198,VLOOKUP($A198,Spiele!$A$2:$F$16,4,FALSE),VLOOKUP($A198,Spiele!$A$2:$F$16,3,FALSE)))</f>
        <v>SSV</v>
      </c>
      <c r="E198" s="18">
        <f>IF(Abschlüsse[[#This Row],[Ergeb]]="ET",0,COUNTIFS($A$2:$A198,$A198,$B$2:$B198,$B198,$L$2:$L198,"&lt;&gt;ET"))</f>
        <v>4</v>
      </c>
      <c r="F198" s="11">
        <v>10</v>
      </c>
      <c r="G198" s="12">
        <v>1</v>
      </c>
      <c r="H198" s="18">
        <f>COUNTIFS('Rote Karten'!$A$2:$A$4,$A198,'Rote Karten'!$D$2:$D$4,"&lt;&gt;"&amp;$B198,'Rote Karten'!$B$2:$B$4,"&lt;"&amp;$F198,'Rote Karten'!$C$2:$C$4,"&lt;="&amp;$G198)-COUNTIFS('Rote Karten'!$A$2:$A$4,$A198,'Rote Karten'!$D$2:$D$4,$B198,'Rote Karten'!$B$2:$B$4,"&lt;"&amp;$F198,'Rote Karten'!$C$2:$C$4,"&lt;="&amp;$G198)</f>
        <v>0</v>
      </c>
      <c r="I198" s="17" t="str">
        <f>IF(OR($L198="Tor",$L198="ET"),_xlfn.IFNA(IF(VLOOKUP($A198,Spiele!$A$2:$C$16,3,FALSE)=$B198,COUNTIFS($L$2:$L198,"Tor",$B$2:$B198,$B198,$A$2:$A198,$A198)+COUNTIFS($L$2:$L198,"ET",$B$2:$B198,$B198,$A$2:$A198,$A198)&amp;":"&amp;COUNTIFS($L$2:$L198,"Tor",$B$2:$B198,"&lt;&gt;"&amp;$B198,$A$2:$A198,$A198)+COUNTIFS($L$2:$L198,"ET",$B$2:$B198,"&lt;&gt;"&amp;$B198,$A$2:$A198,$A198),COUNTIFS($L$2:$L198,"Tor",$B$2:$B198,"&lt;&gt;"&amp;$B198,$A$2:$A198,$A198)+COUNTIFS($L$2:$L198,"ET",$B$2:$B198,"&lt;&gt;"&amp;$B198,$A$2:$A198,$A198)&amp;":"&amp;COUNTIFS($L$2:$L198,"Tor",$B$2:$B198,$B198,$A$2:$A198,$A198)+COUNTIFS($L$2:$L198,"ET",$B$2:$B198,$B198,$A$2:$A198,$A198)),""),"")</f>
        <v/>
      </c>
      <c r="J198" s="18">
        <f>_xlfn.IFNA(IF(VLOOKUP($A198,Spiele!$A$2:$D$16,3,FALSE)=$B198,(COUNTIFS($L$1:$L197,"Tor",$B$1:$B197,$B198,$A$1:$A197,$A198)+COUNTIFS($L$1:$L197,"ET",$B$1:$B197,$B198,$A$1:$A197,$A198))-(COUNTIFS($L$1:$L197,"Tor",$B$1:$B197,"&lt;&gt;"&amp;$B198,$A$1:$A197,$A198)+COUNTIFS($L$1:$L197,"ET",$B$1:$B197,"&lt;&gt;"&amp;$B198,$A$1:$A197,$A198)),(COUNTIFS($L$1:$L197,"Tor",$B$1:$B197,$B198,$A$1:$A197,$A198)+COUNTIFS($L$1:$L197,"ET",$B$1:$B197,$B198,$A$1:$A197,$A198))-(COUNTIFS($L$1:$L197,"Tor",$B$1:$B197,"&lt;&gt;"&amp;$B198,$A$1:$A197,$A198)+COUNTIFS($L$1:$L197,"ET",$B$1:$B197,"&lt;&gt;"&amp;$B198,$A$1:$A197,$A198))),"")</f>
        <v>1</v>
      </c>
      <c r="K198" s="3">
        <v>2</v>
      </c>
      <c r="L198" s="17" t="s">
        <v>19</v>
      </c>
      <c r="M198" s="2" t="s">
        <v>164</v>
      </c>
      <c r="N198" s="2" t="s">
        <v>159</v>
      </c>
      <c r="O198" s="17">
        <v>23</v>
      </c>
      <c r="P198" s="2">
        <v>10</v>
      </c>
      <c r="Q198" s="2">
        <v>27</v>
      </c>
      <c r="AA198" s="2" t="s">
        <v>143</v>
      </c>
      <c r="AB198" s="17" t="s">
        <v>144</v>
      </c>
      <c r="AC198" s="14" t="s">
        <v>151</v>
      </c>
      <c r="AD198" s="14" t="s">
        <v>146</v>
      </c>
      <c r="AE198" s="18">
        <v>5</v>
      </c>
      <c r="AF198" s="13">
        <v>2.5</v>
      </c>
      <c r="AG198" s="13">
        <v>19.5</v>
      </c>
      <c r="AH198" s="19">
        <f t="shared" si="12"/>
        <v>19.5</v>
      </c>
      <c r="AI198" s="19">
        <f t="shared" si="13"/>
        <v>20.935545465147808</v>
      </c>
      <c r="AJ198" s="2" t="s">
        <v>147</v>
      </c>
      <c r="AK198" s="13">
        <v>1.5</v>
      </c>
      <c r="AL198" s="13">
        <v>1.5</v>
      </c>
      <c r="AM198" s="19">
        <f>IF(Abschlüsse[[#This Row],[Ergeb]]="ET","",SQRT(($AF198-$AK198)^2+($AG198-$AL198)^2))</f>
        <v>18.027756377319946</v>
      </c>
      <c r="AN198" s="3">
        <v>1</v>
      </c>
      <c r="AO198" s="13">
        <v>4</v>
      </c>
      <c r="AP198" s="13">
        <v>16</v>
      </c>
      <c r="AQ198" s="19">
        <f t="shared" si="10"/>
        <v>3.8078865529319543</v>
      </c>
      <c r="AR198" s="3">
        <v>1</v>
      </c>
      <c r="AS198" s="13">
        <v>3.5</v>
      </c>
      <c r="AT198" s="13">
        <v>9.5</v>
      </c>
      <c r="AU198" s="19">
        <f t="shared" si="11"/>
        <v>10.04987562112089</v>
      </c>
    </row>
    <row r="199" spans="1:47" ht="25.05" customHeight="1">
      <c r="A199" s="3">
        <v>8</v>
      </c>
      <c r="B199" s="2" t="s">
        <v>52</v>
      </c>
      <c r="C199" s="17" t="str">
        <f>IF($A199="","",IF(VLOOKUP($A199,Spiele!$A$2:$D$16,3,FALSE)=$B199,"H","G"))</f>
        <v>H</v>
      </c>
      <c r="D199" s="17" t="str">
        <f>IF($B199="","",IF(VLOOKUP($A199,Spiele!$A$2:$F$16,3,FALSE)=$B199,VLOOKUP($A199,Spiele!$A$2:$F$16,4,FALSE),VLOOKUP($A199,Spiele!$A$2:$F$16,3,FALSE)))</f>
        <v>FCN</v>
      </c>
      <c r="E199" s="18">
        <f>IF(Abschlüsse[[#This Row],[Ergeb]]="ET",0,COUNTIFS($A$2:$A199,$A199,$B$2:$B199,$B199,$L$2:$L199,"&lt;&gt;ET"))</f>
        <v>1</v>
      </c>
      <c r="F199" s="11">
        <v>14</v>
      </c>
      <c r="G199" s="12">
        <v>1</v>
      </c>
      <c r="H199" s="18">
        <f>COUNTIFS('Rote Karten'!$A$2:$A$4,$A199,'Rote Karten'!$D$2:$D$4,"&lt;&gt;"&amp;$B199,'Rote Karten'!$B$2:$B$4,"&lt;"&amp;$F199,'Rote Karten'!$C$2:$C$4,"&lt;="&amp;$G199)-COUNTIFS('Rote Karten'!$A$2:$A$4,$A199,'Rote Karten'!$D$2:$D$4,$B199,'Rote Karten'!$B$2:$B$4,"&lt;"&amp;$F199,'Rote Karten'!$C$2:$C$4,"&lt;="&amp;$G199)</f>
        <v>0</v>
      </c>
      <c r="I199" s="17" t="str">
        <f>IF(OR($L199="Tor",$L199="ET"),_xlfn.IFNA(IF(VLOOKUP($A199,Spiele!$A$2:$C$16,3,FALSE)=$B199,COUNTIFS($L$2:$L199,"Tor",$B$2:$B199,$B199,$A$2:$A199,$A199)+COUNTIFS($L$2:$L199,"ET",$B$2:$B199,$B199,$A$2:$A199,$A199)&amp;":"&amp;COUNTIFS($L$2:$L199,"Tor",$B$2:$B199,"&lt;&gt;"&amp;$B199,$A$2:$A199,$A199)+COUNTIFS($L$2:$L199,"ET",$B$2:$B199,"&lt;&gt;"&amp;$B199,$A$2:$A199,$A199),COUNTIFS($L$2:$L199,"Tor",$B$2:$B199,"&lt;&gt;"&amp;$B199,$A$2:$A199,$A199)+COUNTIFS($L$2:$L199,"ET",$B$2:$B199,"&lt;&gt;"&amp;$B199,$A$2:$A199,$A199)&amp;":"&amp;COUNTIFS($L$2:$L199,"Tor",$B$2:$B199,$B199,$A$2:$A199,$A199)+COUNTIFS($L$2:$L199,"ET",$B$2:$B199,$B199,$A$2:$A199,$A199)),""),"")</f>
        <v/>
      </c>
      <c r="J199" s="18">
        <f>_xlfn.IFNA(IF(VLOOKUP($A199,Spiele!$A$2:$D$16,3,FALSE)=$B199,(COUNTIFS($L$1:$L198,"Tor",$B$1:$B198,$B199,$A$1:$A198,$A199)+COUNTIFS($L$1:$L198,"ET",$B$1:$B198,$B199,$A$1:$A198,$A199))-(COUNTIFS($L$1:$L198,"Tor",$B$1:$B198,"&lt;&gt;"&amp;$B199,$A$1:$A198,$A199)+COUNTIFS($L$1:$L198,"ET",$B$1:$B198,"&lt;&gt;"&amp;$B199,$A$1:$A198,$A199)),(COUNTIFS($L$1:$L198,"Tor",$B$1:$B198,$B199,$A$1:$A198,$A199)+COUNTIFS($L$1:$L198,"ET",$B$1:$B198,$B199,$A$1:$A198,$A199))-(COUNTIFS($L$1:$L198,"Tor",$B$1:$B198,"&lt;&gt;"&amp;$B199,$A$1:$A198,$A199)+COUNTIFS($L$1:$L198,"ET",$B$1:$B198,"&lt;&gt;"&amp;$B199,$A$1:$A198,$A199))),"")</f>
        <v>-1</v>
      </c>
      <c r="K199" s="3">
        <v>3</v>
      </c>
      <c r="L199" s="17" t="s">
        <v>20</v>
      </c>
      <c r="M199" s="2" t="s">
        <v>164</v>
      </c>
      <c r="N199" s="2" t="s">
        <v>165</v>
      </c>
      <c r="O199" s="17"/>
      <c r="AA199" s="2" t="s">
        <v>152</v>
      </c>
      <c r="AB199" s="17" t="s">
        <v>144</v>
      </c>
      <c r="AC199" s="14" t="s">
        <v>151</v>
      </c>
      <c r="AD199" s="14" t="s">
        <v>146</v>
      </c>
      <c r="AE199" s="18"/>
      <c r="AF199" s="13">
        <v>-9.5</v>
      </c>
      <c r="AG199" s="13">
        <v>21</v>
      </c>
      <c r="AH199" s="19">
        <f t="shared" si="12"/>
        <v>21.796917213220773</v>
      </c>
      <c r="AI199" s="19">
        <f t="shared" si="13"/>
        <v>16.533005071706455</v>
      </c>
      <c r="AJ199" s="2" t="s">
        <v>147</v>
      </c>
      <c r="AK199" s="13">
        <v>-1</v>
      </c>
      <c r="AL199" s="13">
        <v>1.5</v>
      </c>
      <c r="AM199" s="19">
        <f>IF(Abschlüsse[[#This Row],[Ergeb]]="ET","",SQRT(($AF199-$AK199)^2+($AG199-$AL199)^2))</f>
        <v>21.272047386182649</v>
      </c>
      <c r="AN199" s="3">
        <v>3</v>
      </c>
      <c r="AO199" s="13">
        <v>-6.5</v>
      </c>
      <c r="AP199" s="13">
        <v>21</v>
      </c>
      <c r="AQ199" s="19">
        <f t="shared" si="10"/>
        <v>3</v>
      </c>
      <c r="AR199" s="3">
        <v>0</v>
      </c>
      <c r="AU199" s="19" t="str">
        <f t="shared" si="11"/>
        <v/>
      </c>
    </row>
    <row r="200" spans="1:47" ht="25.05" customHeight="1">
      <c r="A200" s="3">
        <v>8</v>
      </c>
      <c r="B200" s="2" t="s">
        <v>52</v>
      </c>
      <c r="C200" s="17" t="str">
        <f>IF($A200="","",IF(VLOOKUP($A200,Spiele!$A$2:$D$16,3,FALSE)=$B200,"H","G"))</f>
        <v>H</v>
      </c>
      <c r="D200" s="17" t="str">
        <f>IF($B200="","",IF(VLOOKUP($A200,Spiele!$A$2:$F$16,3,FALSE)=$B200,VLOOKUP($A200,Spiele!$A$2:$F$16,4,FALSE),VLOOKUP($A200,Spiele!$A$2:$F$16,3,FALSE)))</f>
        <v>FCN</v>
      </c>
      <c r="E200" s="18">
        <f>IF(Abschlüsse[[#This Row],[Ergeb]]="ET",0,COUNTIFS($A$2:$A200,$A200,$B$2:$B200,$B200,$L$2:$L200,"&lt;&gt;ET"))</f>
        <v>2</v>
      </c>
      <c r="F200" s="11">
        <v>16</v>
      </c>
      <c r="G200" s="12">
        <v>1</v>
      </c>
      <c r="H200" s="18">
        <f>COUNTIFS('Rote Karten'!$A$2:$A$4,$A200,'Rote Karten'!$D$2:$D$4,"&lt;&gt;"&amp;$B200,'Rote Karten'!$B$2:$B$4,"&lt;"&amp;$F200,'Rote Karten'!$C$2:$C$4,"&lt;="&amp;$G200)-COUNTIFS('Rote Karten'!$A$2:$A$4,$A200,'Rote Karten'!$D$2:$D$4,$B200,'Rote Karten'!$B$2:$B$4,"&lt;"&amp;$F200,'Rote Karten'!$C$2:$C$4,"&lt;="&amp;$G200)</f>
        <v>0</v>
      </c>
      <c r="I200" s="17" t="str">
        <f>IF(OR($L200="Tor",$L200="ET"),_xlfn.IFNA(IF(VLOOKUP($A200,Spiele!$A$2:$C$16,3,FALSE)=$B200,COUNTIFS($L$2:$L200,"Tor",$B$2:$B200,$B200,$A$2:$A200,$A200)+COUNTIFS($L$2:$L200,"ET",$B$2:$B200,$B200,$A$2:$A200,$A200)&amp;":"&amp;COUNTIFS($L$2:$L200,"Tor",$B$2:$B200,"&lt;&gt;"&amp;$B200,$A$2:$A200,$A200)+COUNTIFS($L$2:$L200,"ET",$B$2:$B200,"&lt;&gt;"&amp;$B200,$A$2:$A200,$A200),COUNTIFS($L$2:$L200,"Tor",$B$2:$B200,"&lt;&gt;"&amp;$B200,$A$2:$A200,$A200)+COUNTIFS($L$2:$L200,"ET",$B$2:$B200,"&lt;&gt;"&amp;$B200,$A$2:$A200,$A200)&amp;":"&amp;COUNTIFS($L$2:$L200,"Tor",$B$2:$B200,$B200,$A$2:$A200,$A200)+COUNTIFS($L$2:$L200,"ET",$B$2:$B200,$B200,$A$2:$A200,$A200)),""),"")</f>
        <v/>
      </c>
      <c r="J200" s="18">
        <f>_xlfn.IFNA(IF(VLOOKUP($A200,Spiele!$A$2:$D$16,3,FALSE)=$B200,(COUNTIFS($L$1:$L199,"Tor",$B$1:$B199,$B200,$A$1:$A199,$A200)+COUNTIFS($L$1:$L199,"ET",$B$1:$B199,$B200,$A$1:$A199,$A200))-(COUNTIFS($L$1:$L199,"Tor",$B$1:$B199,"&lt;&gt;"&amp;$B200,$A$1:$A199,$A200)+COUNTIFS($L$1:$L199,"ET",$B$1:$B199,"&lt;&gt;"&amp;$B200,$A$1:$A199,$A200)),(COUNTIFS($L$1:$L199,"Tor",$B$1:$B199,$B200,$A$1:$A199,$A200)+COUNTIFS($L$1:$L199,"ET",$B$1:$B199,$B200,$A$1:$A199,$A200))-(COUNTIFS($L$1:$L199,"Tor",$B$1:$B199,"&lt;&gt;"&amp;$B200,$A$1:$A199,$A200)+COUNTIFS($L$1:$L199,"ET",$B$1:$B199,"&lt;&gt;"&amp;$B200,$A$1:$A199,$A200))),"")</f>
        <v>-1</v>
      </c>
      <c r="K200" s="3">
        <v>4</v>
      </c>
      <c r="L200" s="17" t="s">
        <v>18</v>
      </c>
      <c r="M200" s="2" t="s">
        <v>148</v>
      </c>
      <c r="N200" s="2" t="s">
        <v>153</v>
      </c>
      <c r="O200" s="17"/>
      <c r="AA200" s="2" t="s">
        <v>152</v>
      </c>
      <c r="AB200" s="17" t="s">
        <v>144</v>
      </c>
      <c r="AC200" s="14" t="s">
        <v>151</v>
      </c>
      <c r="AD200" s="14" t="s">
        <v>157</v>
      </c>
      <c r="AE200" s="18"/>
      <c r="AF200" s="13">
        <v>11</v>
      </c>
      <c r="AG200" s="13">
        <v>10.5</v>
      </c>
      <c r="AH200" s="19">
        <f t="shared" si="12"/>
        <v>12.811151392439323</v>
      </c>
      <c r="AI200" s="19">
        <f t="shared" si="13"/>
        <v>19.433068014600664</v>
      </c>
      <c r="AJ200" s="2" t="s">
        <v>147</v>
      </c>
      <c r="AK200" s="13">
        <v>4</v>
      </c>
      <c r="AL200" s="13">
        <v>2.5</v>
      </c>
      <c r="AM200" s="19">
        <f>IF(Abschlüsse[[#This Row],[Ergeb]]="ET","",SQRT(($AF200-$AK200)^2+($AG200-$AL200)^2))</f>
        <v>10.63014581273465</v>
      </c>
      <c r="AN200" s="3">
        <v>1</v>
      </c>
      <c r="AO200" s="13">
        <v>9.5</v>
      </c>
      <c r="AP200" s="13">
        <v>11.5</v>
      </c>
      <c r="AQ200" s="19">
        <f t="shared" si="10"/>
        <v>1.8027756377319946</v>
      </c>
      <c r="AR200" s="3">
        <v>0</v>
      </c>
      <c r="AU200" s="19" t="str">
        <f t="shared" si="11"/>
        <v/>
      </c>
    </row>
    <row r="201" spans="1:47" ht="25.05" customHeight="1">
      <c r="A201" s="3">
        <v>8</v>
      </c>
      <c r="B201" s="2" t="s">
        <v>52</v>
      </c>
      <c r="C201" s="17" t="str">
        <f>IF($A201="","",IF(VLOOKUP($A201,Spiele!$A$2:$D$16,3,FALSE)=$B201,"H","G"))</f>
        <v>H</v>
      </c>
      <c r="D201" s="17" t="str">
        <f>IF($B201="","",IF(VLOOKUP($A201,Spiele!$A$2:$F$16,3,FALSE)=$B201,VLOOKUP($A201,Spiele!$A$2:$F$16,4,FALSE),VLOOKUP($A201,Spiele!$A$2:$F$16,3,FALSE)))</f>
        <v>FCN</v>
      </c>
      <c r="E201" s="18">
        <f>IF(Abschlüsse[[#This Row],[Ergeb]]="ET",0,COUNTIFS($A$2:$A201,$A201,$B$2:$B201,$B201,$L$2:$L201,"&lt;&gt;ET"))</f>
        <v>3</v>
      </c>
      <c r="F201" s="11">
        <v>19</v>
      </c>
      <c r="G201" s="12">
        <v>1</v>
      </c>
      <c r="H201" s="18">
        <f>COUNTIFS('Rote Karten'!$A$2:$A$4,$A201,'Rote Karten'!$D$2:$D$4,"&lt;&gt;"&amp;$B201,'Rote Karten'!$B$2:$B$4,"&lt;"&amp;$F201,'Rote Karten'!$C$2:$C$4,"&lt;="&amp;$G201)-COUNTIFS('Rote Karten'!$A$2:$A$4,$A201,'Rote Karten'!$D$2:$D$4,$B201,'Rote Karten'!$B$2:$B$4,"&lt;"&amp;$F201,'Rote Karten'!$C$2:$C$4,"&lt;="&amp;$G201)</f>
        <v>0</v>
      </c>
      <c r="I201" s="17" t="str">
        <f>IF(OR($L201="Tor",$L201="ET"),_xlfn.IFNA(IF(VLOOKUP($A201,Spiele!$A$2:$C$16,3,FALSE)=$B201,COUNTIFS($L$2:$L201,"Tor",$B$2:$B201,$B201,$A$2:$A201,$A201)+COUNTIFS($L$2:$L201,"ET",$B$2:$B201,$B201,$A$2:$A201,$A201)&amp;":"&amp;COUNTIFS($L$2:$L201,"Tor",$B$2:$B201,"&lt;&gt;"&amp;$B201,$A$2:$A201,$A201)+COUNTIFS($L$2:$L201,"ET",$B$2:$B201,"&lt;&gt;"&amp;$B201,$A$2:$A201,$A201),COUNTIFS($L$2:$L201,"Tor",$B$2:$B201,"&lt;&gt;"&amp;$B201,$A$2:$A201,$A201)+COUNTIFS($L$2:$L201,"ET",$B$2:$B201,"&lt;&gt;"&amp;$B201,$A$2:$A201,$A201)&amp;":"&amp;COUNTIFS($L$2:$L201,"Tor",$B$2:$B201,$B201,$A$2:$A201,$A201)+COUNTIFS($L$2:$L201,"ET",$B$2:$B201,$B201,$A$2:$A201,$A201)),""),"")</f>
        <v>1:1</v>
      </c>
      <c r="J201" s="18">
        <f>_xlfn.IFNA(IF(VLOOKUP($A201,Spiele!$A$2:$D$16,3,FALSE)=$B201,(COUNTIFS($L$1:$L200,"Tor",$B$1:$B200,$B201,$A$1:$A200,$A201)+COUNTIFS($L$1:$L200,"ET",$B$1:$B200,$B201,$A$1:$A200,$A201))-(COUNTIFS($L$1:$L200,"Tor",$B$1:$B200,"&lt;&gt;"&amp;$B201,$A$1:$A200,$A201)+COUNTIFS($L$1:$L200,"ET",$B$1:$B200,"&lt;&gt;"&amp;$B201,$A$1:$A200,$A201)),(COUNTIFS($L$1:$L200,"Tor",$B$1:$B200,$B201,$A$1:$A200,$A201)+COUNTIFS($L$1:$L200,"ET",$B$1:$B200,$B201,$A$1:$A200,$A201))-(COUNTIFS($L$1:$L200,"Tor",$B$1:$B200,"&lt;&gt;"&amp;$B201,$A$1:$A200,$A201)+COUNTIFS($L$1:$L200,"ET",$B$1:$B200,"&lt;&gt;"&amp;$B201,$A$1:$A200,$A201))),"")</f>
        <v>-1</v>
      </c>
      <c r="K201" s="3">
        <v>5</v>
      </c>
      <c r="L201" s="17" t="s">
        <v>0</v>
      </c>
      <c r="M201" s="2" t="s">
        <v>164</v>
      </c>
      <c r="N201" s="2" t="s">
        <v>3</v>
      </c>
      <c r="O201" s="17"/>
      <c r="AA201" s="2" t="s">
        <v>142</v>
      </c>
      <c r="AB201" s="17" t="s">
        <v>144</v>
      </c>
      <c r="AC201" s="14" t="s">
        <v>151</v>
      </c>
      <c r="AD201" s="14" t="s">
        <v>146</v>
      </c>
      <c r="AE201" s="18"/>
      <c r="AF201" s="13">
        <v>5</v>
      </c>
      <c r="AG201" s="13">
        <v>19</v>
      </c>
      <c r="AH201" s="19">
        <f t="shared" si="12"/>
        <v>19.047194019067479</v>
      </c>
      <c r="AI201" s="19">
        <f t="shared" si="13"/>
        <v>20.468818692757591</v>
      </c>
      <c r="AJ201" s="2" t="s">
        <v>167</v>
      </c>
      <c r="AM201" s="19">
        <f>IF(Abschlüsse[[#This Row],[Ergeb]]="ET","",SQRT(($AF201-$AK201)^2+($AG201-$AL201)^2))</f>
        <v>19.646882704388499</v>
      </c>
      <c r="AN201" s="3">
        <v>0</v>
      </c>
      <c r="AO201" s="13"/>
      <c r="AP201" s="13"/>
      <c r="AQ201" s="19" t="str">
        <f t="shared" si="10"/>
        <v/>
      </c>
      <c r="AR201" s="3">
        <v>1</v>
      </c>
      <c r="AS201" s="13">
        <v>4.5</v>
      </c>
      <c r="AT201" s="13">
        <v>10</v>
      </c>
      <c r="AU201" s="19">
        <f t="shared" si="11"/>
        <v>9.013878188659973</v>
      </c>
    </row>
    <row r="202" spans="1:47" ht="25.05" customHeight="1">
      <c r="A202" s="3">
        <v>8</v>
      </c>
      <c r="B202" s="2" t="s">
        <v>8</v>
      </c>
      <c r="C202" s="17" t="str">
        <f>IF($A202="","",IF(VLOOKUP($A202,Spiele!$A$2:$D$16,3,FALSE)=$B202,"H","G"))</f>
        <v>G</v>
      </c>
      <c r="D202" s="17" t="str">
        <f>IF($B202="","",IF(VLOOKUP($A202,Spiele!$A$2:$F$16,3,FALSE)=$B202,VLOOKUP($A202,Spiele!$A$2:$F$16,4,FALSE),VLOOKUP($A202,Spiele!$A$2:$F$16,3,FALSE)))</f>
        <v>SSV</v>
      </c>
      <c r="E202" s="18">
        <f>IF(Abschlüsse[[#This Row],[Ergeb]]="ET",0,COUNTIFS($A$2:$A202,$A202,$B$2:$B202,$B202,$L$2:$L202,"&lt;&gt;ET"))</f>
        <v>5</v>
      </c>
      <c r="F202" s="11">
        <v>23</v>
      </c>
      <c r="G202" s="12">
        <v>1</v>
      </c>
      <c r="H202" s="18">
        <f>COUNTIFS('Rote Karten'!$A$2:$A$4,$A202,'Rote Karten'!$D$2:$D$4,"&lt;&gt;"&amp;$B202,'Rote Karten'!$B$2:$B$4,"&lt;"&amp;$F202,'Rote Karten'!$C$2:$C$4,"&lt;="&amp;$G202)-COUNTIFS('Rote Karten'!$A$2:$A$4,$A202,'Rote Karten'!$D$2:$D$4,$B202,'Rote Karten'!$B$2:$B$4,"&lt;"&amp;$F202,'Rote Karten'!$C$2:$C$4,"&lt;="&amp;$G202)</f>
        <v>0</v>
      </c>
      <c r="I202" s="17" t="str">
        <f>IF(OR($L202="Tor",$L202="ET"),_xlfn.IFNA(IF(VLOOKUP($A202,Spiele!$A$2:$C$16,3,FALSE)=$B202,COUNTIFS($L$2:$L202,"Tor",$B$2:$B202,$B202,$A$2:$A202,$A202)+COUNTIFS($L$2:$L202,"ET",$B$2:$B202,$B202,$A$2:$A202,$A202)&amp;":"&amp;COUNTIFS($L$2:$L202,"Tor",$B$2:$B202,"&lt;&gt;"&amp;$B202,$A$2:$A202,$A202)+COUNTIFS($L$2:$L202,"ET",$B$2:$B202,"&lt;&gt;"&amp;$B202,$A$2:$A202,$A202),COUNTIFS($L$2:$L202,"Tor",$B$2:$B202,"&lt;&gt;"&amp;$B202,$A$2:$A202,$A202)+COUNTIFS($L$2:$L202,"ET",$B$2:$B202,"&lt;&gt;"&amp;$B202,$A$2:$A202,$A202)&amp;":"&amp;COUNTIFS($L$2:$L202,"Tor",$B$2:$B202,$B202,$A$2:$A202,$A202)+COUNTIFS($L$2:$L202,"ET",$B$2:$B202,$B202,$A$2:$A202,$A202)),""),"")</f>
        <v/>
      </c>
      <c r="J202" s="18">
        <f>_xlfn.IFNA(IF(VLOOKUP($A202,Spiele!$A$2:$D$16,3,FALSE)=$B202,(COUNTIFS($L$1:$L201,"Tor",$B$1:$B201,$B202,$A$1:$A201,$A202)+COUNTIFS($L$1:$L201,"ET",$B$1:$B201,$B202,$A$1:$A201,$A202))-(COUNTIFS($L$1:$L201,"Tor",$B$1:$B201,"&lt;&gt;"&amp;$B202,$A$1:$A201,$A202)+COUNTIFS($L$1:$L201,"ET",$B$1:$B201,"&lt;&gt;"&amp;$B202,$A$1:$A201,$A202)),(COUNTIFS($L$1:$L201,"Tor",$B$1:$B201,$B202,$A$1:$A201,$A202)+COUNTIFS($L$1:$L201,"ET",$B$1:$B201,$B202,$A$1:$A201,$A202))-(COUNTIFS($L$1:$L201,"Tor",$B$1:$B201,"&lt;&gt;"&amp;$B202,$A$1:$A201,$A202)+COUNTIFS($L$1:$L201,"ET",$B$1:$B201,"&lt;&gt;"&amp;$B202,$A$1:$A201,$A202))),"")</f>
        <v>0</v>
      </c>
      <c r="K202" s="3">
        <v>6</v>
      </c>
      <c r="L202" s="17" t="s">
        <v>46</v>
      </c>
      <c r="M202" s="2" t="s">
        <v>141</v>
      </c>
      <c r="N202" s="2" t="s">
        <v>3</v>
      </c>
      <c r="O202" s="17"/>
      <c r="AA202" s="2" t="s">
        <v>142</v>
      </c>
      <c r="AB202" s="17" t="s">
        <v>150</v>
      </c>
      <c r="AC202" s="14" t="s">
        <v>145</v>
      </c>
      <c r="AD202" s="14" t="s">
        <v>157</v>
      </c>
      <c r="AE202" s="18">
        <v>26</v>
      </c>
      <c r="AF202" s="13">
        <v>15.5</v>
      </c>
      <c r="AG202" s="13">
        <v>11</v>
      </c>
      <c r="AH202" s="19">
        <f t="shared" si="12"/>
        <v>16.16123757637391</v>
      </c>
      <c r="AI202" s="19">
        <f t="shared" si="13"/>
        <v>13.033066816395907</v>
      </c>
      <c r="AJ202" s="2" t="s">
        <v>167</v>
      </c>
      <c r="AM202" s="19">
        <f>IF(Abschlüsse[[#This Row],[Ergeb]]="ET","",SQRT(($AF202-$AK202)^2+($AG202-$AL202)^2))</f>
        <v>19.006577808748212</v>
      </c>
      <c r="AN202" s="3">
        <v>0</v>
      </c>
      <c r="AO202" s="13"/>
      <c r="AP202" s="13"/>
      <c r="AQ202" s="19" t="str">
        <f t="shared" si="10"/>
        <v/>
      </c>
      <c r="AR202" s="3">
        <v>2</v>
      </c>
      <c r="AS202" s="13">
        <v>10</v>
      </c>
      <c r="AT202" s="13">
        <v>9</v>
      </c>
      <c r="AU202" s="19">
        <f t="shared" si="11"/>
        <v>5.8523499553598128</v>
      </c>
    </row>
    <row r="203" spans="1:47" ht="25.05" customHeight="1">
      <c r="A203" s="3">
        <v>8</v>
      </c>
      <c r="B203" s="2" t="s">
        <v>8</v>
      </c>
      <c r="C203" s="17" t="str">
        <f>IF($A203="","",IF(VLOOKUP($A203,Spiele!$A$2:$D$16,3,FALSE)=$B203,"H","G"))</f>
        <v>G</v>
      </c>
      <c r="D203" s="17" t="str">
        <f>IF($B203="","",IF(VLOOKUP($A203,Spiele!$A$2:$F$16,3,FALSE)=$B203,VLOOKUP($A203,Spiele!$A$2:$F$16,4,FALSE),VLOOKUP($A203,Spiele!$A$2:$F$16,3,FALSE)))</f>
        <v>SSV</v>
      </c>
      <c r="E203" s="18">
        <f>IF(Abschlüsse[[#This Row],[Ergeb]]="ET",0,COUNTIFS($A$2:$A203,$A203,$B$2:$B203,$B203,$L$2:$L203,"&lt;&gt;ET"))</f>
        <v>6</v>
      </c>
      <c r="F203" s="11">
        <v>28</v>
      </c>
      <c r="G203" s="12">
        <v>1</v>
      </c>
      <c r="H203" s="18">
        <f>COUNTIFS('Rote Karten'!$A$2:$A$4,$A203,'Rote Karten'!$D$2:$D$4,"&lt;&gt;"&amp;$B203,'Rote Karten'!$B$2:$B$4,"&lt;"&amp;$F203,'Rote Karten'!$C$2:$C$4,"&lt;="&amp;$G203)-COUNTIFS('Rote Karten'!$A$2:$A$4,$A203,'Rote Karten'!$D$2:$D$4,$B203,'Rote Karten'!$B$2:$B$4,"&lt;"&amp;$F203,'Rote Karten'!$C$2:$C$4,"&lt;="&amp;$G203)</f>
        <v>0</v>
      </c>
      <c r="I203" s="17" t="str">
        <f>IF(OR($L203="Tor",$L203="ET"),_xlfn.IFNA(IF(VLOOKUP($A203,Spiele!$A$2:$C$16,3,FALSE)=$B203,COUNTIFS($L$2:$L203,"Tor",$B$2:$B203,$B203,$A$2:$A203,$A203)+COUNTIFS($L$2:$L203,"ET",$B$2:$B203,$B203,$A$2:$A203,$A203)&amp;":"&amp;COUNTIFS($L$2:$L203,"Tor",$B$2:$B203,"&lt;&gt;"&amp;$B203,$A$2:$A203,$A203)+COUNTIFS($L$2:$L203,"ET",$B$2:$B203,"&lt;&gt;"&amp;$B203,$A$2:$A203,$A203),COUNTIFS($L$2:$L203,"Tor",$B$2:$B203,"&lt;&gt;"&amp;$B203,$A$2:$A203,$A203)+COUNTIFS($L$2:$L203,"ET",$B$2:$B203,"&lt;&gt;"&amp;$B203,$A$2:$A203,$A203)&amp;":"&amp;COUNTIFS($L$2:$L203,"Tor",$B$2:$B203,$B203,$A$2:$A203,$A203)+COUNTIFS($L$2:$L203,"ET",$B$2:$B203,$B203,$A$2:$A203,$A203)),""),"")</f>
        <v/>
      </c>
      <c r="J203" s="18">
        <f>_xlfn.IFNA(IF(VLOOKUP($A203,Spiele!$A$2:$D$16,3,FALSE)=$B203,(COUNTIFS($L$1:$L202,"Tor",$B$1:$B202,$B203,$A$1:$A202,$A203)+COUNTIFS($L$1:$L202,"ET",$B$1:$B202,$B203,$A$1:$A202,$A203))-(COUNTIFS($L$1:$L202,"Tor",$B$1:$B202,"&lt;&gt;"&amp;$B203,$A$1:$A202,$A203)+COUNTIFS($L$1:$L202,"ET",$B$1:$B202,"&lt;&gt;"&amp;$B203,$A$1:$A202,$A203)),(COUNTIFS($L$1:$L202,"Tor",$B$1:$B202,$B203,$A$1:$A202,$A203)+COUNTIFS($L$1:$L202,"ET",$B$1:$B202,$B203,$A$1:$A202,$A203))-(COUNTIFS($L$1:$L202,"Tor",$B$1:$B202,"&lt;&gt;"&amp;$B203,$A$1:$A202,$A203)+COUNTIFS($L$1:$L202,"ET",$B$1:$B202,"&lt;&gt;"&amp;$B203,$A$1:$A202,$A203))),"")</f>
        <v>0</v>
      </c>
      <c r="K203" s="3">
        <v>7</v>
      </c>
      <c r="L203" s="17" t="s">
        <v>19</v>
      </c>
      <c r="M203" s="2" t="s">
        <v>164</v>
      </c>
      <c r="N203" s="2" t="s">
        <v>165</v>
      </c>
      <c r="O203" s="17"/>
      <c r="AA203" s="2" t="s">
        <v>152</v>
      </c>
      <c r="AB203" s="17" t="s">
        <v>150</v>
      </c>
      <c r="AC203" s="14" t="s">
        <v>151</v>
      </c>
      <c r="AD203" s="14" t="s">
        <v>157</v>
      </c>
      <c r="AE203" s="18">
        <v>10</v>
      </c>
      <c r="AF203" s="13">
        <v>16.5</v>
      </c>
      <c r="AG203" s="13">
        <v>8</v>
      </c>
      <c r="AH203" s="19">
        <f t="shared" si="12"/>
        <v>15.128304597673859</v>
      </c>
      <c r="AI203" s="19">
        <f t="shared" si="13"/>
        <v>10.280656949084873</v>
      </c>
      <c r="AJ203" s="2" t="s">
        <v>147</v>
      </c>
      <c r="AK203" s="13">
        <v>3.5</v>
      </c>
      <c r="AL203" s="13">
        <v>1.5</v>
      </c>
      <c r="AM203" s="19">
        <f>IF(Abschlüsse[[#This Row],[Ergeb]]="ET","",SQRT(($AF203-$AK203)^2+($AG203-$AL203)^2))</f>
        <v>14.534441853748634</v>
      </c>
      <c r="AN203" s="3">
        <v>1</v>
      </c>
      <c r="AO203" s="13">
        <v>14.5</v>
      </c>
      <c r="AP203" s="13">
        <v>6.5</v>
      </c>
      <c r="AQ203" s="19">
        <f t="shared" ref="AQ203:AQ277" si="14">IF(AN203=0,"",SQRT(($AF203-$AO203)^2+($AG203-$AP203)^2))</f>
        <v>2.5</v>
      </c>
      <c r="AR203" s="3">
        <v>0</v>
      </c>
      <c r="AU203" s="19" t="str">
        <f t="shared" ref="AU203:AU277" si="15">IF(AR203=0,"",SQRT(($AF203-$AS203)^2+($AG203-$AT203)^2))</f>
        <v/>
      </c>
    </row>
    <row r="204" spans="1:47" ht="25.05" customHeight="1">
      <c r="A204" s="3">
        <v>8</v>
      </c>
      <c r="B204" s="2" t="s">
        <v>8</v>
      </c>
      <c r="C204" s="17" t="str">
        <f>IF($A204="","",IF(VLOOKUP($A204,Spiele!$A$2:$D$16,3,FALSE)=$B204,"H","G"))</f>
        <v>G</v>
      </c>
      <c r="D204" s="17" t="str">
        <f>IF($B204="","",IF(VLOOKUP($A204,Spiele!$A$2:$F$16,3,FALSE)=$B204,VLOOKUP($A204,Spiele!$A$2:$F$16,4,FALSE),VLOOKUP($A204,Spiele!$A$2:$F$16,3,FALSE)))</f>
        <v>SSV</v>
      </c>
      <c r="E204" s="18">
        <f>IF(Abschlüsse[[#This Row],[Ergeb]]="ET",0,COUNTIFS($A$2:$A204,$A204,$B$2:$B204,$B204,$L$2:$L204,"&lt;&gt;ET"))</f>
        <v>7</v>
      </c>
      <c r="F204" s="11">
        <v>29</v>
      </c>
      <c r="G204" s="12">
        <v>1</v>
      </c>
      <c r="H204" s="18">
        <f>COUNTIFS('Rote Karten'!$A$2:$A$4,$A204,'Rote Karten'!$D$2:$D$4,"&lt;&gt;"&amp;$B204,'Rote Karten'!$B$2:$B$4,"&lt;"&amp;$F204,'Rote Karten'!$C$2:$C$4,"&lt;="&amp;$G204)-COUNTIFS('Rote Karten'!$A$2:$A$4,$A204,'Rote Karten'!$D$2:$D$4,$B204,'Rote Karten'!$B$2:$B$4,"&lt;"&amp;$F204,'Rote Karten'!$C$2:$C$4,"&lt;="&amp;$G204)</f>
        <v>0</v>
      </c>
      <c r="I204" s="17" t="str">
        <f>IF(OR($L204="Tor",$L204="ET"),_xlfn.IFNA(IF(VLOOKUP($A204,Spiele!$A$2:$C$16,3,FALSE)=$B204,COUNTIFS($L$2:$L204,"Tor",$B$2:$B204,$B204,$A$2:$A204,$A204)+COUNTIFS($L$2:$L204,"ET",$B$2:$B204,$B204,$A$2:$A204,$A204)&amp;":"&amp;COUNTIFS($L$2:$L204,"Tor",$B$2:$B204,"&lt;&gt;"&amp;$B204,$A$2:$A204,$A204)+COUNTIFS($L$2:$L204,"ET",$B$2:$B204,"&lt;&gt;"&amp;$B204,$A$2:$A204,$A204),COUNTIFS($L$2:$L204,"Tor",$B$2:$B204,"&lt;&gt;"&amp;$B204,$A$2:$A204,$A204)+COUNTIFS($L$2:$L204,"ET",$B$2:$B204,"&lt;&gt;"&amp;$B204,$A$2:$A204,$A204)&amp;":"&amp;COUNTIFS($L$2:$L204,"Tor",$B$2:$B204,$B204,$A$2:$A204,$A204)+COUNTIFS($L$2:$L204,"ET",$B$2:$B204,$B204,$A$2:$A204,$A204)),""),"")</f>
        <v/>
      </c>
      <c r="J204" s="18">
        <f>_xlfn.IFNA(IF(VLOOKUP($A204,Spiele!$A$2:$D$16,3,FALSE)=$B204,(COUNTIFS($L$1:$L203,"Tor",$B$1:$B203,$B204,$A$1:$A203,$A204)+COUNTIFS($L$1:$L203,"ET",$B$1:$B203,$B204,$A$1:$A203,$A204))-(COUNTIFS($L$1:$L203,"Tor",$B$1:$B203,"&lt;&gt;"&amp;$B204,$A$1:$A203,$A204)+COUNTIFS($L$1:$L203,"ET",$B$1:$B203,"&lt;&gt;"&amp;$B204,$A$1:$A203,$A204)),(COUNTIFS($L$1:$L203,"Tor",$B$1:$B203,$B204,$A$1:$A203,$A204)+COUNTIFS($L$1:$L203,"ET",$B$1:$B203,$B204,$A$1:$A203,$A204))-(COUNTIFS($L$1:$L203,"Tor",$B$1:$B203,"&lt;&gt;"&amp;$B204,$A$1:$A203,$A204)+COUNTIFS($L$1:$L203,"ET",$B$1:$B203,"&lt;&gt;"&amp;$B204,$A$1:$A203,$A204))),"")</f>
        <v>0</v>
      </c>
      <c r="K204" s="3">
        <v>8</v>
      </c>
      <c r="L204" s="18" t="s">
        <v>18</v>
      </c>
      <c r="M204" s="3" t="s">
        <v>164</v>
      </c>
      <c r="N204" s="2" t="s">
        <v>3</v>
      </c>
      <c r="O204" s="17"/>
      <c r="AA204" s="22" t="s">
        <v>143</v>
      </c>
      <c r="AB204" s="18" t="s">
        <v>144</v>
      </c>
      <c r="AC204" s="14" t="s">
        <v>151</v>
      </c>
      <c r="AD204" s="14" t="s">
        <v>146</v>
      </c>
      <c r="AE204" s="18">
        <v>23</v>
      </c>
      <c r="AF204" s="13">
        <v>25</v>
      </c>
      <c r="AG204" s="13">
        <v>32</v>
      </c>
      <c r="AH204" s="19">
        <f t="shared" si="12"/>
        <v>38.462912006243108</v>
      </c>
      <c r="AI204" s="19">
        <f t="shared" si="13"/>
        <v>8.1500891092486309</v>
      </c>
      <c r="AJ204" s="3" t="s">
        <v>147</v>
      </c>
      <c r="AK204" s="13">
        <v>1</v>
      </c>
      <c r="AL204" s="13">
        <v>5</v>
      </c>
      <c r="AM204" s="19">
        <f>IF(Abschlüsse[[#This Row],[Ergeb]]="ET","",SQRT(($AF204-$AK204)^2+($AG204-$AL204)^2))</f>
        <v>36.124783736376884</v>
      </c>
      <c r="AN204" s="3">
        <v>0</v>
      </c>
      <c r="AO204" s="13"/>
      <c r="AP204" s="13"/>
      <c r="AQ204" s="19" t="str">
        <f>IF(AN204=0,"",SQRT(($AF204-$AO204)^2+($AG204-$AP204)^2))</f>
        <v/>
      </c>
      <c r="AR204" s="3">
        <v>1</v>
      </c>
      <c r="AS204" s="13">
        <v>11</v>
      </c>
      <c r="AT204" s="13">
        <v>16.5</v>
      </c>
      <c r="AU204" s="19">
        <f>IF(AR204=0,"",SQRT(($AF204-$AS204)^2+($AG204-$AT204)^2))</f>
        <v>20.886598574205422</v>
      </c>
    </row>
    <row r="205" spans="1:47" ht="25.05" customHeight="1">
      <c r="A205" s="3">
        <v>8</v>
      </c>
      <c r="B205" s="2" t="s">
        <v>8</v>
      </c>
      <c r="C205" s="17" t="str">
        <f>IF($A205="","",IF(VLOOKUP($A205,Spiele!$A$2:$D$16,3,FALSE)=$B205,"H","G"))</f>
        <v>G</v>
      </c>
      <c r="D205" s="17" t="str">
        <f>IF($B205="","",IF(VLOOKUP($A205,Spiele!$A$2:$F$16,3,FALSE)=$B205,VLOOKUP($A205,Spiele!$A$2:$F$16,4,FALSE),VLOOKUP($A205,Spiele!$A$2:$F$16,3,FALSE)))</f>
        <v>SSV</v>
      </c>
      <c r="E205" s="18">
        <f>IF(Abschlüsse[[#This Row],[Ergeb]]="ET",0,COUNTIFS($A$2:$A205,$A205,$B$2:$B205,$B205,$L$2:$L205,"&lt;&gt;ET"))</f>
        <v>8</v>
      </c>
      <c r="F205" s="11">
        <v>37</v>
      </c>
      <c r="G205" s="12">
        <v>1</v>
      </c>
      <c r="H205" s="18">
        <f>COUNTIFS('Rote Karten'!$A$2:$A$4,$A205,'Rote Karten'!$D$2:$D$4,"&lt;&gt;"&amp;$B205,'Rote Karten'!$B$2:$B$4,"&lt;"&amp;$F205,'Rote Karten'!$C$2:$C$4,"&lt;="&amp;$G205)-COUNTIFS('Rote Karten'!$A$2:$A$4,$A205,'Rote Karten'!$D$2:$D$4,$B205,'Rote Karten'!$B$2:$B$4,"&lt;"&amp;$F205,'Rote Karten'!$C$2:$C$4,"&lt;="&amp;$G205)</f>
        <v>0</v>
      </c>
      <c r="I205" s="17" t="str">
        <f>IF(OR($L205="Tor",$L205="ET"),_xlfn.IFNA(IF(VLOOKUP($A205,Spiele!$A$2:$C$16,3,FALSE)=$B205,COUNTIFS($L$2:$L205,"Tor",$B$2:$B205,$B205,$A$2:$A205,$A205)+COUNTIFS($L$2:$L205,"ET",$B$2:$B205,$B205,$A$2:$A205,$A205)&amp;":"&amp;COUNTIFS($L$2:$L205,"Tor",$B$2:$B205,"&lt;&gt;"&amp;$B205,$A$2:$A205,$A205)+COUNTIFS($L$2:$L205,"ET",$B$2:$B205,"&lt;&gt;"&amp;$B205,$A$2:$A205,$A205),COUNTIFS($L$2:$L205,"Tor",$B$2:$B205,"&lt;&gt;"&amp;$B205,$A$2:$A205,$A205)+COUNTIFS($L$2:$L205,"ET",$B$2:$B205,"&lt;&gt;"&amp;$B205,$A$2:$A205,$A205)&amp;":"&amp;COUNTIFS($L$2:$L205,"Tor",$B$2:$B205,$B205,$A$2:$A205,$A205)+COUNTIFS($L$2:$L205,"ET",$B$2:$B205,$B205,$A$2:$A205,$A205)),""),"")</f>
        <v>1:2</v>
      </c>
      <c r="J205" s="18">
        <f>_xlfn.IFNA(IF(VLOOKUP($A205,Spiele!$A$2:$D$16,3,FALSE)=$B205,(COUNTIFS($L$1:$L204,"Tor",$B$1:$B204,$B205,$A$1:$A204,$A205)+COUNTIFS($L$1:$L204,"ET",$B$1:$B204,$B205,$A$1:$A204,$A205))-(COUNTIFS($L$1:$L204,"Tor",$B$1:$B204,"&lt;&gt;"&amp;$B205,$A$1:$A204,$A205)+COUNTIFS($L$1:$L204,"ET",$B$1:$B204,"&lt;&gt;"&amp;$B205,$A$1:$A204,$A205)),(COUNTIFS($L$1:$L204,"Tor",$B$1:$B204,$B205,$A$1:$A204,$A205)+COUNTIFS($L$1:$L204,"ET",$B$1:$B204,$B205,$A$1:$A204,$A205))-(COUNTIFS($L$1:$L204,"Tor",$B$1:$B204,"&lt;&gt;"&amp;$B205,$A$1:$A204,$A205)+COUNTIFS($L$1:$L204,"ET",$B$1:$B204,"&lt;&gt;"&amp;$B205,$A$1:$A204,$A205))),"")</f>
        <v>0</v>
      </c>
      <c r="K205" s="3">
        <v>9</v>
      </c>
      <c r="L205" s="17" t="s">
        <v>0</v>
      </c>
      <c r="M205" s="2" t="s">
        <v>178</v>
      </c>
      <c r="O205" s="17"/>
      <c r="AA205" s="2" t="s">
        <v>143</v>
      </c>
      <c r="AB205" s="17" t="s">
        <v>144</v>
      </c>
      <c r="AC205" s="14" t="s">
        <v>151</v>
      </c>
      <c r="AD205" s="14" t="s">
        <v>146</v>
      </c>
      <c r="AE205" s="18">
        <v>7</v>
      </c>
      <c r="AF205" s="13">
        <v>0</v>
      </c>
      <c r="AG205" s="13">
        <v>11</v>
      </c>
      <c r="AH205" s="19">
        <f t="shared" si="12"/>
        <v>11</v>
      </c>
      <c r="AI205" s="19">
        <f t="shared" si="13"/>
        <v>36.807381798785883</v>
      </c>
      <c r="AJ205" s="2" t="s">
        <v>147</v>
      </c>
      <c r="AK205" s="13">
        <v>0</v>
      </c>
      <c r="AL205" s="13">
        <v>0</v>
      </c>
      <c r="AM205" s="19">
        <f>IF(Abschlüsse[[#This Row],[Ergeb]]="ET","",SQRT(($AF205-$AK205)^2+($AG205-$AL205)^2))</f>
        <v>11</v>
      </c>
      <c r="AN205" s="3">
        <v>0</v>
      </c>
      <c r="AO205" s="13"/>
      <c r="AP205" s="13"/>
      <c r="AQ205" s="19" t="str">
        <f t="shared" si="14"/>
        <v/>
      </c>
      <c r="AR205" s="3">
        <v>0</v>
      </c>
      <c r="AU205" s="19" t="str">
        <f t="shared" si="15"/>
        <v/>
      </c>
    </row>
    <row r="206" spans="1:47" ht="25.05" customHeight="1">
      <c r="A206" s="3">
        <v>8</v>
      </c>
      <c r="B206" s="2" t="s">
        <v>8</v>
      </c>
      <c r="C206" s="17" t="str">
        <f>IF($A206="","",IF(VLOOKUP($A206,Spiele!$A$2:$D$16,3,FALSE)=$B206,"H","G"))</f>
        <v>G</v>
      </c>
      <c r="D206" s="17" t="str">
        <f>IF($B206="","",IF(VLOOKUP($A206,Spiele!$A$2:$F$16,3,FALSE)=$B206,VLOOKUP($A206,Spiele!$A$2:$F$16,4,FALSE),VLOOKUP($A206,Spiele!$A$2:$F$16,3,FALSE)))</f>
        <v>SSV</v>
      </c>
      <c r="E206" s="18">
        <f>IF(Abschlüsse[[#This Row],[Ergeb]]="ET",0,COUNTIFS($A$2:$A206,$A206,$B$2:$B206,$B206,$L$2:$L206,"&lt;&gt;ET"))</f>
        <v>9</v>
      </c>
      <c r="F206" s="11">
        <v>40</v>
      </c>
      <c r="G206" s="12">
        <v>1</v>
      </c>
      <c r="H206" s="18">
        <f>COUNTIFS('Rote Karten'!$A$2:$A$4,$A206,'Rote Karten'!$D$2:$D$4,"&lt;&gt;"&amp;$B206,'Rote Karten'!$B$2:$B$4,"&lt;"&amp;$F206,'Rote Karten'!$C$2:$C$4,"&lt;="&amp;$G206)-COUNTIFS('Rote Karten'!$A$2:$A$4,$A206,'Rote Karten'!$D$2:$D$4,$B206,'Rote Karten'!$B$2:$B$4,"&lt;"&amp;$F206,'Rote Karten'!$C$2:$C$4,"&lt;="&amp;$G206)</f>
        <v>0</v>
      </c>
      <c r="I206" s="17" t="str">
        <f>IF(OR($L206="Tor",$L206="ET"),_xlfn.IFNA(IF(VLOOKUP($A206,Spiele!$A$2:$C$16,3,FALSE)=$B206,COUNTIFS($L$2:$L206,"Tor",$B$2:$B206,$B206,$A$2:$A206,$A206)+COUNTIFS($L$2:$L206,"ET",$B$2:$B206,$B206,$A$2:$A206,$A206)&amp;":"&amp;COUNTIFS($L$2:$L206,"Tor",$B$2:$B206,"&lt;&gt;"&amp;$B206,$A$2:$A206,$A206)+COUNTIFS($L$2:$L206,"ET",$B$2:$B206,"&lt;&gt;"&amp;$B206,$A$2:$A206,$A206),COUNTIFS($L$2:$L206,"Tor",$B$2:$B206,"&lt;&gt;"&amp;$B206,$A$2:$A206,$A206)+COUNTIFS($L$2:$L206,"ET",$B$2:$B206,"&lt;&gt;"&amp;$B206,$A$2:$A206,$A206)&amp;":"&amp;COUNTIFS($L$2:$L206,"Tor",$B$2:$B206,$B206,$A$2:$A206,$A206)+COUNTIFS($L$2:$L206,"ET",$B$2:$B206,$B206,$A$2:$A206,$A206)),""),"")</f>
        <v/>
      </c>
      <c r="J206" s="18">
        <f>_xlfn.IFNA(IF(VLOOKUP($A206,Spiele!$A$2:$D$16,3,FALSE)=$B206,(COUNTIFS($L$1:$L205,"Tor",$B$1:$B205,$B206,$A$1:$A205,$A206)+COUNTIFS($L$1:$L205,"ET",$B$1:$B205,$B206,$A$1:$A205,$A206))-(COUNTIFS($L$1:$L205,"Tor",$B$1:$B205,"&lt;&gt;"&amp;$B206,$A$1:$A205,$A206)+COUNTIFS($L$1:$L205,"ET",$B$1:$B205,"&lt;&gt;"&amp;$B206,$A$1:$A205,$A206)),(COUNTIFS($L$1:$L205,"Tor",$B$1:$B205,$B206,$A$1:$A205,$A206)+COUNTIFS($L$1:$L205,"ET",$B$1:$B205,$B206,$A$1:$A205,$A206))-(COUNTIFS($L$1:$L205,"Tor",$B$1:$B205,"&lt;&gt;"&amp;$B206,$A$1:$A205,$A206)+COUNTIFS($L$1:$L205,"ET",$B$1:$B205,"&lt;&gt;"&amp;$B206,$A$1:$A205,$A206))),"")</f>
        <v>1</v>
      </c>
      <c r="K206" s="3">
        <v>10</v>
      </c>
      <c r="L206" s="17" t="s">
        <v>19</v>
      </c>
      <c r="M206" s="2" t="s">
        <v>148</v>
      </c>
      <c r="N206" s="2" t="s">
        <v>165</v>
      </c>
      <c r="O206" s="17">
        <v>26</v>
      </c>
      <c r="P206" s="2">
        <v>4</v>
      </c>
      <c r="Q206" s="2">
        <v>20</v>
      </c>
      <c r="R206" s="2">
        <v>26</v>
      </c>
      <c r="S206" s="2">
        <v>16</v>
      </c>
      <c r="T206" s="2">
        <v>23</v>
      </c>
      <c r="AA206" s="2" t="s">
        <v>152</v>
      </c>
      <c r="AB206" s="17" t="s">
        <v>144</v>
      </c>
      <c r="AC206" s="14" t="s">
        <v>151</v>
      </c>
      <c r="AD206" s="14" t="s">
        <v>146</v>
      </c>
      <c r="AE206" s="18">
        <v>16</v>
      </c>
      <c r="AF206" s="13">
        <v>15.5</v>
      </c>
      <c r="AG206" s="13">
        <v>25.5</v>
      </c>
      <c r="AH206" s="19">
        <f t="shared" si="12"/>
        <v>28.114686553472367</v>
      </c>
      <c r="AI206" s="19">
        <f t="shared" si="13"/>
        <v>12.01410579710266</v>
      </c>
      <c r="AJ206" s="2" t="s">
        <v>147</v>
      </c>
      <c r="AK206" s="13">
        <v>1</v>
      </c>
      <c r="AL206" s="13">
        <v>3</v>
      </c>
      <c r="AM206" s="19">
        <f>IF(Abschlüsse[[#This Row],[Ergeb]]="ET","",SQRT(($AF206-$AK206)^2+($AG206-$AL206)^2))</f>
        <v>26.767517628648346</v>
      </c>
      <c r="AN206" s="3">
        <v>1</v>
      </c>
      <c r="AO206" s="13">
        <v>13</v>
      </c>
      <c r="AP206" s="13">
        <v>25</v>
      </c>
      <c r="AQ206" s="19">
        <f t="shared" si="14"/>
        <v>2.5495097567963922</v>
      </c>
      <c r="AR206" s="3">
        <v>2</v>
      </c>
      <c r="AS206" s="13">
        <v>11</v>
      </c>
      <c r="AT206" s="13">
        <v>19.5</v>
      </c>
      <c r="AU206" s="19">
        <f t="shared" si="15"/>
        <v>7.5</v>
      </c>
    </row>
    <row r="207" spans="1:47" ht="25.05" customHeight="1">
      <c r="A207" s="3">
        <v>8</v>
      </c>
      <c r="B207" s="2" t="s">
        <v>52</v>
      </c>
      <c r="C207" s="17" t="str">
        <f>IF($A207="","",IF(VLOOKUP($A207,Spiele!$A$2:$D$16,3,FALSE)=$B207,"H","G"))</f>
        <v>H</v>
      </c>
      <c r="D207" s="17" t="str">
        <f>IF($B207="","",IF(VLOOKUP($A207,Spiele!$A$2:$F$16,3,FALSE)=$B207,VLOOKUP($A207,Spiele!$A$2:$F$16,4,FALSE),VLOOKUP($A207,Spiele!$A$2:$F$16,3,FALSE)))</f>
        <v>FCN</v>
      </c>
      <c r="E207" s="18">
        <f>IF(Abschlüsse[[#This Row],[Ergeb]]="ET",0,COUNTIFS($A$2:$A207,$A207,$B$2:$B207,$B207,$L$2:$L207,"&lt;&gt;ET"))</f>
        <v>4</v>
      </c>
      <c r="F207" s="11">
        <v>41</v>
      </c>
      <c r="G207" s="12">
        <v>2</v>
      </c>
      <c r="H207" s="18">
        <f>COUNTIFS('Rote Karten'!$A$2:$A$4,$A207,'Rote Karten'!$D$2:$D$4,"&lt;&gt;"&amp;$B207,'Rote Karten'!$B$2:$B$4,"&lt;"&amp;$F207,'Rote Karten'!$C$2:$C$4,"&lt;="&amp;$G207)-COUNTIFS('Rote Karten'!$A$2:$A$4,$A207,'Rote Karten'!$D$2:$D$4,$B207,'Rote Karten'!$B$2:$B$4,"&lt;"&amp;$F207,'Rote Karten'!$C$2:$C$4,"&lt;="&amp;$G207)</f>
        <v>0</v>
      </c>
      <c r="I207" s="17" t="str">
        <f>IF(OR($L207="Tor",$L207="ET"),_xlfn.IFNA(IF(VLOOKUP($A207,Spiele!$A$2:$C$16,3,FALSE)=$B207,COUNTIFS($L$2:$L207,"Tor",$B$2:$B207,$B207,$A$2:$A207,$A207)+COUNTIFS($L$2:$L207,"ET",$B$2:$B207,$B207,$A$2:$A207,$A207)&amp;":"&amp;COUNTIFS($L$2:$L207,"Tor",$B$2:$B207,"&lt;&gt;"&amp;$B207,$A$2:$A207,$A207)+COUNTIFS($L$2:$L207,"ET",$B$2:$B207,"&lt;&gt;"&amp;$B207,$A$2:$A207,$A207),COUNTIFS($L$2:$L207,"Tor",$B$2:$B207,"&lt;&gt;"&amp;$B207,$A$2:$A207,$A207)+COUNTIFS($L$2:$L207,"ET",$B$2:$B207,"&lt;&gt;"&amp;$B207,$A$2:$A207,$A207)&amp;":"&amp;COUNTIFS($L$2:$L207,"Tor",$B$2:$B207,$B207,$A$2:$A207,$A207)+COUNTIFS($L$2:$L207,"ET",$B$2:$B207,$B207,$A$2:$A207,$A207)),""),"")</f>
        <v/>
      </c>
      <c r="J207" s="18">
        <f>_xlfn.IFNA(IF(VLOOKUP($A207,Spiele!$A$2:$D$16,3,FALSE)=$B207,(COUNTIFS($L$1:$L206,"Tor",$B$1:$B206,$B207,$A$1:$A206,$A207)+COUNTIFS($L$1:$L206,"ET",$B$1:$B206,$B207,$A$1:$A206,$A207))-(COUNTIFS($L$1:$L206,"Tor",$B$1:$B206,"&lt;&gt;"&amp;$B207,$A$1:$A206,$A207)+COUNTIFS($L$1:$L206,"ET",$B$1:$B206,"&lt;&gt;"&amp;$B207,$A$1:$A206,$A207)),(COUNTIFS($L$1:$L206,"Tor",$B$1:$B206,$B207,$A$1:$A206,$A207)+COUNTIFS($L$1:$L206,"ET",$B$1:$B206,$B207,$A$1:$A206,$A207))-(COUNTIFS($L$1:$L206,"Tor",$B$1:$B206,"&lt;&gt;"&amp;$B207,$A$1:$A206,$A207)+COUNTIFS($L$1:$L206,"ET",$B$1:$B206,"&lt;&gt;"&amp;$B207,$A$1:$A206,$A207))),"")</f>
        <v>-1</v>
      </c>
      <c r="K207" s="3">
        <v>11</v>
      </c>
      <c r="L207" s="18" t="s">
        <v>171</v>
      </c>
      <c r="M207" s="3" t="s">
        <v>175</v>
      </c>
      <c r="O207" s="17"/>
      <c r="AA207" s="22" t="s">
        <v>143</v>
      </c>
      <c r="AB207" s="18" t="s">
        <v>144</v>
      </c>
      <c r="AC207" s="14" t="s">
        <v>151</v>
      </c>
      <c r="AD207" s="14" t="s">
        <v>146</v>
      </c>
      <c r="AE207" s="18"/>
      <c r="AF207" s="13">
        <v>0</v>
      </c>
      <c r="AG207" s="13">
        <v>45.5</v>
      </c>
      <c r="AH207" s="19">
        <f t="shared" si="12"/>
        <v>45.5</v>
      </c>
      <c r="AI207" s="19">
        <f t="shared" si="13"/>
        <v>9.1978903665112632</v>
      </c>
      <c r="AJ207" s="3" t="s">
        <v>147</v>
      </c>
      <c r="AK207" s="13">
        <v>0</v>
      </c>
      <c r="AL207" s="13">
        <v>1</v>
      </c>
      <c r="AM207" s="19">
        <f>IF(Abschlüsse[[#This Row],[Ergeb]]="ET","",SQRT(($AF207-$AK207)^2+($AG207-$AL207)^2))</f>
        <v>44.5</v>
      </c>
      <c r="AN207" s="3">
        <v>0</v>
      </c>
      <c r="AO207" s="13"/>
      <c r="AP207" s="13"/>
      <c r="AQ207" s="19" t="str">
        <f>IF(AN207=0,"",SQRT(($AF207-$AO207)^2+($AG207-$AP207)^2))</f>
        <v/>
      </c>
      <c r="AR207" s="3">
        <v>2</v>
      </c>
      <c r="AS207" s="13">
        <v>1</v>
      </c>
      <c r="AT207" s="13">
        <v>39</v>
      </c>
      <c r="AU207" s="19">
        <f>IF(AR207=0,"",SQRT(($AF207-$AS207)^2+($AG207-$AT207)^2))</f>
        <v>6.5764732189829527</v>
      </c>
    </row>
    <row r="208" spans="1:47" ht="25.05" customHeight="1">
      <c r="A208" s="3">
        <v>8</v>
      </c>
      <c r="B208" s="2" t="s">
        <v>8</v>
      </c>
      <c r="C208" s="17" t="str">
        <f>IF($A208="","",IF(VLOOKUP($A208,Spiele!$A$2:$D$16,3,FALSE)=$B208,"H","G"))</f>
        <v>G</v>
      </c>
      <c r="D208" s="17" t="str">
        <f>IF($B208="","",IF(VLOOKUP($A208,Spiele!$A$2:$F$16,3,FALSE)=$B208,VLOOKUP($A208,Spiele!$A$2:$F$16,4,FALSE),VLOOKUP($A208,Spiele!$A$2:$F$16,3,FALSE)))</f>
        <v>SSV</v>
      </c>
      <c r="E208" s="18">
        <f>IF(Abschlüsse[[#This Row],[Ergeb]]="ET",0,COUNTIFS($A$2:$A208,$A208,$B$2:$B208,$B208,$L$2:$L208,"&lt;&gt;ET"))</f>
        <v>10</v>
      </c>
      <c r="F208" s="11">
        <v>42</v>
      </c>
      <c r="G208" s="12">
        <v>2</v>
      </c>
      <c r="H208" s="18">
        <f>COUNTIFS('Rote Karten'!$A$2:$A$4,$A208,'Rote Karten'!$D$2:$D$4,"&lt;&gt;"&amp;$B208,'Rote Karten'!$B$2:$B$4,"&lt;"&amp;$F208,'Rote Karten'!$C$2:$C$4,"&lt;="&amp;$G208)-COUNTIFS('Rote Karten'!$A$2:$A$4,$A208,'Rote Karten'!$D$2:$D$4,$B208,'Rote Karten'!$B$2:$B$4,"&lt;"&amp;$F208,'Rote Karten'!$C$2:$C$4,"&lt;="&amp;$G208)</f>
        <v>0</v>
      </c>
      <c r="I208" s="17" t="str">
        <f>IF(OR($L208="Tor",$L208="ET"),_xlfn.IFNA(IF(VLOOKUP($A208,Spiele!$A$2:$C$16,3,FALSE)=$B208,COUNTIFS($L$2:$L208,"Tor",$B$2:$B208,$B208,$A$2:$A208,$A208)+COUNTIFS($L$2:$L208,"ET",$B$2:$B208,$B208,$A$2:$A208,$A208)&amp;":"&amp;COUNTIFS($L$2:$L208,"Tor",$B$2:$B208,"&lt;&gt;"&amp;$B208,$A$2:$A208,$A208)+COUNTIFS($L$2:$L208,"ET",$B$2:$B208,"&lt;&gt;"&amp;$B208,$A$2:$A208,$A208),COUNTIFS($L$2:$L208,"Tor",$B$2:$B208,"&lt;&gt;"&amp;$B208,$A$2:$A208,$A208)+COUNTIFS($L$2:$L208,"ET",$B$2:$B208,"&lt;&gt;"&amp;$B208,$A$2:$A208,$A208)&amp;":"&amp;COUNTIFS($L$2:$L208,"Tor",$B$2:$B208,$B208,$A$2:$A208,$A208)+COUNTIFS($L$2:$L208,"ET",$B$2:$B208,$B208,$A$2:$A208,$A208)),""),"")</f>
        <v>1:3</v>
      </c>
      <c r="J208" s="18">
        <f>_xlfn.IFNA(IF(VLOOKUP($A208,Spiele!$A$2:$D$16,3,FALSE)=$B208,(COUNTIFS($L$1:$L207,"Tor",$B$1:$B207,$B208,$A$1:$A207,$A208)+COUNTIFS($L$1:$L207,"ET",$B$1:$B207,$B208,$A$1:$A207,$A208))-(COUNTIFS($L$1:$L207,"Tor",$B$1:$B207,"&lt;&gt;"&amp;$B208,$A$1:$A207,$A208)+COUNTIFS($L$1:$L207,"ET",$B$1:$B207,"&lt;&gt;"&amp;$B208,$A$1:$A207,$A208)),(COUNTIFS($L$1:$L207,"Tor",$B$1:$B207,$B208,$A$1:$A207,$A208)+COUNTIFS($L$1:$L207,"ET",$B$1:$B207,$B208,$A$1:$A207,$A208))-(COUNTIFS($L$1:$L207,"Tor",$B$1:$B207,"&lt;&gt;"&amp;$B208,$A$1:$A207,$A208)+COUNTIFS($L$1:$L207,"ET",$B$1:$B207,"&lt;&gt;"&amp;$B208,$A$1:$A207,$A208))),"")</f>
        <v>1</v>
      </c>
      <c r="K208" s="3">
        <v>12</v>
      </c>
      <c r="L208" s="17" t="s">
        <v>0</v>
      </c>
      <c r="M208" s="2" t="s">
        <v>164</v>
      </c>
      <c r="N208" s="2" t="s">
        <v>165</v>
      </c>
      <c r="O208" s="17">
        <v>10</v>
      </c>
      <c r="AA208" s="2" t="s">
        <v>152</v>
      </c>
      <c r="AB208" s="17" t="s">
        <v>144</v>
      </c>
      <c r="AC208" s="14" t="s">
        <v>151</v>
      </c>
      <c r="AD208" s="14" t="s">
        <v>146</v>
      </c>
      <c r="AE208" s="18">
        <v>27</v>
      </c>
      <c r="AF208" s="13">
        <v>-10</v>
      </c>
      <c r="AG208" s="13">
        <v>8</v>
      </c>
      <c r="AH208" s="19">
        <f t="shared" si="12"/>
        <v>10.207624601247835</v>
      </c>
      <c r="AI208" s="19">
        <f t="shared" si="13"/>
        <v>21.247736920309759</v>
      </c>
      <c r="AJ208" s="2" t="s">
        <v>147</v>
      </c>
      <c r="AK208" s="13">
        <v>-3.5</v>
      </c>
      <c r="AL208" s="13">
        <v>1</v>
      </c>
      <c r="AM208" s="19">
        <f>IF(Abschlüsse[[#This Row],[Ergeb]]="ET","",SQRT(($AF208-$AK208)^2+($AG208-$AL208)^2))</f>
        <v>9.5524865872713995</v>
      </c>
      <c r="AN208" s="3">
        <v>2</v>
      </c>
      <c r="AO208" s="13">
        <v>-10</v>
      </c>
      <c r="AP208" s="13">
        <v>9</v>
      </c>
      <c r="AQ208" s="19">
        <f t="shared" si="14"/>
        <v>1</v>
      </c>
      <c r="AR208" s="3">
        <v>1</v>
      </c>
      <c r="AS208" s="13">
        <v>-3</v>
      </c>
      <c r="AT208" s="13">
        <v>5.5</v>
      </c>
      <c r="AU208" s="19">
        <f t="shared" si="15"/>
        <v>7.433034373659253</v>
      </c>
    </row>
    <row r="209" spans="1:47" ht="25.05" customHeight="1">
      <c r="A209" s="3">
        <v>8</v>
      </c>
      <c r="B209" s="2" t="s">
        <v>52</v>
      </c>
      <c r="C209" s="17" t="str">
        <f>IF($A209="","",IF(VLOOKUP($A209,Spiele!$A$2:$D$16,3,FALSE)=$B209,"H","G"))</f>
        <v>H</v>
      </c>
      <c r="D209" s="17" t="str">
        <f>IF($B209="","",IF(VLOOKUP($A209,Spiele!$A$2:$F$16,3,FALSE)=$B209,VLOOKUP($A209,Spiele!$A$2:$F$16,4,FALSE),VLOOKUP($A209,Spiele!$A$2:$F$16,3,FALSE)))</f>
        <v>FCN</v>
      </c>
      <c r="E209" s="18">
        <f>IF(Abschlüsse[[#This Row],[Ergeb]]="ET",0,COUNTIFS($A$2:$A209,$A209,$B$2:$B209,$B209,$L$2:$L209,"&lt;&gt;ET"))</f>
        <v>5</v>
      </c>
      <c r="F209" s="11">
        <v>46</v>
      </c>
      <c r="G209" s="12">
        <v>2</v>
      </c>
      <c r="H209" s="18">
        <f>COUNTIFS('Rote Karten'!$A$2:$A$4,$A209,'Rote Karten'!$D$2:$D$4,"&lt;&gt;"&amp;$B209,'Rote Karten'!$B$2:$B$4,"&lt;"&amp;$F209,'Rote Karten'!$C$2:$C$4,"&lt;="&amp;$G209)-COUNTIFS('Rote Karten'!$A$2:$A$4,$A209,'Rote Karten'!$D$2:$D$4,$B209,'Rote Karten'!$B$2:$B$4,"&lt;"&amp;$F209,'Rote Karten'!$C$2:$C$4,"&lt;="&amp;$G209)</f>
        <v>0</v>
      </c>
      <c r="I209" s="17" t="str">
        <f>IF(OR($L209="Tor",$L209="ET"),_xlfn.IFNA(IF(VLOOKUP($A209,Spiele!$A$2:$C$16,3,FALSE)=$B209,COUNTIFS($L$2:$L209,"Tor",$B$2:$B209,$B209,$A$2:$A209,$A209)+COUNTIFS($L$2:$L209,"ET",$B$2:$B209,$B209,$A$2:$A209,$A209)&amp;":"&amp;COUNTIFS($L$2:$L209,"Tor",$B$2:$B209,"&lt;&gt;"&amp;$B209,$A$2:$A209,$A209)+COUNTIFS($L$2:$L209,"ET",$B$2:$B209,"&lt;&gt;"&amp;$B209,$A$2:$A209,$A209),COUNTIFS($L$2:$L209,"Tor",$B$2:$B209,"&lt;&gt;"&amp;$B209,$A$2:$A209,$A209)+COUNTIFS($L$2:$L209,"ET",$B$2:$B209,"&lt;&gt;"&amp;$B209,$A$2:$A209,$A209)&amp;":"&amp;COUNTIFS($L$2:$L209,"Tor",$B$2:$B209,$B209,$A$2:$A209,$A209)+COUNTIFS($L$2:$L209,"ET",$B$2:$B209,$B209,$A$2:$A209,$A209)),""),"")</f>
        <v/>
      </c>
      <c r="J209" s="18">
        <f>_xlfn.IFNA(IF(VLOOKUP($A209,Spiele!$A$2:$D$16,3,FALSE)=$B209,(COUNTIFS($L$1:$L208,"Tor",$B$1:$B208,$B209,$A$1:$A208,$A209)+COUNTIFS($L$1:$L208,"ET",$B$1:$B208,$B209,$A$1:$A208,$A209))-(COUNTIFS($L$1:$L208,"Tor",$B$1:$B208,"&lt;&gt;"&amp;$B209,$A$1:$A208,$A209)+COUNTIFS($L$1:$L208,"ET",$B$1:$B208,"&lt;&gt;"&amp;$B209,$A$1:$A208,$A209)),(COUNTIFS($L$1:$L208,"Tor",$B$1:$B208,$B209,$A$1:$A208,$A209)+COUNTIFS($L$1:$L208,"ET",$B$1:$B208,$B209,$A$1:$A208,$A209))-(COUNTIFS($L$1:$L208,"Tor",$B$1:$B208,"&lt;&gt;"&amp;$B209,$A$1:$A208,$A209)+COUNTIFS($L$1:$L208,"ET",$B$1:$B208,"&lt;&gt;"&amp;$B209,$A$1:$A208,$A209))),"")</f>
        <v>-2</v>
      </c>
      <c r="K209" s="3">
        <v>13</v>
      </c>
      <c r="L209" s="17" t="s">
        <v>19</v>
      </c>
      <c r="M209" s="2" t="s">
        <v>158</v>
      </c>
      <c r="N209" s="2" t="s">
        <v>3</v>
      </c>
      <c r="O209" s="17"/>
      <c r="AA209" s="2" t="s">
        <v>142</v>
      </c>
      <c r="AB209" s="17" t="s">
        <v>150</v>
      </c>
      <c r="AC209" s="14" t="s">
        <v>145</v>
      </c>
      <c r="AD209" s="14" t="s">
        <v>157</v>
      </c>
      <c r="AE209" s="18"/>
      <c r="AF209" s="13">
        <v>7</v>
      </c>
      <c r="AG209" s="13">
        <v>14</v>
      </c>
      <c r="AH209" s="19">
        <f t="shared" si="12"/>
        <v>14.392901027937349</v>
      </c>
      <c r="AI209" s="19">
        <f t="shared" si="13"/>
        <v>23.868366629530648</v>
      </c>
      <c r="AJ209" s="2" t="s">
        <v>147</v>
      </c>
      <c r="AK209" s="13">
        <v>1</v>
      </c>
      <c r="AL209" s="13">
        <v>1</v>
      </c>
      <c r="AM209" s="19">
        <f>IF(Abschlüsse[[#This Row],[Ergeb]]="ET","",SQRT(($AF209-$AK209)^2+($AG209-$AL209)^2))</f>
        <v>14.317821063276353</v>
      </c>
      <c r="AN209" s="3">
        <v>2</v>
      </c>
      <c r="AO209" s="13">
        <v>10.5</v>
      </c>
      <c r="AP209" s="13">
        <v>14</v>
      </c>
      <c r="AQ209" s="19">
        <f t="shared" si="14"/>
        <v>3.5</v>
      </c>
      <c r="AR209" s="3">
        <v>1</v>
      </c>
      <c r="AS209" s="13">
        <v>1</v>
      </c>
      <c r="AT209" s="13">
        <v>6.5</v>
      </c>
      <c r="AU209" s="19">
        <f t="shared" si="15"/>
        <v>9.6046863561492728</v>
      </c>
    </row>
    <row r="210" spans="1:47" ht="25.05" customHeight="1">
      <c r="A210" s="3">
        <v>8</v>
      </c>
      <c r="B210" s="2" t="s">
        <v>52</v>
      </c>
      <c r="C210" s="17" t="str">
        <f>IF($A210="","",IF(VLOOKUP($A210,Spiele!$A$2:$D$16,3,FALSE)=$B210,"H","G"))</f>
        <v>H</v>
      </c>
      <c r="D210" s="17" t="str">
        <f>IF($B210="","",IF(VLOOKUP($A210,Spiele!$A$2:$F$16,3,FALSE)=$B210,VLOOKUP($A210,Spiele!$A$2:$F$16,4,FALSE),VLOOKUP($A210,Spiele!$A$2:$F$16,3,FALSE)))</f>
        <v>FCN</v>
      </c>
      <c r="E210" s="18">
        <f>IF(Abschlüsse[[#This Row],[Ergeb]]="ET",0,COUNTIFS($A$2:$A210,$A210,$B$2:$B210,$B210,$L$2:$L210,"&lt;&gt;ET"))</f>
        <v>6</v>
      </c>
      <c r="F210" s="11">
        <v>46</v>
      </c>
      <c r="G210" s="12">
        <v>2</v>
      </c>
      <c r="H210" s="18">
        <f>COUNTIFS('Rote Karten'!$A$2:$A$4,$A210,'Rote Karten'!$D$2:$D$4,"&lt;&gt;"&amp;$B210,'Rote Karten'!$B$2:$B$4,"&lt;"&amp;$F210,'Rote Karten'!$C$2:$C$4,"&lt;="&amp;$G210)-COUNTIFS('Rote Karten'!$A$2:$A$4,$A210,'Rote Karten'!$D$2:$D$4,$B210,'Rote Karten'!$B$2:$B$4,"&lt;"&amp;$F210,'Rote Karten'!$C$2:$C$4,"&lt;="&amp;$G210)</f>
        <v>0</v>
      </c>
      <c r="I210" s="17" t="str">
        <f>IF(OR($L210="Tor",$L210="ET"),_xlfn.IFNA(IF(VLOOKUP($A210,Spiele!$A$2:$C$16,3,FALSE)=$B210,COUNTIFS($L$2:$L210,"Tor",$B$2:$B210,$B210,$A$2:$A210,$A210)+COUNTIFS($L$2:$L210,"ET",$B$2:$B210,$B210,$A$2:$A210,$A210)&amp;":"&amp;COUNTIFS($L$2:$L210,"Tor",$B$2:$B210,"&lt;&gt;"&amp;$B210,$A$2:$A210,$A210)+COUNTIFS($L$2:$L210,"ET",$B$2:$B210,"&lt;&gt;"&amp;$B210,$A$2:$A210,$A210),COUNTIFS($L$2:$L210,"Tor",$B$2:$B210,"&lt;&gt;"&amp;$B210,$A$2:$A210,$A210)+COUNTIFS($L$2:$L210,"ET",$B$2:$B210,"&lt;&gt;"&amp;$B210,$A$2:$A210,$A210)&amp;":"&amp;COUNTIFS($L$2:$L210,"Tor",$B$2:$B210,$B210,$A$2:$A210,$A210)+COUNTIFS($L$2:$L210,"ET",$B$2:$B210,$B210,$A$2:$A210,$A210)),""),"")</f>
        <v/>
      </c>
      <c r="J210" s="18">
        <f>_xlfn.IFNA(IF(VLOOKUP($A210,Spiele!$A$2:$D$16,3,FALSE)=$B210,(COUNTIFS($L$1:$L209,"Tor",$B$1:$B209,$B210,$A$1:$A209,$A210)+COUNTIFS($L$1:$L209,"ET",$B$1:$B209,$B210,$A$1:$A209,$A210))-(COUNTIFS($L$1:$L209,"Tor",$B$1:$B209,"&lt;&gt;"&amp;$B210,$A$1:$A209,$A210)+COUNTIFS($L$1:$L209,"ET",$B$1:$B209,"&lt;&gt;"&amp;$B210,$A$1:$A209,$A210)),(COUNTIFS($L$1:$L209,"Tor",$B$1:$B209,$B210,$A$1:$A209,$A210)+COUNTIFS($L$1:$L209,"ET",$B$1:$B209,$B210,$A$1:$A209,$A210))-(COUNTIFS($L$1:$L209,"Tor",$B$1:$B209,"&lt;&gt;"&amp;$B210,$A$1:$A209,$A210)+COUNTIFS($L$1:$L209,"ET",$B$1:$B209,"&lt;&gt;"&amp;$B210,$A$1:$A209,$A210))),"")</f>
        <v>-2</v>
      </c>
      <c r="K210" s="3">
        <v>13</v>
      </c>
      <c r="L210" s="17" t="s">
        <v>19</v>
      </c>
      <c r="M210" s="2" t="s">
        <v>158</v>
      </c>
      <c r="N210" s="2" t="s">
        <v>166</v>
      </c>
      <c r="O210" s="17"/>
      <c r="AA210" s="2" t="s">
        <v>142</v>
      </c>
      <c r="AB210" s="17" t="s">
        <v>150</v>
      </c>
      <c r="AC210" s="14" t="s">
        <v>145</v>
      </c>
      <c r="AD210" s="14" t="s">
        <v>157</v>
      </c>
      <c r="AE210" s="18"/>
      <c r="AF210" s="13">
        <v>1.5</v>
      </c>
      <c r="AG210" s="13">
        <v>16</v>
      </c>
      <c r="AH210" s="19">
        <f t="shared" si="12"/>
        <v>16</v>
      </c>
      <c r="AI210" s="19">
        <f t="shared" si="13"/>
        <v>25.562959137153186</v>
      </c>
      <c r="AJ210" s="2" t="s">
        <v>147</v>
      </c>
      <c r="AK210" s="13">
        <v>0</v>
      </c>
      <c r="AL210" s="13">
        <v>1</v>
      </c>
      <c r="AM210" s="19">
        <f>IF(Abschlüsse[[#This Row],[Ergeb]]="ET","",SQRT(($AF210-$AK210)^2+($AG210-$AL210)^2))</f>
        <v>15.074813431681335</v>
      </c>
      <c r="AN210" s="3">
        <v>1</v>
      </c>
      <c r="AO210" s="13">
        <v>4.5</v>
      </c>
      <c r="AP210" s="13">
        <v>15.5</v>
      </c>
      <c r="AQ210" s="19">
        <f t="shared" si="14"/>
        <v>3.0413812651491097</v>
      </c>
      <c r="AR210" s="3">
        <v>2</v>
      </c>
      <c r="AS210" s="13">
        <v>1</v>
      </c>
      <c r="AT210" s="13">
        <v>14</v>
      </c>
      <c r="AU210" s="19">
        <f t="shared" si="15"/>
        <v>2.0615528128088303</v>
      </c>
    </row>
    <row r="211" spans="1:47" ht="25.05" customHeight="1">
      <c r="A211" s="3">
        <v>8</v>
      </c>
      <c r="B211" s="2" t="s">
        <v>52</v>
      </c>
      <c r="C211" s="17" t="str">
        <f>IF($A211="","",IF(VLOOKUP($A211,Spiele!$A$2:$D$16,3,FALSE)=$B211,"H","G"))</f>
        <v>H</v>
      </c>
      <c r="D211" s="17" t="str">
        <f>IF($B211="","",IF(VLOOKUP($A211,Spiele!$A$2:$F$16,3,FALSE)=$B211,VLOOKUP($A211,Spiele!$A$2:$F$16,4,FALSE),VLOOKUP($A211,Spiele!$A$2:$F$16,3,FALSE)))</f>
        <v>FCN</v>
      </c>
      <c r="E211" s="18">
        <f>IF(Abschlüsse[[#This Row],[Ergeb]]="ET",0,COUNTIFS($A$2:$A211,$A211,$B$2:$B211,$B211,$L$2:$L211,"&lt;&gt;ET"))</f>
        <v>7</v>
      </c>
      <c r="F211" s="11">
        <v>46</v>
      </c>
      <c r="G211" s="12">
        <v>2</v>
      </c>
      <c r="H211" s="18">
        <f>COUNTIFS('Rote Karten'!$A$2:$A$4,$A211,'Rote Karten'!$D$2:$D$4,"&lt;&gt;"&amp;$B211,'Rote Karten'!$B$2:$B$4,"&lt;"&amp;$F211,'Rote Karten'!$C$2:$C$4,"&lt;="&amp;$G211)-COUNTIFS('Rote Karten'!$A$2:$A$4,$A211,'Rote Karten'!$D$2:$D$4,$B211,'Rote Karten'!$B$2:$B$4,"&lt;"&amp;$F211,'Rote Karten'!$C$2:$C$4,"&lt;="&amp;$G211)</f>
        <v>0</v>
      </c>
      <c r="I211" s="17" t="str">
        <f>IF(OR($L211="Tor",$L211="ET"),_xlfn.IFNA(IF(VLOOKUP($A211,Spiele!$A$2:$C$16,3,FALSE)=$B211,COUNTIFS($L$2:$L211,"Tor",$B$2:$B211,$B211,$A$2:$A211,$A211)+COUNTIFS($L$2:$L211,"ET",$B$2:$B211,$B211,$A$2:$A211,$A211)&amp;":"&amp;COUNTIFS($L$2:$L211,"Tor",$B$2:$B211,"&lt;&gt;"&amp;$B211,$A$2:$A211,$A211)+COUNTIFS($L$2:$L211,"ET",$B$2:$B211,"&lt;&gt;"&amp;$B211,$A$2:$A211,$A211),COUNTIFS($L$2:$L211,"Tor",$B$2:$B211,"&lt;&gt;"&amp;$B211,$A$2:$A211,$A211)+COUNTIFS($L$2:$L211,"ET",$B$2:$B211,"&lt;&gt;"&amp;$B211,$A$2:$A211,$A211)&amp;":"&amp;COUNTIFS($L$2:$L211,"Tor",$B$2:$B211,$B211,$A$2:$A211,$A211)+COUNTIFS($L$2:$L211,"ET",$B$2:$B211,$B211,$A$2:$A211,$A211)),""),"")</f>
        <v/>
      </c>
      <c r="J211" s="18">
        <f>_xlfn.IFNA(IF(VLOOKUP($A211,Spiele!$A$2:$D$16,3,FALSE)=$B211,(COUNTIFS($L$1:$L210,"Tor",$B$1:$B210,$B211,$A$1:$A210,$A211)+COUNTIFS($L$1:$L210,"ET",$B$1:$B210,$B211,$A$1:$A210,$A211))-(COUNTIFS($L$1:$L210,"Tor",$B$1:$B210,"&lt;&gt;"&amp;$B211,$A$1:$A210,$A211)+COUNTIFS($L$1:$L210,"ET",$B$1:$B210,"&lt;&gt;"&amp;$B211,$A$1:$A210,$A211)),(COUNTIFS($L$1:$L210,"Tor",$B$1:$B210,$B211,$A$1:$A210,$A211)+COUNTIFS($L$1:$L210,"ET",$B$1:$B210,$B211,$A$1:$A210,$A211))-(COUNTIFS($L$1:$L210,"Tor",$B$1:$B210,"&lt;&gt;"&amp;$B211,$A$1:$A210,$A211)+COUNTIFS($L$1:$L210,"ET",$B$1:$B210,"&lt;&gt;"&amp;$B211,$A$1:$A210,$A211))),"")</f>
        <v>-2</v>
      </c>
      <c r="K211" s="3">
        <v>13</v>
      </c>
      <c r="L211" s="17" t="s">
        <v>19</v>
      </c>
      <c r="M211" s="2" t="s">
        <v>158</v>
      </c>
      <c r="N211" s="2" t="s">
        <v>166</v>
      </c>
      <c r="O211" s="17"/>
      <c r="AA211" s="2" t="s">
        <v>152</v>
      </c>
      <c r="AB211" s="17" t="s">
        <v>144</v>
      </c>
      <c r="AC211" s="14" t="s">
        <v>151</v>
      </c>
      <c r="AD211" s="14" t="s">
        <v>146</v>
      </c>
      <c r="AE211" s="18"/>
      <c r="AF211" s="13">
        <v>3</v>
      </c>
      <c r="AG211" s="13">
        <v>14</v>
      </c>
      <c r="AH211" s="19">
        <f t="shared" si="12"/>
        <v>14</v>
      </c>
      <c r="AI211" s="19">
        <f t="shared" si="13"/>
        <v>28.140188848686396</v>
      </c>
      <c r="AJ211" s="2" t="s">
        <v>147</v>
      </c>
      <c r="AK211" s="13">
        <v>0.5</v>
      </c>
      <c r="AL211" s="13">
        <v>0.5</v>
      </c>
      <c r="AM211" s="19">
        <f>IF(Abschlüsse[[#This Row],[Ergeb]]="ET","",SQRT(($AF211-$AK211)^2+($AG211-$AL211)^2))</f>
        <v>13.729530217745982</v>
      </c>
      <c r="AN211" s="3">
        <v>1</v>
      </c>
      <c r="AO211" s="13">
        <v>1</v>
      </c>
      <c r="AP211" s="13">
        <v>15</v>
      </c>
      <c r="AQ211" s="19">
        <f t="shared" si="14"/>
        <v>2.2360679774997898</v>
      </c>
      <c r="AR211" s="3">
        <v>2</v>
      </c>
      <c r="AS211" s="13">
        <v>2</v>
      </c>
      <c r="AT211" s="13">
        <v>13</v>
      </c>
      <c r="AU211" s="19">
        <f t="shared" si="15"/>
        <v>1.4142135623730951</v>
      </c>
    </row>
    <row r="212" spans="1:47" ht="25.05" customHeight="1">
      <c r="A212" s="3">
        <v>8</v>
      </c>
      <c r="B212" s="2" t="s">
        <v>8</v>
      </c>
      <c r="C212" s="17" t="str">
        <f>IF($A212="","",IF(VLOOKUP($A212,Spiele!$A$2:$D$16,3,FALSE)=$B212,"H","G"))</f>
        <v>G</v>
      </c>
      <c r="D212" s="17" t="str">
        <f>IF($B212="","",IF(VLOOKUP($A212,Spiele!$A$2:$F$16,3,FALSE)=$B212,VLOOKUP($A212,Spiele!$A$2:$F$16,4,FALSE),VLOOKUP($A212,Spiele!$A$2:$F$16,3,FALSE)))</f>
        <v>SSV</v>
      </c>
      <c r="E212" s="18">
        <f>IF(Abschlüsse[[#This Row],[Ergeb]]="ET",0,COUNTIFS($A$2:$A212,$A212,$B$2:$B212,$B212,$L$2:$L212,"&lt;&gt;ET"))</f>
        <v>11</v>
      </c>
      <c r="F212" s="11">
        <v>49</v>
      </c>
      <c r="G212" s="12">
        <v>2</v>
      </c>
      <c r="H212" s="18">
        <f>COUNTIFS('Rote Karten'!$A$2:$A$4,$A212,'Rote Karten'!$D$2:$D$4,"&lt;&gt;"&amp;$B212,'Rote Karten'!$B$2:$B$4,"&lt;"&amp;$F212,'Rote Karten'!$C$2:$C$4,"&lt;="&amp;$G212)-COUNTIFS('Rote Karten'!$A$2:$A$4,$A212,'Rote Karten'!$D$2:$D$4,$B212,'Rote Karten'!$B$2:$B$4,"&lt;"&amp;$F212,'Rote Karten'!$C$2:$C$4,"&lt;="&amp;$G212)</f>
        <v>0</v>
      </c>
      <c r="I212" s="17" t="str">
        <f>IF(OR($L212="Tor",$L212="ET"),_xlfn.IFNA(IF(VLOOKUP($A212,Spiele!$A$2:$C$16,3,FALSE)=$B212,COUNTIFS($L$2:$L212,"Tor",$B$2:$B212,$B212,$A$2:$A212,$A212)+COUNTIFS($L$2:$L212,"ET",$B$2:$B212,$B212,$A$2:$A212,$A212)&amp;":"&amp;COUNTIFS($L$2:$L212,"Tor",$B$2:$B212,"&lt;&gt;"&amp;$B212,$A$2:$A212,$A212)+COUNTIFS($L$2:$L212,"ET",$B$2:$B212,"&lt;&gt;"&amp;$B212,$A$2:$A212,$A212),COUNTIFS($L$2:$L212,"Tor",$B$2:$B212,"&lt;&gt;"&amp;$B212,$A$2:$A212,$A212)+COUNTIFS($L$2:$L212,"ET",$B$2:$B212,"&lt;&gt;"&amp;$B212,$A$2:$A212,$A212)&amp;":"&amp;COUNTIFS($L$2:$L212,"Tor",$B$2:$B212,$B212,$A$2:$A212,$A212)+COUNTIFS($L$2:$L212,"ET",$B$2:$B212,$B212,$A$2:$A212,$A212)),""),"")</f>
        <v/>
      </c>
      <c r="J212" s="18">
        <f>_xlfn.IFNA(IF(VLOOKUP($A212,Spiele!$A$2:$D$16,3,FALSE)=$B212,(COUNTIFS($L$1:$L211,"Tor",$B$1:$B211,$B212,$A$1:$A211,$A212)+COUNTIFS($L$1:$L211,"ET",$B$1:$B211,$B212,$A$1:$A211,$A212))-(COUNTIFS($L$1:$L211,"Tor",$B$1:$B211,"&lt;&gt;"&amp;$B212,$A$1:$A211,$A212)+COUNTIFS($L$1:$L211,"ET",$B$1:$B211,"&lt;&gt;"&amp;$B212,$A$1:$A211,$A212)),(COUNTIFS($L$1:$L211,"Tor",$B$1:$B211,$B212,$A$1:$A211,$A212)+COUNTIFS($L$1:$L211,"ET",$B$1:$B211,$B212,$A$1:$A211,$A212))-(COUNTIFS($L$1:$L211,"Tor",$B$1:$B211,"&lt;&gt;"&amp;$B212,$A$1:$A211,$A212)+COUNTIFS($L$1:$L211,"ET",$B$1:$B211,"&lt;&gt;"&amp;$B212,$A$1:$A211,$A212))),"")</f>
        <v>2</v>
      </c>
      <c r="K212" s="3">
        <v>14</v>
      </c>
      <c r="L212" s="17" t="s">
        <v>18</v>
      </c>
      <c r="M212" s="2" t="s">
        <v>175</v>
      </c>
      <c r="O212" s="17"/>
      <c r="AA212" s="2" t="s">
        <v>143</v>
      </c>
      <c r="AB212" s="17" t="s">
        <v>144</v>
      </c>
      <c r="AC212" s="14" t="s">
        <v>151</v>
      </c>
      <c r="AD212" s="14" t="s">
        <v>146</v>
      </c>
      <c r="AE212" s="18">
        <v>8</v>
      </c>
      <c r="AF212" s="13">
        <v>-8</v>
      </c>
      <c r="AG212" s="13">
        <v>21.5</v>
      </c>
      <c r="AH212" s="19">
        <f t="shared" si="12"/>
        <v>21.933663624666082</v>
      </c>
      <c r="AI212" s="19">
        <f t="shared" si="13"/>
        <v>17.059716863006322</v>
      </c>
      <c r="AJ212" s="2" t="s">
        <v>147</v>
      </c>
      <c r="AK212" s="13">
        <v>0.5</v>
      </c>
      <c r="AL212" s="13">
        <v>0.5</v>
      </c>
      <c r="AM212" s="19">
        <f>IF(Abschlüsse[[#This Row],[Ergeb]]="ET","",SQRT(($AF212-$AK212)^2+($AG212-$AL212)^2))</f>
        <v>22.655021518418383</v>
      </c>
      <c r="AN212" s="3">
        <v>0</v>
      </c>
      <c r="AO212" s="13"/>
      <c r="AP212" s="13"/>
      <c r="AQ212" s="19" t="str">
        <f t="shared" si="14"/>
        <v/>
      </c>
      <c r="AR212" s="3">
        <v>4</v>
      </c>
      <c r="AS212" s="13">
        <v>-5</v>
      </c>
      <c r="AT212" s="13">
        <v>14.5</v>
      </c>
      <c r="AU212" s="19">
        <f t="shared" si="15"/>
        <v>7.6157731058639087</v>
      </c>
    </row>
    <row r="213" spans="1:47" ht="25.05" customHeight="1">
      <c r="A213" s="3">
        <v>8</v>
      </c>
      <c r="B213" s="2" t="s">
        <v>52</v>
      </c>
      <c r="C213" s="17" t="str">
        <f>IF($A213="","",IF(VLOOKUP($A213,Spiele!$A$2:$D$16,3,FALSE)=$B213,"H","G"))</f>
        <v>H</v>
      </c>
      <c r="D213" s="17" t="str">
        <f>IF($B213="","",IF(VLOOKUP($A213,Spiele!$A$2:$F$16,3,FALSE)=$B213,VLOOKUP($A213,Spiele!$A$2:$F$16,4,FALSE),VLOOKUP($A213,Spiele!$A$2:$F$16,3,FALSE)))</f>
        <v>FCN</v>
      </c>
      <c r="E213" s="18">
        <f>IF(Abschlüsse[[#This Row],[Ergeb]]="ET",0,COUNTIFS($A$2:$A213,$A213,$B$2:$B213,$B213,$L$2:$L213,"&lt;&gt;ET"))</f>
        <v>8</v>
      </c>
      <c r="F213" s="11">
        <v>50</v>
      </c>
      <c r="G213" s="12">
        <v>2</v>
      </c>
      <c r="H213" s="18">
        <f>COUNTIFS('Rote Karten'!$A$2:$A$4,$A213,'Rote Karten'!$D$2:$D$4,"&lt;&gt;"&amp;$B213,'Rote Karten'!$B$2:$B$4,"&lt;"&amp;$F213,'Rote Karten'!$C$2:$C$4,"&lt;="&amp;$G213)-COUNTIFS('Rote Karten'!$A$2:$A$4,$A213,'Rote Karten'!$D$2:$D$4,$B213,'Rote Karten'!$B$2:$B$4,"&lt;"&amp;$F213,'Rote Karten'!$C$2:$C$4,"&lt;="&amp;$G213)</f>
        <v>0</v>
      </c>
      <c r="I213" s="17" t="str">
        <f>IF(OR($L213="Tor",$L213="ET"),_xlfn.IFNA(IF(VLOOKUP($A213,Spiele!$A$2:$C$16,3,FALSE)=$B213,COUNTIFS($L$2:$L213,"Tor",$B$2:$B213,$B213,$A$2:$A213,$A213)+COUNTIFS($L$2:$L213,"ET",$B$2:$B213,$B213,$A$2:$A213,$A213)&amp;":"&amp;COUNTIFS($L$2:$L213,"Tor",$B$2:$B213,"&lt;&gt;"&amp;$B213,$A$2:$A213,$A213)+COUNTIFS($L$2:$L213,"ET",$B$2:$B213,"&lt;&gt;"&amp;$B213,$A$2:$A213,$A213),COUNTIFS($L$2:$L213,"Tor",$B$2:$B213,"&lt;&gt;"&amp;$B213,$A$2:$A213,$A213)+COUNTIFS($L$2:$L213,"ET",$B$2:$B213,"&lt;&gt;"&amp;$B213,$A$2:$A213,$A213)&amp;":"&amp;COUNTIFS($L$2:$L213,"Tor",$B$2:$B213,$B213,$A$2:$A213,$A213)+COUNTIFS($L$2:$L213,"ET",$B$2:$B213,$B213,$A$2:$A213,$A213)),""),"")</f>
        <v/>
      </c>
      <c r="J213" s="18">
        <f>_xlfn.IFNA(IF(VLOOKUP($A213,Spiele!$A$2:$D$16,3,FALSE)=$B213,(COUNTIFS($L$1:$L212,"Tor",$B$1:$B212,$B213,$A$1:$A212,$A213)+COUNTIFS($L$1:$L212,"ET",$B$1:$B212,$B213,$A$1:$A212,$A213))-(COUNTIFS($L$1:$L212,"Tor",$B$1:$B212,"&lt;&gt;"&amp;$B213,$A$1:$A212,$A213)+COUNTIFS($L$1:$L212,"ET",$B$1:$B212,"&lt;&gt;"&amp;$B213,$A$1:$A212,$A213)),(COUNTIFS($L$1:$L212,"Tor",$B$1:$B212,$B213,$A$1:$A212,$A213)+COUNTIFS($L$1:$L212,"ET",$B$1:$B212,$B213,$A$1:$A212,$A213))-(COUNTIFS($L$1:$L212,"Tor",$B$1:$B212,"&lt;&gt;"&amp;$B213,$A$1:$A212,$A213)+COUNTIFS($L$1:$L212,"ET",$B$1:$B212,"&lt;&gt;"&amp;$B213,$A$1:$A212,$A213))),"")</f>
        <v>-2</v>
      </c>
      <c r="K213" s="3">
        <v>15</v>
      </c>
      <c r="L213" s="17" t="s">
        <v>18</v>
      </c>
      <c r="M213" s="2" t="s">
        <v>164</v>
      </c>
      <c r="N213" s="2" t="s">
        <v>154</v>
      </c>
      <c r="O213" s="17"/>
      <c r="AA213" s="2" t="s">
        <v>155</v>
      </c>
      <c r="AB213" s="17" t="s">
        <v>161</v>
      </c>
      <c r="AC213" s="14" t="s">
        <v>162</v>
      </c>
      <c r="AD213" s="14" t="s">
        <v>157</v>
      </c>
      <c r="AE213" s="18"/>
      <c r="AF213" s="13">
        <v>2.5</v>
      </c>
      <c r="AG213" s="13">
        <v>12</v>
      </c>
      <c r="AH213" s="19">
        <f t="shared" si="12"/>
        <v>12</v>
      </c>
      <c r="AI213" s="19">
        <f t="shared" si="13"/>
        <v>32.694377561564657</v>
      </c>
      <c r="AJ213" s="2" t="s">
        <v>147</v>
      </c>
      <c r="AK213" s="13">
        <v>0.5</v>
      </c>
      <c r="AL213" s="13">
        <v>3</v>
      </c>
      <c r="AM213" s="19">
        <f>IF(Abschlüsse[[#This Row],[Ergeb]]="ET","",SQRT(($AF213-$AK213)^2+($AG213-$AL213)^2))</f>
        <v>9.2195444572928871</v>
      </c>
      <c r="AN213" s="3">
        <v>2</v>
      </c>
      <c r="AO213" s="13">
        <v>5</v>
      </c>
      <c r="AP213" s="13">
        <v>12</v>
      </c>
      <c r="AQ213" s="19">
        <f t="shared" si="14"/>
        <v>2.5</v>
      </c>
      <c r="AR213" s="3">
        <v>0</v>
      </c>
      <c r="AU213" s="19" t="str">
        <f t="shared" si="15"/>
        <v/>
      </c>
    </row>
    <row r="214" spans="1:47" ht="25.05" customHeight="1">
      <c r="A214" s="3">
        <v>8</v>
      </c>
      <c r="B214" s="2" t="s">
        <v>8</v>
      </c>
      <c r="C214" s="17" t="str">
        <f>IF($A214="","",IF(VLOOKUP($A214,Spiele!$A$2:$D$16,3,FALSE)=$B214,"H","G"))</f>
        <v>G</v>
      </c>
      <c r="D214" s="17" t="str">
        <f>IF($B214="","",IF(VLOOKUP($A214,Spiele!$A$2:$F$16,3,FALSE)=$B214,VLOOKUP($A214,Spiele!$A$2:$F$16,4,FALSE),VLOOKUP($A214,Spiele!$A$2:$F$16,3,FALSE)))</f>
        <v>SSV</v>
      </c>
      <c r="E214" s="18">
        <f>IF(Abschlüsse[[#This Row],[Ergeb]]="ET",0,COUNTIFS($A$2:$A214,$A214,$B$2:$B214,$B214,$L$2:$L214,"&lt;&gt;ET"))</f>
        <v>12</v>
      </c>
      <c r="F214" s="11">
        <v>54</v>
      </c>
      <c r="G214" s="12">
        <v>2</v>
      </c>
      <c r="H214" s="18">
        <f>COUNTIFS('Rote Karten'!$A$2:$A$4,$A214,'Rote Karten'!$D$2:$D$4,"&lt;&gt;"&amp;$B214,'Rote Karten'!$B$2:$B$4,"&lt;"&amp;$F214,'Rote Karten'!$C$2:$C$4,"&lt;="&amp;$G214)-COUNTIFS('Rote Karten'!$A$2:$A$4,$A214,'Rote Karten'!$D$2:$D$4,$B214,'Rote Karten'!$B$2:$B$4,"&lt;"&amp;$F214,'Rote Karten'!$C$2:$C$4,"&lt;="&amp;$G214)</f>
        <v>0</v>
      </c>
      <c r="I214" s="17" t="str">
        <f>IF(OR($L214="Tor",$L214="ET"),_xlfn.IFNA(IF(VLOOKUP($A214,Spiele!$A$2:$C$16,3,FALSE)=$B214,COUNTIFS($L$2:$L214,"Tor",$B$2:$B214,$B214,$A$2:$A214,$A214)+COUNTIFS($L$2:$L214,"ET",$B$2:$B214,$B214,$A$2:$A214,$A214)&amp;":"&amp;COUNTIFS($L$2:$L214,"Tor",$B$2:$B214,"&lt;&gt;"&amp;$B214,$A$2:$A214,$A214)+COUNTIFS($L$2:$L214,"ET",$B$2:$B214,"&lt;&gt;"&amp;$B214,$A$2:$A214,$A214),COUNTIFS($L$2:$L214,"Tor",$B$2:$B214,"&lt;&gt;"&amp;$B214,$A$2:$A214,$A214)+COUNTIFS($L$2:$L214,"ET",$B$2:$B214,"&lt;&gt;"&amp;$B214,$A$2:$A214,$A214)&amp;":"&amp;COUNTIFS($L$2:$L214,"Tor",$B$2:$B214,$B214,$A$2:$A214,$A214)+COUNTIFS($L$2:$L214,"ET",$B$2:$B214,$B214,$A$2:$A214,$A214)),""),"")</f>
        <v/>
      </c>
      <c r="J214" s="18">
        <f>_xlfn.IFNA(IF(VLOOKUP($A214,Spiele!$A$2:$D$16,3,FALSE)=$B214,(COUNTIFS($L$1:$L213,"Tor",$B$1:$B213,$B214,$A$1:$A213,$A214)+COUNTIFS($L$1:$L213,"ET",$B$1:$B213,$B214,$A$1:$A213,$A214))-(COUNTIFS($L$1:$L213,"Tor",$B$1:$B213,"&lt;&gt;"&amp;$B214,$A$1:$A213,$A214)+COUNTIFS($L$1:$L213,"ET",$B$1:$B213,"&lt;&gt;"&amp;$B214,$A$1:$A213,$A214)),(COUNTIFS($L$1:$L213,"Tor",$B$1:$B213,$B214,$A$1:$A213,$A214)+COUNTIFS($L$1:$L213,"ET",$B$1:$B213,$B214,$A$1:$A213,$A214))-(COUNTIFS($L$1:$L213,"Tor",$B$1:$B213,"&lt;&gt;"&amp;$B214,$A$1:$A213,$A214)+COUNTIFS($L$1:$L213,"ET",$B$1:$B213,"&lt;&gt;"&amp;$B214,$A$1:$A213,$A214))),"")</f>
        <v>2</v>
      </c>
      <c r="K214" s="3">
        <v>16</v>
      </c>
      <c r="L214" s="17" t="s">
        <v>20</v>
      </c>
      <c r="M214" s="2" t="s">
        <v>164</v>
      </c>
      <c r="N214" s="2" t="s">
        <v>165</v>
      </c>
      <c r="O214" s="17">
        <v>7</v>
      </c>
      <c r="AA214" s="2" t="s">
        <v>152</v>
      </c>
      <c r="AB214" s="17" t="s">
        <v>150</v>
      </c>
      <c r="AC214" s="14" t="s">
        <v>151</v>
      </c>
      <c r="AD214" s="14" t="s">
        <v>157</v>
      </c>
      <c r="AE214" s="18">
        <v>10</v>
      </c>
      <c r="AF214" s="13">
        <v>12.5</v>
      </c>
      <c r="AG214" s="13">
        <v>16</v>
      </c>
      <c r="AH214" s="19">
        <f t="shared" si="12"/>
        <v>18.279649887237994</v>
      </c>
      <c r="AI214" s="19">
        <f t="shared" si="13"/>
        <v>16.364400935432283</v>
      </c>
      <c r="AJ214" s="2" t="s">
        <v>147</v>
      </c>
      <c r="AK214" s="13">
        <v>3</v>
      </c>
      <c r="AL214" s="13">
        <v>2</v>
      </c>
      <c r="AM214" s="19">
        <f>IF(Abschlüsse[[#This Row],[Ergeb]]="ET","",SQRT(($AF214-$AK214)^2+($AG214-$AL214)^2))</f>
        <v>16.918924315688631</v>
      </c>
      <c r="AN214" s="3">
        <v>1</v>
      </c>
      <c r="AO214" s="13">
        <v>13.5</v>
      </c>
      <c r="AP214" s="13">
        <v>13.5</v>
      </c>
      <c r="AQ214" s="19">
        <f t="shared" si="14"/>
        <v>2.6925824035672519</v>
      </c>
      <c r="AR214" s="3">
        <v>1</v>
      </c>
      <c r="AS214" s="13">
        <v>6.5</v>
      </c>
      <c r="AT214" s="13">
        <v>10.5</v>
      </c>
      <c r="AU214" s="19">
        <f t="shared" si="15"/>
        <v>8.1394102980498531</v>
      </c>
    </row>
    <row r="215" spans="1:47" ht="25.05" customHeight="1">
      <c r="A215" s="3">
        <v>8</v>
      </c>
      <c r="B215" s="2" t="s">
        <v>8</v>
      </c>
      <c r="C215" s="17" t="str">
        <f>IF($A215="","",IF(VLOOKUP($A215,Spiele!$A$2:$D$16,3,FALSE)=$B215,"H","G"))</f>
        <v>G</v>
      </c>
      <c r="D215" s="17" t="str">
        <f>IF($B215="","",IF(VLOOKUP($A215,Spiele!$A$2:$F$16,3,FALSE)=$B215,VLOOKUP($A215,Spiele!$A$2:$F$16,4,FALSE),VLOOKUP($A215,Spiele!$A$2:$F$16,3,FALSE)))</f>
        <v>SSV</v>
      </c>
      <c r="E215" s="18">
        <f>IF(Abschlüsse[[#This Row],[Ergeb]]="ET",0,COUNTIFS($A$2:$A215,$A215,$B$2:$B215,$B215,$L$2:$L215,"&lt;&gt;ET"))</f>
        <v>13</v>
      </c>
      <c r="F215" s="11">
        <v>57</v>
      </c>
      <c r="G215" s="12">
        <v>2</v>
      </c>
      <c r="H215" s="18">
        <f>COUNTIFS('Rote Karten'!$A$2:$A$4,$A215,'Rote Karten'!$D$2:$D$4,"&lt;&gt;"&amp;$B215,'Rote Karten'!$B$2:$B$4,"&lt;"&amp;$F215,'Rote Karten'!$C$2:$C$4,"&lt;="&amp;$G215)-COUNTIFS('Rote Karten'!$A$2:$A$4,$A215,'Rote Karten'!$D$2:$D$4,$B215,'Rote Karten'!$B$2:$B$4,"&lt;"&amp;$F215,'Rote Karten'!$C$2:$C$4,"&lt;="&amp;$G215)</f>
        <v>0</v>
      </c>
      <c r="I215" s="17" t="str">
        <f>IF(OR($L215="Tor",$L215="ET"),_xlfn.IFNA(IF(VLOOKUP($A215,Spiele!$A$2:$C$16,3,FALSE)=$B215,COUNTIFS($L$2:$L215,"Tor",$B$2:$B215,$B215,$A$2:$A215,$A215)+COUNTIFS($L$2:$L215,"ET",$B$2:$B215,$B215,$A$2:$A215,$A215)&amp;":"&amp;COUNTIFS($L$2:$L215,"Tor",$B$2:$B215,"&lt;&gt;"&amp;$B215,$A$2:$A215,$A215)+COUNTIFS($L$2:$L215,"ET",$B$2:$B215,"&lt;&gt;"&amp;$B215,$A$2:$A215,$A215),COUNTIFS($L$2:$L215,"Tor",$B$2:$B215,"&lt;&gt;"&amp;$B215,$A$2:$A215,$A215)+COUNTIFS($L$2:$L215,"ET",$B$2:$B215,"&lt;&gt;"&amp;$B215,$A$2:$A215,$A215)&amp;":"&amp;COUNTIFS($L$2:$L215,"Tor",$B$2:$B215,$B215,$A$2:$A215,$A215)+COUNTIFS($L$2:$L215,"ET",$B$2:$B215,$B215,$A$2:$A215,$A215)),""),"")</f>
        <v/>
      </c>
      <c r="J215" s="18">
        <f>_xlfn.IFNA(IF(VLOOKUP($A215,Spiele!$A$2:$D$16,3,FALSE)=$B215,(COUNTIFS($L$1:$L214,"Tor",$B$1:$B214,$B215,$A$1:$A214,$A215)+COUNTIFS($L$1:$L214,"ET",$B$1:$B214,$B215,$A$1:$A214,$A215))-(COUNTIFS($L$1:$L214,"Tor",$B$1:$B214,"&lt;&gt;"&amp;$B215,$A$1:$A214,$A215)+COUNTIFS($L$1:$L214,"ET",$B$1:$B214,"&lt;&gt;"&amp;$B215,$A$1:$A214,$A215)),(COUNTIFS($L$1:$L214,"Tor",$B$1:$B214,$B215,$A$1:$A214,$A215)+COUNTIFS($L$1:$L214,"ET",$B$1:$B214,$B215,$A$1:$A214,$A215))-(COUNTIFS($L$1:$L214,"Tor",$B$1:$B214,"&lt;&gt;"&amp;$B215,$A$1:$A214,$A215)+COUNTIFS($L$1:$L214,"ET",$B$1:$B214,"&lt;&gt;"&amp;$B215,$A$1:$A214,$A215))),"")</f>
        <v>2</v>
      </c>
      <c r="K215" s="3">
        <v>17</v>
      </c>
      <c r="L215" s="17" t="s">
        <v>19</v>
      </c>
      <c r="M215" s="2" t="s">
        <v>158</v>
      </c>
      <c r="N215" s="2" t="s">
        <v>159</v>
      </c>
      <c r="O215" s="17">
        <v>7</v>
      </c>
      <c r="P215" s="2">
        <v>4</v>
      </c>
      <c r="AA215" s="2" t="s">
        <v>142</v>
      </c>
      <c r="AB215" s="17" t="s">
        <v>144</v>
      </c>
      <c r="AC215" s="14" t="s">
        <v>145</v>
      </c>
      <c r="AD215" s="14" t="s">
        <v>146</v>
      </c>
      <c r="AE215" s="18">
        <v>27</v>
      </c>
      <c r="AF215" s="13">
        <v>-15</v>
      </c>
      <c r="AG215" s="13">
        <v>13.5</v>
      </c>
      <c r="AH215" s="19">
        <f t="shared" si="12"/>
        <v>17.630813934699667</v>
      </c>
      <c r="AI215" s="19">
        <f t="shared" si="13"/>
        <v>14.085030356677075</v>
      </c>
      <c r="AJ215" s="2" t="s">
        <v>147</v>
      </c>
      <c r="AK215" s="13">
        <v>-2.5</v>
      </c>
      <c r="AL215" s="13">
        <v>2</v>
      </c>
      <c r="AM215" s="19">
        <f>IF(Abschlüsse[[#This Row],[Ergeb]]="ET","",SQRT(($AF215-$AK215)^2+($AG215-$AL215)^2))</f>
        <v>16.98528775146303</v>
      </c>
      <c r="AN215" s="3">
        <v>1</v>
      </c>
      <c r="AO215" s="13">
        <v>-17</v>
      </c>
      <c r="AP215" s="13">
        <v>16.5</v>
      </c>
      <c r="AQ215" s="19">
        <f t="shared" si="14"/>
        <v>3.6055512754639891</v>
      </c>
      <c r="AR215" s="3">
        <v>1</v>
      </c>
      <c r="AS215" s="13">
        <v>-12.5</v>
      </c>
      <c r="AT215" s="13">
        <v>11.5</v>
      </c>
      <c r="AU215" s="19">
        <f t="shared" si="15"/>
        <v>3.2015621187164243</v>
      </c>
    </row>
    <row r="216" spans="1:47" ht="25.05" customHeight="1">
      <c r="A216" s="3">
        <v>8</v>
      </c>
      <c r="B216" s="2" t="s">
        <v>52</v>
      </c>
      <c r="C216" s="17" t="str">
        <f>IF($A216="","",IF(VLOOKUP($A216,Spiele!$A$2:$D$16,3,FALSE)=$B216,"H","G"))</f>
        <v>H</v>
      </c>
      <c r="D216" s="17" t="str">
        <f>IF($B216="","",IF(VLOOKUP($A216,Spiele!$A$2:$F$16,3,FALSE)=$B216,VLOOKUP($A216,Spiele!$A$2:$F$16,4,FALSE),VLOOKUP($A216,Spiele!$A$2:$F$16,3,FALSE)))</f>
        <v>FCN</v>
      </c>
      <c r="E216" s="18">
        <f>IF(Abschlüsse[[#This Row],[Ergeb]]="ET",0,COUNTIFS($A$2:$A216,$A216,$B$2:$B216,$B216,$L$2:$L216,"&lt;&gt;ET"))</f>
        <v>9</v>
      </c>
      <c r="F216" s="11">
        <v>62</v>
      </c>
      <c r="G216" s="12">
        <v>2</v>
      </c>
      <c r="H216" s="18">
        <f>COUNTIFS('Rote Karten'!$A$2:$A$4,$A216,'Rote Karten'!$D$2:$D$4,"&lt;&gt;"&amp;$B216,'Rote Karten'!$B$2:$B$4,"&lt;"&amp;$F216,'Rote Karten'!$C$2:$C$4,"&lt;="&amp;$G216)-COUNTIFS('Rote Karten'!$A$2:$A$4,$A216,'Rote Karten'!$D$2:$D$4,$B216,'Rote Karten'!$B$2:$B$4,"&lt;"&amp;$F216,'Rote Karten'!$C$2:$C$4,"&lt;="&amp;$G216)</f>
        <v>0</v>
      </c>
      <c r="I216" s="17" t="str">
        <f>IF(OR($L216="Tor",$L216="ET"),_xlfn.IFNA(IF(VLOOKUP($A216,Spiele!$A$2:$C$16,3,FALSE)=$B216,COUNTIFS($L$2:$L216,"Tor",$B$2:$B216,$B216,$A$2:$A216,$A216)+COUNTIFS($L$2:$L216,"ET",$B$2:$B216,$B216,$A$2:$A216,$A216)&amp;":"&amp;COUNTIFS($L$2:$L216,"Tor",$B$2:$B216,"&lt;&gt;"&amp;$B216,$A$2:$A216,$A216)+COUNTIFS($L$2:$L216,"ET",$B$2:$B216,"&lt;&gt;"&amp;$B216,$A$2:$A216,$A216),COUNTIFS($L$2:$L216,"Tor",$B$2:$B216,"&lt;&gt;"&amp;$B216,$A$2:$A216,$A216)+COUNTIFS($L$2:$L216,"ET",$B$2:$B216,"&lt;&gt;"&amp;$B216,$A$2:$A216,$A216)&amp;":"&amp;COUNTIFS($L$2:$L216,"Tor",$B$2:$B216,$B216,$A$2:$A216,$A216)+COUNTIFS($L$2:$L216,"ET",$B$2:$B216,$B216,$A$2:$A216,$A216)),""),"")</f>
        <v/>
      </c>
      <c r="J216" s="18">
        <f>_xlfn.IFNA(IF(VLOOKUP($A216,Spiele!$A$2:$D$16,3,FALSE)=$B216,(COUNTIFS($L$1:$L215,"Tor",$B$1:$B215,$B216,$A$1:$A215,$A216)+COUNTIFS($L$1:$L215,"ET",$B$1:$B215,$B216,$A$1:$A215,$A216))-(COUNTIFS($L$1:$L215,"Tor",$B$1:$B215,"&lt;&gt;"&amp;$B216,$A$1:$A215,$A216)+COUNTIFS($L$1:$L215,"ET",$B$1:$B215,"&lt;&gt;"&amp;$B216,$A$1:$A215,$A216)),(COUNTIFS($L$1:$L215,"Tor",$B$1:$B215,$B216,$A$1:$A215,$A216)+COUNTIFS($L$1:$L215,"ET",$B$1:$B215,$B216,$A$1:$A215,$A216))-(COUNTIFS($L$1:$L215,"Tor",$B$1:$B215,"&lt;&gt;"&amp;$B216,$A$1:$A215,$A216)+COUNTIFS($L$1:$L215,"ET",$B$1:$B215,"&lt;&gt;"&amp;$B216,$A$1:$A215,$A216))),"")</f>
        <v>-2</v>
      </c>
      <c r="K216" s="3">
        <v>18</v>
      </c>
      <c r="L216" s="17" t="s">
        <v>18</v>
      </c>
      <c r="M216" s="2" t="s">
        <v>175</v>
      </c>
      <c r="O216" s="17"/>
      <c r="AA216" s="2" t="s">
        <v>143</v>
      </c>
      <c r="AB216" s="17" t="s">
        <v>144</v>
      </c>
      <c r="AC216" s="14" t="s">
        <v>151</v>
      </c>
      <c r="AD216" s="14" t="s">
        <v>157</v>
      </c>
      <c r="AE216" s="18"/>
      <c r="AF216" s="13">
        <v>-25</v>
      </c>
      <c r="AG216" s="13">
        <v>14.5</v>
      </c>
      <c r="AH216" s="19">
        <f t="shared" si="12"/>
        <v>25.800108526903525</v>
      </c>
      <c r="AI216" s="19">
        <f t="shared" si="13"/>
        <v>7.3588437597607248</v>
      </c>
      <c r="AJ216" s="2" t="s">
        <v>147</v>
      </c>
      <c r="AK216" s="13">
        <v>-1</v>
      </c>
      <c r="AL216" s="13">
        <v>0.5</v>
      </c>
      <c r="AM216" s="19">
        <f>IF(Abschlüsse[[#This Row],[Ergeb]]="ET","",SQRT(($AF216-$AK216)^2+($AG216-$AL216)^2))</f>
        <v>27.784887978899608</v>
      </c>
      <c r="AN216" s="3">
        <v>0</v>
      </c>
      <c r="AO216" s="13"/>
      <c r="AP216" s="13"/>
      <c r="AQ216" s="19" t="str">
        <f t="shared" si="14"/>
        <v/>
      </c>
      <c r="AR216" s="3">
        <v>1</v>
      </c>
      <c r="AS216" s="13">
        <v>-19</v>
      </c>
      <c r="AT216" s="13">
        <v>8.5</v>
      </c>
      <c r="AU216" s="19">
        <f t="shared" si="15"/>
        <v>8.4852813742385695</v>
      </c>
    </row>
    <row r="217" spans="1:47" ht="25.05" customHeight="1">
      <c r="A217" s="3">
        <v>8</v>
      </c>
      <c r="B217" s="2" t="s">
        <v>52</v>
      </c>
      <c r="C217" s="17" t="str">
        <f>IF($A217="","",IF(VLOOKUP($A217,Spiele!$A$2:$D$16,3,FALSE)=$B217,"H","G"))</f>
        <v>H</v>
      </c>
      <c r="D217" s="17" t="str">
        <f>IF($B217="","",IF(VLOOKUP($A217,Spiele!$A$2:$F$16,3,FALSE)=$B217,VLOOKUP($A217,Spiele!$A$2:$F$16,4,FALSE),VLOOKUP($A217,Spiele!$A$2:$F$16,3,FALSE)))</f>
        <v>FCN</v>
      </c>
      <c r="E217" s="18">
        <f>IF(Abschlüsse[[#This Row],[Ergeb]]="ET",0,COUNTIFS($A$2:$A217,$A217,$B$2:$B217,$B217,$L$2:$L217,"&lt;&gt;ET"))</f>
        <v>10</v>
      </c>
      <c r="F217" s="11">
        <v>65</v>
      </c>
      <c r="G217" s="12">
        <v>2</v>
      </c>
      <c r="H217" s="18">
        <f>COUNTIFS('Rote Karten'!$A$2:$A$4,$A217,'Rote Karten'!$D$2:$D$4,"&lt;&gt;"&amp;$B217,'Rote Karten'!$B$2:$B$4,"&lt;"&amp;$F217,'Rote Karten'!$C$2:$C$4,"&lt;="&amp;$G217)-COUNTIFS('Rote Karten'!$A$2:$A$4,$A217,'Rote Karten'!$D$2:$D$4,$B217,'Rote Karten'!$B$2:$B$4,"&lt;"&amp;$F217,'Rote Karten'!$C$2:$C$4,"&lt;="&amp;$G217)</f>
        <v>0</v>
      </c>
      <c r="I217" s="17" t="str">
        <f>IF(OR($L217="Tor",$L217="ET"),_xlfn.IFNA(IF(VLOOKUP($A217,Spiele!$A$2:$C$16,3,FALSE)=$B217,COUNTIFS($L$2:$L217,"Tor",$B$2:$B217,$B217,$A$2:$A217,$A217)+COUNTIFS($L$2:$L217,"ET",$B$2:$B217,$B217,$A$2:$A217,$A217)&amp;":"&amp;COUNTIFS($L$2:$L217,"Tor",$B$2:$B217,"&lt;&gt;"&amp;$B217,$A$2:$A217,$A217)+COUNTIFS($L$2:$L217,"ET",$B$2:$B217,"&lt;&gt;"&amp;$B217,$A$2:$A217,$A217),COUNTIFS($L$2:$L217,"Tor",$B$2:$B217,"&lt;&gt;"&amp;$B217,$A$2:$A217,$A217)+COUNTIFS($L$2:$L217,"ET",$B$2:$B217,"&lt;&gt;"&amp;$B217,$A$2:$A217,$A217)&amp;":"&amp;COUNTIFS($L$2:$L217,"Tor",$B$2:$B217,$B217,$A$2:$A217,$A217)+COUNTIFS($L$2:$L217,"ET",$B$2:$B217,$B217,$A$2:$A217,$A217)),""),"")</f>
        <v/>
      </c>
      <c r="J217" s="18">
        <f>_xlfn.IFNA(IF(VLOOKUP($A217,Spiele!$A$2:$D$16,3,FALSE)=$B217,(COUNTIFS($L$1:$L216,"Tor",$B$1:$B216,$B217,$A$1:$A216,$A217)+COUNTIFS($L$1:$L216,"ET",$B$1:$B216,$B217,$A$1:$A216,$A217))-(COUNTIFS($L$1:$L216,"Tor",$B$1:$B216,"&lt;&gt;"&amp;$B217,$A$1:$A216,$A217)+COUNTIFS($L$1:$L216,"ET",$B$1:$B216,"&lt;&gt;"&amp;$B217,$A$1:$A216,$A217)),(COUNTIFS($L$1:$L216,"Tor",$B$1:$B216,$B217,$A$1:$A216,$A217)+COUNTIFS($L$1:$L216,"ET",$B$1:$B216,$B217,$A$1:$A216,$A217))-(COUNTIFS($L$1:$L216,"Tor",$B$1:$B216,"&lt;&gt;"&amp;$B217,$A$1:$A216,$A217)+COUNTIFS($L$1:$L216,"ET",$B$1:$B216,"&lt;&gt;"&amp;$B217,$A$1:$A216,$A217))),"")</f>
        <v>-2</v>
      </c>
      <c r="K217" s="3">
        <v>19</v>
      </c>
      <c r="L217" s="17" t="s">
        <v>18</v>
      </c>
      <c r="M217" s="2" t="s">
        <v>175</v>
      </c>
      <c r="O217" s="17"/>
      <c r="AA217" s="2" t="s">
        <v>143</v>
      </c>
      <c r="AB217" s="17" t="s">
        <v>144</v>
      </c>
      <c r="AC217" s="14" t="s">
        <v>151</v>
      </c>
      <c r="AD217" s="14" t="s">
        <v>146</v>
      </c>
      <c r="AE217" s="18"/>
      <c r="AF217" s="13">
        <v>-5</v>
      </c>
      <c r="AG217" s="13">
        <v>26</v>
      </c>
      <c r="AH217" s="19">
        <f t="shared" si="12"/>
        <v>26.034507869364461</v>
      </c>
      <c r="AI217" s="19">
        <f t="shared" si="13"/>
        <v>15.471399757937141</v>
      </c>
      <c r="AJ217" s="2" t="s">
        <v>147</v>
      </c>
      <c r="AK217" s="13">
        <v>1</v>
      </c>
      <c r="AL217" s="13">
        <v>0.5</v>
      </c>
      <c r="AM217" s="19">
        <f>IF(Abschlüsse[[#This Row],[Ergeb]]="ET","",SQRT(($AF217-$AK217)^2+($AG217-$AL217)^2))</f>
        <v>26.196373794859472</v>
      </c>
      <c r="AN217" s="3">
        <v>0</v>
      </c>
      <c r="AO217" s="13"/>
      <c r="AP217" s="13"/>
      <c r="AQ217" s="19" t="str">
        <f t="shared" si="14"/>
        <v/>
      </c>
      <c r="AR217" s="3">
        <v>4</v>
      </c>
      <c r="AS217" s="13">
        <v>-4</v>
      </c>
      <c r="AT217" s="13">
        <v>19</v>
      </c>
      <c r="AU217" s="19">
        <f t="shared" si="15"/>
        <v>7.0710678118654755</v>
      </c>
    </row>
    <row r="218" spans="1:47" ht="25.05" customHeight="1">
      <c r="A218" s="3">
        <v>8</v>
      </c>
      <c r="B218" s="2" t="s">
        <v>52</v>
      </c>
      <c r="C218" s="17" t="str">
        <f>IF($A218="","",IF(VLOOKUP($A218,Spiele!$A$2:$D$16,3,FALSE)=$B218,"H","G"))</f>
        <v>H</v>
      </c>
      <c r="D218" s="17" t="str">
        <f>IF($B218="","",IF(VLOOKUP($A218,Spiele!$A$2:$F$16,3,FALSE)=$B218,VLOOKUP($A218,Spiele!$A$2:$F$16,4,FALSE),VLOOKUP($A218,Spiele!$A$2:$F$16,3,FALSE)))</f>
        <v>FCN</v>
      </c>
      <c r="E218" s="18">
        <f>IF(Abschlüsse[[#This Row],[Ergeb]]="ET",0,COUNTIFS($A$2:$A218,$A218,$B$2:$B218,$B218,$L$2:$L218,"&lt;&gt;ET"))</f>
        <v>11</v>
      </c>
      <c r="F218" s="11">
        <v>65</v>
      </c>
      <c r="G218" s="12">
        <v>2</v>
      </c>
      <c r="H218" s="18">
        <f>COUNTIFS('Rote Karten'!$A$2:$A$4,$A218,'Rote Karten'!$D$2:$D$4,"&lt;&gt;"&amp;$B218,'Rote Karten'!$B$2:$B$4,"&lt;"&amp;$F218,'Rote Karten'!$C$2:$C$4,"&lt;="&amp;$G218)-COUNTIFS('Rote Karten'!$A$2:$A$4,$A218,'Rote Karten'!$D$2:$D$4,$B218,'Rote Karten'!$B$2:$B$4,"&lt;"&amp;$F218,'Rote Karten'!$C$2:$C$4,"&lt;="&amp;$G218)</f>
        <v>0</v>
      </c>
      <c r="I218" s="17" t="str">
        <f>IF(OR($L218="Tor",$L218="ET"),_xlfn.IFNA(IF(VLOOKUP($A218,Spiele!$A$2:$C$16,3,FALSE)=$B218,COUNTIFS($L$2:$L218,"Tor",$B$2:$B218,$B218,$A$2:$A218,$A218)+COUNTIFS($L$2:$L218,"ET",$B$2:$B218,$B218,$A$2:$A218,$A218)&amp;":"&amp;COUNTIFS($L$2:$L218,"Tor",$B$2:$B218,"&lt;&gt;"&amp;$B218,$A$2:$A218,$A218)+COUNTIFS($L$2:$L218,"ET",$B$2:$B218,"&lt;&gt;"&amp;$B218,$A$2:$A218,$A218),COUNTIFS($L$2:$L218,"Tor",$B$2:$B218,"&lt;&gt;"&amp;$B218,$A$2:$A218,$A218)+COUNTIFS($L$2:$L218,"ET",$B$2:$B218,"&lt;&gt;"&amp;$B218,$A$2:$A218,$A218)&amp;":"&amp;COUNTIFS($L$2:$L218,"Tor",$B$2:$B218,$B218,$A$2:$A218,$A218)+COUNTIFS($L$2:$L218,"ET",$B$2:$B218,$B218,$A$2:$A218,$A218)),""),"")</f>
        <v/>
      </c>
      <c r="J218" s="18">
        <f>_xlfn.IFNA(IF(VLOOKUP($A218,Spiele!$A$2:$D$16,3,FALSE)=$B218,(COUNTIFS($L$1:$L217,"Tor",$B$1:$B217,$B218,$A$1:$A217,$A218)+COUNTIFS($L$1:$L217,"ET",$B$1:$B217,$B218,$A$1:$A217,$A218))-(COUNTIFS($L$1:$L217,"Tor",$B$1:$B217,"&lt;&gt;"&amp;$B218,$A$1:$A217,$A218)+COUNTIFS($L$1:$L217,"ET",$B$1:$B217,"&lt;&gt;"&amp;$B218,$A$1:$A217,$A218)),(COUNTIFS($L$1:$L217,"Tor",$B$1:$B217,$B218,$A$1:$A217,$A218)+COUNTIFS($L$1:$L217,"ET",$B$1:$B217,$B218,$A$1:$A217,$A218))-(COUNTIFS($L$1:$L217,"Tor",$B$1:$B217,"&lt;&gt;"&amp;$B218,$A$1:$A217,$A218)+COUNTIFS($L$1:$L217,"ET",$B$1:$B217,"&lt;&gt;"&amp;$B218,$A$1:$A217,$A218))),"")</f>
        <v>-2</v>
      </c>
      <c r="K218" s="3">
        <v>19</v>
      </c>
      <c r="L218" s="17" t="s">
        <v>18</v>
      </c>
      <c r="M218" s="2" t="s">
        <v>141</v>
      </c>
      <c r="N218" s="2" t="s">
        <v>166</v>
      </c>
      <c r="O218" s="17"/>
      <c r="AA218" s="2" t="s">
        <v>143</v>
      </c>
      <c r="AB218" s="17" t="s">
        <v>150</v>
      </c>
      <c r="AC218" s="14" t="s">
        <v>151</v>
      </c>
      <c r="AD218" s="14" t="s">
        <v>146</v>
      </c>
      <c r="AE218" s="18"/>
      <c r="AF218" s="13">
        <v>-8.5</v>
      </c>
      <c r="AG218" s="13">
        <v>6</v>
      </c>
      <c r="AH218" s="19">
        <f t="shared" si="12"/>
        <v>7.708800166044</v>
      </c>
      <c r="AI218" s="19">
        <f t="shared" si="13"/>
        <v>24.845336733081307</v>
      </c>
      <c r="AJ218" s="2" t="s">
        <v>147</v>
      </c>
      <c r="AK218" s="13">
        <v>-6</v>
      </c>
      <c r="AL218" s="13">
        <v>4</v>
      </c>
      <c r="AM218" s="19">
        <f>IF(Abschlüsse[[#This Row],[Ergeb]]="ET","",SQRT(($AF218-$AK218)^2+($AG218-$AL218)^2))</f>
        <v>3.2015621187164243</v>
      </c>
      <c r="AN218" s="3">
        <v>0</v>
      </c>
      <c r="AO218" s="13"/>
      <c r="AP218" s="13"/>
      <c r="AQ218" s="19" t="str">
        <f t="shared" si="14"/>
        <v/>
      </c>
      <c r="AR218" s="3">
        <v>0</v>
      </c>
      <c r="AU218" s="19" t="str">
        <f t="shared" si="15"/>
        <v/>
      </c>
    </row>
    <row r="219" spans="1:47" ht="25.05" customHeight="1">
      <c r="A219" s="3">
        <v>8</v>
      </c>
      <c r="B219" s="2" t="s">
        <v>8</v>
      </c>
      <c r="C219" s="17" t="str">
        <f>IF($A219="","",IF(VLOOKUP($A219,Spiele!$A$2:$D$16,3,FALSE)=$B219,"H","G"))</f>
        <v>G</v>
      </c>
      <c r="D219" s="17" t="str">
        <f>IF($B219="","",IF(VLOOKUP($A219,Spiele!$A$2:$F$16,3,FALSE)=$B219,VLOOKUP($A219,Spiele!$A$2:$F$16,4,FALSE),VLOOKUP($A219,Spiele!$A$2:$F$16,3,FALSE)))</f>
        <v>SSV</v>
      </c>
      <c r="E219" s="18">
        <f>IF(Abschlüsse[[#This Row],[Ergeb]]="ET",0,COUNTIFS($A$2:$A219,$A219,$B$2:$B219,$B219,$L$2:$L219,"&lt;&gt;ET"))</f>
        <v>14</v>
      </c>
      <c r="F219" s="11">
        <v>65</v>
      </c>
      <c r="G219" s="12">
        <v>2</v>
      </c>
      <c r="H219" s="18">
        <f>COUNTIFS('Rote Karten'!$A$2:$A$4,$A219,'Rote Karten'!$D$2:$D$4,"&lt;&gt;"&amp;$B219,'Rote Karten'!$B$2:$B$4,"&lt;"&amp;$F219,'Rote Karten'!$C$2:$C$4,"&lt;="&amp;$G219)-COUNTIFS('Rote Karten'!$A$2:$A$4,$A219,'Rote Karten'!$D$2:$D$4,$B219,'Rote Karten'!$B$2:$B$4,"&lt;"&amp;$F219,'Rote Karten'!$C$2:$C$4,"&lt;="&amp;$G219)</f>
        <v>0</v>
      </c>
      <c r="I219" s="17" t="str">
        <f>IF(OR($L219="Tor",$L219="ET"),_xlfn.IFNA(IF(VLOOKUP($A219,Spiele!$A$2:$C$16,3,FALSE)=$B219,COUNTIFS($L$2:$L219,"Tor",$B$2:$B219,$B219,$A$2:$A219,$A219)+COUNTIFS($L$2:$L219,"ET",$B$2:$B219,$B219,$A$2:$A219,$A219)&amp;":"&amp;COUNTIFS($L$2:$L219,"Tor",$B$2:$B219,"&lt;&gt;"&amp;$B219,$A$2:$A219,$A219)+COUNTIFS($L$2:$L219,"ET",$B$2:$B219,"&lt;&gt;"&amp;$B219,$A$2:$A219,$A219),COUNTIFS($L$2:$L219,"Tor",$B$2:$B219,"&lt;&gt;"&amp;$B219,$A$2:$A219,$A219)+COUNTIFS($L$2:$L219,"ET",$B$2:$B219,"&lt;&gt;"&amp;$B219,$A$2:$A219,$A219)&amp;":"&amp;COUNTIFS($L$2:$L219,"Tor",$B$2:$B219,$B219,$A$2:$A219,$A219)+COUNTIFS($L$2:$L219,"ET",$B$2:$B219,$B219,$A$2:$A219,$A219)),""),"")</f>
        <v/>
      </c>
      <c r="J219" s="18">
        <f>_xlfn.IFNA(IF(VLOOKUP($A219,Spiele!$A$2:$D$16,3,FALSE)=$B219,(COUNTIFS($L$1:$L218,"Tor",$B$1:$B218,$B219,$A$1:$A218,$A219)+COUNTIFS($L$1:$L218,"ET",$B$1:$B218,$B219,$A$1:$A218,$A219))-(COUNTIFS($L$1:$L218,"Tor",$B$1:$B218,"&lt;&gt;"&amp;$B219,$A$1:$A218,$A219)+COUNTIFS($L$1:$L218,"ET",$B$1:$B218,"&lt;&gt;"&amp;$B219,$A$1:$A218,$A219)),(COUNTIFS($L$1:$L218,"Tor",$B$1:$B218,$B219,$A$1:$A218,$A219)+COUNTIFS($L$1:$L218,"ET",$B$1:$B218,$B219,$A$1:$A218,$A219))-(COUNTIFS($L$1:$L218,"Tor",$B$1:$B218,"&lt;&gt;"&amp;$B219,$A$1:$A218,$A219)+COUNTIFS($L$1:$L218,"ET",$B$1:$B218,"&lt;&gt;"&amp;$B219,$A$1:$A218,$A219))),"")</f>
        <v>2</v>
      </c>
      <c r="K219" s="3">
        <v>20</v>
      </c>
      <c r="L219" s="17" t="s">
        <v>19</v>
      </c>
      <c r="M219" s="2" t="s">
        <v>164</v>
      </c>
      <c r="N219" s="2" t="s">
        <v>153</v>
      </c>
      <c r="O219" s="17">
        <v>7</v>
      </c>
      <c r="P219" s="2">
        <v>20</v>
      </c>
      <c r="AA219" s="2" t="s">
        <v>143</v>
      </c>
      <c r="AB219" s="17" t="s">
        <v>150</v>
      </c>
      <c r="AC219" s="14" t="s">
        <v>151</v>
      </c>
      <c r="AD219" s="14" t="s">
        <v>146</v>
      </c>
      <c r="AE219" s="18">
        <v>13</v>
      </c>
      <c r="AF219" s="13">
        <v>-12.5</v>
      </c>
      <c r="AG219" s="13">
        <v>20.5</v>
      </c>
      <c r="AH219" s="19">
        <f t="shared" si="12"/>
        <v>22.324775474794812</v>
      </c>
      <c r="AI219" s="19">
        <f t="shared" si="13"/>
        <v>14.921805822022099</v>
      </c>
      <c r="AJ219" s="2" t="s">
        <v>147</v>
      </c>
      <c r="AK219" s="13">
        <v>-1.5</v>
      </c>
      <c r="AL219" s="13">
        <v>4</v>
      </c>
      <c r="AM219" s="19">
        <f>IF(Abschlüsse[[#This Row],[Ergeb]]="ET","",SQRT(($AF219-$AK219)^2+($AG219-$AL219)^2))</f>
        <v>19.83053201505194</v>
      </c>
      <c r="AN219" s="3">
        <v>1</v>
      </c>
      <c r="AO219" s="13">
        <v>-10.5</v>
      </c>
      <c r="AP219" s="13">
        <v>20</v>
      </c>
      <c r="AQ219" s="19">
        <f t="shared" si="14"/>
        <v>2.0615528128088303</v>
      </c>
      <c r="AR219" s="3">
        <v>0</v>
      </c>
      <c r="AU219" s="19" t="str">
        <f t="shared" si="15"/>
        <v/>
      </c>
    </row>
    <row r="220" spans="1:47" ht="25.05" customHeight="1">
      <c r="A220" s="3">
        <v>8</v>
      </c>
      <c r="B220" s="2" t="s">
        <v>8</v>
      </c>
      <c r="C220" s="17" t="str">
        <f>IF($A220="","",IF(VLOOKUP($A220,Spiele!$A$2:$D$16,3,FALSE)=$B220,"H","G"))</f>
        <v>G</v>
      </c>
      <c r="D220" s="17" t="str">
        <f>IF($B220="","",IF(VLOOKUP($A220,Spiele!$A$2:$F$16,3,FALSE)=$B220,VLOOKUP($A220,Spiele!$A$2:$F$16,4,FALSE),VLOOKUP($A220,Spiele!$A$2:$F$16,3,FALSE)))</f>
        <v>SSV</v>
      </c>
      <c r="E220" s="18">
        <f>IF(Abschlüsse[[#This Row],[Ergeb]]="ET",0,COUNTIFS($A$2:$A220,$A220,$B$2:$B220,$B220,$L$2:$L220,"&lt;&gt;ET"))</f>
        <v>15</v>
      </c>
      <c r="F220" s="11">
        <v>69</v>
      </c>
      <c r="G220" s="12">
        <v>2</v>
      </c>
      <c r="H220" s="18">
        <f>COUNTIFS('Rote Karten'!$A$2:$A$4,$A220,'Rote Karten'!$D$2:$D$4,"&lt;&gt;"&amp;$B220,'Rote Karten'!$B$2:$B$4,"&lt;"&amp;$F220,'Rote Karten'!$C$2:$C$4,"&lt;="&amp;$G220)-COUNTIFS('Rote Karten'!$A$2:$A$4,$A220,'Rote Karten'!$D$2:$D$4,$B220,'Rote Karten'!$B$2:$B$4,"&lt;"&amp;$F220,'Rote Karten'!$C$2:$C$4,"&lt;="&amp;$G220)</f>
        <v>0</v>
      </c>
      <c r="I220" s="17" t="str">
        <f>IF(OR($L220="Tor",$L220="ET"),_xlfn.IFNA(IF(VLOOKUP($A220,Spiele!$A$2:$C$16,3,FALSE)=$B220,COUNTIFS($L$2:$L220,"Tor",$B$2:$B220,$B220,$A$2:$A220,$A220)+COUNTIFS($L$2:$L220,"ET",$B$2:$B220,$B220,$A$2:$A220,$A220)&amp;":"&amp;COUNTIFS($L$2:$L220,"Tor",$B$2:$B220,"&lt;&gt;"&amp;$B220,$A$2:$A220,$A220)+COUNTIFS($L$2:$L220,"ET",$B$2:$B220,"&lt;&gt;"&amp;$B220,$A$2:$A220,$A220),COUNTIFS($L$2:$L220,"Tor",$B$2:$B220,"&lt;&gt;"&amp;$B220,$A$2:$A220,$A220)+COUNTIFS($L$2:$L220,"ET",$B$2:$B220,"&lt;&gt;"&amp;$B220,$A$2:$A220,$A220)&amp;":"&amp;COUNTIFS($L$2:$L220,"Tor",$B$2:$B220,$B220,$A$2:$A220,$A220)+COUNTIFS($L$2:$L220,"ET",$B$2:$B220,$B220,$A$2:$A220,$A220)),""),"")</f>
        <v/>
      </c>
      <c r="J220" s="18">
        <f>_xlfn.IFNA(IF(VLOOKUP($A220,Spiele!$A$2:$D$16,3,FALSE)=$B220,(COUNTIFS($L$1:$L219,"Tor",$B$1:$B219,$B220,$A$1:$A219,$A220)+COUNTIFS($L$1:$L219,"ET",$B$1:$B219,$B220,$A$1:$A219,$A220))-(COUNTIFS($L$1:$L219,"Tor",$B$1:$B219,"&lt;&gt;"&amp;$B220,$A$1:$A219,$A220)+COUNTIFS($L$1:$L219,"ET",$B$1:$B219,"&lt;&gt;"&amp;$B220,$A$1:$A219,$A220)),(COUNTIFS($L$1:$L219,"Tor",$B$1:$B219,$B220,$A$1:$A219,$A220)+COUNTIFS($L$1:$L219,"ET",$B$1:$B219,$B220,$A$1:$A219,$A220))-(COUNTIFS($L$1:$L219,"Tor",$B$1:$B219,"&lt;&gt;"&amp;$B220,$A$1:$A219,$A220)+COUNTIFS($L$1:$L219,"ET",$B$1:$B219,"&lt;&gt;"&amp;$B220,$A$1:$A219,$A220))),"")</f>
        <v>2</v>
      </c>
      <c r="K220" s="3">
        <v>21</v>
      </c>
      <c r="L220" s="17" t="s">
        <v>19</v>
      </c>
      <c r="M220" s="2" t="s">
        <v>164</v>
      </c>
      <c r="N220" s="2" t="s">
        <v>3</v>
      </c>
      <c r="O220" s="17"/>
      <c r="AA220" s="2" t="s">
        <v>143</v>
      </c>
      <c r="AB220" s="17" t="s">
        <v>144</v>
      </c>
      <c r="AC220" s="14" t="s">
        <v>151</v>
      </c>
      <c r="AD220" s="14" t="s">
        <v>157</v>
      </c>
      <c r="AE220" s="18">
        <v>26</v>
      </c>
      <c r="AF220" s="13">
        <v>4</v>
      </c>
      <c r="AG220" s="13">
        <v>25</v>
      </c>
      <c r="AH220" s="19">
        <f t="shared" si="12"/>
        <v>25.002311893103006</v>
      </c>
      <c r="AI220" s="19">
        <f t="shared" si="13"/>
        <v>16.255889866256815</v>
      </c>
      <c r="AJ220" s="2" t="s">
        <v>147</v>
      </c>
      <c r="AK220" s="13">
        <v>0.5</v>
      </c>
      <c r="AL220" s="13">
        <v>1.5</v>
      </c>
      <c r="AM220" s="19">
        <f>IF(Abschlüsse[[#This Row],[Ergeb]]="ET","",SQRT(($AF220-$AK220)^2+($AG220-$AL220)^2))</f>
        <v>23.759208741033444</v>
      </c>
      <c r="AN220" s="3">
        <v>1</v>
      </c>
      <c r="AO220" s="13">
        <v>1</v>
      </c>
      <c r="AP220" s="13">
        <v>25.5</v>
      </c>
      <c r="AQ220" s="19">
        <f t="shared" si="14"/>
        <v>3.0413812651491097</v>
      </c>
      <c r="AR220" s="3">
        <v>2</v>
      </c>
      <c r="AS220" s="13">
        <v>2</v>
      </c>
      <c r="AT220" s="13">
        <v>22</v>
      </c>
      <c r="AU220" s="19">
        <f t="shared" si="15"/>
        <v>3.6055512754639891</v>
      </c>
    </row>
    <row r="221" spans="1:47" ht="25.05" customHeight="1">
      <c r="A221" s="3">
        <v>8</v>
      </c>
      <c r="B221" s="2" t="s">
        <v>8</v>
      </c>
      <c r="C221" s="17" t="str">
        <f>IF($A221="","",IF(VLOOKUP($A221,Spiele!$A$2:$D$16,3,FALSE)=$B221,"H","G"))</f>
        <v>G</v>
      </c>
      <c r="D221" s="17" t="str">
        <f>IF($B221="","",IF(VLOOKUP($A221,Spiele!$A$2:$F$16,3,FALSE)=$B221,VLOOKUP($A221,Spiele!$A$2:$F$16,4,FALSE),VLOOKUP($A221,Spiele!$A$2:$F$16,3,FALSE)))</f>
        <v>SSV</v>
      </c>
      <c r="E221" s="18">
        <f>IF(Abschlüsse[[#This Row],[Ergeb]]="ET",0,COUNTIFS($A$2:$A221,$A221,$B$2:$B221,$B221,$L$2:$L221,"&lt;&gt;ET"))</f>
        <v>16</v>
      </c>
      <c r="F221" s="11">
        <v>72</v>
      </c>
      <c r="G221" s="12">
        <v>2</v>
      </c>
      <c r="H221" s="18">
        <f>COUNTIFS('Rote Karten'!$A$2:$A$4,$A221,'Rote Karten'!$D$2:$D$4,"&lt;&gt;"&amp;$B221,'Rote Karten'!$B$2:$B$4,"&lt;"&amp;$F221,'Rote Karten'!$C$2:$C$4,"&lt;="&amp;$G221)-COUNTIFS('Rote Karten'!$A$2:$A$4,$A221,'Rote Karten'!$D$2:$D$4,$B221,'Rote Karten'!$B$2:$B$4,"&lt;"&amp;$F221,'Rote Karten'!$C$2:$C$4,"&lt;="&amp;$G221)</f>
        <v>0</v>
      </c>
      <c r="I221" s="17" t="str">
        <f>IF(OR($L221="Tor",$L221="ET"),_xlfn.IFNA(IF(VLOOKUP($A221,Spiele!$A$2:$C$16,3,FALSE)=$B221,COUNTIFS($L$2:$L221,"Tor",$B$2:$B221,$B221,$A$2:$A221,$A221)+COUNTIFS($L$2:$L221,"ET",$B$2:$B221,$B221,$A$2:$A221,$A221)&amp;":"&amp;COUNTIFS($L$2:$L221,"Tor",$B$2:$B221,"&lt;&gt;"&amp;$B221,$A$2:$A221,$A221)+COUNTIFS($L$2:$L221,"ET",$B$2:$B221,"&lt;&gt;"&amp;$B221,$A$2:$A221,$A221),COUNTIFS($L$2:$L221,"Tor",$B$2:$B221,"&lt;&gt;"&amp;$B221,$A$2:$A221,$A221)+COUNTIFS($L$2:$L221,"ET",$B$2:$B221,"&lt;&gt;"&amp;$B221,$A$2:$A221,$A221)&amp;":"&amp;COUNTIFS($L$2:$L221,"Tor",$B$2:$B221,$B221,$A$2:$A221,$A221)+COUNTIFS($L$2:$L221,"ET",$B$2:$B221,$B221,$A$2:$A221,$A221)),""),"")</f>
        <v/>
      </c>
      <c r="J221" s="18">
        <f>_xlfn.IFNA(IF(VLOOKUP($A221,Spiele!$A$2:$D$16,3,FALSE)=$B221,(COUNTIFS($L$1:$L220,"Tor",$B$1:$B220,$B221,$A$1:$A220,$A221)+COUNTIFS($L$1:$L220,"ET",$B$1:$B220,$B221,$A$1:$A220,$A221))-(COUNTIFS($L$1:$L220,"Tor",$B$1:$B220,"&lt;&gt;"&amp;$B221,$A$1:$A220,$A221)+COUNTIFS($L$1:$L220,"ET",$B$1:$B220,"&lt;&gt;"&amp;$B221,$A$1:$A220,$A221)),(COUNTIFS($L$1:$L220,"Tor",$B$1:$B220,$B221,$A$1:$A220,$A221)+COUNTIFS($L$1:$L220,"ET",$B$1:$B220,$B221,$A$1:$A220,$A221))-(COUNTIFS($L$1:$L220,"Tor",$B$1:$B220,"&lt;&gt;"&amp;$B221,$A$1:$A220,$A221)+COUNTIFS($L$1:$L220,"ET",$B$1:$B220,"&lt;&gt;"&amp;$B221,$A$1:$A220,$A221))),"")</f>
        <v>2</v>
      </c>
      <c r="K221" s="3">
        <v>22</v>
      </c>
      <c r="L221" s="17" t="s">
        <v>20</v>
      </c>
      <c r="M221" s="2" t="s">
        <v>160</v>
      </c>
      <c r="N221" s="2" t="s">
        <v>177</v>
      </c>
      <c r="O221" s="17">
        <v>25</v>
      </c>
      <c r="P221" s="2">
        <v>4</v>
      </c>
      <c r="AA221" s="2" t="s">
        <v>155</v>
      </c>
      <c r="AB221" s="17" t="s">
        <v>150</v>
      </c>
      <c r="AC221" s="14" t="s">
        <v>145</v>
      </c>
      <c r="AD221" s="14" t="s">
        <v>157</v>
      </c>
      <c r="AE221" s="18">
        <v>10</v>
      </c>
      <c r="AF221" s="13">
        <v>-2.5</v>
      </c>
      <c r="AG221" s="13">
        <v>11.5</v>
      </c>
      <c r="AH221" s="19">
        <f t="shared" si="12"/>
        <v>11.5</v>
      </c>
      <c r="AI221" s="19">
        <f t="shared" si="13"/>
        <v>33.935742874009215</v>
      </c>
      <c r="AJ221" s="2" t="s">
        <v>147</v>
      </c>
      <c r="AK221" s="13">
        <v>-1.5</v>
      </c>
      <c r="AL221" s="13">
        <v>1</v>
      </c>
      <c r="AM221" s="19">
        <f>IF(Abschlüsse[[#This Row],[Ergeb]]="ET","",SQRT(($AF221-$AK221)^2+($AG221-$AL221)^2))</f>
        <v>10.547511554864494</v>
      </c>
      <c r="AN221" s="3">
        <v>0</v>
      </c>
      <c r="AO221" s="13"/>
      <c r="AP221" s="13"/>
      <c r="AQ221" s="19" t="str">
        <f t="shared" si="14"/>
        <v/>
      </c>
      <c r="AR221" s="3">
        <v>2</v>
      </c>
      <c r="AS221" s="13">
        <v>-2.5</v>
      </c>
      <c r="AT221" s="13">
        <v>11</v>
      </c>
      <c r="AU221" s="19">
        <f t="shared" si="15"/>
        <v>0.5</v>
      </c>
    </row>
    <row r="222" spans="1:47" ht="25.05" customHeight="1">
      <c r="A222" s="3">
        <v>8</v>
      </c>
      <c r="B222" s="2" t="s">
        <v>52</v>
      </c>
      <c r="C222" s="17" t="str">
        <f>IF($A222="","",IF(VLOOKUP($A222,Spiele!$A$2:$D$16,3,FALSE)=$B222,"H","G"))</f>
        <v>H</v>
      </c>
      <c r="D222" s="17" t="str">
        <f>IF($B222="","",IF(VLOOKUP($A222,Spiele!$A$2:$F$16,3,FALSE)=$B222,VLOOKUP($A222,Spiele!$A$2:$F$16,4,FALSE),VLOOKUP($A222,Spiele!$A$2:$F$16,3,FALSE)))</f>
        <v>FCN</v>
      </c>
      <c r="E222" s="18">
        <f>IF(Abschlüsse[[#This Row],[Ergeb]]="ET",0,COUNTIFS($A$2:$A222,$A222,$B$2:$B222,$B222,$L$2:$L222,"&lt;&gt;ET"))</f>
        <v>12</v>
      </c>
      <c r="F222" s="11">
        <v>75</v>
      </c>
      <c r="G222" s="12">
        <v>2</v>
      </c>
      <c r="H222" s="18">
        <f>COUNTIFS('Rote Karten'!$A$2:$A$4,$A222,'Rote Karten'!$D$2:$D$4,"&lt;&gt;"&amp;$B222,'Rote Karten'!$B$2:$B$4,"&lt;"&amp;$F222,'Rote Karten'!$C$2:$C$4,"&lt;="&amp;$G222)-COUNTIFS('Rote Karten'!$A$2:$A$4,$A222,'Rote Karten'!$D$2:$D$4,$B222,'Rote Karten'!$B$2:$B$4,"&lt;"&amp;$F222,'Rote Karten'!$C$2:$C$4,"&lt;="&amp;$G222)</f>
        <v>0</v>
      </c>
      <c r="I222" s="17" t="str">
        <f>IF(OR($L222="Tor",$L222="ET"),_xlfn.IFNA(IF(VLOOKUP($A222,Spiele!$A$2:$C$16,3,FALSE)=$B222,COUNTIFS($L$2:$L222,"Tor",$B$2:$B222,$B222,$A$2:$A222,$A222)+COUNTIFS($L$2:$L222,"ET",$B$2:$B222,$B222,$A$2:$A222,$A222)&amp;":"&amp;COUNTIFS($L$2:$L222,"Tor",$B$2:$B222,"&lt;&gt;"&amp;$B222,$A$2:$A222,$A222)+COUNTIFS($L$2:$L222,"ET",$B$2:$B222,"&lt;&gt;"&amp;$B222,$A$2:$A222,$A222),COUNTIFS($L$2:$L222,"Tor",$B$2:$B222,"&lt;&gt;"&amp;$B222,$A$2:$A222,$A222)+COUNTIFS($L$2:$L222,"ET",$B$2:$B222,"&lt;&gt;"&amp;$B222,$A$2:$A222,$A222)&amp;":"&amp;COUNTIFS($L$2:$L222,"Tor",$B$2:$B222,$B222,$A$2:$A222,$A222)+COUNTIFS($L$2:$L222,"ET",$B$2:$B222,$B222,$A$2:$A222,$A222)),""),"")</f>
        <v>2:3</v>
      </c>
      <c r="J222" s="18">
        <f>_xlfn.IFNA(IF(VLOOKUP($A222,Spiele!$A$2:$D$16,3,FALSE)=$B222,(COUNTIFS($L$1:$L221,"Tor",$B$1:$B221,$B222,$A$1:$A221,$A222)+COUNTIFS($L$1:$L221,"ET",$B$1:$B221,$B222,$A$1:$A221,$A222))-(COUNTIFS($L$1:$L221,"Tor",$B$1:$B221,"&lt;&gt;"&amp;$B222,$A$1:$A221,$A222)+COUNTIFS($L$1:$L221,"ET",$B$1:$B221,"&lt;&gt;"&amp;$B222,$A$1:$A221,$A222)),(COUNTIFS($L$1:$L221,"Tor",$B$1:$B221,$B222,$A$1:$A221,$A222)+COUNTIFS($L$1:$L221,"ET",$B$1:$B221,$B222,$A$1:$A221,$A222))-(COUNTIFS($L$1:$L221,"Tor",$B$1:$B221,"&lt;&gt;"&amp;$B222,$A$1:$A221,$A222)+COUNTIFS($L$1:$L221,"ET",$B$1:$B221,"&lt;&gt;"&amp;$B222,$A$1:$A221,$A222))),"")</f>
        <v>-2</v>
      </c>
      <c r="K222" s="3">
        <v>23</v>
      </c>
      <c r="L222" s="17" t="s">
        <v>0</v>
      </c>
      <c r="M222" s="2" t="s">
        <v>164</v>
      </c>
      <c r="N222" s="2" t="s">
        <v>159</v>
      </c>
      <c r="O222" s="17"/>
      <c r="AA222" s="2" t="s">
        <v>143</v>
      </c>
      <c r="AB222" s="17" t="s">
        <v>144</v>
      </c>
      <c r="AC222" s="14" t="s">
        <v>151</v>
      </c>
      <c r="AD222" s="14" t="s">
        <v>146</v>
      </c>
      <c r="AE222" s="18"/>
      <c r="AF222" s="13">
        <v>2</v>
      </c>
      <c r="AG222" s="13">
        <v>9.5</v>
      </c>
      <c r="AH222" s="19">
        <f t="shared" si="12"/>
        <v>9.5</v>
      </c>
      <c r="AI222" s="19">
        <f t="shared" si="13"/>
        <v>40.697655718401577</v>
      </c>
      <c r="AJ222" s="2" t="s">
        <v>147</v>
      </c>
      <c r="AK222" s="13">
        <v>1.5</v>
      </c>
      <c r="AL222" s="13">
        <v>2</v>
      </c>
      <c r="AM222" s="19">
        <f>IF(Abschlüsse[[#This Row],[Ergeb]]="ET","",SQRT(($AF222-$AK222)^2+($AG222-$AL222)^2))</f>
        <v>7.5166481891864541</v>
      </c>
      <c r="AN222" s="3">
        <v>1</v>
      </c>
      <c r="AO222" s="13">
        <v>3.5</v>
      </c>
      <c r="AP222" s="13">
        <v>8.5</v>
      </c>
      <c r="AQ222" s="19">
        <f t="shared" si="14"/>
        <v>1.8027756377319946</v>
      </c>
      <c r="AR222" s="3">
        <v>1</v>
      </c>
      <c r="AS222" s="13">
        <v>0</v>
      </c>
      <c r="AT222" s="13">
        <v>3.5</v>
      </c>
      <c r="AU222" s="19">
        <f t="shared" si="15"/>
        <v>6.324555320336759</v>
      </c>
    </row>
    <row r="223" spans="1:47" ht="25.05" customHeight="1">
      <c r="A223" s="3">
        <v>8</v>
      </c>
      <c r="B223" s="2" t="s">
        <v>8</v>
      </c>
      <c r="C223" s="17" t="str">
        <f>IF($A223="","",IF(VLOOKUP($A223,Spiele!$A$2:$D$16,3,FALSE)=$B223,"H","G"))</f>
        <v>G</v>
      </c>
      <c r="D223" s="17" t="str">
        <f>IF($B223="","",IF(VLOOKUP($A223,Spiele!$A$2:$F$16,3,FALSE)=$B223,VLOOKUP($A223,Spiele!$A$2:$F$16,4,FALSE),VLOOKUP($A223,Spiele!$A$2:$F$16,3,FALSE)))</f>
        <v>SSV</v>
      </c>
      <c r="E223" s="18">
        <f>IF(Abschlüsse[[#This Row],[Ergeb]]="ET",0,COUNTIFS($A$2:$A223,$A223,$B$2:$B223,$B223,$L$2:$L223,"&lt;&gt;ET"))</f>
        <v>17</v>
      </c>
      <c r="F223" s="11">
        <v>79</v>
      </c>
      <c r="G223" s="12">
        <v>2</v>
      </c>
      <c r="H223" s="18">
        <f>COUNTIFS('Rote Karten'!$A$2:$A$4,$A223,'Rote Karten'!$D$2:$D$4,"&lt;&gt;"&amp;$B223,'Rote Karten'!$B$2:$B$4,"&lt;"&amp;$F223,'Rote Karten'!$C$2:$C$4,"&lt;="&amp;$G223)-COUNTIFS('Rote Karten'!$A$2:$A$4,$A223,'Rote Karten'!$D$2:$D$4,$B223,'Rote Karten'!$B$2:$B$4,"&lt;"&amp;$F223,'Rote Karten'!$C$2:$C$4,"&lt;="&amp;$G223)</f>
        <v>0</v>
      </c>
      <c r="I223" s="17" t="str">
        <f>IF(OR($L223="Tor",$L223="ET"),_xlfn.IFNA(IF(VLOOKUP($A223,Spiele!$A$2:$C$16,3,FALSE)=$B223,COUNTIFS($L$2:$L223,"Tor",$B$2:$B223,$B223,$A$2:$A223,$A223)+COUNTIFS($L$2:$L223,"ET",$B$2:$B223,$B223,$A$2:$A223,$A223)&amp;":"&amp;COUNTIFS($L$2:$L223,"Tor",$B$2:$B223,"&lt;&gt;"&amp;$B223,$A$2:$A223,$A223)+COUNTIFS($L$2:$L223,"ET",$B$2:$B223,"&lt;&gt;"&amp;$B223,$A$2:$A223,$A223),COUNTIFS($L$2:$L223,"Tor",$B$2:$B223,"&lt;&gt;"&amp;$B223,$A$2:$A223,$A223)+COUNTIFS($L$2:$L223,"ET",$B$2:$B223,"&lt;&gt;"&amp;$B223,$A$2:$A223,$A223)&amp;":"&amp;COUNTIFS($L$2:$L223,"Tor",$B$2:$B223,$B223,$A$2:$A223,$A223)+COUNTIFS($L$2:$L223,"ET",$B$2:$B223,$B223,$A$2:$A223,$A223)),""),"")</f>
        <v/>
      </c>
      <c r="J223" s="18">
        <f>_xlfn.IFNA(IF(VLOOKUP($A223,Spiele!$A$2:$D$16,3,FALSE)=$B223,(COUNTIFS($L$1:$L222,"Tor",$B$1:$B222,$B223,$A$1:$A222,$A223)+COUNTIFS($L$1:$L222,"ET",$B$1:$B222,$B223,$A$1:$A222,$A223))-(COUNTIFS($L$1:$L222,"Tor",$B$1:$B222,"&lt;&gt;"&amp;$B223,$A$1:$A222,$A223)+COUNTIFS($L$1:$L222,"ET",$B$1:$B222,"&lt;&gt;"&amp;$B223,$A$1:$A222,$A223)),(COUNTIFS($L$1:$L222,"Tor",$B$1:$B222,$B223,$A$1:$A222,$A223)+COUNTIFS($L$1:$L222,"ET",$B$1:$B222,$B223,$A$1:$A222,$A223))-(COUNTIFS($L$1:$L222,"Tor",$B$1:$B222,"&lt;&gt;"&amp;$B223,$A$1:$A222,$A223)+COUNTIFS($L$1:$L222,"ET",$B$1:$B222,"&lt;&gt;"&amp;$B223,$A$1:$A222,$A223))),"")</f>
        <v>1</v>
      </c>
      <c r="K223" s="3">
        <v>24</v>
      </c>
      <c r="L223" s="17" t="s">
        <v>19</v>
      </c>
      <c r="M223" s="2" t="s">
        <v>164</v>
      </c>
      <c r="N223" s="2" t="s">
        <v>159</v>
      </c>
      <c r="O223" s="17">
        <v>13</v>
      </c>
      <c r="P223" s="2">
        <v>8</v>
      </c>
      <c r="Q223" s="2">
        <v>20</v>
      </c>
      <c r="AA223" s="2" t="s">
        <v>152</v>
      </c>
      <c r="AB223" s="17" t="s">
        <v>144</v>
      </c>
      <c r="AC223" s="14" t="s">
        <v>151</v>
      </c>
      <c r="AD223" s="14" t="s">
        <v>146</v>
      </c>
      <c r="AE223" s="18">
        <v>26</v>
      </c>
      <c r="AF223" s="13">
        <v>-14.5</v>
      </c>
      <c r="AG223" s="13">
        <v>37</v>
      </c>
      <c r="AH223" s="19">
        <f t="shared" si="12"/>
        <v>38.555227920477918</v>
      </c>
      <c r="AI223" s="19">
        <f t="shared" si="13"/>
        <v>9.8131451437535286</v>
      </c>
      <c r="AJ223" s="2" t="s">
        <v>170</v>
      </c>
      <c r="AK223" s="13">
        <v>-1</v>
      </c>
      <c r="AL223" s="13">
        <v>11</v>
      </c>
      <c r="AM223" s="19">
        <f>IF(Abschlüsse[[#This Row],[Ergeb]]="ET","",SQRT(($AF223-$AK223)^2+($AG223-$AL223)^2))</f>
        <v>29.295904150580505</v>
      </c>
      <c r="AN223" s="3">
        <v>1</v>
      </c>
      <c r="AO223" s="13">
        <v>-15</v>
      </c>
      <c r="AP223" s="13">
        <v>38</v>
      </c>
      <c r="AQ223" s="19">
        <f t="shared" si="14"/>
        <v>1.1180339887498949</v>
      </c>
      <c r="AR223" s="3">
        <v>0</v>
      </c>
      <c r="AU223" s="19" t="str">
        <f t="shared" si="15"/>
        <v/>
      </c>
    </row>
    <row r="224" spans="1:47" ht="25.05" customHeight="1">
      <c r="A224" s="3">
        <v>8</v>
      </c>
      <c r="B224" s="2" t="s">
        <v>8</v>
      </c>
      <c r="C224" s="17" t="str">
        <f>IF($A224="","",IF(VLOOKUP($A224,Spiele!$A$2:$D$16,3,FALSE)=$B224,"H","G"))</f>
        <v>G</v>
      </c>
      <c r="D224" s="17" t="str">
        <f>IF($B224="","",IF(VLOOKUP($A224,Spiele!$A$2:$F$16,3,FALSE)=$B224,VLOOKUP($A224,Spiele!$A$2:$F$16,4,FALSE),VLOOKUP($A224,Spiele!$A$2:$F$16,3,FALSE)))</f>
        <v>SSV</v>
      </c>
      <c r="E224" s="18">
        <f>IF(Abschlüsse[[#This Row],[Ergeb]]="ET",0,COUNTIFS($A$2:$A224,$A224,$B$2:$B224,$B224,$L$2:$L224,"&lt;&gt;ET"))</f>
        <v>18</v>
      </c>
      <c r="F224" s="11">
        <v>80</v>
      </c>
      <c r="G224" s="12">
        <v>2</v>
      </c>
      <c r="H224" s="18">
        <f>COUNTIFS('Rote Karten'!$A$2:$A$4,$A224,'Rote Karten'!$D$2:$D$4,"&lt;&gt;"&amp;$B224,'Rote Karten'!$B$2:$B$4,"&lt;"&amp;$F224,'Rote Karten'!$C$2:$C$4,"&lt;="&amp;$G224)-COUNTIFS('Rote Karten'!$A$2:$A$4,$A224,'Rote Karten'!$D$2:$D$4,$B224,'Rote Karten'!$B$2:$B$4,"&lt;"&amp;$F224,'Rote Karten'!$C$2:$C$4,"&lt;="&amp;$G224)</f>
        <v>0</v>
      </c>
      <c r="I224" s="17" t="str">
        <f>IF(OR($L224="Tor",$L224="ET"),_xlfn.IFNA(IF(VLOOKUP($A224,Spiele!$A$2:$C$16,3,FALSE)=$B224,COUNTIFS($L$2:$L224,"Tor",$B$2:$B224,$B224,$A$2:$A224,$A224)+COUNTIFS($L$2:$L224,"ET",$B$2:$B224,$B224,$A$2:$A224,$A224)&amp;":"&amp;COUNTIFS($L$2:$L224,"Tor",$B$2:$B224,"&lt;&gt;"&amp;$B224,$A$2:$A224,$A224)+COUNTIFS($L$2:$L224,"ET",$B$2:$B224,"&lt;&gt;"&amp;$B224,$A$2:$A224,$A224),COUNTIFS($L$2:$L224,"Tor",$B$2:$B224,"&lt;&gt;"&amp;$B224,$A$2:$A224,$A224)+COUNTIFS($L$2:$L224,"ET",$B$2:$B224,"&lt;&gt;"&amp;$B224,$A$2:$A224,$A224)&amp;":"&amp;COUNTIFS($L$2:$L224,"Tor",$B$2:$B224,$B224,$A$2:$A224,$A224)+COUNTIFS($L$2:$L224,"ET",$B$2:$B224,$B224,$A$2:$A224,$A224)),""),"")</f>
        <v/>
      </c>
      <c r="J224" s="18">
        <f>_xlfn.IFNA(IF(VLOOKUP($A224,Spiele!$A$2:$D$16,3,FALSE)=$B224,(COUNTIFS($L$1:$L223,"Tor",$B$1:$B223,$B224,$A$1:$A223,$A224)+COUNTIFS($L$1:$L223,"ET",$B$1:$B223,$B224,$A$1:$A223,$A224))-(COUNTIFS($L$1:$L223,"Tor",$B$1:$B223,"&lt;&gt;"&amp;$B224,$A$1:$A223,$A224)+COUNTIFS($L$1:$L223,"ET",$B$1:$B223,"&lt;&gt;"&amp;$B224,$A$1:$A223,$A224)),(COUNTIFS($L$1:$L223,"Tor",$B$1:$B223,$B224,$A$1:$A223,$A224)+COUNTIFS($L$1:$L223,"ET",$B$1:$B223,$B224,$A$1:$A223,$A224))-(COUNTIFS($L$1:$L223,"Tor",$B$1:$B223,"&lt;&gt;"&amp;$B224,$A$1:$A223,$A224)+COUNTIFS($L$1:$L223,"ET",$B$1:$B223,"&lt;&gt;"&amp;$B224,$A$1:$A223,$A224))),"")</f>
        <v>1</v>
      </c>
      <c r="K224" s="3">
        <v>25</v>
      </c>
      <c r="L224" s="17" t="s">
        <v>18</v>
      </c>
      <c r="M224" s="2" t="s">
        <v>164</v>
      </c>
      <c r="N224" s="2" t="s">
        <v>173</v>
      </c>
      <c r="O224" s="17">
        <v>25</v>
      </c>
      <c r="P224" s="2">
        <v>13</v>
      </c>
      <c r="AA224" s="2" t="s">
        <v>142</v>
      </c>
      <c r="AB224" s="17" t="s">
        <v>150</v>
      </c>
      <c r="AC224" s="14" t="s">
        <v>145</v>
      </c>
      <c r="AD224" s="14" t="s">
        <v>157</v>
      </c>
      <c r="AE224" s="18">
        <v>10</v>
      </c>
      <c r="AF224" s="13">
        <v>-2.5</v>
      </c>
      <c r="AG224" s="13">
        <v>8.5</v>
      </c>
      <c r="AH224" s="19">
        <f t="shared" si="12"/>
        <v>8.5</v>
      </c>
      <c r="AI224" s="19">
        <f t="shared" si="13"/>
        <v>43.702246514345354</v>
      </c>
      <c r="AJ224" s="2" t="s">
        <v>147</v>
      </c>
      <c r="AK224" s="13">
        <v>-2</v>
      </c>
      <c r="AL224" s="13">
        <v>4</v>
      </c>
      <c r="AM224" s="19">
        <f>IF(Abschlüsse[[#This Row],[Ergeb]]="ET","",SQRT(($AF224-$AK224)^2+($AG224-$AL224)^2))</f>
        <v>4.5276925690687087</v>
      </c>
      <c r="AN224" s="3">
        <v>1</v>
      </c>
      <c r="AO224" s="13">
        <v>-5</v>
      </c>
      <c r="AP224" s="13">
        <v>11</v>
      </c>
      <c r="AQ224" s="19">
        <f t="shared" si="14"/>
        <v>3.5355339059327378</v>
      </c>
      <c r="AR224" s="3">
        <v>0</v>
      </c>
      <c r="AU224" s="19" t="str">
        <f t="shared" si="15"/>
        <v/>
      </c>
    </row>
    <row r="225" spans="1:47" ht="25.05" customHeight="1">
      <c r="A225" s="3">
        <v>8</v>
      </c>
      <c r="B225" s="2" t="s">
        <v>52</v>
      </c>
      <c r="C225" s="17" t="str">
        <f>IF($A225="","",IF(VLOOKUP($A225,Spiele!$A$2:$D$16,3,FALSE)=$B225,"H","G"))</f>
        <v>H</v>
      </c>
      <c r="D225" s="17" t="str">
        <f>IF($B225="","",IF(VLOOKUP($A225,Spiele!$A$2:$F$16,3,FALSE)=$B225,VLOOKUP($A225,Spiele!$A$2:$F$16,4,FALSE),VLOOKUP($A225,Spiele!$A$2:$F$16,3,FALSE)))</f>
        <v>FCN</v>
      </c>
      <c r="E225" s="18">
        <f>IF(Abschlüsse[[#This Row],[Ergeb]]="ET",0,COUNTIFS($A$2:$A225,$A225,$B$2:$B225,$B225,$L$2:$L225,"&lt;&gt;ET"))</f>
        <v>13</v>
      </c>
      <c r="F225" s="11">
        <v>81</v>
      </c>
      <c r="G225" s="12">
        <v>2</v>
      </c>
      <c r="H225" s="18">
        <f>COUNTIFS('Rote Karten'!$A$2:$A$4,$A225,'Rote Karten'!$D$2:$D$4,"&lt;&gt;"&amp;$B225,'Rote Karten'!$B$2:$B$4,"&lt;"&amp;$F225,'Rote Karten'!$C$2:$C$4,"&lt;="&amp;$G225)-COUNTIFS('Rote Karten'!$A$2:$A$4,$A225,'Rote Karten'!$D$2:$D$4,$B225,'Rote Karten'!$B$2:$B$4,"&lt;"&amp;$F225,'Rote Karten'!$C$2:$C$4,"&lt;="&amp;$G225)</f>
        <v>0</v>
      </c>
      <c r="I225" s="17" t="str">
        <f>IF(OR($L225="Tor",$L225="ET"),_xlfn.IFNA(IF(VLOOKUP($A225,Spiele!$A$2:$C$16,3,FALSE)=$B225,COUNTIFS($L$2:$L225,"Tor",$B$2:$B225,$B225,$A$2:$A225,$A225)+COUNTIFS($L$2:$L225,"ET",$B$2:$B225,$B225,$A$2:$A225,$A225)&amp;":"&amp;COUNTIFS($L$2:$L225,"Tor",$B$2:$B225,"&lt;&gt;"&amp;$B225,$A$2:$A225,$A225)+COUNTIFS($L$2:$L225,"ET",$B$2:$B225,"&lt;&gt;"&amp;$B225,$A$2:$A225,$A225),COUNTIFS($L$2:$L225,"Tor",$B$2:$B225,"&lt;&gt;"&amp;$B225,$A$2:$A225,$A225)+COUNTIFS($L$2:$L225,"ET",$B$2:$B225,"&lt;&gt;"&amp;$B225,$A$2:$A225,$A225)&amp;":"&amp;COUNTIFS($L$2:$L225,"Tor",$B$2:$B225,$B225,$A$2:$A225,$A225)+COUNTIFS($L$2:$L225,"ET",$B$2:$B225,$B225,$A$2:$A225,$A225)),""),"")</f>
        <v/>
      </c>
      <c r="J225" s="18">
        <f>_xlfn.IFNA(IF(VLOOKUP($A225,Spiele!$A$2:$D$16,3,FALSE)=$B225,(COUNTIFS($L$1:$L224,"Tor",$B$1:$B224,$B225,$A$1:$A224,$A225)+COUNTIFS($L$1:$L224,"ET",$B$1:$B224,$B225,$A$1:$A224,$A225))-(COUNTIFS($L$1:$L224,"Tor",$B$1:$B224,"&lt;&gt;"&amp;$B225,$A$1:$A224,$A225)+COUNTIFS($L$1:$L224,"ET",$B$1:$B224,"&lt;&gt;"&amp;$B225,$A$1:$A224,$A225)),(COUNTIFS($L$1:$L224,"Tor",$B$1:$B224,$B225,$A$1:$A224,$A225)+COUNTIFS($L$1:$L224,"ET",$B$1:$B224,$B225,$A$1:$A224,$A225))-(COUNTIFS($L$1:$L224,"Tor",$B$1:$B224,"&lt;&gt;"&amp;$B225,$A$1:$A224,$A225)+COUNTIFS($L$1:$L224,"ET",$B$1:$B224,"&lt;&gt;"&amp;$B225,$A$1:$A224,$A225))),"")</f>
        <v>-1</v>
      </c>
      <c r="K225" s="3">
        <v>26</v>
      </c>
      <c r="L225" s="17" t="s">
        <v>19</v>
      </c>
      <c r="M225" s="2" t="s">
        <v>164</v>
      </c>
      <c r="N225" s="2" t="s">
        <v>159</v>
      </c>
      <c r="O225" s="17"/>
      <c r="AA225" s="2" t="s">
        <v>152</v>
      </c>
      <c r="AB225" s="17" t="s">
        <v>150</v>
      </c>
      <c r="AC225" s="14" t="s">
        <v>151</v>
      </c>
      <c r="AD225" s="14" t="s">
        <v>157</v>
      </c>
      <c r="AE225" s="18"/>
      <c r="AF225" s="13">
        <v>3</v>
      </c>
      <c r="AG225" s="13">
        <v>26.5</v>
      </c>
      <c r="AH225" s="19">
        <f t="shared" si="12"/>
        <v>26.5</v>
      </c>
      <c r="AI225" s="19">
        <f t="shared" si="13"/>
        <v>15.53413786875184</v>
      </c>
      <c r="AJ225" s="2" t="s">
        <v>147</v>
      </c>
      <c r="AK225" s="13">
        <v>0</v>
      </c>
      <c r="AL225" s="13">
        <v>3</v>
      </c>
      <c r="AM225" s="19">
        <f>IF(Abschlüsse[[#This Row],[Ergeb]]="ET","",SQRT(($AF225-$AK225)^2+($AG225-$AL225)^2))</f>
        <v>23.690715480964268</v>
      </c>
      <c r="AN225" s="3">
        <v>1</v>
      </c>
      <c r="AO225" s="13">
        <v>5</v>
      </c>
      <c r="AP225" s="13">
        <v>25</v>
      </c>
      <c r="AQ225" s="19">
        <f t="shared" si="14"/>
        <v>2.5</v>
      </c>
      <c r="AR225" s="3">
        <v>2</v>
      </c>
      <c r="AS225" s="13">
        <v>1.5</v>
      </c>
      <c r="AT225" s="13">
        <v>21</v>
      </c>
      <c r="AU225" s="19">
        <f t="shared" si="15"/>
        <v>5.7008771254956896</v>
      </c>
    </row>
    <row r="226" spans="1:47" ht="25.05" customHeight="1">
      <c r="A226" s="3">
        <v>9</v>
      </c>
      <c r="B226" s="2" t="s">
        <v>8</v>
      </c>
      <c r="C226" s="17" t="str">
        <f>IF($A226="","",IF(VLOOKUP($A226,Spiele!$A$2:$D$16,3,FALSE)=$B226,"H","G"))</f>
        <v>G</v>
      </c>
      <c r="D226" s="17" t="str">
        <f>IF($B226="","",IF(VLOOKUP($A226,Spiele!$A$2:$F$16,3,FALSE)=$B226,VLOOKUP($A226,Spiele!$A$2:$F$16,4,FALSE),VLOOKUP($A226,Spiele!$A$2:$F$16,3,FALSE)))</f>
        <v>UHG</v>
      </c>
      <c r="E226" s="18">
        <f>IF(Abschlüsse[[#This Row],[Ergeb]]="ET",0,COUNTIFS($A$2:$A226,$A226,$B$2:$B226,$B226,$L$2:$L226,"&lt;&gt;ET"))</f>
        <v>1</v>
      </c>
      <c r="F226" s="11">
        <v>4</v>
      </c>
      <c r="G226" s="12">
        <v>1</v>
      </c>
      <c r="H226" s="18">
        <f>COUNTIFS('Rote Karten'!$A$2:$A$4,$A226,'Rote Karten'!$D$2:$D$4,"&lt;&gt;"&amp;$B226,'Rote Karten'!$B$2:$B$4,"&lt;"&amp;$F226,'Rote Karten'!$C$2:$C$4,"&lt;="&amp;$G226)-COUNTIFS('Rote Karten'!$A$2:$A$4,$A226,'Rote Karten'!$D$2:$D$4,$B226,'Rote Karten'!$B$2:$B$4,"&lt;"&amp;$F226,'Rote Karten'!$C$2:$C$4,"&lt;="&amp;$G226)</f>
        <v>0</v>
      </c>
      <c r="I226" s="17" t="str">
        <f>IF(OR($L226="Tor",$L226="ET"),_xlfn.IFNA(IF(VLOOKUP($A226,Spiele!$A$2:$C$16,3,FALSE)=$B226,COUNTIFS($L$2:$L226,"Tor",$B$2:$B226,$B226,$A$2:$A226,$A226)+COUNTIFS($L$2:$L226,"ET",$B$2:$B226,$B226,$A$2:$A226,$A226)&amp;":"&amp;COUNTIFS($L$2:$L226,"Tor",$B$2:$B226,"&lt;&gt;"&amp;$B226,$A$2:$A226,$A226)+COUNTIFS($L$2:$L226,"ET",$B$2:$B226,"&lt;&gt;"&amp;$B226,$A$2:$A226,$A226),COUNTIFS($L$2:$L226,"Tor",$B$2:$B226,"&lt;&gt;"&amp;$B226,$A$2:$A226,$A226)+COUNTIFS($L$2:$L226,"ET",$B$2:$B226,"&lt;&gt;"&amp;$B226,$A$2:$A226,$A226)&amp;":"&amp;COUNTIFS($L$2:$L226,"Tor",$B$2:$B226,$B226,$A$2:$A226,$A226)+COUNTIFS($L$2:$L226,"ET",$B$2:$B226,$B226,$A$2:$A226,$A226)),""),"")</f>
        <v/>
      </c>
      <c r="J226" s="18">
        <f>_xlfn.IFNA(IF(VLOOKUP($A226,Spiele!$A$2:$D$16,3,FALSE)=$B226,(COUNTIFS($L$1:$L225,"Tor",$B$1:$B225,$B226,$A$1:$A225,$A226)+COUNTIFS($L$1:$L225,"ET",$B$1:$B225,$B226,$A$1:$A225,$A226))-(COUNTIFS($L$1:$L225,"Tor",$B$1:$B225,"&lt;&gt;"&amp;$B226,$A$1:$A225,$A226)+COUNTIFS($L$1:$L225,"ET",$B$1:$B225,"&lt;&gt;"&amp;$B226,$A$1:$A225,$A226)),(COUNTIFS($L$1:$L225,"Tor",$B$1:$B225,$B226,$A$1:$A225,$A226)+COUNTIFS($L$1:$L225,"ET",$B$1:$B225,$B226,$A$1:$A225,$A226))-(COUNTIFS($L$1:$L225,"Tor",$B$1:$B225,"&lt;&gt;"&amp;$B226,$A$1:$A225,$A226)+COUNTIFS($L$1:$L225,"ET",$B$1:$B225,"&lt;&gt;"&amp;$B226,$A$1:$A225,$A226))),"")</f>
        <v>0</v>
      </c>
      <c r="K226" s="3">
        <v>1</v>
      </c>
      <c r="L226" s="17" t="s">
        <v>18</v>
      </c>
      <c r="M226" s="2" t="s">
        <v>148</v>
      </c>
      <c r="N226" s="2" t="s">
        <v>165</v>
      </c>
      <c r="O226" s="17">
        <v>26</v>
      </c>
      <c r="AA226" s="2" t="s">
        <v>152</v>
      </c>
      <c r="AB226" s="17" t="s">
        <v>150</v>
      </c>
      <c r="AC226" s="14" t="s">
        <v>151</v>
      </c>
      <c r="AD226" s="14" t="s">
        <v>146</v>
      </c>
      <c r="AE226" s="18">
        <v>20</v>
      </c>
      <c r="AF226" s="13">
        <v>-12.5</v>
      </c>
      <c r="AG226" s="13">
        <v>32.5</v>
      </c>
      <c r="AH226" s="19">
        <f t="shared" si="12"/>
        <v>33.680789776963366</v>
      </c>
      <c r="AI226" s="19">
        <f t="shared" si="13"/>
        <v>11.221651727219296</v>
      </c>
      <c r="AJ226" s="2" t="s">
        <v>147</v>
      </c>
      <c r="AK226" s="13">
        <v>-1.5</v>
      </c>
      <c r="AL226" s="13">
        <v>3.5</v>
      </c>
      <c r="AM226" s="19">
        <f>IF(Abschlüsse[[#This Row],[Ergeb]]="ET","",SQRT(($AF226-$AK226)^2+($AG226-$AL226)^2))</f>
        <v>31.016124838541646</v>
      </c>
      <c r="AN226" s="3">
        <v>0</v>
      </c>
      <c r="AO226" s="13"/>
      <c r="AP226" s="13"/>
      <c r="AQ226" s="19" t="str">
        <f t="shared" si="14"/>
        <v/>
      </c>
      <c r="AR226" s="3">
        <v>2</v>
      </c>
      <c r="AS226" s="13">
        <v>-10</v>
      </c>
      <c r="AT226" s="13">
        <v>26</v>
      </c>
      <c r="AU226" s="19">
        <f t="shared" si="15"/>
        <v>6.9641941385920596</v>
      </c>
    </row>
    <row r="227" spans="1:47" ht="25.05" customHeight="1">
      <c r="A227" s="3">
        <v>9</v>
      </c>
      <c r="B227" s="2" t="s">
        <v>8</v>
      </c>
      <c r="C227" s="17" t="str">
        <f>IF($A227="","",IF(VLOOKUP($A227,Spiele!$A$2:$D$16,3,FALSE)=$B227,"H","G"))</f>
        <v>G</v>
      </c>
      <c r="D227" s="17" t="str">
        <f>IF($B227="","",IF(VLOOKUP($A227,Spiele!$A$2:$F$16,3,FALSE)=$B227,VLOOKUP($A227,Spiele!$A$2:$F$16,4,FALSE),VLOOKUP($A227,Spiele!$A$2:$F$16,3,FALSE)))</f>
        <v>UHG</v>
      </c>
      <c r="E227" s="18">
        <f>IF(Abschlüsse[[#This Row],[Ergeb]]="ET",0,COUNTIFS($A$2:$A227,$A227,$B$2:$B227,$B227,$L$2:$L227,"&lt;&gt;ET"))</f>
        <v>2</v>
      </c>
      <c r="F227" s="11">
        <v>6</v>
      </c>
      <c r="G227" s="12">
        <v>1</v>
      </c>
      <c r="H227" s="18">
        <f>COUNTIFS('Rote Karten'!$A$2:$A$4,$A227,'Rote Karten'!$D$2:$D$4,"&lt;&gt;"&amp;$B227,'Rote Karten'!$B$2:$B$4,"&lt;"&amp;$F227,'Rote Karten'!$C$2:$C$4,"&lt;="&amp;$G227)-COUNTIFS('Rote Karten'!$A$2:$A$4,$A227,'Rote Karten'!$D$2:$D$4,$B227,'Rote Karten'!$B$2:$B$4,"&lt;"&amp;$F227,'Rote Karten'!$C$2:$C$4,"&lt;="&amp;$G227)</f>
        <v>0</v>
      </c>
      <c r="I227" s="17" t="str">
        <f>IF(OR($L227="Tor",$L227="ET"),_xlfn.IFNA(IF(VLOOKUP($A227,Spiele!$A$2:$C$16,3,FALSE)=$B227,COUNTIFS($L$2:$L227,"Tor",$B$2:$B227,$B227,$A$2:$A227,$A227)+COUNTIFS($L$2:$L227,"ET",$B$2:$B227,$B227,$A$2:$A227,$A227)&amp;":"&amp;COUNTIFS($L$2:$L227,"Tor",$B$2:$B227,"&lt;&gt;"&amp;$B227,$A$2:$A227,$A227)+COUNTIFS($L$2:$L227,"ET",$B$2:$B227,"&lt;&gt;"&amp;$B227,$A$2:$A227,$A227),COUNTIFS($L$2:$L227,"Tor",$B$2:$B227,"&lt;&gt;"&amp;$B227,$A$2:$A227,$A227)+COUNTIFS($L$2:$L227,"ET",$B$2:$B227,"&lt;&gt;"&amp;$B227,$A$2:$A227,$A227)&amp;":"&amp;COUNTIFS($L$2:$L227,"Tor",$B$2:$B227,$B227,$A$2:$A227,$A227)+COUNTIFS($L$2:$L227,"ET",$B$2:$B227,$B227,$A$2:$A227,$A227)),""),"")</f>
        <v/>
      </c>
      <c r="J227" s="18">
        <f>_xlfn.IFNA(IF(VLOOKUP($A227,Spiele!$A$2:$D$16,3,FALSE)=$B227,(COUNTIFS($L$1:$L226,"Tor",$B$1:$B226,$B227,$A$1:$A226,$A227)+COUNTIFS($L$1:$L226,"ET",$B$1:$B226,$B227,$A$1:$A226,$A227))-(COUNTIFS($L$1:$L226,"Tor",$B$1:$B226,"&lt;&gt;"&amp;$B227,$A$1:$A226,$A227)+COUNTIFS($L$1:$L226,"ET",$B$1:$B226,"&lt;&gt;"&amp;$B227,$A$1:$A226,$A227)),(COUNTIFS($L$1:$L226,"Tor",$B$1:$B226,$B227,$A$1:$A226,$A227)+COUNTIFS($L$1:$L226,"ET",$B$1:$B226,$B227,$A$1:$A226,$A227))-(COUNTIFS($L$1:$L226,"Tor",$B$1:$B226,"&lt;&gt;"&amp;$B227,$A$1:$A226,$A227)+COUNTIFS($L$1:$L226,"ET",$B$1:$B226,"&lt;&gt;"&amp;$B227,$A$1:$A226,$A227))),"")</f>
        <v>0</v>
      </c>
      <c r="K227" s="3">
        <v>2</v>
      </c>
      <c r="L227" s="17" t="s">
        <v>19</v>
      </c>
      <c r="M227" s="2" t="s">
        <v>158</v>
      </c>
      <c r="N227" s="2" t="s">
        <v>165</v>
      </c>
      <c r="O227" s="17">
        <v>7</v>
      </c>
      <c r="P227" s="2">
        <v>13</v>
      </c>
      <c r="Q227" s="2">
        <v>10</v>
      </c>
      <c r="AA227" s="2" t="s">
        <v>152</v>
      </c>
      <c r="AB227" s="17" t="s">
        <v>144</v>
      </c>
      <c r="AC227" s="14" t="s">
        <v>151</v>
      </c>
      <c r="AD227" s="14" t="s">
        <v>146</v>
      </c>
      <c r="AE227" s="18">
        <v>4</v>
      </c>
      <c r="AF227" s="13">
        <v>11</v>
      </c>
      <c r="AG227" s="13">
        <v>25</v>
      </c>
      <c r="AH227" s="19">
        <f t="shared" si="12"/>
        <v>26.055241315328477</v>
      </c>
      <c r="AI227" s="19">
        <f t="shared" si="13"/>
        <v>14.025120781171355</v>
      </c>
      <c r="AJ227" s="2" t="s">
        <v>147</v>
      </c>
      <c r="AK227" s="13">
        <v>2</v>
      </c>
      <c r="AL227" s="13">
        <v>4.5</v>
      </c>
      <c r="AM227" s="19">
        <f>IF(Abschlüsse[[#This Row],[Ergeb]]="ET","",SQRT(($AF227-$AK227)^2+($AG227-$AL227)^2))</f>
        <v>22.38861317723811</v>
      </c>
      <c r="AN227" s="3">
        <v>0</v>
      </c>
      <c r="AO227" s="13"/>
      <c r="AP227" s="13"/>
      <c r="AQ227" s="19" t="str">
        <f t="shared" si="14"/>
        <v/>
      </c>
      <c r="AR227" s="3">
        <v>2</v>
      </c>
      <c r="AS227" s="13">
        <v>10.5</v>
      </c>
      <c r="AT227" s="13">
        <v>22</v>
      </c>
      <c r="AU227" s="19">
        <f t="shared" si="15"/>
        <v>3.0413812651491097</v>
      </c>
    </row>
    <row r="228" spans="1:47" ht="25.05" customHeight="1">
      <c r="A228" s="3">
        <v>9</v>
      </c>
      <c r="B228" s="2" t="s">
        <v>8</v>
      </c>
      <c r="C228" s="17" t="str">
        <f>IF($A228="","",IF(VLOOKUP($A228,Spiele!$A$2:$D$16,3,FALSE)=$B228,"H","G"))</f>
        <v>G</v>
      </c>
      <c r="D228" s="17" t="str">
        <f>IF($B228="","",IF(VLOOKUP($A228,Spiele!$A$2:$F$16,3,FALSE)=$B228,VLOOKUP($A228,Spiele!$A$2:$F$16,4,FALSE),VLOOKUP($A228,Spiele!$A$2:$F$16,3,FALSE)))</f>
        <v>UHG</v>
      </c>
      <c r="E228" s="18">
        <f>IF(Abschlüsse[[#This Row],[Ergeb]]="ET",0,COUNTIFS($A$2:$A228,$A228,$B$2:$B228,$B228,$L$2:$L228,"&lt;&gt;ET"))</f>
        <v>3</v>
      </c>
      <c r="F228" s="11">
        <v>7</v>
      </c>
      <c r="G228" s="12">
        <v>1</v>
      </c>
      <c r="H228" s="18">
        <f>COUNTIFS('Rote Karten'!$A$2:$A$4,$A228,'Rote Karten'!$D$2:$D$4,"&lt;&gt;"&amp;$B228,'Rote Karten'!$B$2:$B$4,"&lt;"&amp;$F228,'Rote Karten'!$C$2:$C$4,"&lt;="&amp;$G228)-COUNTIFS('Rote Karten'!$A$2:$A$4,$A228,'Rote Karten'!$D$2:$D$4,$B228,'Rote Karten'!$B$2:$B$4,"&lt;"&amp;$F228,'Rote Karten'!$C$2:$C$4,"&lt;="&amp;$G228)</f>
        <v>0</v>
      </c>
      <c r="I228" s="17" t="str">
        <f>IF(OR($L228="Tor",$L228="ET"),_xlfn.IFNA(IF(VLOOKUP($A228,Spiele!$A$2:$C$16,3,FALSE)=$B228,COUNTIFS($L$2:$L228,"Tor",$B$2:$B228,$B228,$A$2:$A228,$A228)+COUNTIFS($L$2:$L228,"ET",$B$2:$B228,$B228,$A$2:$A228,$A228)&amp;":"&amp;COUNTIFS($L$2:$L228,"Tor",$B$2:$B228,"&lt;&gt;"&amp;$B228,$A$2:$A228,$A228)+COUNTIFS($L$2:$L228,"ET",$B$2:$B228,"&lt;&gt;"&amp;$B228,$A$2:$A228,$A228),COUNTIFS($L$2:$L228,"Tor",$B$2:$B228,"&lt;&gt;"&amp;$B228,$A$2:$A228,$A228)+COUNTIFS($L$2:$L228,"ET",$B$2:$B228,"&lt;&gt;"&amp;$B228,$A$2:$A228,$A228)&amp;":"&amp;COUNTIFS($L$2:$L228,"Tor",$B$2:$B228,$B228,$A$2:$A228,$A228)+COUNTIFS($L$2:$L228,"ET",$B$2:$B228,$B228,$A$2:$A228,$A228)),""),"")</f>
        <v/>
      </c>
      <c r="J228" s="18">
        <f>_xlfn.IFNA(IF(VLOOKUP($A228,Spiele!$A$2:$D$16,3,FALSE)=$B228,(COUNTIFS($L$1:$L227,"Tor",$B$1:$B227,$B228,$A$1:$A227,$A228)+COUNTIFS($L$1:$L227,"ET",$B$1:$B227,$B228,$A$1:$A227,$A228))-(COUNTIFS($L$1:$L227,"Tor",$B$1:$B227,"&lt;&gt;"&amp;$B228,$A$1:$A227,$A228)+COUNTIFS($L$1:$L227,"ET",$B$1:$B227,"&lt;&gt;"&amp;$B228,$A$1:$A227,$A228)),(COUNTIFS($L$1:$L227,"Tor",$B$1:$B227,$B228,$A$1:$A227,$A228)+COUNTIFS($L$1:$L227,"ET",$B$1:$B227,$B228,$A$1:$A227,$A228))-(COUNTIFS($L$1:$L227,"Tor",$B$1:$B227,"&lt;&gt;"&amp;$B228,$A$1:$A227,$A228)+COUNTIFS($L$1:$L227,"ET",$B$1:$B227,"&lt;&gt;"&amp;$B228,$A$1:$A227,$A228))),"")</f>
        <v>0</v>
      </c>
      <c r="K228" s="3">
        <v>3</v>
      </c>
      <c r="L228" s="17" t="s">
        <v>19</v>
      </c>
      <c r="M228" s="2" t="s">
        <v>169</v>
      </c>
      <c r="N228" s="2" t="s">
        <v>3</v>
      </c>
      <c r="O228" s="17"/>
      <c r="AA228" s="2" t="s">
        <v>152</v>
      </c>
      <c r="AB228" s="17" t="s">
        <v>150</v>
      </c>
      <c r="AC228" s="14" t="s">
        <v>151</v>
      </c>
      <c r="AD228" s="14" t="s">
        <v>146</v>
      </c>
      <c r="AE228" s="18">
        <v>20</v>
      </c>
      <c r="AF228" s="13">
        <v>17.5</v>
      </c>
      <c r="AG228" s="13">
        <v>23</v>
      </c>
      <c r="AH228" s="19">
        <f t="shared" si="12"/>
        <v>26.842980460448128</v>
      </c>
      <c r="AI228" s="19">
        <f t="shared" si="13"/>
        <v>11.577087390093457</v>
      </c>
      <c r="AJ228" s="2" t="s">
        <v>147</v>
      </c>
      <c r="AK228" s="13">
        <v>3</v>
      </c>
      <c r="AL228" s="13">
        <v>3.5</v>
      </c>
      <c r="AM228" s="19">
        <f>IF(Abschlüsse[[#This Row],[Ergeb]]="ET","",SQRT(($AF228-$AK228)^2+($AG228-$AL228)^2))</f>
        <v>24.300205760445735</v>
      </c>
      <c r="AN228" s="3">
        <v>1</v>
      </c>
      <c r="AO228" s="13">
        <v>17.5</v>
      </c>
      <c r="AP228" s="13">
        <v>20.5</v>
      </c>
      <c r="AQ228" s="19">
        <f t="shared" si="14"/>
        <v>2.5</v>
      </c>
      <c r="AR228" s="3">
        <v>2</v>
      </c>
      <c r="AS228" s="13">
        <v>14</v>
      </c>
      <c r="AT228" s="13">
        <v>20.5</v>
      </c>
      <c r="AU228" s="19">
        <f t="shared" si="15"/>
        <v>4.3011626335213133</v>
      </c>
    </row>
    <row r="229" spans="1:47" ht="25.05" customHeight="1">
      <c r="A229" s="3">
        <v>9</v>
      </c>
      <c r="B229" s="2" t="s">
        <v>71</v>
      </c>
      <c r="C229" s="17" t="str">
        <f>IF($A229="","",IF(VLOOKUP($A229,Spiele!$A$2:$D$16,3,FALSE)=$B229,"H","G"))</f>
        <v>H</v>
      </c>
      <c r="D229" s="17" t="str">
        <f>IF($B229="","",IF(VLOOKUP($A229,Spiele!$A$2:$F$16,3,FALSE)=$B229,VLOOKUP($A229,Spiele!$A$2:$F$16,4,FALSE),VLOOKUP($A229,Spiele!$A$2:$F$16,3,FALSE)))</f>
        <v>FCN</v>
      </c>
      <c r="E229" s="18">
        <f>IF(Abschlüsse[[#This Row],[Ergeb]]="ET",0,COUNTIFS($A$2:$A229,$A229,$B$2:$B229,$B229,$L$2:$L229,"&lt;&gt;ET"))</f>
        <v>1</v>
      </c>
      <c r="F229" s="11">
        <v>10</v>
      </c>
      <c r="G229" s="12">
        <v>1</v>
      </c>
      <c r="H229" s="18">
        <f>COUNTIFS('Rote Karten'!$A$2:$A$4,$A229,'Rote Karten'!$D$2:$D$4,"&lt;&gt;"&amp;$B229,'Rote Karten'!$B$2:$B$4,"&lt;"&amp;$F229,'Rote Karten'!$C$2:$C$4,"&lt;="&amp;$G229)-COUNTIFS('Rote Karten'!$A$2:$A$4,$A229,'Rote Karten'!$D$2:$D$4,$B229,'Rote Karten'!$B$2:$B$4,"&lt;"&amp;$F229,'Rote Karten'!$C$2:$C$4,"&lt;="&amp;$G229)</f>
        <v>0</v>
      </c>
      <c r="I229" s="17" t="str">
        <f>IF(OR($L229="Tor",$L229="ET"),_xlfn.IFNA(IF(VLOOKUP($A229,Spiele!$A$2:$C$16,3,FALSE)=$B229,COUNTIFS($L$2:$L229,"Tor",$B$2:$B229,$B229,$A$2:$A229,$A229)+COUNTIFS($L$2:$L229,"ET",$B$2:$B229,$B229,$A$2:$A229,$A229)&amp;":"&amp;COUNTIFS($L$2:$L229,"Tor",$B$2:$B229,"&lt;&gt;"&amp;$B229,$A$2:$A229,$A229)+COUNTIFS($L$2:$L229,"ET",$B$2:$B229,"&lt;&gt;"&amp;$B229,$A$2:$A229,$A229),COUNTIFS($L$2:$L229,"Tor",$B$2:$B229,"&lt;&gt;"&amp;$B229,$A$2:$A229,$A229)+COUNTIFS($L$2:$L229,"ET",$B$2:$B229,"&lt;&gt;"&amp;$B229,$A$2:$A229,$A229)&amp;":"&amp;COUNTIFS($L$2:$L229,"Tor",$B$2:$B229,$B229,$A$2:$A229,$A229)+COUNTIFS($L$2:$L229,"ET",$B$2:$B229,$B229,$A$2:$A229,$A229)),""),"")</f>
        <v/>
      </c>
      <c r="J229" s="18">
        <f>_xlfn.IFNA(IF(VLOOKUP($A229,Spiele!$A$2:$D$16,3,FALSE)=$B229,(COUNTIFS($L$1:$L228,"Tor",$B$1:$B228,$B229,$A$1:$A228,$A229)+COUNTIFS($L$1:$L228,"ET",$B$1:$B228,$B229,$A$1:$A228,$A229))-(COUNTIFS($L$1:$L228,"Tor",$B$1:$B228,"&lt;&gt;"&amp;$B229,$A$1:$A228,$A229)+COUNTIFS($L$1:$L228,"ET",$B$1:$B228,"&lt;&gt;"&amp;$B229,$A$1:$A228,$A229)),(COUNTIFS($L$1:$L228,"Tor",$B$1:$B228,$B229,$A$1:$A228,$A229)+COUNTIFS($L$1:$L228,"ET",$B$1:$B228,$B229,$A$1:$A228,$A229))-(COUNTIFS($L$1:$L228,"Tor",$B$1:$B228,"&lt;&gt;"&amp;$B229,$A$1:$A228,$A229)+COUNTIFS($L$1:$L228,"ET",$B$1:$B228,"&lt;&gt;"&amp;$B229,$A$1:$A228,$A229))),"")</f>
        <v>0</v>
      </c>
      <c r="K229" s="3">
        <v>4</v>
      </c>
      <c r="L229" s="17" t="s">
        <v>20</v>
      </c>
      <c r="M229" s="2" t="s">
        <v>164</v>
      </c>
      <c r="N229" s="2" t="s">
        <v>153</v>
      </c>
      <c r="O229" s="17"/>
      <c r="AA229" s="2" t="s">
        <v>152</v>
      </c>
      <c r="AB229" s="17" t="s">
        <v>144</v>
      </c>
      <c r="AC229" s="14" t="s">
        <v>151</v>
      </c>
      <c r="AD229" s="14" t="s">
        <v>157</v>
      </c>
      <c r="AE229" s="18"/>
      <c r="AF229" s="13">
        <v>12.5</v>
      </c>
      <c r="AG229" s="13">
        <v>8</v>
      </c>
      <c r="AH229" s="19">
        <f t="shared" si="12"/>
        <v>11.922482962873127</v>
      </c>
      <c r="AI229" s="19">
        <f t="shared" si="13"/>
        <v>15.806694402996305</v>
      </c>
      <c r="AJ229" s="2" t="s">
        <v>147</v>
      </c>
      <c r="AK229" s="13">
        <v>3.5</v>
      </c>
      <c r="AL229" s="13">
        <v>0.5</v>
      </c>
      <c r="AM229" s="19">
        <f>IF(Abschlüsse[[#This Row],[Ergeb]]="ET","",SQRT(($AF229-$AK229)^2+($AG229-$AL229)^2))</f>
        <v>11.715374513859981</v>
      </c>
      <c r="AN229" s="3">
        <v>1</v>
      </c>
      <c r="AO229" s="13">
        <v>11.5</v>
      </c>
      <c r="AP229" s="13">
        <v>11</v>
      </c>
      <c r="AQ229" s="19">
        <f t="shared" si="14"/>
        <v>3.1622776601683795</v>
      </c>
      <c r="AR229" s="3">
        <v>1</v>
      </c>
      <c r="AS229" s="13">
        <v>12</v>
      </c>
      <c r="AT229" s="13">
        <v>7.5</v>
      </c>
      <c r="AU229" s="19">
        <f t="shared" si="15"/>
        <v>0.70710678118654757</v>
      </c>
    </row>
    <row r="230" spans="1:47" ht="25.05" customHeight="1">
      <c r="A230" s="3">
        <v>9</v>
      </c>
      <c r="B230" s="2" t="s">
        <v>71</v>
      </c>
      <c r="C230" s="17" t="str">
        <f>IF($A230="","",IF(VLOOKUP($A230,Spiele!$A$2:$D$16,3,FALSE)=$B230,"H","G"))</f>
        <v>H</v>
      </c>
      <c r="D230" s="17" t="str">
        <f>IF($B230="","",IF(VLOOKUP($A230,Spiele!$A$2:$F$16,3,FALSE)=$B230,VLOOKUP($A230,Spiele!$A$2:$F$16,4,FALSE),VLOOKUP($A230,Spiele!$A$2:$F$16,3,FALSE)))</f>
        <v>FCN</v>
      </c>
      <c r="E230" s="18">
        <f>IF(Abschlüsse[[#This Row],[Ergeb]]="ET",0,COUNTIFS($A$2:$A230,$A230,$B$2:$B230,$B230,$L$2:$L230,"&lt;&gt;ET"))</f>
        <v>2</v>
      </c>
      <c r="F230" s="11">
        <v>11</v>
      </c>
      <c r="G230" s="12">
        <v>1</v>
      </c>
      <c r="H230" s="18">
        <f>COUNTIFS('Rote Karten'!$A$2:$A$4,$A230,'Rote Karten'!$D$2:$D$4,"&lt;&gt;"&amp;$B230,'Rote Karten'!$B$2:$B$4,"&lt;"&amp;$F230,'Rote Karten'!$C$2:$C$4,"&lt;="&amp;$G230)-COUNTIFS('Rote Karten'!$A$2:$A$4,$A230,'Rote Karten'!$D$2:$D$4,$B230,'Rote Karten'!$B$2:$B$4,"&lt;"&amp;$F230,'Rote Karten'!$C$2:$C$4,"&lt;="&amp;$G230)</f>
        <v>0</v>
      </c>
      <c r="I230" s="17" t="str">
        <f>IF(OR($L230="Tor",$L230="ET"),_xlfn.IFNA(IF(VLOOKUP($A230,Spiele!$A$2:$C$16,3,FALSE)=$B230,COUNTIFS($L$2:$L230,"Tor",$B$2:$B230,$B230,$A$2:$A230,$A230)+COUNTIFS($L$2:$L230,"ET",$B$2:$B230,$B230,$A$2:$A230,$A230)&amp;":"&amp;COUNTIFS($L$2:$L230,"Tor",$B$2:$B230,"&lt;&gt;"&amp;$B230,$A$2:$A230,$A230)+COUNTIFS($L$2:$L230,"ET",$B$2:$B230,"&lt;&gt;"&amp;$B230,$A$2:$A230,$A230),COUNTIFS($L$2:$L230,"Tor",$B$2:$B230,"&lt;&gt;"&amp;$B230,$A$2:$A230,$A230)+COUNTIFS($L$2:$L230,"ET",$B$2:$B230,"&lt;&gt;"&amp;$B230,$A$2:$A230,$A230)&amp;":"&amp;COUNTIFS($L$2:$L230,"Tor",$B$2:$B230,$B230,$A$2:$A230,$A230)+COUNTIFS($L$2:$L230,"ET",$B$2:$B230,$B230,$A$2:$A230,$A230)),""),"")</f>
        <v/>
      </c>
      <c r="J230" s="18">
        <f>_xlfn.IFNA(IF(VLOOKUP($A230,Spiele!$A$2:$D$16,3,FALSE)=$B230,(COUNTIFS($L$1:$L229,"Tor",$B$1:$B229,$B230,$A$1:$A229,$A230)+COUNTIFS($L$1:$L229,"ET",$B$1:$B229,$B230,$A$1:$A229,$A230))-(COUNTIFS($L$1:$L229,"Tor",$B$1:$B229,"&lt;&gt;"&amp;$B230,$A$1:$A229,$A230)+COUNTIFS($L$1:$L229,"ET",$B$1:$B229,"&lt;&gt;"&amp;$B230,$A$1:$A229,$A230)),(COUNTIFS($L$1:$L229,"Tor",$B$1:$B229,$B230,$A$1:$A229,$A230)+COUNTIFS($L$1:$L229,"ET",$B$1:$B229,$B230,$A$1:$A229,$A230))-(COUNTIFS($L$1:$L229,"Tor",$B$1:$B229,"&lt;&gt;"&amp;$B230,$A$1:$A229,$A230)+COUNTIFS($L$1:$L229,"ET",$B$1:$B229,"&lt;&gt;"&amp;$B230,$A$1:$A229,$A230))),"")</f>
        <v>0</v>
      </c>
      <c r="K230" s="3">
        <v>5</v>
      </c>
      <c r="L230" s="17" t="s">
        <v>19</v>
      </c>
      <c r="M230" s="2" t="s">
        <v>174</v>
      </c>
      <c r="N230" s="2" t="s">
        <v>174</v>
      </c>
      <c r="O230" s="17"/>
      <c r="AA230" s="2" t="s">
        <v>155</v>
      </c>
      <c r="AB230" s="17" t="s">
        <v>161</v>
      </c>
      <c r="AC230" s="14" t="s">
        <v>162</v>
      </c>
      <c r="AD230" s="14" t="s">
        <v>157</v>
      </c>
      <c r="AE230" s="18"/>
      <c r="AF230" s="13">
        <v>6.5</v>
      </c>
      <c r="AG230" s="13">
        <v>7.5</v>
      </c>
      <c r="AH230" s="19">
        <f t="shared" si="12"/>
        <v>8.0197007425464459</v>
      </c>
      <c r="AI230" s="19">
        <f t="shared" si="13"/>
        <v>32.825658781510008</v>
      </c>
      <c r="AJ230" s="2" t="s">
        <v>147</v>
      </c>
      <c r="AK230" s="13">
        <v>1</v>
      </c>
      <c r="AL230" s="13">
        <v>0.5</v>
      </c>
      <c r="AM230" s="19">
        <f>IF(Abschlüsse[[#This Row],[Ergeb]]="ET","",SQRT(($AF230-$AK230)^2+($AG230-$AL230)^2))</f>
        <v>8.9022469073824286</v>
      </c>
      <c r="AN230" s="3">
        <v>3</v>
      </c>
      <c r="AO230" s="13">
        <v>7.5</v>
      </c>
      <c r="AP230" s="13">
        <v>6.5</v>
      </c>
      <c r="AQ230" s="19">
        <f t="shared" si="14"/>
        <v>1.4142135623730951</v>
      </c>
      <c r="AR230" s="3">
        <v>0</v>
      </c>
      <c r="AU230" s="19" t="str">
        <f t="shared" si="15"/>
        <v/>
      </c>
    </row>
    <row r="231" spans="1:47" ht="25.05" customHeight="1">
      <c r="A231" s="3">
        <v>9</v>
      </c>
      <c r="B231" s="2" t="s">
        <v>8</v>
      </c>
      <c r="C231" s="17" t="str">
        <f>IF($A231="","",IF(VLOOKUP($A231,Spiele!$A$2:$D$16,3,FALSE)=$B231,"H","G"))</f>
        <v>G</v>
      </c>
      <c r="D231" s="17" t="str">
        <f>IF($B231="","",IF(VLOOKUP($A231,Spiele!$A$2:$F$16,3,FALSE)=$B231,VLOOKUP($A231,Spiele!$A$2:$F$16,4,FALSE),VLOOKUP($A231,Spiele!$A$2:$F$16,3,FALSE)))</f>
        <v>UHG</v>
      </c>
      <c r="E231" s="18">
        <f>IF(Abschlüsse[[#This Row],[Ergeb]]="ET",0,COUNTIFS($A$2:$A231,$A231,$B$2:$B231,$B231,$L$2:$L231,"&lt;&gt;ET"))</f>
        <v>0</v>
      </c>
      <c r="F231" s="11">
        <v>18</v>
      </c>
      <c r="G231" s="12">
        <v>1</v>
      </c>
      <c r="H231" s="18">
        <f>COUNTIFS('Rote Karten'!$A$2:$A$4,$A231,'Rote Karten'!$D$2:$D$4,"&lt;&gt;"&amp;$B231,'Rote Karten'!$B$2:$B$4,"&lt;"&amp;$F231,'Rote Karten'!$C$2:$C$4,"&lt;="&amp;$G231)-COUNTIFS('Rote Karten'!$A$2:$A$4,$A231,'Rote Karten'!$D$2:$D$4,$B231,'Rote Karten'!$B$2:$B$4,"&lt;"&amp;$F231,'Rote Karten'!$C$2:$C$4,"&lt;="&amp;$G231)</f>
        <v>0</v>
      </c>
      <c r="I231" s="17" t="str">
        <f>IF(OR($L231="Tor",$L231="ET"),_xlfn.IFNA(IF(VLOOKUP($A231,Spiele!$A$2:$C$16,3,FALSE)=$B231,COUNTIFS($L$2:$L231,"Tor",$B$2:$B231,$B231,$A$2:$A231,$A231)+COUNTIFS($L$2:$L231,"ET",$B$2:$B231,$B231,$A$2:$A231,$A231)&amp;":"&amp;COUNTIFS($L$2:$L231,"Tor",$B$2:$B231,"&lt;&gt;"&amp;$B231,$A$2:$A231,$A231)+COUNTIFS($L$2:$L231,"ET",$B$2:$B231,"&lt;&gt;"&amp;$B231,$A$2:$A231,$A231),COUNTIFS($L$2:$L231,"Tor",$B$2:$B231,"&lt;&gt;"&amp;$B231,$A$2:$A231,$A231)+COUNTIFS($L$2:$L231,"ET",$B$2:$B231,"&lt;&gt;"&amp;$B231,$A$2:$A231,$A231)&amp;":"&amp;COUNTIFS($L$2:$L231,"Tor",$B$2:$B231,$B231,$A$2:$A231,$A231)+COUNTIFS($L$2:$L231,"ET",$B$2:$B231,$B231,$A$2:$A231,$A231)),""),"")</f>
        <v>0:1</v>
      </c>
      <c r="J231" s="18">
        <f>_xlfn.IFNA(IF(VLOOKUP($A231,Spiele!$A$2:$D$16,3,FALSE)=$B231,(COUNTIFS($L$1:$L230,"Tor",$B$1:$B230,$B231,$A$1:$A230,$A231)+COUNTIFS($L$1:$L230,"ET",$B$1:$B230,$B231,$A$1:$A230,$A231))-(COUNTIFS($L$1:$L230,"Tor",$B$1:$B230,"&lt;&gt;"&amp;$B231,$A$1:$A230,$A231)+COUNTIFS($L$1:$L230,"ET",$B$1:$B230,"&lt;&gt;"&amp;$B231,$A$1:$A230,$A231)),(COUNTIFS($L$1:$L230,"Tor",$B$1:$B230,$B231,$A$1:$A230,$A231)+COUNTIFS($L$1:$L230,"ET",$B$1:$B230,$B231,$A$1:$A230,$A231))-(COUNTIFS($L$1:$L230,"Tor",$B$1:$B230,"&lt;&gt;"&amp;$B231,$A$1:$A230,$A231)+COUNTIFS($L$1:$L230,"ET",$B$1:$B230,"&lt;&gt;"&amp;$B231,$A$1:$A230,$A231))),"")</f>
        <v>0</v>
      </c>
      <c r="K231" s="3">
        <v>6</v>
      </c>
      <c r="L231" s="17" t="s">
        <v>172</v>
      </c>
      <c r="O231" s="17"/>
      <c r="AC231" s="14"/>
      <c r="AD231" s="14"/>
      <c r="AE231" s="18"/>
      <c r="AH231" s="19" t="str">
        <f t="shared" si="12"/>
        <v/>
      </c>
      <c r="AI231" s="19" t="str">
        <f t="shared" si="13"/>
        <v/>
      </c>
      <c r="AM231" s="19" t="str">
        <f>IF(Abschlüsse[[#This Row],[Ergeb]]="ET","",SQRT(($AF231-$AK231)^2+($AG231-$AL231)^2))</f>
        <v/>
      </c>
      <c r="AO231" s="13"/>
      <c r="AP231" s="13"/>
      <c r="AQ231" s="19" t="str">
        <f t="shared" si="14"/>
        <v/>
      </c>
      <c r="AU231" s="19" t="str">
        <f t="shared" si="15"/>
        <v/>
      </c>
    </row>
    <row r="232" spans="1:47" ht="25.05" customHeight="1">
      <c r="A232" s="3">
        <v>9</v>
      </c>
      <c r="B232" s="2" t="s">
        <v>71</v>
      </c>
      <c r="C232" s="17" t="str">
        <f>IF($A232="","",IF(VLOOKUP($A232,Spiele!$A$2:$D$16,3,FALSE)=$B232,"H","G"))</f>
        <v>H</v>
      </c>
      <c r="D232" s="17" t="str">
        <f>IF($B232="","",IF(VLOOKUP($A232,Spiele!$A$2:$F$16,3,FALSE)=$B232,VLOOKUP($A232,Spiele!$A$2:$F$16,4,FALSE),VLOOKUP($A232,Spiele!$A$2:$F$16,3,FALSE)))</f>
        <v>FCN</v>
      </c>
      <c r="E232" s="18">
        <f>IF(Abschlüsse[[#This Row],[Ergeb]]="ET",0,COUNTIFS($A$2:$A232,$A232,$B$2:$B232,$B232,$L$2:$L232,"&lt;&gt;ET"))</f>
        <v>3</v>
      </c>
      <c r="F232" s="11">
        <v>22</v>
      </c>
      <c r="G232" s="12">
        <v>1</v>
      </c>
      <c r="H232" s="18">
        <f>COUNTIFS('Rote Karten'!$A$2:$A$4,$A232,'Rote Karten'!$D$2:$D$4,"&lt;&gt;"&amp;$B232,'Rote Karten'!$B$2:$B$4,"&lt;"&amp;$F232,'Rote Karten'!$C$2:$C$4,"&lt;="&amp;$G232)-COUNTIFS('Rote Karten'!$A$2:$A$4,$A232,'Rote Karten'!$D$2:$D$4,$B232,'Rote Karten'!$B$2:$B$4,"&lt;"&amp;$F232,'Rote Karten'!$C$2:$C$4,"&lt;="&amp;$G232)</f>
        <v>0</v>
      </c>
      <c r="I232" s="17" t="str">
        <f>IF(OR($L232="Tor",$L232="ET"),_xlfn.IFNA(IF(VLOOKUP($A232,Spiele!$A$2:$C$16,3,FALSE)=$B232,COUNTIFS($L$2:$L232,"Tor",$B$2:$B232,$B232,$A$2:$A232,$A232)+COUNTIFS($L$2:$L232,"ET",$B$2:$B232,$B232,$A$2:$A232,$A232)&amp;":"&amp;COUNTIFS($L$2:$L232,"Tor",$B$2:$B232,"&lt;&gt;"&amp;$B232,$A$2:$A232,$A232)+COUNTIFS($L$2:$L232,"ET",$B$2:$B232,"&lt;&gt;"&amp;$B232,$A$2:$A232,$A232),COUNTIFS($L$2:$L232,"Tor",$B$2:$B232,"&lt;&gt;"&amp;$B232,$A$2:$A232,$A232)+COUNTIFS($L$2:$L232,"ET",$B$2:$B232,"&lt;&gt;"&amp;$B232,$A$2:$A232,$A232)&amp;":"&amp;COUNTIFS($L$2:$L232,"Tor",$B$2:$B232,$B232,$A$2:$A232,$A232)+COUNTIFS($L$2:$L232,"ET",$B$2:$B232,$B232,$A$2:$A232,$A232)),""),"")</f>
        <v/>
      </c>
      <c r="J232" s="18">
        <f>_xlfn.IFNA(IF(VLOOKUP($A232,Spiele!$A$2:$D$16,3,FALSE)=$B232,(COUNTIFS($L$1:$L231,"Tor",$B$1:$B231,$B232,$A$1:$A231,$A232)+COUNTIFS($L$1:$L231,"ET",$B$1:$B231,$B232,$A$1:$A231,$A232))-(COUNTIFS($L$1:$L231,"Tor",$B$1:$B231,"&lt;&gt;"&amp;$B232,$A$1:$A231,$A232)+COUNTIFS($L$1:$L231,"ET",$B$1:$B231,"&lt;&gt;"&amp;$B232,$A$1:$A231,$A232)),(COUNTIFS($L$1:$L231,"Tor",$B$1:$B231,$B232,$A$1:$A231,$A232)+COUNTIFS($L$1:$L231,"ET",$B$1:$B231,$B232,$A$1:$A231,$A232))-(COUNTIFS($L$1:$L231,"Tor",$B$1:$B231,"&lt;&gt;"&amp;$B232,$A$1:$A231,$A232)+COUNTIFS($L$1:$L231,"ET",$B$1:$B231,"&lt;&gt;"&amp;$B232,$A$1:$A231,$A232))),"")</f>
        <v>-1</v>
      </c>
      <c r="K232" s="3">
        <v>7</v>
      </c>
      <c r="L232" s="17" t="s">
        <v>171</v>
      </c>
      <c r="M232" s="2" t="s">
        <v>148</v>
      </c>
      <c r="N232" s="2" t="s">
        <v>179</v>
      </c>
      <c r="O232" s="17"/>
      <c r="AA232" s="2" t="s">
        <v>152</v>
      </c>
      <c r="AB232" s="17" t="s">
        <v>150</v>
      </c>
      <c r="AC232" s="14" t="s">
        <v>151</v>
      </c>
      <c r="AD232" s="14" t="s">
        <v>157</v>
      </c>
      <c r="AE232" s="18"/>
      <c r="AF232" s="13">
        <v>9</v>
      </c>
      <c r="AG232" s="13">
        <v>13.5</v>
      </c>
      <c r="AH232" s="19">
        <f t="shared" si="12"/>
        <v>14.517768423556012</v>
      </c>
      <c r="AI232" s="19">
        <f t="shared" si="13"/>
        <v>21.579309622286836</v>
      </c>
      <c r="AJ232" s="2" t="s">
        <v>147</v>
      </c>
      <c r="AK232" s="13">
        <v>2.5</v>
      </c>
      <c r="AL232" s="13">
        <v>0.5</v>
      </c>
      <c r="AM232" s="19">
        <f>IF(Abschlüsse[[#This Row],[Ergeb]]="ET","",SQRT(($AF232-$AK232)^2+($AG232-$AL232)^2))</f>
        <v>14.534441853748634</v>
      </c>
      <c r="AN232" s="3">
        <v>2</v>
      </c>
      <c r="AO232" s="13">
        <v>9.5</v>
      </c>
      <c r="AP232" s="13">
        <v>15</v>
      </c>
      <c r="AQ232" s="19">
        <f t="shared" si="14"/>
        <v>1.5811388300841898</v>
      </c>
      <c r="AR232" s="3">
        <v>2</v>
      </c>
      <c r="AS232" s="13">
        <v>8.5</v>
      </c>
      <c r="AT232" s="13">
        <v>11.5</v>
      </c>
      <c r="AU232" s="19">
        <f t="shared" si="15"/>
        <v>2.0615528128088303</v>
      </c>
    </row>
    <row r="233" spans="1:47" ht="25.05" customHeight="1">
      <c r="A233" s="3">
        <v>9</v>
      </c>
      <c r="B233" s="2" t="s">
        <v>71</v>
      </c>
      <c r="C233" s="17" t="str">
        <f>IF($A233="","",IF(VLOOKUP($A233,Spiele!$A$2:$D$16,3,FALSE)=$B233,"H","G"))</f>
        <v>H</v>
      </c>
      <c r="D233" s="17" t="str">
        <f>IF($B233="","",IF(VLOOKUP($A233,Spiele!$A$2:$F$16,3,FALSE)=$B233,VLOOKUP($A233,Spiele!$A$2:$F$16,4,FALSE),VLOOKUP($A233,Spiele!$A$2:$F$16,3,FALSE)))</f>
        <v>FCN</v>
      </c>
      <c r="E233" s="18">
        <f>IF(Abschlüsse[[#This Row],[Ergeb]]="ET",0,COUNTIFS($A$2:$A233,$A233,$B$2:$B233,$B233,$L$2:$L233,"&lt;&gt;ET"))</f>
        <v>4</v>
      </c>
      <c r="F233" s="11">
        <v>22</v>
      </c>
      <c r="G233" s="12">
        <v>1</v>
      </c>
      <c r="H233" s="18">
        <f>COUNTIFS('Rote Karten'!$A$2:$A$4,$A233,'Rote Karten'!$D$2:$D$4,"&lt;&gt;"&amp;$B233,'Rote Karten'!$B$2:$B$4,"&lt;"&amp;$F233,'Rote Karten'!$C$2:$C$4,"&lt;="&amp;$G233)-COUNTIFS('Rote Karten'!$A$2:$A$4,$A233,'Rote Karten'!$D$2:$D$4,$B233,'Rote Karten'!$B$2:$B$4,"&lt;"&amp;$F233,'Rote Karten'!$C$2:$C$4,"&lt;="&amp;$G233)</f>
        <v>0</v>
      </c>
      <c r="I233" s="17" t="str">
        <f>IF(OR($L233="Tor",$L233="ET"),_xlfn.IFNA(IF(VLOOKUP($A233,Spiele!$A$2:$C$16,3,FALSE)=$B233,COUNTIFS($L$2:$L233,"Tor",$B$2:$B233,$B233,$A$2:$A233,$A233)+COUNTIFS($L$2:$L233,"ET",$B$2:$B233,$B233,$A$2:$A233,$A233)&amp;":"&amp;COUNTIFS($L$2:$L233,"Tor",$B$2:$B233,"&lt;&gt;"&amp;$B233,$A$2:$A233,$A233)+COUNTIFS($L$2:$L233,"ET",$B$2:$B233,"&lt;&gt;"&amp;$B233,$A$2:$A233,$A233),COUNTIFS($L$2:$L233,"Tor",$B$2:$B233,"&lt;&gt;"&amp;$B233,$A$2:$A233,$A233)+COUNTIFS($L$2:$L233,"ET",$B$2:$B233,"&lt;&gt;"&amp;$B233,$A$2:$A233,$A233)&amp;":"&amp;COUNTIFS($L$2:$L233,"Tor",$B$2:$B233,$B233,$A$2:$A233,$A233)+COUNTIFS($L$2:$L233,"ET",$B$2:$B233,$B233,$A$2:$A233,$A233)),""),"")</f>
        <v/>
      </c>
      <c r="J233" s="18">
        <f>_xlfn.IFNA(IF(VLOOKUP($A233,Spiele!$A$2:$D$16,3,FALSE)=$B233,(COUNTIFS($L$1:$L232,"Tor",$B$1:$B232,$B233,$A$1:$A232,$A233)+COUNTIFS($L$1:$L232,"ET",$B$1:$B232,$B233,$A$1:$A232,$A233))-(COUNTIFS($L$1:$L232,"Tor",$B$1:$B232,"&lt;&gt;"&amp;$B233,$A$1:$A232,$A233)+COUNTIFS($L$1:$L232,"ET",$B$1:$B232,"&lt;&gt;"&amp;$B233,$A$1:$A232,$A233)),(COUNTIFS($L$1:$L232,"Tor",$B$1:$B232,$B233,$A$1:$A232,$A233)+COUNTIFS($L$1:$L232,"ET",$B$1:$B232,$B233,$A$1:$A232,$A233))-(COUNTIFS($L$1:$L232,"Tor",$B$1:$B232,"&lt;&gt;"&amp;$B233,$A$1:$A232,$A233)+COUNTIFS($L$1:$L232,"ET",$B$1:$B232,"&lt;&gt;"&amp;$B233,$A$1:$A232,$A233))),"")</f>
        <v>-1</v>
      </c>
      <c r="K233" s="3">
        <v>8</v>
      </c>
      <c r="L233" s="17" t="s">
        <v>20</v>
      </c>
      <c r="M233" s="2" t="s">
        <v>158</v>
      </c>
      <c r="N233" s="2" t="s">
        <v>177</v>
      </c>
      <c r="O233" s="17"/>
      <c r="AA233" s="2" t="s">
        <v>142</v>
      </c>
      <c r="AB233" s="17" t="s">
        <v>144</v>
      </c>
      <c r="AC233" s="14" t="s">
        <v>151</v>
      </c>
      <c r="AD233" s="14" t="s">
        <v>157</v>
      </c>
      <c r="AE233" s="18"/>
      <c r="AF233" s="13">
        <v>12.5</v>
      </c>
      <c r="AG233" s="13">
        <v>21</v>
      </c>
      <c r="AH233" s="19">
        <f t="shared" si="12"/>
        <v>22.784766841027803</v>
      </c>
      <c r="AI233" s="19">
        <f t="shared" si="13"/>
        <v>14.750363847165703</v>
      </c>
      <c r="AJ233" s="2" t="s">
        <v>147</v>
      </c>
      <c r="AK233" s="13">
        <v>2.5</v>
      </c>
      <c r="AL233" s="13">
        <v>1</v>
      </c>
      <c r="AM233" s="19">
        <f>IF(Abschlüsse[[#This Row],[Ergeb]]="ET","",SQRT(($AF233-$AK233)^2+($AG233-$AL233)^2))</f>
        <v>22.360679774997898</v>
      </c>
      <c r="AN233" s="3">
        <v>0</v>
      </c>
      <c r="AO233" s="13"/>
      <c r="AP233" s="13"/>
      <c r="AQ233" s="19" t="str">
        <f t="shared" si="14"/>
        <v/>
      </c>
      <c r="AR233" s="3">
        <v>2</v>
      </c>
      <c r="AS233" s="13">
        <v>11.5</v>
      </c>
      <c r="AT233" s="13">
        <v>20</v>
      </c>
      <c r="AU233" s="19">
        <f t="shared" si="15"/>
        <v>1.4142135623730951</v>
      </c>
    </row>
    <row r="234" spans="1:47" ht="25.05" customHeight="1">
      <c r="A234" s="3">
        <v>9</v>
      </c>
      <c r="B234" s="2" t="s">
        <v>71</v>
      </c>
      <c r="C234" s="17" t="str">
        <f>IF($A234="","",IF(VLOOKUP($A234,Spiele!$A$2:$D$16,3,FALSE)=$B234,"H","G"))</f>
        <v>H</v>
      </c>
      <c r="D234" s="17" t="str">
        <f>IF($B234="","",IF(VLOOKUP($A234,Spiele!$A$2:$F$16,3,FALSE)=$B234,VLOOKUP($A234,Spiele!$A$2:$F$16,4,FALSE),VLOOKUP($A234,Spiele!$A$2:$F$16,3,FALSE)))</f>
        <v>FCN</v>
      </c>
      <c r="E234" s="18">
        <f>IF(Abschlüsse[[#This Row],[Ergeb]]="ET",0,COUNTIFS($A$2:$A234,$A234,$B$2:$B234,$B234,$L$2:$L234,"&lt;&gt;ET"))</f>
        <v>5</v>
      </c>
      <c r="F234" s="11">
        <v>22</v>
      </c>
      <c r="G234" s="12">
        <v>1</v>
      </c>
      <c r="H234" s="18">
        <f>COUNTIFS('Rote Karten'!$A$2:$A$4,$A234,'Rote Karten'!$D$2:$D$4,"&lt;&gt;"&amp;$B234,'Rote Karten'!$B$2:$B$4,"&lt;"&amp;$F234,'Rote Karten'!$C$2:$C$4,"&lt;="&amp;$G234)-COUNTIFS('Rote Karten'!$A$2:$A$4,$A234,'Rote Karten'!$D$2:$D$4,$B234,'Rote Karten'!$B$2:$B$4,"&lt;"&amp;$F234,'Rote Karten'!$C$2:$C$4,"&lt;="&amp;$G234)</f>
        <v>0</v>
      </c>
      <c r="I234" s="17" t="str">
        <f>IF(OR($L234="Tor",$L234="ET"),_xlfn.IFNA(IF(VLOOKUP($A234,Spiele!$A$2:$C$16,3,FALSE)=$B234,COUNTIFS($L$2:$L234,"Tor",$B$2:$B234,$B234,$A$2:$A234,$A234)+COUNTIFS($L$2:$L234,"ET",$B$2:$B234,$B234,$A$2:$A234,$A234)&amp;":"&amp;COUNTIFS($L$2:$L234,"Tor",$B$2:$B234,"&lt;&gt;"&amp;$B234,$A$2:$A234,$A234)+COUNTIFS($L$2:$L234,"ET",$B$2:$B234,"&lt;&gt;"&amp;$B234,$A$2:$A234,$A234),COUNTIFS($L$2:$L234,"Tor",$B$2:$B234,"&lt;&gt;"&amp;$B234,$A$2:$A234,$A234)+COUNTIFS($L$2:$L234,"ET",$B$2:$B234,"&lt;&gt;"&amp;$B234,$A$2:$A234,$A234)&amp;":"&amp;COUNTIFS($L$2:$L234,"Tor",$B$2:$B234,$B234,$A$2:$A234,$A234)+COUNTIFS($L$2:$L234,"ET",$B$2:$B234,$B234,$A$2:$A234,$A234)),""),"")</f>
        <v/>
      </c>
      <c r="J234" s="18">
        <f>_xlfn.IFNA(IF(VLOOKUP($A234,Spiele!$A$2:$D$16,3,FALSE)=$B234,(COUNTIFS($L$1:$L233,"Tor",$B$1:$B233,$B234,$A$1:$A233,$A234)+COUNTIFS($L$1:$L233,"ET",$B$1:$B233,$B234,$A$1:$A233,$A234))-(COUNTIFS($L$1:$L233,"Tor",$B$1:$B233,"&lt;&gt;"&amp;$B234,$A$1:$A233,$A234)+COUNTIFS($L$1:$L233,"ET",$B$1:$B233,"&lt;&gt;"&amp;$B234,$A$1:$A233,$A234)),(COUNTIFS($L$1:$L233,"Tor",$B$1:$B233,$B234,$A$1:$A233,$A234)+COUNTIFS($L$1:$L233,"ET",$B$1:$B233,$B234,$A$1:$A233,$A234))-(COUNTIFS($L$1:$L233,"Tor",$B$1:$B233,"&lt;&gt;"&amp;$B234,$A$1:$A233,$A234)+COUNTIFS($L$1:$L233,"ET",$B$1:$B233,"&lt;&gt;"&amp;$B234,$A$1:$A233,$A234))),"")</f>
        <v>-1</v>
      </c>
      <c r="K234" s="3">
        <v>8</v>
      </c>
      <c r="L234" s="17" t="s">
        <v>18</v>
      </c>
      <c r="M234" s="2" t="s">
        <v>164</v>
      </c>
      <c r="N234" s="2" t="s">
        <v>159</v>
      </c>
      <c r="O234" s="17"/>
      <c r="AA234" s="2" t="s">
        <v>143</v>
      </c>
      <c r="AB234" s="17" t="s">
        <v>150</v>
      </c>
      <c r="AC234" s="14" t="s">
        <v>151</v>
      </c>
      <c r="AD234" s="14" t="s">
        <v>157</v>
      </c>
      <c r="AE234" s="18"/>
      <c r="AF234" s="13">
        <v>14.5</v>
      </c>
      <c r="AG234" s="13">
        <v>18.5</v>
      </c>
      <c r="AH234" s="19">
        <f t="shared" si="12"/>
        <v>21.441912228157264</v>
      </c>
      <c r="AI234" s="19">
        <f t="shared" si="13"/>
        <v>14.100633260461773</v>
      </c>
      <c r="AJ234" s="2" t="s">
        <v>147</v>
      </c>
      <c r="AK234" s="13">
        <v>2</v>
      </c>
      <c r="AL234" s="13">
        <v>0.5</v>
      </c>
      <c r="AM234" s="19">
        <f>IF(Abschlüsse[[#This Row],[Ergeb]]="ET","",SQRT(($AF234-$AK234)^2+($AG234-$AL234)^2))</f>
        <v>21.914607000811127</v>
      </c>
      <c r="AN234" s="3">
        <v>0</v>
      </c>
      <c r="AO234" s="13"/>
      <c r="AP234" s="13"/>
      <c r="AQ234" s="19" t="str">
        <f t="shared" si="14"/>
        <v/>
      </c>
      <c r="AR234" s="3">
        <v>2</v>
      </c>
      <c r="AS234" s="13">
        <v>13</v>
      </c>
      <c r="AT234" s="13">
        <v>17</v>
      </c>
      <c r="AU234" s="19">
        <f t="shared" si="15"/>
        <v>2.1213203435596424</v>
      </c>
    </row>
    <row r="235" spans="1:47" ht="25.05" customHeight="1">
      <c r="A235" s="3">
        <v>9</v>
      </c>
      <c r="B235" s="2" t="s">
        <v>71</v>
      </c>
      <c r="C235" s="17" t="str">
        <f>IF($A235="","",IF(VLOOKUP($A235,Spiele!$A$2:$D$16,3,FALSE)=$B235,"H","G"))</f>
        <v>H</v>
      </c>
      <c r="D235" s="17" t="str">
        <f>IF($B235="","",IF(VLOOKUP($A235,Spiele!$A$2:$F$16,3,FALSE)=$B235,VLOOKUP($A235,Spiele!$A$2:$F$16,4,FALSE),VLOOKUP($A235,Spiele!$A$2:$F$16,3,FALSE)))</f>
        <v>FCN</v>
      </c>
      <c r="E235" s="18">
        <f>IF(Abschlüsse[[#This Row],[Ergeb]]="ET",0,COUNTIFS($A$2:$A235,$A235,$B$2:$B235,$B235,$L$2:$L235,"&lt;&gt;ET"))</f>
        <v>6</v>
      </c>
      <c r="F235" s="11">
        <v>23</v>
      </c>
      <c r="G235" s="12">
        <v>1</v>
      </c>
      <c r="H235" s="18">
        <f>COUNTIFS('Rote Karten'!$A$2:$A$4,$A235,'Rote Karten'!$D$2:$D$4,"&lt;&gt;"&amp;$B235,'Rote Karten'!$B$2:$B$4,"&lt;"&amp;$F235,'Rote Karten'!$C$2:$C$4,"&lt;="&amp;$G235)-COUNTIFS('Rote Karten'!$A$2:$A$4,$A235,'Rote Karten'!$D$2:$D$4,$B235,'Rote Karten'!$B$2:$B$4,"&lt;"&amp;$F235,'Rote Karten'!$C$2:$C$4,"&lt;="&amp;$G235)</f>
        <v>0</v>
      </c>
      <c r="I235" s="17" t="str">
        <f>IF(OR($L235="Tor",$L235="ET"),_xlfn.IFNA(IF(VLOOKUP($A235,Spiele!$A$2:$C$16,3,FALSE)=$B235,COUNTIFS($L$2:$L235,"Tor",$B$2:$B235,$B235,$A$2:$A235,$A235)+COUNTIFS($L$2:$L235,"ET",$B$2:$B235,$B235,$A$2:$A235,$A235)&amp;":"&amp;COUNTIFS($L$2:$L235,"Tor",$B$2:$B235,"&lt;&gt;"&amp;$B235,$A$2:$A235,$A235)+COUNTIFS($L$2:$L235,"ET",$B$2:$B235,"&lt;&gt;"&amp;$B235,$A$2:$A235,$A235),COUNTIFS($L$2:$L235,"Tor",$B$2:$B235,"&lt;&gt;"&amp;$B235,$A$2:$A235,$A235)+COUNTIFS($L$2:$L235,"ET",$B$2:$B235,"&lt;&gt;"&amp;$B235,$A$2:$A235,$A235)&amp;":"&amp;COUNTIFS($L$2:$L235,"Tor",$B$2:$B235,$B235,$A$2:$A235,$A235)+COUNTIFS($L$2:$L235,"ET",$B$2:$B235,$B235,$A$2:$A235,$A235)),""),"")</f>
        <v/>
      </c>
      <c r="J235" s="18">
        <f>_xlfn.IFNA(IF(VLOOKUP($A235,Spiele!$A$2:$D$16,3,FALSE)=$B235,(COUNTIFS($L$1:$L234,"Tor",$B$1:$B234,$B235,$A$1:$A234,$A235)+COUNTIFS($L$1:$L234,"ET",$B$1:$B234,$B235,$A$1:$A234,$A235))-(COUNTIFS($L$1:$L234,"Tor",$B$1:$B234,"&lt;&gt;"&amp;$B235,$A$1:$A234,$A235)+COUNTIFS($L$1:$L234,"ET",$B$1:$B234,"&lt;&gt;"&amp;$B235,$A$1:$A234,$A235)),(COUNTIFS($L$1:$L234,"Tor",$B$1:$B234,$B235,$A$1:$A234,$A235)+COUNTIFS($L$1:$L234,"ET",$B$1:$B234,$B235,$A$1:$A234,$A235))-(COUNTIFS($L$1:$L234,"Tor",$B$1:$B234,"&lt;&gt;"&amp;$B235,$A$1:$A234,$A235)+COUNTIFS($L$1:$L234,"ET",$B$1:$B234,"&lt;&gt;"&amp;$B235,$A$1:$A234,$A235))),"")</f>
        <v>-1</v>
      </c>
      <c r="K235" s="3">
        <v>9</v>
      </c>
      <c r="L235" s="17" t="s">
        <v>19</v>
      </c>
      <c r="M235" s="2" t="s">
        <v>164</v>
      </c>
      <c r="N235" s="2" t="s">
        <v>154</v>
      </c>
      <c r="O235" s="17"/>
      <c r="AA235" s="2" t="s">
        <v>155</v>
      </c>
      <c r="AB235" s="17" t="s">
        <v>150</v>
      </c>
      <c r="AC235" s="14" t="s">
        <v>145</v>
      </c>
      <c r="AD235" s="14" t="s">
        <v>163</v>
      </c>
      <c r="AE235" s="18"/>
      <c r="AF235" s="13">
        <v>-1.5</v>
      </c>
      <c r="AG235" s="13">
        <v>6.5</v>
      </c>
      <c r="AH235" s="19">
        <f t="shared" si="12"/>
        <v>6.5</v>
      </c>
      <c r="AI235" s="19">
        <f t="shared" si="13"/>
        <v>56.826212548666831</v>
      </c>
      <c r="AJ235" s="2" t="s">
        <v>147</v>
      </c>
      <c r="AK235" s="13">
        <v>-2.5</v>
      </c>
      <c r="AL235" s="13">
        <v>0.5</v>
      </c>
      <c r="AM235" s="19">
        <f>IF(Abschlüsse[[#This Row],[Ergeb]]="ET","",SQRT(($AF235-$AK235)^2+($AG235-$AL235)^2))</f>
        <v>6.0827625302982193</v>
      </c>
      <c r="AN235" s="3">
        <v>1</v>
      </c>
      <c r="AO235" s="13">
        <v>-3</v>
      </c>
      <c r="AP235" s="13">
        <v>8</v>
      </c>
      <c r="AQ235" s="19">
        <f t="shared" si="14"/>
        <v>2.1213203435596424</v>
      </c>
      <c r="AR235" s="3">
        <v>1</v>
      </c>
      <c r="AS235" s="13">
        <v>1.5</v>
      </c>
      <c r="AT235" s="13">
        <v>3</v>
      </c>
      <c r="AU235" s="19">
        <f t="shared" si="15"/>
        <v>4.6097722286464435</v>
      </c>
    </row>
    <row r="236" spans="1:47" ht="25.05" customHeight="1">
      <c r="A236" s="3">
        <v>9</v>
      </c>
      <c r="B236" s="2" t="s">
        <v>71</v>
      </c>
      <c r="C236" s="17" t="str">
        <f>IF($A236="","",IF(VLOOKUP($A236,Spiele!$A$2:$D$16,3,FALSE)=$B236,"H","G"))</f>
        <v>H</v>
      </c>
      <c r="D236" s="17" t="str">
        <f>IF($B236="","",IF(VLOOKUP($A236,Spiele!$A$2:$F$16,3,FALSE)=$B236,VLOOKUP($A236,Spiele!$A$2:$F$16,4,FALSE),VLOOKUP($A236,Spiele!$A$2:$F$16,3,FALSE)))</f>
        <v>FCN</v>
      </c>
      <c r="E236" s="18">
        <f>IF(Abschlüsse[[#This Row],[Ergeb]]="ET",0,COUNTIFS($A$2:$A236,$A236,$B$2:$B236,$B236,$L$2:$L236,"&lt;&gt;ET"))</f>
        <v>7</v>
      </c>
      <c r="F236" s="11">
        <v>24</v>
      </c>
      <c r="G236" s="12">
        <v>1</v>
      </c>
      <c r="H236" s="18">
        <f>COUNTIFS('Rote Karten'!$A$2:$A$4,$A236,'Rote Karten'!$D$2:$D$4,"&lt;&gt;"&amp;$B236,'Rote Karten'!$B$2:$B$4,"&lt;"&amp;$F236,'Rote Karten'!$C$2:$C$4,"&lt;="&amp;$G236)-COUNTIFS('Rote Karten'!$A$2:$A$4,$A236,'Rote Karten'!$D$2:$D$4,$B236,'Rote Karten'!$B$2:$B$4,"&lt;"&amp;$F236,'Rote Karten'!$C$2:$C$4,"&lt;="&amp;$G236)</f>
        <v>0</v>
      </c>
      <c r="I236" s="17" t="str">
        <f>IF(OR($L236="Tor",$L236="ET"),_xlfn.IFNA(IF(VLOOKUP($A236,Spiele!$A$2:$C$16,3,FALSE)=$B236,COUNTIFS($L$2:$L236,"Tor",$B$2:$B236,$B236,$A$2:$A236,$A236)+COUNTIFS($L$2:$L236,"ET",$B$2:$B236,$B236,$A$2:$A236,$A236)&amp;":"&amp;COUNTIFS($L$2:$L236,"Tor",$B$2:$B236,"&lt;&gt;"&amp;$B236,$A$2:$A236,$A236)+COUNTIFS($L$2:$L236,"ET",$B$2:$B236,"&lt;&gt;"&amp;$B236,$A$2:$A236,$A236),COUNTIFS($L$2:$L236,"Tor",$B$2:$B236,"&lt;&gt;"&amp;$B236,$A$2:$A236,$A236)+COUNTIFS($L$2:$L236,"ET",$B$2:$B236,"&lt;&gt;"&amp;$B236,$A$2:$A236,$A236)&amp;":"&amp;COUNTIFS($L$2:$L236,"Tor",$B$2:$B236,$B236,$A$2:$A236,$A236)+COUNTIFS($L$2:$L236,"ET",$B$2:$B236,$B236,$A$2:$A236,$A236)),""),"")</f>
        <v>1:1</v>
      </c>
      <c r="J236" s="18">
        <f>_xlfn.IFNA(IF(VLOOKUP($A236,Spiele!$A$2:$D$16,3,FALSE)=$B236,(COUNTIFS($L$1:$L235,"Tor",$B$1:$B235,$B236,$A$1:$A235,$A236)+COUNTIFS($L$1:$L235,"ET",$B$1:$B235,$B236,$A$1:$A235,$A236))-(COUNTIFS($L$1:$L235,"Tor",$B$1:$B235,"&lt;&gt;"&amp;$B236,$A$1:$A235,$A236)+COUNTIFS($L$1:$L235,"ET",$B$1:$B235,"&lt;&gt;"&amp;$B236,$A$1:$A235,$A236)),(COUNTIFS($L$1:$L235,"Tor",$B$1:$B235,$B236,$A$1:$A235,$A236)+COUNTIFS($L$1:$L235,"ET",$B$1:$B235,$B236,$A$1:$A235,$A236))-(COUNTIFS($L$1:$L235,"Tor",$B$1:$B235,"&lt;&gt;"&amp;$B236,$A$1:$A235,$A236)+COUNTIFS($L$1:$L235,"ET",$B$1:$B235,"&lt;&gt;"&amp;$B236,$A$1:$A235,$A236))),"")</f>
        <v>-1</v>
      </c>
      <c r="K236" s="3">
        <v>10</v>
      </c>
      <c r="L236" s="17" t="s">
        <v>0</v>
      </c>
      <c r="M236" s="2" t="s">
        <v>164</v>
      </c>
      <c r="N236" s="2" t="s">
        <v>177</v>
      </c>
      <c r="O236" s="17"/>
      <c r="AA236" s="2" t="s">
        <v>142</v>
      </c>
      <c r="AB236" s="17" t="s">
        <v>150</v>
      </c>
      <c r="AC236" s="14" t="s">
        <v>145</v>
      </c>
      <c r="AD236" s="14" t="s">
        <v>157</v>
      </c>
      <c r="AE236" s="18"/>
      <c r="AF236" s="13">
        <v>-1</v>
      </c>
      <c r="AG236" s="13">
        <v>9</v>
      </c>
      <c r="AH236" s="19">
        <f t="shared" si="12"/>
        <v>9</v>
      </c>
      <c r="AI236" s="19">
        <f t="shared" si="13"/>
        <v>43.839454439268671</v>
      </c>
      <c r="AJ236" s="2" t="s">
        <v>147</v>
      </c>
      <c r="AK236" s="13">
        <v>-0.5</v>
      </c>
      <c r="AL236" s="13">
        <v>2.5</v>
      </c>
      <c r="AM236" s="19">
        <f>IF(Abschlüsse[[#This Row],[Ergeb]]="ET","",SQRT(($AF236-$AK236)^2+($AG236-$AL236)^2))</f>
        <v>6.5192024052026492</v>
      </c>
      <c r="AN236" s="3">
        <v>0</v>
      </c>
      <c r="AO236" s="13"/>
      <c r="AP236" s="13"/>
      <c r="AQ236" s="19" t="str">
        <f t="shared" si="14"/>
        <v/>
      </c>
      <c r="AR236" s="3">
        <v>1</v>
      </c>
      <c r="AS236" s="13">
        <v>-0.5</v>
      </c>
      <c r="AT236" s="13">
        <v>8.5</v>
      </c>
      <c r="AU236" s="19">
        <f t="shared" si="15"/>
        <v>0.70710678118654757</v>
      </c>
    </row>
    <row r="237" spans="1:47" ht="25.05" customHeight="1">
      <c r="A237" s="3">
        <v>9</v>
      </c>
      <c r="B237" s="2" t="s">
        <v>8</v>
      </c>
      <c r="C237" s="17" t="str">
        <f>IF($A237="","",IF(VLOOKUP($A237,Spiele!$A$2:$D$16,3,FALSE)=$B237,"H","G"))</f>
        <v>G</v>
      </c>
      <c r="D237" s="17" t="str">
        <f>IF($B237="","",IF(VLOOKUP($A237,Spiele!$A$2:$F$16,3,FALSE)=$B237,VLOOKUP($A237,Spiele!$A$2:$F$16,4,FALSE),VLOOKUP($A237,Spiele!$A$2:$F$16,3,FALSE)))</f>
        <v>UHG</v>
      </c>
      <c r="E237" s="18">
        <f>IF(Abschlüsse[[#This Row],[Ergeb]]="ET",0,COUNTIFS($A$2:$A237,$A237,$B$2:$B237,$B237,$L$2:$L237,"&lt;&gt;ET"))</f>
        <v>4</v>
      </c>
      <c r="F237" s="11">
        <v>29</v>
      </c>
      <c r="G237" s="12">
        <v>1</v>
      </c>
      <c r="H237" s="18">
        <f>COUNTIFS('Rote Karten'!$A$2:$A$4,$A237,'Rote Karten'!$D$2:$D$4,"&lt;&gt;"&amp;$B237,'Rote Karten'!$B$2:$B$4,"&lt;"&amp;$F237,'Rote Karten'!$C$2:$C$4,"&lt;="&amp;$G237)-COUNTIFS('Rote Karten'!$A$2:$A$4,$A237,'Rote Karten'!$D$2:$D$4,$B237,'Rote Karten'!$B$2:$B$4,"&lt;"&amp;$F237,'Rote Karten'!$C$2:$C$4,"&lt;="&amp;$G237)</f>
        <v>0</v>
      </c>
      <c r="I237" s="17" t="str">
        <f>IF(OR($L237="Tor",$L237="ET"),_xlfn.IFNA(IF(VLOOKUP($A237,Spiele!$A$2:$C$16,3,FALSE)=$B237,COUNTIFS($L$2:$L237,"Tor",$B$2:$B237,$B237,$A$2:$A237,$A237)+COUNTIFS($L$2:$L237,"ET",$B$2:$B237,$B237,$A$2:$A237,$A237)&amp;":"&amp;COUNTIFS($L$2:$L237,"Tor",$B$2:$B237,"&lt;&gt;"&amp;$B237,$A$2:$A237,$A237)+COUNTIFS($L$2:$L237,"ET",$B$2:$B237,"&lt;&gt;"&amp;$B237,$A$2:$A237,$A237),COUNTIFS($L$2:$L237,"Tor",$B$2:$B237,"&lt;&gt;"&amp;$B237,$A$2:$A237,$A237)+COUNTIFS($L$2:$L237,"ET",$B$2:$B237,"&lt;&gt;"&amp;$B237,$A$2:$A237,$A237)&amp;":"&amp;COUNTIFS($L$2:$L237,"Tor",$B$2:$B237,$B237,$A$2:$A237,$A237)+COUNTIFS($L$2:$L237,"ET",$B$2:$B237,$B237,$A$2:$A237,$A237)),""),"")</f>
        <v/>
      </c>
      <c r="J237" s="18">
        <f>_xlfn.IFNA(IF(VLOOKUP($A237,Spiele!$A$2:$D$16,3,FALSE)=$B237,(COUNTIFS($L$1:$L236,"Tor",$B$1:$B236,$B237,$A$1:$A236,$A237)+COUNTIFS($L$1:$L236,"ET",$B$1:$B236,$B237,$A$1:$A236,$A237))-(COUNTIFS($L$1:$L236,"Tor",$B$1:$B236,"&lt;&gt;"&amp;$B237,$A$1:$A236,$A237)+COUNTIFS($L$1:$L236,"ET",$B$1:$B236,"&lt;&gt;"&amp;$B237,$A$1:$A236,$A237)),(COUNTIFS($L$1:$L236,"Tor",$B$1:$B236,$B237,$A$1:$A236,$A237)+COUNTIFS($L$1:$L236,"ET",$B$1:$B236,$B237,$A$1:$A236,$A237))-(COUNTIFS($L$1:$L236,"Tor",$B$1:$B236,"&lt;&gt;"&amp;$B237,$A$1:$A236,$A237)+COUNTIFS($L$1:$L236,"ET",$B$1:$B236,"&lt;&gt;"&amp;$B237,$A$1:$A236,$A237))),"")</f>
        <v>0</v>
      </c>
      <c r="K237" s="3">
        <v>11</v>
      </c>
      <c r="L237" s="17" t="s">
        <v>20</v>
      </c>
      <c r="M237" s="2" t="s">
        <v>148</v>
      </c>
      <c r="N237" s="2" t="s">
        <v>149</v>
      </c>
      <c r="O237" s="17">
        <v>4</v>
      </c>
      <c r="P237" s="2">
        <v>20</v>
      </c>
      <c r="Q237" s="2">
        <v>16</v>
      </c>
      <c r="R237" s="2">
        <v>26</v>
      </c>
      <c r="S237" s="2">
        <v>13</v>
      </c>
      <c r="T237" s="2">
        <v>4</v>
      </c>
      <c r="AA237" s="2" t="s">
        <v>152</v>
      </c>
      <c r="AB237" s="17" t="s">
        <v>144</v>
      </c>
      <c r="AC237" s="14" t="s">
        <v>151</v>
      </c>
      <c r="AD237" s="14" t="s">
        <v>157</v>
      </c>
      <c r="AE237" s="18">
        <v>7</v>
      </c>
      <c r="AF237" s="13">
        <v>-12</v>
      </c>
      <c r="AG237" s="13">
        <v>11</v>
      </c>
      <c r="AH237" s="19">
        <f t="shared" si="12"/>
        <v>13.804187770383304</v>
      </c>
      <c r="AI237" s="19">
        <f t="shared" si="13"/>
        <v>17.74603331770259</v>
      </c>
      <c r="AJ237" s="2" t="s">
        <v>147</v>
      </c>
      <c r="AK237" s="13">
        <v>-3</v>
      </c>
      <c r="AL237" s="13">
        <v>1.5</v>
      </c>
      <c r="AM237" s="19">
        <f>IF(Abschlüsse[[#This Row],[Ergeb]]="ET","",SQRT(($AF237-$AK237)^2+($AG237-$AL237)^2))</f>
        <v>13.0862523283024</v>
      </c>
      <c r="AN237" s="3">
        <v>2</v>
      </c>
      <c r="AO237" s="13">
        <v>-12</v>
      </c>
      <c r="AP237" s="13">
        <v>9.5</v>
      </c>
      <c r="AQ237" s="19">
        <f t="shared" si="14"/>
        <v>1.5</v>
      </c>
      <c r="AR237" s="3">
        <v>1</v>
      </c>
      <c r="AS237" s="13">
        <v>-6.5</v>
      </c>
      <c r="AT237" s="13">
        <v>5.5</v>
      </c>
      <c r="AU237" s="19">
        <f t="shared" si="15"/>
        <v>7.7781745930520225</v>
      </c>
    </row>
    <row r="238" spans="1:47" ht="25.05" customHeight="1">
      <c r="A238" s="3">
        <v>9</v>
      </c>
      <c r="B238" s="2" t="s">
        <v>8</v>
      </c>
      <c r="C238" s="17" t="str">
        <f>IF($A238="","",IF(VLOOKUP($A238,Spiele!$A$2:$D$16,3,FALSE)=$B238,"H","G"))</f>
        <v>G</v>
      </c>
      <c r="D238" s="17" t="str">
        <f>IF($B238="","",IF(VLOOKUP($A238,Spiele!$A$2:$F$16,3,FALSE)=$B238,VLOOKUP($A238,Spiele!$A$2:$F$16,4,FALSE),VLOOKUP($A238,Spiele!$A$2:$F$16,3,FALSE)))</f>
        <v>UHG</v>
      </c>
      <c r="E238" s="18">
        <f>IF(Abschlüsse[[#This Row],[Ergeb]]="ET",0,COUNTIFS($A$2:$A238,$A238,$B$2:$B238,$B238,$L$2:$L238,"&lt;&gt;ET"))</f>
        <v>5</v>
      </c>
      <c r="F238" s="11">
        <v>30</v>
      </c>
      <c r="G238" s="12">
        <v>1</v>
      </c>
      <c r="H238" s="18">
        <f>COUNTIFS('Rote Karten'!$A$2:$A$4,$A238,'Rote Karten'!$D$2:$D$4,"&lt;&gt;"&amp;$B238,'Rote Karten'!$B$2:$B$4,"&lt;"&amp;$F238,'Rote Karten'!$C$2:$C$4,"&lt;="&amp;$G238)-COUNTIFS('Rote Karten'!$A$2:$A$4,$A238,'Rote Karten'!$D$2:$D$4,$B238,'Rote Karten'!$B$2:$B$4,"&lt;"&amp;$F238,'Rote Karten'!$C$2:$C$4,"&lt;="&amp;$G238)</f>
        <v>0</v>
      </c>
      <c r="I238" s="17" t="str">
        <f>IF(OR($L238="Tor",$L238="ET"),_xlfn.IFNA(IF(VLOOKUP($A238,Spiele!$A$2:$C$16,3,FALSE)=$B238,COUNTIFS($L$2:$L238,"Tor",$B$2:$B238,$B238,$A$2:$A238,$A238)+COUNTIFS($L$2:$L238,"ET",$B$2:$B238,$B238,$A$2:$A238,$A238)&amp;":"&amp;COUNTIFS($L$2:$L238,"Tor",$B$2:$B238,"&lt;&gt;"&amp;$B238,$A$2:$A238,$A238)+COUNTIFS($L$2:$L238,"ET",$B$2:$B238,"&lt;&gt;"&amp;$B238,$A$2:$A238,$A238),COUNTIFS($L$2:$L238,"Tor",$B$2:$B238,"&lt;&gt;"&amp;$B238,$A$2:$A238,$A238)+COUNTIFS($L$2:$L238,"ET",$B$2:$B238,"&lt;&gt;"&amp;$B238,$A$2:$A238,$A238)&amp;":"&amp;COUNTIFS($L$2:$L238,"Tor",$B$2:$B238,$B238,$A$2:$A238,$A238)+COUNTIFS($L$2:$L238,"ET",$B$2:$B238,$B238,$A$2:$A238,$A238)),""),"")</f>
        <v/>
      </c>
      <c r="J238" s="18">
        <f>_xlfn.IFNA(IF(VLOOKUP($A238,Spiele!$A$2:$D$16,3,FALSE)=$B238,(COUNTIFS($L$1:$L237,"Tor",$B$1:$B237,$B238,$A$1:$A237,$A238)+COUNTIFS($L$1:$L237,"ET",$B$1:$B237,$B238,$A$1:$A237,$A238))-(COUNTIFS($L$1:$L237,"Tor",$B$1:$B237,"&lt;&gt;"&amp;$B238,$A$1:$A237,$A238)+COUNTIFS($L$1:$L237,"ET",$B$1:$B237,"&lt;&gt;"&amp;$B238,$A$1:$A237,$A238)),(COUNTIFS($L$1:$L237,"Tor",$B$1:$B237,$B238,$A$1:$A237,$A238)+COUNTIFS($L$1:$L237,"ET",$B$1:$B237,$B238,$A$1:$A237,$A238))-(COUNTIFS($L$1:$L237,"Tor",$B$1:$B237,"&lt;&gt;"&amp;$B238,$A$1:$A237,$A238)+COUNTIFS($L$1:$L237,"ET",$B$1:$B237,"&lt;&gt;"&amp;$B238,$A$1:$A237,$A238))),"")</f>
        <v>0</v>
      </c>
      <c r="K238" s="3">
        <v>12</v>
      </c>
      <c r="L238" s="17" t="s">
        <v>19</v>
      </c>
      <c r="M238" s="2" t="s">
        <v>169</v>
      </c>
      <c r="N238" s="2" t="s">
        <v>3</v>
      </c>
      <c r="O238" s="17"/>
      <c r="AA238" s="2" t="s">
        <v>155</v>
      </c>
      <c r="AB238" s="17" t="s">
        <v>144</v>
      </c>
      <c r="AC238" s="14" t="s">
        <v>151</v>
      </c>
      <c r="AD238" s="14" t="s">
        <v>146</v>
      </c>
      <c r="AE238" s="18">
        <v>27</v>
      </c>
      <c r="AF238" s="13">
        <v>7.5</v>
      </c>
      <c r="AG238" s="13">
        <v>11</v>
      </c>
      <c r="AH238" s="19">
        <f t="shared" si="12"/>
        <v>11.650991374127782</v>
      </c>
      <c r="AI238" s="19">
        <f t="shared" si="13"/>
        <v>26.170050414843899</v>
      </c>
      <c r="AJ238" s="2" t="s">
        <v>147</v>
      </c>
      <c r="AK238" s="13">
        <v>0.5</v>
      </c>
      <c r="AL238" s="13">
        <v>0.5</v>
      </c>
      <c r="AM238" s="19">
        <f>IF(Abschlüsse[[#This Row],[Ergeb]]="ET","",SQRT(($AF238-$AK238)^2+($AG238-$AL238)^2))</f>
        <v>12.619429464123963</v>
      </c>
      <c r="AN238" s="3">
        <v>1</v>
      </c>
      <c r="AO238" s="13">
        <v>7.5</v>
      </c>
      <c r="AP238" s="13">
        <v>7.5</v>
      </c>
      <c r="AQ238" s="19">
        <f t="shared" si="14"/>
        <v>3.5</v>
      </c>
      <c r="AR238" s="3">
        <v>2</v>
      </c>
      <c r="AS238" s="13">
        <v>3.5</v>
      </c>
      <c r="AT238" s="13">
        <v>5.5</v>
      </c>
      <c r="AU238" s="19">
        <f t="shared" si="15"/>
        <v>6.800735254367722</v>
      </c>
    </row>
    <row r="239" spans="1:47" ht="25.05" customHeight="1">
      <c r="A239" s="3">
        <v>9</v>
      </c>
      <c r="B239" s="2" t="s">
        <v>71</v>
      </c>
      <c r="C239" s="17" t="str">
        <f>IF($A239="","",IF(VLOOKUP($A239,Spiele!$A$2:$D$16,3,FALSE)=$B239,"H","G"))</f>
        <v>H</v>
      </c>
      <c r="D239" s="17" t="str">
        <f>IF($B239="","",IF(VLOOKUP($A239,Spiele!$A$2:$F$16,3,FALSE)=$B239,VLOOKUP($A239,Spiele!$A$2:$F$16,4,FALSE),VLOOKUP($A239,Spiele!$A$2:$F$16,3,FALSE)))</f>
        <v>FCN</v>
      </c>
      <c r="E239" s="18">
        <f>IF(Abschlüsse[[#This Row],[Ergeb]]="ET",0,COUNTIFS($A$2:$A239,$A239,$B$2:$B239,$B239,$L$2:$L239,"&lt;&gt;ET"))</f>
        <v>8</v>
      </c>
      <c r="F239" s="11">
        <v>31</v>
      </c>
      <c r="G239" s="12">
        <v>1</v>
      </c>
      <c r="H239" s="18">
        <f>COUNTIFS('Rote Karten'!$A$2:$A$4,$A239,'Rote Karten'!$D$2:$D$4,"&lt;&gt;"&amp;$B239,'Rote Karten'!$B$2:$B$4,"&lt;"&amp;$F239,'Rote Karten'!$C$2:$C$4,"&lt;="&amp;$G239)-COUNTIFS('Rote Karten'!$A$2:$A$4,$A239,'Rote Karten'!$D$2:$D$4,$B239,'Rote Karten'!$B$2:$B$4,"&lt;"&amp;$F239,'Rote Karten'!$C$2:$C$4,"&lt;="&amp;$G239)</f>
        <v>0</v>
      </c>
      <c r="I239" s="17" t="str">
        <f>IF(OR($L239="Tor",$L239="ET"),_xlfn.IFNA(IF(VLOOKUP($A239,Spiele!$A$2:$C$16,3,FALSE)=$B239,COUNTIFS($L$2:$L239,"Tor",$B$2:$B239,$B239,$A$2:$A239,$A239)+COUNTIFS($L$2:$L239,"ET",$B$2:$B239,$B239,$A$2:$A239,$A239)&amp;":"&amp;COUNTIFS($L$2:$L239,"Tor",$B$2:$B239,"&lt;&gt;"&amp;$B239,$A$2:$A239,$A239)+COUNTIFS($L$2:$L239,"ET",$B$2:$B239,"&lt;&gt;"&amp;$B239,$A$2:$A239,$A239),COUNTIFS($L$2:$L239,"Tor",$B$2:$B239,"&lt;&gt;"&amp;$B239,$A$2:$A239,$A239)+COUNTIFS($L$2:$L239,"ET",$B$2:$B239,"&lt;&gt;"&amp;$B239,$A$2:$A239,$A239)&amp;":"&amp;COUNTIFS($L$2:$L239,"Tor",$B$2:$B239,$B239,$A$2:$A239,$A239)+COUNTIFS($L$2:$L239,"ET",$B$2:$B239,$B239,$A$2:$A239,$A239)),""),"")</f>
        <v/>
      </c>
      <c r="J239" s="18">
        <f>_xlfn.IFNA(IF(VLOOKUP($A239,Spiele!$A$2:$D$16,3,FALSE)=$B239,(COUNTIFS($L$1:$L238,"Tor",$B$1:$B238,$B239,$A$1:$A238,$A239)+COUNTIFS($L$1:$L238,"ET",$B$1:$B238,$B239,$A$1:$A238,$A239))-(COUNTIFS($L$1:$L238,"Tor",$B$1:$B238,"&lt;&gt;"&amp;$B239,$A$1:$A238,$A239)+COUNTIFS($L$1:$L238,"ET",$B$1:$B238,"&lt;&gt;"&amp;$B239,$A$1:$A238,$A239)),(COUNTIFS($L$1:$L238,"Tor",$B$1:$B238,$B239,$A$1:$A238,$A239)+COUNTIFS($L$1:$L238,"ET",$B$1:$B238,$B239,$A$1:$A238,$A239))-(COUNTIFS($L$1:$L238,"Tor",$B$1:$B238,"&lt;&gt;"&amp;$B239,$A$1:$A238,$A239)+COUNTIFS($L$1:$L238,"ET",$B$1:$B238,"&lt;&gt;"&amp;$B239,$A$1:$A238,$A239))),"")</f>
        <v>0</v>
      </c>
      <c r="K239" s="3">
        <v>13</v>
      </c>
      <c r="L239" s="17" t="s">
        <v>19</v>
      </c>
      <c r="M239" s="2" t="s">
        <v>164</v>
      </c>
      <c r="N239" s="2" t="s">
        <v>173</v>
      </c>
      <c r="O239" s="17"/>
      <c r="AA239" s="2" t="s">
        <v>152</v>
      </c>
      <c r="AB239" s="17" t="s">
        <v>150</v>
      </c>
      <c r="AC239" s="14" t="s">
        <v>151</v>
      </c>
      <c r="AD239" s="14" t="s">
        <v>157</v>
      </c>
      <c r="AE239" s="18"/>
      <c r="AF239" s="13">
        <v>-11</v>
      </c>
      <c r="AG239" s="13">
        <v>6</v>
      </c>
      <c r="AH239" s="19">
        <f t="shared" si="12"/>
        <v>9.4802742576362213</v>
      </c>
      <c r="AI239" s="19">
        <f t="shared" si="13"/>
        <v>17.005738961714126</v>
      </c>
      <c r="AJ239" s="2" t="s">
        <v>147</v>
      </c>
      <c r="AK239" s="13">
        <v>-5</v>
      </c>
      <c r="AL239" s="13">
        <v>1</v>
      </c>
      <c r="AM239" s="19">
        <f>IF(Abschlüsse[[#This Row],[Ergeb]]="ET","",SQRT(($AF239-$AK239)^2+($AG239-$AL239)^2))</f>
        <v>7.810249675906654</v>
      </c>
      <c r="AN239" s="3">
        <v>0</v>
      </c>
      <c r="AO239" s="13"/>
      <c r="AP239" s="13"/>
      <c r="AQ239" s="19" t="str">
        <f t="shared" si="14"/>
        <v/>
      </c>
      <c r="AR239" s="3">
        <v>1</v>
      </c>
      <c r="AS239" s="13">
        <v>-9.5</v>
      </c>
      <c r="AT239" s="13">
        <v>5.5</v>
      </c>
      <c r="AU239" s="19">
        <f t="shared" si="15"/>
        <v>1.5811388300841898</v>
      </c>
    </row>
    <row r="240" spans="1:47" ht="25.05" customHeight="1">
      <c r="A240" s="3">
        <v>9</v>
      </c>
      <c r="B240" s="2" t="s">
        <v>71</v>
      </c>
      <c r="C240" s="17" t="str">
        <f>IF($A240="","",IF(VLOOKUP($A240,Spiele!$A$2:$D$16,3,FALSE)=$B240,"H","G"))</f>
        <v>H</v>
      </c>
      <c r="D240" s="17" t="str">
        <f>IF($B240="","",IF(VLOOKUP($A240,Spiele!$A$2:$F$16,3,FALSE)=$B240,VLOOKUP($A240,Spiele!$A$2:$F$16,4,FALSE),VLOOKUP($A240,Spiele!$A$2:$F$16,3,FALSE)))</f>
        <v>FCN</v>
      </c>
      <c r="E240" s="18">
        <f>IF(Abschlüsse[[#This Row],[Ergeb]]="ET",0,COUNTIFS($A$2:$A240,$A240,$B$2:$B240,$B240,$L$2:$L240,"&lt;&gt;ET"))</f>
        <v>9</v>
      </c>
      <c r="F240" s="11">
        <v>32</v>
      </c>
      <c r="G240" s="12">
        <v>1</v>
      </c>
      <c r="H240" s="18">
        <f>COUNTIFS('Rote Karten'!$A$2:$A$4,$A240,'Rote Karten'!$D$2:$D$4,"&lt;&gt;"&amp;$B240,'Rote Karten'!$B$2:$B$4,"&lt;"&amp;$F240,'Rote Karten'!$C$2:$C$4,"&lt;="&amp;$G240)-COUNTIFS('Rote Karten'!$A$2:$A$4,$A240,'Rote Karten'!$D$2:$D$4,$B240,'Rote Karten'!$B$2:$B$4,"&lt;"&amp;$F240,'Rote Karten'!$C$2:$C$4,"&lt;="&amp;$G240)</f>
        <v>0</v>
      </c>
      <c r="I240" s="17" t="str">
        <f>IF(OR($L240="Tor",$L240="ET"),_xlfn.IFNA(IF(VLOOKUP($A240,Spiele!$A$2:$C$16,3,FALSE)=$B240,COUNTIFS($L$2:$L240,"Tor",$B$2:$B240,$B240,$A$2:$A240,$A240)+COUNTIFS($L$2:$L240,"ET",$B$2:$B240,$B240,$A$2:$A240,$A240)&amp;":"&amp;COUNTIFS($L$2:$L240,"Tor",$B$2:$B240,"&lt;&gt;"&amp;$B240,$A$2:$A240,$A240)+COUNTIFS($L$2:$L240,"ET",$B$2:$B240,"&lt;&gt;"&amp;$B240,$A$2:$A240,$A240),COUNTIFS($L$2:$L240,"Tor",$B$2:$B240,"&lt;&gt;"&amp;$B240,$A$2:$A240,$A240)+COUNTIFS($L$2:$L240,"ET",$B$2:$B240,"&lt;&gt;"&amp;$B240,$A$2:$A240,$A240)&amp;":"&amp;COUNTIFS($L$2:$L240,"Tor",$B$2:$B240,$B240,$A$2:$A240,$A240)+COUNTIFS($L$2:$L240,"ET",$B$2:$B240,$B240,$A$2:$A240,$A240)),""),"")</f>
        <v/>
      </c>
      <c r="J240" s="18">
        <f>_xlfn.IFNA(IF(VLOOKUP($A240,Spiele!$A$2:$D$16,3,FALSE)=$B240,(COUNTIFS($L$1:$L239,"Tor",$B$1:$B239,$B240,$A$1:$A239,$A240)+COUNTIFS($L$1:$L239,"ET",$B$1:$B239,$B240,$A$1:$A239,$A240))-(COUNTIFS($L$1:$L239,"Tor",$B$1:$B239,"&lt;&gt;"&amp;$B240,$A$1:$A239,$A240)+COUNTIFS($L$1:$L239,"ET",$B$1:$B239,"&lt;&gt;"&amp;$B240,$A$1:$A239,$A240)),(COUNTIFS($L$1:$L239,"Tor",$B$1:$B239,$B240,$A$1:$A239,$A240)+COUNTIFS($L$1:$L239,"ET",$B$1:$B239,$B240,$A$1:$A239,$A240))-(COUNTIFS($L$1:$L239,"Tor",$B$1:$B239,"&lt;&gt;"&amp;$B240,$A$1:$A239,$A240)+COUNTIFS($L$1:$L239,"ET",$B$1:$B239,"&lt;&gt;"&amp;$B240,$A$1:$A239,$A240))),"")</f>
        <v>0</v>
      </c>
      <c r="K240" s="3">
        <v>14</v>
      </c>
      <c r="L240" s="18" t="s">
        <v>19</v>
      </c>
      <c r="M240" s="3" t="s">
        <v>164</v>
      </c>
      <c r="N240" s="2" t="s">
        <v>149</v>
      </c>
      <c r="O240" s="17"/>
      <c r="AA240" s="22" t="s">
        <v>143</v>
      </c>
      <c r="AB240" s="18" t="s">
        <v>144</v>
      </c>
      <c r="AC240" s="14" t="s">
        <v>151</v>
      </c>
      <c r="AD240" s="14" t="s">
        <v>157</v>
      </c>
      <c r="AE240" s="18"/>
      <c r="AF240" s="13">
        <v>12.5</v>
      </c>
      <c r="AG240" s="13">
        <v>8</v>
      </c>
      <c r="AH240" s="19">
        <f t="shared" si="12"/>
        <v>11.922482962873127</v>
      </c>
      <c r="AI240" s="19">
        <f t="shared" si="13"/>
        <v>15.806694402996305</v>
      </c>
      <c r="AJ240" s="3" t="s">
        <v>147</v>
      </c>
      <c r="AK240" s="13">
        <v>3.5</v>
      </c>
      <c r="AL240" s="13">
        <v>1</v>
      </c>
      <c r="AM240" s="19">
        <f>IF(Abschlüsse[[#This Row],[Ergeb]]="ET","",SQRT(($AF240-$AK240)^2+($AG240-$AL240)^2))</f>
        <v>11.401754250991379</v>
      </c>
      <c r="AN240" s="3">
        <v>1</v>
      </c>
      <c r="AO240" s="13">
        <v>12</v>
      </c>
      <c r="AP240" s="13">
        <v>8.5</v>
      </c>
      <c r="AQ240" s="19">
        <f>IF(AN240=0,"",SQRT(($AF240-$AO240)^2+($AG240-$AP240)^2))</f>
        <v>0.70710678118654757</v>
      </c>
      <c r="AR240" s="3">
        <v>0</v>
      </c>
      <c r="AU240" s="19" t="str">
        <f>IF(AR240=0,"",SQRT(($AF240-$AS240)^2+($AG240-$AT240)^2))</f>
        <v/>
      </c>
    </row>
    <row r="241" spans="1:47" ht="25.05" customHeight="1">
      <c r="A241" s="3">
        <v>9</v>
      </c>
      <c r="B241" s="2" t="s">
        <v>8</v>
      </c>
      <c r="C241" s="17" t="str">
        <f>IF($A241="","",IF(VLOOKUP($A241,Spiele!$A$2:$D$16,3,FALSE)=$B241,"H","G"))</f>
        <v>G</v>
      </c>
      <c r="D241" s="17" t="str">
        <f>IF($B241="","",IF(VLOOKUP($A241,Spiele!$A$2:$F$16,3,FALSE)=$B241,VLOOKUP($A241,Spiele!$A$2:$F$16,4,FALSE),VLOOKUP($A241,Spiele!$A$2:$F$16,3,FALSE)))</f>
        <v>UHG</v>
      </c>
      <c r="E241" s="18">
        <f>IF(Abschlüsse[[#This Row],[Ergeb]]="ET",0,COUNTIFS($A$2:$A241,$A241,$B$2:$B241,$B241,$L$2:$L241,"&lt;&gt;ET"))</f>
        <v>6</v>
      </c>
      <c r="F241" s="11">
        <v>34</v>
      </c>
      <c r="G241" s="12">
        <v>1</v>
      </c>
      <c r="H241" s="18">
        <f>COUNTIFS('Rote Karten'!$A$2:$A$4,$A241,'Rote Karten'!$D$2:$D$4,"&lt;&gt;"&amp;$B241,'Rote Karten'!$B$2:$B$4,"&lt;"&amp;$F241,'Rote Karten'!$C$2:$C$4,"&lt;="&amp;$G241)-COUNTIFS('Rote Karten'!$A$2:$A$4,$A241,'Rote Karten'!$D$2:$D$4,$B241,'Rote Karten'!$B$2:$B$4,"&lt;"&amp;$F241,'Rote Karten'!$C$2:$C$4,"&lt;="&amp;$G241)</f>
        <v>0</v>
      </c>
      <c r="I241" s="17" t="str">
        <f>IF(OR($L241="Tor",$L241="ET"),_xlfn.IFNA(IF(VLOOKUP($A241,Spiele!$A$2:$C$16,3,FALSE)=$B241,COUNTIFS($L$2:$L241,"Tor",$B$2:$B241,$B241,$A$2:$A241,$A241)+COUNTIFS($L$2:$L241,"ET",$B$2:$B241,$B241,$A$2:$A241,$A241)&amp;":"&amp;COUNTIFS($L$2:$L241,"Tor",$B$2:$B241,"&lt;&gt;"&amp;$B241,$A$2:$A241,$A241)+COUNTIFS($L$2:$L241,"ET",$B$2:$B241,"&lt;&gt;"&amp;$B241,$A$2:$A241,$A241),COUNTIFS($L$2:$L241,"Tor",$B$2:$B241,"&lt;&gt;"&amp;$B241,$A$2:$A241,$A241)+COUNTIFS($L$2:$L241,"ET",$B$2:$B241,"&lt;&gt;"&amp;$B241,$A$2:$A241,$A241)&amp;":"&amp;COUNTIFS($L$2:$L241,"Tor",$B$2:$B241,$B241,$A$2:$A241,$A241)+COUNTIFS($L$2:$L241,"ET",$B$2:$B241,$B241,$A$2:$A241,$A241)),""),"")</f>
        <v>1:2</v>
      </c>
      <c r="J241" s="18">
        <f>_xlfn.IFNA(IF(VLOOKUP($A241,Spiele!$A$2:$D$16,3,FALSE)=$B241,(COUNTIFS($L$1:$L240,"Tor",$B$1:$B240,$B241,$A$1:$A240,$A241)+COUNTIFS($L$1:$L240,"ET",$B$1:$B240,$B241,$A$1:$A240,$A241))-(COUNTIFS($L$1:$L240,"Tor",$B$1:$B240,"&lt;&gt;"&amp;$B241,$A$1:$A240,$A241)+COUNTIFS($L$1:$L240,"ET",$B$1:$B240,"&lt;&gt;"&amp;$B241,$A$1:$A240,$A241)),(COUNTIFS($L$1:$L240,"Tor",$B$1:$B240,$B241,$A$1:$A240,$A241)+COUNTIFS($L$1:$L240,"ET",$B$1:$B240,$B241,$A$1:$A240,$A241))-(COUNTIFS($L$1:$L240,"Tor",$B$1:$B240,"&lt;&gt;"&amp;$B241,$A$1:$A240,$A241)+COUNTIFS($L$1:$L240,"ET",$B$1:$B240,"&lt;&gt;"&amp;$B241,$A$1:$A240,$A241))),"")</f>
        <v>0</v>
      </c>
      <c r="K241" s="3">
        <v>15</v>
      </c>
      <c r="L241" s="17" t="s">
        <v>0</v>
      </c>
      <c r="M241" s="2" t="s">
        <v>164</v>
      </c>
      <c r="N241" s="2" t="s">
        <v>159</v>
      </c>
      <c r="O241" s="17">
        <v>10</v>
      </c>
      <c r="P241" s="2">
        <v>5</v>
      </c>
      <c r="Q241" s="2">
        <v>26</v>
      </c>
      <c r="AA241" s="2" t="s">
        <v>152</v>
      </c>
      <c r="AB241" s="17" t="s">
        <v>144</v>
      </c>
      <c r="AC241" s="14" t="s">
        <v>151</v>
      </c>
      <c r="AD241" s="14" t="s">
        <v>146</v>
      </c>
      <c r="AE241" s="18">
        <v>9</v>
      </c>
      <c r="AF241" s="13">
        <v>9.5</v>
      </c>
      <c r="AG241" s="13">
        <v>8</v>
      </c>
      <c r="AH241" s="19">
        <f t="shared" si="12"/>
        <v>9.9048271060125028</v>
      </c>
      <c r="AI241" s="19">
        <f t="shared" si="13"/>
        <v>22.575023463411867</v>
      </c>
      <c r="AJ241" s="2" t="s">
        <v>147</v>
      </c>
      <c r="AK241" s="13">
        <v>4</v>
      </c>
      <c r="AL241" s="13">
        <v>3.5</v>
      </c>
      <c r="AM241" s="19">
        <f>IF(Abschlüsse[[#This Row],[Ergeb]]="ET","",SQRT(($AF241-$AK241)^2+($AG241-$AL241)^2))</f>
        <v>7.1063352017759476</v>
      </c>
      <c r="AN241" s="3">
        <v>1</v>
      </c>
      <c r="AO241" s="13">
        <v>6.5</v>
      </c>
      <c r="AP241" s="13">
        <v>8</v>
      </c>
      <c r="AQ241" s="19">
        <f t="shared" si="14"/>
        <v>3</v>
      </c>
      <c r="AR241" s="3">
        <v>0</v>
      </c>
      <c r="AU241" s="19" t="str">
        <f t="shared" si="15"/>
        <v/>
      </c>
    </row>
    <row r="242" spans="1:47" ht="25.05" customHeight="1">
      <c r="A242" s="3">
        <v>9</v>
      </c>
      <c r="B242" s="2" t="s">
        <v>71</v>
      </c>
      <c r="C242" s="17" t="str">
        <f>IF($A242="","",IF(VLOOKUP($A242,Spiele!$A$2:$D$16,3,FALSE)=$B242,"H","G"))</f>
        <v>H</v>
      </c>
      <c r="D242" s="17" t="str">
        <f>IF($B242="","",IF(VLOOKUP($A242,Spiele!$A$2:$F$16,3,FALSE)=$B242,VLOOKUP($A242,Spiele!$A$2:$F$16,4,FALSE),VLOOKUP($A242,Spiele!$A$2:$F$16,3,FALSE)))</f>
        <v>FCN</v>
      </c>
      <c r="E242" s="18">
        <f>IF(Abschlüsse[[#This Row],[Ergeb]]="ET",0,COUNTIFS($A$2:$A242,$A242,$B$2:$B242,$B242,$L$2:$L242,"&lt;&gt;ET"))</f>
        <v>10</v>
      </c>
      <c r="F242" s="11">
        <v>40</v>
      </c>
      <c r="G242" s="12">
        <v>1</v>
      </c>
      <c r="H242" s="18">
        <f>COUNTIFS('Rote Karten'!$A$2:$A$4,$A242,'Rote Karten'!$D$2:$D$4,"&lt;&gt;"&amp;$B242,'Rote Karten'!$B$2:$B$4,"&lt;"&amp;$F242,'Rote Karten'!$C$2:$C$4,"&lt;="&amp;$G242)-COUNTIFS('Rote Karten'!$A$2:$A$4,$A242,'Rote Karten'!$D$2:$D$4,$B242,'Rote Karten'!$B$2:$B$4,"&lt;"&amp;$F242,'Rote Karten'!$C$2:$C$4,"&lt;="&amp;$G242)</f>
        <v>0</v>
      </c>
      <c r="I242" s="17" t="str">
        <f>IF(OR($L242="Tor",$L242="ET"),_xlfn.IFNA(IF(VLOOKUP($A242,Spiele!$A$2:$C$16,3,FALSE)=$B242,COUNTIFS($L$2:$L242,"Tor",$B$2:$B242,$B242,$A$2:$A242,$A242)+COUNTIFS($L$2:$L242,"ET",$B$2:$B242,$B242,$A$2:$A242,$A242)&amp;":"&amp;COUNTIFS($L$2:$L242,"Tor",$B$2:$B242,"&lt;&gt;"&amp;$B242,$A$2:$A242,$A242)+COUNTIFS($L$2:$L242,"ET",$B$2:$B242,"&lt;&gt;"&amp;$B242,$A$2:$A242,$A242),COUNTIFS($L$2:$L242,"Tor",$B$2:$B242,"&lt;&gt;"&amp;$B242,$A$2:$A242,$A242)+COUNTIFS($L$2:$L242,"ET",$B$2:$B242,"&lt;&gt;"&amp;$B242,$A$2:$A242,$A242)&amp;":"&amp;COUNTIFS($L$2:$L242,"Tor",$B$2:$B242,$B242,$A$2:$A242,$A242)+COUNTIFS($L$2:$L242,"ET",$B$2:$B242,$B242,$A$2:$A242,$A242)),""),"")</f>
        <v/>
      </c>
      <c r="J242" s="18">
        <f>_xlfn.IFNA(IF(VLOOKUP($A242,Spiele!$A$2:$D$16,3,FALSE)=$B242,(COUNTIFS($L$1:$L241,"Tor",$B$1:$B241,$B242,$A$1:$A241,$A242)+COUNTIFS($L$1:$L241,"ET",$B$1:$B241,$B242,$A$1:$A241,$A242))-(COUNTIFS($L$1:$L241,"Tor",$B$1:$B241,"&lt;&gt;"&amp;$B242,$A$1:$A241,$A242)+COUNTIFS($L$1:$L241,"ET",$B$1:$B241,"&lt;&gt;"&amp;$B242,$A$1:$A241,$A242)),(COUNTIFS($L$1:$L241,"Tor",$B$1:$B241,$B242,$A$1:$A241,$A242)+COUNTIFS($L$1:$L241,"ET",$B$1:$B241,$B242,$A$1:$A241,$A242))-(COUNTIFS($L$1:$L241,"Tor",$B$1:$B241,"&lt;&gt;"&amp;$B242,$A$1:$A241,$A242)+COUNTIFS($L$1:$L241,"ET",$B$1:$B241,"&lt;&gt;"&amp;$B242,$A$1:$A241,$A242))),"")</f>
        <v>-1</v>
      </c>
      <c r="K242" s="3">
        <v>16</v>
      </c>
      <c r="L242" s="17" t="s">
        <v>18</v>
      </c>
      <c r="M242" s="2" t="s">
        <v>164</v>
      </c>
      <c r="N242" s="2" t="s">
        <v>159</v>
      </c>
      <c r="O242" s="17"/>
      <c r="AA242" s="2" t="s">
        <v>152</v>
      </c>
      <c r="AB242" s="17" t="s">
        <v>150</v>
      </c>
      <c r="AC242" s="14" t="s">
        <v>151</v>
      </c>
      <c r="AD242" s="14" t="s">
        <v>157</v>
      </c>
      <c r="AE242" s="18"/>
      <c r="AF242" s="13">
        <v>3</v>
      </c>
      <c r="AG242" s="13">
        <v>19.5</v>
      </c>
      <c r="AH242" s="19">
        <f t="shared" si="12"/>
        <v>19.5</v>
      </c>
      <c r="AI242" s="19">
        <f t="shared" si="13"/>
        <v>20.795511315406127</v>
      </c>
      <c r="AJ242" s="2" t="s">
        <v>147</v>
      </c>
      <c r="AK242" s="13">
        <v>0.5</v>
      </c>
      <c r="AL242" s="13">
        <v>1.5</v>
      </c>
      <c r="AM242" s="19">
        <f>IF(Abschlüsse[[#This Row],[Ergeb]]="ET","",SQRT(($AF242-$AK242)^2+($AG242-$AL242)^2))</f>
        <v>18.172781845386247</v>
      </c>
      <c r="AN242" s="3">
        <v>2</v>
      </c>
      <c r="AO242" s="13">
        <v>3</v>
      </c>
      <c r="AP242" s="13">
        <v>21.5</v>
      </c>
      <c r="AQ242" s="19">
        <f t="shared" si="14"/>
        <v>2</v>
      </c>
      <c r="AR242" s="3">
        <v>2</v>
      </c>
      <c r="AS242" s="13">
        <v>3.5</v>
      </c>
      <c r="AT242" s="13">
        <v>17.5</v>
      </c>
      <c r="AU242" s="19">
        <f t="shared" si="15"/>
        <v>2.0615528128088303</v>
      </c>
    </row>
    <row r="243" spans="1:47" ht="25.05" customHeight="1">
      <c r="A243" s="3">
        <v>9</v>
      </c>
      <c r="B243" s="2" t="s">
        <v>71</v>
      </c>
      <c r="C243" s="17" t="str">
        <f>IF($A243="","",IF(VLOOKUP($A243,Spiele!$A$2:$D$16,3,FALSE)=$B243,"H","G"))</f>
        <v>H</v>
      </c>
      <c r="D243" s="17" t="str">
        <f>IF($B243="","",IF(VLOOKUP($A243,Spiele!$A$2:$F$16,3,FALSE)=$B243,VLOOKUP($A243,Spiele!$A$2:$F$16,4,FALSE),VLOOKUP($A243,Spiele!$A$2:$F$16,3,FALSE)))</f>
        <v>FCN</v>
      </c>
      <c r="E243" s="18">
        <f>IF(Abschlüsse[[#This Row],[Ergeb]]="ET",0,COUNTIFS($A$2:$A243,$A243,$B$2:$B243,$B243,$L$2:$L243,"&lt;&gt;ET"))</f>
        <v>11</v>
      </c>
      <c r="F243" s="11">
        <v>42</v>
      </c>
      <c r="G243" s="12">
        <v>1</v>
      </c>
      <c r="H243" s="18">
        <f>COUNTIFS('Rote Karten'!$A$2:$A$4,$A243,'Rote Karten'!$D$2:$D$4,"&lt;&gt;"&amp;$B243,'Rote Karten'!$B$2:$B$4,"&lt;"&amp;$F243,'Rote Karten'!$C$2:$C$4,"&lt;="&amp;$G243)-COUNTIFS('Rote Karten'!$A$2:$A$4,$A243,'Rote Karten'!$D$2:$D$4,$B243,'Rote Karten'!$B$2:$B$4,"&lt;"&amp;$F243,'Rote Karten'!$C$2:$C$4,"&lt;="&amp;$G243)</f>
        <v>1</v>
      </c>
      <c r="I243" s="17" t="str">
        <f>IF(OR($L243="Tor",$L243="ET"),_xlfn.IFNA(IF(VLOOKUP($A243,Spiele!$A$2:$C$16,3,FALSE)=$B243,COUNTIFS($L$2:$L243,"Tor",$B$2:$B243,$B243,$A$2:$A243,$A243)+COUNTIFS($L$2:$L243,"ET",$B$2:$B243,$B243,$A$2:$A243,$A243)&amp;":"&amp;COUNTIFS($L$2:$L243,"Tor",$B$2:$B243,"&lt;&gt;"&amp;$B243,$A$2:$A243,$A243)+COUNTIFS($L$2:$L243,"ET",$B$2:$B243,"&lt;&gt;"&amp;$B243,$A$2:$A243,$A243),COUNTIFS($L$2:$L243,"Tor",$B$2:$B243,"&lt;&gt;"&amp;$B243,$A$2:$A243,$A243)+COUNTIFS($L$2:$L243,"ET",$B$2:$B243,"&lt;&gt;"&amp;$B243,$A$2:$A243,$A243)&amp;":"&amp;COUNTIFS($L$2:$L243,"Tor",$B$2:$B243,$B243,$A$2:$A243,$A243)+COUNTIFS($L$2:$L243,"ET",$B$2:$B243,$B243,$A$2:$A243,$A243)),""),"")</f>
        <v>2:2</v>
      </c>
      <c r="J243" s="18">
        <f>_xlfn.IFNA(IF(VLOOKUP($A243,Spiele!$A$2:$D$16,3,FALSE)=$B243,(COUNTIFS($L$1:$L242,"Tor",$B$1:$B242,$B243,$A$1:$A242,$A243)+COUNTIFS($L$1:$L242,"ET",$B$1:$B242,$B243,$A$1:$A242,$A243))-(COUNTIFS($L$1:$L242,"Tor",$B$1:$B242,"&lt;&gt;"&amp;$B243,$A$1:$A242,$A243)+COUNTIFS($L$1:$L242,"ET",$B$1:$B242,"&lt;&gt;"&amp;$B243,$A$1:$A242,$A243)),(COUNTIFS($L$1:$L242,"Tor",$B$1:$B242,$B243,$A$1:$A242,$A243)+COUNTIFS($L$1:$L242,"ET",$B$1:$B242,$B243,$A$1:$A242,$A243))-(COUNTIFS($L$1:$L242,"Tor",$B$1:$B242,"&lt;&gt;"&amp;$B243,$A$1:$A242,$A243)+COUNTIFS($L$1:$L242,"ET",$B$1:$B242,"&lt;&gt;"&amp;$B243,$A$1:$A242,$A243))),"")</f>
        <v>-1</v>
      </c>
      <c r="K243" s="3">
        <v>17</v>
      </c>
      <c r="L243" s="17" t="s">
        <v>0</v>
      </c>
      <c r="M243" s="2" t="s">
        <v>158</v>
      </c>
      <c r="N243" s="2" t="s">
        <v>173</v>
      </c>
      <c r="O243" s="17"/>
      <c r="AA243" s="2" t="s">
        <v>143</v>
      </c>
      <c r="AB243" s="17" t="s">
        <v>144</v>
      </c>
      <c r="AC243" s="14" t="s">
        <v>151</v>
      </c>
      <c r="AD243" s="14" t="s">
        <v>146</v>
      </c>
      <c r="AE243" s="18"/>
      <c r="AF243" s="13">
        <v>-0.5</v>
      </c>
      <c r="AG243" s="13">
        <v>6.5</v>
      </c>
      <c r="AH243" s="19">
        <f t="shared" si="12"/>
        <v>6.5</v>
      </c>
      <c r="AI243" s="19">
        <f t="shared" si="13"/>
        <v>58.546125075791529</v>
      </c>
      <c r="AJ243" s="2" t="s">
        <v>170</v>
      </c>
      <c r="AK243" s="13">
        <v>3</v>
      </c>
      <c r="AL243" s="13">
        <v>0.5</v>
      </c>
      <c r="AM243" s="19">
        <f>IF(Abschlüsse[[#This Row],[Ergeb]]="ET","",SQRT(($AF243-$AK243)^2+($AG243-$AL243)^2))</f>
        <v>6.946221994724902</v>
      </c>
      <c r="AN243" s="3">
        <v>1</v>
      </c>
      <c r="AO243" s="13">
        <v>1</v>
      </c>
      <c r="AP243" s="13">
        <v>6.5</v>
      </c>
      <c r="AQ243" s="19">
        <f t="shared" si="14"/>
        <v>1.5</v>
      </c>
      <c r="AR243" s="3">
        <v>0</v>
      </c>
      <c r="AU243" s="19" t="str">
        <f t="shared" si="15"/>
        <v/>
      </c>
    </row>
    <row r="244" spans="1:47" ht="25.05" customHeight="1">
      <c r="A244" s="3">
        <v>9</v>
      </c>
      <c r="B244" s="2" t="s">
        <v>71</v>
      </c>
      <c r="C244" s="17" t="str">
        <f>IF($A244="","",IF(VLOOKUP($A244,Spiele!$A$2:$D$16,3,FALSE)=$B244,"H","G"))</f>
        <v>H</v>
      </c>
      <c r="D244" s="17" t="str">
        <f>IF($B244="","",IF(VLOOKUP($A244,Spiele!$A$2:$F$16,3,FALSE)=$B244,VLOOKUP($A244,Spiele!$A$2:$F$16,4,FALSE),VLOOKUP($A244,Spiele!$A$2:$F$16,3,FALSE)))</f>
        <v>FCN</v>
      </c>
      <c r="E244" s="18">
        <f>IF(Abschlüsse[[#This Row],[Ergeb]]="ET",0,COUNTIFS($A$2:$A244,$A244,$B$2:$B244,$B244,$L$2:$L244,"&lt;&gt;ET"))</f>
        <v>12</v>
      </c>
      <c r="F244" s="11">
        <v>46</v>
      </c>
      <c r="G244" s="12">
        <v>2</v>
      </c>
      <c r="H244" s="18">
        <f>COUNTIFS('Rote Karten'!$A$2:$A$4,$A244,'Rote Karten'!$D$2:$D$4,"&lt;&gt;"&amp;$B244,'Rote Karten'!$B$2:$B$4,"&lt;"&amp;$F244,'Rote Karten'!$C$2:$C$4,"&lt;="&amp;$G244)-COUNTIFS('Rote Karten'!$A$2:$A$4,$A244,'Rote Karten'!$D$2:$D$4,$B244,'Rote Karten'!$B$2:$B$4,"&lt;"&amp;$F244,'Rote Karten'!$C$2:$C$4,"&lt;="&amp;$G244)</f>
        <v>1</v>
      </c>
      <c r="I244" s="17" t="str">
        <f>IF(OR($L244="Tor",$L244="ET"),_xlfn.IFNA(IF(VLOOKUP($A244,Spiele!$A$2:$C$16,3,FALSE)=$B244,COUNTIFS($L$2:$L244,"Tor",$B$2:$B244,$B244,$A$2:$A244,$A244)+COUNTIFS($L$2:$L244,"ET",$B$2:$B244,$B244,$A$2:$A244,$A244)&amp;":"&amp;COUNTIFS($L$2:$L244,"Tor",$B$2:$B244,"&lt;&gt;"&amp;$B244,$A$2:$A244,$A244)+COUNTIFS($L$2:$L244,"ET",$B$2:$B244,"&lt;&gt;"&amp;$B244,$A$2:$A244,$A244),COUNTIFS($L$2:$L244,"Tor",$B$2:$B244,"&lt;&gt;"&amp;$B244,$A$2:$A244,$A244)+COUNTIFS($L$2:$L244,"ET",$B$2:$B244,"&lt;&gt;"&amp;$B244,$A$2:$A244,$A244)&amp;":"&amp;COUNTIFS($L$2:$L244,"Tor",$B$2:$B244,$B244,$A$2:$A244,$A244)+COUNTIFS($L$2:$L244,"ET",$B$2:$B244,$B244,$A$2:$A244,$A244)),""),"")</f>
        <v/>
      </c>
      <c r="J244" s="18">
        <f>_xlfn.IFNA(IF(VLOOKUP($A244,Spiele!$A$2:$D$16,3,FALSE)=$B244,(COUNTIFS($L$1:$L243,"Tor",$B$1:$B243,$B244,$A$1:$A243,$A244)+COUNTIFS($L$1:$L243,"ET",$B$1:$B243,$B244,$A$1:$A243,$A244))-(COUNTIFS($L$1:$L243,"Tor",$B$1:$B243,"&lt;&gt;"&amp;$B244,$A$1:$A243,$A244)+COUNTIFS($L$1:$L243,"ET",$B$1:$B243,"&lt;&gt;"&amp;$B244,$A$1:$A243,$A244)),(COUNTIFS($L$1:$L243,"Tor",$B$1:$B243,$B244,$A$1:$A243,$A244)+COUNTIFS($L$1:$L243,"ET",$B$1:$B243,$B244,$A$1:$A243,$A244))-(COUNTIFS($L$1:$L243,"Tor",$B$1:$B243,"&lt;&gt;"&amp;$B244,$A$1:$A243,$A244)+COUNTIFS($L$1:$L243,"ET",$B$1:$B243,"&lt;&gt;"&amp;$B244,$A$1:$A243,$A244))),"")</f>
        <v>0</v>
      </c>
      <c r="K244" s="3">
        <v>18</v>
      </c>
      <c r="L244" s="18" t="s">
        <v>18</v>
      </c>
      <c r="M244" s="3" t="s">
        <v>148</v>
      </c>
      <c r="N244" s="2" t="s">
        <v>173</v>
      </c>
      <c r="O244" s="17"/>
      <c r="AA244" s="22" t="s">
        <v>143</v>
      </c>
      <c r="AB244" s="18" t="s">
        <v>150</v>
      </c>
      <c r="AC244" s="14" t="s">
        <v>151</v>
      </c>
      <c r="AD244" s="14" t="s">
        <v>163</v>
      </c>
      <c r="AE244" s="18"/>
      <c r="AF244" s="13">
        <v>-6</v>
      </c>
      <c r="AG244" s="13">
        <v>4.5</v>
      </c>
      <c r="AH244" s="19">
        <f t="shared" si="12"/>
        <v>5.0720410092979336</v>
      </c>
      <c r="AI244" s="19">
        <f t="shared" si="13"/>
        <v>37.547651610367623</v>
      </c>
      <c r="AJ244" s="3" t="s">
        <v>147</v>
      </c>
      <c r="AK244" s="13">
        <v>-3.5</v>
      </c>
      <c r="AL244" s="13">
        <v>0.5</v>
      </c>
      <c r="AM244" s="19">
        <f>IF(Abschlüsse[[#This Row],[Ergeb]]="ET","",SQRT(($AF244-$AK244)^2+($AG244-$AL244)^2))</f>
        <v>4.7169905660283016</v>
      </c>
      <c r="AN244" s="3">
        <v>1</v>
      </c>
      <c r="AO244" s="13">
        <v>-6.5</v>
      </c>
      <c r="AP244" s="13">
        <v>6</v>
      </c>
      <c r="AQ244" s="19">
        <f>IF(AN244=0,"",SQRT(($AF244-$AO244)^2+($AG244-$AP244)^2))</f>
        <v>1.5811388300841898</v>
      </c>
      <c r="AR244" s="3">
        <v>1</v>
      </c>
      <c r="AS244" s="13">
        <v>-5</v>
      </c>
      <c r="AT244" s="13">
        <v>4.5</v>
      </c>
      <c r="AU244" s="19">
        <f>IF(AR244=0,"",SQRT(($AF244-$AS244)^2+($AG244-$AT244)^2))</f>
        <v>1</v>
      </c>
    </row>
    <row r="245" spans="1:47" ht="25.05" customHeight="1">
      <c r="A245" s="3">
        <v>9</v>
      </c>
      <c r="B245" s="2" t="s">
        <v>71</v>
      </c>
      <c r="C245" s="17" t="str">
        <f>IF($A245="","",IF(VLOOKUP($A245,Spiele!$A$2:$D$16,3,FALSE)=$B245,"H","G"))</f>
        <v>H</v>
      </c>
      <c r="D245" s="17" t="str">
        <f>IF($B245="","",IF(VLOOKUP($A245,Spiele!$A$2:$F$16,3,FALSE)=$B245,VLOOKUP($A245,Spiele!$A$2:$F$16,4,FALSE),VLOOKUP($A245,Spiele!$A$2:$F$16,3,FALSE)))</f>
        <v>FCN</v>
      </c>
      <c r="E245" s="18">
        <f>IF(Abschlüsse[[#This Row],[Ergeb]]="ET",0,COUNTIFS($A$2:$A245,$A245,$B$2:$B245,$B245,$L$2:$L245,"&lt;&gt;ET"))</f>
        <v>13</v>
      </c>
      <c r="F245" s="11">
        <v>53</v>
      </c>
      <c r="G245" s="12">
        <v>2</v>
      </c>
      <c r="H245" s="18">
        <f>COUNTIFS('Rote Karten'!$A$2:$A$4,$A245,'Rote Karten'!$D$2:$D$4,"&lt;&gt;"&amp;$B245,'Rote Karten'!$B$2:$B$4,"&lt;"&amp;$F245,'Rote Karten'!$C$2:$C$4,"&lt;="&amp;$G245)-COUNTIFS('Rote Karten'!$A$2:$A$4,$A245,'Rote Karten'!$D$2:$D$4,$B245,'Rote Karten'!$B$2:$B$4,"&lt;"&amp;$F245,'Rote Karten'!$C$2:$C$4,"&lt;="&amp;$G245)</f>
        <v>1</v>
      </c>
      <c r="I245" s="17" t="str">
        <f>IF(OR($L245="Tor",$L245="ET"),_xlfn.IFNA(IF(VLOOKUP($A245,Spiele!$A$2:$C$16,3,FALSE)=$B245,COUNTIFS($L$2:$L245,"Tor",$B$2:$B245,$B245,$A$2:$A245,$A245)+COUNTIFS($L$2:$L245,"ET",$B$2:$B245,$B245,$A$2:$A245,$A245)&amp;":"&amp;COUNTIFS($L$2:$L245,"Tor",$B$2:$B245,"&lt;&gt;"&amp;$B245,$A$2:$A245,$A245)+COUNTIFS($L$2:$L245,"ET",$B$2:$B245,"&lt;&gt;"&amp;$B245,$A$2:$A245,$A245),COUNTIFS($L$2:$L245,"Tor",$B$2:$B245,"&lt;&gt;"&amp;$B245,$A$2:$A245,$A245)+COUNTIFS($L$2:$L245,"ET",$B$2:$B245,"&lt;&gt;"&amp;$B245,$A$2:$A245,$A245)&amp;":"&amp;COUNTIFS($L$2:$L245,"Tor",$B$2:$B245,$B245,$A$2:$A245,$A245)+COUNTIFS($L$2:$L245,"ET",$B$2:$B245,$B245,$A$2:$A245,$A245)),""),"")</f>
        <v/>
      </c>
      <c r="J245" s="18">
        <f>_xlfn.IFNA(IF(VLOOKUP($A245,Spiele!$A$2:$D$16,3,FALSE)=$B245,(COUNTIFS($L$1:$L244,"Tor",$B$1:$B244,$B245,$A$1:$A244,$A245)+COUNTIFS($L$1:$L244,"ET",$B$1:$B244,$B245,$A$1:$A244,$A245))-(COUNTIFS($L$1:$L244,"Tor",$B$1:$B244,"&lt;&gt;"&amp;$B245,$A$1:$A244,$A245)+COUNTIFS($L$1:$L244,"ET",$B$1:$B244,"&lt;&gt;"&amp;$B245,$A$1:$A244,$A245)),(COUNTIFS($L$1:$L244,"Tor",$B$1:$B244,$B245,$A$1:$A244,$A245)+COUNTIFS($L$1:$L244,"ET",$B$1:$B244,$B245,$A$1:$A244,$A245))-(COUNTIFS($L$1:$L244,"Tor",$B$1:$B244,"&lt;&gt;"&amp;$B245,$A$1:$A244,$A245)+COUNTIFS($L$1:$L244,"ET",$B$1:$B244,"&lt;&gt;"&amp;$B245,$A$1:$A244,$A245))),"")</f>
        <v>0</v>
      </c>
      <c r="K245" s="3">
        <v>19</v>
      </c>
      <c r="L245" s="18" t="s">
        <v>18</v>
      </c>
      <c r="M245" s="3" t="s">
        <v>148</v>
      </c>
      <c r="N245" s="2" t="s">
        <v>153</v>
      </c>
      <c r="O245" s="17"/>
      <c r="AA245" s="22" t="s">
        <v>152</v>
      </c>
      <c r="AB245" s="18" t="s">
        <v>144</v>
      </c>
      <c r="AC245" s="14" t="s">
        <v>151</v>
      </c>
      <c r="AD245" s="14" t="s">
        <v>157</v>
      </c>
      <c r="AE245" s="18"/>
      <c r="AF245" s="13">
        <v>9</v>
      </c>
      <c r="AG245" s="13">
        <v>3</v>
      </c>
      <c r="AH245" s="19">
        <f t="shared" si="12"/>
        <v>6.1249979591833332</v>
      </c>
      <c r="AI245" s="19">
        <f t="shared" si="13"/>
        <v>15.995882076080578</v>
      </c>
      <c r="AJ245" s="3" t="s">
        <v>170</v>
      </c>
      <c r="AK245" s="13">
        <v>5</v>
      </c>
      <c r="AL245" s="13">
        <v>3</v>
      </c>
      <c r="AM245" s="19">
        <f>IF(Abschlüsse[[#This Row],[Ergeb]]="ET","",SQRT(($AF245-$AK245)^2+($AG245-$AL245)^2))</f>
        <v>4</v>
      </c>
      <c r="AN245" s="3">
        <v>1</v>
      </c>
      <c r="AO245" s="13">
        <v>8.5</v>
      </c>
      <c r="AP245" s="13">
        <v>3</v>
      </c>
      <c r="AQ245" s="19">
        <f>IF(AN245=0,"",SQRT(($AF245-$AO245)^2+($AG245-$AP245)^2))</f>
        <v>0.5</v>
      </c>
      <c r="AR245" s="3">
        <v>0</v>
      </c>
      <c r="AU245" s="19" t="str">
        <f>IF(AR245=0,"",SQRT(($AF245-$AS245)^2+($AG245-$AT245)^2))</f>
        <v/>
      </c>
    </row>
    <row r="246" spans="1:47" ht="25.05" customHeight="1">
      <c r="A246" s="3">
        <v>9</v>
      </c>
      <c r="B246" s="2" t="s">
        <v>71</v>
      </c>
      <c r="C246" s="17" t="str">
        <f>IF($A246="","",IF(VLOOKUP($A246,Spiele!$A$2:$D$16,3,FALSE)=$B246,"H","G"))</f>
        <v>H</v>
      </c>
      <c r="D246" s="17" t="str">
        <f>IF($B246="","",IF(VLOOKUP($A246,Spiele!$A$2:$F$16,3,FALSE)=$B246,VLOOKUP($A246,Spiele!$A$2:$F$16,4,FALSE),VLOOKUP($A246,Spiele!$A$2:$F$16,3,FALSE)))</f>
        <v>FCN</v>
      </c>
      <c r="E246" s="18">
        <f>IF(Abschlüsse[[#This Row],[Ergeb]]="ET",0,COUNTIFS($A$2:$A246,$A246,$B$2:$B246,$B246,$L$2:$L246,"&lt;&gt;ET"))</f>
        <v>14</v>
      </c>
      <c r="F246" s="11">
        <v>55</v>
      </c>
      <c r="G246" s="12">
        <v>2</v>
      </c>
      <c r="H246" s="18">
        <f>COUNTIFS('Rote Karten'!$A$2:$A$4,$A246,'Rote Karten'!$D$2:$D$4,"&lt;&gt;"&amp;$B246,'Rote Karten'!$B$2:$B$4,"&lt;"&amp;$F246,'Rote Karten'!$C$2:$C$4,"&lt;="&amp;$G246)-COUNTIFS('Rote Karten'!$A$2:$A$4,$A246,'Rote Karten'!$D$2:$D$4,$B246,'Rote Karten'!$B$2:$B$4,"&lt;"&amp;$F246,'Rote Karten'!$C$2:$C$4,"&lt;="&amp;$G246)</f>
        <v>1</v>
      </c>
      <c r="I246" s="17" t="str">
        <f>IF(OR($L246="Tor",$L246="ET"),_xlfn.IFNA(IF(VLOOKUP($A246,Spiele!$A$2:$C$16,3,FALSE)=$B246,COUNTIFS($L$2:$L246,"Tor",$B$2:$B246,$B246,$A$2:$A246,$A246)+COUNTIFS($L$2:$L246,"ET",$B$2:$B246,$B246,$A$2:$A246,$A246)&amp;":"&amp;COUNTIFS($L$2:$L246,"Tor",$B$2:$B246,"&lt;&gt;"&amp;$B246,$A$2:$A246,$A246)+COUNTIFS($L$2:$L246,"ET",$B$2:$B246,"&lt;&gt;"&amp;$B246,$A$2:$A246,$A246),COUNTIFS($L$2:$L246,"Tor",$B$2:$B246,"&lt;&gt;"&amp;$B246,$A$2:$A246,$A246)+COUNTIFS($L$2:$L246,"ET",$B$2:$B246,"&lt;&gt;"&amp;$B246,$A$2:$A246,$A246)&amp;":"&amp;COUNTIFS($L$2:$L246,"Tor",$B$2:$B246,$B246,$A$2:$A246,$A246)+COUNTIFS($L$2:$L246,"ET",$B$2:$B246,$B246,$A$2:$A246,$A246)),""),"")</f>
        <v/>
      </c>
      <c r="J246" s="18">
        <f>_xlfn.IFNA(IF(VLOOKUP($A246,Spiele!$A$2:$D$16,3,FALSE)=$B246,(COUNTIFS($L$1:$L245,"Tor",$B$1:$B245,$B246,$A$1:$A245,$A246)+COUNTIFS($L$1:$L245,"ET",$B$1:$B245,$B246,$A$1:$A245,$A246))-(COUNTIFS($L$1:$L245,"Tor",$B$1:$B245,"&lt;&gt;"&amp;$B246,$A$1:$A245,$A246)+COUNTIFS($L$1:$L245,"ET",$B$1:$B245,"&lt;&gt;"&amp;$B246,$A$1:$A245,$A246)),(COUNTIFS($L$1:$L245,"Tor",$B$1:$B245,$B246,$A$1:$A245,$A246)+COUNTIFS($L$1:$L245,"ET",$B$1:$B245,$B246,$A$1:$A245,$A246))-(COUNTIFS($L$1:$L245,"Tor",$B$1:$B245,"&lt;&gt;"&amp;$B246,$A$1:$A245,$A246)+COUNTIFS($L$1:$L245,"ET",$B$1:$B245,"&lt;&gt;"&amp;$B246,$A$1:$A245,$A246))),"")</f>
        <v>0</v>
      </c>
      <c r="K246" s="3">
        <v>20</v>
      </c>
      <c r="L246" s="18" t="s">
        <v>19</v>
      </c>
      <c r="M246" s="3" t="s">
        <v>164</v>
      </c>
      <c r="N246" s="2" t="s">
        <v>165</v>
      </c>
      <c r="O246" s="17"/>
      <c r="AA246" s="22" t="s">
        <v>152</v>
      </c>
      <c r="AB246" s="18" t="s">
        <v>150</v>
      </c>
      <c r="AC246" s="14" t="s">
        <v>151</v>
      </c>
      <c r="AD246" s="14" t="s">
        <v>146</v>
      </c>
      <c r="AE246" s="18"/>
      <c r="AF246" s="13">
        <v>-19</v>
      </c>
      <c r="AG246" s="13">
        <v>20</v>
      </c>
      <c r="AH246" s="19">
        <f t="shared" si="12"/>
        <v>25.205467660807248</v>
      </c>
      <c r="AI246" s="19">
        <f t="shared" si="13"/>
        <v>11.079766582545812</v>
      </c>
      <c r="AJ246" s="3" t="s">
        <v>147</v>
      </c>
      <c r="AK246" s="13">
        <v>-2.5</v>
      </c>
      <c r="AL246" s="13">
        <v>2</v>
      </c>
      <c r="AM246" s="19">
        <f>IF(Abschlüsse[[#This Row],[Ergeb]]="ET","",SQRT(($AF246-$AK246)^2+($AG246-$AL246)^2))</f>
        <v>24.418230894149559</v>
      </c>
      <c r="AN246" s="3">
        <v>1</v>
      </c>
      <c r="AO246" s="13">
        <v>-18</v>
      </c>
      <c r="AP246" s="13">
        <v>20</v>
      </c>
      <c r="AQ246" s="19">
        <f>IF(AN246=0,"",SQRT(($AF246-$AO246)^2+($AG246-$AP246)^2))</f>
        <v>1</v>
      </c>
      <c r="AR246" s="3">
        <v>1</v>
      </c>
      <c r="AS246" s="13">
        <v>-11.5</v>
      </c>
      <c r="AT246" s="13">
        <v>14</v>
      </c>
      <c r="AU246" s="19">
        <f>IF(AR246=0,"",SQRT(($AF246-$AS246)^2+($AG246-$AT246)^2))</f>
        <v>9.6046863561492728</v>
      </c>
    </row>
    <row r="247" spans="1:47" ht="25.05" customHeight="1">
      <c r="A247" s="3">
        <v>9</v>
      </c>
      <c r="B247" s="2" t="s">
        <v>8</v>
      </c>
      <c r="C247" s="17" t="str">
        <f>IF($A247="","",IF(VLOOKUP($A247,Spiele!$A$2:$D$16,3,FALSE)=$B247,"H","G"))</f>
        <v>G</v>
      </c>
      <c r="D247" s="17" t="str">
        <f>IF($B247="","",IF(VLOOKUP($A247,Spiele!$A$2:$F$16,3,FALSE)=$B247,VLOOKUP($A247,Spiele!$A$2:$F$16,4,FALSE),VLOOKUP($A247,Spiele!$A$2:$F$16,3,FALSE)))</f>
        <v>UHG</v>
      </c>
      <c r="E247" s="18">
        <f>IF(Abschlüsse[[#This Row],[Ergeb]]="ET",0,COUNTIFS($A$2:$A247,$A247,$B$2:$B247,$B247,$L$2:$L247,"&lt;&gt;ET"))</f>
        <v>7</v>
      </c>
      <c r="F247" s="11">
        <v>57</v>
      </c>
      <c r="G247" s="12">
        <v>2</v>
      </c>
      <c r="H247" s="18">
        <f>COUNTIFS('Rote Karten'!$A$2:$A$4,$A247,'Rote Karten'!$D$2:$D$4,"&lt;&gt;"&amp;$B247,'Rote Karten'!$B$2:$B$4,"&lt;"&amp;$F247,'Rote Karten'!$C$2:$C$4,"&lt;="&amp;$G247)-COUNTIFS('Rote Karten'!$A$2:$A$4,$A247,'Rote Karten'!$D$2:$D$4,$B247,'Rote Karten'!$B$2:$B$4,"&lt;"&amp;$F247,'Rote Karten'!$C$2:$C$4,"&lt;="&amp;$G247)</f>
        <v>-1</v>
      </c>
      <c r="I247" s="17" t="str">
        <f>IF(OR($L247="Tor",$L247="ET"),_xlfn.IFNA(IF(VLOOKUP($A247,Spiele!$A$2:$C$16,3,FALSE)=$B247,COUNTIFS($L$2:$L247,"Tor",$B$2:$B247,$B247,$A$2:$A247,$A247)+COUNTIFS($L$2:$L247,"ET",$B$2:$B247,$B247,$A$2:$A247,$A247)&amp;":"&amp;COUNTIFS($L$2:$L247,"Tor",$B$2:$B247,"&lt;&gt;"&amp;$B247,$A$2:$A247,$A247)+COUNTIFS($L$2:$L247,"ET",$B$2:$B247,"&lt;&gt;"&amp;$B247,$A$2:$A247,$A247),COUNTIFS($L$2:$L247,"Tor",$B$2:$B247,"&lt;&gt;"&amp;$B247,$A$2:$A247,$A247)+COUNTIFS($L$2:$L247,"ET",$B$2:$B247,"&lt;&gt;"&amp;$B247,$A$2:$A247,$A247)&amp;":"&amp;COUNTIFS($L$2:$L247,"Tor",$B$2:$B247,$B247,$A$2:$A247,$A247)+COUNTIFS($L$2:$L247,"ET",$B$2:$B247,$B247,$A$2:$A247,$A247)),""),"")</f>
        <v>2:3</v>
      </c>
      <c r="J247" s="18">
        <f>_xlfn.IFNA(IF(VLOOKUP($A247,Spiele!$A$2:$D$16,3,FALSE)=$B247,(COUNTIFS($L$1:$L246,"Tor",$B$1:$B246,$B247,$A$1:$A246,$A247)+COUNTIFS($L$1:$L246,"ET",$B$1:$B246,$B247,$A$1:$A246,$A247))-(COUNTIFS($L$1:$L246,"Tor",$B$1:$B246,"&lt;&gt;"&amp;$B247,$A$1:$A246,$A247)+COUNTIFS($L$1:$L246,"ET",$B$1:$B246,"&lt;&gt;"&amp;$B247,$A$1:$A246,$A247)),(COUNTIFS($L$1:$L246,"Tor",$B$1:$B246,$B247,$A$1:$A246,$A247)+COUNTIFS($L$1:$L246,"ET",$B$1:$B246,$B247,$A$1:$A246,$A247))-(COUNTIFS($L$1:$L246,"Tor",$B$1:$B246,"&lt;&gt;"&amp;$B247,$A$1:$A246,$A247)+COUNTIFS($L$1:$L246,"ET",$B$1:$B246,"&lt;&gt;"&amp;$B247,$A$1:$A246,$A247))),"")</f>
        <v>0</v>
      </c>
      <c r="K247" s="3">
        <v>21</v>
      </c>
      <c r="L247" s="17" t="s">
        <v>0</v>
      </c>
      <c r="M247" s="2" t="s">
        <v>164</v>
      </c>
      <c r="N247" s="2" t="s">
        <v>168</v>
      </c>
      <c r="O247" s="17"/>
      <c r="AA247" s="2" t="s">
        <v>152</v>
      </c>
      <c r="AB247" s="17" t="s">
        <v>150</v>
      </c>
      <c r="AC247" s="14" t="s">
        <v>151</v>
      </c>
      <c r="AD247" s="14" t="s">
        <v>146</v>
      </c>
      <c r="AE247" s="18">
        <v>8</v>
      </c>
      <c r="AF247" s="13">
        <v>6</v>
      </c>
      <c r="AG247" s="13">
        <v>1</v>
      </c>
      <c r="AH247" s="19">
        <f t="shared" si="12"/>
        <v>2.5447200238926087</v>
      </c>
      <c r="AI247" s="19">
        <f t="shared" si="13"/>
        <v>17.229273479884245</v>
      </c>
      <c r="AJ247" s="2" t="s">
        <v>167</v>
      </c>
      <c r="AM247" s="19">
        <f>IF(Abschlüsse[[#This Row],[Ergeb]]="ET","",SQRT(($AF247-$AK247)^2+($AG247-$AL247)^2))</f>
        <v>6.0827625302982193</v>
      </c>
      <c r="AN247" s="3">
        <v>0</v>
      </c>
      <c r="AO247" s="13"/>
      <c r="AP247" s="13"/>
      <c r="AQ247" s="19" t="str">
        <f t="shared" si="14"/>
        <v/>
      </c>
      <c r="AR247" s="3">
        <v>0</v>
      </c>
      <c r="AU247" s="19" t="str">
        <f t="shared" si="15"/>
        <v/>
      </c>
    </row>
    <row r="248" spans="1:47" ht="25.05" customHeight="1">
      <c r="A248" s="3">
        <v>9</v>
      </c>
      <c r="B248" s="2" t="s">
        <v>71</v>
      </c>
      <c r="C248" s="17" t="str">
        <f>IF($A248="","",IF(VLOOKUP($A248,Spiele!$A$2:$D$16,3,FALSE)=$B248,"H","G"))</f>
        <v>H</v>
      </c>
      <c r="D248" s="17" t="str">
        <f>IF($B248="","",IF(VLOOKUP($A248,Spiele!$A$2:$F$16,3,FALSE)=$B248,VLOOKUP($A248,Spiele!$A$2:$F$16,4,FALSE),VLOOKUP($A248,Spiele!$A$2:$F$16,3,FALSE)))</f>
        <v>FCN</v>
      </c>
      <c r="E248" s="18">
        <f>IF(Abschlüsse[[#This Row],[Ergeb]]="ET",0,COUNTIFS($A$2:$A248,$A248,$B$2:$B248,$B248,$L$2:$L248,"&lt;&gt;ET"))</f>
        <v>15</v>
      </c>
      <c r="F248" s="11">
        <v>61</v>
      </c>
      <c r="G248" s="12">
        <v>2</v>
      </c>
      <c r="H248" s="18">
        <f>COUNTIFS('Rote Karten'!$A$2:$A$4,$A248,'Rote Karten'!$D$2:$D$4,"&lt;&gt;"&amp;$B248,'Rote Karten'!$B$2:$B$4,"&lt;"&amp;$F248,'Rote Karten'!$C$2:$C$4,"&lt;="&amp;$G248)-COUNTIFS('Rote Karten'!$A$2:$A$4,$A248,'Rote Karten'!$D$2:$D$4,$B248,'Rote Karten'!$B$2:$B$4,"&lt;"&amp;$F248,'Rote Karten'!$C$2:$C$4,"&lt;="&amp;$G248)</f>
        <v>1</v>
      </c>
      <c r="I248" s="17" t="str">
        <f>IF(OR($L248="Tor",$L248="ET"),_xlfn.IFNA(IF(VLOOKUP($A248,Spiele!$A$2:$C$16,3,FALSE)=$B248,COUNTIFS($L$2:$L248,"Tor",$B$2:$B248,$B248,$A$2:$A248,$A248)+COUNTIFS($L$2:$L248,"ET",$B$2:$B248,$B248,$A$2:$A248,$A248)&amp;":"&amp;COUNTIFS($L$2:$L248,"Tor",$B$2:$B248,"&lt;&gt;"&amp;$B248,$A$2:$A248,$A248)+COUNTIFS($L$2:$L248,"ET",$B$2:$B248,"&lt;&gt;"&amp;$B248,$A$2:$A248,$A248),COUNTIFS($L$2:$L248,"Tor",$B$2:$B248,"&lt;&gt;"&amp;$B248,$A$2:$A248,$A248)+COUNTIFS($L$2:$L248,"ET",$B$2:$B248,"&lt;&gt;"&amp;$B248,$A$2:$A248,$A248)&amp;":"&amp;COUNTIFS($L$2:$L248,"Tor",$B$2:$B248,$B248,$A$2:$A248,$A248)+COUNTIFS($L$2:$L248,"ET",$B$2:$B248,$B248,$A$2:$A248,$A248)),""),"")</f>
        <v/>
      </c>
      <c r="J248" s="18">
        <f>_xlfn.IFNA(IF(VLOOKUP($A248,Spiele!$A$2:$D$16,3,FALSE)=$B248,(COUNTIFS($L$1:$L247,"Tor",$B$1:$B247,$B248,$A$1:$A247,$A248)+COUNTIFS($L$1:$L247,"ET",$B$1:$B247,$B248,$A$1:$A247,$A248))-(COUNTIFS($L$1:$L247,"Tor",$B$1:$B247,"&lt;&gt;"&amp;$B248,$A$1:$A247,$A248)+COUNTIFS($L$1:$L247,"ET",$B$1:$B247,"&lt;&gt;"&amp;$B248,$A$1:$A247,$A248)),(COUNTIFS($L$1:$L247,"Tor",$B$1:$B247,$B248,$A$1:$A247,$A248)+COUNTIFS($L$1:$L247,"ET",$B$1:$B247,$B248,$A$1:$A247,$A248))-(COUNTIFS($L$1:$L247,"Tor",$B$1:$B247,"&lt;&gt;"&amp;$B248,$A$1:$A247,$A248)+COUNTIFS($L$1:$L247,"ET",$B$1:$B247,"&lt;&gt;"&amp;$B248,$A$1:$A247,$A248))),"")</f>
        <v>-1</v>
      </c>
      <c r="K248" s="3">
        <v>22</v>
      </c>
      <c r="L248" s="17" t="s">
        <v>18</v>
      </c>
      <c r="M248" s="2" t="s">
        <v>164</v>
      </c>
      <c r="N248" s="2" t="s">
        <v>159</v>
      </c>
      <c r="O248" s="17"/>
      <c r="AA248" s="2" t="s">
        <v>143</v>
      </c>
      <c r="AB248" s="17" t="s">
        <v>144</v>
      </c>
      <c r="AC248" s="14" t="s">
        <v>151</v>
      </c>
      <c r="AD248" s="14" t="s">
        <v>146</v>
      </c>
      <c r="AE248" s="18"/>
      <c r="AF248" s="13">
        <v>3.5</v>
      </c>
      <c r="AG248" s="13">
        <v>12</v>
      </c>
      <c r="AH248" s="19">
        <f t="shared" si="12"/>
        <v>12</v>
      </c>
      <c r="AI248" s="19">
        <f t="shared" si="13"/>
        <v>31.58701762323367</v>
      </c>
      <c r="AJ248" s="2" t="s">
        <v>147</v>
      </c>
      <c r="AK248" s="13">
        <v>0</v>
      </c>
      <c r="AL248" s="13">
        <v>0.5</v>
      </c>
      <c r="AM248" s="19">
        <f>IF(Abschlüsse[[#This Row],[Ergeb]]="ET","",SQRT(($AF248-$AK248)^2+($AG248-$AL248)^2))</f>
        <v>12.020815280171307</v>
      </c>
      <c r="AN248" s="3">
        <v>1</v>
      </c>
      <c r="AO248" s="13">
        <v>0</v>
      </c>
      <c r="AP248" s="13">
        <v>11</v>
      </c>
      <c r="AQ248" s="19">
        <f t="shared" si="14"/>
        <v>3.640054944640259</v>
      </c>
      <c r="AR248" s="3">
        <v>1</v>
      </c>
      <c r="AS248" s="13">
        <v>2.5</v>
      </c>
      <c r="AT248" s="13">
        <v>1</v>
      </c>
      <c r="AU248" s="19">
        <f t="shared" si="15"/>
        <v>11.045361017187261</v>
      </c>
    </row>
    <row r="249" spans="1:47" ht="25.05" customHeight="1">
      <c r="A249" s="3">
        <v>9</v>
      </c>
      <c r="B249" s="2" t="s">
        <v>71</v>
      </c>
      <c r="C249" s="17" t="str">
        <f>IF($A249="","",IF(VLOOKUP($A249,Spiele!$A$2:$D$16,3,FALSE)=$B249,"H","G"))</f>
        <v>H</v>
      </c>
      <c r="D249" s="17" t="str">
        <f>IF($B249="","",IF(VLOOKUP($A249,Spiele!$A$2:$F$16,3,FALSE)=$B249,VLOOKUP($A249,Spiele!$A$2:$F$16,4,FALSE),VLOOKUP($A249,Spiele!$A$2:$F$16,3,FALSE)))</f>
        <v>FCN</v>
      </c>
      <c r="E249" s="18">
        <f>IF(Abschlüsse[[#This Row],[Ergeb]]="ET",0,COUNTIFS($A$2:$A249,$A249,$B$2:$B249,$B249,$L$2:$L249,"&lt;&gt;ET"))</f>
        <v>16</v>
      </c>
      <c r="F249" s="11">
        <v>76</v>
      </c>
      <c r="G249" s="12">
        <v>2</v>
      </c>
      <c r="H249" s="18">
        <f>COUNTIFS('Rote Karten'!$A$2:$A$4,$A249,'Rote Karten'!$D$2:$D$4,"&lt;&gt;"&amp;$B249,'Rote Karten'!$B$2:$B$4,"&lt;"&amp;$F249,'Rote Karten'!$C$2:$C$4,"&lt;="&amp;$G249)-COUNTIFS('Rote Karten'!$A$2:$A$4,$A249,'Rote Karten'!$D$2:$D$4,$B249,'Rote Karten'!$B$2:$B$4,"&lt;"&amp;$F249,'Rote Karten'!$C$2:$C$4,"&lt;="&amp;$G249)</f>
        <v>1</v>
      </c>
      <c r="I249" s="17" t="str">
        <f>IF(OR($L249="Tor",$L249="ET"),_xlfn.IFNA(IF(VLOOKUP($A249,Spiele!$A$2:$C$16,3,FALSE)=$B249,COUNTIFS($L$2:$L249,"Tor",$B$2:$B249,$B249,$A$2:$A249,$A249)+COUNTIFS($L$2:$L249,"ET",$B$2:$B249,$B249,$A$2:$A249,$A249)&amp;":"&amp;COUNTIFS($L$2:$L249,"Tor",$B$2:$B249,"&lt;&gt;"&amp;$B249,$A$2:$A249,$A249)+COUNTIFS($L$2:$L249,"ET",$B$2:$B249,"&lt;&gt;"&amp;$B249,$A$2:$A249,$A249),COUNTIFS($L$2:$L249,"Tor",$B$2:$B249,"&lt;&gt;"&amp;$B249,$A$2:$A249,$A249)+COUNTIFS($L$2:$L249,"ET",$B$2:$B249,"&lt;&gt;"&amp;$B249,$A$2:$A249,$A249)&amp;":"&amp;COUNTIFS($L$2:$L249,"Tor",$B$2:$B249,$B249,$A$2:$A249,$A249)+COUNTIFS($L$2:$L249,"ET",$B$2:$B249,$B249,$A$2:$A249,$A249)),""),"")</f>
        <v/>
      </c>
      <c r="J249" s="18">
        <f>_xlfn.IFNA(IF(VLOOKUP($A249,Spiele!$A$2:$D$16,3,FALSE)=$B249,(COUNTIFS($L$1:$L248,"Tor",$B$1:$B248,$B249,$A$1:$A248,$A249)+COUNTIFS($L$1:$L248,"ET",$B$1:$B248,$B249,$A$1:$A248,$A249))-(COUNTIFS($L$1:$L248,"Tor",$B$1:$B248,"&lt;&gt;"&amp;$B249,$A$1:$A248,$A249)+COUNTIFS($L$1:$L248,"ET",$B$1:$B248,"&lt;&gt;"&amp;$B249,$A$1:$A248,$A249)),(COUNTIFS($L$1:$L248,"Tor",$B$1:$B248,$B249,$A$1:$A248,$A249)+COUNTIFS($L$1:$L248,"ET",$B$1:$B248,$B249,$A$1:$A248,$A249))-(COUNTIFS($L$1:$L248,"Tor",$B$1:$B248,"&lt;&gt;"&amp;$B249,$A$1:$A248,$A249)+COUNTIFS($L$1:$L248,"ET",$B$1:$B248,"&lt;&gt;"&amp;$B249,$A$1:$A248,$A249))),"")</f>
        <v>-1</v>
      </c>
      <c r="K249" s="3">
        <v>23</v>
      </c>
      <c r="L249" s="18" t="s">
        <v>19</v>
      </c>
      <c r="M249" s="3" t="s">
        <v>174</v>
      </c>
      <c r="N249" s="2" t="s">
        <v>174</v>
      </c>
      <c r="O249" s="17"/>
      <c r="AA249" s="22" t="s">
        <v>155</v>
      </c>
      <c r="AB249" s="18" t="s">
        <v>161</v>
      </c>
      <c r="AC249" s="14" t="s">
        <v>162</v>
      </c>
      <c r="AD249" s="14" t="s">
        <v>146</v>
      </c>
      <c r="AE249" s="18"/>
      <c r="AF249" s="13">
        <v>8</v>
      </c>
      <c r="AG249" s="13">
        <v>8</v>
      </c>
      <c r="AH249" s="19">
        <f t="shared" si="12"/>
        <v>9.1014064847143263</v>
      </c>
      <c r="AI249" s="19">
        <f t="shared" si="13"/>
        <v>27.065903220982989</v>
      </c>
      <c r="AJ249" s="3" t="s">
        <v>147</v>
      </c>
      <c r="AK249" s="13">
        <v>2</v>
      </c>
      <c r="AL249" s="13">
        <v>0.5</v>
      </c>
      <c r="AM249" s="19">
        <f>IF(Abschlüsse[[#This Row],[Ergeb]]="ET","",SQRT(($AF249-$AK249)^2+($AG249-$AL249)^2))</f>
        <v>9.6046863561492728</v>
      </c>
      <c r="AN249" s="3">
        <v>1</v>
      </c>
      <c r="AO249" s="13">
        <v>6.5</v>
      </c>
      <c r="AP249" s="13">
        <v>7.5</v>
      </c>
      <c r="AQ249" s="19">
        <f>IF(AN249=0,"",SQRT(($AF249-$AO249)^2+($AG249-$AP249)^2))</f>
        <v>1.5811388300841898</v>
      </c>
      <c r="AR249" s="3">
        <v>1</v>
      </c>
      <c r="AS249" s="13">
        <v>3.5</v>
      </c>
      <c r="AT249" s="13">
        <v>5.5</v>
      </c>
      <c r="AU249" s="19">
        <f>IF(AR249=0,"",SQRT(($AF249-$AS249)^2+($AG249-$AT249)^2))</f>
        <v>5.1478150704935004</v>
      </c>
    </row>
    <row r="250" spans="1:47" ht="25.05" customHeight="1">
      <c r="A250" s="3">
        <v>9</v>
      </c>
      <c r="B250" s="2" t="s">
        <v>8</v>
      </c>
      <c r="C250" s="17" t="str">
        <f>IF($A250="","",IF(VLOOKUP($A250,Spiele!$A$2:$D$16,3,FALSE)=$B250,"H","G"))</f>
        <v>G</v>
      </c>
      <c r="D250" s="17" t="str">
        <f>IF($B250="","",IF(VLOOKUP($A250,Spiele!$A$2:$F$16,3,FALSE)=$B250,VLOOKUP($A250,Spiele!$A$2:$F$16,4,FALSE),VLOOKUP($A250,Spiele!$A$2:$F$16,3,FALSE)))</f>
        <v>UHG</v>
      </c>
      <c r="E250" s="18">
        <f>IF(Abschlüsse[[#This Row],[Ergeb]]="ET",0,COUNTIFS($A$2:$A250,$A250,$B$2:$B250,$B250,$L$2:$L250,"&lt;&gt;ET"))</f>
        <v>8</v>
      </c>
      <c r="F250" s="11">
        <v>77</v>
      </c>
      <c r="G250" s="12">
        <v>2</v>
      </c>
      <c r="H250" s="18">
        <f>COUNTIFS('Rote Karten'!$A$2:$A$4,$A250,'Rote Karten'!$D$2:$D$4,"&lt;&gt;"&amp;$B250,'Rote Karten'!$B$2:$B$4,"&lt;"&amp;$F250,'Rote Karten'!$C$2:$C$4,"&lt;="&amp;$G250)-COUNTIFS('Rote Karten'!$A$2:$A$4,$A250,'Rote Karten'!$D$2:$D$4,$B250,'Rote Karten'!$B$2:$B$4,"&lt;"&amp;$F250,'Rote Karten'!$C$2:$C$4,"&lt;="&amp;$G250)</f>
        <v>-1</v>
      </c>
      <c r="I250" s="17" t="str">
        <f>IF(OR($L250="Tor",$L250="ET"),_xlfn.IFNA(IF(VLOOKUP($A250,Spiele!$A$2:$C$16,3,FALSE)=$B250,COUNTIFS($L$2:$L250,"Tor",$B$2:$B250,$B250,$A$2:$A250,$A250)+COUNTIFS($L$2:$L250,"ET",$B$2:$B250,$B250,$A$2:$A250,$A250)&amp;":"&amp;COUNTIFS($L$2:$L250,"Tor",$B$2:$B250,"&lt;&gt;"&amp;$B250,$A$2:$A250,$A250)+COUNTIFS($L$2:$L250,"ET",$B$2:$B250,"&lt;&gt;"&amp;$B250,$A$2:$A250,$A250),COUNTIFS($L$2:$L250,"Tor",$B$2:$B250,"&lt;&gt;"&amp;$B250,$A$2:$A250,$A250)+COUNTIFS($L$2:$L250,"ET",$B$2:$B250,"&lt;&gt;"&amp;$B250,$A$2:$A250,$A250)&amp;":"&amp;COUNTIFS($L$2:$L250,"Tor",$B$2:$B250,$B250,$A$2:$A250,$A250)+COUNTIFS($L$2:$L250,"ET",$B$2:$B250,$B250,$A$2:$A250,$A250)),""),"")</f>
        <v/>
      </c>
      <c r="J250" s="18">
        <f>_xlfn.IFNA(IF(VLOOKUP($A250,Spiele!$A$2:$D$16,3,FALSE)=$B250,(COUNTIFS($L$1:$L249,"Tor",$B$1:$B249,$B250,$A$1:$A249,$A250)+COUNTIFS($L$1:$L249,"ET",$B$1:$B249,$B250,$A$1:$A249,$A250))-(COUNTIFS($L$1:$L249,"Tor",$B$1:$B249,"&lt;&gt;"&amp;$B250,$A$1:$A249,$A250)+COUNTIFS($L$1:$L249,"ET",$B$1:$B249,"&lt;&gt;"&amp;$B250,$A$1:$A249,$A250)),(COUNTIFS($L$1:$L249,"Tor",$B$1:$B249,$B250,$A$1:$A249,$A250)+COUNTIFS($L$1:$L249,"ET",$B$1:$B249,$B250,$A$1:$A249,$A250))-(COUNTIFS($L$1:$L249,"Tor",$B$1:$B249,"&lt;&gt;"&amp;$B250,$A$1:$A249,$A250)+COUNTIFS($L$1:$L249,"ET",$B$1:$B249,"&lt;&gt;"&amp;$B250,$A$1:$A249,$A250))),"")</f>
        <v>1</v>
      </c>
      <c r="K250" s="3">
        <v>24</v>
      </c>
      <c r="L250" s="17" t="s">
        <v>18</v>
      </c>
      <c r="M250" s="2" t="s">
        <v>148</v>
      </c>
      <c r="N250" s="2" t="s">
        <v>149</v>
      </c>
      <c r="O250" s="17">
        <v>16</v>
      </c>
      <c r="AA250" s="2" t="s">
        <v>152</v>
      </c>
      <c r="AB250" s="17" t="s">
        <v>144</v>
      </c>
      <c r="AC250" s="14" t="s">
        <v>151</v>
      </c>
      <c r="AD250" s="14" t="s">
        <v>146</v>
      </c>
      <c r="AE250" s="18">
        <v>8</v>
      </c>
      <c r="AF250" s="13">
        <v>-4</v>
      </c>
      <c r="AG250" s="13">
        <v>17</v>
      </c>
      <c r="AH250" s="19">
        <f t="shared" si="12"/>
        <v>17.003399660067981</v>
      </c>
      <c r="AI250" s="19">
        <f t="shared" si="13"/>
        <v>23.110004084388503</v>
      </c>
      <c r="AJ250" s="2" t="s">
        <v>147</v>
      </c>
      <c r="AK250" s="13">
        <v>-3.5</v>
      </c>
      <c r="AL250" s="13">
        <v>14</v>
      </c>
      <c r="AM250" s="19">
        <f>IF(Abschlüsse[[#This Row],[Ergeb]]="ET","",SQRT(($AF250-$AK250)^2+($AG250-$AL250)^2))</f>
        <v>3.0413812651491097</v>
      </c>
      <c r="AN250" s="3">
        <v>2</v>
      </c>
      <c r="AO250" s="13">
        <v>-6</v>
      </c>
      <c r="AP250" s="13">
        <v>18</v>
      </c>
      <c r="AQ250" s="19">
        <f t="shared" si="14"/>
        <v>2.2360679774997898</v>
      </c>
      <c r="AR250" s="3">
        <v>0</v>
      </c>
      <c r="AU250" s="19" t="str">
        <f t="shared" si="15"/>
        <v/>
      </c>
    </row>
    <row r="251" spans="1:47" ht="25.05" customHeight="1">
      <c r="A251" s="3">
        <v>9</v>
      </c>
      <c r="B251" s="2" t="s">
        <v>71</v>
      </c>
      <c r="C251" s="17" t="str">
        <f>IF($A251="","",IF(VLOOKUP($A251,Spiele!$A$2:$D$16,3,FALSE)=$B251,"H","G"))</f>
        <v>H</v>
      </c>
      <c r="D251" s="17" t="str">
        <f>IF($B251="","",IF(VLOOKUP($A251,Spiele!$A$2:$F$16,3,FALSE)=$B251,VLOOKUP($A251,Spiele!$A$2:$F$16,4,FALSE),VLOOKUP($A251,Spiele!$A$2:$F$16,3,FALSE)))</f>
        <v>FCN</v>
      </c>
      <c r="E251" s="18">
        <f>IF(Abschlüsse[[#This Row],[Ergeb]]="ET",0,COUNTIFS($A$2:$A251,$A251,$B$2:$B251,$B251,$L$2:$L251,"&lt;&gt;ET"))</f>
        <v>17</v>
      </c>
      <c r="F251" s="11">
        <v>83</v>
      </c>
      <c r="G251" s="12">
        <v>2</v>
      </c>
      <c r="H251" s="18">
        <f>COUNTIFS('Rote Karten'!$A$2:$A$4,$A251,'Rote Karten'!$D$2:$D$4,"&lt;&gt;"&amp;$B251,'Rote Karten'!$B$2:$B$4,"&lt;"&amp;$F251,'Rote Karten'!$C$2:$C$4,"&lt;="&amp;$G251)-COUNTIFS('Rote Karten'!$A$2:$A$4,$A251,'Rote Karten'!$D$2:$D$4,$B251,'Rote Karten'!$B$2:$B$4,"&lt;"&amp;$F251,'Rote Karten'!$C$2:$C$4,"&lt;="&amp;$G251)</f>
        <v>1</v>
      </c>
      <c r="I251" s="17" t="str">
        <f>IF(OR($L251="Tor",$L251="ET"),_xlfn.IFNA(IF(VLOOKUP($A251,Spiele!$A$2:$C$16,3,FALSE)=$B251,COUNTIFS($L$2:$L251,"Tor",$B$2:$B251,$B251,$A$2:$A251,$A251)+COUNTIFS($L$2:$L251,"ET",$B$2:$B251,$B251,$A$2:$A251,$A251)&amp;":"&amp;COUNTIFS($L$2:$L251,"Tor",$B$2:$B251,"&lt;&gt;"&amp;$B251,$A$2:$A251,$A251)+COUNTIFS($L$2:$L251,"ET",$B$2:$B251,"&lt;&gt;"&amp;$B251,$A$2:$A251,$A251),COUNTIFS($L$2:$L251,"Tor",$B$2:$B251,"&lt;&gt;"&amp;$B251,$A$2:$A251,$A251)+COUNTIFS($L$2:$L251,"ET",$B$2:$B251,"&lt;&gt;"&amp;$B251,$A$2:$A251,$A251)&amp;":"&amp;COUNTIFS($L$2:$L251,"Tor",$B$2:$B251,$B251,$A$2:$A251,$A251)+COUNTIFS($L$2:$L251,"ET",$B$2:$B251,$B251,$A$2:$A251,$A251)),""),"")</f>
        <v/>
      </c>
      <c r="J251" s="18">
        <f>_xlfn.IFNA(IF(VLOOKUP($A251,Spiele!$A$2:$D$16,3,FALSE)=$B251,(COUNTIFS($L$1:$L250,"Tor",$B$1:$B250,$B251,$A$1:$A250,$A251)+COUNTIFS($L$1:$L250,"ET",$B$1:$B250,$B251,$A$1:$A250,$A251))-(COUNTIFS($L$1:$L250,"Tor",$B$1:$B250,"&lt;&gt;"&amp;$B251,$A$1:$A250,$A251)+COUNTIFS($L$1:$L250,"ET",$B$1:$B250,"&lt;&gt;"&amp;$B251,$A$1:$A250,$A251)),(COUNTIFS($L$1:$L250,"Tor",$B$1:$B250,$B251,$A$1:$A250,$A251)+COUNTIFS($L$1:$L250,"ET",$B$1:$B250,$B251,$A$1:$A250,$A251))-(COUNTIFS($L$1:$L250,"Tor",$B$1:$B250,"&lt;&gt;"&amp;$B251,$A$1:$A250,$A251)+COUNTIFS($L$1:$L250,"ET",$B$1:$B250,"&lt;&gt;"&amp;$B251,$A$1:$A250,$A251))),"")</f>
        <v>-1</v>
      </c>
      <c r="K251" s="3">
        <v>25</v>
      </c>
      <c r="L251" s="17" t="s">
        <v>20</v>
      </c>
      <c r="M251" s="2" t="s">
        <v>164</v>
      </c>
      <c r="N251" s="2" t="s">
        <v>159</v>
      </c>
      <c r="O251" s="17"/>
      <c r="AA251" s="2" t="s">
        <v>143</v>
      </c>
      <c r="AB251" s="17" t="s">
        <v>144</v>
      </c>
      <c r="AC251" s="14" t="s">
        <v>151</v>
      </c>
      <c r="AD251" s="14" t="s">
        <v>157</v>
      </c>
      <c r="AE251" s="18"/>
      <c r="AF251" s="13">
        <v>-1</v>
      </c>
      <c r="AG251" s="13">
        <v>20.5</v>
      </c>
      <c r="AH251" s="19">
        <f t="shared" si="12"/>
        <v>20.5</v>
      </c>
      <c r="AI251" s="19">
        <f t="shared" si="13"/>
        <v>20.199851444946965</v>
      </c>
      <c r="AJ251" s="2" t="s">
        <v>147</v>
      </c>
      <c r="AK251" s="13">
        <v>0.5</v>
      </c>
      <c r="AL251" s="13">
        <v>2</v>
      </c>
      <c r="AM251" s="19">
        <f>IF(Abschlüsse[[#This Row],[Ergeb]]="ET","",SQRT(($AF251-$AK251)^2+($AG251-$AL251)^2))</f>
        <v>18.560711193270585</v>
      </c>
      <c r="AN251" s="3">
        <v>2</v>
      </c>
      <c r="AO251" s="13">
        <v>0</v>
      </c>
      <c r="AP251" s="13">
        <v>18.5</v>
      </c>
      <c r="AQ251" s="19">
        <f t="shared" si="14"/>
        <v>2.2360679774997898</v>
      </c>
      <c r="AR251" s="3">
        <v>2</v>
      </c>
      <c r="AS251" s="13">
        <v>-2.5</v>
      </c>
      <c r="AT251" s="13">
        <v>12.5</v>
      </c>
      <c r="AU251" s="19">
        <f t="shared" si="15"/>
        <v>8.1394102980498531</v>
      </c>
    </row>
    <row r="252" spans="1:47" ht="25.05" customHeight="1">
      <c r="A252" s="3">
        <v>9</v>
      </c>
      <c r="B252" s="2" t="s">
        <v>71</v>
      </c>
      <c r="C252" s="17" t="str">
        <f>IF($A252="","",IF(VLOOKUP($A252,Spiele!$A$2:$D$16,3,FALSE)=$B252,"H","G"))</f>
        <v>H</v>
      </c>
      <c r="D252" s="17" t="str">
        <f>IF($B252="","",IF(VLOOKUP($A252,Spiele!$A$2:$F$16,3,FALSE)=$B252,VLOOKUP($A252,Spiele!$A$2:$F$16,4,FALSE),VLOOKUP($A252,Spiele!$A$2:$F$16,3,FALSE)))</f>
        <v>FCN</v>
      </c>
      <c r="E252" s="18">
        <f>IF(Abschlüsse[[#This Row],[Ergeb]]="ET",0,COUNTIFS($A$2:$A252,$A252,$B$2:$B252,$B252,$L$2:$L252,"&lt;&gt;ET"))</f>
        <v>18</v>
      </c>
      <c r="F252" s="11">
        <v>83</v>
      </c>
      <c r="G252" s="12">
        <v>2</v>
      </c>
      <c r="H252" s="18">
        <f>COUNTIFS('Rote Karten'!$A$2:$A$4,$A252,'Rote Karten'!$D$2:$D$4,"&lt;&gt;"&amp;$B252,'Rote Karten'!$B$2:$B$4,"&lt;"&amp;$F252,'Rote Karten'!$C$2:$C$4,"&lt;="&amp;$G252)-COUNTIFS('Rote Karten'!$A$2:$A$4,$A252,'Rote Karten'!$D$2:$D$4,$B252,'Rote Karten'!$B$2:$B$4,"&lt;"&amp;$F252,'Rote Karten'!$C$2:$C$4,"&lt;="&amp;$G252)</f>
        <v>1</v>
      </c>
      <c r="I252" s="17" t="str">
        <f>IF(OR($L252="Tor",$L252="ET"),_xlfn.IFNA(IF(VLOOKUP($A252,Spiele!$A$2:$C$16,3,FALSE)=$B252,COUNTIFS($L$2:$L252,"Tor",$B$2:$B252,$B252,$A$2:$A252,$A252)+COUNTIFS($L$2:$L252,"ET",$B$2:$B252,$B252,$A$2:$A252,$A252)&amp;":"&amp;COUNTIFS($L$2:$L252,"Tor",$B$2:$B252,"&lt;&gt;"&amp;$B252,$A$2:$A252,$A252)+COUNTIFS($L$2:$L252,"ET",$B$2:$B252,"&lt;&gt;"&amp;$B252,$A$2:$A252,$A252),COUNTIFS($L$2:$L252,"Tor",$B$2:$B252,"&lt;&gt;"&amp;$B252,$A$2:$A252,$A252)+COUNTIFS($L$2:$L252,"ET",$B$2:$B252,"&lt;&gt;"&amp;$B252,$A$2:$A252,$A252)&amp;":"&amp;COUNTIFS($L$2:$L252,"Tor",$B$2:$B252,$B252,$A$2:$A252,$A252)+COUNTIFS($L$2:$L252,"ET",$B$2:$B252,$B252,$A$2:$A252,$A252)),""),"")</f>
        <v/>
      </c>
      <c r="J252" s="18">
        <f>_xlfn.IFNA(IF(VLOOKUP($A252,Spiele!$A$2:$D$16,3,FALSE)=$B252,(COUNTIFS($L$1:$L251,"Tor",$B$1:$B251,$B252,$A$1:$A251,$A252)+COUNTIFS($L$1:$L251,"ET",$B$1:$B251,$B252,$A$1:$A251,$A252))-(COUNTIFS($L$1:$L251,"Tor",$B$1:$B251,"&lt;&gt;"&amp;$B252,$A$1:$A251,$A252)+COUNTIFS($L$1:$L251,"ET",$B$1:$B251,"&lt;&gt;"&amp;$B252,$A$1:$A251,$A252)),(COUNTIFS($L$1:$L251,"Tor",$B$1:$B251,$B252,$A$1:$A251,$A252)+COUNTIFS($L$1:$L251,"ET",$B$1:$B251,$B252,$A$1:$A251,$A252))-(COUNTIFS($L$1:$L251,"Tor",$B$1:$B251,"&lt;&gt;"&amp;$B252,$A$1:$A251,$A252)+COUNTIFS($L$1:$L251,"ET",$B$1:$B251,"&lt;&gt;"&amp;$B252,$A$1:$A251,$A252))),"")</f>
        <v>-1</v>
      </c>
      <c r="K252" s="3">
        <v>26</v>
      </c>
      <c r="L252" s="18" t="s">
        <v>19</v>
      </c>
      <c r="M252" s="3" t="s">
        <v>175</v>
      </c>
      <c r="O252" s="17"/>
      <c r="AA252" s="22" t="s">
        <v>143</v>
      </c>
      <c r="AB252" s="18" t="s">
        <v>144</v>
      </c>
      <c r="AC252" s="14" t="s">
        <v>151</v>
      </c>
      <c r="AD252" s="14" t="s">
        <v>146</v>
      </c>
      <c r="AE252" s="18"/>
      <c r="AF252" s="13">
        <v>3</v>
      </c>
      <c r="AG252" s="13">
        <v>30</v>
      </c>
      <c r="AH252" s="19">
        <f t="shared" si="12"/>
        <v>30</v>
      </c>
      <c r="AI252" s="19">
        <f t="shared" si="13"/>
        <v>13.776977760937497</v>
      </c>
      <c r="AJ252" s="3" t="s">
        <v>147</v>
      </c>
      <c r="AK252" s="13">
        <v>-0.5</v>
      </c>
      <c r="AL252" s="13">
        <v>1</v>
      </c>
      <c r="AM252" s="19">
        <f>IF(Abschlüsse[[#This Row],[Ergeb]]="ET","",SQRT(($AF252-$AK252)^2+($AG252-$AL252)^2))</f>
        <v>29.210443337957059</v>
      </c>
      <c r="AN252" s="3">
        <v>0</v>
      </c>
      <c r="AO252" s="13"/>
      <c r="AP252" s="13"/>
      <c r="AQ252" s="19" t="str">
        <f>IF(AN252=0,"",SQRT(($AF252-$AO252)^2+($AG252-$AP252)^2))</f>
        <v/>
      </c>
      <c r="AR252" s="3">
        <v>4</v>
      </c>
      <c r="AS252" s="13">
        <v>3</v>
      </c>
      <c r="AT252" s="13">
        <v>18</v>
      </c>
      <c r="AU252" s="19">
        <f>IF(AR252=0,"",SQRT(($AF252-$AS252)^2+($AG252-$AT252)^2))</f>
        <v>12</v>
      </c>
    </row>
    <row r="253" spans="1:47" ht="25.05" customHeight="1">
      <c r="A253" s="3">
        <v>9</v>
      </c>
      <c r="B253" s="2" t="s">
        <v>8</v>
      </c>
      <c r="C253" s="17" t="str">
        <f>IF($A253="","",IF(VLOOKUP($A253,Spiele!$A$2:$D$16,3,FALSE)=$B253,"H","G"))</f>
        <v>G</v>
      </c>
      <c r="D253" s="17" t="str">
        <f>IF($B253="","",IF(VLOOKUP($A253,Spiele!$A$2:$F$16,3,FALSE)=$B253,VLOOKUP($A253,Spiele!$A$2:$F$16,4,FALSE),VLOOKUP($A253,Spiele!$A$2:$F$16,3,FALSE)))</f>
        <v>UHG</v>
      </c>
      <c r="E253" s="18">
        <f>IF(Abschlüsse[[#This Row],[Ergeb]]="ET",0,COUNTIFS($A$2:$A253,$A253,$B$2:$B253,$B253,$L$2:$L253,"&lt;&gt;ET"))</f>
        <v>9</v>
      </c>
      <c r="F253" s="11">
        <v>84</v>
      </c>
      <c r="G253" s="12">
        <v>2</v>
      </c>
      <c r="H253" s="18">
        <f>COUNTIFS('Rote Karten'!$A$2:$A$4,$A253,'Rote Karten'!$D$2:$D$4,"&lt;&gt;"&amp;$B253,'Rote Karten'!$B$2:$B$4,"&lt;"&amp;$F253,'Rote Karten'!$C$2:$C$4,"&lt;="&amp;$G253)-COUNTIFS('Rote Karten'!$A$2:$A$4,$A253,'Rote Karten'!$D$2:$D$4,$B253,'Rote Karten'!$B$2:$B$4,"&lt;"&amp;$F253,'Rote Karten'!$C$2:$C$4,"&lt;="&amp;$G253)</f>
        <v>-1</v>
      </c>
      <c r="I253" s="17" t="str">
        <f>IF(OR($L253="Tor",$L253="ET"),_xlfn.IFNA(IF(VLOOKUP($A253,Spiele!$A$2:$C$16,3,FALSE)=$B253,COUNTIFS($L$2:$L253,"Tor",$B$2:$B253,$B253,$A$2:$A253,$A253)+COUNTIFS($L$2:$L253,"ET",$B$2:$B253,$B253,$A$2:$A253,$A253)&amp;":"&amp;COUNTIFS($L$2:$L253,"Tor",$B$2:$B253,"&lt;&gt;"&amp;$B253,$A$2:$A253,$A253)+COUNTIFS($L$2:$L253,"ET",$B$2:$B253,"&lt;&gt;"&amp;$B253,$A$2:$A253,$A253),COUNTIFS($L$2:$L253,"Tor",$B$2:$B253,"&lt;&gt;"&amp;$B253,$A$2:$A253,$A253)+COUNTIFS($L$2:$L253,"ET",$B$2:$B253,"&lt;&gt;"&amp;$B253,$A$2:$A253,$A253)&amp;":"&amp;COUNTIFS($L$2:$L253,"Tor",$B$2:$B253,$B253,$A$2:$A253,$A253)+COUNTIFS($L$2:$L253,"ET",$B$2:$B253,$B253,$A$2:$A253,$A253)),""),"")</f>
        <v>2:4</v>
      </c>
      <c r="J253" s="18">
        <f>_xlfn.IFNA(IF(VLOOKUP($A253,Spiele!$A$2:$D$16,3,FALSE)=$B253,(COUNTIFS($L$1:$L252,"Tor",$B$1:$B252,$B253,$A$1:$A252,$A253)+COUNTIFS($L$1:$L252,"ET",$B$1:$B252,$B253,$A$1:$A252,$A253))-(COUNTIFS($L$1:$L252,"Tor",$B$1:$B252,"&lt;&gt;"&amp;$B253,$A$1:$A252,$A253)+COUNTIFS($L$1:$L252,"ET",$B$1:$B252,"&lt;&gt;"&amp;$B253,$A$1:$A252,$A253)),(COUNTIFS($L$1:$L252,"Tor",$B$1:$B252,$B253,$A$1:$A252,$A253)+COUNTIFS($L$1:$L252,"ET",$B$1:$B252,$B253,$A$1:$A252,$A253))-(COUNTIFS($L$1:$L252,"Tor",$B$1:$B252,"&lt;&gt;"&amp;$B253,$A$1:$A252,$A253)+COUNTIFS($L$1:$L252,"ET",$B$1:$B252,"&lt;&gt;"&amp;$B253,$A$1:$A252,$A253))),"")</f>
        <v>1</v>
      </c>
      <c r="K253" s="3">
        <v>27</v>
      </c>
      <c r="L253" s="17" t="s">
        <v>0</v>
      </c>
      <c r="M253" s="2" t="s">
        <v>148</v>
      </c>
      <c r="N253" s="2" t="s">
        <v>149</v>
      </c>
      <c r="O253" s="17">
        <v>20</v>
      </c>
      <c r="AA253" s="2" t="s">
        <v>143</v>
      </c>
      <c r="AB253" s="17" t="s">
        <v>144</v>
      </c>
      <c r="AC253" s="14" t="s">
        <v>151</v>
      </c>
      <c r="AD253" s="14" t="s">
        <v>146</v>
      </c>
      <c r="AE253" s="18">
        <v>8</v>
      </c>
      <c r="AF253" s="13">
        <v>-11</v>
      </c>
      <c r="AG253" s="13">
        <v>5.5</v>
      </c>
      <c r="AH253" s="19">
        <f t="shared" si="12"/>
        <v>9.1720008722197566</v>
      </c>
      <c r="AI253" s="19">
        <f t="shared" si="13"/>
        <v>16.280299499326109</v>
      </c>
      <c r="AJ253" s="2" t="s">
        <v>147</v>
      </c>
      <c r="AK253" s="13">
        <v>-6</v>
      </c>
      <c r="AL253" s="13">
        <v>3</v>
      </c>
      <c r="AM253" s="19">
        <f>IF(Abschlüsse[[#This Row],[Ergeb]]="ET","",SQRT(($AF253-$AK253)^2+($AG253-$AL253)^2))</f>
        <v>5.5901699437494745</v>
      </c>
      <c r="AN253" s="3">
        <v>1</v>
      </c>
      <c r="AO253" s="13">
        <v>-11</v>
      </c>
      <c r="AP253" s="13">
        <v>8</v>
      </c>
      <c r="AQ253" s="19">
        <f t="shared" si="14"/>
        <v>2.5</v>
      </c>
      <c r="AR253" s="3">
        <v>0</v>
      </c>
      <c r="AU253" s="19" t="str">
        <f t="shared" si="15"/>
        <v/>
      </c>
    </row>
    <row r="254" spans="1:47" ht="25.05" customHeight="1">
      <c r="A254" s="3">
        <v>10</v>
      </c>
      <c r="B254" s="2" t="s">
        <v>8</v>
      </c>
      <c r="C254" s="17" t="str">
        <f>IF($A254="","",IF(VLOOKUP($A254,Spiele!$A$2:$D$16,3,FALSE)=$B254,"H","G"))</f>
        <v>H</v>
      </c>
      <c r="D254" s="17" t="str">
        <f>IF($B254="","",IF(VLOOKUP($A254,Spiele!$A$2:$F$16,3,FALSE)=$B254,VLOOKUP($A254,Spiele!$A$2:$F$16,4,FALSE),VLOOKUP($A254,Spiele!$A$2:$F$16,3,FALSE)))</f>
        <v>SVA</v>
      </c>
      <c r="E254" s="18">
        <f>IF(Abschlüsse[[#This Row],[Ergeb]]="ET",0,COUNTIFS($A$2:$A254,$A254,$B$2:$B254,$B254,$L$2:$L254,"&lt;&gt;ET"))</f>
        <v>1</v>
      </c>
      <c r="F254" s="11">
        <v>2</v>
      </c>
      <c r="G254" s="12">
        <v>1</v>
      </c>
      <c r="H254" s="18">
        <f>COUNTIFS('Rote Karten'!$A$2:$A$4,$A254,'Rote Karten'!$D$2:$D$4,"&lt;&gt;"&amp;$B254,'Rote Karten'!$B$2:$B$4,"&lt;"&amp;$F254,'Rote Karten'!$C$2:$C$4,"&lt;="&amp;$G254)-COUNTIFS('Rote Karten'!$A$2:$A$4,$A254,'Rote Karten'!$D$2:$D$4,$B254,'Rote Karten'!$B$2:$B$4,"&lt;"&amp;$F254,'Rote Karten'!$C$2:$C$4,"&lt;="&amp;$G254)</f>
        <v>0</v>
      </c>
      <c r="I254" s="17" t="str">
        <f>IF(OR($L254="Tor",$L254="ET"),_xlfn.IFNA(IF(VLOOKUP($A254,Spiele!$A$2:$C$16,3,FALSE)=$B254,COUNTIFS($L$2:$L254,"Tor",$B$2:$B254,$B254,$A$2:$A254,$A254)+COUNTIFS($L$2:$L254,"ET",$B$2:$B254,$B254,$A$2:$A254,$A254)&amp;":"&amp;COUNTIFS($L$2:$L254,"Tor",$B$2:$B254,"&lt;&gt;"&amp;$B254,$A$2:$A254,$A254)+COUNTIFS($L$2:$L254,"ET",$B$2:$B254,"&lt;&gt;"&amp;$B254,$A$2:$A254,$A254),COUNTIFS($L$2:$L254,"Tor",$B$2:$B254,"&lt;&gt;"&amp;$B254,$A$2:$A254,$A254)+COUNTIFS($L$2:$L254,"ET",$B$2:$B254,"&lt;&gt;"&amp;$B254,$A$2:$A254,$A254)&amp;":"&amp;COUNTIFS($L$2:$L254,"Tor",$B$2:$B254,$B254,$A$2:$A254,$A254)+COUNTIFS($L$2:$L254,"ET",$B$2:$B254,$B254,$A$2:$A254,$A254)),""),"")</f>
        <v/>
      </c>
      <c r="J254" s="18">
        <f>_xlfn.IFNA(IF(VLOOKUP($A254,Spiele!$A$2:$D$16,3,FALSE)=$B254,(COUNTIFS($L$1:$L253,"Tor",$B$1:$B253,$B254,$A$1:$A253,$A254)+COUNTIFS($L$1:$L253,"ET",$B$1:$B253,$B254,$A$1:$A253,$A254))-(COUNTIFS($L$1:$L253,"Tor",$B$1:$B253,"&lt;&gt;"&amp;$B254,$A$1:$A253,$A254)+COUNTIFS($L$1:$L253,"ET",$B$1:$B253,"&lt;&gt;"&amp;$B254,$A$1:$A253,$A254)),(COUNTIFS($L$1:$L253,"Tor",$B$1:$B253,$B254,$A$1:$A253,$A254)+COUNTIFS($L$1:$L253,"ET",$B$1:$B253,$B254,$A$1:$A253,$A254))-(COUNTIFS($L$1:$L253,"Tor",$B$1:$B253,"&lt;&gt;"&amp;$B254,$A$1:$A253,$A254)+COUNTIFS($L$1:$L253,"ET",$B$1:$B253,"&lt;&gt;"&amp;$B254,$A$1:$A253,$A254))),"")</f>
        <v>0</v>
      </c>
      <c r="K254" s="3">
        <v>1</v>
      </c>
      <c r="L254" s="17" t="s">
        <v>18</v>
      </c>
      <c r="M254" s="2" t="s">
        <v>148</v>
      </c>
      <c r="N254" s="2" t="s">
        <v>153</v>
      </c>
      <c r="O254" s="17">
        <v>8</v>
      </c>
      <c r="P254" s="2">
        <v>20</v>
      </c>
      <c r="Q254" s="2">
        <v>1</v>
      </c>
      <c r="R254" s="2">
        <v>6</v>
      </c>
      <c r="S254" s="2">
        <v>16</v>
      </c>
      <c r="AA254" s="2" t="s">
        <v>143</v>
      </c>
      <c r="AB254" s="17" t="s">
        <v>144</v>
      </c>
      <c r="AC254" s="14" t="s">
        <v>151</v>
      </c>
      <c r="AD254" s="14" t="s">
        <v>146</v>
      </c>
      <c r="AE254" s="18">
        <v>7</v>
      </c>
      <c r="AF254" s="13">
        <v>-2.5</v>
      </c>
      <c r="AG254" s="13">
        <v>9</v>
      </c>
      <c r="AH254" s="19">
        <f t="shared" si="12"/>
        <v>9</v>
      </c>
      <c r="AI254" s="19">
        <f t="shared" si="13"/>
        <v>41.733771905497981</v>
      </c>
      <c r="AJ254" s="2" t="s">
        <v>147</v>
      </c>
      <c r="AK254" s="13">
        <v>-2</v>
      </c>
      <c r="AL254" s="13">
        <v>6.5</v>
      </c>
      <c r="AM254" s="19">
        <f>IF(Abschlüsse[[#This Row],[Ergeb]]="ET","",SQRT(($AF254-$AK254)^2+($AG254-$AL254)^2))</f>
        <v>2.5495097567963922</v>
      </c>
      <c r="AN254" s="3">
        <v>2</v>
      </c>
      <c r="AO254" s="13">
        <v>-4</v>
      </c>
      <c r="AP254" s="13">
        <v>11</v>
      </c>
      <c r="AQ254" s="19">
        <f t="shared" si="14"/>
        <v>2.5</v>
      </c>
      <c r="AR254" s="3">
        <v>0</v>
      </c>
      <c r="AU254" s="19" t="str">
        <f t="shared" si="15"/>
        <v/>
      </c>
    </row>
    <row r="255" spans="1:47" ht="25.05" customHeight="1">
      <c r="A255" s="3">
        <v>10</v>
      </c>
      <c r="B255" s="2" t="s">
        <v>8</v>
      </c>
      <c r="C255" s="17" t="str">
        <f>IF($A255="","",IF(VLOOKUP($A255,Spiele!$A$2:$D$16,3,FALSE)=$B255,"H","G"))</f>
        <v>H</v>
      </c>
      <c r="D255" s="17" t="str">
        <f>IF($B255="","",IF(VLOOKUP($A255,Spiele!$A$2:$F$16,3,FALSE)=$B255,VLOOKUP($A255,Spiele!$A$2:$F$16,4,FALSE),VLOOKUP($A255,Spiele!$A$2:$F$16,3,FALSE)))</f>
        <v>SVA</v>
      </c>
      <c r="E255" s="18">
        <f>IF(Abschlüsse[[#This Row],[Ergeb]]="ET",0,COUNTIFS($A$2:$A255,$A255,$B$2:$B255,$B255,$L$2:$L255,"&lt;&gt;ET"))</f>
        <v>2</v>
      </c>
      <c r="F255" s="11">
        <v>4</v>
      </c>
      <c r="G255" s="12">
        <v>1</v>
      </c>
      <c r="H255" s="18">
        <f>COUNTIFS('Rote Karten'!$A$2:$A$4,$A255,'Rote Karten'!$D$2:$D$4,"&lt;&gt;"&amp;$B255,'Rote Karten'!$B$2:$B$4,"&lt;"&amp;$F255,'Rote Karten'!$C$2:$C$4,"&lt;="&amp;$G255)-COUNTIFS('Rote Karten'!$A$2:$A$4,$A255,'Rote Karten'!$D$2:$D$4,$B255,'Rote Karten'!$B$2:$B$4,"&lt;"&amp;$F255,'Rote Karten'!$C$2:$C$4,"&lt;="&amp;$G255)</f>
        <v>0</v>
      </c>
      <c r="I255" s="17" t="str">
        <f>IF(OR($L255="Tor",$L255="ET"),_xlfn.IFNA(IF(VLOOKUP($A255,Spiele!$A$2:$C$16,3,FALSE)=$B255,COUNTIFS($L$2:$L255,"Tor",$B$2:$B255,$B255,$A$2:$A255,$A255)+COUNTIFS($L$2:$L255,"ET",$B$2:$B255,$B255,$A$2:$A255,$A255)&amp;":"&amp;COUNTIFS($L$2:$L255,"Tor",$B$2:$B255,"&lt;&gt;"&amp;$B255,$A$2:$A255,$A255)+COUNTIFS($L$2:$L255,"ET",$B$2:$B255,"&lt;&gt;"&amp;$B255,$A$2:$A255,$A255),COUNTIFS($L$2:$L255,"Tor",$B$2:$B255,"&lt;&gt;"&amp;$B255,$A$2:$A255,$A255)+COUNTIFS($L$2:$L255,"ET",$B$2:$B255,"&lt;&gt;"&amp;$B255,$A$2:$A255,$A255)&amp;":"&amp;COUNTIFS($L$2:$L255,"Tor",$B$2:$B255,$B255,$A$2:$A255,$A255)+COUNTIFS($L$2:$L255,"ET",$B$2:$B255,$B255,$A$2:$A255,$A255)),""),"")</f>
        <v/>
      </c>
      <c r="J255" s="18">
        <f>_xlfn.IFNA(IF(VLOOKUP($A255,Spiele!$A$2:$D$16,3,FALSE)=$B255,(COUNTIFS($L$1:$L254,"Tor",$B$1:$B254,$B255,$A$1:$A254,$A255)+COUNTIFS($L$1:$L254,"ET",$B$1:$B254,$B255,$A$1:$A254,$A255))-(COUNTIFS($L$1:$L254,"Tor",$B$1:$B254,"&lt;&gt;"&amp;$B255,$A$1:$A254,$A255)+COUNTIFS($L$1:$L254,"ET",$B$1:$B254,"&lt;&gt;"&amp;$B255,$A$1:$A254,$A255)),(COUNTIFS($L$1:$L254,"Tor",$B$1:$B254,$B255,$A$1:$A254,$A255)+COUNTIFS($L$1:$L254,"ET",$B$1:$B254,$B255,$A$1:$A254,$A255))-(COUNTIFS($L$1:$L254,"Tor",$B$1:$B254,"&lt;&gt;"&amp;$B255,$A$1:$A254,$A255)+COUNTIFS($L$1:$L254,"ET",$B$1:$B254,"&lt;&gt;"&amp;$B255,$A$1:$A254,$A255))),"")</f>
        <v>0</v>
      </c>
      <c r="K255" s="3">
        <v>2</v>
      </c>
      <c r="L255" s="17" t="s">
        <v>18</v>
      </c>
      <c r="M255" s="2" t="s">
        <v>148</v>
      </c>
      <c r="N255" s="2" t="s">
        <v>159</v>
      </c>
      <c r="O255" s="17">
        <v>20</v>
      </c>
      <c r="P255" s="2">
        <v>7</v>
      </c>
      <c r="Q255" s="2">
        <v>20</v>
      </c>
      <c r="R255" s="2">
        <v>16</v>
      </c>
      <c r="S255" s="2">
        <v>6</v>
      </c>
      <c r="T255" s="2">
        <v>26</v>
      </c>
      <c r="U255" s="2">
        <v>8</v>
      </c>
      <c r="V255" s="2">
        <v>23</v>
      </c>
      <c r="AA255" s="2" t="s">
        <v>152</v>
      </c>
      <c r="AB255" s="17" t="s">
        <v>144</v>
      </c>
      <c r="AC255" s="14" t="s">
        <v>151</v>
      </c>
      <c r="AD255" s="14" t="s">
        <v>146</v>
      </c>
      <c r="AE255" s="18">
        <v>7</v>
      </c>
      <c r="AF255" s="13">
        <v>-11</v>
      </c>
      <c r="AG255" s="13">
        <v>18.5</v>
      </c>
      <c r="AH255" s="19">
        <f t="shared" si="12"/>
        <v>19.902904310677876</v>
      </c>
      <c r="AI255" s="19">
        <f t="shared" si="13"/>
        <v>16.753409291619413</v>
      </c>
      <c r="AJ255" s="2" t="s">
        <v>147</v>
      </c>
      <c r="AK255" s="13">
        <v>-3</v>
      </c>
      <c r="AL255" s="13">
        <v>3.5</v>
      </c>
      <c r="AM255" s="19">
        <f>IF(Abschlüsse[[#This Row],[Ergeb]]="ET","",SQRT(($AF255-$AK255)^2+($AG255-$AL255)^2))</f>
        <v>17</v>
      </c>
      <c r="AN255" s="3">
        <v>3</v>
      </c>
      <c r="AO255" s="13">
        <v>-10</v>
      </c>
      <c r="AP255" s="13">
        <v>19.5</v>
      </c>
      <c r="AQ255" s="19">
        <f t="shared" si="14"/>
        <v>1.4142135623730951</v>
      </c>
      <c r="AR255" s="3">
        <v>1</v>
      </c>
      <c r="AS255" s="13">
        <v>-7.5</v>
      </c>
      <c r="AT255" s="13">
        <v>15.5</v>
      </c>
      <c r="AU255" s="19">
        <f t="shared" si="15"/>
        <v>4.6097722286464435</v>
      </c>
    </row>
    <row r="256" spans="1:47" ht="25.05" customHeight="1">
      <c r="A256" s="3">
        <v>10</v>
      </c>
      <c r="B256" s="2" t="s">
        <v>73</v>
      </c>
      <c r="C256" s="17" t="str">
        <f>IF($A256="","",IF(VLOOKUP($A256,Spiele!$A$2:$D$16,3,FALSE)=$B256,"H","G"))</f>
        <v>G</v>
      </c>
      <c r="D256" s="17" t="str">
        <f>IF($B256="","",IF(VLOOKUP($A256,Spiele!$A$2:$F$16,3,FALSE)=$B256,VLOOKUP($A256,Spiele!$A$2:$F$16,4,FALSE),VLOOKUP($A256,Spiele!$A$2:$F$16,3,FALSE)))</f>
        <v>FCN</v>
      </c>
      <c r="E256" s="18">
        <f>IF(Abschlüsse[[#This Row],[Ergeb]]="ET",0,COUNTIFS($A$2:$A256,$A256,$B$2:$B256,$B256,$L$2:$L256,"&lt;&gt;ET"))</f>
        <v>1</v>
      </c>
      <c r="F256" s="11">
        <v>7</v>
      </c>
      <c r="G256" s="12">
        <v>1</v>
      </c>
      <c r="H256" s="18">
        <f>COUNTIFS('Rote Karten'!$A$2:$A$4,$A256,'Rote Karten'!$D$2:$D$4,"&lt;&gt;"&amp;$B256,'Rote Karten'!$B$2:$B$4,"&lt;"&amp;$F256,'Rote Karten'!$C$2:$C$4,"&lt;="&amp;$G256)-COUNTIFS('Rote Karten'!$A$2:$A$4,$A256,'Rote Karten'!$D$2:$D$4,$B256,'Rote Karten'!$B$2:$B$4,"&lt;"&amp;$F256,'Rote Karten'!$C$2:$C$4,"&lt;="&amp;$G256)</f>
        <v>0</v>
      </c>
      <c r="I256" s="17" t="str">
        <f>IF(OR($L256="Tor",$L256="ET"),_xlfn.IFNA(IF(VLOOKUP($A256,Spiele!$A$2:$C$16,3,FALSE)=$B256,COUNTIFS($L$2:$L256,"Tor",$B$2:$B256,$B256,$A$2:$A256,$A256)+COUNTIFS($L$2:$L256,"ET",$B$2:$B256,$B256,$A$2:$A256,$A256)&amp;":"&amp;COUNTIFS($L$2:$L256,"Tor",$B$2:$B256,"&lt;&gt;"&amp;$B256,$A$2:$A256,$A256)+COUNTIFS($L$2:$L256,"ET",$B$2:$B256,"&lt;&gt;"&amp;$B256,$A$2:$A256,$A256),COUNTIFS($L$2:$L256,"Tor",$B$2:$B256,"&lt;&gt;"&amp;$B256,$A$2:$A256,$A256)+COUNTIFS($L$2:$L256,"ET",$B$2:$B256,"&lt;&gt;"&amp;$B256,$A$2:$A256,$A256)&amp;":"&amp;COUNTIFS($L$2:$L256,"Tor",$B$2:$B256,$B256,$A$2:$A256,$A256)+COUNTIFS($L$2:$L256,"ET",$B$2:$B256,$B256,$A$2:$A256,$A256)),""),"")</f>
        <v/>
      </c>
      <c r="J256" s="18">
        <f>_xlfn.IFNA(IF(VLOOKUP($A256,Spiele!$A$2:$D$16,3,FALSE)=$B256,(COUNTIFS($L$1:$L255,"Tor",$B$1:$B255,$B256,$A$1:$A255,$A256)+COUNTIFS($L$1:$L255,"ET",$B$1:$B255,$B256,$A$1:$A255,$A256))-(COUNTIFS($L$1:$L255,"Tor",$B$1:$B255,"&lt;&gt;"&amp;$B256,$A$1:$A255,$A256)+COUNTIFS($L$1:$L255,"ET",$B$1:$B255,"&lt;&gt;"&amp;$B256,$A$1:$A255,$A256)),(COUNTIFS($L$1:$L255,"Tor",$B$1:$B255,$B256,$A$1:$A255,$A256)+COUNTIFS($L$1:$L255,"ET",$B$1:$B255,$B256,$A$1:$A255,$A256))-(COUNTIFS($L$1:$L255,"Tor",$B$1:$B255,"&lt;&gt;"&amp;$B256,$A$1:$A255,$A256)+COUNTIFS($L$1:$L255,"ET",$B$1:$B255,"&lt;&gt;"&amp;$B256,$A$1:$A255,$A256))),"")</f>
        <v>0</v>
      </c>
      <c r="K256" s="3">
        <v>3</v>
      </c>
      <c r="L256" s="17" t="s">
        <v>19</v>
      </c>
      <c r="M256" s="2" t="s">
        <v>164</v>
      </c>
      <c r="N256" s="2" t="s">
        <v>159</v>
      </c>
      <c r="O256" s="17"/>
      <c r="AA256" s="2" t="s">
        <v>152</v>
      </c>
      <c r="AB256" s="17" t="s">
        <v>144</v>
      </c>
      <c r="AC256" s="14" t="s">
        <v>151</v>
      </c>
      <c r="AD256" s="14" t="s">
        <v>157</v>
      </c>
      <c r="AE256" s="18"/>
      <c r="AF256" s="13">
        <v>10.5</v>
      </c>
      <c r="AG256" s="13">
        <v>6.5</v>
      </c>
      <c r="AH256" s="19">
        <f t="shared" si="12"/>
        <v>9.4358677396411181</v>
      </c>
      <c r="AI256" s="19">
        <f t="shared" si="13"/>
        <v>18.88300934462973</v>
      </c>
      <c r="AJ256" s="2" t="s">
        <v>147</v>
      </c>
      <c r="AK256" s="13">
        <v>3</v>
      </c>
      <c r="AL256" s="13">
        <v>0.5</v>
      </c>
      <c r="AM256" s="19">
        <f>IF(Abschlüsse[[#This Row],[Ergeb]]="ET","",SQRT(($AF256-$AK256)^2+($AG256-$AL256)^2))</f>
        <v>9.6046863561492728</v>
      </c>
      <c r="AN256" s="3">
        <v>1</v>
      </c>
      <c r="AO256" s="13">
        <v>9</v>
      </c>
      <c r="AP256" s="13">
        <v>7</v>
      </c>
      <c r="AQ256" s="19">
        <f t="shared" si="14"/>
        <v>1.5811388300841898</v>
      </c>
      <c r="AR256" s="3">
        <v>1</v>
      </c>
      <c r="AS256" s="13">
        <v>7</v>
      </c>
      <c r="AT256" s="13">
        <v>6</v>
      </c>
      <c r="AU256" s="19">
        <f t="shared" si="15"/>
        <v>3.5355339059327378</v>
      </c>
    </row>
    <row r="257" spans="1:47" ht="25.05" customHeight="1">
      <c r="A257" s="3">
        <v>10</v>
      </c>
      <c r="B257" s="2" t="s">
        <v>8</v>
      </c>
      <c r="C257" s="17" t="str">
        <f>IF($A257="","",IF(VLOOKUP($A257,Spiele!$A$2:$D$16,3,FALSE)=$B257,"H","G"))</f>
        <v>H</v>
      </c>
      <c r="D257" s="17" t="str">
        <f>IF($B257="","",IF(VLOOKUP($A257,Spiele!$A$2:$F$16,3,FALSE)=$B257,VLOOKUP($A257,Spiele!$A$2:$F$16,4,FALSE),VLOOKUP($A257,Spiele!$A$2:$F$16,3,FALSE)))</f>
        <v>SVA</v>
      </c>
      <c r="E257" s="18">
        <f>IF(Abschlüsse[[#This Row],[Ergeb]]="ET",0,COUNTIFS($A$2:$A257,$A257,$B$2:$B257,$B257,$L$2:$L257,"&lt;&gt;ET"))</f>
        <v>3</v>
      </c>
      <c r="F257" s="11">
        <v>12</v>
      </c>
      <c r="G257" s="12">
        <v>1</v>
      </c>
      <c r="H257" s="18">
        <f>COUNTIFS('Rote Karten'!$A$2:$A$4,$A257,'Rote Karten'!$D$2:$D$4,"&lt;&gt;"&amp;$B257,'Rote Karten'!$B$2:$B$4,"&lt;"&amp;$F257,'Rote Karten'!$C$2:$C$4,"&lt;="&amp;$G257)-COUNTIFS('Rote Karten'!$A$2:$A$4,$A257,'Rote Karten'!$D$2:$D$4,$B257,'Rote Karten'!$B$2:$B$4,"&lt;"&amp;$F257,'Rote Karten'!$C$2:$C$4,"&lt;="&amp;$G257)</f>
        <v>0</v>
      </c>
      <c r="I257" s="17" t="str">
        <f>IF(OR($L257="Tor",$L257="ET"),_xlfn.IFNA(IF(VLOOKUP($A257,Spiele!$A$2:$C$16,3,FALSE)=$B257,COUNTIFS($L$2:$L257,"Tor",$B$2:$B257,$B257,$A$2:$A257,$A257)+COUNTIFS($L$2:$L257,"ET",$B$2:$B257,$B257,$A$2:$A257,$A257)&amp;":"&amp;COUNTIFS($L$2:$L257,"Tor",$B$2:$B257,"&lt;&gt;"&amp;$B257,$A$2:$A257,$A257)+COUNTIFS($L$2:$L257,"ET",$B$2:$B257,"&lt;&gt;"&amp;$B257,$A$2:$A257,$A257),COUNTIFS($L$2:$L257,"Tor",$B$2:$B257,"&lt;&gt;"&amp;$B257,$A$2:$A257,$A257)+COUNTIFS($L$2:$L257,"ET",$B$2:$B257,"&lt;&gt;"&amp;$B257,$A$2:$A257,$A257)&amp;":"&amp;COUNTIFS($L$2:$L257,"Tor",$B$2:$B257,$B257,$A$2:$A257,$A257)+COUNTIFS($L$2:$L257,"ET",$B$2:$B257,$B257,$A$2:$A257,$A257)),""),"")</f>
        <v/>
      </c>
      <c r="J257" s="18">
        <f>_xlfn.IFNA(IF(VLOOKUP($A257,Spiele!$A$2:$D$16,3,FALSE)=$B257,(COUNTIFS($L$1:$L256,"Tor",$B$1:$B256,$B257,$A$1:$A256,$A257)+COUNTIFS($L$1:$L256,"ET",$B$1:$B256,$B257,$A$1:$A256,$A257))-(COUNTIFS($L$1:$L256,"Tor",$B$1:$B256,"&lt;&gt;"&amp;$B257,$A$1:$A256,$A257)+COUNTIFS($L$1:$L256,"ET",$B$1:$B256,"&lt;&gt;"&amp;$B257,$A$1:$A256,$A257)),(COUNTIFS($L$1:$L256,"Tor",$B$1:$B256,$B257,$A$1:$A256,$A257)+COUNTIFS($L$1:$L256,"ET",$B$1:$B256,$B257,$A$1:$A256,$A257))-(COUNTIFS($L$1:$L256,"Tor",$B$1:$B256,"&lt;&gt;"&amp;$B257,$A$1:$A256,$A257)+COUNTIFS($L$1:$L256,"ET",$B$1:$B256,"&lt;&gt;"&amp;$B257,$A$1:$A256,$A257))),"")</f>
        <v>0</v>
      </c>
      <c r="K257" s="3">
        <v>4</v>
      </c>
      <c r="L257" s="18" t="s">
        <v>19</v>
      </c>
      <c r="M257" s="3" t="s">
        <v>174</v>
      </c>
      <c r="N257" s="2" t="s">
        <v>174</v>
      </c>
      <c r="O257" s="17">
        <v>8</v>
      </c>
      <c r="AA257" s="22" t="s">
        <v>155</v>
      </c>
      <c r="AB257" s="18" t="s">
        <v>161</v>
      </c>
      <c r="AC257" s="14" t="s">
        <v>162</v>
      </c>
      <c r="AD257" s="14" t="s">
        <v>163</v>
      </c>
      <c r="AE257" s="18">
        <v>16</v>
      </c>
      <c r="AF257" s="13">
        <v>-2.5</v>
      </c>
      <c r="AG257" s="13">
        <v>2</v>
      </c>
      <c r="AH257" s="19">
        <f t="shared" si="12"/>
        <v>2</v>
      </c>
      <c r="AI257" s="19">
        <f t="shared" si="13"/>
        <v>102.12639849892098</v>
      </c>
      <c r="AJ257" s="3" t="s">
        <v>170</v>
      </c>
      <c r="AK257" s="13">
        <v>-2.5</v>
      </c>
      <c r="AL257" s="13">
        <v>1.5</v>
      </c>
      <c r="AM257" s="19">
        <f>IF(Abschlüsse[[#This Row],[Ergeb]]="ET","",SQRT(($AF257-$AK257)^2+($AG257-$AL257)^2))</f>
        <v>0.5</v>
      </c>
      <c r="AN257" s="3">
        <v>4</v>
      </c>
      <c r="AO257" s="13">
        <v>-2</v>
      </c>
      <c r="AP257" s="13">
        <v>1.5</v>
      </c>
      <c r="AQ257" s="19">
        <f>IF(AN257=0,"",SQRT(($AF257-$AO257)^2+($AG257-$AP257)^2))</f>
        <v>0.70710678118654757</v>
      </c>
      <c r="AR257" s="3">
        <v>1</v>
      </c>
      <c r="AS257" s="13">
        <v>1</v>
      </c>
      <c r="AT257" s="13">
        <v>0.5</v>
      </c>
      <c r="AU257" s="19">
        <f>IF(AR257=0,"",SQRT(($AF257-$AS257)^2+($AG257-$AT257)^2))</f>
        <v>3.8078865529319543</v>
      </c>
    </row>
    <row r="258" spans="1:47" ht="25.05" customHeight="1">
      <c r="A258" s="3">
        <v>10</v>
      </c>
      <c r="B258" s="2" t="s">
        <v>73</v>
      </c>
      <c r="C258" s="17" t="str">
        <f>IF($A258="","",IF(VLOOKUP($A258,Spiele!$A$2:$D$16,3,FALSE)=$B258,"H","G"))</f>
        <v>G</v>
      </c>
      <c r="D258" s="17" t="str">
        <f>IF($B258="","",IF(VLOOKUP($A258,Spiele!$A$2:$F$16,3,FALSE)=$B258,VLOOKUP($A258,Spiele!$A$2:$F$16,4,FALSE),VLOOKUP($A258,Spiele!$A$2:$F$16,3,FALSE)))</f>
        <v>FCN</v>
      </c>
      <c r="E258" s="18">
        <f>IF(Abschlüsse[[#This Row],[Ergeb]]="ET",0,COUNTIFS($A$2:$A258,$A258,$B$2:$B258,$B258,$L$2:$L258,"&lt;&gt;ET"))</f>
        <v>2</v>
      </c>
      <c r="F258" s="11">
        <v>22</v>
      </c>
      <c r="G258" s="12">
        <v>1</v>
      </c>
      <c r="H258" s="18">
        <f>COUNTIFS('Rote Karten'!$A$2:$A$4,$A258,'Rote Karten'!$D$2:$D$4,"&lt;&gt;"&amp;$B258,'Rote Karten'!$B$2:$B$4,"&lt;"&amp;$F258,'Rote Karten'!$C$2:$C$4,"&lt;="&amp;$G258)-COUNTIFS('Rote Karten'!$A$2:$A$4,$A258,'Rote Karten'!$D$2:$D$4,$B258,'Rote Karten'!$B$2:$B$4,"&lt;"&amp;$F258,'Rote Karten'!$C$2:$C$4,"&lt;="&amp;$G258)</f>
        <v>0</v>
      </c>
      <c r="I258" s="17" t="str">
        <f>IF(OR($L258="Tor",$L258="ET"),_xlfn.IFNA(IF(VLOOKUP($A258,Spiele!$A$2:$C$16,3,FALSE)=$B258,COUNTIFS($L$2:$L258,"Tor",$B$2:$B258,$B258,$A$2:$A258,$A258)+COUNTIFS($L$2:$L258,"ET",$B$2:$B258,$B258,$A$2:$A258,$A258)&amp;":"&amp;COUNTIFS($L$2:$L258,"Tor",$B$2:$B258,"&lt;&gt;"&amp;$B258,$A$2:$A258,$A258)+COUNTIFS($L$2:$L258,"ET",$B$2:$B258,"&lt;&gt;"&amp;$B258,$A$2:$A258,$A258),COUNTIFS($L$2:$L258,"Tor",$B$2:$B258,"&lt;&gt;"&amp;$B258,$A$2:$A258,$A258)+COUNTIFS($L$2:$L258,"ET",$B$2:$B258,"&lt;&gt;"&amp;$B258,$A$2:$A258,$A258)&amp;":"&amp;COUNTIFS($L$2:$L258,"Tor",$B$2:$B258,$B258,$A$2:$A258,$A258)+COUNTIFS($L$2:$L258,"ET",$B$2:$B258,$B258,$A$2:$A258,$A258)),""),"")</f>
        <v/>
      </c>
      <c r="J258" s="18">
        <f>_xlfn.IFNA(IF(VLOOKUP($A258,Spiele!$A$2:$D$16,3,FALSE)=$B258,(COUNTIFS($L$1:$L257,"Tor",$B$1:$B257,$B258,$A$1:$A257,$A258)+COUNTIFS($L$1:$L257,"ET",$B$1:$B257,$B258,$A$1:$A257,$A258))-(COUNTIFS($L$1:$L257,"Tor",$B$1:$B257,"&lt;&gt;"&amp;$B258,$A$1:$A257,$A258)+COUNTIFS($L$1:$L257,"ET",$B$1:$B257,"&lt;&gt;"&amp;$B258,$A$1:$A257,$A258)),(COUNTIFS($L$1:$L257,"Tor",$B$1:$B257,$B258,$A$1:$A257,$A258)+COUNTIFS($L$1:$L257,"ET",$B$1:$B257,$B258,$A$1:$A257,$A258))-(COUNTIFS($L$1:$L257,"Tor",$B$1:$B257,"&lt;&gt;"&amp;$B258,$A$1:$A257,$A258)+COUNTIFS($L$1:$L257,"ET",$B$1:$B257,"&lt;&gt;"&amp;$B258,$A$1:$A257,$A258))),"")</f>
        <v>0</v>
      </c>
      <c r="K258" s="3">
        <v>5</v>
      </c>
      <c r="L258" s="17" t="s">
        <v>171</v>
      </c>
      <c r="M258" s="2" t="s">
        <v>176</v>
      </c>
      <c r="N258" s="2" t="s">
        <v>176</v>
      </c>
      <c r="O258" s="17"/>
      <c r="AA258" s="2" t="s">
        <v>142</v>
      </c>
      <c r="AB258" s="17" t="s">
        <v>161</v>
      </c>
      <c r="AC258" s="14" t="s">
        <v>162</v>
      </c>
      <c r="AD258" s="14" t="s">
        <v>146</v>
      </c>
      <c r="AE258" s="18"/>
      <c r="AF258" s="13">
        <v>6.5</v>
      </c>
      <c r="AG258" s="13">
        <v>0.5</v>
      </c>
      <c r="AH258" s="19">
        <f t="shared" ref="AH258:AH321" si="16">IF($L258="ET","",IF($AF258&gt;3.66,SQRT($AG258^2+($AF258-(7.32/2))^2),IF($AF258&lt;-3.66,SQRT($AG258^2+($AF258+(7.32/2))^2),$AG258)))</f>
        <v>2.8836782067352797</v>
      </c>
      <c r="AI258" s="19">
        <f t="shared" ref="AI258:AI321" si="17">IF($L258="ET","",IF(DEGREES(ATAN((7.32*$AG258)/($AG258^2+$AF258^2-(7.32/2)^2)))&lt;=0,180+DEGREES(ATAN((7.32*$AG258)/($AG258^2+$AF258^2-(7.32/2)^2))),DEGREES(ATAN((7.32*$AG258)/($AG258^2+$AF258^2-(7.32/2)^2)))))</f>
        <v>7.1675590179856794</v>
      </c>
      <c r="AJ258" s="2" t="s">
        <v>170</v>
      </c>
      <c r="AK258" s="13">
        <v>5</v>
      </c>
      <c r="AL258" s="13">
        <v>0.5</v>
      </c>
      <c r="AM258" s="19">
        <f>IF(Abschlüsse[[#This Row],[Ergeb]]="ET","",SQRT(($AF258-$AK258)^2+($AG258-$AL258)^2))</f>
        <v>1.5</v>
      </c>
      <c r="AN258" s="3">
        <v>1</v>
      </c>
      <c r="AO258" s="13">
        <v>6.5</v>
      </c>
      <c r="AP258" s="13">
        <v>2</v>
      </c>
      <c r="AQ258" s="19">
        <f t="shared" si="14"/>
        <v>1.5</v>
      </c>
      <c r="AR258" s="3">
        <v>0</v>
      </c>
      <c r="AU258" s="19" t="str">
        <f t="shared" si="15"/>
        <v/>
      </c>
    </row>
    <row r="259" spans="1:47" ht="25.05" customHeight="1">
      <c r="A259" s="3">
        <v>10</v>
      </c>
      <c r="B259" s="2" t="s">
        <v>73</v>
      </c>
      <c r="C259" s="17" t="str">
        <f>IF($A259="","",IF(VLOOKUP($A259,Spiele!$A$2:$D$16,3,FALSE)=$B259,"H","G"))</f>
        <v>G</v>
      </c>
      <c r="D259" s="17" t="str">
        <f>IF($B259="","",IF(VLOOKUP($A259,Spiele!$A$2:$F$16,3,FALSE)=$B259,VLOOKUP($A259,Spiele!$A$2:$F$16,4,FALSE),VLOOKUP($A259,Spiele!$A$2:$F$16,3,FALSE)))</f>
        <v>FCN</v>
      </c>
      <c r="E259" s="18">
        <f>IF(Abschlüsse[[#This Row],[Ergeb]]="ET",0,COUNTIFS($A$2:$A259,$A259,$B$2:$B259,$B259,$L$2:$L259,"&lt;&gt;ET"))</f>
        <v>3</v>
      </c>
      <c r="F259" s="11">
        <v>22</v>
      </c>
      <c r="G259" s="12">
        <v>1</v>
      </c>
      <c r="H259" s="18">
        <f>COUNTIFS('Rote Karten'!$A$2:$A$4,$A259,'Rote Karten'!$D$2:$D$4,"&lt;&gt;"&amp;$B259,'Rote Karten'!$B$2:$B$4,"&lt;"&amp;$F259,'Rote Karten'!$C$2:$C$4,"&lt;="&amp;$G259)-COUNTIFS('Rote Karten'!$A$2:$A$4,$A259,'Rote Karten'!$D$2:$D$4,$B259,'Rote Karten'!$B$2:$B$4,"&lt;"&amp;$F259,'Rote Karten'!$C$2:$C$4,"&lt;="&amp;$G259)</f>
        <v>0</v>
      </c>
      <c r="I259" s="17" t="str">
        <f>IF(OR($L259="Tor",$L259="ET"),_xlfn.IFNA(IF(VLOOKUP($A259,Spiele!$A$2:$C$16,3,FALSE)=$B259,COUNTIFS($L$2:$L259,"Tor",$B$2:$B259,$B259,$A$2:$A259,$A259)+COUNTIFS($L$2:$L259,"ET",$B$2:$B259,$B259,$A$2:$A259,$A259)&amp;":"&amp;COUNTIFS($L$2:$L259,"Tor",$B$2:$B259,"&lt;&gt;"&amp;$B259,$A$2:$A259,$A259)+COUNTIFS($L$2:$L259,"ET",$B$2:$B259,"&lt;&gt;"&amp;$B259,$A$2:$A259,$A259),COUNTIFS($L$2:$L259,"Tor",$B$2:$B259,"&lt;&gt;"&amp;$B259,$A$2:$A259,$A259)+COUNTIFS($L$2:$L259,"ET",$B$2:$B259,"&lt;&gt;"&amp;$B259,$A$2:$A259,$A259)&amp;":"&amp;COUNTIFS($L$2:$L259,"Tor",$B$2:$B259,$B259,$A$2:$A259,$A259)+COUNTIFS($L$2:$L259,"ET",$B$2:$B259,$B259,$A$2:$A259,$A259)),""),"")</f>
        <v/>
      </c>
      <c r="J259" s="18">
        <f>_xlfn.IFNA(IF(VLOOKUP($A259,Spiele!$A$2:$D$16,3,FALSE)=$B259,(COUNTIFS($L$1:$L258,"Tor",$B$1:$B258,$B259,$A$1:$A258,$A259)+COUNTIFS($L$1:$L258,"ET",$B$1:$B258,$B259,$A$1:$A258,$A259))-(COUNTIFS($L$1:$L258,"Tor",$B$1:$B258,"&lt;&gt;"&amp;$B259,$A$1:$A258,$A259)+COUNTIFS($L$1:$L258,"ET",$B$1:$B258,"&lt;&gt;"&amp;$B259,$A$1:$A258,$A259)),(COUNTIFS($L$1:$L258,"Tor",$B$1:$B258,$B259,$A$1:$A258,$A259)+COUNTIFS($L$1:$L258,"ET",$B$1:$B258,$B259,$A$1:$A258,$A259))-(COUNTIFS($L$1:$L258,"Tor",$B$1:$B258,"&lt;&gt;"&amp;$B259,$A$1:$A258,$A259)+COUNTIFS($L$1:$L258,"ET",$B$1:$B258,"&lt;&gt;"&amp;$B259,$A$1:$A258,$A259))),"")</f>
        <v>0</v>
      </c>
      <c r="K259" s="3">
        <v>5</v>
      </c>
      <c r="L259" s="17" t="s">
        <v>19</v>
      </c>
      <c r="M259" s="2" t="s">
        <v>141</v>
      </c>
      <c r="N259" s="2" t="s">
        <v>166</v>
      </c>
      <c r="O259" s="17"/>
      <c r="AA259" s="2" t="s">
        <v>142</v>
      </c>
      <c r="AB259" s="17" t="s">
        <v>144</v>
      </c>
      <c r="AC259" s="14" t="s">
        <v>145</v>
      </c>
      <c r="AD259" s="14" t="s">
        <v>157</v>
      </c>
      <c r="AE259" s="18"/>
      <c r="AF259" s="13">
        <v>-5</v>
      </c>
      <c r="AG259" s="13">
        <v>0.5</v>
      </c>
      <c r="AH259" s="19">
        <f t="shared" si="16"/>
        <v>1.4302447343024898</v>
      </c>
      <c r="AI259" s="19">
        <f t="shared" si="17"/>
        <v>17.157869627506276</v>
      </c>
      <c r="AJ259" s="2" t="s">
        <v>167</v>
      </c>
      <c r="AM259" s="19">
        <f>IF(Abschlüsse[[#This Row],[Ergeb]]="ET","",SQRT(($AF259-$AK259)^2+($AG259-$AL259)^2))</f>
        <v>5.024937810560445</v>
      </c>
      <c r="AN259" s="3">
        <v>0</v>
      </c>
      <c r="AO259" s="13"/>
      <c r="AP259" s="13"/>
      <c r="AQ259" s="19" t="str">
        <f t="shared" si="14"/>
        <v/>
      </c>
      <c r="AR259" s="3">
        <v>2</v>
      </c>
      <c r="AS259" s="13">
        <v>-4</v>
      </c>
      <c r="AT259" s="13">
        <v>0.5</v>
      </c>
      <c r="AU259" s="19">
        <f t="shared" si="15"/>
        <v>1</v>
      </c>
    </row>
    <row r="260" spans="1:47" ht="25.05" customHeight="1">
      <c r="A260" s="3">
        <v>10</v>
      </c>
      <c r="B260" s="2" t="s">
        <v>73</v>
      </c>
      <c r="C260" s="17" t="str">
        <f>IF($A260="","",IF(VLOOKUP($A260,Spiele!$A$2:$D$16,3,FALSE)=$B260,"H","G"))</f>
        <v>G</v>
      </c>
      <c r="D260" s="17" t="str">
        <f>IF($B260="","",IF(VLOOKUP($A260,Spiele!$A$2:$F$16,3,FALSE)=$B260,VLOOKUP($A260,Spiele!$A$2:$F$16,4,FALSE),VLOOKUP($A260,Spiele!$A$2:$F$16,3,FALSE)))</f>
        <v>FCN</v>
      </c>
      <c r="E260" s="18">
        <f>IF(Abschlüsse[[#This Row],[Ergeb]]="ET",0,COUNTIFS($A$2:$A260,$A260,$B$2:$B260,$B260,$L$2:$L260,"&lt;&gt;ET"))</f>
        <v>4</v>
      </c>
      <c r="F260" s="11">
        <v>23</v>
      </c>
      <c r="G260" s="12">
        <v>1</v>
      </c>
      <c r="H260" s="18">
        <f>COUNTIFS('Rote Karten'!$A$2:$A$4,$A260,'Rote Karten'!$D$2:$D$4,"&lt;&gt;"&amp;$B260,'Rote Karten'!$B$2:$B$4,"&lt;"&amp;$F260,'Rote Karten'!$C$2:$C$4,"&lt;="&amp;$G260)-COUNTIFS('Rote Karten'!$A$2:$A$4,$A260,'Rote Karten'!$D$2:$D$4,$B260,'Rote Karten'!$B$2:$B$4,"&lt;"&amp;$F260,'Rote Karten'!$C$2:$C$4,"&lt;="&amp;$G260)</f>
        <v>0</v>
      </c>
      <c r="I260" s="17" t="str">
        <f>IF(OR($L260="Tor",$L260="ET"),_xlfn.IFNA(IF(VLOOKUP($A260,Spiele!$A$2:$C$16,3,FALSE)=$B260,COUNTIFS($L$2:$L260,"Tor",$B$2:$B260,$B260,$A$2:$A260,$A260)+COUNTIFS($L$2:$L260,"ET",$B$2:$B260,$B260,$A$2:$A260,$A260)&amp;":"&amp;COUNTIFS($L$2:$L260,"Tor",$B$2:$B260,"&lt;&gt;"&amp;$B260,$A$2:$A260,$A260)+COUNTIFS($L$2:$L260,"ET",$B$2:$B260,"&lt;&gt;"&amp;$B260,$A$2:$A260,$A260),COUNTIFS($L$2:$L260,"Tor",$B$2:$B260,"&lt;&gt;"&amp;$B260,$A$2:$A260,$A260)+COUNTIFS($L$2:$L260,"ET",$B$2:$B260,"&lt;&gt;"&amp;$B260,$A$2:$A260,$A260)&amp;":"&amp;COUNTIFS($L$2:$L260,"Tor",$B$2:$B260,$B260,$A$2:$A260,$A260)+COUNTIFS($L$2:$L260,"ET",$B$2:$B260,$B260,$A$2:$A260,$A260)),""),"")</f>
        <v/>
      </c>
      <c r="J260" s="18">
        <f>_xlfn.IFNA(IF(VLOOKUP($A260,Spiele!$A$2:$D$16,3,FALSE)=$B260,(COUNTIFS($L$1:$L259,"Tor",$B$1:$B259,$B260,$A$1:$A259,$A260)+COUNTIFS($L$1:$L259,"ET",$B$1:$B259,$B260,$A$1:$A259,$A260))-(COUNTIFS($L$1:$L259,"Tor",$B$1:$B259,"&lt;&gt;"&amp;$B260,$A$1:$A259,$A260)+COUNTIFS($L$1:$L259,"ET",$B$1:$B259,"&lt;&gt;"&amp;$B260,$A$1:$A259,$A260)),(COUNTIFS($L$1:$L259,"Tor",$B$1:$B259,$B260,$A$1:$A259,$A260)+COUNTIFS($L$1:$L259,"ET",$B$1:$B259,$B260,$A$1:$A259,$A260))-(COUNTIFS($L$1:$L259,"Tor",$B$1:$B259,"&lt;&gt;"&amp;$B260,$A$1:$A259,$A260)+COUNTIFS($L$1:$L259,"ET",$B$1:$B259,"&lt;&gt;"&amp;$B260,$A$1:$A259,$A260))),"")</f>
        <v>0</v>
      </c>
      <c r="K260" s="3">
        <v>6</v>
      </c>
      <c r="L260" s="17" t="s">
        <v>20</v>
      </c>
      <c r="M260" s="2" t="s">
        <v>164</v>
      </c>
      <c r="N260" s="2" t="s">
        <v>153</v>
      </c>
      <c r="O260" s="17"/>
      <c r="AA260" s="2" t="s">
        <v>152</v>
      </c>
      <c r="AB260" s="17" t="s">
        <v>144</v>
      </c>
      <c r="AC260" s="14" t="s">
        <v>151</v>
      </c>
      <c r="AD260" s="14" t="s">
        <v>146</v>
      </c>
      <c r="AE260" s="18"/>
      <c r="AF260" s="13">
        <v>-9</v>
      </c>
      <c r="AG260" s="13">
        <v>7.5</v>
      </c>
      <c r="AH260" s="19">
        <f t="shared" si="16"/>
        <v>9.2068235564715799</v>
      </c>
      <c r="AI260" s="19">
        <f t="shared" si="17"/>
        <v>23.905909882192447</v>
      </c>
      <c r="AJ260" s="2" t="s">
        <v>147</v>
      </c>
      <c r="AK260" s="13">
        <v>-3</v>
      </c>
      <c r="AL260" s="13">
        <v>1.5</v>
      </c>
      <c r="AM260" s="19">
        <f>IF(Abschlüsse[[#This Row],[Ergeb]]="ET","",SQRT(($AF260-$AK260)^2+($AG260-$AL260)^2))</f>
        <v>8.4852813742385695</v>
      </c>
      <c r="AN260" s="3">
        <v>1</v>
      </c>
      <c r="AO260" s="13">
        <v>-8</v>
      </c>
      <c r="AP260" s="13">
        <v>8</v>
      </c>
      <c r="AQ260" s="19">
        <f t="shared" si="14"/>
        <v>1.1180339887498949</v>
      </c>
      <c r="AR260" s="3">
        <v>1</v>
      </c>
      <c r="AS260" s="13">
        <v>-4.5</v>
      </c>
      <c r="AT260" s="13">
        <v>6</v>
      </c>
      <c r="AU260" s="19">
        <f t="shared" si="15"/>
        <v>4.7434164902525691</v>
      </c>
    </row>
    <row r="261" spans="1:47" ht="25.05" customHeight="1">
      <c r="A261" s="3">
        <v>10</v>
      </c>
      <c r="B261" s="2" t="s">
        <v>73</v>
      </c>
      <c r="C261" s="17" t="str">
        <f>IF($A261="","",IF(VLOOKUP($A261,Spiele!$A$2:$D$16,3,FALSE)=$B261,"H","G"))</f>
        <v>G</v>
      </c>
      <c r="D261" s="17" t="str">
        <f>IF($B261="","",IF(VLOOKUP($A261,Spiele!$A$2:$F$16,3,FALSE)=$B261,VLOOKUP($A261,Spiele!$A$2:$F$16,4,FALSE),VLOOKUP($A261,Spiele!$A$2:$F$16,3,FALSE)))</f>
        <v>FCN</v>
      </c>
      <c r="E261" s="18">
        <f>IF(Abschlüsse[[#This Row],[Ergeb]]="ET",0,COUNTIFS($A$2:$A261,$A261,$B$2:$B261,$B261,$L$2:$L261,"&lt;&gt;ET"))</f>
        <v>5</v>
      </c>
      <c r="F261" s="11">
        <v>23</v>
      </c>
      <c r="G261" s="12">
        <v>1</v>
      </c>
      <c r="H261" s="18">
        <f>COUNTIFS('Rote Karten'!$A$2:$A$4,$A261,'Rote Karten'!$D$2:$D$4,"&lt;&gt;"&amp;$B261,'Rote Karten'!$B$2:$B$4,"&lt;"&amp;$F261,'Rote Karten'!$C$2:$C$4,"&lt;="&amp;$G261)-COUNTIFS('Rote Karten'!$A$2:$A$4,$A261,'Rote Karten'!$D$2:$D$4,$B261,'Rote Karten'!$B$2:$B$4,"&lt;"&amp;$F261,'Rote Karten'!$C$2:$C$4,"&lt;="&amp;$G261)</f>
        <v>0</v>
      </c>
      <c r="I261" s="17" t="str">
        <f>IF(OR($L261="Tor",$L261="ET"),_xlfn.IFNA(IF(VLOOKUP($A261,Spiele!$A$2:$C$16,3,FALSE)=$B261,COUNTIFS($L$2:$L261,"Tor",$B$2:$B261,$B261,$A$2:$A261,$A261)+COUNTIFS($L$2:$L261,"ET",$B$2:$B261,$B261,$A$2:$A261,$A261)&amp;":"&amp;COUNTIFS($L$2:$L261,"Tor",$B$2:$B261,"&lt;&gt;"&amp;$B261,$A$2:$A261,$A261)+COUNTIFS($L$2:$L261,"ET",$B$2:$B261,"&lt;&gt;"&amp;$B261,$A$2:$A261,$A261),COUNTIFS($L$2:$L261,"Tor",$B$2:$B261,"&lt;&gt;"&amp;$B261,$A$2:$A261,$A261)+COUNTIFS($L$2:$L261,"ET",$B$2:$B261,"&lt;&gt;"&amp;$B261,$A$2:$A261,$A261)&amp;":"&amp;COUNTIFS($L$2:$L261,"Tor",$B$2:$B261,$B261,$A$2:$A261,$A261)+COUNTIFS($L$2:$L261,"ET",$B$2:$B261,$B261,$A$2:$A261,$A261)),""),"")</f>
        <v>0:1</v>
      </c>
      <c r="J261" s="18">
        <f>_xlfn.IFNA(IF(VLOOKUP($A261,Spiele!$A$2:$D$16,3,FALSE)=$B261,(COUNTIFS($L$1:$L260,"Tor",$B$1:$B260,$B261,$A$1:$A260,$A261)+COUNTIFS($L$1:$L260,"ET",$B$1:$B260,$B261,$A$1:$A260,$A261))-(COUNTIFS($L$1:$L260,"Tor",$B$1:$B260,"&lt;&gt;"&amp;$B261,$A$1:$A260,$A261)+COUNTIFS($L$1:$L260,"ET",$B$1:$B260,"&lt;&gt;"&amp;$B261,$A$1:$A260,$A261)),(COUNTIFS($L$1:$L260,"Tor",$B$1:$B260,$B261,$A$1:$A260,$A261)+COUNTIFS($L$1:$L260,"ET",$B$1:$B260,$B261,$A$1:$A260,$A261))-(COUNTIFS($L$1:$L260,"Tor",$B$1:$B260,"&lt;&gt;"&amp;$B261,$A$1:$A260,$A261)+COUNTIFS($L$1:$L260,"ET",$B$1:$B260,"&lt;&gt;"&amp;$B261,$A$1:$A260,$A261))),"")</f>
        <v>0</v>
      </c>
      <c r="K261" s="3">
        <v>6</v>
      </c>
      <c r="L261" s="17" t="s">
        <v>0</v>
      </c>
      <c r="M261" s="2" t="s">
        <v>164</v>
      </c>
      <c r="N261" s="2" t="s">
        <v>166</v>
      </c>
      <c r="O261" s="17"/>
      <c r="AA261" s="2" t="s">
        <v>143</v>
      </c>
      <c r="AB261" s="17" t="s">
        <v>144</v>
      </c>
      <c r="AC261" s="14" t="s">
        <v>151</v>
      </c>
      <c r="AD261" s="14" t="s">
        <v>146</v>
      </c>
      <c r="AE261" s="18"/>
      <c r="AF261" s="13">
        <v>-7</v>
      </c>
      <c r="AG261" s="13">
        <v>6.5</v>
      </c>
      <c r="AH261" s="19">
        <f t="shared" si="16"/>
        <v>7.3079135189190625</v>
      </c>
      <c r="AI261" s="19">
        <f t="shared" si="17"/>
        <v>31.430803953861584</v>
      </c>
      <c r="AJ261" s="2" t="s">
        <v>147</v>
      </c>
      <c r="AK261" s="13">
        <v>-2.5</v>
      </c>
      <c r="AL261" s="13">
        <v>0.5</v>
      </c>
      <c r="AM261" s="19">
        <f>IF(Abschlüsse[[#This Row],[Ergeb]]="ET","",SQRT(($AF261-$AK261)^2+($AG261-$AL261)^2))</f>
        <v>7.5</v>
      </c>
      <c r="AN261" s="3">
        <v>1</v>
      </c>
      <c r="AO261" s="13">
        <v>-6</v>
      </c>
      <c r="AP261" s="13">
        <v>5</v>
      </c>
      <c r="AQ261" s="19">
        <f t="shared" si="14"/>
        <v>1.8027756377319946</v>
      </c>
      <c r="AR261" s="3">
        <v>0</v>
      </c>
      <c r="AU261" s="19" t="str">
        <f t="shared" si="15"/>
        <v/>
      </c>
    </row>
    <row r="262" spans="1:47" ht="25.05" customHeight="1">
      <c r="A262" s="3">
        <v>10</v>
      </c>
      <c r="B262" s="2" t="s">
        <v>8</v>
      </c>
      <c r="C262" s="17" t="str">
        <f>IF($A262="","",IF(VLOOKUP($A262,Spiele!$A$2:$D$16,3,FALSE)=$B262,"H","G"))</f>
        <v>H</v>
      </c>
      <c r="D262" s="17" t="str">
        <f>IF($B262="","",IF(VLOOKUP($A262,Spiele!$A$2:$F$16,3,FALSE)=$B262,VLOOKUP($A262,Spiele!$A$2:$F$16,4,FALSE),VLOOKUP($A262,Spiele!$A$2:$F$16,3,FALSE)))</f>
        <v>SVA</v>
      </c>
      <c r="E262" s="18">
        <f>IF(Abschlüsse[[#This Row],[Ergeb]]="ET",0,COUNTIFS($A$2:$A262,$A262,$B$2:$B262,$B262,$L$2:$L262,"&lt;&gt;ET"))</f>
        <v>4</v>
      </c>
      <c r="F262" s="11">
        <v>27</v>
      </c>
      <c r="G262" s="12">
        <v>1</v>
      </c>
      <c r="H262" s="18">
        <f>COUNTIFS('Rote Karten'!$A$2:$A$4,$A262,'Rote Karten'!$D$2:$D$4,"&lt;&gt;"&amp;$B262,'Rote Karten'!$B$2:$B$4,"&lt;"&amp;$F262,'Rote Karten'!$C$2:$C$4,"&lt;="&amp;$G262)-COUNTIFS('Rote Karten'!$A$2:$A$4,$A262,'Rote Karten'!$D$2:$D$4,$B262,'Rote Karten'!$B$2:$B$4,"&lt;"&amp;$F262,'Rote Karten'!$C$2:$C$4,"&lt;="&amp;$G262)</f>
        <v>0</v>
      </c>
      <c r="I262" s="17" t="str">
        <f>IF(OR($L262="Tor",$L262="ET"),_xlfn.IFNA(IF(VLOOKUP($A262,Spiele!$A$2:$C$16,3,FALSE)=$B262,COUNTIFS($L$2:$L262,"Tor",$B$2:$B262,$B262,$A$2:$A262,$A262)+COUNTIFS($L$2:$L262,"ET",$B$2:$B262,$B262,$A$2:$A262,$A262)&amp;":"&amp;COUNTIFS($L$2:$L262,"Tor",$B$2:$B262,"&lt;&gt;"&amp;$B262,$A$2:$A262,$A262)+COUNTIFS($L$2:$L262,"ET",$B$2:$B262,"&lt;&gt;"&amp;$B262,$A$2:$A262,$A262),COUNTIFS($L$2:$L262,"Tor",$B$2:$B262,"&lt;&gt;"&amp;$B262,$A$2:$A262,$A262)+COUNTIFS($L$2:$L262,"ET",$B$2:$B262,"&lt;&gt;"&amp;$B262,$A$2:$A262,$A262)&amp;":"&amp;COUNTIFS($L$2:$L262,"Tor",$B$2:$B262,$B262,$A$2:$A262,$A262)+COUNTIFS($L$2:$L262,"ET",$B$2:$B262,$B262,$A$2:$A262,$A262)),""),"")</f>
        <v/>
      </c>
      <c r="J262" s="18">
        <f>_xlfn.IFNA(IF(VLOOKUP($A262,Spiele!$A$2:$D$16,3,FALSE)=$B262,(COUNTIFS($L$1:$L261,"Tor",$B$1:$B261,$B262,$A$1:$A261,$A262)+COUNTIFS($L$1:$L261,"ET",$B$1:$B261,$B262,$A$1:$A261,$A262))-(COUNTIFS($L$1:$L261,"Tor",$B$1:$B261,"&lt;&gt;"&amp;$B262,$A$1:$A261,$A262)+COUNTIFS($L$1:$L261,"ET",$B$1:$B261,"&lt;&gt;"&amp;$B262,$A$1:$A261,$A262)),(COUNTIFS($L$1:$L261,"Tor",$B$1:$B261,$B262,$A$1:$A261,$A262)+COUNTIFS($L$1:$L261,"ET",$B$1:$B261,$B262,$A$1:$A261,$A262))-(COUNTIFS($L$1:$L261,"Tor",$B$1:$B261,"&lt;&gt;"&amp;$B262,$A$1:$A261,$A262)+COUNTIFS($L$1:$L261,"ET",$B$1:$B261,"&lt;&gt;"&amp;$B262,$A$1:$A261,$A262))),"")</f>
        <v>-1</v>
      </c>
      <c r="K262" s="3">
        <v>7</v>
      </c>
      <c r="L262" s="18" t="s">
        <v>20</v>
      </c>
      <c r="M262" s="3" t="s">
        <v>148</v>
      </c>
      <c r="N262" s="2" t="s">
        <v>3</v>
      </c>
      <c r="O262" s="17"/>
      <c r="AA262" s="22" t="s">
        <v>143</v>
      </c>
      <c r="AB262" s="18" t="s">
        <v>144</v>
      </c>
      <c r="AC262" s="14" t="s">
        <v>151</v>
      </c>
      <c r="AD262" s="14" t="s">
        <v>146</v>
      </c>
      <c r="AE262" s="18">
        <v>7</v>
      </c>
      <c r="AF262" s="13">
        <v>-4.5</v>
      </c>
      <c r="AG262" s="13">
        <v>17</v>
      </c>
      <c r="AH262" s="19">
        <f t="shared" si="16"/>
        <v>17.020740289423372</v>
      </c>
      <c r="AI262" s="19">
        <f t="shared" si="17"/>
        <v>22.812220932037633</v>
      </c>
      <c r="AJ262" s="3" t="s">
        <v>147</v>
      </c>
      <c r="AK262" s="13">
        <v>-1</v>
      </c>
      <c r="AL262" s="13">
        <v>5.5</v>
      </c>
      <c r="AM262" s="19">
        <f>IF(Abschlüsse[[#This Row],[Ergeb]]="ET","",SQRT(($AF262-$AK262)^2+($AG262-$AL262)^2))</f>
        <v>12.020815280171307</v>
      </c>
      <c r="AN262" s="3">
        <v>0</v>
      </c>
      <c r="AO262" s="13"/>
      <c r="AP262" s="13"/>
      <c r="AQ262" s="19" t="str">
        <f>IF(AN262=0,"",SQRT(($AF262-$AO262)^2+($AG262-$AP262)^2))</f>
        <v/>
      </c>
      <c r="AR262" s="3">
        <v>2</v>
      </c>
      <c r="AS262" s="13">
        <v>-4.5</v>
      </c>
      <c r="AT262" s="13">
        <v>16.5</v>
      </c>
      <c r="AU262" s="19">
        <f>IF(AR262=0,"",SQRT(($AF262-$AS262)^2+($AG262-$AT262)^2))</f>
        <v>0.5</v>
      </c>
    </row>
    <row r="263" spans="1:47" ht="25.05" customHeight="1">
      <c r="A263" s="3">
        <v>10</v>
      </c>
      <c r="B263" s="2" t="s">
        <v>73</v>
      </c>
      <c r="C263" s="17" t="str">
        <f>IF($A263="","",IF(VLOOKUP($A263,Spiele!$A$2:$D$16,3,FALSE)=$B263,"H","G"))</f>
        <v>G</v>
      </c>
      <c r="D263" s="17" t="str">
        <f>IF($B263="","",IF(VLOOKUP($A263,Spiele!$A$2:$F$16,3,FALSE)=$B263,VLOOKUP($A263,Spiele!$A$2:$F$16,4,FALSE),VLOOKUP($A263,Spiele!$A$2:$F$16,3,FALSE)))</f>
        <v>FCN</v>
      </c>
      <c r="E263" s="18">
        <f>IF(Abschlüsse[[#This Row],[Ergeb]]="ET",0,COUNTIFS($A$2:$A263,$A263,$B$2:$B263,$B263,$L$2:$L263,"&lt;&gt;ET"))</f>
        <v>6</v>
      </c>
      <c r="F263" s="11">
        <v>28</v>
      </c>
      <c r="G263" s="12">
        <v>1</v>
      </c>
      <c r="H263" s="18">
        <f>COUNTIFS('Rote Karten'!$A$2:$A$4,$A263,'Rote Karten'!$D$2:$D$4,"&lt;&gt;"&amp;$B263,'Rote Karten'!$B$2:$B$4,"&lt;"&amp;$F263,'Rote Karten'!$C$2:$C$4,"&lt;="&amp;$G263)-COUNTIFS('Rote Karten'!$A$2:$A$4,$A263,'Rote Karten'!$D$2:$D$4,$B263,'Rote Karten'!$B$2:$B$4,"&lt;"&amp;$F263,'Rote Karten'!$C$2:$C$4,"&lt;="&amp;$G263)</f>
        <v>0</v>
      </c>
      <c r="I263" s="17" t="str">
        <f>IF(OR($L263="Tor",$L263="ET"),_xlfn.IFNA(IF(VLOOKUP($A263,Spiele!$A$2:$C$16,3,FALSE)=$B263,COUNTIFS($L$2:$L263,"Tor",$B$2:$B263,$B263,$A$2:$A263,$A263)+COUNTIFS($L$2:$L263,"ET",$B$2:$B263,$B263,$A$2:$A263,$A263)&amp;":"&amp;COUNTIFS($L$2:$L263,"Tor",$B$2:$B263,"&lt;&gt;"&amp;$B263,$A$2:$A263,$A263)+COUNTIFS($L$2:$L263,"ET",$B$2:$B263,"&lt;&gt;"&amp;$B263,$A$2:$A263,$A263),COUNTIFS($L$2:$L263,"Tor",$B$2:$B263,"&lt;&gt;"&amp;$B263,$A$2:$A263,$A263)+COUNTIFS($L$2:$L263,"ET",$B$2:$B263,"&lt;&gt;"&amp;$B263,$A$2:$A263,$A263)&amp;":"&amp;COUNTIFS($L$2:$L263,"Tor",$B$2:$B263,$B263,$A$2:$A263,$A263)+COUNTIFS($L$2:$L263,"ET",$B$2:$B263,$B263,$A$2:$A263,$A263)),""),"")</f>
        <v/>
      </c>
      <c r="J263" s="18">
        <f>_xlfn.IFNA(IF(VLOOKUP($A263,Spiele!$A$2:$D$16,3,FALSE)=$B263,(COUNTIFS($L$1:$L262,"Tor",$B$1:$B262,$B263,$A$1:$A262,$A263)+COUNTIFS($L$1:$L262,"ET",$B$1:$B262,$B263,$A$1:$A262,$A263))-(COUNTIFS($L$1:$L262,"Tor",$B$1:$B262,"&lt;&gt;"&amp;$B263,$A$1:$A262,$A263)+COUNTIFS($L$1:$L262,"ET",$B$1:$B262,"&lt;&gt;"&amp;$B263,$A$1:$A262,$A263)),(COUNTIFS($L$1:$L262,"Tor",$B$1:$B262,$B263,$A$1:$A262,$A263)+COUNTIFS($L$1:$L262,"ET",$B$1:$B262,$B263,$A$1:$A262,$A263))-(COUNTIFS($L$1:$L262,"Tor",$B$1:$B262,"&lt;&gt;"&amp;$B263,$A$1:$A262,$A263)+COUNTIFS($L$1:$L262,"ET",$B$1:$B262,"&lt;&gt;"&amp;$B263,$A$1:$A262,$A263))),"")</f>
        <v>1</v>
      </c>
      <c r="K263" s="3">
        <v>8</v>
      </c>
      <c r="L263" s="17" t="s">
        <v>19</v>
      </c>
      <c r="M263" s="2" t="s">
        <v>174</v>
      </c>
      <c r="N263" s="2" t="s">
        <v>159</v>
      </c>
      <c r="O263" s="17"/>
      <c r="AA263" s="2" t="s">
        <v>142</v>
      </c>
      <c r="AB263" s="17" t="s">
        <v>144</v>
      </c>
      <c r="AC263" s="14" t="s">
        <v>151</v>
      </c>
      <c r="AD263" s="14" t="s">
        <v>157</v>
      </c>
      <c r="AE263" s="18"/>
      <c r="AF263" s="13">
        <v>7</v>
      </c>
      <c r="AG263" s="13">
        <v>11</v>
      </c>
      <c r="AH263" s="19">
        <f t="shared" si="16"/>
        <v>11.495894919491914</v>
      </c>
      <c r="AI263" s="19">
        <f t="shared" si="17"/>
        <v>27.210496491336805</v>
      </c>
      <c r="AJ263" s="2" t="s">
        <v>147</v>
      </c>
      <c r="AK263" s="13">
        <v>1</v>
      </c>
      <c r="AL263" s="13">
        <v>0.5</v>
      </c>
      <c r="AM263" s="19">
        <f>IF(Abschlüsse[[#This Row],[Ergeb]]="ET","",SQRT(($AF263-$AK263)^2+($AG263-$AL263)^2))</f>
        <v>12.093386622447824</v>
      </c>
      <c r="AN263" s="3">
        <v>1</v>
      </c>
      <c r="AO263" s="13">
        <v>7</v>
      </c>
      <c r="AP263" s="13">
        <v>7</v>
      </c>
      <c r="AQ263" s="19">
        <f t="shared" si="14"/>
        <v>4</v>
      </c>
      <c r="AR263" s="3">
        <v>1</v>
      </c>
      <c r="AS263" s="13">
        <v>4.5</v>
      </c>
      <c r="AT263" s="13">
        <v>5.5</v>
      </c>
      <c r="AU263" s="19">
        <f t="shared" si="15"/>
        <v>6.0415229867972862</v>
      </c>
    </row>
    <row r="264" spans="1:47" ht="25.05" customHeight="1">
      <c r="A264" s="3">
        <v>10</v>
      </c>
      <c r="B264" s="2" t="s">
        <v>8</v>
      </c>
      <c r="C264" s="17" t="str">
        <f>IF($A264="","",IF(VLOOKUP($A264,Spiele!$A$2:$D$16,3,FALSE)=$B264,"H","G"))</f>
        <v>H</v>
      </c>
      <c r="D264" s="17" t="str">
        <f>IF($B264="","",IF(VLOOKUP($A264,Spiele!$A$2:$F$16,3,FALSE)=$B264,VLOOKUP($A264,Spiele!$A$2:$F$16,4,FALSE),VLOOKUP($A264,Spiele!$A$2:$F$16,3,FALSE)))</f>
        <v>SVA</v>
      </c>
      <c r="E264" s="18">
        <f>IF(Abschlüsse[[#This Row],[Ergeb]]="ET",0,COUNTIFS($A$2:$A264,$A264,$B$2:$B264,$B264,$L$2:$L264,"&lt;&gt;ET"))</f>
        <v>5</v>
      </c>
      <c r="F264" s="11">
        <v>33</v>
      </c>
      <c r="G264" s="12">
        <v>1</v>
      </c>
      <c r="H264" s="18">
        <f>COUNTIFS('Rote Karten'!$A$2:$A$4,$A264,'Rote Karten'!$D$2:$D$4,"&lt;&gt;"&amp;$B264,'Rote Karten'!$B$2:$B$4,"&lt;"&amp;$F264,'Rote Karten'!$C$2:$C$4,"&lt;="&amp;$G264)-COUNTIFS('Rote Karten'!$A$2:$A$4,$A264,'Rote Karten'!$D$2:$D$4,$B264,'Rote Karten'!$B$2:$B$4,"&lt;"&amp;$F264,'Rote Karten'!$C$2:$C$4,"&lt;="&amp;$G264)</f>
        <v>0</v>
      </c>
      <c r="I264" s="17" t="str">
        <f>IF(OR($L264="Tor",$L264="ET"),_xlfn.IFNA(IF(VLOOKUP($A264,Spiele!$A$2:$C$16,3,FALSE)=$B264,COUNTIFS($L$2:$L264,"Tor",$B$2:$B264,$B264,$A$2:$A264,$A264)+COUNTIFS($L$2:$L264,"ET",$B$2:$B264,$B264,$A$2:$A264,$A264)&amp;":"&amp;COUNTIFS($L$2:$L264,"Tor",$B$2:$B264,"&lt;&gt;"&amp;$B264,$A$2:$A264,$A264)+COUNTIFS($L$2:$L264,"ET",$B$2:$B264,"&lt;&gt;"&amp;$B264,$A$2:$A264,$A264),COUNTIFS($L$2:$L264,"Tor",$B$2:$B264,"&lt;&gt;"&amp;$B264,$A$2:$A264,$A264)+COUNTIFS($L$2:$L264,"ET",$B$2:$B264,"&lt;&gt;"&amp;$B264,$A$2:$A264,$A264)&amp;":"&amp;COUNTIFS($L$2:$L264,"Tor",$B$2:$B264,$B264,$A$2:$A264,$A264)+COUNTIFS($L$2:$L264,"ET",$B$2:$B264,$B264,$A$2:$A264,$A264)),""),"")</f>
        <v/>
      </c>
      <c r="J264" s="18">
        <f>_xlfn.IFNA(IF(VLOOKUP($A264,Spiele!$A$2:$D$16,3,FALSE)=$B264,(COUNTIFS($L$1:$L263,"Tor",$B$1:$B263,$B264,$A$1:$A263,$A264)+COUNTIFS($L$1:$L263,"ET",$B$1:$B263,$B264,$A$1:$A263,$A264))-(COUNTIFS($L$1:$L263,"Tor",$B$1:$B263,"&lt;&gt;"&amp;$B264,$A$1:$A263,$A264)+COUNTIFS($L$1:$L263,"ET",$B$1:$B263,"&lt;&gt;"&amp;$B264,$A$1:$A263,$A264)),(COUNTIFS($L$1:$L263,"Tor",$B$1:$B263,$B264,$A$1:$A263,$A264)+COUNTIFS($L$1:$L263,"ET",$B$1:$B263,$B264,$A$1:$A263,$A264))-(COUNTIFS($L$1:$L263,"Tor",$B$1:$B263,"&lt;&gt;"&amp;$B264,$A$1:$A263,$A264)+COUNTIFS($L$1:$L263,"ET",$B$1:$B263,"&lt;&gt;"&amp;$B264,$A$1:$A263,$A264))),"")</f>
        <v>-1</v>
      </c>
      <c r="K264" s="3">
        <v>9</v>
      </c>
      <c r="L264" s="17" t="s">
        <v>20</v>
      </c>
      <c r="M264" s="2" t="s">
        <v>164</v>
      </c>
      <c r="N264" s="2" t="s">
        <v>165</v>
      </c>
      <c r="O264" s="17">
        <v>4</v>
      </c>
      <c r="P264" s="2">
        <v>6</v>
      </c>
      <c r="Q264" s="2">
        <v>26</v>
      </c>
      <c r="R264" s="2">
        <v>11</v>
      </c>
      <c r="AA264" s="2" t="s">
        <v>152</v>
      </c>
      <c r="AB264" s="17" t="s">
        <v>144</v>
      </c>
      <c r="AC264" s="14" t="s">
        <v>151</v>
      </c>
      <c r="AD264" s="14" t="s">
        <v>146</v>
      </c>
      <c r="AE264" s="18">
        <v>7</v>
      </c>
      <c r="AF264" s="13">
        <v>-13</v>
      </c>
      <c r="AG264" s="13">
        <v>21</v>
      </c>
      <c r="AH264" s="19">
        <f t="shared" si="16"/>
        <v>22.983376601361254</v>
      </c>
      <c r="AI264" s="19">
        <f t="shared" si="17"/>
        <v>14.448463924398597</v>
      </c>
      <c r="AJ264" s="2" t="s">
        <v>147</v>
      </c>
      <c r="AK264" s="13">
        <v>-2</v>
      </c>
      <c r="AL264" s="13">
        <v>5</v>
      </c>
      <c r="AM264" s="19">
        <f>IF(Abschlüsse[[#This Row],[Ergeb]]="ET","",SQRT(($AF264-$AK264)^2+($AG264-$AL264)^2))</f>
        <v>19.416487838947599</v>
      </c>
      <c r="AN264" s="3">
        <v>0</v>
      </c>
      <c r="AO264" s="13"/>
      <c r="AP264" s="13"/>
      <c r="AQ264" s="19" t="str">
        <f t="shared" si="14"/>
        <v/>
      </c>
      <c r="AR264" s="3">
        <v>2</v>
      </c>
      <c r="AS264" s="13">
        <v>-12.5</v>
      </c>
      <c r="AT264" s="13">
        <v>20</v>
      </c>
      <c r="AU264" s="19">
        <f t="shared" si="15"/>
        <v>1.1180339887498949</v>
      </c>
    </row>
    <row r="265" spans="1:47" ht="25.05" customHeight="1">
      <c r="A265" s="3">
        <v>10</v>
      </c>
      <c r="B265" s="2" t="s">
        <v>8</v>
      </c>
      <c r="C265" s="17" t="str">
        <f>IF($A265="","",IF(VLOOKUP($A265,Spiele!$A$2:$D$16,3,FALSE)=$B265,"H","G"))</f>
        <v>H</v>
      </c>
      <c r="D265" s="17" t="str">
        <f>IF($B265="","",IF(VLOOKUP($A265,Spiele!$A$2:$F$16,3,FALSE)=$B265,VLOOKUP($A265,Spiele!$A$2:$F$16,4,FALSE),VLOOKUP($A265,Spiele!$A$2:$F$16,3,FALSE)))</f>
        <v>SVA</v>
      </c>
      <c r="E265" s="18">
        <f>IF(Abschlüsse[[#This Row],[Ergeb]]="ET",0,COUNTIFS($A$2:$A265,$A265,$B$2:$B265,$B265,$L$2:$L265,"&lt;&gt;ET"))</f>
        <v>6</v>
      </c>
      <c r="F265" s="11">
        <v>34</v>
      </c>
      <c r="G265" s="12">
        <v>1</v>
      </c>
      <c r="H265" s="18">
        <f>COUNTIFS('Rote Karten'!$A$2:$A$4,$A265,'Rote Karten'!$D$2:$D$4,"&lt;&gt;"&amp;$B265,'Rote Karten'!$B$2:$B$4,"&lt;"&amp;$F265,'Rote Karten'!$C$2:$C$4,"&lt;="&amp;$G265)-COUNTIFS('Rote Karten'!$A$2:$A$4,$A265,'Rote Karten'!$D$2:$D$4,$B265,'Rote Karten'!$B$2:$B$4,"&lt;"&amp;$F265,'Rote Karten'!$C$2:$C$4,"&lt;="&amp;$G265)</f>
        <v>0</v>
      </c>
      <c r="I265" s="17" t="str">
        <f>IF(OR($L265="Tor",$L265="ET"),_xlfn.IFNA(IF(VLOOKUP($A265,Spiele!$A$2:$C$16,3,FALSE)=$B265,COUNTIFS($L$2:$L265,"Tor",$B$2:$B265,$B265,$A$2:$A265,$A265)+COUNTIFS($L$2:$L265,"ET",$B$2:$B265,$B265,$A$2:$A265,$A265)&amp;":"&amp;COUNTIFS($L$2:$L265,"Tor",$B$2:$B265,"&lt;&gt;"&amp;$B265,$A$2:$A265,$A265)+COUNTIFS($L$2:$L265,"ET",$B$2:$B265,"&lt;&gt;"&amp;$B265,$A$2:$A265,$A265),COUNTIFS($L$2:$L265,"Tor",$B$2:$B265,"&lt;&gt;"&amp;$B265,$A$2:$A265,$A265)+COUNTIFS($L$2:$L265,"ET",$B$2:$B265,"&lt;&gt;"&amp;$B265,$A$2:$A265,$A265)&amp;":"&amp;COUNTIFS($L$2:$L265,"Tor",$B$2:$B265,$B265,$A$2:$A265,$A265)+COUNTIFS($L$2:$L265,"ET",$B$2:$B265,$B265,$A$2:$A265,$A265)),""),"")</f>
        <v>1:1</v>
      </c>
      <c r="J265" s="18">
        <f>_xlfn.IFNA(IF(VLOOKUP($A265,Spiele!$A$2:$D$16,3,FALSE)=$B265,(COUNTIFS($L$1:$L264,"Tor",$B$1:$B264,$B265,$A$1:$A264,$A265)+COUNTIFS($L$1:$L264,"ET",$B$1:$B264,$B265,$A$1:$A264,$A265))-(COUNTIFS($L$1:$L264,"Tor",$B$1:$B264,"&lt;&gt;"&amp;$B265,$A$1:$A264,$A265)+COUNTIFS($L$1:$L264,"ET",$B$1:$B264,"&lt;&gt;"&amp;$B265,$A$1:$A264,$A265)),(COUNTIFS($L$1:$L264,"Tor",$B$1:$B264,$B265,$A$1:$A264,$A265)+COUNTIFS($L$1:$L264,"ET",$B$1:$B264,$B265,$A$1:$A264,$A265))-(COUNTIFS($L$1:$L264,"Tor",$B$1:$B264,"&lt;&gt;"&amp;$B265,$A$1:$A264,$A265)+COUNTIFS($L$1:$L264,"ET",$B$1:$B264,"&lt;&gt;"&amp;$B265,$A$1:$A264,$A265))),"")</f>
        <v>-1</v>
      </c>
      <c r="K265" s="3">
        <v>10</v>
      </c>
      <c r="L265" s="17" t="s">
        <v>0</v>
      </c>
      <c r="M265" s="2" t="s">
        <v>174</v>
      </c>
      <c r="O265" s="17"/>
      <c r="AA265" s="2" t="s">
        <v>143</v>
      </c>
      <c r="AB265" s="17" t="s">
        <v>150</v>
      </c>
      <c r="AC265" s="14" t="s">
        <v>151</v>
      </c>
      <c r="AD265" s="14" t="s">
        <v>157</v>
      </c>
      <c r="AE265" s="18">
        <v>20</v>
      </c>
      <c r="AF265" s="13">
        <v>32.5</v>
      </c>
      <c r="AG265" s="13">
        <v>0.5</v>
      </c>
      <c r="AH265" s="19">
        <f t="shared" si="16"/>
        <v>28.844333932334091</v>
      </c>
      <c r="AI265" s="19">
        <f t="shared" si="17"/>
        <v>0.20103614983173052</v>
      </c>
      <c r="AJ265" s="2" t="s">
        <v>147</v>
      </c>
      <c r="AK265" s="13">
        <v>0</v>
      </c>
      <c r="AL265" s="13">
        <v>0.5</v>
      </c>
      <c r="AM265" s="19">
        <f>IF(Abschlüsse[[#This Row],[Ergeb]]="ET","",SQRT(($AF265-$AK265)^2+($AG265-$AL265)^2))</f>
        <v>32.5</v>
      </c>
      <c r="AN265" s="3">
        <v>0</v>
      </c>
      <c r="AO265" s="13"/>
      <c r="AP265" s="13"/>
      <c r="AQ265" s="19" t="str">
        <f t="shared" si="14"/>
        <v/>
      </c>
      <c r="AR265" s="3">
        <v>1</v>
      </c>
      <c r="AS265" s="13">
        <v>4</v>
      </c>
      <c r="AT265" s="13">
        <v>0.5</v>
      </c>
      <c r="AU265" s="19">
        <f t="shared" si="15"/>
        <v>28.5</v>
      </c>
    </row>
    <row r="266" spans="1:47" ht="25.05" customHeight="1">
      <c r="A266" s="3">
        <v>10</v>
      </c>
      <c r="B266" s="2" t="s">
        <v>8</v>
      </c>
      <c r="C266" s="17" t="str">
        <f>IF($A266="","",IF(VLOOKUP($A266,Spiele!$A$2:$D$16,3,FALSE)=$B266,"H","G"))</f>
        <v>H</v>
      </c>
      <c r="D266" s="17" t="str">
        <f>IF($B266="","",IF(VLOOKUP($A266,Spiele!$A$2:$F$16,3,FALSE)=$B266,VLOOKUP($A266,Spiele!$A$2:$F$16,4,FALSE),VLOOKUP($A266,Spiele!$A$2:$F$16,3,FALSE)))</f>
        <v>SVA</v>
      </c>
      <c r="E266" s="18">
        <f>IF(Abschlüsse[[#This Row],[Ergeb]]="ET",0,COUNTIFS($A$2:$A266,$A266,$B$2:$B266,$B266,$L$2:$L266,"&lt;&gt;ET"))</f>
        <v>7</v>
      </c>
      <c r="F266" s="11">
        <v>36</v>
      </c>
      <c r="G266" s="12">
        <v>1</v>
      </c>
      <c r="H266" s="18">
        <f>COUNTIFS('Rote Karten'!$A$2:$A$4,$A266,'Rote Karten'!$D$2:$D$4,"&lt;&gt;"&amp;$B266,'Rote Karten'!$B$2:$B$4,"&lt;"&amp;$F266,'Rote Karten'!$C$2:$C$4,"&lt;="&amp;$G266)-COUNTIFS('Rote Karten'!$A$2:$A$4,$A266,'Rote Karten'!$D$2:$D$4,$B266,'Rote Karten'!$B$2:$B$4,"&lt;"&amp;$F266,'Rote Karten'!$C$2:$C$4,"&lt;="&amp;$G266)</f>
        <v>0</v>
      </c>
      <c r="I266" s="17" t="str">
        <f>IF(OR($L266="Tor",$L266="ET"),_xlfn.IFNA(IF(VLOOKUP($A266,Spiele!$A$2:$C$16,3,FALSE)=$B266,COUNTIFS($L$2:$L266,"Tor",$B$2:$B266,$B266,$A$2:$A266,$A266)+COUNTIFS($L$2:$L266,"ET",$B$2:$B266,$B266,$A$2:$A266,$A266)&amp;":"&amp;COUNTIFS($L$2:$L266,"Tor",$B$2:$B266,"&lt;&gt;"&amp;$B266,$A$2:$A266,$A266)+COUNTIFS($L$2:$L266,"ET",$B$2:$B266,"&lt;&gt;"&amp;$B266,$A$2:$A266,$A266),COUNTIFS($L$2:$L266,"Tor",$B$2:$B266,"&lt;&gt;"&amp;$B266,$A$2:$A266,$A266)+COUNTIFS($L$2:$L266,"ET",$B$2:$B266,"&lt;&gt;"&amp;$B266,$A$2:$A266,$A266)&amp;":"&amp;COUNTIFS($L$2:$L266,"Tor",$B$2:$B266,$B266,$A$2:$A266,$A266)+COUNTIFS($L$2:$L266,"ET",$B$2:$B266,$B266,$A$2:$A266,$A266)),""),"")</f>
        <v>2:1</v>
      </c>
      <c r="J266" s="18">
        <f>_xlfn.IFNA(IF(VLOOKUP($A266,Spiele!$A$2:$D$16,3,FALSE)=$B266,(COUNTIFS($L$1:$L265,"Tor",$B$1:$B265,$B266,$A$1:$A265,$A266)+COUNTIFS($L$1:$L265,"ET",$B$1:$B265,$B266,$A$1:$A265,$A266))-(COUNTIFS($L$1:$L265,"Tor",$B$1:$B265,"&lt;&gt;"&amp;$B266,$A$1:$A265,$A266)+COUNTIFS($L$1:$L265,"ET",$B$1:$B265,"&lt;&gt;"&amp;$B266,$A$1:$A265,$A266)),(COUNTIFS($L$1:$L265,"Tor",$B$1:$B265,$B266,$A$1:$A265,$A266)+COUNTIFS($L$1:$L265,"ET",$B$1:$B265,$B266,$A$1:$A265,$A266))-(COUNTIFS($L$1:$L265,"Tor",$B$1:$B265,"&lt;&gt;"&amp;$B266,$A$1:$A265,$A266)+COUNTIFS($L$1:$L265,"ET",$B$1:$B265,"&lt;&gt;"&amp;$B266,$A$1:$A265,$A266))),"")</f>
        <v>0</v>
      </c>
      <c r="K266" s="3">
        <v>11</v>
      </c>
      <c r="L266" s="17" t="s">
        <v>0</v>
      </c>
      <c r="M266" s="2" t="s">
        <v>148</v>
      </c>
      <c r="N266" s="2" t="s">
        <v>153</v>
      </c>
      <c r="O266" s="17">
        <v>8</v>
      </c>
      <c r="P266" s="2">
        <v>7</v>
      </c>
      <c r="Q266" s="2">
        <v>20</v>
      </c>
      <c r="R266" s="2">
        <v>16</v>
      </c>
      <c r="S266" s="2">
        <v>1</v>
      </c>
      <c r="T266" s="2">
        <v>4</v>
      </c>
      <c r="U266" s="2">
        <v>26</v>
      </c>
      <c r="V266" s="2">
        <v>11</v>
      </c>
      <c r="AA266" s="2" t="s">
        <v>143</v>
      </c>
      <c r="AB266" s="17" t="s">
        <v>144</v>
      </c>
      <c r="AC266" s="14" t="s">
        <v>151</v>
      </c>
      <c r="AD266" s="14" t="s">
        <v>157</v>
      </c>
      <c r="AE266" s="18">
        <v>9</v>
      </c>
      <c r="AF266" s="13">
        <v>9.5</v>
      </c>
      <c r="AG266" s="13">
        <v>9.5</v>
      </c>
      <c r="AH266" s="19">
        <f t="shared" si="16"/>
        <v>11.151484206149421</v>
      </c>
      <c r="AI266" s="19">
        <f t="shared" si="17"/>
        <v>22.594491639085902</v>
      </c>
      <c r="AJ266" s="2" t="s">
        <v>147</v>
      </c>
      <c r="AK266" s="13">
        <v>7</v>
      </c>
      <c r="AL266" s="13">
        <v>7</v>
      </c>
      <c r="AM266" s="19">
        <f>IF(Abschlüsse[[#This Row],[Ergeb]]="ET","",SQRT(($AF266-$AK266)^2+($AG266-$AL266)^2))</f>
        <v>3.5355339059327378</v>
      </c>
      <c r="AN266" s="3">
        <v>0</v>
      </c>
      <c r="AO266" s="13"/>
      <c r="AP266" s="13"/>
      <c r="AQ266" s="19" t="str">
        <f t="shared" si="14"/>
        <v/>
      </c>
      <c r="AR266" s="3">
        <v>0</v>
      </c>
      <c r="AU266" s="19" t="str">
        <f t="shared" si="15"/>
        <v/>
      </c>
    </row>
    <row r="267" spans="1:47" ht="25.05" customHeight="1">
      <c r="A267" s="3">
        <v>10</v>
      </c>
      <c r="B267" s="2" t="s">
        <v>8</v>
      </c>
      <c r="C267" s="17" t="str">
        <f>IF($A267="","",IF(VLOOKUP($A267,Spiele!$A$2:$D$16,3,FALSE)=$B267,"H","G"))</f>
        <v>H</v>
      </c>
      <c r="D267" s="17" t="str">
        <f>IF($B267="","",IF(VLOOKUP($A267,Spiele!$A$2:$F$16,3,FALSE)=$B267,VLOOKUP($A267,Spiele!$A$2:$F$16,4,FALSE),VLOOKUP($A267,Spiele!$A$2:$F$16,3,FALSE)))</f>
        <v>SVA</v>
      </c>
      <c r="E267" s="18">
        <f>IF(Abschlüsse[[#This Row],[Ergeb]]="ET",0,COUNTIFS($A$2:$A267,$A267,$B$2:$B267,$B267,$L$2:$L267,"&lt;&gt;ET"))</f>
        <v>8</v>
      </c>
      <c r="F267" s="11">
        <v>40</v>
      </c>
      <c r="G267" s="12">
        <v>1</v>
      </c>
      <c r="H267" s="18">
        <f>COUNTIFS('Rote Karten'!$A$2:$A$4,$A267,'Rote Karten'!$D$2:$D$4,"&lt;&gt;"&amp;$B267,'Rote Karten'!$B$2:$B$4,"&lt;"&amp;$F267,'Rote Karten'!$C$2:$C$4,"&lt;="&amp;$G267)-COUNTIFS('Rote Karten'!$A$2:$A$4,$A267,'Rote Karten'!$D$2:$D$4,$B267,'Rote Karten'!$B$2:$B$4,"&lt;"&amp;$F267,'Rote Karten'!$C$2:$C$4,"&lt;="&amp;$G267)</f>
        <v>0</v>
      </c>
      <c r="I267" s="17" t="str">
        <f>IF(OR($L267="Tor",$L267="ET"),_xlfn.IFNA(IF(VLOOKUP($A267,Spiele!$A$2:$C$16,3,FALSE)=$B267,COUNTIFS($L$2:$L267,"Tor",$B$2:$B267,$B267,$A$2:$A267,$A267)+COUNTIFS($L$2:$L267,"ET",$B$2:$B267,$B267,$A$2:$A267,$A267)&amp;":"&amp;COUNTIFS($L$2:$L267,"Tor",$B$2:$B267,"&lt;&gt;"&amp;$B267,$A$2:$A267,$A267)+COUNTIFS($L$2:$L267,"ET",$B$2:$B267,"&lt;&gt;"&amp;$B267,$A$2:$A267,$A267),COUNTIFS($L$2:$L267,"Tor",$B$2:$B267,"&lt;&gt;"&amp;$B267,$A$2:$A267,$A267)+COUNTIFS($L$2:$L267,"ET",$B$2:$B267,"&lt;&gt;"&amp;$B267,$A$2:$A267,$A267)&amp;":"&amp;COUNTIFS($L$2:$L267,"Tor",$B$2:$B267,$B267,$A$2:$A267,$A267)+COUNTIFS($L$2:$L267,"ET",$B$2:$B267,$B267,$A$2:$A267,$A267)),""),"")</f>
        <v/>
      </c>
      <c r="J267" s="18">
        <f>_xlfn.IFNA(IF(VLOOKUP($A267,Spiele!$A$2:$D$16,3,FALSE)=$B267,(COUNTIFS($L$1:$L266,"Tor",$B$1:$B266,$B267,$A$1:$A266,$A267)+COUNTIFS($L$1:$L266,"ET",$B$1:$B266,$B267,$A$1:$A266,$A267))-(COUNTIFS($L$1:$L266,"Tor",$B$1:$B266,"&lt;&gt;"&amp;$B267,$A$1:$A266,$A267)+COUNTIFS($L$1:$L266,"ET",$B$1:$B266,"&lt;&gt;"&amp;$B267,$A$1:$A266,$A267)),(COUNTIFS($L$1:$L266,"Tor",$B$1:$B266,$B267,$A$1:$A266,$A267)+COUNTIFS($L$1:$L266,"ET",$B$1:$B266,$B267,$A$1:$A266,$A267))-(COUNTIFS($L$1:$L266,"Tor",$B$1:$B266,"&lt;&gt;"&amp;$B267,$A$1:$A266,$A267)+COUNTIFS($L$1:$L266,"ET",$B$1:$B266,"&lt;&gt;"&amp;$B267,$A$1:$A266,$A267))),"")</f>
        <v>1</v>
      </c>
      <c r="K267" s="3">
        <v>12</v>
      </c>
      <c r="L267" s="17" t="s">
        <v>20</v>
      </c>
      <c r="M267" s="2" t="s">
        <v>164</v>
      </c>
      <c r="N267" s="2" t="s">
        <v>3</v>
      </c>
      <c r="O267" s="17"/>
      <c r="AA267" s="2" t="s">
        <v>152</v>
      </c>
      <c r="AB267" s="17" t="s">
        <v>150</v>
      </c>
      <c r="AC267" s="14" t="s">
        <v>151</v>
      </c>
      <c r="AD267" s="14" t="s">
        <v>146</v>
      </c>
      <c r="AE267" s="18">
        <v>20</v>
      </c>
      <c r="AF267" s="13">
        <v>-9.5</v>
      </c>
      <c r="AG267" s="13">
        <v>21</v>
      </c>
      <c r="AH267" s="19">
        <f t="shared" si="16"/>
        <v>21.796917213220773</v>
      </c>
      <c r="AI267" s="19">
        <f t="shared" si="17"/>
        <v>16.533005071706455</v>
      </c>
      <c r="AJ267" s="2" t="s">
        <v>147</v>
      </c>
      <c r="AK267" s="13">
        <v>-2</v>
      </c>
      <c r="AL267" s="13">
        <v>5.5</v>
      </c>
      <c r="AM267" s="19">
        <f>IF(Abschlüsse[[#This Row],[Ergeb]]="ET","",SQRT(($AF267-$AK267)^2+($AG267-$AL267)^2))</f>
        <v>17.219175357722563</v>
      </c>
      <c r="AN267" s="3">
        <v>0</v>
      </c>
      <c r="AO267" s="13"/>
      <c r="AP267" s="13"/>
      <c r="AQ267" s="19" t="str">
        <f t="shared" si="14"/>
        <v/>
      </c>
      <c r="AR267" s="3">
        <v>1</v>
      </c>
      <c r="AS267" s="13">
        <v>-8</v>
      </c>
      <c r="AT267" s="13">
        <v>18</v>
      </c>
      <c r="AU267" s="19">
        <f t="shared" si="15"/>
        <v>3.3541019662496847</v>
      </c>
    </row>
    <row r="268" spans="1:47" ht="25.05" customHeight="1">
      <c r="A268" s="3">
        <v>10</v>
      </c>
      <c r="B268" s="2" t="s">
        <v>8</v>
      </c>
      <c r="C268" s="17" t="str">
        <f>IF($A268="","",IF(VLOOKUP($A268,Spiele!$A$2:$D$16,3,FALSE)=$B268,"H","G"))</f>
        <v>H</v>
      </c>
      <c r="D268" s="17" t="str">
        <f>IF($B268="","",IF(VLOOKUP($A268,Spiele!$A$2:$F$16,3,FALSE)=$B268,VLOOKUP($A268,Spiele!$A$2:$F$16,4,FALSE),VLOOKUP($A268,Spiele!$A$2:$F$16,3,FALSE)))</f>
        <v>SVA</v>
      </c>
      <c r="E268" s="18">
        <f>IF(Abschlüsse[[#This Row],[Ergeb]]="ET",0,COUNTIFS($A$2:$A268,$A268,$B$2:$B268,$B268,$L$2:$L268,"&lt;&gt;ET"))</f>
        <v>9</v>
      </c>
      <c r="F268" s="11">
        <v>42</v>
      </c>
      <c r="G268" s="12">
        <v>2</v>
      </c>
      <c r="H268" s="18">
        <f>COUNTIFS('Rote Karten'!$A$2:$A$4,$A268,'Rote Karten'!$D$2:$D$4,"&lt;&gt;"&amp;$B268,'Rote Karten'!$B$2:$B$4,"&lt;"&amp;$F268,'Rote Karten'!$C$2:$C$4,"&lt;="&amp;$G268)-COUNTIFS('Rote Karten'!$A$2:$A$4,$A268,'Rote Karten'!$D$2:$D$4,$B268,'Rote Karten'!$B$2:$B$4,"&lt;"&amp;$F268,'Rote Karten'!$C$2:$C$4,"&lt;="&amp;$G268)</f>
        <v>0</v>
      </c>
      <c r="I268" s="17" t="str">
        <f>IF(OR($L268="Tor",$L268="ET"),_xlfn.IFNA(IF(VLOOKUP($A268,Spiele!$A$2:$C$16,3,FALSE)=$B268,COUNTIFS($L$2:$L268,"Tor",$B$2:$B268,$B268,$A$2:$A268,$A268)+COUNTIFS($L$2:$L268,"ET",$B$2:$B268,$B268,$A$2:$A268,$A268)&amp;":"&amp;COUNTIFS($L$2:$L268,"Tor",$B$2:$B268,"&lt;&gt;"&amp;$B268,$A$2:$A268,$A268)+COUNTIFS($L$2:$L268,"ET",$B$2:$B268,"&lt;&gt;"&amp;$B268,$A$2:$A268,$A268),COUNTIFS($L$2:$L268,"Tor",$B$2:$B268,"&lt;&gt;"&amp;$B268,$A$2:$A268,$A268)+COUNTIFS($L$2:$L268,"ET",$B$2:$B268,"&lt;&gt;"&amp;$B268,$A$2:$A268,$A268)&amp;":"&amp;COUNTIFS($L$2:$L268,"Tor",$B$2:$B268,$B268,$A$2:$A268,$A268)+COUNTIFS($L$2:$L268,"ET",$B$2:$B268,$B268,$A$2:$A268,$A268)),""),"")</f>
        <v/>
      </c>
      <c r="J268" s="18">
        <f>_xlfn.IFNA(IF(VLOOKUP($A268,Spiele!$A$2:$D$16,3,FALSE)=$B268,(COUNTIFS($L$1:$L267,"Tor",$B$1:$B267,$B268,$A$1:$A267,$A268)+COUNTIFS($L$1:$L267,"ET",$B$1:$B267,$B268,$A$1:$A267,$A268))-(COUNTIFS($L$1:$L267,"Tor",$B$1:$B267,"&lt;&gt;"&amp;$B268,$A$1:$A267,$A268)+COUNTIFS($L$1:$L267,"ET",$B$1:$B267,"&lt;&gt;"&amp;$B268,$A$1:$A267,$A268)),(COUNTIFS($L$1:$L267,"Tor",$B$1:$B267,$B268,$A$1:$A267,$A268)+COUNTIFS($L$1:$L267,"ET",$B$1:$B267,$B268,$A$1:$A267,$A268))-(COUNTIFS($L$1:$L267,"Tor",$B$1:$B267,"&lt;&gt;"&amp;$B268,$A$1:$A267,$A268)+COUNTIFS($L$1:$L267,"ET",$B$1:$B267,"&lt;&gt;"&amp;$B268,$A$1:$A267,$A268))),"")</f>
        <v>1</v>
      </c>
      <c r="K268" s="3">
        <v>13</v>
      </c>
      <c r="L268" s="17" t="s">
        <v>46</v>
      </c>
      <c r="M268" s="2" t="s">
        <v>164</v>
      </c>
      <c r="N268" s="2" t="s">
        <v>149</v>
      </c>
      <c r="O268" s="17">
        <v>8</v>
      </c>
      <c r="P268" s="2">
        <v>6</v>
      </c>
      <c r="Q268" s="2">
        <v>9</v>
      </c>
      <c r="R268" s="2">
        <v>23</v>
      </c>
      <c r="S268" s="2">
        <v>16</v>
      </c>
      <c r="AA268" s="2" t="s">
        <v>152</v>
      </c>
      <c r="AB268" s="17" t="s">
        <v>144</v>
      </c>
      <c r="AC268" s="14" t="s">
        <v>151</v>
      </c>
      <c r="AD268" s="14" t="s">
        <v>146</v>
      </c>
      <c r="AE268" s="18">
        <v>7</v>
      </c>
      <c r="AF268" s="13">
        <v>-9.5</v>
      </c>
      <c r="AG268" s="13">
        <v>16</v>
      </c>
      <c r="AH268" s="19">
        <f t="shared" si="16"/>
        <v>17.03248660648233</v>
      </c>
      <c r="AI268" s="19">
        <f t="shared" si="17"/>
        <v>19.385214594561774</v>
      </c>
      <c r="AJ268" s="2" t="s">
        <v>147</v>
      </c>
      <c r="AK268" s="13">
        <v>-7.5</v>
      </c>
      <c r="AL268" s="13">
        <v>12.5</v>
      </c>
      <c r="AM268" s="19">
        <f>IF(Abschlüsse[[#This Row],[Ergeb]]="ET","",SQRT(($AF268-$AK268)^2+($AG268-$AL268)^2))</f>
        <v>4.0311288741492746</v>
      </c>
      <c r="AN268" s="3">
        <v>1</v>
      </c>
      <c r="AO268" s="13">
        <v>-6.5</v>
      </c>
      <c r="AP268" s="13">
        <v>18.5</v>
      </c>
      <c r="AQ268" s="19">
        <f t="shared" si="14"/>
        <v>3.905124837953327</v>
      </c>
      <c r="AR268" s="3">
        <v>0</v>
      </c>
      <c r="AU268" s="19" t="str">
        <f t="shared" si="15"/>
        <v/>
      </c>
    </row>
    <row r="269" spans="1:47" ht="25.05" customHeight="1">
      <c r="A269" s="3">
        <v>10</v>
      </c>
      <c r="B269" s="2" t="s">
        <v>8</v>
      </c>
      <c r="C269" s="17" t="str">
        <f>IF($A269="","",IF(VLOOKUP($A269,Spiele!$A$2:$D$16,3,FALSE)=$B269,"H","G"))</f>
        <v>H</v>
      </c>
      <c r="D269" s="17" t="str">
        <f>IF($B269="","",IF(VLOOKUP($A269,Spiele!$A$2:$F$16,3,FALSE)=$B269,VLOOKUP($A269,Spiele!$A$2:$F$16,4,FALSE),VLOOKUP($A269,Spiele!$A$2:$F$16,3,FALSE)))</f>
        <v>SVA</v>
      </c>
      <c r="E269" s="18">
        <f>IF(Abschlüsse[[#This Row],[Ergeb]]="ET",0,COUNTIFS($A$2:$A269,$A269,$B$2:$B269,$B269,$L$2:$L269,"&lt;&gt;ET"))</f>
        <v>10</v>
      </c>
      <c r="F269" s="11">
        <v>44</v>
      </c>
      <c r="G269" s="12">
        <v>2</v>
      </c>
      <c r="H269" s="18">
        <f>COUNTIFS('Rote Karten'!$A$2:$A$4,$A269,'Rote Karten'!$D$2:$D$4,"&lt;&gt;"&amp;$B269,'Rote Karten'!$B$2:$B$4,"&lt;"&amp;$F269,'Rote Karten'!$C$2:$C$4,"&lt;="&amp;$G269)-COUNTIFS('Rote Karten'!$A$2:$A$4,$A269,'Rote Karten'!$D$2:$D$4,$B269,'Rote Karten'!$B$2:$B$4,"&lt;"&amp;$F269,'Rote Karten'!$C$2:$C$4,"&lt;="&amp;$G269)</f>
        <v>0</v>
      </c>
      <c r="I269" s="17" t="str">
        <f>IF(OR($L269="Tor",$L269="ET"),_xlfn.IFNA(IF(VLOOKUP($A269,Spiele!$A$2:$C$16,3,FALSE)=$B269,COUNTIFS($L$2:$L269,"Tor",$B$2:$B269,$B269,$A$2:$A269,$A269)+COUNTIFS($L$2:$L269,"ET",$B$2:$B269,$B269,$A$2:$A269,$A269)&amp;":"&amp;COUNTIFS($L$2:$L269,"Tor",$B$2:$B269,"&lt;&gt;"&amp;$B269,$A$2:$A269,$A269)+COUNTIFS($L$2:$L269,"ET",$B$2:$B269,"&lt;&gt;"&amp;$B269,$A$2:$A269,$A269),COUNTIFS($L$2:$L269,"Tor",$B$2:$B269,"&lt;&gt;"&amp;$B269,$A$2:$A269,$A269)+COUNTIFS($L$2:$L269,"ET",$B$2:$B269,"&lt;&gt;"&amp;$B269,$A$2:$A269,$A269)&amp;":"&amp;COUNTIFS($L$2:$L269,"Tor",$B$2:$B269,$B269,$A$2:$A269,$A269)+COUNTIFS($L$2:$L269,"ET",$B$2:$B269,$B269,$A$2:$A269,$A269)),""),"")</f>
        <v/>
      </c>
      <c r="J269" s="18">
        <f>_xlfn.IFNA(IF(VLOOKUP($A269,Spiele!$A$2:$D$16,3,FALSE)=$B269,(COUNTIFS($L$1:$L268,"Tor",$B$1:$B268,$B269,$A$1:$A268,$A269)+COUNTIFS($L$1:$L268,"ET",$B$1:$B268,$B269,$A$1:$A268,$A269))-(COUNTIFS($L$1:$L268,"Tor",$B$1:$B268,"&lt;&gt;"&amp;$B269,$A$1:$A268,$A269)+COUNTIFS($L$1:$L268,"ET",$B$1:$B268,"&lt;&gt;"&amp;$B269,$A$1:$A268,$A269)),(COUNTIFS($L$1:$L268,"Tor",$B$1:$B268,$B269,$A$1:$A268,$A269)+COUNTIFS($L$1:$L268,"ET",$B$1:$B268,$B269,$A$1:$A268,$A269))-(COUNTIFS($L$1:$L268,"Tor",$B$1:$B268,"&lt;&gt;"&amp;$B269,$A$1:$A268,$A269)+COUNTIFS($L$1:$L268,"ET",$B$1:$B268,"&lt;&gt;"&amp;$B269,$A$1:$A268,$A269))),"")</f>
        <v>1</v>
      </c>
      <c r="K269" s="3">
        <v>14</v>
      </c>
      <c r="L269" s="17" t="s">
        <v>18</v>
      </c>
      <c r="M269" s="2" t="s">
        <v>164</v>
      </c>
      <c r="N269" s="2" t="s">
        <v>165</v>
      </c>
      <c r="O269" s="17">
        <v>13</v>
      </c>
      <c r="P269" s="2">
        <v>20</v>
      </c>
      <c r="AA269" s="2" t="s">
        <v>152</v>
      </c>
      <c r="AB269" s="17" t="s">
        <v>144</v>
      </c>
      <c r="AC269" s="14" t="s">
        <v>151</v>
      </c>
      <c r="AD269" s="14" t="s">
        <v>146</v>
      </c>
      <c r="AE269" s="18">
        <v>7</v>
      </c>
      <c r="AF269" s="13">
        <v>-18</v>
      </c>
      <c r="AG269" s="13">
        <v>18.5</v>
      </c>
      <c r="AH269" s="19">
        <f t="shared" si="16"/>
        <v>23.406956231001072</v>
      </c>
      <c r="AI269" s="19">
        <f t="shared" si="17"/>
        <v>11.718542136556508</v>
      </c>
      <c r="AJ269" s="2" t="s">
        <v>147</v>
      </c>
      <c r="AK269" s="13">
        <v>-4.5</v>
      </c>
      <c r="AL269" s="13">
        <v>3.5</v>
      </c>
      <c r="AM269" s="19">
        <f>IF(Abschlüsse[[#This Row],[Ergeb]]="ET","",SQRT(($AF269-$AK269)^2+($AG269-$AL269)^2))</f>
        <v>20.180436070610565</v>
      </c>
      <c r="AN269" s="3">
        <v>1</v>
      </c>
      <c r="AO269" s="13">
        <v>-19</v>
      </c>
      <c r="AP269" s="13">
        <v>17.5</v>
      </c>
      <c r="AQ269" s="19">
        <f t="shared" si="14"/>
        <v>1.4142135623730951</v>
      </c>
      <c r="AR269" s="3">
        <v>0</v>
      </c>
      <c r="AU269" s="19" t="str">
        <f t="shared" si="15"/>
        <v/>
      </c>
    </row>
    <row r="270" spans="1:47" ht="25.05" customHeight="1">
      <c r="A270" s="3">
        <v>10</v>
      </c>
      <c r="B270" s="2" t="s">
        <v>8</v>
      </c>
      <c r="C270" s="17" t="str">
        <f>IF($A270="","",IF(VLOOKUP($A270,Spiele!$A$2:$D$16,3,FALSE)=$B270,"H","G"))</f>
        <v>H</v>
      </c>
      <c r="D270" s="17" t="str">
        <f>IF($B270="","",IF(VLOOKUP($A270,Spiele!$A$2:$F$16,3,FALSE)=$B270,VLOOKUP($A270,Spiele!$A$2:$F$16,4,FALSE),VLOOKUP($A270,Spiele!$A$2:$F$16,3,FALSE)))</f>
        <v>SVA</v>
      </c>
      <c r="E270" s="18">
        <f>IF(Abschlüsse[[#This Row],[Ergeb]]="ET",0,COUNTIFS($A$2:$A270,$A270,$B$2:$B270,$B270,$L$2:$L270,"&lt;&gt;ET"))</f>
        <v>11</v>
      </c>
      <c r="F270" s="11">
        <v>47</v>
      </c>
      <c r="G270" s="12">
        <v>2</v>
      </c>
      <c r="H270" s="18">
        <f>COUNTIFS('Rote Karten'!$A$2:$A$4,$A270,'Rote Karten'!$D$2:$D$4,"&lt;&gt;"&amp;$B270,'Rote Karten'!$B$2:$B$4,"&lt;"&amp;$F270,'Rote Karten'!$C$2:$C$4,"&lt;="&amp;$G270)-COUNTIFS('Rote Karten'!$A$2:$A$4,$A270,'Rote Karten'!$D$2:$D$4,$B270,'Rote Karten'!$B$2:$B$4,"&lt;"&amp;$F270,'Rote Karten'!$C$2:$C$4,"&lt;="&amp;$G270)</f>
        <v>0</v>
      </c>
      <c r="I270" s="17" t="str">
        <f>IF(OR($L270="Tor",$L270="ET"),_xlfn.IFNA(IF(VLOOKUP($A270,Spiele!$A$2:$C$16,3,FALSE)=$B270,COUNTIFS($L$2:$L270,"Tor",$B$2:$B270,$B270,$A$2:$A270,$A270)+COUNTIFS($L$2:$L270,"ET",$B$2:$B270,$B270,$A$2:$A270,$A270)&amp;":"&amp;COUNTIFS($L$2:$L270,"Tor",$B$2:$B270,"&lt;&gt;"&amp;$B270,$A$2:$A270,$A270)+COUNTIFS($L$2:$L270,"ET",$B$2:$B270,"&lt;&gt;"&amp;$B270,$A$2:$A270,$A270),COUNTIFS($L$2:$L270,"Tor",$B$2:$B270,"&lt;&gt;"&amp;$B270,$A$2:$A270,$A270)+COUNTIFS($L$2:$L270,"ET",$B$2:$B270,"&lt;&gt;"&amp;$B270,$A$2:$A270,$A270)&amp;":"&amp;COUNTIFS($L$2:$L270,"Tor",$B$2:$B270,$B270,$A$2:$A270,$A270)+COUNTIFS($L$2:$L270,"ET",$B$2:$B270,$B270,$A$2:$A270,$A270)),""),"")</f>
        <v/>
      </c>
      <c r="J270" s="18">
        <f>_xlfn.IFNA(IF(VLOOKUP($A270,Spiele!$A$2:$D$16,3,FALSE)=$B270,(COUNTIFS($L$1:$L269,"Tor",$B$1:$B269,$B270,$A$1:$A269,$A270)+COUNTIFS($L$1:$L269,"ET",$B$1:$B269,$B270,$A$1:$A269,$A270))-(COUNTIFS($L$1:$L269,"Tor",$B$1:$B269,"&lt;&gt;"&amp;$B270,$A$1:$A269,$A270)+COUNTIFS($L$1:$L269,"ET",$B$1:$B269,"&lt;&gt;"&amp;$B270,$A$1:$A269,$A270)),(COUNTIFS($L$1:$L269,"Tor",$B$1:$B269,$B270,$A$1:$A269,$A270)+COUNTIFS($L$1:$L269,"ET",$B$1:$B269,$B270,$A$1:$A269,$A270))-(COUNTIFS($L$1:$L269,"Tor",$B$1:$B269,"&lt;&gt;"&amp;$B270,$A$1:$A269,$A270)+COUNTIFS($L$1:$L269,"ET",$B$1:$B269,"&lt;&gt;"&amp;$B270,$A$1:$A269,$A270))),"")</f>
        <v>1</v>
      </c>
      <c r="K270" s="3">
        <v>15</v>
      </c>
      <c r="L270" s="17" t="s">
        <v>19</v>
      </c>
      <c r="M270" s="2" t="s">
        <v>164</v>
      </c>
      <c r="N270" s="2" t="s">
        <v>173</v>
      </c>
      <c r="O270" s="17">
        <v>13</v>
      </c>
      <c r="P270" s="2">
        <v>7</v>
      </c>
      <c r="Q270" s="2">
        <v>11</v>
      </c>
      <c r="R270" s="2">
        <v>13</v>
      </c>
      <c r="S270" s="2">
        <v>1</v>
      </c>
      <c r="T270" s="2">
        <v>20</v>
      </c>
      <c r="AA270" s="2" t="s">
        <v>143</v>
      </c>
      <c r="AB270" s="17" t="s">
        <v>144</v>
      </c>
      <c r="AC270" s="14" t="s">
        <v>151</v>
      </c>
      <c r="AD270" s="14" t="s">
        <v>157</v>
      </c>
      <c r="AE270" s="18">
        <v>8</v>
      </c>
      <c r="AF270" s="13">
        <v>-6</v>
      </c>
      <c r="AG270" s="13">
        <v>5</v>
      </c>
      <c r="AH270" s="19">
        <f t="shared" si="16"/>
        <v>5.5204709943989378</v>
      </c>
      <c r="AI270" s="19">
        <f t="shared" si="17"/>
        <v>37.554396904991115</v>
      </c>
      <c r="AJ270" s="2" t="s">
        <v>147</v>
      </c>
      <c r="AK270" s="13">
        <v>-4.5</v>
      </c>
      <c r="AL270" s="13">
        <v>1</v>
      </c>
      <c r="AM270" s="19">
        <f>IF(Abschlüsse[[#This Row],[Ergeb]]="ET","",SQRT(($AF270-$AK270)^2+($AG270-$AL270)^2))</f>
        <v>4.2720018726587652</v>
      </c>
      <c r="AN270" s="3">
        <v>0</v>
      </c>
      <c r="AO270" s="13"/>
      <c r="AP270" s="13"/>
      <c r="AQ270" s="19" t="str">
        <f t="shared" si="14"/>
        <v/>
      </c>
      <c r="AR270" s="3">
        <v>0</v>
      </c>
      <c r="AU270" s="19" t="str">
        <f t="shared" si="15"/>
        <v/>
      </c>
    </row>
    <row r="271" spans="1:47" ht="25.05" customHeight="1">
      <c r="A271" s="3">
        <v>10</v>
      </c>
      <c r="B271" s="2" t="s">
        <v>8</v>
      </c>
      <c r="C271" s="17" t="str">
        <f>IF($A271="","",IF(VLOOKUP($A271,Spiele!$A$2:$D$16,3,FALSE)=$B271,"H","G"))</f>
        <v>H</v>
      </c>
      <c r="D271" s="17" t="str">
        <f>IF($B271="","",IF(VLOOKUP($A271,Spiele!$A$2:$F$16,3,FALSE)=$B271,VLOOKUP($A271,Spiele!$A$2:$F$16,4,FALSE),VLOOKUP($A271,Spiele!$A$2:$F$16,3,FALSE)))</f>
        <v>SVA</v>
      </c>
      <c r="E271" s="18">
        <f>IF(Abschlüsse[[#This Row],[Ergeb]]="ET",0,COUNTIFS($A$2:$A271,$A271,$B$2:$B271,$B271,$L$2:$L271,"&lt;&gt;ET"))</f>
        <v>12</v>
      </c>
      <c r="F271" s="11">
        <v>55</v>
      </c>
      <c r="G271" s="12">
        <v>2</v>
      </c>
      <c r="H271" s="18">
        <f>COUNTIFS('Rote Karten'!$A$2:$A$4,$A271,'Rote Karten'!$D$2:$D$4,"&lt;&gt;"&amp;$B271,'Rote Karten'!$B$2:$B$4,"&lt;"&amp;$F271,'Rote Karten'!$C$2:$C$4,"&lt;="&amp;$G271)-COUNTIFS('Rote Karten'!$A$2:$A$4,$A271,'Rote Karten'!$D$2:$D$4,$B271,'Rote Karten'!$B$2:$B$4,"&lt;"&amp;$F271,'Rote Karten'!$C$2:$C$4,"&lt;="&amp;$G271)</f>
        <v>0</v>
      </c>
      <c r="I271" s="17" t="str">
        <f>IF(OR($L271="Tor",$L271="ET"),_xlfn.IFNA(IF(VLOOKUP($A271,Spiele!$A$2:$C$16,3,FALSE)=$B271,COUNTIFS($L$2:$L271,"Tor",$B$2:$B271,$B271,$A$2:$A271,$A271)+COUNTIFS($L$2:$L271,"ET",$B$2:$B271,$B271,$A$2:$A271,$A271)&amp;":"&amp;COUNTIFS($L$2:$L271,"Tor",$B$2:$B271,"&lt;&gt;"&amp;$B271,$A$2:$A271,$A271)+COUNTIFS($L$2:$L271,"ET",$B$2:$B271,"&lt;&gt;"&amp;$B271,$A$2:$A271,$A271),COUNTIFS($L$2:$L271,"Tor",$B$2:$B271,"&lt;&gt;"&amp;$B271,$A$2:$A271,$A271)+COUNTIFS($L$2:$L271,"ET",$B$2:$B271,"&lt;&gt;"&amp;$B271,$A$2:$A271,$A271)&amp;":"&amp;COUNTIFS($L$2:$L271,"Tor",$B$2:$B271,$B271,$A$2:$A271,$A271)+COUNTIFS($L$2:$L271,"ET",$B$2:$B271,$B271,$A$2:$A271,$A271)),""),"")</f>
        <v/>
      </c>
      <c r="J271" s="18">
        <f>_xlfn.IFNA(IF(VLOOKUP($A271,Spiele!$A$2:$D$16,3,FALSE)=$B271,(COUNTIFS($L$1:$L270,"Tor",$B$1:$B270,$B271,$A$1:$A270,$A271)+COUNTIFS($L$1:$L270,"ET",$B$1:$B270,$B271,$A$1:$A270,$A271))-(COUNTIFS($L$1:$L270,"Tor",$B$1:$B270,"&lt;&gt;"&amp;$B271,$A$1:$A270,$A271)+COUNTIFS($L$1:$L270,"ET",$B$1:$B270,"&lt;&gt;"&amp;$B271,$A$1:$A270,$A271)),(COUNTIFS($L$1:$L270,"Tor",$B$1:$B270,$B271,$A$1:$A270,$A271)+COUNTIFS($L$1:$L270,"ET",$B$1:$B270,$B271,$A$1:$A270,$A271))-(COUNTIFS($L$1:$L270,"Tor",$B$1:$B270,"&lt;&gt;"&amp;$B271,$A$1:$A270,$A271)+COUNTIFS($L$1:$L270,"ET",$B$1:$B270,"&lt;&gt;"&amp;$B271,$A$1:$A270,$A271))),"")</f>
        <v>1</v>
      </c>
      <c r="K271" s="3">
        <v>16</v>
      </c>
      <c r="L271" s="18" t="s">
        <v>20</v>
      </c>
      <c r="M271" s="3" t="s">
        <v>164</v>
      </c>
      <c r="N271" s="2" t="s">
        <v>159</v>
      </c>
      <c r="O271" s="17">
        <v>6</v>
      </c>
      <c r="P271" s="2">
        <v>26</v>
      </c>
      <c r="AA271" s="22" t="s">
        <v>152</v>
      </c>
      <c r="AB271" s="18" t="s">
        <v>144</v>
      </c>
      <c r="AC271" s="14" t="s">
        <v>151</v>
      </c>
      <c r="AD271" s="14" t="s">
        <v>146</v>
      </c>
      <c r="AE271" s="18">
        <v>7</v>
      </c>
      <c r="AF271" s="13">
        <v>-14</v>
      </c>
      <c r="AG271" s="13">
        <v>13.5</v>
      </c>
      <c r="AH271" s="19">
        <f t="shared" si="16"/>
        <v>17.004869890710719</v>
      </c>
      <c r="AI271" s="19">
        <f t="shared" si="17"/>
        <v>15.154838591136828</v>
      </c>
      <c r="AJ271" s="3" t="s">
        <v>147</v>
      </c>
      <c r="AK271" s="13">
        <v>-4</v>
      </c>
      <c r="AL271" s="13">
        <v>2.5</v>
      </c>
      <c r="AM271" s="19">
        <f>IF(Abschlüsse[[#This Row],[Ergeb]]="ET","",SQRT(($AF271-$AK271)^2+($AG271-$AL271)^2))</f>
        <v>14.866068747318506</v>
      </c>
      <c r="AN271" s="3">
        <v>0</v>
      </c>
      <c r="AO271" s="13"/>
      <c r="AP271" s="13"/>
      <c r="AQ271" s="19" t="str">
        <f>IF(AN271=0,"",SQRT(($AF271-$AO271)^2+($AG271-$AP271)^2))</f>
        <v/>
      </c>
      <c r="AR271" s="3">
        <v>2</v>
      </c>
      <c r="AS271" s="13">
        <v>-13</v>
      </c>
      <c r="AT271" s="13">
        <v>12.5</v>
      </c>
      <c r="AU271" s="19">
        <f>IF(AR271=0,"",SQRT(($AF271-$AS271)^2+($AG271-$AT271)^2))</f>
        <v>1.4142135623730951</v>
      </c>
    </row>
    <row r="272" spans="1:47" ht="25.05" customHeight="1">
      <c r="A272" s="3">
        <v>10</v>
      </c>
      <c r="B272" s="2" t="s">
        <v>8</v>
      </c>
      <c r="C272" s="17" t="str">
        <f>IF($A272="","",IF(VLOOKUP($A272,Spiele!$A$2:$D$16,3,FALSE)=$B272,"H","G"))</f>
        <v>H</v>
      </c>
      <c r="D272" s="17" t="str">
        <f>IF($B272="","",IF(VLOOKUP($A272,Spiele!$A$2:$F$16,3,FALSE)=$B272,VLOOKUP($A272,Spiele!$A$2:$F$16,4,FALSE),VLOOKUP($A272,Spiele!$A$2:$F$16,3,FALSE)))</f>
        <v>SVA</v>
      </c>
      <c r="E272" s="18">
        <f>IF(Abschlüsse[[#This Row],[Ergeb]]="ET",0,COUNTIFS($A$2:$A272,$A272,$B$2:$B272,$B272,$L$2:$L272,"&lt;&gt;ET"))</f>
        <v>13</v>
      </c>
      <c r="F272" s="11">
        <v>55</v>
      </c>
      <c r="G272" s="12">
        <v>2</v>
      </c>
      <c r="H272" s="18">
        <f>COUNTIFS('Rote Karten'!$A$2:$A$4,$A272,'Rote Karten'!$D$2:$D$4,"&lt;&gt;"&amp;$B272,'Rote Karten'!$B$2:$B$4,"&lt;"&amp;$F272,'Rote Karten'!$C$2:$C$4,"&lt;="&amp;$G272)-COUNTIFS('Rote Karten'!$A$2:$A$4,$A272,'Rote Karten'!$D$2:$D$4,$B272,'Rote Karten'!$B$2:$B$4,"&lt;"&amp;$F272,'Rote Karten'!$C$2:$C$4,"&lt;="&amp;$G272)</f>
        <v>0</v>
      </c>
      <c r="I272" s="17" t="str">
        <f>IF(OR($L272="Tor",$L272="ET"),_xlfn.IFNA(IF(VLOOKUP($A272,Spiele!$A$2:$C$16,3,FALSE)=$B272,COUNTIFS($L$2:$L272,"Tor",$B$2:$B272,$B272,$A$2:$A272,$A272)+COUNTIFS($L$2:$L272,"ET",$B$2:$B272,$B272,$A$2:$A272,$A272)&amp;":"&amp;COUNTIFS($L$2:$L272,"Tor",$B$2:$B272,"&lt;&gt;"&amp;$B272,$A$2:$A272,$A272)+COUNTIFS($L$2:$L272,"ET",$B$2:$B272,"&lt;&gt;"&amp;$B272,$A$2:$A272,$A272),COUNTIFS($L$2:$L272,"Tor",$B$2:$B272,"&lt;&gt;"&amp;$B272,$A$2:$A272,$A272)+COUNTIFS($L$2:$L272,"ET",$B$2:$B272,"&lt;&gt;"&amp;$B272,$A$2:$A272,$A272)&amp;":"&amp;COUNTIFS($L$2:$L272,"Tor",$B$2:$B272,$B272,$A$2:$A272,$A272)+COUNTIFS($L$2:$L272,"ET",$B$2:$B272,$B272,$A$2:$A272,$A272)),""),"")</f>
        <v/>
      </c>
      <c r="J272" s="18">
        <f>_xlfn.IFNA(IF(VLOOKUP($A272,Spiele!$A$2:$D$16,3,FALSE)=$B272,(COUNTIFS($L$1:$L271,"Tor",$B$1:$B271,$B272,$A$1:$A271,$A272)+COUNTIFS($L$1:$L271,"ET",$B$1:$B271,$B272,$A$1:$A271,$A272))-(COUNTIFS($L$1:$L271,"Tor",$B$1:$B271,"&lt;&gt;"&amp;$B272,$A$1:$A271,$A272)+COUNTIFS($L$1:$L271,"ET",$B$1:$B271,"&lt;&gt;"&amp;$B272,$A$1:$A271,$A272)),(COUNTIFS($L$1:$L271,"Tor",$B$1:$B271,$B272,$A$1:$A271,$A272)+COUNTIFS($L$1:$L271,"ET",$B$1:$B271,$B272,$A$1:$A271,$A272))-(COUNTIFS($L$1:$L271,"Tor",$B$1:$B271,"&lt;&gt;"&amp;$B272,$A$1:$A271,$A272)+COUNTIFS($L$1:$L271,"ET",$B$1:$B271,"&lt;&gt;"&amp;$B272,$A$1:$A271,$A272))),"")</f>
        <v>1</v>
      </c>
      <c r="K272" s="3">
        <v>17</v>
      </c>
      <c r="L272" s="17" t="s">
        <v>19</v>
      </c>
      <c r="M272" s="2" t="s">
        <v>169</v>
      </c>
      <c r="N272" s="2" t="s">
        <v>159</v>
      </c>
      <c r="O272" s="17">
        <v>7</v>
      </c>
      <c r="P272" s="2">
        <v>8</v>
      </c>
      <c r="AA272" s="2" t="s">
        <v>142</v>
      </c>
      <c r="AB272" s="17" t="s">
        <v>150</v>
      </c>
      <c r="AC272" s="14" t="s">
        <v>145</v>
      </c>
      <c r="AD272" s="14" t="s">
        <v>157</v>
      </c>
      <c r="AE272" s="18">
        <v>11</v>
      </c>
      <c r="AF272" s="13">
        <v>-3</v>
      </c>
      <c r="AG272" s="13">
        <v>15.5</v>
      </c>
      <c r="AH272" s="19">
        <f t="shared" si="16"/>
        <v>15.5</v>
      </c>
      <c r="AI272" s="19">
        <f t="shared" si="17"/>
        <v>25.690322994798194</v>
      </c>
      <c r="AJ272" s="2" t="s">
        <v>147</v>
      </c>
      <c r="AK272" s="13">
        <v>-3</v>
      </c>
      <c r="AL272" s="13">
        <v>3</v>
      </c>
      <c r="AM272" s="19">
        <f>IF(Abschlüsse[[#This Row],[Ergeb]]="ET","",SQRT(($AF272-$AK272)^2+($AG272-$AL272)^2))</f>
        <v>12.5</v>
      </c>
      <c r="AN272" s="3">
        <v>1</v>
      </c>
      <c r="AO272" s="13">
        <v>-2.5</v>
      </c>
      <c r="AP272" s="13">
        <v>15.5</v>
      </c>
      <c r="AQ272" s="19">
        <f t="shared" si="14"/>
        <v>0.5</v>
      </c>
      <c r="AR272" s="3">
        <v>2</v>
      </c>
      <c r="AS272" s="13">
        <v>-0.5</v>
      </c>
      <c r="AT272" s="13">
        <v>4</v>
      </c>
      <c r="AU272" s="19">
        <f t="shared" si="15"/>
        <v>11.76860229593982</v>
      </c>
    </row>
    <row r="273" spans="1:47" ht="25.05" customHeight="1">
      <c r="A273" s="3">
        <v>10</v>
      </c>
      <c r="B273" s="2" t="s">
        <v>73</v>
      </c>
      <c r="C273" s="17" t="str">
        <f>IF($A273="","",IF(VLOOKUP($A273,Spiele!$A$2:$D$16,3,FALSE)=$B273,"H","G"))</f>
        <v>G</v>
      </c>
      <c r="D273" s="17" t="str">
        <f>IF($B273="","",IF(VLOOKUP($A273,Spiele!$A$2:$F$16,3,FALSE)=$B273,VLOOKUP($A273,Spiele!$A$2:$F$16,4,FALSE),VLOOKUP($A273,Spiele!$A$2:$F$16,3,FALSE)))</f>
        <v>FCN</v>
      </c>
      <c r="E273" s="18">
        <f>IF(Abschlüsse[[#This Row],[Ergeb]]="ET",0,COUNTIFS($A$2:$A273,$A273,$B$2:$B273,$B273,$L$2:$L273,"&lt;&gt;ET"))</f>
        <v>7</v>
      </c>
      <c r="F273" s="11">
        <v>58</v>
      </c>
      <c r="G273" s="12">
        <v>2</v>
      </c>
      <c r="H273" s="18">
        <f>COUNTIFS('Rote Karten'!$A$2:$A$4,$A273,'Rote Karten'!$D$2:$D$4,"&lt;&gt;"&amp;$B273,'Rote Karten'!$B$2:$B$4,"&lt;"&amp;$F273,'Rote Karten'!$C$2:$C$4,"&lt;="&amp;$G273)-COUNTIFS('Rote Karten'!$A$2:$A$4,$A273,'Rote Karten'!$D$2:$D$4,$B273,'Rote Karten'!$B$2:$B$4,"&lt;"&amp;$F273,'Rote Karten'!$C$2:$C$4,"&lt;="&amp;$G273)</f>
        <v>0</v>
      </c>
      <c r="I273" s="17" t="str">
        <f>IF(OR($L273="Tor",$L273="ET"),_xlfn.IFNA(IF(VLOOKUP($A273,Spiele!$A$2:$C$16,3,FALSE)=$B273,COUNTIFS($L$2:$L273,"Tor",$B$2:$B273,$B273,$A$2:$A273,$A273)+COUNTIFS($L$2:$L273,"ET",$B$2:$B273,$B273,$A$2:$A273,$A273)&amp;":"&amp;COUNTIFS($L$2:$L273,"Tor",$B$2:$B273,"&lt;&gt;"&amp;$B273,$A$2:$A273,$A273)+COUNTIFS($L$2:$L273,"ET",$B$2:$B273,"&lt;&gt;"&amp;$B273,$A$2:$A273,$A273),COUNTIFS($L$2:$L273,"Tor",$B$2:$B273,"&lt;&gt;"&amp;$B273,$A$2:$A273,$A273)+COUNTIFS($L$2:$L273,"ET",$B$2:$B273,"&lt;&gt;"&amp;$B273,$A$2:$A273,$A273)&amp;":"&amp;COUNTIFS($L$2:$L273,"Tor",$B$2:$B273,$B273,$A$2:$A273,$A273)+COUNTIFS($L$2:$L273,"ET",$B$2:$B273,$B273,$A$2:$A273,$A273)),""),"")</f>
        <v/>
      </c>
      <c r="J273" s="18">
        <f>_xlfn.IFNA(IF(VLOOKUP($A273,Spiele!$A$2:$D$16,3,FALSE)=$B273,(COUNTIFS($L$1:$L272,"Tor",$B$1:$B272,$B273,$A$1:$A272,$A273)+COUNTIFS($L$1:$L272,"ET",$B$1:$B272,$B273,$A$1:$A272,$A273))-(COUNTIFS($L$1:$L272,"Tor",$B$1:$B272,"&lt;&gt;"&amp;$B273,$A$1:$A272,$A273)+COUNTIFS($L$1:$L272,"ET",$B$1:$B272,"&lt;&gt;"&amp;$B273,$A$1:$A272,$A273)),(COUNTIFS($L$1:$L272,"Tor",$B$1:$B272,$B273,$A$1:$A272,$A273)+COUNTIFS($L$1:$L272,"ET",$B$1:$B272,$B273,$A$1:$A272,$A273))-(COUNTIFS($L$1:$L272,"Tor",$B$1:$B272,"&lt;&gt;"&amp;$B273,$A$1:$A272,$A273)+COUNTIFS($L$1:$L272,"ET",$B$1:$B272,"&lt;&gt;"&amp;$B273,$A$1:$A272,$A273))),"")</f>
        <v>-1</v>
      </c>
      <c r="K273" s="3">
        <v>18</v>
      </c>
      <c r="L273" s="17" t="s">
        <v>18</v>
      </c>
      <c r="M273" s="2" t="s">
        <v>164</v>
      </c>
      <c r="N273" s="2" t="s">
        <v>165</v>
      </c>
      <c r="O273" s="17"/>
      <c r="AA273" s="2" t="s">
        <v>152</v>
      </c>
      <c r="AB273" s="17" t="s">
        <v>150</v>
      </c>
      <c r="AC273" s="14" t="s">
        <v>151</v>
      </c>
      <c r="AD273" s="14" t="s">
        <v>157</v>
      </c>
      <c r="AE273" s="18"/>
      <c r="AF273" s="13">
        <v>-9</v>
      </c>
      <c r="AG273" s="13">
        <v>10</v>
      </c>
      <c r="AH273" s="19">
        <f t="shared" si="16"/>
        <v>11.336472114374914</v>
      </c>
      <c r="AI273" s="19">
        <f t="shared" si="17"/>
        <v>23.592948898857642</v>
      </c>
      <c r="AJ273" s="2" t="s">
        <v>147</v>
      </c>
      <c r="AK273" s="13">
        <v>-6</v>
      </c>
      <c r="AL273" s="13">
        <v>6.5</v>
      </c>
      <c r="AM273" s="19">
        <f>IF(Abschlüsse[[#This Row],[Ergeb]]="ET","",SQRT(($AF273-$AK273)^2+($AG273-$AL273)^2))</f>
        <v>4.6097722286464435</v>
      </c>
      <c r="AN273" s="3">
        <v>0</v>
      </c>
      <c r="AO273" s="13"/>
      <c r="AP273" s="13"/>
      <c r="AQ273" s="19" t="str">
        <f t="shared" si="14"/>
        <v/>
      </c>
      <c r="AR273" s="3">
        <v>0</v>
      </c>
      <c r="AU273" s="19" t="str">
        <f t="shared" si="15"/>
        <v/>
      </c>
    </row>
    <row r="274" spans="1:47" ht="25.05" customHeight="1">
      <c r="A274" s="3">
        <v>10</v>
      </c>
      <c r="B274" s="2" t="s">
        <v>73</v>
      </c>
      <c r="C274" s="17" t="str">
        <f>IF($A274="","",IF(VLOOKUP($A274,Spiele!$A$2:$D$16,3,FALSE)=$B274,"H","G"))</f>
        <v>G</v>
      </c>
      <c r="D274" s="17" t="str">
        <f>IF($B274="","",IF(VLOOKUP($A274,Spiele!$A$2:$F$16,3,FALSE)=$B274,VLOOKUP($A274,Spiele!$A$2:$F$16,4,FALSE),VLOOKUP($A274,Spiele!$A$2:$F$16,3,FALSE)))</f>
        <v>FCN</v>
      </c>
      <c r="E274" s="18">
        <f>IF(Abschlüsse[[#This Row],[Ergeb]]="ET",0,COUNTIFS($A$2:$A274,$A274,$B$2:$B274,$B274,$L$2:$L274,"&lt;&gt;ET"))</f>
        <v>8</v>
      </c>
      <c r="F274" s="11">
        <v>61</v>
      </c>
      <c r="G274" s="12">
        <v>2</v>
      </c>
      <c r="H274" s="18">
        <f>COUNTIFS('Rote Karten'!$A$2:$A$4,$A274,'Rote Karten'!$D$2:$D$4,"&lt;&gt;"&amp;$B274,'Rote Karten'!$B$2:$B$4,"&lt;"&amp;$F274,'Rote Karten'!$C$2:$C$4,"&lt;="&amp;$G274)-COUNTIFS('Rote Karten'!$A$2:$A$4,$A274,'Rote Karten'!$D$2:$D$4,$B274,'Rote Karten'!$B$2:$B$4,"&lt;"&amp;$F274,'Rote Karten'!$C$2:$C$4,"&lt;="&amp;$G274)</f>
        <v>0</v>
      </c>
      <c r="I274" s="17" t="str">
        <f>IF(OR($L274="Tor",$L274="ET"),_xlfn.IFNA(IF(VLOOKUP($A274,Spiele!$A$2:$C$16,3,FALSE)=$B274,COUNTIFS($L$2:$L274,"Tor",$B$2:$B274,$B274,$A$2:$A274,$A274)+COUNTIFS($L$2:$L274,"ET",$B$2:$B274,$B274,$A$2:$A274,$A274)&amp;":"&amp;COUNTIFS($L$2:$L274,"Tor",$B$2:$B274,"&lt;&gt;"&amp;$B274,$A$2:$A274,$A274)+COUNTIFS($L$2:$L274,"ET",$B$2:$B274,"&lt;&gt;"&amp;$B274,$A$2:$A274,$A274),COUNTIFS($L$2:$L274,"Tor",$B$2:$B274,"&lt;&gt;"&amp;$B274,$A$2:$A274,$A274)+COUNTIFS($L$2:$L274,"ET",$B$2:$B274,"&lt;&gt;"&amp;$B274,$A$2:$A274,$A274)&amp;":"&amp;COUNTIFS($L$2:$L274,"Tor",$B$2:$B274,$B274,$A$2:$A274,$A274)+COUNTIFS($L$2:$L274,"ET",$B$2:$B274,$B274,$A$2:$A274,$A274)),""),"")</f>
        <v/>
      </c>
      <c r="J274" s="18">
        <f>_xlfn.IFNA(IF(VLOOKUP($A274,Spiele!$A$2:$D$16,3,FALSE)=$B274,(COUNTIFS($L$1:$L273,"Tor",$B$1:$B273,$B274,$A$1:$A273,$A274)+COUNTIFS($L$1:$L273,"ET",$B$1:$B273,$B274,$A$1:$A273,$A274))-(COUNTIFS($L$1:$L273,"Tor",$B$1:$B273,"&lt;&gt;"&amp;$B274,$A$1:$A273,$A274)+COUNTIFS($L$1:$L273,"ET",$B$1:$B273,"&lt;&gt;"&amp;$B274,$A$1:$A273,$A274)),(COUNTIFS($L$1:$L273,"Tor",$B$1:$B273,$B274,$A$1:$A273,$A274)+COUNTIFS($L$1:$L273,"ET",$B$1:$B273,$B274,$A$1:$A273,$A274))-(COUNTIFS($L$1:$L273,"Tor",$B$1:$B273,"&lt;&gt;"&amp;$B274,$A$1:$A273,$A274)+COUNTIFS($L$1:$L273,"ET",$B$1:$B273,"&lt;&gt;"&amp;$B274,$A$1:$A273,$A274))),"")</f>
        <v>-1</v>
      </c>
      <c r="K274" s="3">
        <v>19</v>
      </c>
      <c r="L274" s="17" t="s">
        <v>18</v>
      </c>
      <c r="M274" s="2" t="s">
        <v>158</v>
      </c>
      <c r="N274" s="2" t="s">
        <v>153</v>
      </c>
      <c r="O274" s="17"/>
      <c r="AA274" s="2" t="s">
        <v>152</v>
      </c>
      <c r="AB274" s="17" t="s">
        <v>150</v>
      </c>
      <c r="AC274" s="14" t="s">
        <v>151</v>
      </c>
      <c r="AD274" s="14" t="s">
        <v>157</v>
      </c>
      <c r="AE274" s="18"/>
      <c r="AF274" s="13">
        <v>20.5</v>
      </c>
      <c r="AG274" s="13">
        <v>5.5</v>
      </c>
      <c r="AH274" s="19">
        <f t="shared" si="16"/>
        <v>17.715405724961538</v>
      </c>
      <c r="AI274" s="19">
        <f t="shared" si="17"/>
        <v>5.2624453383756933</v>
      </c>
      <c r="AJ274" s="2" t="s">
        <v>147</v>
      </c>
      <c r="AK274" s="13">
        <v>3.5</v>
      </c>
      <c r="AL274" s="13">
        <v>0.5</v>
      </c>
      <c r="AM274" s="19">
        <f>IF(Abschlüsse[[#This Row],[Ergeb]]="ET","",SQRT(($AF274-$AK274)^2+($AG274-$AL274)^2))</f>
        <v>17.720045146669349</v>
      </c>
      <c r="AN274" s="3">
        <v>1</v>
      </c>
      <c r="AO274" s="13">
        <v>19</v>
      </c>
      <c r="AP274" s="13">
        <v>2.5</v>
      </c>
      <c r="AQ274" s="19">
        <f t="shared" si="14"/>
        <v>3.3541019662496847</v>
      </c>
      <c r="AR274" s="3">
        <v>1</v>
      </c>
      <c r="AS274" s="13">
        <v>6</v>
      </c>
      <c r="AT274" s="13">
        <v>5</v>
      </c>
      <c r="AU274" s="19">
        <f t="shared" si="15"/>
        <v>14.508618128546908</v>
      </c>
    </row>
    <row r="275" spans="1:47" ht="25.05" customHeight="1">
      <c r="A275" s="3">
        <v>10</v>
      </c>
      <c r="B275" s="2" t="s">
        <v>8</v>
      </c>
      <c r="C275" s="17" t="str">
        <f>IF($A275="","",IF(VLOOKUP($A275,Spiele!$A$2:$D$16,3,FALSE)=$B275,"H","G"))</f>
        <v>H</v>
      </c>
      <c r="D275" s="17" t="str">
        <f>IF($B275="","",IF(VLOOKUP($A275,Spiele!$A$2:$F$16,3,FALSE)=$B275,VLOOKUP($A275,Spiele!$A$2:$F$16,4,FALSE),VLOOKUP($A275,Spiele!$A$2:$F$16,3,FALSE)))</f>
        <v>SVA</v>
      </c>
      <c r="E275" s="18">
        <f>IF(Abschlüsse[[#This Row],[Ergeb]]="ET",0,COUNTIFS($A$2:$A275,$A275,$B$2:$B275,$B275,$L$2:$L275,"&lt;&gt;ET"))</f>
        <v>14</v>
      </c>
      <c r="F275" s="11">
        <v>62</v>
      </c>
      <c r="G275" s="12">
        <v>2</v>
      </c>
      <c r="H275" s="18">
        <f>COUNTIFS('Rote Karten'!$A$2:$A$4,$A275,'Rote Karten'!$D$2:$D$4,"&lt;&gt;"&amp;$B275,'Rote Karten'!$B$2:$B$4,"&lt;"&amp;$F275,'Rote Karten'!$C$2:$C$4,"&lt;="&amp;$G275)-COUNTIFS('Rote Karten'!$A$2:$A$4,$A275,'Rote Karten'!$D$2:$D$4,$B275,'Rote Karten'!$B$2:$B$4,"&lt;"&amp;$F275,'Rote Karten'!$C$2:$C$4,"&lt;="&amp;$G275)</f>
        <v>0</v>
      </c>
      <c r="I275" s="17" t="str">
        <f>IF(OR($L275="Tor",$L275="ET"),_xlfn.IFNA(IF(VLOOKUP($A275,Spiele!$A$2:$C$16,3,FALSE)=$B275,COUNTIFS($L$2:$L275,"Tor",$B$2:$B275,$B275,$A$2:$A275,$A275)+COUNTIFS($L$2:$L275,"ET",$B$2:$B275,$B275,$A$2:$A275,$A275)&amp;":"&amp;COUNTIFS($L$2:$L275,"Tor",$B$2:$B275,"&lt;&gt;"&amp;$B275,$A$2:$A275,$A275)+COUNTIFS($L$2:$L275,"ET",$B$2:$B275,"&lt;&gt;"&amp;$B275,$A$2:$A275,$A275),COUNTIFS($L$2:$L275,"Tor",$B$2:$B275,"&lt;&gt;"&amp;$B275,$A$2:$A275,$A275)+COUNTIFS($L$2:$L275,"ET",$B$2:$B275,"&lt;&gt;"&amp;$B275,$A$2:$A275,$A275)&amp;":"&amp;COUNTIFS($L$2:$L275,"Tor",$B$2:$B275,$B275,$A$2:$A275,$A275)+COUNTIFS($L$2:$L275,"ET",$B$2:$B275,$B275,$A$2:$A275,$A275)),""),"")</f>
        <v/>
      </c>
      <c r="J275" s="18">
        <f>_xlfn.IFNA(IF(VLOOKUP($A275,Spiele!$A$2:$D$16,3,FALSE)=$B275,(COUNTIFS($L$1:$L274,"Tor",$B$1:$B274,$B275,$A$1:$A274,$A275)+COUNTIFS($L$1:$L274,"ET",$B$1:$B274,$B275,$A$1:$A274,$A275))-(COUNTIFS($L$1:$L274,"Tor",$B$1:$B274,"&lt;&gt;"&amp;$B275,$A$1:$A274,$A275)+COUNTIFS($L$1:$L274,"ET",$B$1:$B274,"&lt;&gt;"&amp;$B275,$A$1:$A274,$A275)),(COUNTIFS($L$1:$L274,"Tor",$B$1:$B274,$B275,$A$1:$A274,$A275)+COUNTIFS($L$1:$L274,"ET",$B$1:$B274,$B275,$A$1:$A274,$A275))-(COUNTIFS($L$1:$L274,"Tor",$B$1:$B274,"&lt;&gt;"&amp;$B275,$A$1:$A274,$A275)+COUNTIFS($L$1:$L274,"ET",$B$1:$B274,"&lt;&gt;"&amp;$B275,$A$1:$A274,$A275))),"")</f>
        <v>1</v>
      </c>
      <c r="K275" s="3">
        <v>20</v>
      </c>
      <c r="L275" s="17" t="s">
        <v>19</v>
      </c>
      <c r="M275" s="2" t="s">
        <v>164</v>
      </c>
      <c r="N275" s="2" t="s">
        <v>149</v>
      </c>
      <c r="O275" s="17">
        <v>9</v>
      </c>
      <c r="P275" s="2">
        <v>16</v>
      </c>
      <c r="Q275" s="2">
        <v>8</v>
      </c>
      <c r="R275" s="2">
        <v>9</v>
      </c>
      <c r="AA275" s="2" t="s">
        <v>142</v>
      </c>
      <c r="AB275" s="17" t="s">
        <v>150</v>
      </c>
      <c r="AC275" s="14" t="s">
        <v>145</v>
      </c>
      <c r="AD275" s="14" t="s">
        <v>157</v>
      </c>
      <c r="AE275" s="18">
        <v>7</v>
      </c>
      <c r="AF275" s="13">
        <v>-6</v>
      </c>
      <c r="AG275" s="13">
        <v>8.5</v>
      </c>
      <c r="AH275" s="19">
        <f t="shared" si="16"/>
        <v>8.8162123386406712</v>
      </c>
      <c r="AI275" s="19">
        <f t="shared" si="17"/>
        <v>33.262980067405501</v>
      </c>
      <c r="AJ275" s="2" t="s">
        <v>170</v>
      </c>
      <c r="AK275" s="13">
        <v>-5</v>
      </c>
      <c r="AL275" s="13">
        <v>7</v>
      </c>
      <c r="AM275" s="19">
        <f>IF(Abschlüsse[[#This Row],[Ergeb]]="ET","",SQRT(($AF275-$AK275)^2+($AG275-$AL275)^2))</f>
        <v>1.8027756377319946</v>
      </c>
      <c r="AN275" s="3">
        <v>0</v>
      </c>
      <c r="AO275" s="13"/>
      <c r="AP275" s="13"/>
      <c r="AQ275" s="19" t="str">
        <f t="shared" si="14"/>
        <v/>
      </c>
      <c r="AR275" s="3">
        <v>0</v>
      </c>
      <c r="AU275" s="19" t="str">
        <f t="shared" si="15"/>
        <v/>
      </c>
    </row>
    <row r="276" spans="1:47" ht="25.05" customHeight="1">
      <c r="A276" s="3">
        <v>10</v>
      </c>
      <c r="B276" s="2" t="s">
        <v>8</v>
      </c>
      <c r="C276" s="17" t="str">
        <f>IF($A276="","",IF(VLOOKUP($A276,Spiele!$A$2:$D$16,3,FALSE)=$B276,"H","G"))</f>
        <v>H</v>
      </c>
      <c r="D276" s="17" t="str">
        <f>IF($B276="","",IF(VLOOKUP($A276,Spiele!$A$2:$F$16,3,FALSE)=$B276,VLOOKUP($A276,Spiele!$A$2:$F$16,4,FALSE),VLOOKUP($A276,Spiele!$A$2:$F$16,3,FALSE)))</f>
        <v>SVA</v>
      </c>
      <c r="E276" s="18">
        <f>IF(Abschlüsse[[#This Row],[Ergeb]]="ET",0,COUNTIFS($A$2:$A276,$A276,$B$2:$B276,$B276,$L$2:$L276,"&lt;&gt;ET"))</f>
        <v>15</v>
      </c>
      <c r="F276" s="11">
        <v>64</v>
      </c>
      <c r="G276" s="12">
        <v>2</v>
      </c>
      <c r="H276" s="18">
        <f>COUNTIFS('Rote Karten'!$A$2:$A$4,$A276,'Rote Karten'!$D$2:$D$4,"&lt;&gt;"&amp;$B276,'Rote Karten'!$B$2:$B$4,"&lt;"&amp;$F276,'Rote Karten'!$C$2:$C$4,"&lt;="&amp;$G276)-COUNTIFS('Rote Karten'!$A$2:$A$4,$A276,'Rote Karten'!$D$2:$D$4,$B276,'Rote Karten'!$B$2:$B$4,"&lt;"&amp;$F276,'Rote Karten'!$C$2:$C$4,"&lt;="&amp;$G276)</f>
        <v>0</v>
      </c>
      <c r="I276" s="17" t="str">
        <f>IF(OR($L276="Tor",$L276="ET"),_xlfn.IFNA(IF(VLOOKUP($A276,Spiele!$A$2:$C$16,3,FALSE)=$B276,COUNTIFS($L$2:$L276,"Tor",$B$2:$B276,$B276,$A$2:$A276,$A276)+COUNTIFS($L$2:$L276,"ET",$B$2:$B276,$B276,$A$2:$A276,$A276)&amp;":"&amp;COUNTIFS($L$2:$L276,"Tor",$B$2:$B276,"&lt;&gt;"&amp;$B276,$A$2:$A276,$A276)+COUNTIFS($L$2:$L276,"ET",$B$2:$B276,"&lt;&gt;"&amp;$B276,$A$2:$A276,$A276),COUNTIFS($L$2:$L276,"Tor",$B$2:$B276,"&lt;&gt;"&amp;$B276,$A$2:$A276,$A276)+COUNTIFS($L$2:$L276,"ET",$B$2:$B276,"&lt;&gt;"&amp;$B276,$A$2:$A276,$A276)&amp;":"&amp;COUNTIFS($L$2:$L276,"Tor",$B$2:$B276,$B276,$A$2:$A276,$A276)+COUNTIFS($L$2:$L276,"ET",$B$2:$B276,$B276,$A$2:$A276,$A276)),""),"")</f>
        <v/>
      </c>
      <c r="J276" s="18">
        <f>_xlfn.IFNA(IF(VLOOKUP($A276,Spiele!$A$2:$D$16,3,FALSE)=$B276,(COUNTIFS($L$1:$L275,"Tor",$B$1:$B275,$B276,$A$1:$A275,$A276)+COUNTIFS($L$1:$L275,"ET",$B$1:$B275,$B276,$A$1:$A275,$A276))-(COUNTIFS($L$1:$L275,"Tor",$B$1:$B275,"&lt;&gt;"&amp;$B276,$A$1:$A275,$A276)+COUNTIFS($L$1:$L275,"ET",$B$1:$B275,"&lt;&gt;"&amp;$B276,$A$1:$A275,$A276)),(COUNTIFS($L$1:$L275,"Tor",$B$1:$B275,$B276,$A$1:$A275,$A276)+COUNTIFS($L$1:$L275,"ET",$B$1:$B275,$B276,$A$1:$A275,$A276))-(COUNTIFS($L$1:$L275,"Tor",$B$1:$B275,"&lt;&gt;"&amp;$B276,$A$1:$A275,$A276)+COUNTIFS($L$1:$L275,"ET",$B$1:$B275,"&lt;&gt;"&amp;$B276,$A$1:$A275,$A276))),"")</f>
        <v>1</v>
      </c>
      <c r="K276" s="3">
        <v>21</v>
      </c>
      <c r="L276" s="17" t="s">
        <v>19</v>
      </c>
      <c r="M276" s="2" t="s">
        <v>164</v>
      </c>
      <c r="N276" s="2" t="s">
        <v>165</v>
      </c>
      <c r="O276" s="17">
        <v>26</v>
      </c>
      <c r="AA276" s="2" t="s">
        <v>152</v>
      </c>
      <c r="AB276" s="17" t="s">
        <v>144</v>
      </c>
      <c r="AC276" s="14" t="s">
        <v>151</v>
      </c>
      <c r="AD276" s="14" t="s">
        <v>146</v>
      </c>
      <c r="AE276" s="18">
        <v>7</v>
      </c>
      <c r="AF276" s="13">
        <v>3.5</v>
      </c>
      <c r="AG276" s="13">
        <v>14.5</v>
      </c>
      <c r="AH276" s="19">
        <f t="shared" si="16"/>
        <v>14.5</v>
      </c>
      <c r="AI276" s="19">
        <f t="shared" si="17"/>
        <v>26.9120458740069</v>
      </c>
      <c r="AJ276" s="2" t="s">
        <v>147</v>
      </c>
      <c r="AK276" s="13">
        <v>2.5</v>
      </c>
      <c r="AL276" s="13">
        <v>7.5</v>
      </c>
      <c r="AM276" s="19">
        <f>IF(Abschlüsse[[#This Row],[Ergeb]]="ET","",SQRT(($AF276-$AK276)^2+($AG276-$AL276)^2))</f>
        <v>7.0710678118654755</v>
      </c>
      <c r="AN276" s="3">
        <v>1</v>
      </c>
      <c r="AO276" s="13">
        <v>2</v>
      </c>
      <c r="AP276" s="13">
        <v>11.5</v>
      </c>
      <c r="AQ276" s="19">
        <f t="shared" si="14"/>
        <v>3.3541019662496847</v>
      </c>
      <c r="AR276" s="3">
        <v>1</v>
      </c>
      <c r="AS276" s="13">
        <v>3.5</v>
      </c>
      <c r="AT276" s="13">
        <v>9.5</v>
      </c>
      <c r="AU276" s="19">
        <f t="shared" si="15"/>
        <v>5</v>
      </c>
    </row>
    <row r="277" spans="1:47" ht="25.05" customHeight="1">
      <c r="A277" s="3">
        <v>10</v>
      </c>
      <c r="B277" s="2" t="s">
        <v>73</v>
      </c>
      <c r="C277" s="17" t="str">
        <f>IF($A277="","",IF(VLOOKUP($A277,Spiele!$A$2:$D$16,3,FALSE)=$B277,"H","G"))</f>
        <v>G</v>
      </c>
      <c r="D277" s="17" t="str">
        <f>IF($B277="","",IF(VLOOKUP($A277,Spiele!$A$2:$F$16,3,FALSE)=$B277,VLOOKUP($A277,Spiele!$A$2:$F$16,4,FALSE),VLOOKUP($A277,Spiele!$A$2:$F$16,3,FALSE)))</f>
        <v>FCN</v>
      </c>
      <c r="E277" s="18">
        <f>IF(Abschlüsse[[#This Row],[Ergeb]]="ET",0,COUNTIFS($A$2:$A277,$A277,$B$2:$B277,$B277,$L$2:$L277,"&lt;&gt;ET"))</f>
        <v>9</v>
      </c>
      <c r="F277" s="11">
        <v>66</v>
      </c>
      <c r="G277" s="12">
        <v>2</v>
      </c>
      <c r="H277" s="18">
        <f>COUNTIFS('Rote Karten'!$A$2:$A$4,$A277,'Rote Karten'!$D$2:$D$4,"&lt;&gt;"&amp;$B277,'Rote Karten'!$B$2:$B$4,"&lt;"&amp;$F277,'Rote Karten'!$C$2:$C$4,"&lt;="&amp;$G277)-COUNTIFS('Rote Karten'!$A$2:$A$4,$A277,'Rote Karten'!$D$2:$D$4,$B277,'Rote Karten'!$B$2:$B$4,"&lt;"&amp;$F277,'Rote Karten'!$C$2:$C$4,"&lt;="&amp;$G277)</f>
        <v>0</v>
      </c>
      <c r="I277" s="17" t="str">
        <f>IF(OR($L277="Tor",$L277="ET"),_xlfn.IFNA(IF(VLOOKUP($A277,Spiele!$A$2:$C$16,3,FALSE)=$B277,COUNTIFS($L$2:$L277,"Tor",$B$2:$B277,$B277,$A$2:$A277,$A277)+COUNTIFS($L$2:$L277,"ET",$B$2:$B277,$B277,$A$2:$A277,$A277)&amp;":"&amp;COUNTIFS($L$2:$L277,"Tor",$B$2:$B277,"&lt;&gt;"&amp;$B277,$A$2:$A277,$A277)+COUNTIFS($L$2:$L277,"ET",$B$2:$B277,"&lt;&gt;"&amp;$B277,$A$2:$A277,$A277),COUNTIFS($L$2:$L277,"Tor",$B$2:$B277,"&lt;&gt;"&amp;$B277,$A$2:$A277,$A277)+COUNTIFS($L$2:$L277,"ET",$B$2:$B277,"&lt;&gt;"&amp;$B277,$A$2:$A277,$A277)&amp;":"&amp;COUNTIFS($L$2:$L277,"Tor",$B$2:$B277,$B277,$A$2:$A277,$A277)+COUNTIFS($L$2:$L277,"ET",$B$2:$B277,$B277,$A$2:$A277,$A277)),""),"")</f>
        <v>2:2</v>
      </c>
      <c r="J277" s="18">
        <f>_xlfn.IFNA(IF(VLOOKUP($A277,Spiele!$A$2:$D$16,3,FALSE)=$B277,(COUNTIFS($L$1:$L276,"Tor",$B$1:$B276,$B277,$A$1:$A276,$A277)+COUNTIFS($L$1:$L276,"ET",$B$1:$B276,$B277,$A$1:$A276,$A277))-(COUNTIFS($L$1:$L276,"Tor",$B$1:$B276,"&lt;&gt;"&amp;$B277,$A$1:$A276,$A277)+COUNTIFS($L$1:$L276,"ET",$B$1:$B276,"&lt;&gt;"&amp;$B277,$A$1:$A276,$A277)),(COUNTIFS($L$1:$L276,"Tor",$B$1:$B276,$B277,$A$1:$A276,$A277)+COUNTIFS($L$1:$L276,"ET",$B$1:$B276,$B277,$A$1:$A276,$A277))-(COUNTIFS($L$1:$L276,"Tor",$B$1:$B276,"&lt;&gt;"&amp;$B277,$A$1:$A276,$A277)+COUNTIFS($L$1:$L276,"ET",$B$1:$B276,"&lt;&gt;"&amp;$B277,$A$1:$A276,$A277))),"")</f>
        <v>-1</v>
      </c>
      <c r="K277" s="3">
        <v>22</v>
      </c>
      <c r="L277" s="17" t="s">
        <v>0</v>
      </c>
      <c r="M277" s="2" t="s">
        <v>178</v>
      </c>
      <c r="O277" s="17"/>
      <c r="AA277" s="2" t="s">
        <v>143</v>
      </c>
      <c r="AB277" s="17" t="s">
        <v>150</v>
      </c>
      <c r="AC277" s="14" t="s">
        <v>151</v>
      </c>
      <c r="AD277" s="14" t="s">
        <v>146</v>
      </c>
      <c r="AE277" s="18"/>
      <c r="AF277" s="13">
        <v>0</v>
      </c>
      <c r="AG277" s="13">
        <v>11</v>
      </c>
      <c r="AH277" s="19">
        <f t="shared" si="16"/>
        <v>11</v>
      </c>
      <c r="AI277" s="19">
        <f t="shared" si="17"/>
        <v>36.807381798785883</v>
      </c>
      <c r="AJ277" s="2" t="s">
        <v>147</v>
      </c>
      <c r="AK277" s="13">
        <v>0</v>
      </c>
      <c r="AL277" s="13">
        <v>0</v>
      </c>
      <c r="AM277" s="19">
        <f>IF(Abschlüsse[[#This Row],[Ergeb]]="ET","",SQRT(($AF277-$AK277)^2+($AG277-$AL277)^2))</f>
        <v>11</v>
      </c>
      <c r="AN277" s="3">
        <v>0</v>
      </c>
      <c r="AO277" s="13"/>
      <c r="AP277" s="13"/>
      <c r="AQ277" s="19" t="str">
        <f t="shared" si="14"/>
        <v/>
      </c>
      <c r="AR277" s="3">
        <v>0</v>
      </c>
      <c r="AU277" s="19" t="str">
        <f t="shared" si="15"/>
        <v/>
      </c>
    </row>
    <row r="278" spans="1:47" ht="25.05" customHeight="1">
      <c r="A278" s="3">
        <v>10</v>
      </c>
      <c r="B278" s="2" t="s">
        <v>73</v>
      </c>
      <c r="C278" s="17" t="str">
        <f>IF($A278="","",IF(VLOOKUP($A278,Spiele!$A$2:$D$16,3,FALSE)=$B278,"H","G"))</f>
        <v>G</v>
      </c>
      <c r="D278" s="17" t="str">
        <f>IF($B278="","",IF(VLOOKUP($A278,Spiele!$A$2:$F$16,3,FALSE)=$B278,VLOOKUP($A278,Spiele!$A$2:$F$16,4,FALSE),VLOOKUP($A278,Spiele!$A$2:$F$16,3,FALSE)))</f>
        <v>FCN</v>
      </c>
      <c r="E278" s="18">
        <f>IF(Abschlüsse[[#This Row],[Ergeb]]="ET",0,COUNTIFS($A$2:$A278,$A278,$B$2:$B278,$B278,$L$2:$L278,"&lt;&gt;ET"))</f>
        <v>10</v>
      </c>
      <c r="F278" s="11">
        <v>68</v>
      </c>
      <c r="G278" s="12">
        <v>2</v>
      </c>
      <c r="H278" s="18">
        <f>COUNTIFS('Rote Karten'!$A$2:$A$4,$A278,'Rote Karten'!$D$2:$D$4,"&lt;&gt;"&amp;$B278,'Rote Karten'!$B$2:$B$4,"&lt;"&amp;$F278,'Rote Karten'!$C$2:$C$4,"&lt;="&amp;$G278)-COUNTIFS('Rote Karten'!$A$2:$A$4,$A278,'Rote Karten'!$D$2:$D$4,$B278,'Rote Karten'!$B$2:$B$4,"&lt;"&amp;$F278,'Rote Karten'!$C$2:$C$4,"&lt;="&amp;$G278)</f>
        <v>0</v>
      </c>
      <c r="I278" s="17" t="str">
        <f>IF(OR($L278="Tor",$L278="ET"),_xlfn.IFNA(IF(VLOOKUP($A278,Spiele!$A$2:$C$16,3,FALSE)=$B278,COUNTIFS($L$2:$L278,"Tor",$B$2:$B278,$B278,$A$2:$A278,$A278)+COUNTIFS($L$2:$L278,"ET",$B$2:$B278,$B278,$A$2:$A278,$A278)&amp;":"&amp;COUNTIFS($L$2:$L278,"Tor",$B$2:$B278,"&lt;&gt;"&amp;$B278,$A$2:$A278,$A278)+COUNTIFS($L$2:$L278,"ET",$B$2:$B278,"&lt;&gt;"&amp;$B278,$A$2:$A278,$A278),COUNTIFS($L$2:$L278,"Tor",$B$2:$B278,"&lt;&gt;"&amp;$B278,$A$2:$A278,$A278)+COUNTIFS($L$2:$L278,"ET",$B$2:$B278,"&lt;&gt;"&amp;$B278,$A$2:$A278,$A278)&amp;":"&amp;COUNTIFS($L$2:$L278,"Tor",$B$2:$B278,$B278,$A$2:$A278,$A278)+COUNTIFS($L$2:$L278,"ET",$B$2:$B278,$B278,$A$2:$A278,$A278)),""),"")</f>
        <v/>
      </c>
      <c r="J278" s="18">
        <f>_xlfn.IFNA(IF(VLOOKUP($A278,Spiele!$A$2:$D$16,3,FALSE)=$B278,(COUNTIFS($L$1:$L277,"Tor",$B$1:$B277,$B278,$A$1:$A277,$A278)+COUNTIFS($L$1:$L277,"ET",$B$1:$B277,$B278,$A$1:$A277,$A278))-(COUNTIFS($L$1:$L277,"Tor",$B$1:$B277,"&lt;&gt;"&amp;$B278,$A$1:$A277,$A278)+COUNTIFS($L$1:$L277,"ET",$B$1:$B277,"&lt;&gt;"&amp;$B278,$A$1:$A277,$A278)),(COUNTIFS($L$1:$L277,"Tor",$B$1:$B277,$B278,$A$1:$A277,$A278)+COUNTIFS($L$1:$L277,"ET",$B$1:$B277,$B278,$A$1:$A277,$A278))-(COUNTIFS($L$1:$L277,"Tor",$B$1:$B277,"&lt;&gt;"&amp;$B278,$A$1:$A277,$A278)+COUNTIFS($L$1:$L277,"ET",$B$1:$B277,"&lt;&gt;"&amp;$B278,$A$1:$A277,$A278))),"")</f>
        <v>0</v>
      </c>
      <c r="K278" s="3">
        <v>23</v>
      </c>
      <c r="L278" s="17" t="s">
        <v>18</v>
      </c>
      <c r="M278" s="2" t="s">
        <v>164</v>
      </c>
      <c r="N278" s="2" t="s">
        <v>159</v>
      </c>
      <c r="O278" s="17"/>
      <c r="AA278" s="2" t="s">
        <v>152</v>
      </c>
      <c r="AB278" s="17" t="s">
        <v>144</v>
      </c>
      <c r="AC278" s="14" t="s">
        <v>151</v>
      </c>
      <c r="AD278" s="14" t="s">
        <v>157</v>
      </c>
      <c r="AE278" s="18"/>
      <c r="AF278" s="13">
        <v>15</v>
      </c>
      <c r="AG278" s="13">
        <v>6</v>
      </c>
      <c r="AH278" s="19">
        <f t="shared" si="16"/>
        <v>12.829481673084068</v>
      </c>
      <c r="AI278" s="19">
        <f t="shared" si="17"/>
        <v>10.05848836503178</v>
      </c>
      <c r="AJ278" s="2" t="s">
        <v>147</v>
      </c>
      <c r="AK278" s="13">
        <v>3.5</v>
      </c>
      <c r="AL278" s="13">
        <v>0.5</v>
      </c>
      <c r="AM278" s="19">
        <f>IF(Abschlüsse[[#This Row],[Ergeb]]="ET","",SQRT(($AF278-$AK278)^2+($AG278-$AL278)^2))</f>
        <v>12.747548783981962</v>
      </c>
      <c r="AN278" s="3">
        <v>2</v>
      </c>
      <c r="AO278" s="13">
        <v>15.5</v>
      </c>
      <c r="AP278" s="13">
        <v>6</v>
      </c>
      <c r="AQ278" s="19">
        <f t="shared" ref="AQ278:AQ340" si="18">IF(AN278=0,"",SQRT(($AF278-$AO278)^2+($AG278-$AP278)^2))</f>
        <v>0.5</v>
      </c>
      <c r="AR278" s="3">
        <v>0</v>
      </c>
      <c r="AU278" s="19" t="str">
        <f t="shared" ref="AU278:AU340" si="19">IF(AR278=0,"",SQRT(($AF278-$AS278)^2+($AG278-$AT278)^2))</f>
        <v/>
      </c>
    </row>
    <row r="279" spans="1:47" ht="25.05" customHeight="1">
      <c r="A279" s="3">
        <v>11</v>
      </c>
      <c r="B279" s="2" t="s">
        <v>8</v>
      </c>
      <c r="C279" s="17" t="str">
        <f>IF($A279="","",IF(VLOOKUP($A279,Spiele!$A$2:$D$16,3,FALSE)=$B279,"H","G"))</f>
        <v>G</v>
      </c>
      <c r="D279" s="17" t="str">
        <f>IF($B279="","",IF(VLOOKUP($A279,Spiele!$A$2:$F$16,3,FALSE)=$B279,VLOOKUP($A279,Spiele!$A$2:$F$16,4,FALSE),VLOOKUP($A279,Spiele!$A$2:$F$16,3,FALSE)))</f>
        <v>KSC</v>
      </c>
      <c r="E279" s="18">
        <f>IF(Abschlüsse[[#This Row],[Ergeb]]="ET",0,COUNTIFS($A$2:$A279,$A279,$B$2:$B279,$B279,$L$2:$L279,"&lt;&gt;ET"))</f>
        <v>1</v>
      </c>
      <c r="F279" s="11">
        <v>1</v>
      </c>
      <c r="G279" s="12">
        <v>1</v>
      </c>
      <c r="H279" s="18">
        <f>COUNTIFS('Rote Karten'!$A$2:$A$4,$A279,'Rote Karten'!$D$2:$D$4,"&lt;&gt;"&amp;$B279,'Rote Karten'!$B$2:$B$4,"&lt;"&amp;$F279,'Rote Karten'!$C$2:$C$4,"&lt;="&amp;$G279)-COUNTIFS('Rote Karten'!$A$2:$A$4,$A279,'Rote Karten'!$D$2:$D$4,$B279,'Rote Karten'!$B$2:$B$4,"&lt;"&amp;$F279,'Rote Karten'!$C$2:$C$4,"&lt;="&amp;$G279)</f>
        <v>0</v>
      </c>
      <c r="I279" s="17" t="str">
        <f>IF(OR($L279="Tor",$L279="ET"),_xlfn.IFNA(IF(VLOOKUP($A279,Spiele!$A$2:$C$16,3,FALSE)=$B279,COUNTIFS($L$2:$L279,"Tor",$B$2:$B279,$B279,$A$2:$A279,$A279)+COUNTIFS($L$2:$L279,"ET",$B$2:$B279,$B279,$A$2:$A279,$A279)&amp;":"&amp;COUNTIFS($L$2:$L279,"Tor",$B$2:$B279,"&lt;&gt;"&amp;$B279,$A$2:$A279,$A279)+COUNTIFS($L$2:$L279,"ET",$B$2:$B279,"&lt;&gt;"&amp;$B279,$A$2:$A279,$A279),COUNTIFS($L$2:$L279,"Tor",$B$2:$B279,"&lt;&gt;"&amp;$B279,$A$2:$A279,$A279)+COUNTIFS($L$2:$L279,"ET",$B$2:$B279,"&lt;&gt;"&amp;$B279,$A$2:$A279,$A279)&amp;":"&amp;COUNTIFS($L$2:$L279,"Tor",$B$2:$B279,$B279,$A$2:$A279,$A279)+COUNTIFS($L$2:$L279,"ET",$B$2:$B279,$B279,$A$2:$A279,$A279)),""),"")</f>
        <v/>
      </c>
      <c r="J279" s="18">
        <f>_xlfn.IFNA(IF(VLOOKUP($A279,Spiele!$A$2:$D$16,3,FALSE)=$B279,(COUNTIFS($L$1:$L278,"Tor",$B$1:$B278,$B279,$A$1:$A278,$A279)+COUNTIFS($L$1:$L278,"ET",$B$1:$B278,$B279,$A$1:$A278,$A279))-(COUNTIFS($L$1:$L278,"Tor",$B$1:$B278,"&lt;&gt;"&amp;$B279,$A$1:$A278,$A279)+COUNTIFS($L$1:$L278,"ET",$B$1:$B278,"&lt;&gt;"&amp;$B279,$A$1:$A278,$A279)),(COUNTIFS($L$1:$L278,"Tor",$B$1:$B278,$B279,$A$1:$A278,$A279)+COUNTIFS($L$1:$L278,"ET",$B$1:$B278,$B279,$A$1:$A278,$A279))-(COUNTIFS($L$1:$L278,"Tor",$B$1:$B278,"&lt;&gt;"&amp;$B279,$A$1:$A278,$A279)+COUNTIFS($L$1:$L278,"ET",$B$1:$B278,"&lt;&gt;"&amp;$B279,$A$1:$A278,$A279))),"")</f>
        <v>0</v>
      </c>
      <c r="K279" s="3">
        <v>1</v>
      </c>
      <c r="L279" s="18" t="s">
        <v>19</v>
      </c>
      <c r="M279" s="3" t="s">
        <v>175</v>
      </c>
      <c r="O279" s="17"/>
      <c r="AA279" s="22" t="s">
        <v>143</v>
      </c>
      <c r="AB279" s="18" t="s">
        <v>144</v>
      </c>
      <c r="AC279" s="14" t="s">
        <v>151</v>
      </c>
      <c r="AD279" s="14" t="s">
        <v>146</v>
      </c>
      <c r="AE279" s="18">
        <v>16</v>
      </c>
      <c r="AF279" s="13">
        <v>0</v>
      </c>
      <c r="AG279" s="13">
        <v>45</v>
      </c>
      <c r="AH279" s="19">
        <f t="shared" si="16"/>
        <v>45</v>
      </c>
      <c r="AI279" s="19">
        <f t="shared" si="17"/>
        <v>9.2996434576928593</v>
      </c>
      <c r="AJ279" s="3" t="s">
        <v>147</v>
      </c>
      <c r="AK279" s="13">
        <v>0</v>
      </c>
      <c r="AL279" s="13">
        <v>2</v>
      </c>
      <c r="AM279" s="19">
        <f>IF(Abschlüsse[[#This Row],[Ergeb]]="ET","",SQRT(($AF279-$AK279)^2+($AG279-$AL279)^2))</f>
        <v>43</v>
      </c>
      <c r="AN279" s="3">
        <v>0</v>
      </c>
      <c r="AO279" s="13"/>
      <c r="AP279" s="13"/>
      <c r="AQ279" s="19" t="str">
        <f>IF(AN279=0,"",SQRT(($AF279-$AO279)^2+($AG279-$AP279)^2))</f>
        <v/>
      </c>
      <c r="AR279" s="3">
        <v>1</v>
      </c>
      <c r="AS279" s="13">
        <v>1</v>
      </c>
      <c r="AT279" s="13">
        <v>32</v>
      </c>
      <c r="AU279" s="19">
        <f>IF(AR279=0,"",SQRT(($AF279-$AS279)^2+($AG279-$AT279)^2))</f>
        <v>13.038404810405298</v>
      </c>
    </row>
    <row r="280" spans="1:47" ht="25.05" customHeight="1">
      <c r="A280" s="3">
        <v>11</v>
      </c>
      <c r="B280" s="2" t="s">
        <v>75</v>
      </c>
      <c r="C280" s="17" t="str">
        <f>IF($A280="","",IF(VLOOKUP($A280,Spiele!$A$2:$D$16,3,FALSE)=$B280,"H","G"))</f>
        <v>H</v>
      </c>
      <c r="D280" s="17" t="str">
        <f>IF($B280="","",IF(VLOOKUP($A280,Spiele!$A$2:$F$16,3,FALSE)=$B280,VLOOKUP($A280,Spiele!$A$2:$F$16,4,FALSE),VLOOKUP($A280,Spiele!$A$2:$F$16,3,FALSE)))</f>
        <v>FCN</v>
      </c>
      <c r="E280" s="18">
        <f>IF(Abschlüsse[[#This Row],[Ergeb]]="ET",0,COUNTIFS($A$2:$A280,$A280,$B$2:$B280,$B280,$L$2:$L280,"&lt;&gt;ET"))</f>
        <v>1</v>
      </c>
      <c r="F280" s="11">
        <v>3</v>
      </c>
      <c r="G280" s="12">
        <v>1</v>
      </c>
      <c r="H280" s="18">
        <f>COUNTIFS('Rote Karten'!$A$2:$A$4,$A280,'Rote Karten'!$D$2:$D$4,"&lt;&gt;"&amp;$B280,'Rote Karten'!$B$2:$B$4,"&lt;"&amp;$F280,'Rote Karten'!$C$2:$C$4,"&lt;="&amp;$G280)-COUNTIFS('Rote Karten'!$A$2:$A$4,$A280,'Rote Karten'!$D$2:$D$4,$B280,'Rote Karten'!$B$2:$B$4,"&lt;"&amp;$F280,'Rote Karten'!$C$2:$C$4,"&lt;="&amp;$G280)</f>
        <v>0</v>
      </c>
      <c r="I280" s="17" t="str">
        <f>IF(OR($L280="Tor",$L280="ET"),_xlfn.IFNA(IF(VLOOKUP($A280,Spiele!$A$2:$C$16,3,FALSE)=$B280,COUNTIFS($L$2:$L280,"Tor",$B$2:$B280,$B280,$A$2:$A280,$A280)+COUNTIFS($L$2:$L280,"ET",$B$2:$B280,$B280,$A$2:$A280,$A280)&amp;":"&amp;COUNTIFS($L$2:$L280,"Tor",$B$2:$B280,"&lt;&gt;"&amp;$B280,$A$2:$A280,$A280)+COUNTIFS($L$2:$L280,"ET",$B$2:$B280,"&lt;&gt;"&amp;$B280,$A$2:$A280,$A280),COUNTIFS($L$2:$L280,"Tor",$B$2:$B280,"&lt;&gt;"&amp;$B280,$A$2:$A280,$A280)+COUNTIFS($L$2:$L280,"ET",$B$2:$B280,"&lt;&gt;"&amp;$B280,$A$2:$A280,$A280)&amp;":"&amp;COUNTIFS($L$2:$L280,"Tor",$B$2:$B280,$B280,$A$2:$A280,$A280)+COUNTIFS($L$2:$L280,"ET",$B$2:$B280,$B280,$A$2:$A280,$A280)),""),"")</f>
        <v>1:0</v>
      </c>
      <c r="J280" s="18">
        <f>_xlfn.IFNA(IF(VLOOKUP($A280,Spiele!$A$2:$D$16,3,FALSE)=$B280,(COUNTIFS($L$1:$L279,"Tor",$B$1:$B279,$B280,$A$1:$A279,$A280)+COUNTIFS($L$1:$L279,"ET",$B$1:$B279,$B280,$A$1:$A279,$A280))-(COUNTIFS($L$1:$L279,"Tor",$B$1:$B279,"&lt;&gt;"&amp;$B280,$A$1:$A279,$A280)+COUNTIFS($L$1:$L279,"ET",$B$1:$B279,"&lt;&gt;"&amp;$B280,$A$1:$A279,$A280)),(COUNTIFS($L$1:$L279,"Tor",$B$1:$B279,$B280,$A$1:$A279,$A280)+COUNTIFS($L$1:$L279,"ET",$B$1:$B279,$B280,$A$1:$A279,$A280))-(COUNTIFS($L$1:$L279,"Tor",$B$1:$B279,"&lt;&gt;"&amp;$B280,$A$1:$A279,$A280)+COUNTIFS($L$1:$L279,"ET",$B$1:$B279,"&lt;&gt;"&amp;$B280,$A$1:$A279,$A280))),"")</f>
        <v>0</v>
      </c>
      <c r="K280" s="3">
        <v>2</v>
      </c>
      <c r="L280" s="17" t="s">
        <v>0</v>
      </c>
      <c r="M280" s="2" t="s">
        <v>164</v>
      </c>
      <c r="N280" s="2" t="s">
        <v>168</v>
      </c>
      <c r="O280" s="17"/>
      <c r="AA280" s="2" t="s">
        <v>143</v>
      </c>
      <c r="AB280" s="17" t="s">
        <v>150</v>
      </c>
      <c r="AC280" s="14" t="s">
        <v>151</v>
      </c>
      <c r="AD280" s="14" t="s">
        <v>146</v>
      </c>
      <c r="AE280" s="18"/>
      <c r="AF280" s="13">
        <v>-3</v>
      </c>
      <c r="AG280" s="13">
        <v>6.5</v>
      </c>
      <c r="AH280" s="19">
        <f t="shared" si="16"/>
        <v>6.5</v>
      </c>
      <c r="AI280" s="19">
        <f t="shared" si="17"/>
        <v>51.49442528658183</v>
      </c>
      <c r="AJ280" s="2" t="s">
        <v>170</v>
      </c>
      <c r="AK280" s="13">
        <v>-2.5</v>
      </c>
      <c r="AL280" s="13">
        <v>5.5</v>
      </c>
      <c r="AM280" s="19">
        <f>IF(Abschlüsse[[#This Row],[Ergeb]]="ET","",SQRT(($AF280-$AK280)^2+($AG280-$AL280)^2))</f>
        <v>1.1180339887498949</v>
      </c>
      <c r="AN280" s="3">
        <v>0</v>
      </c>
      <c r="AO280" s="13"/>
      <c r="AP280" s="13"/>
      <c r="AQ280" s="19" t="str">
        <f t="shared" si="18"/>
        <v/>
      </c>
      <c r="AR280" s="3">
        <v>0</v>
      </c>
      <c r="AU280" s="19" t="str">
        <f t="shared" si="19"/>
        <v/>
      </c>
    </row>
    <row r="281" spans="1:47" ht="25.05" customHeight="1">
      <c r="A281" s="3">
        <v>11</v>
      </c>
      <c r="B281" s="2" t="s">
        <v>8</v>
      </c>
      <c r="C281" s="17" t="str">
        <f>IF($A281="","",IF(VLOOKUP($A281,Spiele!$A$2:$D$16,3,FALSE)=$B281,"H","G"))</f>
        <v>G</v>
      </c>
      <c r="D281" s="17" t="str">
        <f>IF($B281="","",IF(VLOOKUP($A281,Spiele!$A$2:$F$16,3,FALSE)=$B281,VLOOKUP($A281,Spiele!$A$2:$F$16,4,FALSE),VLOOKUP($A281,Spiele!$A$2:$F$16,3,FALSE)))</f>
        <v>KSC</v>
      </c>
      <c r="E281" s="18">
        <f>IF(Abschlüsse[[#This Row],[Ergeb]]="ET",0,COUNTIFS($A$2:$A281,$A281,$B$2:$B281,$B281,$L$2:$L281,"&lt;&gt;ET"))</f>
        <v>2</v>
      </c>
      <c r="F281" s="11">
        <v>5</v>
      </c>
      <c r="G281" s="12">
        <v>1</v>
      </c>
      <c r="H281" s="18">
        <f>COUNTIFS('Rote Karten'!$A$2:$A$4,$A281,'Rote Karten'!$D$2:$D$4,"&lt;&gt;"&amp;$B281,'Rote Karten'!$B$2:$B$4,"&lt;"&amp;$F281,'Rote Karten'!$C$2:$C$4,"&lt;="&amp;$G281)-COUNTIFS('Rote Karten'!$A$2:$A$4,$A281,'Rote Karten'!$D$2:$D$4,$B281,'Rote Karten'!$B$2:$B$4,"&lt;"&amp;$F281,'Rote Karten'!$C$2:$C$4,"&lt;="&amp;$G281)</f>
        <v>0</v>
      </c>
      <c r="I281" s="17" t="str">
        <f>IF(OR($L281="Tor",$L281="ET"),_xlfn.IFNA(IF(VLOOKUP($A281,Spiele!$A$2:$C$16,3,FALSE)=$B281,COUNTIFS($L$2:$L281,"Tor",$B$2:$B281,$B281,$A$2:$A281,$A281)+COUNTIFS($L$2:$L281,"ET",$B$2:$B281,$B281,$A$2:$A281,$A281)&amp;":"&amp;COUNTIFS($L$2:$L281,"Tor",$B$2:$B281,"&lt;&gt;"&amp;$B281,$A$2:$A281,$A281)+COUNTIFS($L$2:$L281,"ET",$B$2:$B281,"&lt;&gt;"&amp;$B281,$A$2:$A281,$A281),COUNTIFS($L$2:$L281,"Tor",$B$2:$B281,"&lt;&gt;"&amp;$B281,$A$2:$A281,$A281)+COUNTIFS($L$2:$L281,"ET",$B$2:$B281,"&lt;&gt;"&amp;$B281,$A$2:$A281,$A281)&amp;":"&amp;COUNTIFS($L$2:$L281,"Tor",$B$2:$B281,$B281,$A$2:$A281,$A281)+COUNTIFS($L$2:$L281,"ET",$B$2:$B281,$B281,$A$2:$A281,$A281)),""),"")</f>
        <v/>
      </c>
      <c r="J281" s="18">
        <f>_xlfn.IFNA(IF(VLOOKUP($A281,Spiele!$A$2:$D$16,3,FALSE)=$B281,(COUNTIFS($L$1:$L280,"Tor",$B$1:$B280,$B281,$A$1:$A280,$A281)+COUNTIFS($L$1:$L280,"ET",$B$1:$B280,$B281,$A$1:$A280,$A281))-(COUNTIFS($L$1:$L280,"Tor",$B$1:$B280,"&lt;&gt;"&amp;$B281,$A$1:$A280,$A281)+COUNTIFS($L$1:$L280,"ET",$B$1:$B280,"&lt;&gt;"&amp;$B281,$A$1:$A280,$A281)),(COUNTIFS($L$1:$L280,"Tor",$B$1:$B280,$B281,$A$1:$A280,$A281)+COUNTIFS($L$1:$L280,"ET",$B$1:$B280,$B281,$A$1:$A280,$A281))-(COUNTIFS($L$1:$L280,"Tor",$B$1:$B280,"&lt;&gt;"&amp;$B281,$A$1:$A280,$A281)+COUNTIFS($L$1:$L280,"ET",$B$1:$B280,"&lt;&gt;"&amp;$B281,$A$1:$A280,$A281))),"")</f>
        <v>-1</v>
      </c>
      <c r="K281" s="3">
        <v>3</v>
      </c>
      <c r="L281" s="18" t="s">
        <v>20</v>
      </c>
      <c r="M281" s="3" t="s">
        <v>164</v>
      </c>
      <c r="N281" s="2" t="s">
        <v>154</v>
      </c>
      <c r="O281" s="17">
        <v>8</v>
      </c>
      <c r="P281" s="2">
        <v>16</v>
      </c>
      <c r="AA281" s="22" t="s">
        <v>155</v>
      </c>
      <c r="AB281" s="18" t="s">
        <v>150</v>
      </c>
      <c r="AC281" s="14" t="s">
        <v>145</v>
      </c>
      <c r="AD281" s="14" t="s">
        <v>157</v>
      </c>
      <c r="AE281" s="18">
        <v>9</v>
      </c>
      <c r="AF281" s="13">
        <v>-4</v>
      </c>
      <c r="AG281" s="13">
        <v>7</v>
      </c>
      <c r="AH281" s="19">
        <f t="shared" si="16"/>
        <v>7.0082522785641785</v>
      </c>
      <c r="AI281" s="19">
        <f t="shared" si="17"/>
        <v>44.796989484282662</v>
      </c>
      <c r="AJ281" s="3" t="s">
        <v>147</v>
      </c>
      <c r="AK281" s="13">
        <v>-1.5</v>
      </c>
      <c r="AL281" s="13">
        <v>0.5</v>
      </c>
      <c r="AM281" s="19">
        <f>IF(Abschlüsse[[#This Row],[Ergeb]]="ET","",SQRT(($AF281-$AK281)^2+($AG281-$AL281)^2))</f>
        <v>6.9641941385920596</v>
      </c>
      <c r="AN281" s="3">
        <v>1</v>
      </c>
      <c r="AO281" s="13">
        <v>-6.5</v>
      </c>
      <c r="AP281" s="13">
        <v>8</v>
      </c>
      <c r="AQ281" s="19">
        <f>IF(AN281=0,"",SQRT(($AF281-$AO281)^2+($AG281-$AP281)^2))</f>
        <v>2.6925824035672519</v>
      </c>
      <c r="AR281" s="3">
        <v>1</v>
      </c>
      <c r="AS281" s="13">
        <v>-3.5</v>
      </c>
      <c r="AT281" s="13">
        <v>6.5</v>
      </c>
      <c r="AU281" s="19">
        <f>IF(AR281=0,"",SQRT(($AF281-$AS281)^2+($AG281-$AT281)^2))</f>
        <v>0.70710678118654757</v>
      </c>
    </row>
    <row r="282" spans="1:47" ht="25.05" customHeight="1">
      <c r="A282" s="3">
        <v>11</v>
      </c>
      <c r="B282" s="2" t="s">
        <v>75</v>
      </c>
      <c r="C282" s="17" t="str">
        <f>IF($A282="","",IF(VLOOKUP($A282,Spiele!$A$2:$D$16,3,FALSE)=$B282,"H","G"))</f>
        <v>H</v>
      </c>
      <c r="D282" s="17" t="str">
        <f>IF($B282="","",IF(VLOOKUP($A282,Spiele!$A$2:$F$16,3,FALSE)=$B282,VLOOKUP($A282,Spiele!$A$2:$F$16,4,FALSE),VLOOKUP($A282,Spiele!$A$2:$F$16,3,FALSE)))</f>
        <v>FCN</v>
      </c>
      <c r="E282" s="18">
        <f>IF(Abschlüsse[[#This Row],[Ergeb]]="ET",0,COUNTIFS($A$2:$A282,$A282,$B$2:$B282,$B282,$L$2:$L282,"&lt;&gt;ET"))</f>
        <v>2</v>
      </c>
      <c r="F282" s="11">
        <v>7</v>
      </c>
      <c r="G282" s="12">
        <v>1</v>
      </c>
      <c r="H282" s="18">
        <f>COUNTIFS('Rote Karten'!$A$2:$A$4,$A282,'Rote Karten'!$D$2:$D$4,"&lt;&gt;"&amp;$B282,'Rote Karten'!$B$2:$B$4,"&lt;"&amp;$F282,'Rote Karten'!$C$2:$C$4,"&lt;="&amp;$G282)-COUNTIFS('Rote Karten'!$A$2:$A$4,$A282,'Rote Karten'!$D$2:$D$4,$B282,'Rote Karten'!$B$2:$B$4,"&lt;"&amp;$F282,'Rote Karten'!$C$2:$C$4,"&lt;="&amp;$G282)</f>
        <v>0</v>
      </c>
      <c r="I282" s="17" t="str">
        <f>IF(OR($L282="Tor",$L282="ET"),_xlfn.IFNA(IF(VLOOKUP($A282,Spiele!$A$2:$C$16,3,FALSE)=$B282,COUNTIFS($L$2:$L282,"Tor",$B$2:$B282,$B282,$A$2:$A282,$A282)+COUNTIFS($L$2:$L282,"ET",$B$2:$B282,$B282,$A$2:$A282,$A282)&amp;":"&amp;COUNTIFS($L$2:$L282,"Tor",$B$2:$B282,"&lt;&gt;"&amp;$B282,$A$2:$A282,$A282)+COUNTIFS($L$2:$L282,"ET",$B$2:$B282,"&lt;&gt;"&amp;$B282,$A$2:$A282,$A282),COUNTIFS($L$2:$L282,"Tor",$B$2:$B282,"&lt;&gt;"&amp;$B282,$A$2:$A282,$A282)+COUNTIFS($L$2:$L282,"ET",$B$2:$B282,"&lt;&gt;"&amp;$B282,$A$2:$A282,$A282)&amp;":"&amp;COUNTIFS($L$2:$L282,"Tor",$B$2:$B282,$B282,$A$2:$A282,$A282)+COUNTIFS($L$2:$L282,"ET",$B$2:$B282,$B282,$A$2:$A282,$A282)),""),"")</f>
        <v/>
      </c>
      <c r="J282" s="18">
        <f>_xlfn.IFNA(IF(VLOOKUP($A282,Spiele!$A$2:$D$16,3,FALSE)=$B282,(COUNTIFS($L$1:$L281,"Tor",$B$1:$B281,$B282,$A$1:$A281,$A282)+COUNTIFS($L$1:$L281,"ET",$B$1:$B281,$B282,$A$1:$A281,$A282))-(COUNTIFS($L$1:$L281,"Tor",$B$1:$B281,"&lt;&gt;"&amp;$B282,$A$1:$A281,$A282)+COUNTIFS($L$1:$L281,"ET",$B$1:$B281,"&lt;&gt;"&amp;$B282,$A$1:$A281,$A282)),(COUNTIFS($L$1:$L281,"Tor",$B$1:$B281,$B282,$A$1:$A281,$A282)+COUNTIFS($L$1:$L281,"ET",$B$1:$B281,$B282,$A$1:$A281,$A282))-(COUNTIFS($L$1:$L281,"Tor",$B$1:$B281,"&lt;&gt;"&amp;$B282,$A$1:$A281,$A282)+COUNTIFS($L$1:$L281,"ET",$B$1:$B281,"&lt;&gt;"&amp;$B282,$A$1:$A281,$A282))),"")</f>
        <v>1</v>
      </c>
      <c r="K282" s="3">
        <v>4</v>
      </c>
      <c r="L282" s="17" t="s">
        <v>19</v>
      </c>
      <c r="M282" s="2" t="s">
        <v>158</v>
      </c>
      <c r="N282" s="2" t="s">
        <v>159</v>
      </c>
      <c r="O282" s="17"/>
      <c r="AA282" s="2" t="s">
        <v>152</v>
      </c>
      <c r="AB282" s="17" t="s">
        <v>144</v>
      </c>
      <c r="AC282" s="14" t="s">
        <v>151</v>
      </c>
      <c r="AD282" s="14" t="s">
        <v>146</v>
      </c>
      <c r="AE282" s="18"/>
      <c r="AF282" s="13">
        <v>-6.5</v>
      </c>
      <c r="AG282" s="13">
        <v>15.5</v>
      </c>
      <c r="AH282" s="19">
        <f t="shared" si="16"/>
        <v>15.758032872157616</v>
      </c>
      <c r="AI282" s="19">
        <f t="shared" si="17"/>
        <v>22.861297769799275</v>
      </c>
      <c r="AJ282" s="2" t="s">
        <v>147</v>
      </c>
      <c r="AK282" s="13">
        <v>-1</v>
      </c>
      <c r="AL282" s="13">
        <v>1</v>
      </c>
      <c r="AM282" s="19">
        <f>IF(Abschlüsse[[#This Row],[Ergeb]]="ET","",SQRT(($AF282-$AK282)^2+($AG282-$AL282)^2))</f>
        <v>15.508062419270823</v>
      </c>
      <c r="AN282" s="3">
        <v>1</v>
      </c>
      <c r="AO282" s="13">
        <v>-4</v>
      </c>
      <c r="AP282" s="13">
        <v>16</v>
      </c>
      <c r="AQ282" s="19">
        <f t="shared" si="18"/>
        <v>2.5495097567963922</v>
      </c>
      <c r="AR282" s="3">
        <v>1</v>
      </c>
      <c r="AS282" s="13">
        <v>-6</v>
      </c>
      <c r="AT282" s="13">
        <v>14</v>
      </c>
      <c r="AU282" s="19">
        <f t="shared" si="19"/>
        <v>1.5811388300841898</v>
      </c>
    </row>
    <row r="283" spans="1:47" ht="25.05" customHeight="1">
      <c r="A283" s="3">
        <v>11</v>
      </c>
      <c r="B283" s="2" t="s">
        <v>8</v>
      </c>
      <c r="C283" s="17" t="str">
        <f>IF($A283="","",IF(VLOOKUP($A283,Spiele!$A$2:$D$16,3,FALSE)=$B283,"H","G"))</f>
        <v>G</v>
      </c>
      <c r="D283" s="17" t="str">
        <f>IF($B283="","",IF(VLOOKUP($A283,Spiele!$A$2:$F$16,3,FALSE)=$B283,VLOOKUP($A283,Spiele!$A$2:$F$16,4,FALSE),VLOOKUP($A283,Spiele!$A$2:$F$16,3,FALSE)))</f>
        <v>KSC</v>
      </c>
      <c r="E283" s="18">
        <f>IF(Abschlüsse[[#This Row],[Ergeb]]="ET",0,COUNTIFS($A$2:$A283,$A283,$B$2:$B283,$B283,$L$2:$L283,"&lt;&gt;ET"))</f>
        <v>3</v>
      </c>
      <c r="F283" s="11">
        <v>9</v>
      </c>
      <c r="G283" s="12">
        <v>1</v>
      </c>
      <c r="H283" s="18">
        <f>COUNTIFS('Rote Karten'!$A$2:$A$4,$A283,'Rote Karten'!$D$2:$D$4,"&lt;&gt;"&amp;$B283,'Rote Karten'!$B$2:$B$4,"&lt;"&amp;$F283,'Rote Karten'!$C$2:$C$4,"&lt;="&amp;$G283)-COUNTIFS('Rote Karten'!$A$2:$A$4,$A283,'Rote Karten'!$D$2:$D$4,$B283,'Rote Karten'!$B$2:$B$4,"&lt;"&amp;$F283,'Rote Karten'!$C$2:$C$4,"&lt;="&amp;$G283)</f>
        <v>0</v>
      </c>
      <c r="I283" s="17" t="str">
        <f>IF(OR($L283="Tor",$L283="ET"),_xlfn.IFNA(IF(VLOOKUP($A283,Spiele!$A$2:$C$16,3,FALSE)=$B283,COUNTIFS($L$2:$L283,"Tor",$B$2:$B283,$B283,$A$2:$A283,$A283)+COUNTIFS($L$2:$L283,"ET",$B$2:$B283,$B283,$A$2:$A283,$A283)&amp;":"&amp;COUNTIFS($L$2:$L283,"Tor",$B$2:$B283,"&lt;&gt;"&amp;$B283,$A$2:$A283,$A283)+COUNTIFS($L$2:$L283,"ET",$B$2:$B283,"&lt;&gt;"&amp;$B283,$A$2:$A283,$A283),COUNTIFS($L$2:$L283,"Tor",$B$2:$B283,"&lt;&gt;"&amp;$B283,$A$2:$A283,$A283)+COUNTIFS($L$2:$L283,"ET",$B$2:$B283,"&lt;&gt;"&amp;$B283,$A$2:$A283,$A283)&amp;":"&amp;COUNTIFS($L$2:$L283,"Tor",$B$2:$B283,$B283,$A$2:$A283,$A283)+COUNTIFS($L$2:$L283,"ET",$B$2:$B283,$B283,$A$2:$A283,$A283)),""),"")</f>
        <v/>
      </c>
      <c r="J283" s="18">
        <f>_xlfn.IFNA(IF(VLOOKUP($A283,Spiele!$A$2:$D$16,3,FALSE)=$B283,(COUNTIFS($L$1:$L282,"Tor",$B$1:$B282,$B283,$A$1:$A282,$A283)+COUNTIFS($L$1:$L282,"ET",$B$1:$B282,$B283,$A$1:$A282,$A283))-(COUNTIFS($L$1:$L282,"Tor",$B$1:$B282,"&lt;&gt;"&amp;$B283,$A$1:$A282,$A283)+COUNTIFS($L$1:$L282,"ET",$B$1:$B282,"&lt;&gt;"&amp;$B283,$A$1:$A282,$A283)),(COUNTIFS($L$1:$L282,"Tor",$B$1:$B282,$B283,$A$1:$A282,$A283)+COUNTIFS($L$1:$L282,"ET",$B$1:$B282,$B283,$A$1:$A282,$A283))-(COUNTIFS($L$1:$L282,"Tor",$B$1:$B282,"&lt;&gt;"&amp;$B283,$A$1:$A282,$A283)+COUNTIFS($L$1:$L282,"ET",$B$1:$B282,"&lt;&gt;"&amp;$B283,$A$1:$A282,$A283))),"")</f>
        <v>-1</v>
      </c>
      <c r="K283" s="3">
        <v>5</v>
      </c>
      <c r="L283" s="17" t="s">
        <v>20</v>
      </c>
      <c r="M283" s="2" t="s">
        <v>158</v>
      </c>
      <c r="N283" s="2" t="s">
        <v>159</v>
      </c>
      <c r="O283" s="17">
        <v>7</v>
      </c>
      <c r="P283" s="2">
        <v>9</v>
      </c>
      <c r="Q283" s="2">
        <v>23</v>
      </c>
      <c r="AA283" s="2" t="s">
        <v>143</v>
      </c>
      <c r="AB283" s="17" t="s">
        <v>150</v>
      </c>
      <c r="AC283" s="14" t="s">
        <v>151</v>
      </c>
      <c r="AD283" s="14" t="s">
        <v>146</v>
      </c>
      <c r="AE283" s="18">
        <v>6</v>
      </c>
      <c r="AF283" s="13">
        <v>7</v>
      </c>
      <c r="AG283" s="13">
        <v>13.5</v>
      </c>
      <c r="AH283" s="19">
        <f t="shared" si="16"/>
        <v>13.907034191372365</v>
      </c>
      <c r="AI283" s="19">
        <f t="shared" si="17"/>
        <v>24.399315395957366</v>
      </c>
      <c r="AJ283" s="2" t="s">
        <v>147</v>
      </c>
      <c r="AK283" s="13">
        <v>2</v>
      </c>
      <c r="AL283" s="13">
        <v>0.5</v>
      </c>
      <c r="AM283" s="19">
        <f>IF(Abschlüsse[[#This Row],[Ergeb]]="ET","",SQRT(($AF283-$AK283)^2+($AG283-$AL283)^2))</f>
        <v>13.928388277184119</v>
      </c>
      <c r="AN283" s="3">
        <v>1</v>
      </c>
      <c r="AO283" s="13">
        <v>5.5</v>
      </c>
      <c r="AP283" s="13">
        <v>10</v>
      </c>
      <c r="AQ283" s="19">
        <f t="shared" si="18"/>
        <v>3.8078865529319543</v>
      </c>
      <c r="AR283" s="3">
        <v>4</v>
      </c>
      <c r="AS283" s="13">
        <v>7</v>
      </c>
      <c r="AT283" s="13">
        <v>10.5</v>
      </c>
      <c r="AU283" s="19">
        <f t="shared" si="19"/>
        <v>3</v>
      </c>
    </row>
    <row r="284" spans="1:47" ht="25.05" customHeight="1">
      <c r="A284" s="3">
        <v>11</v>
      </c>
      <c r="B284" s="2" t="s">
        <v>8</v>
      </c>
      <c r="C284" s="17" t="str">
        <f>IF($A284="","",IF(VLOOKUP($A284,Spiele!$A$2:$D$16,3,FALSE)=$B284,"H","G"))</f>
        <v>G</v>
      </c>
      <c r="D284" s="17" t="str">
        <f>IF($B284="","",IF(VLOOKUP($A284,Spiele!$A$2:$F$16,3,FALSE)=$B284,VLOOKUP($A284,Spiele!$A$2:$F$16,4,FALSE),VLOOKUP($A284,Spiele!$A$2:$F$16,3,FALSE)))</f>
        <v>KSC</v>
      </c>
      <c r="E284" s="18">
        <f>IF(Abschlüsse[[#This Row],[Ergeb]]="ET",0,COUNTIFS($A$2:$A284,$A284,$B$2:$B284,$B284,$L$2:$L284,"&lt;&gt;ET"))</f>
        <v>4</v>
      </c>
      <c r="F284" s="11">
        <v>10</v>
      </c>
      <c r="G284" s="12">
        <v>1</v>
      </c>
      <c r="H284" s="18">
        <f>COUNTIFS('Rote Karten'!$A$2:$A$4,$A284,'Rote Karten'!$D$2:$D$4,"&lt;&gt;"&amp;$B284,'Rote Karten'!$B$2:$B$4,"&lt;"&amp;$F284,'Rote Karten'!$C$2:$C$4,"&lt;="&amp;$G284)-COUNTIFS('Rote Karten'!$A$2:$A$4,$A284,'Rote Karten'!$D$2:$D$4,$B284,'Rote Karten'!$B$2:$B$4,"&lt;"&amp;$F284,'Rote Karten'!$C$2:$C$4,"&lt;="&amp;$G284)</f>
        <v>0</v>
      </c>
      <c r="I284" s="17" t="str">
        <f>IF(OR($L284="Tor",$L284="ET"),_xlfn.IFNA(IF(VLOOKUP($A284,Spiele!$A$2:$C$16,3,FALSE)=$B284,COUNTIFS($L$2:$L284,"Tor",$B$2:$B284,$B284,$A$2:$A284,$A284)+COUNTIFS($L$2:$L284,"ET",$B$2:$B284,$B284,$A$2:$A284,$A284)&amp;":"&amp;COUNTIFS($L$2:$L284,"Tor",$B$2:$B284,"&lt;&gt;"&amp;$B284,$A$2:$A284,$A284)+COUNTIFS($L$2:$L284,"ET",$B$2:$B284,"&lt;&gt;"&amp;$B284,$A$2:$A284,$A284),COUNTIFS($L$2:$L284,"Tor",$B$2:$B284,"&lt;&gt;"&amp;$B284,$A$2:$A284,$A284)+COUNTIFS($L$2:$L284,"ET",$B$2:$B284,"&lt;&gt;"&amp;$B284,$A$2:$A284,$A284)&amp;":"&amp;COUNTIFS($L$2:$L284,"Tor",$B$2:$B284,$B284,$A$2:$A284,$A284)+COUNTIFS($L$2:$L284,"ET",$B$2:$B284,$B284,$A$2:$A284,$A284)),""),"")</f>
        <v/>
      </c>
      <c r="J284" s="18">
        <f>_xlfn.IFNA(IF(VLOOKUP($A284,Spiele!$A$2:$D$16,3,FALSE)=$B284,(COUNTIFS($L$1:$L283,"Tor",$B$1:$B283,$B284,$A$1:$A283,$A284)+COUNTIFS($L$1:$L283,"ET",$B$1:$B283,$B284,$A$1:$A283,$A284))-(COUNTIFS($L$1:$L283,"Tor",$B$1:$B283,"&lt;&gt;"&amp;$B284,$A$1:$A283,$A284)+COUNTIFS($L$1:$L283,"ET",$B$1:$B283,"&lt;&gt;"&amp;$B284,$A$1:$A283,$A284)),(COUNTIFS($L$1:$L283,"Tor",$B$1:$B283,$B284,$A$1:$A283,$A284)+COUNTIFS($L$1:$L283,"ET",$B$1:$B283,$B284,$A$1:$A283,$A284))-(COUNTIFS($L$1:$L283,"Tor",$B$1:$B283,"&lt;&gt;"&amp;$B284,$A$1:$A283,$A284)+COUNTIFS($L$1:$L283,"ET",$B$1:$B283,"&lt;&gt;"&amp;$B284,$A$1:$A283,$A284))),"")</f>
        <v>-1</v>
      </c>
      <c r="K284" s="3">
        <v>6</v>
      </c>
      <c r="L284" s="17" t="s">
        <v>19</v>
      </c>
      <c r="M284" s="2" t="s">
        <v>164</v>
      </c>
      <c r="N284" s="2" t="s">
        <v>3</v>
      </c>
      <c r="O284" s="17"/>
      <c r="AA284" s="2" t="s">
        <v>142</v>
      </c>
      <c r="AB284" s="17" t="s">
        <v>144</v>
      </c>
      <c r="AC284" s="14" t="s">
        <v>145</v>
      </c>
      <c r="AD284" s="14" t="s">
        <v>146</v>
      </c>
      <c r="AE284" s="18">
        <v>8</v>
      </c>
      <c r="AF284" s="13">
        <v>0</v>
      </c>
      <c r="AG284" s="13">
        <v>10.5</v>
      </c>
      <c r="AH284" s="19">
        <f t="shared" si="16"/>
        <v>10.5</v>
      </c>
      <c r="AI284" s="19">
        <f t="shared" si="17"/>
        <v>38.434190353957341</v>
      </c>
      <c r="AJ284" s="2" t="s">
        <v>147</v>
      </c>
      <c r="AK284" s="13">
        <v>0.5</v>
      </c>
      <c r="AL284" s="13">
        <v>2</v>
      </c>
      <c r="AM284" s="19">
        <f>IF(Abschlüsse[[#This Row],[Ergeb]]="ET","",SQRT(($AF284-$AK284)^2+($AG284-$AL284)^2))</f>
        <v>8.5146931829632013</v>
      </c>
      <c r="AN284" s="3">
        <v>1</v>
      </c>
      <c r="AO284" s="13">
        <v>1.5</v>
      </c>
      <c r="AP284" s="13">
        <v>10</v>
      </c>
      <c r="AQ284" s="19">
        <f t="shared" si="18"/>
        <v>1.5811388300841898</v>
      </c>
      <c r="AR284" s="3">
        <v>0</v>
      </c>
      <c r="AU284" s="19" t="str">
        <f t="shared" si="19"/>
        <v/>
      </c>
    </row>
    <row r="285" spans="1:47" ht="25.05" customHeight="1">
      <c r="A285" s="3">
        <v>11</v>
      </c>
      <c r="B285" s="2" t="s">
        <v>8</v>
      </c>
      <c r="C285" s="17" t="str">
        <f>IF($A285="","",IF(VLOOKUP($A285,Spiele!$A$2:$D$16,3,FALSE)=$B285,"H","G"))</f>
        <v>G</v>
      </c>
      <c r="D285" s="17" t="str">
        <f>IF($B285="","",IF(VLOOKUP($A285,Spiele!$A$2:$F$16,3,FALSE)=$B285,VLOOKUP($A285,Spiele!$A$2:$F$16,4,FALSE),VLOOKUP($A285,Spiele!$A$2:$F$16,3,FALSE)))</f>
        <v>KSC</v>
      </c>
      <c r="E285" s="18">
        <f>IF(Abschlüsse[[#This Row],[Ergeb]]="ET",0,COUNTIFS($A$2:$A285,$A285,$B$2:$B285,$B285,$L$2:$L285,"&lt;&gt;ET"))</f>
        <v>5</v>
      </c>
      <c r="F285" s="11">
        <v>15</v>
      </c>
      <c r="G285" s="12">
        <v>1</v>
      </c>
      <c r="H285" s="18">
        <f>COUNTIFS('Rote Karten'!$A$2:$A$4,$A285,'Rote Karten'!$D$2:$D$4,"&lt;&gt;"&amp;$B285,'Rote Karten'!$B$2:$B$4,"&lt;"&amp;$F285,'Rote Karten'!$C$2:$C$4,"&lt;="&amp;$G285)-COUNTIFS('Rote Karten'!$A$2:$A$4,$A285,'Rote Karten'!$D$2:$D$4,$B285,'Rote Karten'!$B$2:$B$4,"&lt;"&amp;$F285,'Rote Karten'!$C$2:$C$4,"&lt;="&amp;$G285)</f>
        <v>0</v>
      </c>
      <c r="I285" s="17" t="str">
        <f>IF(OR($L285="Tor",$L285="ET"),_xlfn.IFNA(IF(VLOOKUP($A285,Spiele!$A$2:$C$16,3,FALSE)=$B285,COUNTIFS($L$2:$L285,"Tor",$B$2:$B285,$B285,$A$2:$A285,$A285)+COUNTIFS($L$2:$L285,"ET",$B$2:$B285,$B285,$A$2:$A285,$A285)&amp;":"&amp;COUNTIFS($L$2:$L285,"Tor",$B$2:$B285,"&lt;&gt;"&amp;$B285,$A$2:$A285,$A285)+COUNTIFS($L$2:$L285,"ET",$B$2:$B285,"&lt;&gt;"&amp;$B285,$A$2:$A285,$A285),COUNTIFS($L$2:$L285,"Tor",$B$2:$B285,"&lt;&gt;"&amp;$B285,$A$2:$A285,$A285)+COUNTIFS($L$2:$L285,"ET",$B$2:$B285,"&lt;&gt;"&amp;$B285,$A$2:$A285,$A285)&amp;":"&amp;COUNTIFS($L$2:$L285,"Tor",$B$2:$B285,$B285,$A$2:$A285,$A285)+COUNTIFS($L$2:$L285,"ET",$B$2:$B285,$B285,$A$2:$A285,$A285)),""),"")</f>
        <v/>
      </c>
      <c r="J285" s="18">
        <f>_xlfn.IFNA(IF(VLOOKUP($A285,Spiele!$A$2:$D$16,3,FALSE)=$B285,(COUNTIFS($L$1:$L284,"Tor",$B$1:$B284,$B285,$A$1:$A284,$A285)+COUNTIFS($L$1:$L284,"ET",$B$1:$B284,$B285,$A$1:$A284,$A285))-(COUNTIFS($L$1:$L284,"Tor",$B$1:$B284,"&lt;&gt;"&amp;$B285,$A$1:$A284,$A285)+COUNTIFS($L$1:$L284,"ET",$B$1:$B284,"&lt;&gt;"&amp;$B285,$A$1:$A284,$A285)),(COUNTIFS($L$1:$L284,"Tor",$B$1:$B284,$B285,$A$1:$A284,$A285)+COUNTIFS($L$1:$L284,"ET",$B$1:$B284,$B285,$A$1:$A284,$A285))-(COUNTIFS($L$1:$L284,"Tor",$B$1:$B284,"&lt;&gt;"&amp;$B285,$A$1:$A284,$A285)+COUNTIFS($L$1:$L284,"ET",$B$1:$B284,"&lt;&gt;"&amp;$B285,$A$1:$A284,$A285))),"")</f>
        <v>-1</v>
      </c>
      <c r="K285" s="3">
        <v>7</v>
      </c>
      <c r="L285" s="17" t="s">
        <v>19</v>
      </c>
      <c r="M285" s="2" t="s">
        <v>141</v>
      </c>
      <c r="N285" s="2" t="s">
        <v>3</v>
      </c>
      <c r="O285" s="17"/>
      <c r="AA285" s="2" t="s">
        <v>142</v>
      </c>
      <c r="AB285" s="17" t="s">
        <v>144</v>
      </c>
      <c r="AC285" s="14" t="s">
        <v>145</v>
      </c>
      <c r="AD285" s="14" t="s">
        <v>146</v>
      </c>
      <c r="AE285" s="18">
        <v>5</v>
      </c>
      <c r="AF285" s="13">
        <v>7</v>
      </c>
      <c r="AG285" s="13">
        <v>20.5</v>
      </c>
      <c r="AH285" s="19">
        <f t="shared" si="16"/>
        <v>20.770305727167329</v>
      </c>
      <c r="AI285" s="19">
        <f t="shared" si="17"/>
        <v>18.220720642824585</v>
      </c>
      <c r="AJ285" s="2" t="s">
        <v>147</v>
      </c>
      <c r="AK285" s="13">
        <v>1.5</v>
      </c>
      <c r="AL285" s="13">
        <v>1.5</v>
      </c>
      <c r="AM285" s="19">
        <f>IF(Abschlüsse[[#This Row],[Ergeb]]="ET","",SQRT(($AF285-$AK285)^2+($AG285-$AL285)^2))</f>
        <v>19.780040444852482</v>
      </c>
      <c r="AN285" s="3">
        <v>0</v>
      </c>
      <c r="AO285" s="13"/>
      <c r="AP285" s="13"/>
      <c r="AQ285" s="19" t="str">
        <f t="shared" si="18"/>
        <v/>
      </c>
      <c r="AR285" s="3">
        <v>4</v>
      </c>
      <c r="AS285" s="13">
        <v>5</v>
      </c>
      <c r="AT285" s="13">
        <v>15</v>
      </c>
      <c r="AU285" s="19">
        <f t="shared" si="19"/>
        <v>5.8523499553598128</v>
      </c>
    </row>
    <row r="286" spans="1:47" ht="25.05" customHeight="1">
      <c r="A286" s="3">
        <v>11</v>
      </c>
      <c r="B286" s="2" t="s">
        <v>8</v>
      </c>
      <c r="C286" s="17" t="str">
        <f>IF($A286="","",IF(VLOOKUP($A286,Spiele!$A$2:$D$16,3,FALSE)=$B286,"H","G"))</f>
        <v>G</v>
      </c>
      <c r="D286" s="17" t="str">
        <f>IF($B286="","",IF(VLOOKUP($A286,Spiele!$A$2:$F$16,3,FALSE)=$B286,VLOOKUP($A286,Spiele!$A$2:$F$16,4,FALSE),VLOOKUP($A286,Spiele!$A$2:$F$16,3,FALSE)))</f>
        <v>KSC</v>
      </c>
      <c r="E286" s="18">
        <f>IF(Abschlüsse[[#This Row],[Ergeb]]="ET",0,COUNTIFS($A$2:$A286,$A286,$B$2:$B286,$B286,$L$2:$L286,"&lt;&gt;ET"))</f>
        <v>6</v>
      </c>
      <c r="F286" s="11">
        <v>16</v>
      </c>
      <c r="G286" s="12">
        <v>1</v>
      </c>
      <c r="H286" s="18">
        <f>COUNTIFS('Rote Karten'!$A$2:$A$4,$A286,'Rote Karten'!$D$2:$D$4,"&lt;&gt;"&amp;$B286,'Rote Karten'!$B$2:$B$4,"&lt;"&amp;$F286,'Rote Karten'!$C$2:$C$4,"&lt;="&amp;$G286)-COUNTIFS('Rote Karten'!$A$2:$A$4,$A286,'Rote Karten'!$D$2:$D$4,$B286,'Rote Karten'!$B$2:$B$4,"&lt;"&amp;$F286,'Rote Karten'!$C$2:$C$4,"&lt;="&amp;$G286)</f>
        <v>0</v>
      </c>
      <c r="I286" s="17" t="str">
        <f>IF(OR($L286="Tor",$L286="ET"),_xlfn.IFNA(IF(VLOOKUP($A286,Spiele!$A$2:$C$16,3,FALSE)=$B286,COUNTIFS($L$2:$L286,"Tor",$B$2:$B286,$B286,$A$2:$A286,$A286)+COUNTIFS($L$2:$L286,"ET",$B$2:$B286,$B286,$A$2:$A286,$A286)&amp;":"&amp;COUNTIFS($L$2:$L286,"Tor",$B$2:$B286,"&lt;&gt;"&amp;$B286,$A$2:$A286,$A286)+COUNTIFS($L$2:$L286,"ET",$B$2:$B286,"&lt;&gt;"&amp;$B286,$A$2:$A286,$A286),COUNTIFS($L$2:$L286,"Tor",$B$2:$B286,"&lt;&gt;"&amp;$B286,$A$2:$A286,$A286)+COUNTIFS($L$2:$L286,"ET",$B$2:$B286,"&lt;&gt;"&amp;$B286,$A$2:$A286,$A286)&amp;":"&amp;COUNTIFS($L$2:$L286,"Tor",$B$2:$B286,$B286,$A$2:$A286,$A286)+COUNTIFS($L$2:$L286,"ET",$B$2:$B286,$B286,$A$2:$A286,$A286)),""),"")</f>
        <v>1:1</v>
      </c>
      <c r="J286" s="18">
        <f>_xlfn.IFNA(IF(VLOOKUP($A286,Spiele!$A$2:$D$16,3,FALSE)=$B286,(COUNTIFS($L$1:$L285,"Tor",$B$1:$B285,$B286,$A$1:$A285,$A286)+COUNTIFS($L$1:$L285,"ET",$B$1:$B285,$B286,$A$1:$A285,$A286))-(COUNTIFS($L$1:$L285,"Tor",$B$1:$B285,"&lt;&gt;"&amp;$B286,$A$1:$A285,$A286)+COUNTIFS($L$1:$L285,"ET",$B$1:$B285,"&lt;&gt;"&amp;$B286,$A$1:$A285,$A286)),(COUNTIFS($L$1:$L285,"Tor",$B$1:$B285,$B286,$A$1:$A285,$A286)+COUNTIFS($L$1:$L285,"ET",$B$1:$B285,$B286,$A$1:$A285,$A286))-(COUNTIFS($L$1:$L285,"Tor",$B$1:$B285,"&lt;&gt;"&amp;$B286,$A$1:$A285,$A286)+COUNTIFS($L$1:$L285,"ET",$B$1:$B285,"&lt;&gt;"&amp;$B286,$A$1:$A285,$A286))),"")</f>
        <v>-1</v>
      </c>
      <c r="K286" s="3">
        <v>8</v>
      </c>
      <c r="L286" s="17" t="s">
        <v>0</v>
      </c>
      <c r="M286" s="2" t="s">
        <v>164</v>
      </c>
      <c r="N286" s="2" t="s">
        <v>168</v>
      </c>
      <c r="O286" s="17"/>
      <c r="AA286" s="2" t="s">
        <v>152</v>
      </c>
      <c r="AB286" s="17" t="s">
        <v>144</v>
      </c>
      <c r="AC286" s="14" t="s">
        <v>151</v>
      </c>
      <c r="AD286" s="14" t="s">
        <v>146</v>
      </c>
      <c r="AE286" s="18">
        <v>7</v>
      </c>
      <c r="AF286" s="13">
        <v>3.5</v>
      </c>
      <c r="AG286" s="13">
        <v>8.5</v>
      </c>
      <c r="AH286" s="19">
        <f t="shared" si="16"/>
        <v>8.5</v>
      </c>
      <c r="AI286" s="19">
        <f t="shared" si="17"/>
        <v>41.187590914486904</v>
      </c>
      <c r="AJ286" s="2" t="s">
        <v>147</v>
      </c>
      <c r="AK286" s="13">
        <v>2</v>
      </c>
      <c r="AL286" s="13">
        <v>4</v>
      </c>
      <c r="AM286" s="19">
        <f>IF(Abschlüsse[[#This Row],[Ergeb]]="ET","",SQRT(($AF286-$AK286)^2+($AG286-$AL286)^2))</f>
        <v>4.7434164902525691</v>
      </c>
      <c r="AN286" s="3">
        <v>0</v>
      </c>
      <c r="AO286" s="13"/>
      <c r="AP286" s="13"/>
      <c r="AQ286" s="19" t="str">
        <f t="shared" si="18"/>
        <v/>
      </c>
      <c r="AR286" s="3">
        <v>0</v>
      </c>
      <c r="AU286" s="19" t="str">
        <f t="shared" si="19"/>
        <v/>
      </c>
    </row>
    <row r="287" spans="1:47" ht="25.05" customHeight="1">
      <c r="A287" s="3">
        <v>11</v>
      </c>
      <c r="B287" s="2" t="s">
        <v>75</v>
      </c>
      <c r="C287" s="17" t="str">
        <f>IF($A287="","",IF(VLOOKUP($A287,Spiele!$A$2:$D$16,3,FALSE)=$B287,"H","G"))</f>
        <v>H</v>
      </c>
      <c r="D287" s="17" t="str">
        <f>IF($B287="","",IF(VLOOKUP($A287,Spiele!$A$2:$F$16,3,FALSE)=$B287,VLOOKUP($A287,Spiele!$A$2:$F$16,4,FALSE),VLOOKUP($A287,Spiele!$A$2:$F$16,3,FALSE)))</f>
        <v>FCN</v>
      </c>
      <c r="E287" s="18">
        <f>IF(Abschlüsse[[#This Row],[Ergeb]]="ET",0,COUNTIFS($A$2:$A287,$A287,$B$2:$B287,$B287,$L$2:$L287,"&lt;&gt;ET"))</f>
        <v>0</v>
      </c>
      <c r="F287" s="11">
        <v>25</v>
      </c>
      <c r="G287" s="12">
        <v>1</v>
      </c>
      <c r="H287" s="18">
        <f>COUNTIFS('Rote Karten'!$A$2:$A$4,$A287,'Rote Karten'!$D$2:$D$4,"&lt;&gt;"&amp;$B287,'Rote Karten'!$B$2:$B$4,"&lt;"&amp;$F287,'Rote Karten'!$C$2:$C$4,"&lt;="&amp;$G287)-COUNTIFS('Rote Karten'!$A$2:$A$4,$A287,'Rote Karten'!$D$2:$D$4,$B287,'Rote Karten'!$B$2:$B$4,"&lt;"&amp;$F287,'Rote Karten'!$C$2:$C$4,"&lt;="&amp;$G287)</f>
        <v>0</v>
      </c>
      <c r="I287" s="17" t="str">
        <f>IF(OR($L287="Tor",$L287="ET"),_xlfn.IFNA(IF(VLOOKUP($A287,Spiele!$A$2:$C$16,3,FALSE)=$B287,COUNTIFS($L$2:$L287,"Tor",$B$2:$B287,$B287,$A$2:$A287,$A287)+COUNTIFS($L$2:$L287,"ET",$B$2:$B287,$B287,$A$2:$A287,$A287)&amp;":"&amp;COUNTIFS($L$2:$L287,"Tor",$B$2:$B287,"&lt;&gt;"&amp;$B287,$A$2:$A287,$A287)+COUNTIFS($L$2:$L287,"ET",$B$2:$B287,"&lt;&gt;"&amp;$B287,$A$2:$A287,$A287),COUNTIFS($L$2:$L287,"Tor",$B$2:$B287,"&lt;&gt;"&amp;$B287,$A$2:$A287,$A287)+COUNTIFS($L$2:$L287,"ET",$B$2:$B287,"&lt;&gt;"&amp;$B287,$A$2:$A287,$A287)&amp;":"&amp;COUNTIFS($L$2:$L287,"Tor",$B$2:$B287,$B287,$A$2:$A287,$A287)+COUNTIFS($L$2:$L287,"ET",$B$2:$B287,$B287,$A$2:$A287,$A287)),""),"")</f>
        <v>2:1</v>
      </c>
      <c r="J287" s="18">
        <f>_xlfn.IFNA(IF(VLOOKUP($A287,Spiele!$A$2:$D$16,3,FALSE)=$B287,(COUNTIFS($L$1:$L286,"Tor",$B$1:$B286,$B287,$A$1:$A286,$A287)+COUNTIFS($L$1:$L286,"ET",$B$1:$B286,$B287,$A$1:$A286,$A287))-(COUNTIFS($L$1:$L286,"Tor",$B$1:$B286,"&lt;&gt;"&amp;$B287,$A$1:$A286,$A287)+COUNTIFS($L$1:$L286,"ET",$B$1:$B286,"&lt;&gt;"&amp;$B287,$A$1:$A286,$A287)),(COUNTIFS($L$1:$L286,"Tor",$B$1:$B286,$B287,$A$1:$A286,$A287)+COUNTIFS($L$1:$L286,"ET",$B$1:$B286,$B287,$A$1:$A286,$A287))-(COUNTIFS($L$1:$L286,"Tor",$B$1:$B286,"&lt;&gt;"&amp;$B287,$A$1:$A286,$A287)+COUNTIFS($L$1:$L286,"ET",$B$1:$B286,"&lt;&gt;"&amp;$B287,$A$1:$A286,$A287))),"")</f>
        <v>0</v>
      </c>
      <c r="K287" s="3">
        <v>9</v>
      </c>
      <c r="L287" s="17" t="s">
        <v>172</v>
      </c>
      <c r="O287" s="17"/>
      <c r="AC287" s="14"/>
      <c r="AD287" s="14"/>
      <c r="AE287" s="18">
        <v>6</v>
      </c>
      <c r="AH287" s="19" t="str">
        <f t="shared" si="16"/>
        <v/>
      </c>
      <c r="AI287" s="19" t="str">
        <f t="shared" si="17"/>
        <v/>
      </c>
      <c r="AM287" s="19" t="str">
        <f>IF(Abschlüsse[[#This Row],[Ergeb]]="ET","",SQRT(($AF287-$AK287)^2+($AG287-$AL287)^2))</f>
        <v/>
      </c>
      <c r="AO287" s="13"/>
      <c r="AP287" s="13"/>
      <c r="AQ287" s="19" t="str">
        <f t="shared" si="18"/>
        <v/>
      </c>
      <c r="AU287" s="19" t="str">
        <f t="shared" si="19"/>
        <v/>
      </c>
    </row>
    <row r="288" spans="1:47" ht="25.05" customHeight="1">
      <c r="A288" s="3">
        <v>11</v>
      </c>
      <c r="B288" s="2" t="s">
        <v>8</v>
      </c>
      <c r="C288" s="17" t="str">
        <f>IF($A288="","",IF(VLOOKUP($A288,Spiele!$A$2:$D$16,3,FALSE)=$B288,"H","G"))</f>
        <v>G</v>
      </c>
      <c r="D288" s="17" t="str">
        <f>IF($B288="","",IF(VLOOKUP($A288,Spiele!$A$2:$F$16,3,FALSE)=$B288,VLOOKUP($A288,Spiele!$A$2:$F$16,4,FALSE),VLOOKUP($A288,Spiele!$A$2:$F$16,3,FALSE)))</f>
        <v>KSC</v>
      </c>
      <c r="E288" s="18">
        <f>IF(Abschlüsse[[#This Row],[Ergeb]]="ET",0,COUNTIFS($A$2:$A288,$A288,$B$2:$B288,$B288,$L$2:$L288,"&lt;&gt;ET"))</f>
        <v>7</v>
      </c>
      <c r="F288" s="11">
        <v>26</v>
      </c>
      <c r="G288" s="12">
        <v>1</v>
      </c>
      <c r="H288" s="18">
        <f>COUNTIFS('Rote Karten'!$A$2:$A$4,$A288,'Rote Karten'!$D$2:$D$4,"&lt;&gt;"&amp;$B288,'Rote Karten'!$B$2:$B$4,"&lt;"&amp;$F288,'Rote Karten'!$C$2:$C$4,"&lt;="&amp;$G288)-COUNTIFS('Rote Karten'!$A$2:$A$4,$A288,'Rote Karten'!$D$2:$D$4,$B288,'Rote Karten'!$B$2:$B$4,"&lt;"&amp;$F288,'Rote Karten'!$C$2:$C$4,"&lt;="&amp;$G288)</f>
        <v>0</v>
      </c>
      <c r="I288" s="17" t="str">
        <f>IF(OR($L288="Tor",$L288="ET"),_xlfn.IFNA(IF(VLOOKUP($A288,Spiele!$A$2:$C$16,3,FALSE)=$B288,COUNTIFS($L$2:$L288,"Tor",$B$2:$B288,$B288,$A$2:$A288,$A288)+COUNTIFS($L$2:$L288,"ET",$B$2:$B288,$B288,$A$2:$A288,$A288)&amp;":"&amp;COUNTIFS($L$2:$L288,"Tor",$B$2:$B288,"&lt;&gt;"&amp;$B288,$A$2:$A288,$A288)+COUNTIFS($L$2:$L288,"ET",$B$2:$B288,"&lt;&gt;"&amp;$B288,$A$2:$A288,$A288),COUNTIFS($L$2:$L288,"Tor",$B$2:$B288,"&lt;&gt;"&amp;$B288,$A$2:$A288,$A288)+COUNTIFS($L$2:$L288,"ET",$B$2:$B288,"&lt;&gt;"&amp;$B288,$A$2:$A288,$A288)&amp;":"&amp;COUNTIFS($L$2:$L288,"Tor",$B$2:$B288,$B288,$A$2:$A288,$A288)+COUNTIFS($L$2:$L288,"ET",$B$2:$B288,$B288,$A$2:$A288,$A288)),""),"")</f>
        <v/>
      </c>
      <c r="J288" s="18">
        <f>_xlfn.IFNA(IF(VLOOKUP($A288,Spiele!$A$2:$D$16,3,FALSE)=$B288,(COUNTIFS($L$1:$L287,"Tor",$B$1:$B287,$B288,$A$1:$A287,$A288)+COUNTIFS($L$1:$L287,"ET",$B$1:$B287,$B288,$A$1:$A287,$A288))-(COUNTIFS($L$1:$L287,"Tor",$B$1:$B287,"&lt;&gt;"&amp;$B288,$A$1:$A287,$A288)+COUNTIFS($L$1:$L287,"ET",$B$1:$B287,"&lt;&gt;"&amp;$B288,$A$1:$A287,$A288)),(COUNTIFS($L$1:$L287,"Tor",$B$1:$B287,$B288,$A$1:$A287,$A288)+COUNTIFS($L$1:$L287,"ET",$B$1:$B287,$B288,$A$1:$A287,$A288))-(COUNTIFS($L$1:$L287,"Tor",$B$1:$B287,"&lt;&gt;"&amp;$B288,$A$1:$A287,$A288)+COUNTIFS($L$1:$L287,"ET",$B$1:$B287,"&lt;&gt;"&amp;$B288,$A$1:$A287,$A288))),"")</f>
        <v>-1</v>
      </c>
      <c r="K288" s="3">
        <v>10</v>
      </c>
      <c r="L288" s="17" t="s">
        <v>19</v>
      </c>
      <c r="M288" s="2" t="s">
        <v>164</v>
      </c>
      <c r="N288" s="2" t="s">
        <v>153</v>
      </c>
      <c r="O288" s="17">
        <v>8</v>
      </c>
      <c r="AA288" s="2" t="s">
        <v>152</v>
      </c>
      <c r="AB288" s="17" t="s">
        <v>144</v>
      </c>
      <c r="AC288" s="14" t="s">
        <v>151</v>
      </c>
      <c r="AD288" s="14" t="s">
        <v>146</v>
      </c>
      <c r="AE288" s="18">
        <v>7</v>
      </c>
      <c r="AF288" s="13">
        <v>10.5</v>
      </c>
      <c r="AG288" s="13">
        <v>11</v>
      </c>
      <c r="AH288" s="19">
        <f t="shared" si="16"/>
        <v>12.953208096838404</v>
      </c>
      <c r="AI288" s="19">
        <f t="shared" si="17"/>
        <v>20.284547061609072</v>
      </c>
      <c r="AJ288" s="2" t="s">
        <v>147</v>
      </c>
      <c r="AK288" s="13">
        <v>4</v>
      </c>
      <c r="AL288" s="13">
        <v>3</v>
      </c>
      <c r="AM288" s="19">
        <f>IF(Abschlüsse[[#This Row],[Ergeb]]="ET","",SQRT(($AF288-$AK288)^2+($AG288-$AL288)^2))</f>
        <v>10.307764064044152</v>
      </c>
      <c r="AN288" s="3">
        <v>1</v>
      </c>
      <c r="AO288" s="13">
        <v>9</v>
      </c>
      <c r="AP288" s="13">
        <v>11</v>
      </c>
      <c r="AQ288" s="19">
        <f t="shared" si="18"/>
        <v>1.5</v>
      </c>
      <c r="AR288" s="3">
        <v>0</v>
      </c>
      <c r="AU288" s="19" t="str">
        <f t="shared" si="19"/>
        <v/>
      </c>
    </row>
    <row r="289" spans="1:47" ht="25.05" customHeight="1">
      <c r="A289" s="3">
        <v>11</v>
      </c>
      <c r="B289" s="2" t="s">
        <v>75</v>
      </c>
      <c r="C289" s="17" t="str">
        <f>IF($A289="","",IF(VLOOKUP($A289,Spiele!$A$2:$D$16,3,FALSE)=$B289,"H","G"))</f>
        <v>H</v>
      </c>
      <c r="D289" s="17" t="str">
        <f>IF($B289="","",IF(VLOOKUP($A289,Spiele!$A$2:$F$16,3,FALSE)=$B289,VLOOKUP($A289,Spiele!$A$2:$F$16,4,FALSE),VLOOKUP($A289,Spiele!$A$2:$F$16,3,FALSE)))</f>
        <v>FCN</v>
      </c>
      <c r="E289" s="18">
        <f>IF(Abschlüsse[[#This Row],[Ergeb]]="ET",0,COUNTIFS($A$2:$A289,$A289,$B$2:$B289,$B289,$L$2:$L289,"&lt;&gt;ET"))</f>
        <v>3</v>
      </c>
      <c r="F289" s="11">
        <v>28</v>
      </c>
      <c r="G289" s="12">
        <v>1</v>
      </c>
      <c r="H289" s="18">
        <f>COUNTIFS('Rote Karten'!$A$2:$A$4,$A289,'Rote Karten'!$D$2:$D$4,"&lt;&gt;"&amp;$B289,'Rote Karten'!$B$2:$B$4,"&lt;"&amp;$F289,'Rote Karten'!$C$2:$C$4,"&lt;="&amp;$G289)-COUNTIFS('Rote Karten'!$A$2:$A$4,$A289,'Rote Karten'!$D$2:$D$4,$B289,'Rote Karten'!$B$2:$B$4,"&lt;"&amp;$F289,'Rote Karten'!$C$2:$C$4,"&lt;="&amp;$G289)</f>
        <v>0</v>
      </c>
      <c r="I289" s="17" t="str">
        <f>IF(OR($L289="Tor",$L289="ET"),_xlfn.IFNA(IF(VLOOKUP($A289,Spiele!$A$2:$C$16,3,FALSE)=$B289,COUNTIFS($L$2:$L289,"Tor",$B$2:$B289,$B289,$A$2:$A289,$A289)+COUNTIFS($L$2:$L289,"ET",$B$2:$B289,$B289,$A$2:$A289,$A289)&amp;":"&amp;COUNTIFS($L$2:$L289,"Tor",$B$2:$B289,"&lt;&gt;"&amp;$B289,$A$2:$A289,$A289)+COUNTIFS($L$2:$L289,"ET",$B$2:$B289,"&lt;&gt;"&amp;$B289,$A$2:$A289,$A289),COUNTIFS($L$2:$L289,"Tor",$B$2:$B289,"&lt;&gt;"&amp;$B289,$A$2:$A289,$A289)+COUNTIFS($L$2:$L289,"ET",$B$2:$B289,"&lt;&gt;"&amp;$B289,$A$2:$A289,$A289)&amp;":"&amp;COUNTIFS($L$2:$L289,"Tor",$B$2:$B289,$B289,$A$2:$A289,$A289)+COUNTIFS($L$2:$L289,"ET",$B$2:$B289,$B289,$A$2:$A289,$A289)),""),"")</f>
        <v/>
      </c>
      <c r="J289" s="18">
        <f>_xlfn.IFNA(IF(VLOOKUP($A289,Spiele!$A$2:$D$16,3,FALSE)=$B289,(COUNTIFS($L$1:$L288,"Tor",$B$1:$B288,$B289,$A$1:$A288,$A289)+COUNTIFS($L$1:$L288,"ET",$B$1:$B288,$B289,$A$1:$A288,$A289))-(COUNTIFS($L$1:$L288,"Tor",$B$1:$B288,"&lt;&gt;"&amp;$B289,$A$1:$A288,$A289)+COUNTIFS($L$1:$L288,"ET",$B$1:$B288,"&lt;&gt;"&amp;$B289,$A$1:$A288,$A289)),(COUNTIFS($L$1:$L288,"Tor",$B$1:$B288,$B289,$A$1:$A288,$A289)+COUNTIFS($L$1:$L288,"ET",$B$1:$B288,$B289,$A$1:$A288,$A289))-(COUNTIFS($L$1:$L288,"Tor",$B$1:$B288,"&lt;&gt;"&amp;$B289,$A$1:$A288,$A289)+COUNTIFS($L$1:$L288,"ET",$B$1:$B288,"&lt;&gt;"&amp;$B289,$A$1:$A288,$A289))),"")</f>
        <v>1</v>
      </c>
      <c r="K289" s="3">
        <v>11</v>
      </c>
      <c r="L289" s="17" t="s">
        <v>18</v>
      </c>
      <c r="M289" s="2" t="s">
        <v>174</v>
      </c>
      <c r="N289" s="2" t="s">
        <v>174</v>
      </c>
      <c r="O289" s="17"/>
      <c r="AA289" s="2" t="s">
        <v>155</v>
      </c>
      <c r="AB289" s="17" t="s">
        <v>161</v>
      </c>
      <c r="AC289" s="14" t="s">
        <v>162</v>
      </c>
      <c r="AD289" s="14" t="s">
        <v>146</v>
      </c>
      <c r="AE289" s="18"/>
      <c r="AF289" s="13">
        <v>8</v>
      </c>
      <c r="AG289" s="13">
        <v>7.5</v>
      </c>
      <c r="AH289" s="19">
        <f t="shared" si="16"/>
        <v>8.6651947468017134</v>
      </c>
      <c r="AI289" s="19">
        <f t="shared" si="17"/>
        <v>27.193339168377062</v>
      </c>
      <c r="AJ289" s="2" t="s">
        <v>147</v>
      </c>
      <c r="AK289" s="13">
        <v>2</v>
      </c>
      <c r="AL289" s="13">
        <v>0.5</v>
      </c>
      <c r="AM289" s="19">
        <f>IF(Abschlüsse[[#This Row],[Ergeb]]="ET","",SQRT(($AF289-$AK289)^2+($AG289-$AL289)^2))</f>
        <v>9.2195444572928871</v>
      </c>
      <c r="AN289" s="3">
        <v>1</v>
      </c>
      <c r="AO289" s="13">
        <v>8</v>
      </c>
      <c r="AP289" s="13">
        <v>5.5</v>
      </c>
      <c r="AQ289" s="19">
        <f t="shared" si="18"/>
        <v>2</v>
      </c>
      <c r="AR289" s="3">
        <v>2</v>
      </c>
      <c r="AS289" s="13">
        <v>6</v>
      </c>
      <c r="AT289" s="13">
        <v>5.5</v>
      </c>
      <c r="AU289" s="19">
        <f t="shared" si="19"/>
        <v>2.8284271247461903</v>
      </c>
    </row>
    <row r="290" spans="1:47" ht="25.05" customHeight="1">
      <c r="A290" s="3">
        <v>11</v>
      </c>
      <c r="B290" s="2" t="s">
        <v>75</v>
      </c>
      <c r="C290" s="17" t="str">
        <f>IF($A290="","",IF(VLOOKUP($A290,Spiele!$A$2:$D$16,3,FALSE)=$B290,"H","G"))</f>
        <v>H</v>
      </c>
      <c r="D290" s="17" t="str">
        <f>IF($B290="","",IF(VLOOKUP($A290,Spiele!$A$2:$F$16,3,FALSE)=$B290,VLOOKUP($A290,Spiele!$A$2:$F$16,4,FALSE),VLOOKUP($A290,Spiele!$A$2:$F$16,3,FALSE)))</f>
        <v>FCN</v>
      </c>
      <c r="E290" s="18">
        <f>IF(Abschlüsse[[#This Row],[Ergeb]]="ET",0,COUNTIFS($A$2:$A290,$A290,$B$2:$B290,$B290,$L$2:$L290,"&lt;&gt;ET"))</f>
        <v>4</v>
      </c>
      <c r="F290" s="11">
        <v>28</v>
      </c>
      <c r="G290" s="12">
        <v>1</v>
      </c>
      <c r="H290" s="18">
        <f>COUNTIFS('Rote Karten'!$A$2:$A$4,$A290,'Rote Karten'!$D$2:$D$4,"&lt;&gt;"&amp;$B290,'Rote Karten'!$B$2:$B$4,"&lt;"&amp;$F290,'Rote Karten'!$C$2:$C$4,"&lt;="&amp;$G290)-COUNTIFS('Rote Karten'!$A$2:$A$4,$A290,'Rote Karten'!$D$2:$D$4,$B290,'Rote Karten'!$B$2:$B$4,"&lt;"&amp;$F290,'Rote Karten'!$C$2:$C$4,"&lt;="&amp;$G290)</f>
        <v>0</v>
      </c>
      <c r="I290" s="17" t="str">
        <f>IF(OR($L290="Tor",$L290="ET"),_xlfn.IFNA(IF(VLOOKUP($A290,Spiele!$A$2:$C$16,3,FALSE)=$B290,COUNTIFS($L$2:$L290,"Tor",$B$2:$B290,$B290,$A$2:$A290,$A290)+COUNTIFS($L$2:$L290,"ET",$B$2:$B290,$B290,$A$2:$A290,$A290)&amp;":"&amp;COUNTIFS($L$2:$L290,"Tor",$B$2:$B290,"&lt;&gt;"&amp;$B290,$A$2:$A290,$A290)+COUNTIFS($L$2:$L290,"ET",$B$2:$B290,"&lt;&gt;"&amp;$B290,$A$2:$A290,$A290),COUNTIFS($L$2:$L290,"Tor",$B$2:$B290,"&lt;&gt;"&amp;$B290,$A$2:$A290,$A290)+COUNTIFS($L$2:$L290,"ET",$B$2:$B290,"&lt;&gt;"&amp;$B290,$A$2:$A290,$A290)&amp;":"&amp;COUNTIFS($L$2:$L290,"Tor",$B$2:$B290,$B290,$A$2:$A290,$A290)+COUNTIFS($L$2:$L290,"ET",$B$2:$B290,$B290,$A$2:$A290,$A290)),""),"")</f>
        <v/>
      </c>
      <c r="J290" s="18">
        <f>_xlfn.IFNA(IF(VLOOKUP($A290,Spiele!$A$2:$D$16,3,FALSE)=$B290,(COUNTIFS($L$1:$L289,"Tor",$B$1:$B289,$B290,$A$1:$A289,$A290)+COUNTIFS($L$1:$L289,"ET",$B$1:$B289,$B290,$A$1:$A289,$A290))-(COUNTIFS($L$1:$L289,"Tor",$B$1:$B289,"&lt;&gt;"&amp;$B290,$A$1:$A289,$A290)+COUNTIFS($L$1:$L289,"ET",$B$1:$B289,"&lt;&gt;"&amp;$B290,$A$1:$A289,$A290)),(COUNTIFS($L$1:$L289,"Tor",$B$1:$B289,$B290,$A$1:$A289,$A290)+COUNTIFS($L$1:$L289,"ET",$B$1:$B289,$B290,$A$1:$A289,$A290))-(COUNTIFS($L$1:$L289,"Tor",$B$1:$B289,"&lt;&gt;"&amp;$B290,$A$1:$A289,$A290)+COUNTIFS($L$1:$L289,"ET",$B$1:$B289,"&lt;&gt;"&amp;$B290,$A$1:$A289,$A290))),"")</f>
        <v>1</v>
      </c>
      <c r="K290" s="3">
        <v>12</v>
      </c>
      <c r="L290" s="17" t="s">
        <v>19</v>
      </c>
      <c r="M290" s="2" t="s">
        <v>164</v>
      </c>
      <c r="N290" s="2" t="s">
        <v>3</v>
      </c>
      <c r="O290" s="17"/>
      <c r="AA290" s="2" t="s">
        <v>152</v>
      </c>
      <c r="AB290" s="17" t="s">
        <v>150</v>
      </c>
      <c r="AC290" s="14" t="s">
        <v>145</v>
      </c>
      <c r="AD290" s="14" t="s">
        <v>146</v>
      </c>
      <c r="AE290" s="18"/>
      <c r="AF290" s="13">
        <v>6.5</v>
      </c>
      <c r="AG290" s="13">
        <v>9</v>
      </c>
      <c r="AH290" s="19">
        <f t="shared" si="16"/>
        <v>9.4374572846715452</v>
      </c>
      <c r="AI290" s="19">
        <f t="shared" si="17"/>
        <v>30.951237425314321</v>
      </c>
      <c r="AJ290" s="2" t="s">
        <v>147</v>
      </c>
      <c r="AK290" s="13">
        <v>1.5</v>
      </c>
      <c r="AL290" s="13">
        <v>0.5</v>
      </c>
      <c r="AM290" s="19">
        <f>IF(Abschlüsse[[#This Row],[Ergeb]]="ET","",SQRT(($AF290-$AK290)^2+($AG290-$AL290)^2))</f>
        <v>9.8615414616580104</v>
      </c>
      <c r="AN290" s="3">
        <v>1</v>
      </c>
      <c r="AO290" s="13">
        <v>8</v>
      </c>
      <c r="AP290" s="13">
        <v>12.5</v>
      </c>
      <c r="AQ290" s="19">
        <f t="shared" si="18"/>
        <v>3.8078865529319543</v>
      </c>
      <c r="AR290" s="3">
        <v>2</v>
      </c>
      <c r="AS290" s="13">
        <v>3.5</v>
      </c>
      <c r="AT290" s="13">
        <v>7.5</v>
      </c>
      <c r="AU290" s="19">
        <f t="shared" si="19"/>
        <v>3.3541019662496847</v>
      </c>
    </row>
    <row r="291" spans="1:47" ht="25.05" customHeight="1">
      <c r="A291" s="3">
        <v>11</v>
      </c>
      <c r="B291" s="2" t="s">
        <v>8</v>
      </c>
      <c r="C291" s="17" t="str">
        <f>IF($A291="","",IF(VLOOKUP($A291,Spiele!$A$2:$D$16,3,FALSE)=$B291,"H","G"))</f>
        <v>G</v>
      </c>
      <c r="D291" s="17" t="str">
        <f>IF($B291="","",IF(VLOOKUP($A291,Spiele!$A$2:$F$16,3,FALSE)=$B291,VLOOKUP($A291,Spiele!$A$2:$F$16,4,FALSE),VLOOKUP($A291,Spiele!$A$2:$F$16,3,FALSE)))</f>
        <v>KSC</v>
      </c>
      <c r="E291" s="18">
        <f>IF(Abschlüsse[[#This Row],[Ergeb]]="ET",0,COUNTIFS($A$2:$A291,$A291,$B$2:$B291,$B291,$L$2:$L291,"&lt;&gt;ET"))</f>
        <v>8</v>
      </c>
      <c r="F291" s="11">
        <v>30</v>
      </c>
      <c r="G291" s="12">
        <v>1</v>
      </c>
      <c r="H291" s="18">
        <f>COUNTIFS('Rote Karten'!$A$2:$A$4,$A291,'Rote Karten'!$D$2:$D$4,"&lt;&gt;"&amp;$B291,'Rote Karten'!$B$2:$B$4,"&lt;"&amp;$F291,'Rote Karten'!$C$2:$C$4,"&lt;="&amp;$G291)-COUNTIFS('Rote Karten'!$A$2:$A$4,$A291,'Rote Karten'!$D$2:$D$4,$B291,'Rote Karten'!$B$2:$B$4,"&lt;"&amp;$F291,'Rote Karten'!$C$2:$C$4,"&lt;="&amp;$G291)</f>
        <v>0</v>
      </c>
      <c r="I291" s="17" t="str">
        <f>IF(OR($L291="Tor",$L291="ET"),_xlfn.IFNA(IF(VLOOKUP($A291,Spiele!$A$2:$C$16,3,FALSE)=$B291,COUNTIFS($L$2:$L291,"Tor",$B$2:$B291,$B291,$A$2:$A291,$A291)+COUNTIFS($L$2:$L291,"ET",$B$2:$B291,$B291,$A$2:$A291,$A291)&amp;":"&amp;COUNTIFS($L$2:$L291,"Tor",$B$2:$B291,"&lt;&gt;"&amp;$B291,$A$2:$A291,$A291)+COUNTIFS($L$2:$L291,"ET",$B$2:$B291,"&lt;&gt;"&amp;$B291,$A$2:$A291,$A291),COUNTIFS($L$2:$L291,"Tor",$B$2:$B291,"&lt;&gt;"&amp;$B291,$A$2:$A291,$A291)+COUNTIFS($L$2:$L291,"ET",$B$2:$B291,"&lt;&gt;"&amp;$B291,$A$2:$A291,$A291)&amp;":"&amp;COUNTIFS($L$2:$L291,"Tor",$B$2:$B291,$B291,$A$2:$A291,$A291)+COUNTIFS($L$2:$L291,"ET",$B$2:$B291,$B291,$A$2:$A291,$A291)),""),"")</f>
        <v/>
      </c>
      <c r="J291" s="18">
        <f>_xlfn.IFNA(IF(VLOOKUP($A291,Spiele!$A$2:$D$16,3,FALSE)=$B291,(COUNTIFS($L$1:$L290,"Tor",$B$1:$B290,$B291,$A$1:$A290,$A291)+COUNTIFS($L$1:$L290,"ET",$B$1:$B290,$B291,$A$1:$A290,$A291))-(COUNTIFS($L$1:$L290,"Tor",$B$1:$B290,"&lt;&gt;"&amp;$B291,$A$1:$A290,$A291)+COUNTIFS($L$1:$L290,"ET",$B$1:$B290,"&lt;&gt;"&amp;$B291,$A$1:$A290,$A291)),(COUNTIFS($L$1:$L290,"Tor",$B$1:$B290,$B291,$A$1:$A290,$A291)+COUNTIFS($L$1:$L290,"ET",$B$1:$B290,$B291,$A$1:$A290,$A291))-(COUNTIFS($L$1:$L290,"Tor",$B$1:$B290,"&lt;&gt;"&amp;$B291,$A$1:$A290,$A291)+COUNTIFS($L$1:$L290,"ET",$B$1:$B290,"&lt;&gt;"&amp;$B291,$A$1:$A290,$A291))),"")</f>
        <v>-1</v>
      </c>
      <c r="K291" s="3">
        <v>13</v>
      </c>
      <c r="L291" s="17" t="s">
        <v>19</v>
      </c>
      <c r="M291" s="2" t="s">
        <v>176</v>
      </c>
      <c r="N291" s="2" t="s">
        <v>176</v>
      </c>
      <c r="O291" s="17">
        <v>8</v>
      </c>
      <c r="AA291" s="2" t="s">
        <v>155</v>
      </c>
      <c r="AB291" s="17" t="s">
        <v>161</v>
      </c>
      <c r="AC291" s="14" t="s">
        <v>162</v>
      </c>
      <c r="AD291" s="14" t="s">
        <v>157</v>
      </c>
      <c r="AE291" s="18">
        <v>16</v>
      </c>
      <c r="AF291" s="13">
        <v>1.5</v>
      </c>
      <c r="AG291" s="13">
        <v>16.5</v>
      </c>
      <c r="AH291" s="19">
        <f t="shared" si="16"/>
        <v>16.5</v>
      </c>
      <c r="AI291" s="19">
        <f t="shared" si="17"/>
        <v>24.824014709145445</v>
      </c>
      <c r="AJ291" s="2" t="s">
        <v>147</v>
      </c>
      <c r="AK291" s="13">
        <v>0</v>
      </c>
      <c r="AL291" s="13">
        <v>2</v>
      </c>
      <c r="AM291" s="19">
        <f>IF(Abschlüsse[[#This Row],[Ergeb]]="ET","",SQRT(($AF291-$AK291)^2+($AG291-$AL291)^2))</f>
        <v>14.577379737113251</v>
      </c>
      <c r="AN291" s="3">
        <v>1</v>
      </c>
      <c r="AO291" s="13">
        <v>0.5</v>
      </c>
      <c r="AP291" s="13">
        <v>16.5</v>
      </c>
      <c r="AQ291" s="19">
        <f t="shared" si="18"/>
        <v>1</v>
      </c>
      <c r="AR291" s="3">
        <v>0</v>
      </c>
      <c r="AU291" s="19" t="str">
        <f t="shared" si="19"/>
        <v/>
      </c>
    </row>
    <row r="292" spans="1:47" ht="25.05" customHeight="1">
      <c r="A292" s="3">
        <v>11</v>
      </c>
      <c r="B292" s="2" t="s">
        <v>8</v>
      </c>
      <c r="C292" s="17" t="str">
        <f>IF($A292="","",IF(VLOOKUP($A292,Spiele!$A$2:$D$16,3,FALSE)=$B292,"H","G"))</f>
        <v>G</v>
      </c>
      <c r="D292" s="17" t="str">
        <f>IF($B292="","",IF(VLOOKUP($A292,Spiele!$A$2:$F$16,3,FALSE)=$B292,VLOOKUP($A292,Spiele!$A$2:$F$16,4,FALSE),VLOOKUP($A292,Spiele!$A$2:$F$16,3,FALSE)))</f>
        <v>KSC</v>
      </c>
      <c r="E292" s="18">
        <f>IF(Abschlüsse[[#This Row],[Ergeb]]="ET",0,COUNTIFS($A$2:$A292,$A292,$B$2:$B292,$B292,$L$2:$L292,"&lt;&gt;ET"))</f>
        <v>9</v>
      </c>
      <c r="F292" s="11">
        <v>35</v>
      </c>
      <c r="G292" s="12">
        <v>1</v>
      </c>
      <c r="H292" s="18">
        <f>COUNTIFS('Rote Karten'!$A$2:$A$4,$A292,'Rote Karten'!$D$2:$D$4,"&lt;&gt;"&amp;$B292,'Rote Karten'!$B$2:$B$4,"&lt;"&amp;$F292,'Rote Karten'!$C$2:$C$4,"&lt;="&amp;$G292)-COUNTIFS('Rote Karten'!$A$2:$A$4,$A292,'Rote Karten'!$D$2:$D$4,$B292,'Rote Karten'!$B$2:$B$4,"&lt;"&amp;$F292,'Rote Karten'!$C$2:$C$4,"&lt;="&amp;$G292)</f>
        <v>0</v>
      </c>
      <c r="I292" s="17" t="str">
        <f>IF(OR($L292="Tor",$L292="ET"),_xlfn.IFNA(IF(VLOOKUP($A292,Spiele!$A$2:$C$16,3,FALSE)=$B292,COUNTIFS($L$2:$L292,"Tor",$B$2:$B292,$B292,$A$2:$A292,$A292)+COUNTIFS($L$2:$L292,"ET",$B$2:$B292,$B292,$A$2:$A292,$A292)&amp;":"&amp;COUNTIFS($L$2:$L292,"Tor",$B$2:$B292,"&lt;&gt;"&amp;$B292,$A$2:$A292,$A292)+COUNTIFS($L$2:$L292,"ET",$B$2:$B292,"&lt;&gt;"&amp;$B292,$A$2:$A292,$A292),COUNTIFS($L$2:$L292,"Tor",$B$2:$B292,"&lt;&gt;"&amp;$B292,$A$2:$A292,$A292)+COUNTIFS($L$2:$L292,"ET",$B$2:$B292,"&lt;&gt;"&amp;$B292,$A$2:$A292,$A292)&amp;":"&amp;COUNTIFS($L$2:$L292,"Tor",$B$2:$B292,$B292,$A$2:$A292,$A292)+COUNTIFS($L$2:$L292,"ET",$B$2:$B292,$B292,$A$2:$A292,$A292)),""),"")</f>
        <v/>
      </c>
      <c r="J292" s="18">
        <f>_xlfn.IFNA(IF(VLOOKUP($A292,Spiele!$A$2:$D$16,3,FALSE)=$B292,(COUNTIFS($L$1:$L291,"Tor",$B$1:$B291,$B292,$A$1:$A291,$A292)+COUNTIFS($L$1:$L291,"ET",$B$1:$B291,$B292,$A$1:$A291,$A292))-(COUNTIFS($L$1:$L291,"Tor",$B$1:$B291,"&lt;&gt;"&amp;$B292,$A$1:$A291,$A292)+COUNTIFS($L$1:$L291,"ET",$B$1:$B291,"&lt;&gt;"&amp;$B292,$A$1:$A291,$A292)),(COUNTIFS($L$1:$L291,"Tor",$B$1:$B291,$B292,$A$1:$A291,$A292)+COUNTIFS($L$1:$L291,"ET",$B$1:$B291,$B292,$A$1:$A291,$A292))-(COUNTIFS($L$1:$L291,"Tor",$B$1:$B291,"&lt;&gt;"&amp;$B292,$A$1:$A291,$A292)+COUNTIFS($L$1:$L291,"ET",$B$1:$B291,"&lt;&gt;"&amp;$B292,$A$1:$A291,$A292))),"")</f>
        <v>-1</v>
      </c>
      <c r="K292" s="3">
        <v>14</v>
      </c>
      <c r="L292" s="18" t="s">
        <v>20</v>
      </c>
      <c r="M292" s="3" t="s">
        <v>164</v>
      </c>
      <c r="N292" s="2" t="s">
        <v>3</v>
      </c>
      <c r="O292" s="17"/>
      <c r="AA292" s="22" t="s">
        <v>152</v>
      </c>
      <c r="AB292" s="18" t="s">
        <v>150</v>
      </c>
      <c r="AC292" s="14" t="s">
        <v>151</v>
      </c>
      <c r="AD292" s="14" t="s">
        <v>146</v>
      </c>
      <c r="AE292" s="18">
        <v>5</v>
      </c>
      <c r="AF292" s="13">
        <v>-2</v>
      </c>
      <c r="AG292" s="13">
        <v>26</v>
      </c>
      <c r="AH292" s="19">
        <f t="shared" si="16"/>
        <v>26</v>
      </c>
      <c r="AI292" s="19">
        <f t="shared" si="17"/>
        <v>15.934397372783307</v>
      </c>
      <c r="AJ292" s="3" t="s">
        <v>147</v>
      </c>
      <c r="AK292" s="13">
        <v>0</v>
      </c>
      <c r="AL292" s="13">
        <v>3.5</v>
      </c>
      <c r="AM292" s="19">
        <f>IF(Abschlüsse[[#This Row],[Ergeb]]="ET","",SQRT(($AF292-$AK292)^2+($AG292-$AL292)^2))</f>
        <v>22.588713996153036</v>
      </c>
      <c r="AN292" s="3">
        <v>2</v>
      </c>
      <c r="AO292" s="13">
        <v>-1.5</v>
      </c>
      <c r="AP292" s="13">
        <v>26.5</v>
      </c>
      <c r="AQ292" s="19">
        <f>IF(AN292=0,"",SQRT(($AF292-$AO292)^2+($AG292-$AP292)^2))</f>
        <v>0.70710678118654757</v>
      </c>
      <c r="AR292" s="3">
        <v>2</v>
      </c>
      <c r="AS292" s="13">
        <v>-0.5</v>
      </c>
      <c r="AT292" s="13">
        <v>21</v>
      </c>
      <c r="AU292" s="19">
        <f>IF(AR292=0,"",SQRT(($AF292-$AS292)^2+($AG292-$AT292)^2))</f>
        <v>5.2201532544552753</v>
      </c>
    </row>
    <row r="293" spans="1:47" ht="25.05" customHeight="1">
      <c r="A293" s="3">
        <v>11</v>
      </c>
      <c r="B293" s="2" t="s">
        <v>75</v>
      </c>
      <c r="C293" s="17" t="str">
        <f>IF($A293="","",IF(VLOOKUP($A293,Spiele!$A$2:$D$16,3,FALSE)=$B293,"H","G"))</f>
        <v>H</v>
      </c>
      <c r="D293" s="17" t="str">
        <f>IF($B293="","",IF(VLOOKUP($A293,Spiele!$A$2:$F$16,3,FALSE)=$B293,VLOOKUP($A293,Spiele!$A$2:$F$16,4,FALSE),VLOOKUP($A293,Spiele!$A$2:$F$16,3,FALSE)))</f>
        <v>FCN</v>
      </c>
      <c r="E293" s="18">
        <f>IF(Abschlüsse[[#This Row],[Ergeb]]="ET",0,COUNTIFS($A$2:$A293,$A293,$B$2:$B293,$B293,$L$2:$L293,"&lt;&gt;ET"))</f>
        <v>5</v>
      </c>
      <c r="F293" s="11">
        <v>38</v>
      </c>
      <c r="G293" s="12">
        <v>1</v>
      </c>
      <c r="H293" s="18">
        <f>COUNTIFS('Rote Karten'!$A$2:$A$4,$A293,'Rote Karten'!$D$2:$D$4,"&lt;&gt;"&amp;$B293,'Rote Karten'!$B$2:$B$4,"&lt;"&amp;$F293,'Rote Karten'!$C$2:$C$4,"&lt;="&amp;$G293)-COUNTIFS('Rote Karten'!$A$2:$A$4,$A293,'Rote Karten'!$D$2:$D$4,$B293,'Rote Karten'!$B$2:$B$4,"&lt;"&amp;$F293,'Rote Karten'!$C$2:$C$4,"&lt;="&amp;$G293)</f>
        <v>0</v>
      </c>
      <c r="I293" s="17" t="str">
        <f>IF(OR($L293="Tor",$L293="ET"),_xlfn.IFNA(IF(VLOOKUP($A293,Spiele!$A$2:$C$16,3,FALSE)=$B293,COUNTIFS($L$2:$L293,"Tor",$B$2:$B293,$B293,$A$2:$A293,$A293)+COUNTIFS($L$2:$L293,"ET",$B$2:$B293,$B293,$A$2:$A293,$A293)&amp;":"&amp;COUNTIFS($L$2:$L293,"Tor",$B$2:$B293,"&lt;&gt;"&amp;$B293,$A$2:$A293,$A293)+COUNTIFS($L$2:$L293,"ET",$B$2:$B293,"&lt;&gt;"&amp;$B293,$A$2:$A293,$A293),COUNTIFS($L$2:$L293,"Tor",$B$2:$B293,"&lt;&gt;"&amp;$B293,$A$2:$A293,$A293)+COUNTIFS($L$2:$L293,"ET",$B$2:$B293,"&lt;&gt;"&amp;$B293,$A$2:$A293,$A293)&amp;":"&amp;COUNTIFS($L$2:$L293,"Tor",$B$2:$B293,$B293,$A$2:$A293,$A293)+COUNTIFS($L$2:$L293,"ET",$B$2:$B293,$B293,$A$2:$A293,$A293)),""),"")</f>
        <v/>
      </c>
      <c r="J293" s="18">
        <f>_xlfn.IFNA(IF(VLOOKUP($A293,Spiele!$A$2:$D$16,3,FALSE)=$B293,(COUNTIFS($L$1:$L292,"Tor",$B$1:$B292,$B293,$A$1:$A292,$A293)+COUNTIFS($L$1:$L292,"ET",$B$1:$B292,$B293,$A$1:$A292,$A293))-(COUNTIFS($L$1:$L292,"Tor",$B$1:$B292,"&lt;&gt;"&amp;$B293,$A$1:$A292,$A293)+COUNTIFS($L$1:$L292,"ET",$B$1:$B292,"&lt;&gt;"&amp;$B293,$A$1:$A292,$A293)),(COUNTIFS($L$1:$L292,"Tor",$B$1:$B292,$B293,$A$1:$A292,$A293)+COUNTIFS($L$1:$L292,"ET",$B$1:$B292,$B293,$A$1:$A292,$A293))-(COUNTIFS($L$1:$L292,"Tor",$B$1:$B292,"&lt;&gt;"&amp;$B293,$A$1:$A292,$A293)+COUNTIFS($L$1:$L292,"ET",$B$1:$B292,"&lt;&gt;"&amp;$B293,$A$1:$A292,$A293))),"")</f>
        <v>1</v>
      </c>
      <c r="K293" s="3">
        <v>15</v>
      </c>
      <c r="L293" s="17" t="s">
        <v>18</v>
      </c>
      <c r="M293" s="2" t="s">
        <v>175</v>
      </c>
      <c r="O293" s="17"/>
      <c r="AA293" s="2" t="s">
        <v>143</v>
      </c>
      <c r="AB293" s="17" t="s">
        <v>144</v>
      </c>
      <c r="AC293" s="14" t="s">
        <v>151</v>
      </c>
      <c r="AD293" s="14" t="s">
        <v>146</v>
      </c>
      <c r="AE293" s="18"/>
      <c r="AF293" s="13">
        <v>3.5</v>
      </c>
      <c r="AG293" s="13">
        <v>27</v>
      </c>
      <c r="AH293" s="19">
        <f t="shared" si="16"/>
        <v>27</v>
      </c>
      <c r="AI293" s="19">
        <f t="shared" si="17"/>
        <v>15.191667285280417</v>
      </c>
      <c r="AJ293" s="2" t="s">
        <v>147</v>
      </c>
      <c r="AK293" s="13">
        <v>0</v>
      </c>
      <c r="AL293" s="13">
        <v>0.5</v>
      </c>
      <c r="AM293" s="19">
        <f>IF(Abschlüsse[[#This Row],[Ergeb]]="ET","",SQRT(($AF293-$AK293)^2+($AG293-$AL293)^2))</f>
        <v>26.730132809247319</v>
      </c>
      <c r="AN293" s="3">
        <v>0</v>
      </c>
      <c r="AO293" s="13"/>
      <c r="AP293" s="13"/>
      <c r="AQ293" s="19" t="str">
        <f t="shared" si="18"/>
        <v/>
      </c>
      <c r="AR293" s="3">
        <v>3</v>
      </c>
      <c r="AS293" s="13">
        <v>3.5</v>
      </c>
      <c r="AT293" s="13">
        <v>17</v>
      </c>
      <c r="AU293" s="19">
        <f t="shared" si="19"/>
        <v>10</v>
      </c>
    </row>
    <row r="294" spans="1:47" ht="25.05" customHeight="1">
      <c r="A294" s="3">
        <v>11</v>
      </c>
      <c r="B294" s="2" t="s">
        <v>8</v>
      </c>
      <c r="C294" s="17" t="str">
        <f>IF($A294="","",IF(VLOOKUP($A294,Spiele!$A$2:$D$16,3,FALSE)=$B294,"H","G"))</f>
        <v>G</v>
      </c>
      <c r="D294" s="17" t="str">
        <f>IF($B294="","",IF(VLOOKUP($A294,Spiele!$A$2:$F$16,3,FALSE)=$B294,VLOOKUP($A294,Spiele!$A$2:$F$16,4,FALSE),VLOOKUP($A294,Spiele!$A$2:$F$16,3,FALSE)))</f>
        <v>KSC</v>
      </c>
      <c r="E294" s="18">
        <f>IF(Abschlüsse[[#This Row],[Ergeb]]="ET",0,COUNTIFS($A$2:$A294,$A294,$B$2:$B294,$B294,$L$2:$L294,"&lt;&gt;ET"))</f>
        <v>10</v>
      </c>
      <c r="F294" s="11">
        <v>39</v>
      </c>
      <c r="G294" s="12">
        <v>1</v>
      </c>
      <c r="H294" s="18">
        <f>COUNTIFS('Rote Karten'!$A$2:$A$4,$A294,'Rote Karten'!$D$2:$D$4,"&lt;&gt;"&amp;$B294,'Rote Karten'!$B$2:$B$4,"&lt;"&amp;$F294,'Rote Karten'!$C$2:$C$4,"&lt;="&amp;$G294)-COUNTIFS('Rote Karten'!$A$2:$A$4,$A294,'Rote Karten'!$D$2:$D$4,$B294,'Rote Karten'!$B$2:$B$4,"&lt;"&amp;$F294,'Rote Karten'!$C$2:$C$4,"&lt;="&amp;$G294)</f>
        <v>0</v>
      </c>
      <c r="I294" s="17" t="str">
        <f>IF(OR($L294="Tor",$L294="ET"),_xlfn.IFNA(IF(VLOOKUP($A294,Spiele!$A$2:$C$16,3,FALSE)=$B294,COUNTIFS($L$2:$L294,"Tor",$B$2:$B294,$B294,$A$2:$A294,$A294)+COUNTIFS($L$2:$L294,"ET",$B$2:$B294,$B294,$A$2:$A294,$A294)&amp;":"&amp;COUNTIFS($L$2:$L294,"Tor",$B$2:$B294,"&lt;&gt;"&amp;$B294,$A$2:$A294,$A294)+COUNTIFS($L$2:$L294,"ET",$B$2:$B294,"&lt;&gt;"&amp;$B294,$A$2:$A294,$A294),COUNTIFS($L$2:$L294,"Tor",$B$2:$B294,"&lt;&gt;"&amp;$B294,$A$2:$A294,$A294)+COUNTIFS($L$2:$L294,"ET",$B$2:$B294,"&lt;&gt;"&amp;$B294,$A$2:$A294,$A294)&amp;":"&amp;COUNTIFS($L$2:$L294,"Tor",$B$2:$B294,$B294,$A$2:$A294,$A294)+COUNTIFS($L$2:$L294,"ET",$B$2:$B294,$B294,$A$2:$A294,$A294)),""),"")</f>
        <v/>
      </c>
      <c r="J294" s="18">
        <f>_xlfn.IFNA(IF(VLOOKUP($A294,Spiele!$A$2:$D$16,3,FALSE)=$B294,(COUNTIFS($L$1:$L293,"Tor",$B$1:$B293,$B294,$A$1:$A293,$A294)+COUNTIFS($L$1:$L293,"ET",$B$1:$B293,$B294,$A$1:$A293,$A294))-(COUNTIFS($L$1:$L293,"Tor",$B$1:$B293,"&lt;&gt;"&amp;$B294,$A$1:$A293,$A294)+COUNTIFS($L$1:$L293,"ET",$B$1:$B293,"&lt;&gt;"&amp;$B294,$A$1:$A293,$A294)),(COUNTIFS($L$1:$L293,"Tor",$B$1:$B293,$B294,$A$1:$A293,$A294)+COUNTIFS($L$1:$L293,"ET",$B$1:$B293,$B294,$A$1:$A293,$A294))-(COUNTIFS($L$1:$L293,"Tor",$B$1:$B293,"&lt;&gt;"&amp;$B294,$A$1:$A293,$A294)+COUNTIFS($L$1:$L293,"ET",$B$1:$B293,"&lt;&gt;"&amp;$B294,$A$1:$A293,$A294))),"")</f>
        <v>-1</v>
      </c>
      <c r="K294" s="3">
        <v>16</v>
      </c>
      <c r="L294" s="17" t="s">
        <v>18</v>
      </c>
      <c r="M294" s="2" t="s">
        <v>164</v>
      </c>
      <c r="N294" s="2" t="s">
        <v>159</v>
      </c>
      <c r="O294" s="17">
        <v>4</v>
      </c>
      <c r="AA294" s="2" t="s">
        <v>152</v>
      </c>
      <c r="AB294" s="17" t="s">
        <v>144</v>
      </c>
      <c r="AC294" s="14" t="s">
        <v>151</v>
      </c>
      <c r="AD294" s="14" t="s">
        <v>157</v>
      </c>
      <c r="AE294" s="18">
        <v>6</v>
      </c>
      <c r="AF294" s="13">
        <v>-10.5</v>
      </c>
      <c r="AG294" s="13">
        <v>20.5</v>
      </c>
      <c r="AH294" s="19">
        <f t="shared" si="16"/>
        <v>21.611006455045079</v>
      </c>
      <c r="AI294" s="19">
        <f t="shared" si="17"/>
        <v>16.182350849663965</v>
      </c>
      <c r="AJ294" s="2" t="s">
        <v>147</v>
      </c>
      <c r="AK294" s="13">
        <v>-1</v>
      </c>
      <c r="AL294" s="13">
        <v>2</v>
      </c>
      <c r="AM294" s="19">
        <f>IF(Abschlüsse[[#This Row],[Ergeb]]="ET","",SQRT(($AF294-$AK294)^2+($AG294-$AL294)^2))</f>
        <v>20.796634343085422</v>
      </c>
      <c r="AN294" s="3">
        <v>1</v>
      </c>
      <c r="AO294" s="13">
        <v>-12.5</v>
      </c>
      <c r="AP294" s="13">
        <v>19.5</v>
      </c>
      <c r="AQ294" s="19">
        <f t="shared" si="18"/>
        <v>2.2360679774997898</v>
      </c>
      <c r="AR294" s="3">
        <v>1</v>
      </c>
      <c r="AS294" s="13">
        <v>-5</v>
      </c>
      <c r="AT294" s="13">
        <v>14.5</v>
      </c>
      <c r="AU294" s="19">
        <f t="shared" si="19"/>
        <v>8.1394102980498531</v>
      </c>
    </row>
    <row r="295" spans="1:47" ht="25.05" customHeight="1">
      <c r="A295" s="3">
        <v>11</v>
      </c>
      <c r="B295" s="2" t="s">
        <v>75</v>
      </c>
      <c r="C295" s="17" t="str">
        <f>IF($A295="","",IF(VLOOKUP($A295,Spiele!$A$2:$D$16,3,FALSE)=$B295,"H","G"))</f>
        <v>H</v>
      </c>
      <c r="D295" s="17" t="str">
        <f>IF($B295="","",IF(VLOOKUP($A295,Spiele!$A$2:$F$16,3,FALSE)=$B295,VLOOKUP($A295,Spiele!$A$2:$F$16,4,FALSE),VLOOKUP($A295,Spiele!$A$2:$F$16,3,FALSE)))</f>
        <v>FCN</v>
      </c>
      <c r="E295" s="18">
        <f>IF(Abschlüsse[[#This Row],[Ergeb]]="ET",0,COUNTIFS($A$2:$A295,$A295,$B$2:$B295,$B295,$L$2:$L295,"&lt;&gt;ET"))</f>
        <v>6</v>
      </c>
      <c r="F295" s="11">
        <v>40</v>
      </c>
      <c r="G295" s="12">
        <v>1</v>
      </c>
      <c r="H295" s="18">
        <f>COUNTIFS('Rote Karten'!$A$2:$A$4,$A295,'Rote Karten'!$D$2:$D$4,"&lt;&gt;"&amp;$B295,'Rote Karten'!$B$2:$B$4,"&lt;"&amp;$F295,'Rote Karten'!$C$2:$C$4,"&lt;="&amp;$G295)-COUNTIFS('Rote Karten'!$A$2:$A$4,$A295,'Rote Karten'!$D$2:$D$4,$B295,'Rote Karten'!$B$2:$B$4,"&lt;"&amp;$F295,'Rote Karten'!$C$2:$C$4,"&lt;="&amp;$G295)</f>
        <v>0</v>
      </c>
      <c r="I295" s="17" t="str">
        <f>IF(OR($L295="Tor",$L295="ET"),_xlfn.IFNA(IF(VLOOKUP($A295,Spiele!$A$2:$C$16,3,FALSE)=$B295,COUNTIFS($L$2:$L295,"Tor",$B$2:$B295,$B295,$A$2:$A295,$A295)+COUNTIFS($L$2:$L295,"ET",$B$2:$B295,$B295,$A$2:$A295,$A295)&amp;":"&amp;COUNTIFS($L$2:$L295,"Tor",$B$2:$B295,"&lt;&gt;"&amp;$B295,$A$2:$A295,$A295)+COUNTIFS($L$2:$L295,"ET",$B$2:$B295,"&lt;&gt;"&amp;$B295,$A$2:$A295,$A295),COUNTIFS($L$2:$L295,"Tor",$B$2:$B295,"&lt;&gt;"&amp;$B295,$A$2:$A295,$A295)+COUNTIFS($L$2:$L295,"ET",$B$2:$B295,"&lt;&gt;"&amp;$B295,$A$2:$A295,$A295)&amp;":"&amp;COUNTIFS($L$2:$L295,"Tor",$B$2:$B295,$B295,$A$2:$A295,$A295)+COUNTIFS($L$2:$L295,"ET",$B$2:$B295,$B295,$A$2:$A295,$A295)),""),"")</f>
        <v/>
      </c>
      <c r="J295" s="18">
        <f>_xlfn.IFNA(IF(VLOOKUP($A295,Spiele!$A$2:$D$16,3,FALSE)=$B295,(COUNTIFS($L$1:$L294,"Tor",$B$1:$B294,$B295,$A$1:$A294,$A295)+COUNTIFS($L$1:$L294,"ET",$B$1:$B294,$B295,$A$1:$A294,$A295))-(COUNTIFS($L$1:$L294,"Tor",$B$1:$B294,"&lt;&gt;"&amp;$B295,$A$1:$A294,$A295)+COUNTIFS($L$1:$L294,"ET",$B$1:$B294,"&lt;&gt;"&amp;$B295,$A$1:$A294,$A295)),(COUNTIFS($L$1:$L294,"Tor",$B$1:$B294,$B295,$A$1:$A294,$A295)+COUNTIFS($L$1:$L294,"ET",$B$1:$B294,$B295,$A$1:$A294,$A295))-(COUNTIFS($L$1:$L294,"Tor",$B$1:$B294,"&lt;&gt;"&amp;$B295,$A$1:$A294,$A295)+COUNTIFS($L$1:$L294,"ET",$B$1:$B294,"&lt;&gt;"&amp;$B295,$A$1:$A294,$A295))),"")</f>
        <v>1</v>
      </c>
      <c r="K295" s="3">
        <v>17</v>
      </c>
      <c r="L295" s="18" t="s">
        <v>18</v>
      </c>
      <c r="M295" s="3" t="s">
        <v>164</v>
      </c>
      <c r="N295" s="2" t="s">
        <v>159</v>
      </c>
      <c r="O295" s="17"/>
      <c r="AA295" s="22" t="s">
        <v>152</v>
      </c>
      <c r="AB295" s="18" t="s">
        <v>144</v>
      </c>
      <c r="AC295" s="14" t="s">
        <v>151</v>
      </c>
      <c r="AD295" s="14" t="s">
        <v>146</v>
      </c>
      <c r="AE295" s="18"/>
      <c r="AF295" s="13">
        <v>-9</v>
      </c>
      <c r="AG295" s="13">
        <v>22</v>
      </c>
      <c r="AH295" s="19">
        <f t="shared" si="16"/>
        <v>22.63880738908302</v>
      </c>
      <c r="AI295" s="19">
        <f t="shared" si="17"/>
        <v>16.275078062412469</v>
      </c>
      <c r="AJ295" s="3" t="s">
        <v>147</v>
      </c>
      <c r="AK295" s="13">
        <v>-1</v>
      </c>
      <c r="AL295" s="13">
        <v>1</v>
      </c>
      <c r="AM295" s="19">
        <f>IF(Abschlüsse[[#This Row],[Ergeb]]="ET","",SQRT(($AF295-$AK295)^2+($AG295-$AL295)^2))</f>
        <v>22.472205054244231</v>
      </c>
      <c r="AN295" s="3">
        <v>1</v>
      </c>
      <c r="AO295" s="13">
        <v>-9.5</v>
      </c>
      <c r="AP295" s="13">
        <v>18.5</v>
      </c>
      <c r="AQ295" s="19">
        <f>IF(AN295=0,"",SQRT(($AF295-$AO295)^2+($AG295-$AP295)^2))</f>
        <v>3.5355339059327378</v>
      </c>
      <c r="AR295" s="3">
        <v>1</v>
      </c>
      <c r="AS295" s="13">
        <v>-5</v>
      </c>
      <c r="AT295" s="13">
        <v>16.5</v>
      </c>
      <c r="AU295" s="19">
        <f>IF(AR295=0,"",SQRT(($AF295-$AS295)^2+($AG295-$AT295)^2))</f>
        <v>6.800735254367722</v>
      </c>
    </row>
    <row r="296" spans="1:47" ht="25.05" customHeight="1">
      <c r="A296" s="3">
        <v>11</v>
      </c>
      <c r="B296" s="2" t="s">
        <v>75</v>
      </c>
      <c r="C296" s="17" t="str">
        <f>IF($A296="","",IF(VLOOKUP($A296,Spiele!$A$2:$D$16,3,FALSE)=$B296,"H","G"))</f>
        <v>H</v>
      </c>
      <c r="D296" s="17" t="str">
        <f>IF($B296="","",IF(VLOOKUP($A296,Spiele!$A$2:$F$16,3,FALSE)=$B296,VLOOKUP($A296,Spiele!$A$2:$F$16,4,FALSE),VLOOKUP($A296,Spiele!$A$2:$F$16,3,FALSE)))</f>
        <v>FCN</v>
      </c>
      <c r="E296" s="18">
        <f>IF(Abschlüsse[[#This Row],[Ergeb]]="ET",0,COUNTIFS($A$2:$A296,$A296,$B$2:$B296,$B296,$L$2:$L296,"&lt;&gt;ET"))</f>
        <v>7</v>
      </c>
      <c r="F296" s="11">
        <v>40</v>
      </c>
      <c r="G296" s="12">
        <v>1</v>
      </c>
      <c r="H296" s="18">
        <f>COUNTIFS('Rote Karten'!$A$2:$A$4,$A296,'Rote Karten'!$D$2:$D$4,"&lt;&gt;"&amp;$B296,'Rote Karten'!$B$2:$B$4,"&lt;"&amp;$F296,'Rote Karten'!$C$2:$C$4,"&lt;="&amp;$G296)-COUNTIFS('Rote Karten'!$A$2:$A$4,$A296,'Rote Karten'!$D$2:$D$4,$B296,'Rote Karten'!$B$2:$B$4,"&lt;"&amp;$F296,'Rote Karten'!$C$2:$C$4,"&lt;="&amp;$G296)</f>
        <v>0</v>
      </c>
      <c r="I296" s="17" t="str">
        <f>IF(OR($L296="Tor",$L296="ET"),_xlfn.IFNA(IF(VLOOKUP($A296,Spiele!$A$2:$C$16,3,FALSE)=$B296,COUNTIFS($L$2:$L296,"Tor",$B$2:$B296,$B296,$A$2:$A296,$A296)+COUNTIFS($L$2:$L296,"ET",$B$2:$B296,$B296,$A$2:$A296,$A296)&amp;":"&amp;COUNTIFS($L$2:$L296,"Tor",$B$2:$B296,"&lt;&gt;"&amp;$B296,$A$2:$A296,$A296)+COUNTIFS($L$2:$L296,"ET",$B$2:$B296,"&lt;&gt;"&amp;$B296,$A$2:$A296,$A296),COUNTIFS($L$2:$L296,"Tor",$B$2:$B296,"&lt;&gt;"&amp;$B296,$A$2:$A296,$A296)+COUNTIFS($L$2:$L296,"ET",$B$2:$B296,"&lt;&gt;"&amp;$B296,$A$2:$A296,$A296)&amp;":"&amp;COUNTIFS($L$2:$L296,"Tor",$B$2:$B296,$B296,$A$2:$A296,$A296)+COUNTIFS($L$2:$L296,"ET",$B$2:$B296,$B296,$A$2:$A296,$A296)),""),"")</f>
        <v/>
      </c>
      <c r="J296" s="18">
        <f>_xlfn.IFNA(IF(VLOOKUP($A296,Spiele!$A$2:$D$16,3,FALSE)=$B296,(COUNTIFS($L$1:$L295,"Tor",$B$1:$B295,$B296,$A$1:$A295,$A296)+COUNTIFS($L$1:$L295,"ET",$B$1:$B295,$B296,$A$1:$A295,$A296))-(COUNTIFS($L$1:$L295,"Tor",$B$1:$B295,"&lt;&gt;"&amp;$B296,$A$1:$A295,$A296)+COUNTIFS($L$1:$L295,"ET",$B$1:$B295,"&lt;&gt;"&amp;$B296,$A$1:$A295,$A296)),(COUNTIFS($L$1:$L295,"Tor",$B$1:$B295,$B296,$A$1:$A295,$A296)+COUNTIFS($L$1:$L295,"ET",$B$1:$B295,$B296,$A$1:$A295,$A296))-(COUNTIFS($L$1:$L295,"Tor",$B$1:$B295,"&lt;&gt;"&amp;$B296,$A$1:$A295,$A296)+COUNTIFS($L$1:$L295,"ET",$B$1:$B295,"&lt;&gt;"&amp;$B296,$A$1:$A295,$A296))),"")</f>
        <v>1</v>
      </c>
      <c r="K296" s="3">
        <v>18</v>
      </c>
      <c r="L296" s="17" t="s">
        <v>18</v>
      </c>
      <c r="M296" s="2" t="s">
        <v>158</v>
      </c>
      <c r="N296" s="2" t="s">
        <v>3</v>
      </c>
      <c r="O296" s="17"/>
      <c r="AA296" s="2" t="s">
        <v>142</v>
      </c>
      <c r="AB296" s="17" t="s">
        <v>150</v>
      </c>
      <c r="AC296" s="14" t="s">
        <v>145</v>
      </c>
      <c r="AD296" s="14" t="s">
        <v>157</v>
      </c>
      <c r="AE296" s="18"/>
      <c r="AF296" s="13">
        <v>-5.5</v>
      </c>
      <c r="AG296" s="13">
        <v>13.5</v>
      </c>
      <c r="AH296" s="19">
        <f t="shared" si="16"/>
        <v>13.62481559508238</v>
      </c>
      <c r="AI296" s="19">
        <f t="shared" si="17"/>
        <v>26.396240643890188</v>
      </c>
      <c r="AJ296" s="2" t="s">
        <v>147</v>
      </c>
      <c r="AK296" s="13">
        <v>-2.5</v>
      </c>
      <c r="AL296" s="13">
        <v>1.5</v>
      </c>
      <c r="AM296" s="19">
        <f>IF(Abschlüsse[[#This Row],[Ergeb]]="ET","",SQRT(($AF296-$AK296)^2+($AG296-$AL296)^2))</f>
        <v>12.369316876852981</v>
      </c>
      <c r="AN296" s="3">
        <v>1</v>
      </c>
      <c r="AO296" s="13">
        <v>-3</v>
      </c>
      <c r="AP296" s="13">
        <v>13.5</v>
      </c>
      <c r="AQ296" s="19">
        <f t="shared" si="18"/>
        <v>2.5</v>
      </c>
      <c r="AR296" s="3">
        <v>3</v>
      </c>
      <c r="AS296" s="13">
        <v>-4</v>
      </c>
      <c r="AT296" s="13">
        <v>6</v>
      </c>
      <c r="AU296" s="19">
        <f t="shared" si="19"/>
        <v>7.6485292703891776</v>
      </c>
    </row>
    <row r="297" spans="1:47" ht="25.05" customHeight="1">
      <c r="A297" s="3">
        <v>11</v>
      </c>
      <c r="B297" s="2" t="s">
        <v>75</v>
      </c>
      <c r="C297" s="17" t="str">
        <f>IF($A297="","",IF(VLOOKUP($A297,Spiele!$A$2:$D$16,3,FALSE)=$B297,"H","G"))</f>
        <v>H</v>
      </c>
      <c r="D297" s="17" t="str">
        <f>IF($B297="","",IF(VLOOKUP($A297,Spiele!$A$2:$F$16,3,FALSE)=$B297,VLOOKUP($A297,Spiele!$A$2:$F$16,4,FALSE),VLOOKUP($A297,Spiele!$A$2:$F$16,3,FALSE)))</f>
        <v>FCN</v>
      </c>
      <c r="E297" s="18">
        <f>IF(Abschlüsse[[#This Row],[Ergeb]]="ET",0,COUNTIFS($A$2:$A297,$A297,$B$2:$B297,$B297,$L$2:$L297,"&lt;&gt;ET"))</f>
        <v>8</v>
      </c>
      <c r="F297" s="11">
        <v>41</v>
      </c>
      <c r="G297" s="12">
        <v>2</v>
      </c>
      <c r="H297" s="18">
        <f>COUNTIFS('Rote Karten'!$A$2:$A$4,$A297,'Rote Karten'!$D$2:$D$4,"&lt;&gt;"&amp;$B297,'Rote Karten'!$B$2:$B$4,"&lt;"&amp;$F297,'Rote Karten'!$C$2:$C$4,"&lt;="&amp;$G297)-COUNTIFS('Rote Karten'!$A$2:$A$4,$A297,'Rote Karten'!$D$2:$D$4,$B297,'Rote Karten'!$B$2:$B$4,"&lt;"&amp;$F297,'Rote Karten'!$C$2:$C$4,"&lt;="&amp;$G297)</f>
        <v>0</v>
      </c>
      <c r="I297" s="17" t="str">
        <f>IF(OR($L297="Tor",$L297="ET"),_xlfn.IFNA(IF(VLOOKUP($A297,Spiele!$A$2:$C$16,3,FALSE)=$B297,COUNTIFS($L$2:$L297,"Tor",$B$2:$B297,$B297,$A$2:$A297,$A297)+COUNTIFS($L$2:$L297,"ET",$B$2:$B297,$B297,$A$2:$A297,$A297)&amp;":"&amp;COUNTIFS($L$2:$L297,"Tor",$B$2:$B297,"&lt;&gt;"&amp;$B297,$A$2:$A297,$A297)+COUNTIFS($L$2:$L297,"ET",$B$2:$B297,"&lt;&gt;"&amp;$B297,$A$2:$A297,$A297),COUNTIFS($L$2:$L297,"Tor",$B$2:$B297,"&lt;&gt;"&amp;$B297,$A$2:$A297,$A297)+COUNTIFS($L$2:$L297,"ET",$B$2:$B297,"&lt;&gt;"&amp;$B297,$A$2:$A297,$A297)&amp;":"&amp;COUNTIFS($L$2:$L297,"Tor",$B$2:$B297,$B297,$A$2:$A297,$A297)+COUNTIFS($L$2:$L297,"ET",$B$2:$B297,$B297,$A$2:$A297,$A297)),""),"")</f>
        <v/>
      </c>
      <c r="J297" s="18">
        <f>_xlfn.IFNA(IF(VLOOKUP($A297,Spiele!$A$2:$D$16,3,FALSE)=$B297,(COUNTIFS($L$1:$L296,"Tor",$B$1:$B296,$B297,$A$1:$A296,$A297)+COUNTIFS($L$1:$L296,"ET",$B$1:$B296,$B297,$A$1:$A296,$A297))-(COUNTIFS($L$1:$L296,"Tor",$B$1:$B296,"&lt;&gt;"&amp;$B297,$A$1:$A296,$A297)+COUNTIFS($L$1:$L296,"ET",$B$1:$B296,"&lt;&gt;"&amp;$B297,$A$1:$A296,$A297)),(COUNTIFS($L$1:$L296,"Tor",$B$1:$B296,$B297,$A$1:$A296,$A297)+COUNTIFS($L$1:$L296,"ET",$B$1:$B296,$B297,$A$1:$A296,$A297))-(COUNTIFS($L$1:$L296,"Tor",$B$1:$B296,"&lt;&gt;"&amp;$B297,$A$1:$A296,$A297)+COUNTIFS($L$1:$L296,"ET",$B$1:$B296,"&lt;&gt;"&amp;$B297,$A$1:$A296,$A297))),"")</f>
        <v>1</v>
      </c>
      <c r="K297" s="3">
        <v>19</v>
      </c>
      <c r="L297" s="17" t="s">
        <v>18</v>
      </c>
      <c r="M297" s="2" t="s">
        <v>164</v>
      </c>
      <c r="N297" s="2" t="s">
        <v>3</v>
      </c>
      <c r="O297" s="17"/>
      <c r="AA297" s="2" t="s">
        <v>143</v>
      </c>
      <c r="AB297" s="17" t="s">
        <v>144</v>
      </c>
      <c r="AC297" s="14" t="s">
        <v>151</v>
      </c>
      <c r="AD297" s="14" t="s">
        <v>146</v>
      </c>
      <c r="AE297" s="18"/>
      <c r="AF297" s="13">
        <v>11.5</v>
      </c>
      <c r="AG297" s="13">
        <v>7.5</v>
      </c>
      <c r="AH297" s="19">
        <f t="shared" si="16"/>
        <v>10.849682022990351</v>
      </c>
      <c r="AI297" s="19">
        <f t="shared" si="17"/>
        <v>17.407629340775326</v>
      </c>
      <c r="AJ297" s="2" t="s">
        <v>147</v>
      </c>
      <c r="AK297" s="13">
        <v>3</v>
      </c>
      <c r="AL297" s="13">
        <v>0.5</v>
      </c>
      <c r="AM297" s="19">
        <f>IF(Abschlüsse[[#This Row],[Ergeb]]="ET","",SQRT(($AF297-$AK297)^2+($AG297-$AL297)^2))</f>
        <v>11.01135777277262</v>
      </c>
      <c r="AN297" s="3">
        <v>0</v>
      </c>
      <c r="AO297" s="13"/>
      <c r="AP297" s="13"/>
      <c r="AQ297" s="19" t="str">
        <f t="shared" si="18"/>
        <v/>
      </c>
      <c r="AR297" s="3">
        <v>2</v>
      </c>
      <c r="AS297" s="13">
        <v>9.5</v>
      </c>
      <c r="AT297" s="13">
        <v>6</v>
      </c>
      <c r="AU297" s="19">
        <f t="shared" si="19"/>
        <v>2.5</v>
      </c>
    </row>
    <row r="298" spans="1:47" ht="25.05" customHeight="1">
      <c r="A298" s="3">
        <v>11</v>
      </c>
      <c r="B298" s="2" t="s">
        <v>75</v>
      </c>
      <c r="C298" s="17" t="str">
        <f>IF($A298="","",IF(VLOOKUP($A298,Spiele!$A$2:$D$16,3,FALSE)=$B298,"H","G"))</f>
        <v>H</v>
      </c>
      <c r="D298" s="17" t="str">
        <f>IF($B298="","",IF(VLOOKUP($A298,Spiele!$A$2:$F$16,3,FALSE)=$B298,VLOOKUP($A298,Spiele!$A$2:$F$16,4,FALSE),VLOOKUP($A298,Spiele!$A$2:$F$16,3,FALSE)))</f>
        <v>FCN</v>
      </c>
      <c r="E298" s="18">
        <f>IF(Abschlüsse[[#This Row],[Ergeb]]="ET",0,COUNTIFS($A$2:$A298,$A298,$B$2:$B298,$B298,$L$2:$L298,"&lt;&gt;ET"))</f>
        <v>9</v>
      </c>
      <c r="F298" s="11">
        <v>46</v>
      </c>
      <c r="G298" s="12">
        <v>2</v>
      </c>
      <c r="H298" s="18">
        <f>COUNTIFS('Rote Karten'!$A$2:$A$4,$A298,'Rote Karten'!$D$2:$D$4,"&lt;&gt;"&amp;$B298,'Rote Karten'!$B$2:$B$4,"&lt;"&amp;$F298,'Rote Karten'!$C$2:$C$4,"&lt;="&amp;$G298)-COUNTIFS('Rote Karten'!$A$2:$A$4,$A298,'Rote Karten'!$D$2:$D$4,$B298,'Rote Karten'!$B$2:$B$4,"&lt;"&amp;$F298,'Rote Karten'!$C$2:$C$4,"&lt;="&amp;$G298)</f>
        <v>0</v>
      </c>
      <c r="I298" s="17" t="str">
        <f>IF(OR($L298="Tor",$L298="ET"),_xlfn.IFNA(IF(VLOOKUP($A298,Spiele!$A$2:$C$16,3,FALSE)=$B298,COUNTIFS($L$2:$L298,"Tor",$B$2:$B298,$B298,$A$2:$A298,$A298)+COUNTIFS($L$2:$L298,"ET",$B$2:$B298,$B298,$A$2:$A298,$A298)&amp;":"&amp;COUNTIFS($L$2:$L298,"Tor",$B$2:$B298,"&lt;&gt;"&amp;$B298,$A$2:$A298,$A298)+COUNTIFS($L$2:$L298,"ET",$B$2:$B298,"&lt;&gt;"&amp;$B298,$A$2:$A298,$A298),COUNTIFS($L$2:$L298,"Tor",$B$2:$B298,"&lt;&gt;"&amp;$B298,$A$2:$A298,$A298)+COUNTIFS($L$2:$L298,"ET",$B$2:$B298,"&lt;&gt;"&amp;$B298,$A$2:$A298,$A298)&amp;":"&amp;COUNTIFS($L$2:$L298,"Tor",$B$2:$B298,$B298,$A$2:$A298,$A298)+COUNTIFS($L$2:$L298,"ET",$B$2:$B298,$B298,$A$2:$A298,$A298)),""),"")</f>
        <v>3:1</v>
      </c>
      <c r="J298" s="18">
        <f>_xlfn.IFNA(IF(VLOOKUP($A298,Spiele!$A$2:$D$16,3,FALSE)=$B298,(COUNTIFS($L$1:$L297,"Tor",$B$1:$B297,$B298,$A$1:$A297,$A298)+COUNTIFS($L$1:$L297,"ET",$B$1:$B297,$B298,$A$1:$A297,$A298))-(COUNTIFS($L$1:$L297,"Tor",$B$1:$B297,"&lt;&gt;"&amp;$B298,$A$1:$A297,$A298)+COUNTIFS($L$1:$L297,"ET",$B$1:$B297,"&lt;&gt;"&amp;$B298,$A$1:$A297,$A298)),(COUNTIFS($L$1:$L297,"Tor",$B$1:$B297,$B298,$A$1:$A297,$A298)+COUNTIFS($L$1:$L297,"ET",$B$1:$B297,$B298,$A$1:$A297,$A298))-(COUNTIFS($L$1:$L297,"Tor",$B$1:$B297,"&lt;&gt;"&amp;$B298,$A$1:$A297,$A298)+COUNTIFS($L$1:$L297,"ET",$B$1:$B297,"&lt;&gt;"&amp;$B298,$A$1:$A297,$A298))),"")</f>
        <v>1</v>
      </c>
      <c r="K298" s="3">
        <v>20</v>
      </c>
      <c r="L298" s="17" t="s">
        <v>0</v>
      </c>
      <c r="M298" s="2" t="s">
        <v>164</v>
      </c>
      <c r="N298" s="2" t="s">
        <v>153</v>
      </c>
      <c r="O298" s="17"/>
      <c r="AA298" s="2" t="s">
        <v>152</v>
      </c>
      <c r="AB298" s="17" t="s">
        <v>150</v>
      </c>
      <c r="AC298" s="14" t="s">
        <v>151</v>
      </c>
      <c r="AD298" s="14" t="s">
        <v>146</v>
      </c>
      <c r="AE298" s="18"/>
      <c r="AF298" s="13">
        <v>12</v>
      </c>
      <c r="AG298" s="13">
        <v>8</v>
      </c>
      <c r="AH298" s="19">
        <f t="shared" si="16"/>
        <v>11.556625805138799</v>
      </c>
      <c r="AI298" s="19">
        <f t="shared" si="17"/>
        <v>16.747495596862677</v>
      </c>
      <c r="AJ298" s="2" t="s">
        <v>147</v>
      </c>
      <c r="AK298" s="13">
        <v>8</v>
      </c>
      <c r="AL298" s="13">
        <v>5</v>
      </c>
      <c r="AM298" s="19">
        <f>IF(Abschlüsse[[#This Row],[Ergeb]]="ET","",SQRT(($AF298-$AK298)^2+($AG298-$AL298)^2))</f>
        <v>5</v>
      </c>
      <c r="AN298" s="3">
        <v>1</v>
      </c>
      <c r="AO298" s="13">
        <v>12</v>
      </c>
      <c r="AP298" s="13">
        <v>9</v>
      </c>
      <c r="AQ298" s="19">
        <f t="shared" si="18"/>
        <v>1</v>
      </c>
      <c r="AR298" s="3">
        <v>0</v>
      </c>
      <c r="AU298" s="19" t="str">
        <f t="shared" si="19"/>
        <v/>
      </c>
    </row>
    <row r="299" spans="1:47" ht="25.05" customHeight="1">
      <c r="A299" s="3">
        <v>11</v>
      </c>
      <c r="B299" s="2" t="s">
        <v>75</v>
      </c>
      <c r="C299" s="17" t="str">
        <f>IF($A299="","",IF(VLOOKUP($A299,Spiele!$A$2:$D$16,3,FALSE)=$B299,"H","G"))</f>
        <v>H</v>
      </c>
      <c r="D299" s="17" t="str">
        <f>IF($B299="","",IF(VLOOKUP($A299,Spiele!$A$2:$F$16,3,FALSE)=$B299,VLOOKUP($A299,Spiele!$A$2:$F$16,4,FALSE),VLOOKUP($A299,Spiele!$A$2:$F$16,3,FALSE)))</f>
        <v>FCN</v>
      </c>
      <c r="E299" s="18">
        <f>IF(Abschlüsse[[#This Row],[Ergeb]]="ET",0,COUNTIFS($A$2:$A299,$A299,$B$2:$B299,$B299,$L$2:$L299,"&lt;&gt;ET"))</f>
        <v>10</v>
      </c>
      <c r="F299" s="11">
        <v>57</v>
      </c>
      <c r="G299" s="12">
        <v>2</v>
      </c>
      <c r="H299" s="18">
        <f>COUNTIFS('Rote Karten'!$A$2:$A$4,$A299,'Rote Karten'!$D$2:$D$4,"&lt;&gt;"&amp;$B299,'Rote Karten'!$B$2:$B$4,"&lt;"&amp;$F299,'Rote Karten'!$C$2:$C$4,"&lt;="&amp;$G299)-COUNTIFS('Rote Karten'!$A$2:$A$4,$A299,'Rote Karten'!$D$2:$D$4,$B299,'Rote Karten'!$B$2:$B$4,"&lt;"&amp;$F299,'Rote Karten'!$C$2:$C$4,"&lt;="&amp;$G299)</f>
        <v>0</v>
      </c>
      <c r="I299" s="17" t="str">
        <f>IF(OR($L299="Tor",$L299="ET"),_xlfn.IFNA(IF(VLOOKUP($A299,Spiele!$A$2:$C$16,3,FALSE)=$B299,COUNTIFS($L$2:$L299,"Tor",$B$2:$B299,$B299,$A$2:$A299,$A299)+COUNTIFS($L$2:$L299,"ET",$B$2:$B299,$B299,$A$2:$A299,$A299)&amp;":"&amp;COUNTIFS($L$2:$L299,"Tor",$B$2:$B299,"&lt;&gt;"&amp;$B299,$A$2:$A299,$A299)+COUNTIFS($L$2:$L299,"ET",$B$2:$B299,"&lt;&gt;"&amp;$B299,$A$2:$A299,$A299),COUNTIFS($L$2:$L299,"Tor",$B$2:$B299,"&lt;&gt;"&amp;$B299,$A$2:$A299,$A299)+COUNTIFS($L$2:$L299,"ET",$B$2:$B299,"&lt;&gt;"&amp;$B299,$A$2:$A299,$A299)&amp;":"&amp;COUNTIFS($L$2:$L299,"Tor",$B$2:$B299,$B299,$A$2:$A299,$A299)+COUNTIFS($L$2:$L299,"ET",$B$2:$B299,$B299,$A$2:$A299,$A299)),""),"")</f>
        <v/>
      </c>
      <c r="J299" s="18">
        <f>_xlfn.IFNA(IF(VLOOKUP($A299,Spiele!$A$2:$D$16,3,FALSE)=$B299,(COUNTIFS($L$1:$L298,"Tor",$B$1:$B298,$B299,$A$1:$A298,$A299)+COUNTIFS($L$1:$L298,"ET",$B$1:$B298,$B299,$A$1:$A298,$A299))-(COUNTIFS($L$1:$L298,"Tor",$B$1:$B298,"&lt;&gt;"&amp;$B299,$A$1:$A298,$A299)+COUNTIFS($L$1:$L298,"ET",$B$1:$B298,"&lt;&gt;"&amp;$B299,$A$1:$A298,$A299)),(COUNTIFS($L$1:$L298,"Tor",$B$1:$B298,$B299,$A$1:$A298,$A299)+COUNTIFS($L$1:$L298,"ET",$B$1:$B298,$B299,$A$1:$A298,$A299))-(COUNTIFS($L$1:$L298,"Tor",$B$1:$B298,"&lt;&gt;"&amp;$B299,$A$1:$A298,$A299)+COUNTIFS($L$1:$L298,"ET",$B$1:$B298,"&lt;&gt;"&amp;$B299,$A$1:$A298,$A299))),"")</f>
        <v>2</v>
      </c>
      <c r="K299" s="3">
        <v>21</v>
      </c>
      <c r="L299" s="17" t="s">
        <v>19</v>
      </c>
      <c r="M299" s="2" t="s">
        <v>174</v>
      </c>
      <c r="N299" s="2" t="s">
        <v>174</v>
      </c>
      <c r="O299" s="17"/>
      <c r="AA299" s="2" t="s">
        <v>155</v>
      </c>
      <c r="AB299" s="17" t="s">
        <v>161</v>
      </c>
      <c r="AC299" s="14" t="s">
        <v>162</v>
      </c>
      <c r="AD299" s="14" t="s">
        <v>157</v>
      </c>
      <c r="AE299" s="18"/>
      <c r="AF299" s="13">
        <v>6.5</v>
      </c>
      <c r="AG299" s="13">
        <v>6</v>
      </c>
      <c r="AH299" s="19">
        <f t="shared" si="16"/>
        <v>6.6381925250778924</v>
      </c>
      <c r="AI299" s="19">
        <f t="shared" si="17"/>
        <v>34.106220870775765</v>
      </c>
      <c r="AJ299" s="2" t="s">
        <v>147</v>
      </c>
      <c r="AK299" s="13">
        <v>2</v>
      </c>
      <c r="AL299" s="13">
        <v>0.5</v>
      </c>
      <c r="AM299" s="19">
        <f>IF(Abschlüsse[[#This Row],[Ergeb]]="ET","",SQRT(($AF299-$AK299)^2+($AG299-$AL299)^2))</f>
        <v>7.1063352017759476</v>
      </c>
      <c r="AN299" s="3">
        <v>2</v>
      </c>
      <c r="AO299" s="13">
        <v>7</v>
      </c>
      <c r="AP299" s="13">
        <v>5.5</v>
      </c>
      <c r="AQ299" s="19">
        <f t="shared" si="18"/>
        <v>0.70710678118654757</v>
      </c>
      <c r="AR299" s="3">
        <v>2</v>
      </c>
      <c r="AS299" s="13">
        <v>3.5</v>
      </c>
      <c r="AT299" s="13">
        <v>4.5</v>
      </c>
      <c r="AU299" s="19">
        <f t="shared" si="19"/>
        <v>3.3541019662496847</v>
      </c>
    </row>
    <row r="300" spans="1:47" ht="25.05" customHeight="1">
      <c r="A300" s="3">
        <v>11</v>
      </c>
      <c r="B300" s="2" t="s">
        <v>8</v>
      </c>
      <c r="C300" s="17" t="str">
        <f>IF($A300="","",IF(VLOOKUP($A300,Spiele!$A$2:$D$16,3,FALSE)=$B300,"H","G"))</f>
        <v>G</v>
      </c>
      <c r="D300" s="17" t="str">
        <f>IF($B300="","",IF(VLOOKUP($A300,Spiele!$A$2:$F$16,3,FALSE)=$B300,VLOOKUP($A300,Spiele!$A$2:$F$16,4,FALSE),VLOOKUP($A300,Spiele!$A$2:$F$16,3,FALSE)))</f>
        <v>KSC</v>
      </c>
      <c r="E300" s="18">
        <f>IF(Abschlüsse[[#This Row],[Ergeb]]="ET",0,COUNTIFS($A$2:$A300,$A300,$B$2:$B300,$B300,$L$2:$L300,"&lt;&gt;ET"))</f>
        <v>11</v>
      </c>
      <c r="F300" s="11">
        <v>58</v>
      </c>
      <c r="G300" s="12">
        <v>2</v>
      </c>
      <c r="H300" s="18">
        <f>COUNTIFS('Rote Karten'!$A$2:$A$4,$A300,'Rote Karten'!$D$2:$D$4,"&lt;&gt;"&amp;$B300,'Rote Karten'!$B$2:$B$4,"&lt;"&amp;$F300,'Rote Karten'!$C$2:$C$4,"&lt;="&amp;$G300)-COUNTIFS('Rote Karten'!$A$2:$A$4,$A300,'Rote Karten'!$D$2:$D$4,$B300,'Rote Karten'!$B$2:$B$4,"&lt;"&amp;$F300,'Rote Karten'!$C$2:$C$4,"&lt;="&amp;$G300)</f>
        <v>0</v>
      </c>
      <c r="I300" s="17" t="str">
        <f>IF(OR($L300="Tor",$L300="ET"),_xlfn.IFNA(IF(VLOOKUP($A300,Spiele!$A$2:$C$16,3,FALSE)=$B300,COUNTIFS($L$2:$L300,"Tor",$B$2:$B300,$B300,$A$2:$A300,$A300)+COUNTIFS($L$2:$L300,"ET",$B$2:$B300,$B300,$A$2:$A300,$A300)&amp;":"&amp;COUNTIFS($L$2:$L300,"Tor",$B$2:$B300,"&lt;&gt;"&amp;$B300,$A$2:$A300,$A300)+COUNTIFS($L$2:$L300,"ET",$B$2:$B300,"&lt;&gt;"&amp;$B300,$A$2:$A300,$A300),COUNTIFS($L$2:$L300,"Tor",$B$2:$B300,"&lt;&gt;"&amp;$B300,$A$2:$A300,$A300)+COUNTIFS($L$2:$L300,"ET",$B$2:$B300,"&lt;&gt;"&amp;$B300,$A$2:$A300,$A300)&amp;":"&amp;COUNTIFS($L$2:$L300,"Tor",$B$2:$B300,$B300,$A$2:$A300,$A300)+COUNTIFS($L$2:$L300,"ET",$B$2:$B300,$B300,$A$2:$A300,$A300)),""),"")</f>
        <v>3:2</v>
      </c>
      <c r="J300" s="18">
        <f>_xlfn.IFNA(IF(VLOOKUP($A300,Spiele!$A$2:$D$16,3,FALSE)=$B300,(COUNTIFS($L$1:$L299,"Tor",$B$1:$B299,$B300,$A$1:$A299,$A300)+COUNTIFS($L$1:$L299,"ET",$B$1:$B299,$B300,$A$1:$A299,$A300))-(COUNTIFS($L$1:$L299,"Tor",$B$1:$B299,"&lt;&gt;"&amp;$B300,$A$1:$A299,$A300)+COUNTIFS($L$1:$L299,"ET",$B$1:$B299,"&lt;&gt;"&amp;$B300,$A$1:$A299,$A300)),(COUNTIFS($L$1:$L299,"Tor",$B$1:$B299,$B300,$A$1:$A299,$A300)+COUNTIFS($L$1:$L299,"ET",$B$1:$B299,$B300,$A$1:$A299,$A300))-(COUNTIFS($L$1:$L299,"Tor",$B$1:$B299,"&lt;&gt;"&amp;$B300,$A$1:$A299,$A300)+COUNTIFS($L$1:$L299,"ET",$B$1:$B299,"&lt;&gt;"&amp;$B300,$A$1:$A299,$A300))),"")</f>
        <v>-2</v>
      </c>
      <c r="K300" s="3">
        <v>22</v>
      </c>
      <c r="L300" s="17" t="s">
        <v>0</v>
      </c>
      <c r="M300" s="2" t="s">
        <v>148</v>
      </c>
      <c r="N300" s="2" t="s">
        <v>173</v>
      </c>
      <c r="O300" s="17">
        <v>8</v>
      </c>
      <c r="P300" s="2">
        <v>9</v>
      </c>
      <c r="Q300" s="2">
        <v>21</v>
      </c>
      <c r="R300" s="2">
        <v>16</v>
      </c>
      <c r="S300" s="2">
        <v>20</v>
      </c>
      <c r="AA300" s="2" t="s">
        <v>143</v>
      </c>
      <c r="AB300" s="17" t="s">
        <v>150</v>
      </c>
      <c r="AC300" s="14" t="s">
        <v>151</v>
      </c>
      <c r="AD300" s="14" t="s">
        <v>146</v>
      </c>
      <c r="AE300" s="18">
        <v>7</v>
      </c>
      <c r="AF300" s="13">
        <v>-1</v>
      </c>
      <c r="AG300" s="13">
        <v>8.5</v>
      </c>
      <c r="AH300" s="19">
        <f t="shared" si="16"/>
        <v>8.5</v>
      </c>
      <c r="AI300" s="19">
        <f t="shared" si="17"/>
        <v>46.110158509634289</v>
      </c>
      <c r="AJ300" s="2" t="s">
        <v>170</v>
      </c>
      <c r="AK300" s="13">
        <v>2</v>
      </c>
      <c r="AL300" s="13">
        <v>2.5</v>
      </c>
      <c r="AM300" s="19">
        <f>IF(Abschlüsse[[#This Row],[Ergeb]]="ET","",SQRT(($AF300-$AK300)^2+($AG300-$AL300)^2))</f>
        <v>6.7082039324993694</v>
      </c>
      <c r="AN300" s="3">
        <v>0</v>
      </c>
      <c r="AO300" s="13"/>
      <c r="AP300" s="13"/>
      <c r="AQ300" s="19" t="str">
        <f t="shared" si="18"/>
        <v/>
      </c>
      <c r="AR300" s="3">
        <v>0</v>
      </c>
      <c r="AU300" s="19" t="str">
        <f t="shared" si="19"/>
        <v/>
      </c>
    </row>
    <row r="301" spans="1:47" ht="25.05" customHeight="1">
      <c r="A301" s="3">
        <v>11</v>
      </c>
      <c r="B301" s="2" t="s">
        <v>8</v>
      </c>
      <c r="C301" s="17" t="str">
        <f>IF($A301="","",IF(VLOOKUP($A301,Spiele!$A$2:$D$16,3,FALSE)=$B301,"H","G"))</f>
        <v>G</v>
      </c>
      <c r="D301" s="17" t="str">
        <f>IF($B301="","",IF(VLOOKUP($A301,Spiele!$A$2:$F$16,3,FALSE)=$B301,VLOOKUP($A301,Spiele!$A$2:$F$16,4,FALSE),VLOOKUP($A301,Spiele!$A$2:$F$16,3,FALSE)))</f>
        <v>KSC</v>
      </c>
      <c r="E301" s="18">
        <f>IF(Abschlüsse[[#This Row],[Ergeb]]="ET",0,COUNTIFS($A$2:$A301,$A301,$B$2:$B301,$B301,$L$2:$L301,"&lt;&gt;ET"))</f>
        <v>12</v>
      </c>
      <c r="F301" s="11">
        <v>59</v>
      </c>
      <c r="G301" s="12">
        <v>2</v>
      </c>
      <c r="H301" s="18">
        <f>COUNTIFS('Rote Karten'!$A$2:$A$4,$A301,'Rote Karten'!$D$2:$D$4,"&lt;&gt;"&amp;$B301,'Rote Karten'!$B$2:$B$4,"&lt;"&amp;$F301,'Rote Karten'!$C$2:$C$4,"&lt;="&amp;$G301)-COUNTIFS('Rote Karten'!$A$2:$A$4,$A301,'Rote Karten'!$D$2:$D$4,$B301,'Rote Karten'!$B$2:$B$4,"&lt;"&amp;$F301,'Rote Karten'!$C$2:$C$4,"&lt;="&amp;$G301)</f>
        <v>0</v>
      </c>
      <c r="I301" s="17" t="str">
        <f>IF(OR($L301="Tor",$L301="ET"),_xlfn.IFNA(IF(VLOOKUP($A301,Spiele!$A$2:$C$16,3,FALSE)=$B301,COUNTIFS($L$2:$L301,"Tor",$B$2:$B301,$B301,$A$2:$A301,$A301)+COUNTIFS($L$2:$L301,"ET",$B$2:$B301,$B301,$A$2:$A301,$A301)&amp;":"&amp;COUNTIFS($L$2:$L301,"Tor",$B$2:$B301,"&lt;&gt;"&amp;$B301,$A$2:$A301,$A301)+COUNTIFS($L$2:$L301,"ET",$B$2:$B301,"&lt;&gt;"&amp;$B301,$A$2:$A301,$A301),COUNTIFS($L$2:$L301,"Tor",$B$2:$B301,"&lt;&gt;"&amp;$B301,$A$2:$A301,$A301)+COUNTIFS($L$2:$L301,"ET",$B$2:$B301,"&lt;&gt;"&amp;$B301,$A$2:$A301,$A301)&amp;":"&amp;COUNTIFS($L$2:$L301,"Tor",$B$2:$B301,$B301,$A$2:$A301,$A301)+COUNTIFS($L$2:$L301,"ET",$B$2:$B301,$B301,$A$2:$A301,$A301)),""),"")</f>
        <v/>
      </c>
      <c r="J301" s="18">
        <f>_xlfn.IFNA(IF(VLOOKUP($A301,Spiele!$A$2:$D$16,3,FALSE)=$B301,(COUNTIFS($L$1:$L300,"Tor",$B$1:$B300,$B301,$A$1:$A300,$A301)+COUNTIFS($L$1:$L300,"ET",$B$1:$B300,$B301,$A$1:$A300,$A301))-(COUNTIFS($L$1:$L300,"Tor",$B$1:$B300,"&lt;&gt;"&amp;$B301,$A$1:$A300,$A301)+COUNTIFS($L$1:$L300,"ET",$B$1:$B300,"&lt;&gt;"&amp;$B301,$A$1:$A300,$A301)),(COUNTIFS($L$1:$L300,"Tor",$B$1:$B300,$B301,$A$1:$A300,$A301)+COUNTIFS($L$1:$L300,"ET",$B$1:$B300,$B301,$A$1:$A300,$A301))-(COUNTIFS($L$1:$L300,"Tor",$B$1:$B300,"&lt;&gt;"&amp;$B301,$A$1:$A300,$A301)+COUNTIFS($L$1:$L300,"ET",$B$1:$B300,"&lt;&gt;"&amp;$B301,$A$1:$A300,$A301))),"")</f>
        <v>-1</v>
      </c>
      <c r="K301" s="3">
        <v>23</v>
      </c>
      <c r="L301" s="17" t="s">
        <v>171</v>
      </c>
      <c r="M301" s="2" t="s">
        <v>164</v>
      </c>
      <c r="N301" s="2" t="s">
        <v>3</v>
      </c>
      <c r="O301" s="17">
        <v>9</v>
      </c>
      <c r="AA301" s="2" t="s">
        <v>152</v>
      </c>
      <c r="AB301" s="17" t="s">
        <v>144</v>
      </c>
      <c r="AC301" s="14" t="s">
        <v>151</v>
      </c>
      <c r="AD301" s="14" t="s">
        <v>146</v>
      </c>
      <c r="AE301" s="18">
        <v>7</v>
      </c>
      <c r="AF301" s="13">
        <v>-10</v>
      </c>
      <c r="AG301" s="13">
        <v>8.5</v>
      </c>
      <c r="AH301" s="19">
        <f t="shared" si="16"/>
        <v>10.604036967117759</v>
      </c>
      <c r="AI301" s="19">
        <f t="shared" si="17"/>
        <v>21.389256584913166</v>
      </c>
      <c r="AJ301" s="2" t="s">
        <v>147</v>
      </c>
      <c r="AK301" s="13">
        <v>-3.5</v>
      </c>
      <c r="AL301" s="13">
        <v>1</v>
      </c>
      <c r="AM301" s="19">
        <f>IF(Abschlüsse[[#This Row],[Ergeb]]="ET","",SQRT(($AF301-$AK301)^2+($AG301-$AL301)^2))</f>
        <v>9.9247166206396038</v>
      </c>
      <c r="AN301" s="3">
        <v>1</v>
      </c>
      <c r="AO301" s="13">
        <v>-10.5</v>
      </c>
      <c r="AP301" s="13">
        <v>8</v>
      </c>
      <c r="AQ301" s="19">
        <f t="shared" si="18"/>
        <v>0.70710678118654757</v>
      </c>
      <c r="AR301" s="3">
        <v>0</v>
      </c>
      <c r="AU301" s="19" t="str">
        <f t="shared" si="19"/>
        <v/>
      </c>
    </row>
    <row r="302" spans="1:47" ht="25.05" customHeight="1">
      <c r="A302" s="3">
        <v>11</v>
      </c>
      <c r="B302" s="2" t="s">
        <v>8</v>
      </c>
      <c r="C302" s="17" t="str">
        <f>IF($A302="","",IF(VLOOKUP($A302,Spiele!$A$2:$D$16,3,FALSE)=$B302,"H","G"))</f>
        <v>G</v>
      </c>
      <c r="D302" s="17" t="str">
        <f>IF($B302="","",IF(VLOOKUP($A302,Spiele!$A$2:$F$16,3,FALSE)=$B302,VLOOKUP($A302,Spiele!$A$2:$F$16,4,FALSE),VLOOKUP($A302,Spiele!$A$2:$F$16,3,FALSE)))</f>
        <v>KSC</v>
      </c>
      <c r="E302" s="18">
        <f>IF(Abschlüsse[[#This Row],[Ergeb]]="ET",0,COUNTIFS($A$2:$A302,$A302,$B$2:$B302,$B302,$L$2:$L302,"&lt;&gt;ET"))</f>
        <v>13</v>
      </c>
      <c r="F302" s="11">
        <v>60</v>
      </c>
      <c r="G302" s="12">
        <v>2</v>
      </c>
      <c r="H302" s="18">
        <f>COUNTIFS('Rote Karten'!$A$2:$A$4,$A302,'Rote Karten'!$D$2:$D$4,"&lt;&gt;"&amp;$B302,'Rote Karten'!$B$2:$B$4,"&lt;"&amp;$F302,'Rote Karten'!$C$2:$C$4,"&lt;="&amp;$G302)-COUNTIFS('Rote Karten'!$A$2:$A$4,$A302,'Rote Karten'!$D$2:$D$4,$B302,'Rote Karten'!$B$2:$B$4,"&lt;"&amp;$F302,'Rote Karten'!$C$2:$C$4,"&lt;="&amp;$G302)</f>
        <v>0</v>
      </c>
      <c r="I302" s="17" t="str">
        <f>IF(OR($L302="Tor",$L302="ET"),_xlfn.IFNA(IF(VLOOKUP($A302,Spiele!$A$2:$C$16,3,FALSE)=$B302,COUNTIFS($L$2:$L302,"Tor",$B$2:$B302,$B302,$A$2:$A302,$A302)+COUNTIFS($L$2:$L302,"ET",$B$2:$B302,$B302,$A$2:$A302,$A302)&amp;":"&amp;COUNTIFS($L$2:$L302,"Tor",$B$2:$B302,"&lt;&gt;"&amp;$B302,$A$2:$A302,$A302)+COUNTIFS($L$2:$L302,"ET",$B$2:$B302,"&lt;&gt;"&amp;$B302,$A$2:$A302,$A302),COUNTIFS($L$2:$L302,"Tor",$B$2:$B302,"&lt;&gt;"&amp;$B302,$A$2:$A302,$A302)+COUNTIFS($L$2:$L302,"ET",$B$2:$B302,"&lt;&gt;"&amp;$B302,$A$2:$A302,$A302)&amp;":"&amp;COUNTIFS($L$2:$L302,"Tor",$B$2:$B302,$B302,$A$2:$A302,$A302)+COUNTIFS($L$2:$L302,"ET",$B$2:$B302,$B302,$A$2:$A302,$A302)),""),"")</f>
        <v/>
      </c>
      <c r="J302" s="18">
        <f>_xlfn.IFNA(IF(VLOOKUP($A302,Spiele!$A$2:$D$16,3,FALSE)=$B302,(COUNTIFS($L$1:$L301,"Tor",$B$1:$B301,$B302,$A$1:$A301,$A302)+COUNTIFS($L$1:$L301,"ET",$B$1:$B301,$B302,$A$1:$A301,$A302))-(COUNTIFS($L$1:$L301,"Tor",$B$1:$B301,"&lt;&gt;"&amp;$B302,$A$1:$A301,$A302)+COUNTIFS($L$1:$L301,"ET",$B$1:$B301,"&lt;&gt;"&amp;$B302,$A$1:$A301,$A302)),(COUNTIFS($L$1:$L301,"Tor",$B$1:$B301,$B302,$A$1:$A301,$A302)+COUNTIFS($L$1:$L301,"ET",$B$1:$B301,$B302,$A$1:$A301,$A302))-(COUNTIFS($L$1:$L301,"Tor",$B$1:$B301,"&lt;&gt;"&amp;$B302,$A$1:$A301,$A302)+COUNTIFS($L$1:$L301,"ET",$B$1:$B301,"&lt;&gt;"&amp;$B302,$A$1:$A301,$A302))),"")</f>
        <v>-1</v>
      </c>
      <c r="K302" s="3">
        <v>24</v>
      </c>
      <c r="L302" s="17" t="s">
        <v>19</v>
      </c>
      <c r="M302" s="2" t="s">
        <v>164</v>
      </c>
      <c r="N302" s="2" t="s">
        <v>159</v>
      </c>
      <c r="O302" s="17">
        <v>11</v>
      </c>
      <c r="P302" s="2">
        <v>8</v>
      </c>
      <c r="Q302" s="2">
        <v>6</v>
      </c>
      <c r="AA302" s="2" t="s">
        <v>152</v>
      </c>
      <c r="AB302" s="17" t="s">
        <v>150</v>
      </c>
      <c r="AC302" s="14" t="s">
        <v>151</v>
      </c>
      <c r="AD302" s="14" t="s">
        <v>157</v>
      </c>
      <c r="AE302" s="18">
        <v>7</v>
      </c>
      <c r="AF302" s="13">
        <v>3</v>
      </c>
      <c r="AG302" s="13">
        <v>20</v>
      </c>
      <c r="AH302" s="19">
        <f t="shared" si="16"/>
        <v>20</v>
      </c>
      <c r="AI302" s="19">
        <f t="shared" si="17"/>
        <v>20.307833196437571</v>
      </c>
      <c r="AJ302" s="2" t="s">
        <v>147</v>
      </c>
      <c r="AK302" s="13">
        <v>1.5</v>
      </c>
      <c r="AL302" s="13">
        <v>3.5</v>
      </c>
      <c r="AM302" s="19">
        <f>IF(Abschlüsse[[#This Row],[Ergeb]]="ET","",SQRT(($AF302-$AK302)^2+($AG302-$AL302)^2))</f>
        <v>16.568041525780892</v>
      </c>
      <c r="AN302" s="3">
        <v>2</v>
      </c>
      <c r="AO302" s="13">
        <v>5</v>
      </c>
      <c r="AP302" s="13">
        <v>20.5</v>
      </c>
      <c r="AQ302" s="19">
        <f t="shared" si="18"/>
        <v>2.0615528128088303</v>
      </c>
      <c r="AR302" s="3">
        <v>1</v>
      </c>
      <c r="AS302" s="13">
        <v>2.5</v>
      </c>
      <c r="AT302" s="13">
        <v>18.5</v>
      </c>
      <c r="AU302" s="19">
        <f t="shared" si="19"/>
        <v>1.5811388300841898</v>
      </c>
    </row>
    <row r="303" spans="1:47" ht="25.05" customHeight="1">
      <c r="A303" s="3">
        <v>11</v>
      </c>
      <c r="B303" s="2" t="s">
        <v>75</v>
      </c>
      <c r="C303" s="17" t="str">
        <f>IF($A303="","",IF(VLOOKUP($A303,Spiele!$A$2:$D$16,3,FALSE)=$B303,"H","G"))</f>
        <v>H</v>
      </c>
      <c r="D303" s="17" t="str">
        <f>IF($B303="","",IF(VLOOKUP($A303,Spiele!$A$2:$F$16,3,FALSE)=$B303,VLOOKUP($A303,Spiele!$A$2:$F$16,4,FALSE),VLOOKUP($A303,Spiele!$A$2:$F$16,3,FALSE)))</f>
        <v>FCN</v>
      </c>
      <c r="E303" s="18">
        <f>IF(Abschlüsse[[#This Row],[Ergeb]]="ET",0,COUNTIFS($A$2:$A303,$A303,$B$2:$B303,$B303,$L$2:$L303,"&lt;&gt;ET"))</f>
        <v>11</v>
      </c>
      <c r="F303" s="11">
        <v>61</v>
      </c>
      <c r="G303" s="12">
        <v>2</v>
      </c>
      <c r="H303" s="18">
        <f>COUNTIFS('Rote Karten'!$A$2:$A$4,$A303,'Rote Karten'!$D$2:$D$4,"&lt;&gt;"&amp;$B303,'Rote Karten'!$B$2:$B$4,"&lt;"&amp;$F303,'Rote Karten'!$C$2:$C$4,"&lt;="&amp;$G303)-COUNTIFS('Rote Karten'!$A$2:$A$4,$A303,'Rote Karten'!$D$2:$D$4,$B303,'Rote Karten'!$B$2:$B$4,"&lt;"&amp;$F303,'Rote Karten'!$C$2:$C$4,"&lt;="&amp;$G303)</f>
        <v>0</v>
      </c>
      <c r="I303" s="17" t="str">
        <f>IF(OR($L303="Tor",$L303="ET"),_xlfn.IFNA(IF(VLOOKUP($A303,Spiele!$A$2:$C$16,3,FALSE)=$B303,COUNTIFS($L$2:$L303,"Tor",$B$2:$B303,$B303,$A$2:$A303,$A303)+COUNTIFS($L$2:$L303,"ET",$B$2:$B303,$B303,$A$2:$A303,$A303)&amp;":"&amp;COUNTIFS($L$2:$L303,"Tor",$B$2:$B303,"&lt;&gt;"&amp;$B303,$A$2:$A303,$A303)+COUNTIFS($L$2:$L303,"ET",$B$2:$B303,"&lt;&gt;"&amp;$B303,$A$2:$A303,$A303),COUNTIFS($L$2:$L303,"Tor",$B$2:$B303,"&lt;&gt;"&amp;$B303,$A$2:$A303,$A303)+COUNTIFS($L$2:$L303,"ET",$B$2:$B303,"&lt;&gt;"&amp;$B303,$A$2:$A303,$A303)&amp;":"&amp;COUNTIFS($L$2:$L303,"Tor",$B$2:$B303,$B303,$A$2:$A303,$A303)+COUNTIFS($L$2:$L303,"ET",$B$2:$B303,$B303,$A$2:$A303,$A303)),""),"")</f>
        <v/>
      </c>
      <c r="J303" s="18">
        <f>_xlfn.IFNA(IF(VLOOKUP($A303,Spiele!$A$2:$D$16,3,FALSE)=$B303,(COUNTIFS($L$1:$L302,"Tor",$B$1:$B302,$B303,$A$1:$A302,$A303)+COUNTIFS($L$1:$L302,"ET",$B$1:$B302,$B303,$A$1:$A302,$A303))-(COUNTIFS($L$1:$L302,"Tor",$B$1:$B302,"&lt;&gt;"&amp;$B303,$A$1:$A302,$A303)+COUNTIFS($L$1:$L302,"ET",$B$1:$B302,"&lt;&gt;"&amp;$B303,$A$1:$A302,$A303)),(COUNTIFS($L$1:$L302,"Tor",$B$1:$B302,$B303,$A$1:$A302,$A303)+COUNTIFS($L$1:$L302,"ET",$B$1:$B302,$B303,$A$1:$A302,$A303))-(COUNTIFS($L$1:$L302,"Tor",$B$1:$B302,"&lt;&gt;"&amp;$B303,$A$1:$A302,$A303)+COUNTIFS($L$1:$L302,"ET",$B$1:$B302,"&lt;&gt;"&amp;$B303,$A$1:$A302,$A303))),"")</f>
        <v>1</v>
      </c>
      <c r="K303" s="3">
        <v>25</v>
      </c>
      <c r="L303" s="17" t="s">
        <v>19</v>
      </c>
      <c r="M303" s="2" t="s">
        <v>176</v>
      </c>
      <c r="N303" s="2" t="s">
        <v>177</v>
      </c>
      <c r="O303" s="17"/>
      <c r="AA303" s="2" t="s">
        <v>155</v>
      </c>
      <c r="AB303" s="17" t="s">
        <v>144</v>
      </c>
      <c r="AC303" s="14" t="s">
        <v>145</v>
      </c>
      <c r="AD303" s="14" t="s">
        <v>146</v>
      </c>
      <c r="AE303" s="18"/>
      <c r="AF303" s="13">
        <v>-5.5</v>
      </c>
      <c r="AG303" s="13">
        <v>4.5</v>
      </c>
      <c r="AH303" s="19">
        <f t="shared" si="16"/>
        <v>4.8616458118624806</v>
      </c>
      <c r="AI303" s="19">
        <f t="shared" si="17"/>
        <v>41.597558035663319</v>
      </c>
      <c r="AJ303" s="2" t="s">
        <v>147</v>
      </c>
      <c r="AK303" s="13">
        <v>-1.5</v>
      </c>
      <c r="AL303" s="13">
        <v>0.5</v>
      </c>
      <c r="AM303" s="19">
        <f>IF(Abschlüsse[[#This Row],[Ergeb]]="ET","",SQRT(($AF303-$AK303)^2+($AG303-$AL303)^2))</f>
        <v>5.6568542494923806</v>
      </c>
      <c r="AN303" s="3">
        <v>1</v>
      </c>
      <c r="AO303" s="13">
        <v>-5.5</v>
      </c>
      <c r="AP303" s="13">
        <v>5.5</v>
      </c>
      <c r="AQ303" s="19">
        <f t="shared" si="18"/>
        <v>1</v>
      </c>
      <c r="AR303" s="3">
        <v>0</v>
      </c>
      <c r="AU303" s="19" t="str">
        <f t="shared" si="19"/>
        <v/>
      </c>
    </row>
    <row r="304" spans="1:47" ht="25.05" customHeight="1">
      <c r="A304" s="3">
        <v>11</v>
      </c>
      <c r="B304" s="2" t="s">
        <v>8</v>
      </c>
      <c r="C304" s="17" t="str">
        <f>IF($A304="","",IF(VLOOKUP($A304,Spiele!$A$2:$D$16,3,FALSE)=$B304,"H","G"))</f>
        <v>G</v>
      </c>
      <c r="D304" s="17" t="str">
        <f>IF($B304="","",IF(VLOOKUP($A304,Spiele!$A$2:$F$16,3,FALSE)=$B304,VLOOKUP($A304,Spiele!$A$2:$F$16,4,FALSE),VLOOKUP($A304,Spiele!$A$2:$F$16,3,FALSE)))</f>
        <v>KSC</v>
      </c>
      <c r="E304" s="18">
        <f>IF(Abschlüsse[[#This Row],[Ergeb]]="ET",0,COUNTIFS($A$2:$A304,$A304,$B$2:$B304,$B304,$L$2:$L304,"&lt;&gt;ET"))</f>
        <v>14</v>
      </c>
      <c r="F304" s="11">
        <v>62</v>
      </c>
      <c r="G304" s="12">
        <v>2</v>
      </c>
      <c r="H304" s="18">
        <f>COUNTIFS('Rote Karten'!$A$2:$A$4,$A304,'Rote Karten'!$D$2:$D$4,"&lt;&gt;"&amp;$B304,'Rote Karten'!$B$2:$B$4,"&lt;"&amp;$F304,'Rote Karten'!$C$2:$C$4,"&lt;="&amp;$G304)-COUNTIFS('Rote Karten'!$A$2:$A$4,$A304,'Rote Karten'!$D$2:$D$4,$B304,'Rote Karten'!$B$2:$B$4,"&lt;"&amp;$F304,'Rote Karten'!$C$2:$C$4,"&lt;="&amp;$G304)</f>
        <v>0</v>
      </c>
      <c r="I304" s="17" t="str">
        <f>IF(OR($L304="Tor",$L304="ET"),_xlfn.IFNA(IF(VLOOKUP($A304,Spiele!$A$2:$C$16,3,FALSE)=$B304,COUNTIFS($L$2:$L304,"Tor",$B$2:$B304,$B304,$A$2:$A304,$A304)+COUNTIFS($L$2:$L304,"ET",$B$2:$B304,$B304,$A$2:$A304,$A304)&amp;":"&amp;COUNTIFS($L$2:$L304,"Tor",$B$2:$B304,"&lt;&gt;"&amp;$B304,$A$2:$A304,$A304)+COUNTIFS($L$2:$L304,"ET",$B$2:$B304,"&lt;&gt;"&amp;$B304,$A$2:$A304,$A304),COUNTIFS($L$2:$L304,"Tor",$B$2:$B304,"&lt;&gt;"&amp;$B304,$A$2:$A304,$A304)+COUNTIFS($L$2:$L304,"ET",$B$2:$B304,"&lt;&gt;"&amp;$B304,$A$2:$A304,$A304)&amp;":"&amp;COUNTIFS($L$2:$L304,"Tor",$B$2:$B304,$B304,$A$2:$A304,$A304)+COUNTIFS($L$2:$L304,"ET",$B$2:$B304,$B304,$A$2:$A304,$A304)),""),"")</f>
        <v/>
      </c>
      <c r="J304" s="18">
        <f>_xlfn.IFNA(IF(VLOOKUP($A304,Spiele!$A$2:$D$16,3,FALSE)=$B304,(COUNTIFS($L$1:$L303,"Tor",$B$1:$B303,$B304,$A$1:$A303,$A304)+COUNTIFS($L$1:$L303,"ET",$B$1:$B303,$B304,$A$1:$A303,$A304))-(COUNTIFS($L$1:$L303,"Tor",$B$1:$B303,"&lt;&gt;"&amp;$B304,$A$1:$A303,$A304)+COUNTIFS($L$1:$L303,"ET",$B$1:$B303,"&lt;&gt;"&amp;$B304,$A$1:$A303,$A304)),(COUNTIFS($L$1:$L303,"Tor",$B$1:$B303,$B304,$A$1:$A303,$A304)+COUNTIFS($L$1:$L303,"ET",$B$1:$B303,$B304,$A$1:$A303,$A304))-(COUNTIFS($L$1:$L303,"Tor",$B$1:$B303,"&lt;&gt;"&amp;$B304,$A$1:$A303,$A304)+COUNTIFS($L$1:$L303,"ET",$B$1:$B303,"&lt;&gt;"&amp;$B304,$A$1:$A303,$A304))),"")</f>
        <v>-1</v>
      </c>
      <c r="K304" s="3">
        <v>26</v>
      </c>
      <c r="L304" s="17" t="s">
        <v>19</v>
      </c>
      <c r="M304" s="2" t="s">
        <v>164</v>
      </c>
      <c r="N304" s="2" t="s">
        <v>159</v>
      </c>
      <c r="O304" s="17">
        <v>9</v>
      </c>
      <c r="AA304" s="2" t="s">
        <v>142</v>
      </c>
      <c r="AB304" s="17" t="s">
        <v>150</v>
      </c>
      <c r="AC304" s="14" t="s">
        <v>151</v>
      </c>
      <c r="AD304" s="14" t="s">
        <v>157</v>
      </c>
      <c r="AE304" s="18">
        <v>8</v>
      </c>
      <c r="AF304" s="13">
        <v>3</v>
      </c>
      <c r="AG304" s="13">
        <v>17.5</v>
      </c>
      <c r="AH304" s="19">
        <f t="shared" si="16"/>
        <v>17.5</v>
      </c>
      <c r="AI304" s="19">
        <f t="shared" si="17"/>
        <v>22.995240605722035</v>
      </c>
      <c r="AJ304" s="2" t="s">
        <v>147</v>
      </c>
      <c r="AK304" s="13">
        <v>0</v>
      </c>
      <c r="AL304" s="13">
        <v>3</v>
      </c>
      <c r="AM304" s="19">
        <f>IF(Abschlüsse[[#This Row],[Ergeb]]="ET","",SQRT(($AF304-$AK304)^2+($AG304-$AL304)^2))</f>
        <v>14.807092894960848</v>
      </c>
      <c r="AN304" s="3">
        <v>0</v>
      </c>
      <c r="AO304" s="13"/>
      <c r="AP304" s="13"/>
      <c r="AQ304" s="19" t="str">
        <f t="shared" si="18"/>
        <v/>
      </c>
      <c r="AR304" s="3">
        <v>1</v>
      </c>
      <c r="AS304" s="13">
        <v>3</v>
      </c>
      <c r="AT304" s="13">
        <v>12.5</v>
      </c>
      <c r="AU304" s="19">
        <f t="shared" si="19"/>
        <v>5</v>
      </c>
    </row>
    <row r="305" spans="1:47" ht="25.05" customHeight="1">
      <c r="A305" s="3">
        <v>11</v>
      </c>
      <c r="B305" s="2" t="s">
        <v>8</v>
      </c>
      <c r="C305" s="17" t="str">
        <f>IF($A305="","",IF(VLOOKUP($A305,Spiele!$A$2:$D$16,3,FALSE)=$B305,"H","G"))</f>
        <v>G</v>
      </c>
      <c r="D305" s="17" t="str">
        <f>IF($B305="","",IF(VLOOKUP($A305,Spiele!$A$2:$F$16,3,FALSE)=$B305,VLOOKUP($A305,Spiele!$A$2:$F$16,4,FALSE),VLOOKUP($A305,Spiele!$A$2:$F$16,3,FALSE)))</f>
        <v>KSC</v>
      </c>
      <c r="E305" s="18">
        <f>IF(Abschlüsse[[#This Row],[Ergeb]]="ET",0,COUNTIFS($A$2:$A305,$A305,$B$2:$B305,$B305,$L$2:$L305,"&lt;&gt;ET"))</f>
        <v>15</v>
      </c>
      <c r="F305" s="11">
        <v>64</v>
      </c>
      <c r="G305" s="12">
        <v>2</v>
      </c>
      <c r="H305" s="18">
        <f>COUNTIFS('Rote Karten'!$A$2:$A$4,$A305,'Rote Karten'!$D$2:$D$4,"&lt;&gt;"&amp;$B305,'Rote Karten'!$B$2:$B$4,"&lt;"&amp;$F305,'Rote Karten'!$C$2:$C$4,"&lt;="&amp;$G305)-COUNTIFS('Rote Karten'!$A$2:$A$4,$A305,'Rote Karten'!$D$2:$D$4,$B305,'Rote Karten'!$B$2:$B$4,"&lt;"&amp;$F305,'Rote Karten'!$C$2:$C$4,"&lt;="&amp;$G305)</f>
        <v>0</v>
      </c>
      <c r="I305" s="17" t="str">
        <f>IF(OR($L305="Tor",$L305="ET"),_xlfn.IFNA(IF(VLOOKUP($A305,Spiele!$A$2:$C$16,3,FALSE)=$B305,COUNTIFS($L$2:$L305,"Tor",$B$2:$B305,$B305,$A$2:$A305,$A305)+COUNTIFS($L$2:$L305,"ET",$B$2:$B305,$B305,$A$2:$A305,$A305)&amp;":"&amp;COUNTIFS($L$2:$L305,"Tor",$B$2:$B305,"&lt;&gt;"&amp;$B305,$A$2:$A305,$A305)+COUNTIFS($L$2:$L305,"ET",$B$2:$B305,"&lt;&gt;"&amp;$B305,$A$2:$A305,$A305),COUNTIFS($L$2:$L305,"Tor",$B$2:$B305,"&lt;&gt;"&amp;$B305,$A$2:$A305,$A305)+COUNTIFS($L$2:$L305,"ET",$B$2:$B305,"&lt;&gt;"&amp;$B305,$A$2:$A305,$A305)&amp;":"&amp;COUNTIFS($L$2:$L305,"Tor",$B$2:$B305,$B305,$A$2:$A305,$A305)+COUNTIFS($L$2:$L305,"ET",$B$2:$B305,$B305,$A$2:$A305,$A305)),""),"")</f>
        <v/>
      </c>
      <c r="J305" s="18">
        <f>_xlfn.IFNA(IF(VLOOKUP($A305,Spiele!$A$2:$D$16,3,FALSE)=$B305,(COUNTIFS($L$1:$L304,"Tor",$B$1:$B304,$B305,$A$1:$A304,$A305)+COUNTIFS($L$1:$L304,"ET",$B$1:$B304,$B305,$A$1:$A304,$A305))-(COUNTIFS($L$1:$L304,"Tor",$B$1:$B304,"&lt;&gt;"&amp;$B305,$A$1:$A304,$A305)+COUNTIFS($L$1:$L304,"ET",$B$1:$B304,"&lt;&gt;"&amp;$B305,$A$1:$A304,$A305)),(COUNTIFS($L$1:$L304,"Tor",$B$1:$B304,$B305,$A$1:$A304,$A305)+COUNTIFS($L$1:$L304,"ET",$B$1:$B304,$B305,$A$1:$A304,$A305))-(COUNTIFS($L$1:$L304,"Tor",$B$1:$B304,"&lt;&gt;"&amp;$B305,$A$1:$A304,$A305)+COUNTIFS($L$1:$L304,"ET",$B$1:$B304,"&lt;&gt;"&amp;$B305,$A$1:$A304,$A305))),"")</f>
        <v>-1</v>
      </c>
      <c r="K305" s="3">
        <v>27</v>
      </c>
      <c r="L305" s="17" t="s">
        <v>19</v>
      </c>
      <c r="M305" s="2" t="s">
        <v>158</v>
      </c>
      <c r="N305" s="2" t="s">
        <v>159</v>
      </c>
      <c r="O305" s="17">
        <v>25</v>
      </c>
      <c r="AA305" s="2" t="s">
        <v>143</v>
      </c>
      <c r="AB305" s="17" t="s">
        <v>144</v>
      </c>
      <c r="AC305" s="14" t="s">
        <v>151</v>
      </c>
      <c r="AD305" s="14" t="s">
        <v>146</v>
      </c>
      <c r="AE305" s="18">
        <v>11</v>
      </c>
      <c r="AF305" s="13">
        <v>-0.5</v>
      </c>
      <c r="AG305" s="13">
        <v>12</v>
      </c>
      <c r="AH305" s="19">
        <f t="shared" si="16"/>
        <v>12</v>
      </c>
      <c r="AI305" s="19">
        <f t="shared" si="17"/>
        <v>33.872689622349228</v>
      </c>
      <c r="AJ305" s="2" t="s">
        <v>147</v>
      </c>
      <c r="AK305" s="13">
        <v>-2</v>
      </c>
      <c r="AL305" s="13">
        <v>1</v>
      </c>
      <c r="AM305" s="19">
        <f>IF(Abschlüsse[[#This Row],[Ergeb]]="ET","",SQRT(($AF305-$AK305)^2+($AG305-$AL305)^2))</f>
        <v>11.101801655587259</v>
      </c>
      <c r="AN305" s="3">
        <v>0</v>
      </c>
      <c r="AO305" s="13"/>
      <c r="AP305" s="13"/>
      <c r="AQ305" s="19" t="str">
        <f t="shared" si="18"/>
        <v/>
      </c>
      <c r="AR305" s="3">
        <v>2</v>
      </c>
      <c r="AS305" s="13">
        <v>0.5</v>
      </c>
      <c r="AT305" s="13">
        <v>8</v>
      </c>
      <c r="AU305" s="19">
        <f t="shared" si="19"/>
        <v>4.1231056256176606</v>
      </c>
    </row>
    <row r="306" spans="1:47" ht="25.05" customHeight="1">
      <c r="A306" s="3">
        <v>11</v>
      </c>
      <c r="B306" s="2" t="s">
        <v>75</v>
      </c>
      <c r="C306" s="17" t="str">
        <f>IF($A306="","",IF(VLOOKUP($A306,Spiele!$A$2:$D$16,3,FALSE)=$B306,"H","G"))</f>
        <v>H</v>
      </c>
      <c r="D306" s="17" t="str">
        <f>IF($B306="","",IF(VLOOKUP($A306,Spiele!$A$2:$F$16,3,FALSE)=$B306,VLOOKUP($A306,Spiele!$A$2:$F$16,4,FALSE),VLOOKUP($A306,Spiele!$A$2:$F$16,3,FALSE)))</f>
        <v>FCN</v>
      </c>
      <c r="E306" s="18">
        <f>IF(Abschlüsse[[#This Row],[Ergeb]]="ET",0,COUNTIFS($A$2:$A306,$A306,$B$2:$B306,$B306,$L$2:$L306,"&lt;&gt;ET"))</f>
        <v>12</v>
      </c>
      <c r="F306" s="11">
        <v>67</v>
      </c>
      <c r="G306" s="12">
        <v>2</v>
      </c>
      <c r="H306" s="18">
        <f>COUNTIFS('Rote Karten'!$A$2:$A$4,$A306,'Rote Karten'!$D$2:$D$4,"&lt;&gt;"&amp;$B306,'Rote Karten'!$B$2:$B$4,"&lt;"&amp;$F306,'Rote Karten'!$C$2:$C$4,"&lt;="&amp;$G306)-COUNTIFS('Rote Karten'!$A$2:$A$4,$A306,'Rote Karten'!$D$2:$D$4,$B306,'Rote Karten'!$B$2:$B$4,"&lt;"&amp;$F306,'Rote Karten'!$C$2:$C$4,"&lt;="&amp;$G306)</f>
        <v>0</v>
      </c>
      <c r="I306" s="17" t="str">
        <f>IF(OR($L306="Tor",$L306="ET"),_xlfn.IFNA(IF(VLOOKUP($A306,Spiele!$A$2:$C$16,3,FALSE)=$B306,COUNTIFS($L$2:$L306,"Tor",$B$2:$B306,$B306,$A$2:$A306,$A306)+COUNTIFS($L$2:$L306,"ET",$B$2:$B306,$B306,$A$2:$A306,$A306)&amp;":"&amp;COUNTIFS($L$2:$L306,"Tor",$B$2:$B306,"&lt;&gt;"&amp;$B306,$A$2:$A306,$A306)+COUNTIFS($L$2:$L306,"ET",$B$2:$B306,"&lt;&gt;"&amp;$B306,$A$2:$A306,$A306),COUNTIFS($L$2:$L306,"Tor",$B$2:$B306,"&lt;&gt;"&amp;$B306,$A$2:$A306,$A306)+COUNTIFS($L$2:$L306,"ET",$B$2:$B306,"&lt;&gt;"&amp;$B306,$A$2:$A306,$A306)&amp;":"&amp;COUNTIFS($L$2:$L306,"Tor",$B$2:$B306,$B306,$A$2:$A306,$A306)+COUNTIFS($L$2:$L306,"ET",$B$2:$B306,$B306,$A$2:$A306,$A306)),""),"")</f>
        <v/>
      </c>
      <c r="J306" s="18">
        <f>_xlfn.IFNA(IF(VLOOKUP($A306,Spiele!$A$2:$D$16,3,FALSE)=$B306,(COUNTIFS($L$1:$L305,"Tor",$B$1:$B305,$B306,$A$1:$A305,$A306)+COUNTIFS($L$1:$L305,"ET",$B$1:$B305,$B306,$A$1:$A305,$A306))-(COUNTIFS($L$1:$L305,"Tor",$B$1:$B305,"&lt;&gt;"&amp;$B306,$A$1:$A305,$A306)+COUNTIFS($L$1:$L305,"ET",$B$1:$B305,"&lt;&gt;"&amp;$B306,$A$1:$A305,$A306)),(COUNTIFS($L$1:$L305,"Tor",$B$1:$B305,$B306,$A$1:$A305,$A306)+COUNTIFS($L$1:$L305,"ET",$B$1:$B305,$B306,$A$1:$A305,$A306))-(COUNTIFS($L$1:$L305,"Tor",$B$1:$B305,"&lt;&gt;"&amp;$B306,$A$1:$A305,$A306)+COUNTIFS($L$1:$L305,"ET",$B$1:$B305,"&lt;&gt;"&amp;$B306,$A$1:$A305,$A306))),"")</f>
        <v>1</v>
      </c>
      <c r="K306" s="3">
        <v>28</v>
      </c>
      <c r="L306" s="17" t="s">
        <v>18</v>
      </c>
      <c r="M306" s="2" t="s">
        <v>176</v>
      </c>
      <c r="N306" s="2" t="s">
        <v>176</v>
      </c>
      <c r="O306" s="17"/>
      <c r="AA306" s="2" t="s">
        <v>155</v>
      </c>
      <c r="AB306" s="17" t="s">
        <v>161</v>
      </c>
      <c r="AC306" s="14" t="s">
        <v>162</v>
      </c>
      <c r="AD306" s="14" t="s">
        <v>157</v>
      </c>
      <c r="AE306" s="18"/>
      <c r="AF306" s="13">
        <v>-1.5</v>
      </c>
      <c r="AG306" s="13">
        <v>6</v>
      </c>
      <c r="AH306" s="19">
        <f t="shared" si="16"/>
        <v>6</v>
      </c>
      <c r="AI306" s="19">
        <f t="shared" si="17"/>
        <v>60.494407394016946</v>
      </c>
      <c r="AJ306" s="2" t="s">
        <v>147</v>
      </c>
      <c r="AK306" s="13">
        <v>-0.5</v>
      </c>
      <c r="AL306" s="13">
        <v>0.5</v>
      </c>
      <c r="AM306" s="19">
        <f>IF(Abschlüsse[[#This Row],[Ergeb]]="ET","",SQRT(($AF306-$AK306)^2+($AG306-$AL306)^2))</f>
        <v>5.5901699437494745</v>
      </c>
      <c r="AN306" s="3">
        <v>2</v>
      </c>
      <c r="AO306" s="13">
        <v>-2.5</v>
      </c>
      <c r="AP306" s="13">
        <v>6</v>
      </c>
      <c r="AQ306" s="19">
        <f t="shared" si="18"/>
        <v>1</v>
      </c>
      <c r="AR306" s="3">
        <v>0</v>
      </c>
      <c r="AU306" s="19" t="str">
        <f t="shared" si="19"/>
        <v/>
      </c>
    </row>
    <row r="307" spans="1:47" ht="25.05" customHeight="1">
      <c r="A307" s="3">
        <v>11</v>
      </c>
      <c r="B307" s="2" t="s">
        <v>8</v>
      </c>
      <c r="C307" s="17" t="str">
        <f>IF($A307="","",IF(VLOOKUP($A307,Spiele!$A$2:$D$16,3,FALSE)=$B307,"H","G"))</f>
        <v>G</v>
      </c>
      <c r="D307" s="17" t="str">
        <f>IF($B307="","",IF(VLOOKUP($A307,Spiele!$A$2:$F$16,3,FALSE)=$B307,VLOOKUP($A307,Spiele!$A$2:$F$16,4,FALSE),VLOOKUP($A307,Spiele!$A$2:$F$16,3,FALSE)))</f>
        <v>KSC</v>
      </c>
      <c r="E307" s="18">
        <f>IF(Abschlüsse[[#This Row],[Ergeb]]="ET",0,COUNTIFS($A$2:$A307,$A307,$B$2:$B307,$B307,$L$2:$L307,"&lt;&gt;ET"))</f>
        <v>16</v>
      </c>
      <c r="F307" s="11">
        <v>70</v>
      </c>
      <c r="G307" s="12">
        <v>2</v>
      </c>
      <c r="H307" s="18">
        <f>COUNTIFS('Rote Karten'!$A$2:$A$4,$A307,'Rote Karten'!$D$2:$D$4,"&lt;&gt;"&amp;$B307,'Rote Karten'!$B$2:$B$4,"&lt;"&amp;$F307,'Rote Karten'!$C$2:$C$4,"&lt;="&amp;$G307)-COUNTIFS('Rote Karten'!$A$2:$A$4,$A307,'Rote Karten'!$D$2:$D$4,$B307,'Rote Karten'!$B$2:$B$4,"&lt;"&amp;$F307,'Rote Karten'!$C$2:$C$4,"&lt;="&amp;$G307)</f>
        <v>0</v>
      </c>
      <c r="I307" s="17" t="str">
        <f>IF(OR($L307="Tor",$L307="ET"),_xlfn.IFNA(IF(VLOOKUP($A307,Spiele!$A$2:$C$16,3,FALSE)=$B307,COUNTIFS($L$2:$L307,"Tor",$B$2:$B307,$B307,$A$2:$A307,$A307)+COUNTIFS($L$2:$L307,"ET",$B$2:$B307,$B307,$A$2:$A307,$A307)&amp;":"&amp;COUNTIFS($L$2:$L307,"Tor",$B$2:$B307,"&lt;&gt;"&amp;$B307,$A$2:$A307,$A307)+COUNTIFS($L$2:$L307,"ET",$B$2:$B307,"&lt;&gt;"&amp;$B307,$A$2:$A307,$A307),COUNTIFS($L$2:$L307,"Tor",$B$2:$B307,"&lt;&gt;"&amp;$B307,$A$2:$A307,$A307)+COUNTIFS($L$2:$L307,"ET",$B$2:$B307,"&lt;&gt;"&amp;$B307,$A$2:$A307,$A307)&amp;":"&amp;COUNTIFS($L$2:$L307,"Tor",$B$2:$B307,$B307,$A$2:$A307,$A307)+COUNTIFS($L$2:$L307,"ET",$B$2:$B307,$B307,$A$2:$A307,$A307)),""),"")</f>
        <v/>
      </c>
      <c r="J307" s="18">
        <f>_xlfn.IFNA(IF(VLOOKUP($A307,Spiele!$A$2:$D$16,3,FALSE)=$B307,(COUNTIFS($L$1:$L306,"Tor",$B$1:$B306,$B307,$A$1:$A306,$A307)+COUNTIFS($L$1:$L306,"ET",$B$1:$B306,$B307,$A$1:$A306,$A307))-(COUNTIFS($L$1:$L306,"Tor",$B$1:$B306,"&lt;&gt;"&amp;$B307,$A$1:$A306,$A307)+COUNTIFS($L$1:$L306,"ET",$B$1:$B306,"&lt;&gt;"&amp;$B307,$A$1:$A306,$A307)),(COUNTIFS($L$1:$L306,"Tor",$B$1:$B306,$B307,$A$1:$A306,$A307)+COUNTIFS($L$1:$L306,"ET",$B$1:$B306,$B307,$A$1:$A306,$A307))-(COUNTIFS($L$1:$L306,"Tor",$B$1:$B306,"&lt;&gt;"&amp;$B307,$A$1:$A306,$A307)+COUNTIFS($L$1:$L306,"ET",$B$1:$B306,"&lt;&gt;"&amp;$B307,$A$1:$A306,$A307))),"")</f>
        <v>-1</v>
      </c>
      <c r="K307" s="3">
        <v>29</v>
      </c>
      <c r="L307" s="17" t="s">
        <v>19</v>
      </c>
      <c r="M307" s="2" t="s">
        <v>176</v>
      </c>
      <c r="N307" s="2" t="s">
        <v>176</v>
      </c>
      <c r="O307" s="17">
        <v>16</v>
      </c>
      <c r="AA307" s="2" t="s">
        <v>155</v>
      </c>
      <c r="AB307" s="17" t="s">
        <v>161</v>
      </c>
      <c r="AC307" s="14" t="s">
        <v>162</v>
      </c>
      <c r="AD307" s="14" t="s">
        <v>157</v>
      </c>
      <c r="AE307" s="18">
        <v>9</v>
      </c>
      <c r="AF307" s="13">
        <v>-6</v>
      </c>
      <c r="AG307" s="13">
        <v>12.5</v>
      </c>
      <c r="AH307" s="19">
        <f t="shared" si="16"/>
        <v>12.717138042814506</v>
      </c>
      <c r="AI307" s="19">
        <f t="shared" si="17"/>
        <v>27.093800036580017</v>
      </c>
      <c r="AJ307" s="2" t="s">
        <v>147</v>
      </c>
      <c r="AK307" s="13">
        <v>-2</v>
      </c>
      <c r="AL307" s="13">
        <v>1</v>
      </c>
      <c r="AM307" s="19">
        <f>IF(Abschlüsse[[#This Row],[Ergeb]]="ET","",SQRT(($AF307-$AK307)^2+($AG307-$AL307)^2))</f>
        <v>12.175795661885921</v>
      </c>
      <c r="AN307" s="3">
        <v>3</v>
      </c>
      <c r="AO307" s="13">
        <v>-5.5</v>
      </c>
      <c r="AP307" s="13">
        <v>12.5</v>
      </c>
      <c r="AQ307" s="19">
        <f t="shared" si="18"/>
        <v>0.5</v>
      </c>
      <c r="AR307" s="3">
        <v>0</v>
      </c>
      <c r="AU307" s="19" t="str">
        <f t="shared" si="19"/>
        <v/>
      </c>
    </row>
    <row r="308" spans="1:47" ht="25.05" customHeight="1">
      <c r="A308" s="3">
        <v>11</v>
      </c>
      <c r="B308" s="2" t="s">
        <v>75</v>
      </c>
      <c r="C308" s="17" t="str">
        <f>IF($A308="","",IF(VLOOKUP($A308,Spiele!$A$2:$D$16,3,FALSE)=$B308,"H","G"))</f>
        <v>H</v>
      </c>
      <c r="D308" s="17" t="str">
        <f>IF($B308="","",IF(VLOOKUP($A308,Spiele!$A$2:$F$16,3,FALSE)=$B308,VLOOKUP($A308,Spiele!$A$2:$F$16,4,FALSE),VLOOKUP($A308,Spiele!$A$2:$F$16,3,FALSE)))</f>
        <v>FCN</v>
      </c>
      <c r="E308" s="18">
        <f>IF(Abschlüsse[[#This Row],[Ergeb]]="ET",0,COUNTIFS($A$2:$A308,$A308,$B$2:$B308,$B308,$L$2:$L308,"&lt;&gt;ET"))</f>
        <v>13</v>
      </c>
      <c r="F308" s="11">
        <v>73</v>
      </c>
      <c r="G308" s="12">
        <v>2</v>
      </c>
      <c r="H308" s="18">
        <f>COUNTIFS('Rote Karten'!$A$2:$A$4,$A308,'Rote Karten'!$D$2:$D$4,"&lt;&gt;"&amp;$B308,'Rote Karten'!$B$2:$B$4,"&lt;"&amp;$F308,'Rote Karten'!$C$2:$C$4,"&lt;="&amp;$G308)-COUNTIFS('Rote Karten'!$A$2:$A$4,$A308,'Rote Karten'!$D$2:$D$4,$B308,'Rote Karten'!$B$2:$B$4,"&lt;"&amp;$F308,'Rote Karten'!$C$2:$C$4,"&lt;="&amp;$G308)</f>
        <v>0</v>
      </c>
      <c r="I308" s="17" t="str">
        <f>IF(OR($L308="Tor",$L308="ET"),_xlfn.IFNA(IF(VLOOKUP($A308,Spiele!$A$2:$C$16,3,FALSE)=$B308,COUNTIFS($L$2:$L308,"Tor",$B$2:$B308,$B308,$A$2:$A308,$A308)+COUNTIFS($L$2:$L308,"ET",$B$2:$B308,$B308,$A$2:$A308,$A308)&amp;":"&amp;COUNTIFS($L$2:$L308,"Tor",$B$2:$B308,"&lt;&gt;"&amp;$B308,$A$2:$A308,$A308)+COUNTIFS($L$2:$L308,"ET",$B$2:$B308,"&lt;&gt;"&amp;$B308,$A$2:$A308,$A308),COUNTIFS($L$2:$L308,"Tor",$B$2:$B308,"&lt;&gt;"&amp;$B308,$A$2:$A308,$A308)+COUNTIFS($L$2:$L308,"ET",$B$2:$B308,"&lt;&gt;"&amp;$B308,$A$2:$A308,$A308)&amp;":"&amp;COUNTIFS($L$2:$L308,"Tor",$B$2:$B308,$B308,$A$2:$A308,$A308)+COUNTIFS($L$2:$L308,"ET",$B$2:$B308,$B308,$A$2:$A308,$A308)),""),"")</f>
        <v/>
      </c>
      <c r="J308" s="18">
        <f>_xlfn.IFNA(IF(VLOOKUP($A308,Spiele!$A$2:$D$16,3,FALSE)=$B308,(COUNTIFS($L$1:$L307,"Tor",$B$1:$B307,$B308,$A$1:$A307,$A308)+COUNTIFS($L$1:$L307,"ET",$B$1:$B307,$B308,$A$1:$A307,$A308))-(COUNTIFS($L$1:$L307,"Tor",$B$1:$B307,"&lt;&gt;"&amp;$B308,$A$1:$A307,$A308)+COUNTIFS($L$1:$L307,"ET",$B$1:$B307,"&lt;&gt;"&amp;$B308,$A$1:$A307,$A308)),(COUNTIFS($L$1:$L307,"Tor",$B$1:$B307,$B308,$A$1:$A307,$A308)+COUNTIFS($L$1:$L307,"ET",$B$1:$B307,$B308,$A$1:$A307,$A308))-(COUNTIFS($L$1:$L307,"Tor",$B$1:$B307,"&lt;&gt;"&amp;$B308,$A$1:$A307,$A308)+COUNTIFS($L$1:$L307,"ET",$B$1:$B307,"&lt;&gt;"&amp;$B308,$A$1:$A307,$A308))),"")</f>
        <v>1</v>
      </c>
      <c r="K308" s="3">
        <v>30</v>
      </c>
      <c r="L308" s="17" t="s">
        <v>20</v>
      </c>
      <c r="M308" s="2" t="s">
        <v>164</v>
      </c>
      <c r="N308" s="2" t="s">
        <v>173</v>
      </c>
      <c r="O308" s="17"/>
      <c r="AA308" s="2" t="s">
        <v>143</v>
      </c>
      <c r="AB308" s="17" t="s">
        <v>150</v>
      </c>
      <c r="AC308" s="14" t="s">
        <v>151</v>
      </c>
      <c r="AD308" s="14" t="s">
        <v>157</v>
      </c>
      <c r="AE308" s="18"/>
      <c r="AF308" s="13">
        <v>-3.5</v>
      </c>
      <c r="AG308" s="13">
        <v>10.5</v>
      </c>
      <c r="AH308" s="19">
        <f t="shared" si="16"/>
        <v>10.5</v>
      </c>
      <c r="AI308" s="19">
        <f t="shared" si="17"/>
        <v>35.163274230816945</v>
      </c>
      <c r="AJ308" s="2" t="s">
        <v>147</v>
      </c>
      <c r="AK308" s="13">
        <v>-2</v>
      </c>
      <c r="AL308" s="13">
        <v>0.5</v>
      </c>
      <c r="AM308" s="19">
        <f>IF(Abschlüsse[[#This Row],[Ergeb]]="ET","",SQRT(($AF308-$AK308)^2+($AG308-$AL308)^2))</f>
        <v>10.111874208078342</v>
      </c>
      <c r="AN308" s="3">
        <v>0</v>
      </c>
      <c r="AO308" s="13"/>
      <c r="AP308" s="13"/>
      <c r="AQ308" s="19" t="str">
        <f t="shared" si="18"/>
        <v/>
      </c>
      <c r="AR308" s="3">
        <v>1</v>
      </c>
      <c r="AS308" s="13">
        <v>-3</v>
      </c>
      <c r="AT308" s="13">
        <v>8.5</v>
      </c>
      <c r="AU308" s="19">
        <f t="shared" si="19"/>
        <v>2.0615528128088303</v>
      </c>
    </row>
    <row r="309" spans="1:47" ht="25.05" customHeight="1">
      <c r="A309" s="3">
        <v>11</v>
      </c>
      <c r="B309" s="2" t="s">
        <v>75</v>
      </c>
      <c r="C309" s="17" t="str">
        <f>IF($A309="","",IF(VLOOKUP($A309,Spiele!$A$2:$D$16,3,FALSE)=$B309,"H","G"))</f>
        <v>H</v>
      </c>
      <c r="D309" s="17" t="str">
        <f>IF($B309="","",IF(VLOOKUP($A309,Spiele!$A$2:$F$16,3,FALSE)=$B309,VLOOKUP($A309,Spiele!$A$2:$F$16,4,FALSE),VLOOKUP($A309,Spiele!$A$2:$F$16,3,FALSE)))</f>
        <v>FCN</v>
      </c>
      <c r="E309" s="18">
        <f>IF(Abschlüsse[[#This Row],[Ergeb]]="ET",0,COUNTIFS($A$2:$A309,$A309,$B$2:$B309,$B309,$L$2:$L309,"&lt;&gt;ET"))</f>
        <v>14</v>
      </c>
      <c r="F309" s="11">
        <v>74</v>
      </c>
      <c r="G309" s="12">
        <v>2</v>
      </c>
      <c r="H309" s="18">
        <f>COUNTIFS('Rote Karten'!$A$2:$A$4,$A309,'Rote Karten'!$D$2:$D$4,"&lt;&gt;"&amp;$B309,'Rote Karten'!$B$2:$B$4,"&lt;"&amp;$F309,'Rote Karten'!$C$2:$C$4,"&lt;="&amp;$G309)-COUNTIFS('Rote Karten'!$A$2:$A$4,$A309,'Rote Karten'!$D$2:$D$4,$B309,'Rote Karten'!$B$2:$B$4,"&lt;"&amp;$F309,'Rote Karten'!$C$2:$C$4,"&lt;="&amp;$G309)</f>
        <v>0</v>
      </c>
      <c r="I309" s="17" t="str">
        <f>IF(OR($L309="Tor",$L309="ET"),_xlfn.IFNA(IF(VLOOKUP($A309,Spiele!$A$2:$C$16,3,FALSE)=$B309,COUNTIFS($L$2:$L309,"Tor",$B$2:$B309,$B309,$A$2:$A309,$A309)+COUNTIFS($L$2:$L309,"ET",$B$2:$B309,$B309,$A$2:$A309,$A309)&amp;":"&amp;COUNTIFS($L$2:$L309,"Tor",$B$2:$B309,"&lt;&gt;"&amp;$B309,$A$2:$A309,$A309)+COUNTIFS($L$2:$L309,"ET",$B$2:$B309,"&lt;&gt;"&amp;$B309,$A$2:$A309,$A309),COUNTIFS($L$2:$L309,"Tor",$B$2:$B309,"&lt;&gt;"&amp;$B309,$A$2:$A309,$A309)+COUNTIFS($L$2:$L309,"ET",$B$2:$B309,"&lt;&gt;"&amp;$B309,$A$2:$A309,$A309)&amp;":"&amp;COUNTIFS($L$2:$L309,"Tor",$B$2:$B309,$B309,$A$2:$A309,$A309)+COUNTIFS($L$2:$L309,"ET",$B$2:$B309,$B309,$A$2:$A309,$A309)),""),"")</f>
        <v/>
      </c>
      <c r="J309" s="18">
        <f>_xlfn.IFNA(IF(VLOOKUP($A309,Spiele!$A$2:$D$16,3,FALSE)=$B309,(COUNTIFS($L$1:$L308,"Tor",$B$1:$B308,$B309,$A$1:$A308,$A309)+COUNTIFS($L$1:$L308,"ET",$B$1:$B308,$B309,$A$1:$A308,$A309))-(COUNTIFS($L$1:$L308,"Tor",$B$1:$B308,"&lt;&gt;"&amp;$B309,$A$1:$A308,$A309)+COUNTIFS($L$1:$L308,"ET",$B$1:$B308,"&lt;&gt;"&amp;$B309,$A$1:$A308,$A309)),(COUNTIFS($L$1:$L308,"Tor",$B$1:$B308,$B309,$A$1:$A308,$A309)+COUNTIFS($L$1:$L308,"ET",$B$1:$B308,$B309,$A$1:$A308,$A309))-(COUNTIFS($L$1:$L308,"Tor",$B$1:$B308,"&lt;&gt;"&amp;$B309,$A$1:$A308,$A309)+COUNTIFS($L$1:$L308,"ET",$B$1:$B308,"&lt;&gt;"&amp;$B309,$A$1:$A308,$A309))),"")</f>
        <v>1</v>
      </c>
      <c r="K309" s="3">
        <v>31</v>
      </c>
      <c r="L309" s="17" t="s">
        <v>19</v>
      </c>
      <c r="M309" s="2" t="s">
        <v>174</v>
      </c>
      <c r="N309" s="2" t="s">
        <v>174</v>
      </c>
      <c r="O309" s="17"/>
      <c r="AA309" s="2" t="s">
        <v>155</v>
      </c>
      <c r="AB309" s="17" t="s">
        <v>161</v>
      </c>
      <c r="AC309" s="14" t="s">
        <v>162</v>
      </c>
      <c r="AD309" s="14" t="s">
        <v>157</v>
      </c>
      <c r="AE309" s="18"/>
      <c r="AF309" s="13">
        <v>-0.5</v>
      </c>
      <c r="AG309" s="13">
        <v>6</v>
      </c>
      <c r="AH309" s="19">
        <f t="shared" si="16"/>
        <v>6</v>
      </c>
      <c r="AI309" s="19">
        <f t="shared" si="17"/>
        <v>62.509140739217635</v>
      </c>
      <c r="AJ309" s="2" t="s">
        <v>147</v>
      </c>
      <c r="AK309" s="13">
        <v>0</v>
      </c>
      <c r="AL309" s="13">
        <v>0</v>
      </c>
      <c r="AM309" s="19">
        <f>IF(Abschlüsse[[#This Row],[Ergeb]]="ET","",SQRT(($AF309-$AK309)^2+($AG309-$AL309)^2))</f>
        <v>6.0207972893961479</v>
      </c>
      <c r="AN309" s="3">
        <v>1</v>
      </c>
      <c r="AO309" s="13">
        <v>-0.5</v>
      </c>
      <c r="AP309" s="13">
        <v>5.5</v>
      </c>
      <c r="AQ309" s="19">
        <f t="shared" si="18"/>
        <v>0.5</v>
      </c>
      <c r="AR309" s="3">
        <v>0</v>
      </c>
      <c r="AU309" s="19" t="str">
        <f t="shared" si="19"/>
        <v/>
      </c>
    </row>
    <row r="310" spans="1:47" ht="25.05" customHeight="1">
      <c r="A310" s="3">
        <v>11</v>
      </c>
      <c r="B310" s="2" t="s">
        <v>8</v>
      </c>
      <c r="C310" s="17" t="str">
        <f>IF($A310="","",IF(VLOOKUP($A310,Spiele!$A$2:$D$16,3,FALSE)=$B310,"H","G"))</f>
        <v>G</v>
      </c>
      <c r="D310" s="17" t="str">
        <f>IF($B310="","",IF(VLOOKUP($A310,Spiele!$A$2:$F$16,3,FALSE)=$B310,VLOOKUP($A310,Spiele!$A$2:$F$16,4,FALSE),VLOOKUP($A310,Spiele!$A$2:$F$16,3,FALSE)))</f>
        <v>KSC</v>
      </c>
      <c r="E310" s="18">
        <f>IF(Abschlüsse[[#This Row],[Ergeb]]="ET",0,COUNTIFS($A$2:$A310,$A310,$B$2:$B310,$B310,$L$2:$L310,"&lt;&gt;ET"))</f>
        <v>17</v>
      </c>
      <c r="F310" s="11">
        <v>77</v>
      </c>
      <c r="G310" s="12">
        <v>2</v>
      </c>
      <c r="H310" s="18">
        <f>COUNTIFS('Rote Karten'!$A$2:$A$4,$A310,'Rote Karten'!$D$2:$D$4,"&lt;&gt;"&amp;$B310,'Rote Karten'!$B$2:$B$4,"&lt;"&amp;$F310,'Rote Karten'!$C$2:$C$4,"&lt;="&amp;$G310)-COUNTIFS('Rote Karten'!$A$2:$A$4,$A310,'Rote Karten'!$D$2:$D$4,$B310,'Rote Karten'!$B$2:$B$4,"&lt;"&amp;$F310,'Rote Karten'!$C$2:$C$4,"&lt;="&amp;$G310)</f>
        <v>0</v>
      </c>
      <c r="I310" s="17" t="str">
        <f>IF(OR($L310="Tor",$L310="ET"),_xlfn.IFNA(IF(VLOOKUP($A310,Spiele!$A$2:$C$16,3,FALSE)=$B310,COUNTIFS($L$2:$L310,"Tor",$B$2:$B310,$B310,$A$2:$A310,$A310)+COUNTIFS($L$2:$L310,"ET",$B$2:$B310,$B310,$A$2:$A310,$A310)&amp;":"&amp;COUNTIFS($L$2:$L310,"Tor",$B$2:$B310,"&lt;&gt;"&amp;$B310,$A$2:$A310,$A310)+COUNTIFS($L$2:$L310,"ET",$B$2:$B310,"&lt;&gt;"&amp;$B310,$A$2:$A310,$A310),COUNTIFS($L$2:$L310,"Tor",$B$2:$B310,"&lt;&gt;"&amp;$B310,$A$2:$A310,$A310)+COUNTIFS($L$2:$L310,"ET",$B$2:$B310,"&lt;&gt;"&amp;$B310,$A$2:$A310,$A310)&amp;":"&amp;COUNTIFS($L$2:$L310,"Tor",$B$2:$B310,$B310,$A$2:$A310,$A310)+COUNTIFS($L$2:$L310,"ET",$B$2:$B310,$B310,$A$2:$A310,$A310)),""),"")</f>
        <v/>
      </c>
      <c r="J310" s="18">
        <f>_xlfn.IFNA(IF(VLOOKUP($A310,Spiele!$A$2:$D$16,3,FALSE)=$B310,(COUNTIFS($L$1:$L309,"Tor",$B$1:$B309,$B310,$A$1:$A309,$A310)+COUNTIFS($L$1:$L309,"ET",$B$1:$B309,$B310,$A$1:$A309,$A310))-(COUNTIFS($L$1:$L309,"Tor",$B$1:$B309,"&lt;&gt;"&amp;$B310,$A$1:$A309,$A310)+COUNTIFS($L$1:$L309,"ET",$B$1:$B309,"&lt;&gt;"&amp;$B310,$A$1:$A309,$A310)),(COUNTIFS($L$1:$L309,"Tor",$B$1:$B309,$B310,$A$1:$A309,$A310)+COUNTIFS($L$1:$L309,"ET",$B$1:$B309,$B310,$A$1:$A309,$A310))-(COUNTIFS($L$1:$L309,"Tor",$B$1:$B309,"&lt;&gt;"&amp;$B310,$A$1:$A309,$A310)+COUNTIFS($L$1:$L309,"ET",$B$1:$B309,"&lt;&gt;"&amp;$B310,$A$1:$A309,$A310))),"")</f>
        <v>-1</v>
      </c>
      <c r="K310" s="3">
        <v>32</v>
      </c>
      <c r="L310" s="17" t="s">
        <v>18</v>
      </c>
      <c r="M310" s="2" t="s">
        <v>164</v>
      </c>
      <c r="N310" s="2" t="s">
        <v>165</v>
      </c>
      <c r="O310" s="17">
        <v>4</v>
      </c>
      <c r="P310" s="2">
        <v>6</v>
      </c>
      <c r="Q310" s="2">
        <v>11</v>
      </c>
      <c r="AA310" s="2" t="s">
        <v>152</v>
      </c>
      <c r="AB310" s="17" t="s">
        <v>144</v>
      </c>
      <c r="AC310" s="14" t="s">
        <v>151</v>
      </c>
      <c r="AD310" s="14" t="s">
        <v>157</v>
      </c>
      <c r="AE310" s="18">
        <v>9</v>
      </c>
      <c r="AF310" s="13">
        <v>-1.5</v>
      </c>
      <c r="AG310" s="13">
        <v>21</v>
      </c>
      <c r="AH310" s="19">
        <f t="shared" si="16"/>
        <v>21</v>
      </c>
      <c r="AI310" s="19">
        <f t="shared" si="17"/>
        <v>19.677530693191148</v>
      </c>
      <c r="AJ310" s="2" t="s">
        <v>147</v>
      </c>
      <c r="AK310" s="13">
        <v>-0.5</v>
      </c>
      <c r="AL310" s="13">
        <v>2.5</v>
      </c>
      <c r="AM310" s="19">
        <f>IF(Abschlüsse[[#This Row],[Ergeb]]="ET","",SQRT(($AF310-$AK310)^2+($AG310-$AL310)^2))</f>
        <v>18.527007313648905</v>
      </c>
      <c r="AN310" s="3">
        <v>3</v>
      </c>
      <c r="AO310" s="13">
        <v>-3</v>
      </c>
      <c r="AP310" s="13">
        <v>20.5</v>
      </c>
      <c r="AQ310" s="19">
        <f t="shared" si="18"/>
        <v>1.5811388300841898</v>
      </c>
      <c r="AR310" s="3">
        <v>1</v>
      </c>
      <c r="AS310" s="13">
        <v>-0.5</v>
      </c>
      <c r="AT310" s="13">
        <v>14</v>
      </c>
      <c r="AU310" s="19">
        <f t="shared" si="19"/>
        <v>7.0710678118654755</v>
      </c>
    </row>
    <row r="311" spans="1:47" ht="25.05" customHeight="1">
      <c r="A311" s="3">
        <v>11</v>
      </c>
      <c r="B311" s="2" t="s">
        <v>8</v>
      </c>
      <c r="C311" s="17" t="str">
        <f>IF($A311="","",IF(VLOOKUP($A311,Spiele!$A$2:$D$16,3,FALSE)=$B311,"H","G"))</f>
        <v>G</v>
      </c>
      <c r="D311" s="17" t="str">
        <f>IF($B311="","",IF(VLOOKUP($A311,Spiele!$A$2:$F$16,3,FALSE)=$B311,VLOOKUP($A311,Spiele!$A$2:$F$16,4,FALSE),VLOOKUP($A311,Spiele!$A$2:$F$16,3,FALSE)))</f>
        <v>KSC</v>
      </c>
      <c r="E311" s="18">
        <f>IF(Abschlüsse[[#This Row],[Ergeb]]="ET",0,COUNTIFS($A$2:$A311,$A311,$B$2:$B311,$B311,$L$2:$L311,"&lt;&gt;ET"))</f>
        <v>18</v>
      </c>
      <c r="F311" s="11">
        <v>81</v>
      </c>
      <c r="G311" s="12">
        <v>2</v>
      </c>
      <c r="H311" s="18">
        <f>COUNTIFS('Rote Karten'!$A$2:$A$4,$A311,'Rote Karten'!$D$2:$D$4,"&lt;&gt;"&amp;$B311,'Rote Karten'!$B$2:$B$4,"&lt;"&amp;$F311,'Rote Karten'!$C$2:$C$4,"&lt;="&amp;$G311)-COUNTIFS('Rote Karten'!$A$2:$A$4,$A311,'Rote Karten'!$D$2:$D$4,$B311,'Rote Karten'!$B$2:$B$4,"&lt;"&amp;$F311,'Rote Karten'!$C$2:$C$4,"&lt;="&amp;$G311)</f>
        <v>0</v>
      </c>
      <c r="I311" s="17" t="str">
        <f>IF(OR($L311="Tor",$L311="ET"),_xlfn.IFNA(IF(VLOOKUP($A311,Spiele!$A$2:$C$16,3,FALSE)=$B311,COUNTIFS($L$2:$L311,"Tor",$B$2:$B311,$B311,$A$2:$A311,$A311)+COUNTIFS($L$2:$L311,"ET",$B$2:$B311,$B311,$A$2:$A311,$A311)&amp;":"&amp;COUNTIFS($L$2:$L311,"Tor",$B$2:$B311,"&lt;&gt;"&amp;$B311,$A$2:$A311,$A311)+COUNTIFS($L$2:$L311,"ET",$B$2:$B311,"&lt;&gt;"&amp;$B311,$A$2:$A311,$A311),COUNTIFS($L$2:$L311,"Tor",$B$2:$B311,"&lt;&gt;"&amp;$B311,$A$2:$A311,$A311)+COUNTIFS($L$2:$L311,"ET",$B$2:$B311,"&lt;&gt;"&amp;$B311,$A$2:$A311,$A311)&amp;":"&amp;COUNTIFS($L$2:$L311,"Tor",$B$2:$B311,$B311,$A$2:$A311,$A311)+COUNTIFS($L$2:$L311,"ET",$B$2:$B311,$B311,$A$2:$A311,$A311)),""),"")</f>
        <v>3:3</v>
      </c>
      <c r="J311" s="18">
        <f>_xlfn.IFNA(IF(VLOOKUP($A311,Spiele!$A$2:$D$16,3,FALSE)=$B311,(COUNTIFS($L$1:$L310,"Tor",$B$1:$B310,$B311,$A$1:$A310,$A311)+COUNTIFS($L$1:$L310,"ET",$B$1:$B310,$B311,$A$1:$A310,$A311))-(COUNTIFS($L$1:$L310,"Tor",$B$1:$B310,"&lt;&gt;"&amp;$B311,$A$1:$A310,$A311)+COUNTIFS($L$1:$L310,"ET",$B$1:$B310,"&lt;&gt;"&amp;$B311,$A$1:$A310,$A311)),(COUNTIFS($L$1:$L310,"Tor",$B$1:$B310,$B311,$A$1:$A310,$A311)+COUNTIFS($L$1:$L310,"ET",$B$1:$B310,$B311,$A$1:$A310,$A311))-(COUNTIFS($L$1:$L310,"Tor",$B$1:$B310,"&lt;&gt;"&amp;$B311,$A$1:$A310,$A311)+COUNTIFS($L$1:$L310,"ET",$B$1:$B310,"&lt;&gt;"&amp;$B311,$A$1:$A310,$A311))),"")</f>
        <v>-1</v>
      </c>
      <c r="K311" s="3">
        <v>33</v>
      </c>
      <c r="L311" s="17" t="s">
        <v>0</v>
      </c>
      <c r="M311" s="2" t="s">
        <v>164</v>
      </c>
      <c r="N311" s="2" t="s">
        <v>159</v>
      </c>
      <c r="O311" s="17">
        <v>7</v>
      </c>
      <c r="P311" s="2">
        <v>20</v>
      </c>
      <c r="AA311" s="2" t="s">
        <v>155</v>
      </c>
      <c r="AB311" s="17" t="s">
        <v>144</v>
      </c>
      <c r="AC311" s="14" t="s">
        <v>145</v>
      </c>
      <c r="AD311" s="14" t="s">
        <v>146</v>
      </c>
      <c r="AE311" s="18">
        <v>25</v>
      </c>
      <c r="AF311" s="13">
        <v>-2</v>
      </c>
      <c r="AG311" s="13">
        <v>0.5</v>
      </c>
      <c r="AH311" s="19">
        <f t="shared" si="16"/>
        <v>0.5</v>
      </c>
      <c r="AI311" s="19">
        <f t="shared" si="17"/>
        <v>158.18908586021939</v>
      </c>
      <c r="AJ311" s="2" t="s">
        <v>170</v>
      </c>
      <c r="AK311" s="13">
        <v>-0.5</v>
      </c>
      <c r="AL311" s="13">
        <v>0.5</v>
      </c>
      <c r="AM311" s="19">
        <f>IF(Abschlüsse[[#This Row],[Ergeb]]="ET","",SQRT(($AF311-$AK311)^2+($AG311-$AL311)^2))</f>
        <v>1.5</v>
      </c>
      <c r="AN311" s="3">
        <v>1</v>
      </c>
      <c r="AO311" s="13">
        <v>-1</v>
      </c>
      <c r="AP311" s="13">
        <v>3</v>
      </c>
      <c r="AQ311" s="19">
        <f t="shared" si="18"/>
        <v>2.6925824035672519</v>
      </c>
      <c r="AR311" s="3">
        <v>0</v>
      </c>
      <c r="AU311" s="19" t="str">
        <f t="shared" si="19"/>
        <v/>
      </c>
    </row>
    <row r="312" spans="1:47" ht="25.05" customHeight="1">
      <c r="A312" s="3">
        <v>12</v>
      </c>
      <c r="B312" s="2" t="s">
        <v>8</v>
      </c>
      <c r="C312" s="17" t="str">
        <f>IF($A312="","",IF(VLOOKUP($A312,Spiele!$A$2:$D$16,3,FALSE)=$B312,"H","G"))</f>
        <v>H</v>
      </c>
      <c r="D312" s="17" t="str">
        <f>IF($B312="","",IF(VLOOKUP($A312,Spiele!$A$2:$F$16,3,FALSE)=$B312,VLOOKUP($A312,Spiele!$A$2:$F$16,4,FALSE),VLOOKUP($A312,Spiele!$A$2:$F$16,3,FALSE)))</f>
        <v>FCB</v>
      </c>
      <c r="E312" s="18">
        <f>IF(Abschlüsse[[#This Row],[Ergeb]]="ET",0,COUNTIFS($A$2:$A312,$A312,$B$2:$B312,$B312,$L$2:$L312,"&lt;&gt;ET"))</f>
        <v>1</v>
      </c>
      <c r="F312" s="11">
        <v>4</v>
      </c>
      <c r="G312" s="12">
        <v>1</v>
      </c>
      <c r="H312" s="18">
        <f>COUNTIFS('Rote Karten'!$A$2:$A$4,$A312,'Rote Karten'!$D$2:$D$4,"&lt;&gt;"&amp;$B312,'Rote Karten'!$B$2:$B$4,"&lt;"&amp;$F312,'Rote Karten'!$C$2:$C$4,"&lt;="&amp;$G312)-COUNTIFS('Rote Karten'!$A$2:$A$4,$A312,'Rote Karten'!$D$2:$D$4,$B312,'Rote Karten'!$B$2:$B$4,"&lt;"&amp;$F312,'Rote Karten'!$C$2:$C$4,"&lt;="&amp;$G312)</f>
        <v>0</v>
      </c>
      <c r="I312" s="17" t="str">
        <f>IF(OR($L312="Tor",$L312="ET"),_xlfn.IFNA(IF(VLOOKUP($A312,Spiele!$A$2:$C$16,3,FALSE)=$B312,COUNTIFS($L$2:$L312,"Tor",$B$2:$B312,$B312,$A$2:$A312,$A312)+COUNTIFS($L$2:$L312,"ET",$B$2:$B312,$B312,$A$2:$A312,$A312)&amp;":"&amp;COUNTIFS($L$2:$L312,"Tor",$B$2:$B312,"&lt;&gt;"&amp;$B312,$A$2:$A312,$A312)+COUNTIFS($L$2:$L312,"ET",$B$2:$B312,"&lt;&gt;"&amp;$B312,$A$2:$A312,$A312),COUNTIFS($L$2:$L312,"Tor",$B$2:$B312,"&lt;&gt;"&amp;$B312,$A$2:$A312,$A312)+COUNTIFS($L$2:$L312,"ET",$B$2:$B312,"&lt;&gt;"&amp;$B312,$A$2:$A312,$A312)&amp;":"&amp;COUNTIFS($L$2:$L312,"Tor",$B$2:$B312,$B312,$A$2:$A312,$A312)+COUNTIFS($L$2:$L312,"ET",$B$2:$B312,$B312,$A$2:$A312,$A312)),""),"")</f>
        <v>1:0</v>
      </c>
      <c r="J312" s="18">
        <f>_xlfn.IFNA(IF(VLOOKUP($A312,Spiele!$A$2:$D$16,3,FALSE)=$B312,(COUNTIFS($L$1:$L311,"Tor",$B$1:$B311,$B312,$A$1:$A311,$A312)+COUNTIFS($L$1:$L311,"ET",$B$1:$B311,$B312,$A$1:$A311,$A312))-(COUNTIFS($L$1:$L311,"Tor",$B$1:$B311,"&lt;&gt;"&amp;$B312,$A$1:$A311,$A312)+COUNTIFS($L$1:$L311,"ET",$B$1:$B311,"&lt;&gt;"&amp;$B312,$A$1:$A311,$A312)),(COUNTIFS($L$1:$L311,"Tor",$B$1:$B311,$B312,$A$1:$A311,$A312)+COUNTIFS($L$1:$L311,"ET",$B$1:$B311,$B312,$A$1:$A311,$A312))-(COUNTIFS($L$1:$L311,"Tor",$B$1:$B311,"&lt;&gt;"&amp;$B312,$A$1:$A311,$A312)+COUNTIFS($L$1:$L311,"ET",$B$1:$B311,"&lt;&gt;"&amp;$B312,$A$1:$A311,$A312))),"")</f>
        <v>0</v>
      </c>
      <c r="K312" s="3">
        <v>1</v>
      </c>
      <c r="L312" s="17" t="s">
        <v>0</v>
      </c>
      <c r="M312" s="2" t="s">
        <v>164</v>
      </c>
      <c r="N312" s="2" t="s">
        <v>168</v>
      </c>
      <c r="O312" s="17"/>
      <c r="AA312" s="2" t="s">
        <v>152</v>
      </c>
      <c r="AB312" s="17" t="s">
        <v>144</v>
      </c>
      <c r="AC312" s="14" t="s">
        <v>151</v>
      </c>
      <c r="AD312" s="14" t="s">
        <v>146</v>
      </c>
      <c r="AE312" s="18">
        <v>9</v>
      </c>
      <c r="AF312" s="13">
        <v>6.5</v>
      </c>
      <c r="AG312" s="13">
        <v>12</v>
      </c>
      <c r="AH312" s="19">
        <f t="shared" si="16"/>
        <v>12.331488150259887</v>
      </c>
      <c r="AI312" s="19">
        <f t="shared" si="17"/>
        <v>26.938463956503323</v>
      </c>
      <c r="AJ312" s="2" t="s">
        <v>147</v>
      </c>
      <c r="AK312" s="13">
        <v>4</v>
      </c>
      <c r="AL312" s="13">
        <v>6.5</v>
      </c>
      <c r="AM312" s="19">
        <f>IF(Abschlüsse[[#This Row],[Ergeb]]="ET","",SQRT(($AF312-$AK312)^2+($AG312-$AL312)^2))</f>
        <v>6.0415229867972862</v>
      </c>
      <c r="AN312" s="3">
        <v>1</v>
      </c>
      <c r="AO312" s="13">
        <v>5</v>
      </c>
      <c r="AP312" s="13">
        <v>13</v>
      </c>
      <c r="AQ312" s="19">
        <f t="shared" si="18"/>
        <v>1.8027756377319946</v>
      </c>
      <c r="AR312" s="3">
        <v>0</v>
      </c>
      <c r="AU312" s="19" t="str">
        <f t="shared" si="19"/>
        <v/>
      </c>
    </row>
    <row r="313" spans="1:47" ht="25.05" customHeight="1">
      <c r="A313" s="3">
        <v>12</v>
      </c>
      <c r="B313" s="2" t="s">
        <v>8</v>
      </c>
      <c r="C313" s="17" t="str">
        <f>IF($A313="","",IF(VLOOKUP($A313,Spiele!$A$2:$D$16,3,FALSE)=$B313,"H","G"))</f>
        <v>H</v>
      </c>
      <c r="D313" s="17" t="str">
        <f>IF($B313="","",IF(VLOOKUP($A313,Spiele!$A$2:$F$16,3,FALSE)=$B313,VLOOKUP($A313,Spiele!$A$2:$F$16,4,FALSE),VLOOKUP($A313,Spiele!$A$2:$F$16,3,FALSE)))</f>
        <v>FCB</v>
      </c>
      <c r="E313" s="18">
        <f>IF(Abschlüsse[[#This Row],[Ergeb]]="ET",0,COUNTIFS($A$2:$A313,$A313,$B$2:$B313,$B313,$L$2:$L313,"&lt;&gt;ET"))</f>
        <v>2</v>
      </c>
      <c r="F313" s="11">
        <v>6</v>
      </c>
      <c r="G313" s="12">
        <v>1</v>
      </c>
      <c r="H313" s="18">
        <f>COUNTIFS('Rote Karten'!$A$2:$A$4,$A313,'Rote Karten'!$D$2:$D$4,"&lt;&gt;"&amp;$B313,'Rote Karten'!$B$2:$B$4,"&lt;"&amp;$F313,'Rote Karten'!$C$2:$C$4,"&lt;="&amp;$G313)-COUNTIFS('Rote Karten'!$A$2:$A$4,$A313,'Rote Karten'!$D$2:$D$4,$B313,'Rote Karten'!$B$2:$B$4,"&lt;"&amp;$F313,'Rote Karten'!$C$2:$C$4,"&lt;="&amp;$G313)</f>
        <v>0</v>
      </c>
      <c r="I313" s="17" t="str">
        <f>IF(OR($L313="Tor",$L313="ET"),_xlfn.IFNA(IF(VLOOKUP($A313,Spiele!$A$2:$C$16,3,FALSE)=$B313,COUNTIFS($L$2:$L313,"Tor",$B$2:$B313,$B313,$A$2:$A313,$A313)+COUNTIFS($L$2:$L313,"ET",$B$2:$B313,$B313,$A$2:$A313,$A313)&amp;":"&amp;COUNTIFS($L$2:$L313,"Tor",$B$2:$B313,"&lt;&gt;"&amp;$B313,$A$2:$A313,$A313)+COUNTIFS($L$2:$L313,"ET",$B$2:$B313,"&lt;&gt;"&amp;$B313,$A$2:$A313,$A313),COUNTIFS($L$2:$L313,"Tor",$B$2:$B313,"&lt;&gt;"&amp;$B313,$A$2:$A313,$A313)+COUNTIFS($L$2:$L313,"ET",$B$2:$B313,"&lt;&gt;"&amp;$B313,$A$2:$A313,$A313)&amp;":"&amp;COUNTIFS($L$2:$L313,"Tor",$B$2:$B313,$B313,$A$2:$A313,$A313)+COUNTIFS($L$2:$L313,"ET",$B$2:$B313,$B313,$A$2:$A313,$A313)),""),"")</f>
        <v>2:0</v>
      </c>
      <c r="J313" s="18">
        <f>_xlfn.IFNA(IF(VLOOKUP($A313,Spiele!$A$2:$D$16,3,FALSE)=$B313,(COUNTIFS($L$1:$L312,"Tor",$B$1:$B312,$B313,$A$1:$A312,$A313)+COUNTIFS($L$1:$L312,"ET",$B$1:$B312,$B313,$A$1:$A312,$A313))-(COUNTIFS($L$1:$L312,"Tor",$B$1:$B312,"&lt;&gt;"&amp;$B313,$A$1:$A312,$A313)+COUNTIFS($L$1:$L312,"ET",$B$1:$B312,"&lt;&gt;"&amp;$B313,$A$1:$A312,$A313)),(COUNTIFS($L$1:$L312,"Tor",$B$1:$B312,$B313,$A$1:$A312,$A313)+COUNTIFS($L$1:$L312,"ET",$B$1:$B312,$B313,$A$1:$A312,$A313))-(COUNTIFS($L$1:$L312,"Tor",$B$1:$B312,"&lt;&gt;"&amp;$B313,$A$1:$A312,$A313)+COUNTIFS($L$1:$L312,"ET",$B$1:$B312,"&lt;&gt;"&amp;$B313,$A$1:$A312,$A313))),"")</f>
        <v>1</v>
      </c>
      <c r="K313" s="3">
        <v>2</v>
      </c>
      <c r="L313" s="17" t="s">
        <v>0</v>
      </c>
      <c r="M313" s="2" t="s">
        <v>148</v>
      </c>
      <c r="N313" s="2" t="s">
        <v>165</v>
      </c>
      <c r="O313" s="17">
        <v>16</v>
      </c>
      <c r="P313" s="2">
        <v>1</v>
      </c>
      <c r="Q313" s="2">
        <v>20</v>
      </c>
      <c r="AA313" s="2" t="s">
        <v>152</v>
      </c>
      <c r="AB313" s="17" t="s">
        <v>144</v>
      </c>
      <c r="AC313" s="14" t="s">
        <v>151</v>
      </c>
      <c r="AD313" s="14" t="s">
        <v>146</v>
      </c>
      <c r="AE313" s="18">
        <v>7</v>
      </c>
      <c r="AF313" s="13">
        <v>11.5</v>
      </c>
      <c r="AG313" s="13">
        <v>9</v>
      </c>
      <c r="AH313" s="19">
        <f t="shared" si="16"/>
        <v>11.935895441901291</v>
      </c>
      <c r="AI313" s="19">
        <f t="shared" si="17"/>
        <v>18.244285959688021</v>
      </c>
      <c r="AJ313" s="2" t="s">
        <v>147</v>
      </c>
      <c r="AK313" s="13">
        <v>5.5</v>
      </c>
      <c r="AL313" s="13">
        <v>3.5</v>
      </c>
      <c r="AM313" s="19">
        <f>IF(Abschlüsse[[#This Row],[Ergeb]]="ET","",SQRT(($AF313-$AK313)^2+($AG313-$AL313)^2))</f>
        <v>8.1394102980498531</v>
      </c>
      <c r="AN313" s="3">
        <v>1</v>
      </c>
      <c r="AO313" s="13">
        <v>10.5</v>
      </c>
      <c r="AP313" s="13">
        <v>10</v>
      </c>
      <c r="AQ313" s="19">
        <f t="shared" si="18"/>
        <v>1.4142135623730951</v>
      </c>
      <c r="AR313" s="3">
        <v>1</v>
      </c>
      <c r="AS313" s="13">
        <v>7.5</v>
      </c>
      <c r="AT313" s="13">
        <v>7</v>
      </c>
      <c r="AU313" s="19">
        <f t="shared" si="19"/>
        <v>4.4721359549995796</v>
      </c>
    </row>
    <row r="314" spans="1:47" ht="25.05" customHeight="1">
      <c r="A314" s="3">
        <v>12</v>
      </c>
      <c r="B314" s="2" t="s">
        <v>8</v>
      </c>
      <c r="C314" s="17" t="str">
        <f>IF($A314="","",IF(VLOOKUP($A314,Spiele!$A$2:$D$16,3,FALSE)=$B314,"H","G"))</f>
        <v>H</v>
      </c>
      <c r="D314" s="17" t="str">
        <f>IF($B314="","",IF(VLOOKUP($A314,Spiele!$A$2:$F$16,3,FALSE)=$B314,VLOOKUP($A314,Spiele!$A$2:$F$16,4,FALSE),VLOOKUP($A314,Spiele!$A$2:$F$16,3,FALSE)))</f>
        <v>FCB</v>
      </c>
      <c r="E314" s="18">
        <f>IF(Abschlüsse[[#This Row],[Ergeb]]="ET",0,COUNTIFS($A$2:$A314,$A314,$B$2:$B314,$B314,$L$2:$L314,"&lt;&gt;ET"))</f>
        <v>3</v>
      </c>
      <c r="F314" s="11">
        <v>11</v>
      </c>
      <c r="G314" s="12">
        <v>1</v>
      </c>
      <c r="H314" s="18">
        <f>COUNTIFS('Rote Karten'!$A$2:$A$4,$A314,'Rote Karten'!$D$2:$D$4,"&lt;&gt;"&amp;$B314,'Rote Karten'!$B$2:$B$4,"&lt;"&amp;$F314,'Rote Karten'!$C$2:$C$4,"&lt;="&amp;$G314)-COUNTIFS('Rote Karten'!$A$2:$A$4,$A314,'Rote Karten'!$D$2:$D$4,$B314,'Rote Karten'!$B$2:$B$4,"&lt;"&amp;$F314,'Rote Karten'!$C$2:$C$4,"&lt;="&amp;$G314)</f>
        <v>0</v>
      </c>
      <c r="I314" s="17" t="str">
        <f>IF(OR($L314="Tor",$L314="ET"),_xlfn.IFNA(IF(VLOOKUP($A314,Spiele!$A$2:$C$16,3,FALSE)=$B314,COUNTIFS($L$2:$L314,"Tor",$B$2:$B314,$B314,$A$2:$A314,$A314)+COUNTIFS($L$2:$L314,"ET",$B$2:$B314,$B314,$A$2:$A314,$A314)&amp;":"&amp;COUNTIFS($L$2:$L314,"Tor",$B$2:$B314,"&lt;&gt;"&amp;$B314,$A$2:$A314,$A314)+COUNTIFS($L$2:$L314,"ET",$B$2:$B314,"&lt;&gt;"&amp;$B314,$A$2:$A314,$A314),COUNTIFS($L$2:$L314,"Tor",$B$2:$B314,"&lt;&gt;"&amp;$B314,$A$2:$A314,$A314)+COUNTIFS($L$2:$L314,"ET",$B$2:$B314,"&lt;&gt;"&amp;$B314,$A$2:$A314,$A314)&amp;":"&amp;COUNTIFS($L$2:$L314,"Tor",$B$2:$B314,$B314,$A$2:$A314,$A314)+COUNTIFS($L$2:$L314,"ET",$B$2:$B314,$B314,$A$2:$A314,$A314)),""),"")</f>
        <v/>
      </c>
      <c r="J314" s="18">
        <f>_xlfn.IFNA(IF(VLOOKUP($A314,Spiele!$A$2:$D$16,3,FALSE)=$B314,(COUNTIFS($L$1:$L313,"Tor",$B$1:$B313,$B314,$A$1:$A313,$A314)+COUNTIFS($L$1:$L313,"ET",$B$1:$B313,$B314,$A$1:$A313,$A314))-(COUNTIFS($L$1:$L313,"Tor",$B$1:$B313,"&lt;&gt;"&amp;$B314,$A$1:$A313,$A314)+COUNTIFS($L$1:$L313,"ET",$B$1:$B313,"&lt;&gt;"&amp;$B314,$A$1:$A313,$A314)),(COUNTIFS($L$1:$L313,"Tor",$B$1:$B313,$B314,$A$1:$A313,$A314)+COUNTIFS($L$1:$L313,"ET",$B$1:$B313,$B314,$A$1:$A313,$A314))-(COUNTIFS($L$1:$L313,"Tor",$B$1:$B313,"&lt;&gt;"&amp;$B314,$A$1:$A313,$A314)+COUNTIFS($L$1:$L313,"ET",$B$1:$B313,"&lt;&gt;"&amp;$B314,$A$1:$A313,$A314))),"")</f>
        <v>2</v>
      </c>
      <c r="K314" s="3">
        <v>3</v>
      </c>
      <c r="L314" s="17" t="s">
        <v>20</v>
      </c>
      <c r="M314" s="2" t="s">
        <v>164</v>
      </c>
      <c r="N314" s="2" t="s">
        <v>159</v>
      </c>
      <c r="O314" s="17">
        <v>8</v>
      </c>
      <c r="AA314" s="2" t="s">
        <v>152</v>
      </c>
      <c r="AB314" s="17" t="s">
        <v>150</v>
      </c>
      <c r="AC314" s="14" t="s">
        <v>151</v>
      </c>
      <c r="AD314" s="14" t="s">
        <v>157</v>
      </c>
      <c r="AE314" s="18">
        <v>10</v>
      </c>
      <c r="AF314" s="13">
        <v>-12</v>
      </c>
      <c r="AG314" s="13">
        <v>13.5</v>
      </c>
      <c r="AH314" s="19">
        <f t="shared" si="16"/>
        <v>15.868383660600093</v>
      </c>
      <c r="AI314" s="19">
        <f t="shared" si="17"/>
        <v>17.529544013142665</v>
      </c>
      <c r="AJ314" s="2" t="s">
        <v>147</v>
      </c>
      <c r="AK314" s="13">
        <v>-2.5</v>
      </c>
      <c r="AL314" s="13">
        <v>3</v>
      </c>
      <c r="AM314" s="19">
        <f>IF(Abschlüsse[[#This Row],[Ergeb]]="ET","",SQRT(($AF314-$AK314)^2+($AG314-$AL314)^2))</f>
        <v>14.159802258506296</v>
      </c>
      <c r="AN314" s="3">
        <v>0</v>
      </c>
      <c r="AO314" s="13"/>
      <c r="AP314" s="13"/>
      <c r="AQ314" s="19" t="str">
        <f t="shared" si="18"/>
        <v/>
      </c>
      <c r="AR314" s="3">
        <v>1</v>
      </c>
      <c r="AS314" s="13">
        <v>-9.5</v>
      </c>
      <c r="AT314" s="13">
        <v>12.5</v>
      </c>
      <c r="AU314" s="19">
        <f t="shared" si="19"/>
        <v>2.6925824035672519</v>
      </c>
    </row>
    <row r="315" spans="1:47" ht="25.05" customHeight="1">
      <c r="A315" s="3">
        <v>12</v>
      </c>
      <c r="B315" s="2" t="s">
        <v>69</v>
      </c>
      <c r="C315" s="17" t="str">
        <f>IF($A315="","",IF(VLOOKUP($A315,Spiele!$A$2:$D$16,3,FALSE)=$B315,"H","G"))</f>
        <v>G</v>
      </c>
      <c r="D315" s="17" t="str">
        <f>IF($B315="","",IF(VLOOKUP($A315,Spiele!$A$2:$F$16,3,FALSE)=$B315,VLOOKUP($A315,Spiele!$A$2:$F$16,4,FALSE),VLOOKUP($A315,Spiele!$A$2:$F$16,3,FALSE)))</f>
        <v>FCN</v>
      </c>
      <c r="E315" s="18">
        <f>IF(Abschlüsse[[#This Row],[Ergeb]]="ET",0,COUNTIFS($A$2:$A315,$A315,$B$2:$B315,$B315,$L$2:$L315,"&lt;&gt;ET"))</f>
        <v>1</v>
      </c>
      <c r="F315" s="11">
        <v>13</v>
      </c>
      <c r="G315" s="12">
        <v>1</v>
      </c>
      <c r="H315" s="18">
        <f>COUNTIFS('Rote Karten'!$A$2:$A$4,$A315,'Rote Karten'!$D$2:$D$4,"&lt;&gt;"&amp;$B315,'Rote Karten'!$B$2:$B$4,"&lt;"&amp;$F315,'Rote Karten'!$C$2:$C$4,"&lt;="&amp;$G315)-COUNTIFS('Rote Karten'!$A$2:$A$4,$A315,'Rote Karten'!$D$2:$D$4,$B315,'Rote Karten'!$B$2:$B$4,"&lt;"&amp;$F315,'Rote Karten'!$C$2:$C$4,"&lt;="&amp;$G315)</f>
        <v>0</v>
      </c>
      <c r="I315" s="17" t="str">
        <f>IF(OR($L315="Tor",$L315="ET"),_xlfn.IFNA(IF(VLOOKUP($A315,Spiele!$A$2:$C$16,3,FALSE)=$B315,COUNTIFS($L$2:$L315,"Tor",$B$2:$B315,$B315,$A$2:$A315,$A315)+COUNTIFS($L$2:$L315,"ET",$B$2:$B315,$B315,$A$2:$A315,$A315)&amp;":"&amp;COUNTIFS($L$2:$L315,"Tor",$B$2:$B315,"&lt;&gt;"&amp;$B315,$A$2:$A315,$A315)+COUNTIFS($L$2:$L315,"ET",$B$2:$B315,"&lt;&gt;"&amp;$B315,$A$2:$A315,$A315),COUNTIFS($L$2:$L315,"Tor",$B$2:$B315,"&lt;&gt;"&amp;$B315,$A$2:$A315,$A315)+COUNTIFS($L$2:$L315,"ET",$B$2:$B315,"&lt;&gt;"&amp;$B315,$A$2:$A315,$A315)&amp;":"&amp;COUNTIFS($L$2:$L315,"Tor",$B$2:$B315,$B315,$A$2:$A315,$A315)+COUNTIFS($L$2:$L315,"ET",$B$2:$B315,$B315,$A$2:$A315,$A315)),""),"")</f>
        <v>2:1</v>
      </c>
      <c r="J315" s="18">
        <f>_xlfn.IFNA(IF(VLOOKUP($A315,Spiele!$A$2:$D$16,3,FALSE)=$B315,(COUNTIFS($L$1:$L314,"Tor",$B$1:$B314,$B315,$A$1:$A314,$A315)+COUNTIFS($L$1:$L314,"ET",$B$1:$B314,$B315,$A$1:$A314,$A315))-(COUNTIFS($L$1:$L314,"Tor",$B$1:$B314,"&lt;&gt;"&amp;$B315,$A$1:$A314,$A315)+COUNTIFS($L$1:$L314,"ET",$B$1:$B314,"&lt;&gt;"&amp;$B315,$A$1:$A314,$A315)),(COUNTIFS($L$1:$L314,"Tor",$B$1:$B314,$B315,$A$1:$A314,$A315)+COUNTIFS($L$1:$L314,"ET",$B$1:$B314,$B315,$A$1:$A314,$A315))-(COUNTIFS($L$1:$L314,"Tor",$B$1:$B314,"&lt;&gt;"&amp;$B315,$A$1:$A314,$A315)+COUNTIFS($L$1:$L314,"ET",$B$1:$B314,"&lt;&gt;"&amp;$B315,$A$1:$A314,$A315))),"")</f>
        <v>-2</v>
      </c>
      <c r="K315" s="3">
        <v>4</v>
      </c>
      <c r="L315" s="17" t="s">
        <v>0</v>
      </c>
      <c r="M315" s="2" t="s">
        <v>148</v>
      </c>
      <c r="N315" s="2" t="s">
        <v>173</v>
      </c>
      <c r="O315" s="17"/>
      <c r="AA315" s="2" t="s">
        <v>142</v>
      </c>
      <c r="AB315" s="17" t="s">
        <v>150</v>
      </c>
      <c r="AC315" s="14" t="s">
        <v>145</v>
      </c>
      <c r="AD315" s="14" t="s">
        <v>146</v>
      </c>
      <c r="AE315" s="18"/>
      <c r="AF315" s="13">
        <v>2.5</v>
      </c>
      <c r="AG315" s="13">
        <v>5.5</v>
      </c>
      <c r="AH315" s="19">
        <f t="shared" si="16"/>
        <v>5.5</v>
      </c>
      <c r="AI315" s="19">
        <f t="shared" si="17"/>
        <v>60.149357337726705</v>
      </c>
      <c r="AJ315" s="2" t="s">
        <v>147</v>
      </c>
      <c r="AK315" s="13">
        <v>2</v>
      </c>
      <c r="AL315" s="13">
        <v>0.5</v>
      </c>
      <c r="AM315" s="19">
        <f>IF(Abschlüsse[[#This Row],[Ergeb]]="ET","",SQRT(($AF315-$AK315)^2+($AG315-$AL315)^2))</f>
        <v>5.024937810560445</v>
      </c>
      <c r="AN315" s="3">
        <v>1</v>
      </c>
      <c r="AO315" s="13">
        <v>1.5</v>
      </c>
      <c r="AP315" s="13">
        <v>5.5</v>
      </c>
      <c r="AQ315" s="19">
        <f t="shared" si="18"/>
        <v>1</v>
      </c>
      <c r="AR315" s="3">
        <v>0</v>
      </c>
      <c r="AU315" s="19" t="str">
        <f t="shared" si="19"/>
        <v/>
      </c>
    </row>
    <row r="316" spans="1:47" ht="25.05" customHeight="1">
      <c r="A316" s="3">
        <v>12</v>
      </c>
      <c r="B316" s="2" t="s">
        <v>69</v>
      </c>
      <c r="C316" s="17" t="str">
        <f>IF($A316="","",IF(VLOOKUP($A316,Spiele!$A$2:$D$16,3,FALSE)=$B316,"H","G"))</f>
        <v>G</v>
      </c>
      <c r="D316" s="17" t="str">
        <f>IF($B316="","",IF(VLOOKUP($A316,Spiele!$A$2:$F$16,3,FALSE)=$B316,VLOOKUP($A316,Spiele!$A$2:$F$16,4,FALSE),VLOOKUP($A316,Spiele!$A$2:$F$16,3,FALSE)))</f>
        <v>FCN</v>
      </c>
      <c r="E316" s="18">
        <f>IF(Abschlüsse[[#This Row],[Ergeb]]="ET",0,COUNTIFS($A$2:$A316,$A316,$B$2:$B316,$B316,$L$2:$L316,"&lt;&gt;ET"))</f>
        <v>2</v>
      </c>
      <c r="F316" s="11">
        <v>17</v>
      </c>
      <c r="G316" s="12">
        <v>1</v>
      </c>
      <c r="H316" s="18">
        <f>COUNTIFS('Rote Karten'!$A$2:$A$4,$A316,'Rote Karten'!$D$2:$D$4,"&lt;&gt;"&amp;$B316,'Rote Karten'!$B$2:$B$4,"&lt;"&amp;$F316,'Rote Karten'!$C$2:$C$4,"&lt;="&amp;$G316)-COUNTIFS('Rote Karten'!$A$2:$A$4,$A316,'Rote Karten'!$D$2:$D$4,$B316,'Rote Karten'!$B$2:$B$4,"&lt;"&amp;$F316,'Rote Karten'!$C$2:$C$4,"&lt;="&amp;$G316)</f>
        <v>0</v>
      </c>
      <c r="I316" s="17" t="str">
        <f>IF(OR($L316="Tor",$L316="ET"),_xlfn.IFNA(IF(VLOOKUP($A316,Spiele!$A$2:$C$16,3,FALSE)=$B316,COUNTIFS($L$2:$L316,"Tor",$B$2:$B316,$B316,$A$2:$A316,$A316)+COUNTIFS($L$2:$L316,"ET",$B$2:$B316,$B316,$A$2:$A316,$A316)&amp;":"&amp;COUNTIFS($L$2:$L316,"Tor",$B$2:$B316,"&lt;&gt;"&amp;$B316,$A$2:$A316,$A316)+COUNTIFS($L$2:$L316,"ET",$B$2:$B316,"&lt;&gt;"&amp;$B316,$A$2:$A316,$A316),COUNTIFS($L$2:$L316,"Tor",$B$2:$B316,"&lt;&gt;"&amp;$B316,$A$2:$A316,$A316)+COUNTIFS($L$2:$L316,"ET",$B$2:$B316,"&lt;&gt;"&amp;$B316,$A$2:$A316,$A316)&amp;":"&amp;COUNTIFS($L$2:$L316,"Tor",$B$2:$B316,$B316,$A$2:$A316,$A316)+COUNTIFS($L$2:$L316,"ET",$B$2:$B316,$B316,$A$2:$A316,$A316)),""),"")</f>
        <v/>
      </c>
      <c r="J316" s="18">
        <f>_xlfn.IFNA(IF(VLOOKUP($A316,Spiele!$A$2:$D$16,3,FALSE)=$B316,(COUNTIFS($L$1:$L315,"Tor",$B$1:$B315,$B316,$A$1:$A315,$A316)+COUNTIFS($L$1:$L315,"ET",$B$1:$B315,$B316,$A$1:$A315,$A316))-(COUNTIFS($L$1:$L315,"Tor",$B$1:$B315,"&lt;&gt;"&amp;$B316,$A$1:$A315,$A316)+COUNTIFS($L$1:$L315,"ET",$B$1:$B315,"&lt;&gt;"&amp;$B316,$A$1:$A315,$A316)),(COUNTIFS($L$1:$L315,"Tor",$B$1:$B315,$B316,$A$1:$A315,$A316)+COUNTIFS($L$1:$L315,"ET",$B$1:$B315,$B316,$A$1:$A315,$A316))-(COUNTIFS($L$1:$L315,"Tor",$B$1:$B315,"&lt;&gt;"&amp;$B316,$A$1:$A315,$A316)+COUNTIFS($L$1:$L315,"ET",$B$1:$B315,"&lt;&gt;"&amp;$B316,$A$1:$A315,$A316))),"")</f>
        <v>-1</v>
      </c>
      <c r="K316" s="3">
        <v>5</v>
      </c>
      <c r="L316" s="17" t="s">
        <v>19</v>
      </c>
      <c r="M316" s="2" t="s">
        <v>141</v>
      </c>
      <c r="N316" s="2" t="s">
        <v>3</v>
      </c>
      <c r="O316" s="17"/>
      <c r="AA316" s="2" t="s">
        <v>142</v>
      </c>
      <c r="AB316" s="17" t="s">
        <v>144</v>
      </c>
      <c r="AC316" s="14" t="s">
        <v>151</v>
      </c>
      <c r="AD316" s="14" t="s">
        <v>146</v>
      </c>
      <c r="AE316" s="18"/>
      <c r="AF316" s="13">
        <v>5</v>
      </c>
      <c r="AG316" s="13">
        <v>19</v>
      </c>
      <c r="AH316" s="19">
        <f t="shared" si="16"/>
        <v>19.047194019067479</v>
      </c>
      <c r="AI316" s="19">
        <f t="shared" si="17"/>
        <v>20.468818692757591</v>
      </c>
      <c r="AJ316" s="2" t="s">
        <v>147</v>
      </c>
      <c r="AK316" s="13">
        <v>0</v>
      </c>
      <c r="AL316" s="13">
        <v>0.5</v>
      </c>
      <c r="AM316" s="19">
        <f>IF(Abschlüsse[[#This Row],[Ergeb]]="ET","",SQRT(($AF316-$AK316)^2+($AG316-$AL316)^2))</f>
        <v>19.1637678967368</v>
      </c>
      <c r="AN316" s="3">
        <v>0</v>
      </c>
      <c r="AO316" s="13"/>
      <c r="AP316" s="13"/>
      <c r="AQ316" s="19" t="str">
        <f t="shared" si="18"/>
        <v/>
      </c>
      <c r="AR316" s="3">
        <v>5</v>
      </c>
      <c r="AS316" s="13">
        <v>3</v>
      </c>
      <c r="AT316" s="13">
        <v>14</v>
      </c>
      <c r="AU316" s="19">
        <f t="shared" si="19"/>
        <v>5.3851648071345037</v>
      </c>
    </row>
    <row r="317" spans="1:47" ht="25.05" customHeight="1">
      <c r="A317" s="3">
        <v>12</v>
      </c>
      <c r="B317" s="2" t="s">
        <v>8</v>
      </c>
      <c r="C317" s="17" t="str">
        <f>IF($A317="","",IF(VLOOKUP($A317,Spiele!$A$2:$D$16,3,FALSE)=$B317,"H","G"))</f>
        <v>H</v>
      </c>
      <c r="D317" s="17" t="str">
        <f>IF($B317="","",IF(VLOOKUP($A317,Spiele!$A$2:$F$16,3,FALSE)=$B317,VLOOKUP($A317,Spiele!$A$2:$F$16,4,FALSE),VLOOKUP($A317,Spiele!$A$2:$F$16,3,FALSE)))</f>
        <v>FCB</v>
      </c>
      <c r="E317" s="18">
        <f>IF(Abschlüsse[[#This Row],[Ergeb]]="ET",0,COUNTIFS($A$2:$A317,$A317,$B$2:$B317,$B317,$L$2:$L317,"&lt;&gt;ET"))</f>
        <v>4</v>
      </c>
      <c r="F317" s="11">
        <v>21</v>
      </c>
      <c r="G317" s="12">
        <v>1</v>
      </c>
      <c r="H317" s="18">
        <f>COUNTIFS('Rote Karten'!$A$2:$A$4,$A317,'Rote Karten'!$D$2:$D$4,"&lt;&gt;"&amp;$B317,'Rote Karten'!$B$2:$B$4,"&lt;"&amp;$F317,'Rote Karten'!$C$2:$C$4,"&lt;="&amp;$G317)-COUNTIFS('Rote Karten'!$A$2:$A$4,$A317,'Rote Karten'!$D$2:$D$4,$B317,'Rote Karten'!$B$2:$B$4,"&lt;"&amp;$F317,'Rote Karten'!$C$2:$C$4,"&lt;="&amp;$G317)</f>
        <v>0</v>
      </c>
      <c r="I317" s="17" t="str">
        <f>IF(OR($L317="Tor",$L317="ET"),_xlfn.IFNA(IF(VLOOKUP($A317,Spiele!$A$2:$C$16,3,FALSE)=$B317,COUNTIFS($L$2:$L317,"Tor",$B$2:$B317,$B317,$A$2:$A317,$A317)+COUNTIFS($L$2:$L317,"ET",$B$2:$B317,$B317,$A$2:$A317,$A317)&amp;":"&amp;COUNTIFS($L$2:$L317,"Tor",$B$2:$B317,"&lt;&gt;"&amp;$B317,$A$2:$A317,$A317)+COUNTIFS($L$2:$L317,"ET",$B$2:$B317,"&lt;&gt;"&amp;$B317,$A$2:$A317,$A317),COUNTIFS($L$2:$L317,"Tor",$B$2:$B317,"&lt;&gt;"&amp;$B317,$A$2:$A317,$A317)+COUNTIFS($L$2:$L317,"ET",$B$2:$B317,"&lt;&gt;"&amp;$B317,$A$2:$A317,$A317)&amp;":"&amp;COUNTIFS($L$2:$L317,"Tor",$B$2:$B317,$B317,$A$2:$A317,$A317)+COUNTIFS($L$2:$L317,"ET",$B$2:$B317,$B317,$A$2:$A317,$A317)),""),"")</f>
        <v/>
      </c>
      <c r="J317" s="18">
        <f>_xlfn.IFNA(IF(VLOOKUP($A317,Spiele!$A$2:$D$16,3,FALSE)=$B317,(COUNTIFS($L$1:$L316,"Tor",$B$1:$B316,$B317,$A$1:$A316,$A317)+COUNTIFS($L$1:$L316,"ET",$B$1:$B316,$B317,$A$1:$A316,$A317))-(COUNTIFS($L$1:$L316,"Tor",$B$1:$B316,"&lt;&gt;"&amp;$B317,$A$1:$A316,$A317)+COUNTIFS($L$1:$L316,"ET",$B$1:$B316,"&lt;&gt;"&amp;$B317,$A$1:$A316,$A317)),(COUNTIFS($L$1:$L316,"Tor",$B$1:$B316,$B317,$A$1:$A316,$A317)+COUNTIFS($L$1:$L316,"ET",$B$1:$B316,$B317,$A$1:$A316,$A317))-(COUNTIFS($L$1:$L316,"Tor",$B$1:$B316,"&lt;&gt;"&amp;$B317,$A$1:$A316,$A317)+COUNTIFS($L$1:$L316,"ET",$B$1:$B316,"&lt;&gt;"&amp;$B317,$A$1:$A316,$A317))),"")</f>
        <v>1</v>
      </c>
      <c r="K317" s="3">
        <v>6</v>
      </c>
      <c r="L317" s="17" t="s">
        <v>19</v>
      </c>
      <c r="M317" s="2" t="s">
        <v>174</v>
      </c>
      <c r="N317" s="2" t="s">
        <v>174</v>
      </c>
      <c r="O317" s="17">
        <v>20</v>
      </c>
      <c r="AA317" s="2" t="s">
        <v>155</v>
      </c>
      <c r="AB317" s="17" t="s">
        <v>161</v>
      </c>
      <c r="AC317" s="14" t="s">
        <v>162</v>
      </c>
      <c r="AD317" s="14" t="s">
        <v>146</v>
      </c>
      <c r="AE317" s="18">
        <v>16</v>
      </c>
      <c r="AF317" s="13">
        <v>-2</v>
      </c>
      <c r="AG317" s="13">
        <v>2.5</v>
      </c>
      <c r="AH317" s="19">
        <f t="shared" si="16"/>
        <v>2.5</v>
      </c>
      <c r="AI317" s="19">
        <f t="shared" si="17"/>
        <v>99.753299249950416</v>
      </c>
      <c r="AJ317" s="2" t="s">
        <v>147</v>
      </c>
      <c r="AK317" s="13">
        <v>0</v>
      </c>
      <c r="AL317" s="13">
        <v>0.5</v>
      </c>
      <c r="AM317" s="19">
        <f>IF(Abschlüsse[[#This Row],[Ergeb]]="ET","",SQRT(($AF317-$AK317)^2+($AG317-$AL317)^2))</f>
        <v>2.8284271247461903</v>
      </c>
      <c r="AN317" s="3">
        <v>1</v>
      </c>
      <c r="AO317" s="13">
        <v>-0.5</v>
      </c>
      <c r="AP317" s="13">
        <v>3</v>
      </c>
      <c r="AQ317" s="19">
        <f t="shared" si="18"/>
        <v>1.5811388300841898</v>
      </c>
      <c r="AR317" s="3">
        <v>0</v>
      </c>
      <c r="AU317" s="19" t="str">
        <f t="shared" si="19"/>
        <v/>
      </c>
    </row>
    <row r="318" spans="1:47" ht="25.05" customHeight="1">
      <c r="A318" s="3">
        <v>12</v>
      </c>
      <c r="B318" s="2" t="s">
        <v>69</v>
      </c>
      <c r="C318" s="17" t="str">
        <f>IF($A318="","",IF(VLOOKUP($A318,Spiele!$A$2:$D$16,3,FALSE)=$B318,"H","G"))</f>
        <v>G</v>
      </c>
      <c r="D318" s="17" t="str">
        <f>IF($B318="","",IF(VLOOKUP($A318,Spiele!$A$2:$F$16,3,FALSE)=$B318,VLOOKUP($A318,Spiele!$A$2:$F$16,4,FALSE),VLOOKUP($A318,Spiele!$A$2:$F$16,3,FALSE)))</f>
        <v>FCN</v>
      </c>
      <c r="E318" s="18">
        <f>IF(Abschlüsse[[#This Row],[Ergeb]]="ET",0,COUNTIFS($A$2:$A318,$A318,$B$2:$B318,$B318,$L$2:$L318,"&lt;&gt;ET"))</f>
        <v>3</v>
      </c>
      <c r="F318" s="11">
        <v>21</v>
      </c>
      <c r="G318" s="12">
        <v>1</v>
      </c>
      <c r="H318" s="18">
        <f>COUNTIFS('Rote Karten'!$A$2:$A$4,$A318,'Rote Karten'!$D$2:$D$4,"&lt;&gt;"&amp;$B318,'Rote Karten'!$B$2:$B$4,"&lt;"&amp;$F318,'Rote Karten'!$C$2:$C$4,"&lt;="&amp;$G318)-COUNTIFS('Rote Karten'!$A$2:$A$4,$A318,'Rote Karten'!$D$2:$D$4,$B318,'Rote Karten'!$B$2:$B$4,"&lt;"&amp;$F318,'Rote Karten'!$C$2:$C$4,"&lt;="&amp;$G318)</f>
        <v>0</v>
      </c>
      <c r="I318" s="17" t="str">
        <f>IF(OR($L318="Tor",$L318="ET"),_xlfn.IFNA(IF(VLOOKUP($A318,Spiele!$A$2:$C$16,3,FALSE)=$B318,COUNTIFS($L$2:$L318,"Tor",$B$2:$B318,$B318,$A$2:$A318,$A318)+COUNTIFS($L$2:$L318,"ET",$B$2:$B318,$B318,$A$2:$A318,$A318)&amp;":"&amp;COUNTIFS($L$2:$L318,"Tor",$B$2:$B318,"&lt;&gt;"&amp;$B318,$A$2:$A318,$A318)+COUNTIFS($L$2:$L318,"ET",$B$2:$B318,"&lt;&gt;"&amp;$B318,$A$2:$A318,$A318),COUNTIFS($L$2:$L318,"Tor",$B$2:$B318,"&lt;&gt;"&amp;$B318,$A$2:$A318,$A318)+COUNTIFS($L$2:$L318,"ET",$B$2:$B318,"&lt;&gt;"&amp;$B318,$A$2:$A318,$A318)&amp;":"&amp;COUNTIFS($L$2:$L318,"Tor",$B$2:$B318,$B318,$A$2:$A318,$A318)+COUNTIFS($L$2:$L318,"ET",$B$2:$B318,$B318,$A$2:$A318,$A318)),""),"")</f>
        <v>2:2</v>
      </c>
      <c r="J318" s="18">
        <f>_xlfn.IFNA(IF(VLOOKUP($A318,Spiele!$A$2:$D$16,3,FALSE)=$B318,(COUNTIFS($L$1:$L317,"Tor",$B$1:$B317,$B318,$A$1:$A317,$A318)+COUNTIFS($L$1:$L317,"ET",$B$1:$B317,$B318,$A$1:$A317,$A318))-(COUNTIFS($L$1:$L317,"Tor",$B$1:$B317,"&lt;&gt;"&amp;$B318,$A$1:$A317,$A318)+COUNTIFS($L$1:$L317,"ET",$B$1:$B317,"&lt;&gt;"&amp;$B318,$A$1:$A317,$A318)),(COUNTIFS($L$1:$L317,"Tor",$B$1:$B317,$B318,$A$1:$A317,$A318)+COUNTIFS($L$1:$L317,"ET",$B$1:$B317,$B318,$A$1:$A317,$A318))-(COUNTIFS($L$1:$L317,"Tor",$B$1:$B317,"&lt;&gt;"&amp;$B318,$A$1:$A317,$A318)+COUNTIFS($L$1:$L317,"ET",$B$1:$B317,"&lt;&gt;"&amp;$B318,$A$1:$A317,$A318))),"")</f>
        <v>-1</v>
      </c>
      <c r="K318" s="3">
        <v>7</v>
      </c>
      <c r="L318" s="17" t="s">
        <v>0</v>
      </c>
      <c r="M318" s="2" t="s">
        <v>164</v>
      </c>
      <c r="N318" s="2" t="s">
        <v>173</v>
      </c>
      <c r="O318" s="17"/>
      <c r="AA318" s="2" t="s">
        <v>143</v>
      </c>
      <c r="AB318" s="17" t="s">
        <v>144</v>
      </c>
      <c r="AC318" s="14" t="s">
        <v>151</v>
      </c>
      <c r="AD318" s="14" t="s">
        <v>146</v>
      </c>
      <c r="AE318" s="18"/>
      <c r="AF318" s="13">
        <v>-0.5</v>
      </c>
      <c r="AG318" s="13">
        <v>6.5</v>
      </c>
      <c r="AH318" s="19">
        <f t="shared" si="16"/>
        <v>6.5</v>
      </c>
      <c r="AI318" s="19">
        <f t="shared" si="17"/>
        <v>58.546125075791529</v>
      </c>
      <c r="AJ318" s="2" t="s">
        <v>147</v>
      </c>
      <c r="AK318" s="13">
        <v>-0.5</v>
      </c>
      <c r="AL318" s="13">
        <v>4</v>
      </c>
      <c r="AM318" s="19">
        <f>IF(Abschlüsse[[#This Row],[Ergeb]]="ET","",SQRT(($AF318-$AK318)^2+($AG318-$AL318)^2))</f>
        <v>2.5</v>
      </c>
      <c r="AN318" s="3">
        <v>1</v>
      </c>
      <c r="AO318" s="13">
        <v>-1.5</v>
      </c>
      <c r="AP318" s="13">
        <v>8.5</v>
      </c>
      <c r="AQ318" s="19">
        <f t="shared" si="18"/>
        <v>2.2360679774997898</v>
      </c>
      <c r="AR318" s="3">
        <v>0</v>
      </c>
      <c r="AU318" s="19" t="str">
        <f t="shared" si="19"/>
        <v/>
      </c>
    </row>
    <row r="319" spans="1:47" ht="25.05" customHeight="1">
      <c r="A319" s="3">
        <v>12</v>
      </c>
      <c r="B319" s="2" t="s">
        <v>69</v>
      </c>
      <c r="C319" s="17" t="str">
        <f>IF($A319="","",IF(VLOOKUP($A319,Spiele!$A$2:$D$16,3,FALSE)=$B319,"H","G"))</f>
        <v>G</v>
      </c>
      <c r="D319" s="17" t="str">
        <f>IF($B319="","",IF(VLOOKUP($A319,Spiele!$A$2:$F$16,3,FALSE)=$B319,VLOOKUP($A319,Spiele!$A$2:$F$16,4,FALSE),VLOOKUP($A319,Spiele!$A$2:$F$16,3,FALSE)))</f>
        <v>FCN</v>
      </c>
      <c r="E319" s="18">
        <f>IF(Abschlüsse[[#This Row],[Ergeb]]="ET",0,COUNTIFS($A$2:$A319,$A319,$B$2:$B319,$B319,$L$2:$L319,"&lt;&gt;ET"))</f>
        <v>4</v>
      </c>
      <c r="F319" s="11">
        <v>22</v>
      </c>
      <c r="G319" s="12">
        <v>1</v>
      </c>
      <c r="H319" s="18">
        <f>COUNTIFS('Rote Karten'!$A$2:$A$4,$A319,'Rote Karten'!$D$2:$D$4,"&lt;&gt;"&amp;$B319,'Rote Karten'!$B$2:$B$4,"&lt;"&amp;$F319,'Rote Karten'!$C$2:$C$4,"&lt;="&amp;$G319)-COUNTIFS('Rote Karten'!$A$2:$A$4,$A319,'Rote Karten'!$D$2:$D$4,$B319,'Rote Karten'!$B$2:$B$4,"&lt;"&amp;$F319,'Rote Karten'!$C$2:$C$4,"&lt;="&amp;$G319)</f>
        <v>0</v>
      </c>
      <c r="I319" s="17" t="str">
        <f>IF(OR($L319="Tor",$L319="ET"),_xlfn.IFNA(IF(VLOOKUP($A319,Spiele!$A$2:$C$16,3,FALSE)=$B319,COUNTIFS($L$2:$L319,"Tor",$B$2:$B319,$B319,$A$2:$A319,$A319)+COUNTIFS($L$2:$L319,"ET",$B$2:$B319,$B319,$A$2:$A319,$A319)&amp;":"&amp;COUNTIFS($L$2:$L319,"Tor",$B$2:$B319,"&lt;&gt;"&amp;$B319,$A$2:$A319,$A319)+COUNTIFS($L$2:$L319,"ET",$B$2:$B319,"&lt;&gt;"&amp;$B319,$A$2:$A319,$A319),COUNTIFS($L$2:$L319,"Tor",$B$2:$B319,"&lt;&gt;"&amp;$B319,$A$2:$A319,$A319)+COUNTIFS($L$2:$L319,"ET",$B$2:$B319,"&lt;&gt;"&amp;$B319,$A$2:$A319,$A319)&amp;":"&amp;COUNTIFS($L$2:$L319,"Tor",$B$2:$B319,$B319,$A$2:$A319,$A319)+COUNTIFS($L$2:$L319,"ET",$B$2:$B319,$B319,$A$2:$A319,$A319)),""),"")</f>
        <v/>
      </c>
      <c r="J319" s="18">
        <f>_xlfn.IFNA(IF(VLOOKUP($A319,Spiele!$A$2:$D$16,3,FALSE)=$B319,(COUNTIFS($L$1:$L318,"Tor",$B$1:$B318,$B319,$A$1:$A318,$A319)+COUNTIFS($L$1:$L318,"ET",$B$1:$B318,$B319,$A$1:$A318,$A319))-(COUNTIFS($L$1:$L318,"Tor",$B$1:$B318,"&lt;&gt;"&amp;$B319,$A$1:$A318,$A319)+COUNTIFS($L$1:$L318,"ET",$B$1:$B318,"&lt;&gt;"&amp;$B319,$A$1:$A318,$A319)),(COUNTIFS($L$1:$L318,"Tor",$B$1:$B318,$B319,$A$1:$A318,$A319)+COUNTIFS($L$1:$L318,"ET",$B$1:$B318,$B319,$A$1:$A318,$A319))-(COUNTIFS($L$1:$L318,"Tor",$B$1:$B318,"&lt;&gt;"&amp;$B319,$A$1:$A318,$A319)+COUNTIFS($L$1:$L318,"ET",$B$1:$B318,"&lt;&gt;"&amp;$B319,$A$1:$A318,$A319))),"")</f>
        <v>0</v>
      </c>
      <c r="K319" s="3">
        <v>8</v>
      </c>
      <c r="L319" s="17" t="s">
        <v>18</v>
      </c>
      <c r="M319" s="2" t="s">
        <v>148</v>
      </c>
      <c r="N319" s="2" t="s">
        <v>154</v>
      </c>
      <c r="O319" s="17"/>
      <c r="AA319" s="2" t="s">
        <v>142</v>
      </c>
      <c r="AB319" s="17" t="s">
        <v>144</v>
      </c>
      <c r="AC319" s="14" t="s">
        <v>145</v>
      </c>
      <c r="AD319" s="14" t="s">
        <v>146</v>
      </c>
      <c r="AE319" s="18"/>
      <c r="AF319" s="13">
        <v>0.5</v>
      </c>
      <c r="AG319" s="13">
        <v>6.5</v>
      </c>
      <c r="AH319" s="19">
        <f t="shared" si="16"/>
        <v>6.5</v>
      </c>
      <c r="AI319" s="19">
        <f t="shared" si="17"/>
        <v>58.546125075791529</v>
      </c>
      <c r="AJ319" s="2" t="s">
        <v>147</v>
      </c>
      <c r="AK319" s="13">
        <v>0.5</v>
      </c>
      <c r="AL319" s="13">
        <v>2</v>
      </c>
      <c r="AM319" s="19">
        <f>IF(Abschlüsse[[#This Row],[Ergeb]]="ET","",SQRT(($AF319-$AK319)^2+($AG319-$AL319)^2))</f>
        <v>4.5</v>
      </c>
      <c r="AN319" s="3">
        <v>0</v>
      </c>
      <c r="AO319" s="13"/>
      <c r="AP319" s="13"/>
      <c r="AQ319" s="19" t="str">
        <f t="shared" si="18"/>
        <v/>
      </c>
      <c r="AR319" s="3">
        <v>0</v>
      </c>
      <c r="AU319" s="19" t="str">
        <f t="shared" si="19"/>
        <v/>
      </c>
    </row>
    <row r="320" spans="1:47" ht="25.05" customHeight="1">
      <c r="A320" s="3">
        <v>12</v>
      </c>
      <c r="B320" s="2" t="s">
        <v>69</v>
      </c>
      <c r="C320" s="17" t="str">
        <f>IF($A320="","",IF(VLOOKUP($A320,Spiele!$A$2:$D$16,3,FALSE)=$B320,"H","G"))</f>
        <v>G</v>
      </c>
      <c r="D320" s="17" t="str">
        <f>IF($B320="","",IF(VLOOKUP($A320,Spiele!$A$2:$F$16,3,FALSE)=$B320,VLOOKUP($A320,Spiele!$A$2:$F$16,4,FALSE),VLOOKUP($A320,Spiele!$A$2:$F$16,3,FALSE)))</f>
        <v>FCN</v>
      </c>
      <c r="E320" s="18">
        <f>IF(Abschlüsse[[#This Row],[Ergeb]]="ET",0,COUNTIFS($A$2:$A320,$A320,$B$2:$B320,$B320,$L$2:$L320,"&lt;&gt;ET"))</f>
        <v>5</v>
      </c>
      <c r="F320" s="11">
        <v>22</v>
      </c>
      <c r="G320" s="12">
        <v>1</v>
      </c>
      <c r="H320" s="18">
        <f>COUNTIFS('Rote Karten'!$A$2:$A$4,$A320,'Rote Karten'!$D$2:$D$4,"&lt;&gt;"&amp;$B320,'Rote Karten'!$B$2:$B$4,"&lt;"&amp;$F320,'Rote Karten'!$C$2:$C$4,"&lt;="&amp;$G320)-COUNTIFS('Rote Karten'!$A$2:$A$4,$A320,'Rote Karten'!$D$2:$D$4,$B320,'Rote Karten'!$B$2:$B$4,"&lt;"&amp;$F320,'Rote Karten'!$C$2:$C$4,"&lt;="&amp;$G320)</f>
        <v>0</v>
      </c>
      <c r="I320" s="17" t="str">
        <f>IF(OR($L320="Tor",$L320="ET"),_xlfn.IFNA(IF(VLOOKUP($A320,Spiele!$A$2:$C$16,3,FALSE)=$B320,COUNTIFS($L$2:$L320,"Tor",$B$2:$B320,$B320,$A$2:$A320,$A320)+COUNTIFS($L$2:$L320,"ET",$B$2:$B320,$B320,$A$2:$A320,$A320)&amp;":"&amp;COUNTIFS($L$2:$L320,"Tor",$B$2:$B320,"&lt;&gt;"&amp;$B320,$A$2:$A320,$A320)+COUNTIFS($L$2:$L320,"ET",$B$2:$B320,"&lt;&gt;"&amp;$B320,$A$2:$A320,$A320),COUNTIFS($L$2:$L320,"Tor",$B$2:$B320,"&lt;&gt;"&amp;$B320,$A$2:$A320,$A320)+COUNTIFS($L$2:$L320,"ET",$B$2:$B320,"&lt;&gt;"&amp;$B320,$A$2:$A320,$A320)&amp;":"&amp;COUNTIFS($L$2:$L320,"Tor",$B$2:$B320,$B320,$A$2:$A320,$A320)+COUNTIFS($L$2:$L320,"ET",$B$2:$B320,$B320,$A$2:$A320,$A320)),""),"")</f>
        <v>2:3</v>
      </c>
      <c r="J320" s="18">
        <f>_xlfn.IFNA(IF(VLOOKUP($A320,Spiele!$A$2:$D$16,3,FALSE)=$B320,(COUNTIFS($L$1:$L319,"Tor",$B$1:$B319,$B320,$A$1:$A319,$A320)+COUNTIFS($L$1:$L319,"ET",$B$1:$B319,$B320,$A$1:$A319,$A320))-(COUNTIFS($L$1:$L319,"Tor",$B$1:$B319,"&lt;&gt;"&amp;$B320,$A$1:$A319,$A320)+COUNTIFS($L$1:$L319,"ET",$B$1:$B319,"&lt;&gt;"&amp;$B320,$A$1:$A319,$A320)),(COUNTIFS($L$1:$L319,"Tor",$B$1:$B319,$B320,$A$1:$A319,$A320)+COUNTIFS($L$1:$L319,"ET",$B$1:$B319,$B320,$A$1:$A319,$A320))-(COUNTIFS($L$1:$L319,"Tor",$B$1:$B319,"&lt;&gt;"&amp;$B320,$A$1:$A319,$A320)+COUNTIFS($L$1:$L319,"ET",$B$1:$B319,"&lt;&gt;"&amp;$B320,$A$1:$A319,$A320))),"")</f>
        <v>0</v>
      </c>
      <c r="K320" s="3">
        <v>8</v>
      </c>
      <c r="L320" s="17" t="s">
        <v>0</v>
      </c>
      <c r="M320" s="2" t="s">
        <v>148</v>
      </c>
      <c r="N320" s="2" t="s">
        <v>166</v>
      </c>
      <c r="O320" s="17"/>
      <c r="AA320" s="2" t="s">
        <v>152</v>
      </c>
      <c r="AB320" s="17" t="s">
        <v>144</v>
      </c>
      <c r="AC320" s="14" t="s">
        <v>151</v>
      </c>
      <c r="AD320" s="14" t="s">
        <v>146</v>
      </c>
      <c r="AE320" s="18"/>
      <c r="AF320" s="13">
        <v>-5</v>
      </c>
      <c r="AG320" s="13">
        <v>2.5</v>
      </c>
      <c r="AH320" s="19">
        <f t="shared" si="16"/>
        <v>2.8364766877236978</v>
      </c>
      <c r="AI320" s="19">
        <f t="shared" si="17"/>
        <v>45.706130006822427</v>
      </c>
      <c r="AJ320" s="2" t="s">
        <v>170</v>
      </c>
      <c r="AK320" s="13">
        <v>-0.5</v>
      </c>
      <c r="AL320" s="13">
        <v>1.5</v>
      </c>
      <c r="AM320" s="19">
        <f>IF(Abschlüsse[[#This Row],[Ergeb]]="ET","",SQRT(($AF320-$AK320)^2+($AG320-$AL320)^2))</f>
        <v>4.6097722286464435</v>
      </c>
      <c r="AN320" s="3">
        <v>0</v>
      </c>
      <c r="AO320" s="13"/>
      <c r="AP320" s="13"/>
      <c r="AQ320" s="19" t="str">
        <f t="shared" si="18"/>
        <v/>
      </c>
      <c r="AR320" s="3">
        <v>0</v>
      </c>
      <c r="AU320" s="19" t="str">
        <f t="shared" si="19"/>
        <v/>
      </c>
    </row>
    <row r="321" spans="1:47" ht="25.05" customHeight="1">
      <c r="A321" s="3">
        <v>12</v>
      </c>
      <c r="B321" s="2" t="s">
        <v>8</v>
      </c>
      <c r="C321" s="17" t="str">
        <f>IF($A321="","",IF(VLOOKUP($A321,Spiele!$A$2:$D$16,3,FALSE)=$B321,"H","G"))</f>
        <v>H</v>
      </c>
      <c r="D321" s="17" t="str">
        <f>IF($B321="","",IF(VLOOKUP($A321,Spiele!$A$2:$F$16,3,FALSE)=$B321,VLOOKUP($A321,Spiele!$A$2:$F$16,4,FALSE),VLOOKUP($A321,Spiele!$A$2:$F$16,3,FALSE)))</f>
        <v>FCB</v>
      </c>
      <c r="E321" s="18">
        <f>IF(Abschlüsse[[#This Row],[Ergeb]]="ET",0,COUNTIFS($A$2:$A321,$A321,$B$2:$B321,$B321,$L$2:$L321,"&lt;&gt;ET"))</f>
        <v>5</v>
      </c>
      <c r="F321" s="11">
        <v>25</v>
      </c>
      <c r="G321" s="12">
        <v>1</v>
      </c>
      <c r="H321" s="18">
        <f>COUNTIFS('Rote Karten'!$A$2:$A$4,$A321,'Rote Karten'!$D$2:$D$4,"&lt;&gt;"&amp;$B321,'Rote Karten'!$B$2:$B$4,"&lt;"&amp;$F321,'Rote Karten'!$C$2:$C$4,"&lt;="&amp;$G321)-COUNTIFS('Rote Karten'!$A$2:$A$4,$A321,'Rote Karten'!$D$2:$D$4,$B321,'Rote Karten'!$B$2:$B$4,"&lt;"&amp;$F321,'Rote Karten'!$C$2:$C$4,"&lt;="&amp;$G321)</f>
        <v>0</v>
      </c>
      <c r="I321" s="17" t="str">
        <f>IF(OR($L321="Tor",$L321="ET"),_xlfn.IFNA(IF(VLOOKUP($A321,Spiele!$A$2:$C$16,3,FALSE)=$B321,COUNTIFS($L$2:$L321,"Tor",$B$2:$B321,$B321,$A$2:$A321,$A321)+COUNTIFS($L$2:$L321,"ET",$B$2:$B321,$B321,$A$2:$A321,$A321)&amp;":"&amp;COUNTIFS($L$2:$L321,"Tor",$B$2:$B321,"&lt;&gt;"&amp;$B321,$A$2:$A321,$A321)+COUNTIFS($L$2:$L321,"ET",$B$2:$B321,"&lt;&gt;"&amp;$B321,$A$2:$A321,$A321),COUNTIFS($L$2:$L321,"Tor",$B$2:$B321,"&lt;&gt;"&amp;$B321,$A$2:$A321,$A321)+COUNTIFS($L$2:$L321,"ET",$B$2:$B321,"&lt;&gt;"&amp;$B321,$A$2:$A321,$A321)&amp;":"&amp;COUNTIFS($L$2:$L321,"Tor",$B$2:$B321,$B321,$A$2:$A321,$A321)+COUNTIFS($L$2:$L321,"ET",$B$2:$B321,$B321,$A$2:$A321,$A321)),""),"")</f>
        <v/>
      </c>
      <c r="J321" s="18">
        <f>_xlfn.IFNA(IF(VLOOKUP($A321,Spiele!$A$2:$D$16,3,FALSE)=$B321,(COUNTIFS($L$1:$L320,"Tor",$B$1:$B320,$B321,$A$1:$A320,$A321)+COUNTIFS($L$1:$L320,"ET",$B$1:$B320,$B321,$A$1:$A320,$A321))-(COUNTIFS($L$1:$L320,"Tor",$B$1:$B320,"&lt;&gt;"&amp;$B321,$A$1:$A320,$A321)+COUNTIFS($L$1:$L320,"ET",$B$1:$B320,"&lt;&gt;"&amp;$B321,$A$1:$A320,$A321)),(COUNTIFS($L$1:$L320,"Tor",$B$1:$B320,$B321,$A$1:$A320,$A321)+COUNTIFS($L$1:$L320,"ET",$B$1:$B320,$B321,$A$1:$A320,$A321))-(COUNTIFS($L$1:$L320,"Tor",$B$1:$B320,"&lt;&gt;"&amp;$B321,$A$1:$A320,$A321)+COUNTIFS($L$1:$L320,"ET",$B$1:$B320,"&lt;&gt;"&amp;$B321,$A$1:$A320,$A321))),"")</f>
        <v>-1</v>
      </c>
      <c r="K321" s="3">
        <v>9</v>
      </c>
      <c r="L321" s="17" t="s">
        <v>18</v>
      </c>
      <c r="M321" s="2" t="s">
        <v>148</v>
      </c>
      <c r="N321" s="2" t="s">
        <v>153</v>
      </c>
      <c r="O321" s="17">
        <v>10</v>
      </c>
      <c r="P321" s="2">
        <v>6</v>
      </c>
      <c r="Q321" s="2">
        <v>20</v>
      </c>
      <c r="R321" s="2">
        <v>1</v>
      </c>
      <c r="S321" s="2">
        <v>16</v>
      </c>
      <c r="AA321" s="2" t="s">
        <v>152</v>
      </c>
      <c r="AB321" s="17" t="s">
        <v>144</v>
      </c>
      <c r="AC321" s="14" t="s">
        <v>151</v>
      </c>
      <c r="AD321" s="14" t="s">
        <v>157</v>
      </c>
      <c r="AE321" s="18">
        <v>8</v>
      </c>
      <c r="AF321" s="13">
        <v>-8</v>
      </c>
      <c r="AG321" s="13">
        <v>12</v>
      </c>
      <c r="AH321" s="19">
        <f t="shared" si="16"/>
        <v>12.76070530966059</v>
      </c>
      <c r="AI321" s="19">
        <f t="shared" si="17"/>
        <v>24.293333882874293</v>
      </c>
      <c r="AJ321" s="2" t="s">
        <v>147</v>
      </c>
      <c r="AK321" s="13">
        <v>-2.5</v>
      </c>
      <c r="AL321" s="13">
        <v>3.5</v>
      </c>
      <c r="AM321" s="19">
        <f>IF(Abschlüsse[[#This Row],[Ergeb]]="ET","",SQRT(($AF321-$AK321)^2+($AG321-$AL321)^2))</f>
        <v>10.124228365658293</v>
      </c>
      <c r="AN321" s="3">
        <v>2</v>
      </c>
      <c r="AO321" s="13">
        <v>-6.5</v>
      </c>
      <c r="AP321" s="13">
        <v>11</v>
      </c>
      <c r="AQ321" s="19">
        <f t="shared" si="18"/>
        <v>1.8027756377319946</v>
      </c>
      <c r="AR321" s="3">
        <v>0</v>
      </c>
      <c r="AU321" s="19" t="str">
        <f t="shared" si="19"/>
        <v/>
      </c>
    </row>
    <row r="322" spans="1:47" ht="25.05" customHeight="1">
      <c r="A322" s="3">
        <v>12</v>
      </c>
      <c r="B322" s="2" t="s">
        <v>8</v>
      </c>
      <c r="C322" s="17" t="str">
        <f>IF($A322="","",IF(VLOOKUP($A322,Spiele!$A$2:$D$16,3,FALSE)=$B322,"H","G"))</f>
        <v>H</v>
      </c>
      <c r="D322" s="17" t="str">
        <f>IF($B322="","",IF(VLOOKUP($A322,Spiele!$A$2:$F$16,3,FALSE)=$B322,VLOOKUP($A322,Spiele!$A$2:$F$16,4,FALSE),VLOOKUP($A322,Spiele!$A$2:$F$16,3,FALSE)))</f>
        <v>FCB</v>
      </c>
      <c r="E322" s="18">
        <f>IF(Abschlüsse[[#This Row],[Ergeb]]="ET",0,COUNTIFS($A$2:$A322,$A322,$B$2:$B322,$B322,$L$2:$L322,"&lt;&gt;ET"))</f>
        <v>6</v>
      </c>
      <c r="F322" s="11">
        <v>25</v>
      </c>
      <c r="G322" s="12">
        <v>1</v>
      </c>
      <c r="H322" s="18">
        <f>COUNTIFS('Rote Karten'!$A$2:$A$4,$A322,'Rote Karten'!$D$2:$D$4,"&lt;&gt;"&amp;$B322,'Rote Karten'!$B$2:$B$4,"&lt;"&amp;$F322,'Rote Karten'!$C$2:$C$4,"&lt;="&amp;$G322)-COUNTIFS('Rote Karten'!$A$2:$A$4,$A322,'Rote Karten'!$D$2:$D$4,$B322,'Rote Karten'!$B$2:$B$4,"&lt;"&amp;$F322,'Rote Karten'!$C$2:$C$4,"&lt;="&amp;$G322)</f>
        <v>0</v>
      </c>
      <c r="I322" s="17" t="str">
        <f>IF(OR($L322="Tor",$L322="ET"),_xlfn.IFNA(IF(VLOOKUP($A322,Spiele!$A$2:$C$16,3,FALSE)=$B322,COUNTIFS($L$2:$L322,"Tor",$B$2:$B322,$B322,$A$2:$A322,$A322)+COUNTIFS($L$2:$L322,"ET",$B$2:$B322,$B322,$A$2:$A322,$A322)&amp;":"&amp;COUNTIFS($L$2:$L322,"Tor",$B$2:$B322,"&lt;&gt;"&amp;$B322,$A$2:$A322,$A322)+COUNTIFS($L$2:$L322,"ET",$B$2:$B322,"&lt;&gt;"&amp;$B322,$A$2:$A322,$A322),COUNTIFS($L$2:$L322,"Tor",$B$2:$B322,"&lt;&gt;"&amp;$B322,$A$2:$A322,$A322)+COUNTIFS($L$2:$L322,"ET",$B$2:$B322,"&lt;&gt;"&amp;$B322,$A$2:$A322,$A322)&amp;":"&amp;COUNTIFS($L$2:$L322,"Tor",$B$2:$B322,$B322,$A$2:$A322,$A322)+COUNTIFS($L$2:$L322,"ET",$B$2:$B322,$B322,$A$2:$A322,$A322)),""),"")</f>
        <v>3:3</v>
      </c>
      <c r="J322" s="18">
        <f>_xlfn.IFNA(IF(VLOOKUP($A322,Spiele!$A$2:$D$16,3,FALSE)=$B322,(COUNTIFS($L$1:$L321,"Tor",$B$1:$B321,$B322,$A$1:$A321,$A322)+COUNTIFS($L$1:$L321,"ET",$B$1:$B321,$B322,$A$1:$A321,$A322))-(COUNTIFS($L$1:$L321,"Tor",$B$1:$B321,"&lt;&gt;"&amp;$B322,$A$1:$A321,$A322)+COUNTIFS($L$1:$L321,"ET",$B$1:$B321,"&lt;&gt;"&amp;$B322,$A$1:$A321,$A322)),(COUNTIFS($L$1:$L321,"Tor",$B$1:$B321,$B322,$A$1:$A321,$A322)+COUNTIFS($L$1:$L321,"ET",$B$1:$B321,$B322,$A$1:$A321,$A322))-(COUNTIFS($L$1:$L321,"Tor",$B$1:$B321,"&lt;&gt;"&amp;$B322,$A$1:$A321,$A322)+COUNTIFS($L$1:$L321,"ET",$B$1:$B321,"&lt;&gt;"&amp;$B322,$A$1:$A321,$A322))),"")</f>
        <v>-1</v>
      </c>
      <c r="K322" s="3">
        <v>9</v>
      </c>
      <c r="L322" s="17" t="s">
        <v>0</v>
      </c>
      <c r="M322" s="2" t="s">
        <v>174</v>
      </c>
      <c r="N322" s="2" t="s">
        <v>166</v>
      </c>
      <c r="O322" s="17"/>
      <c r="AA322" s="2" t="s">
        <v>142</v>
      </c>
      <c r="AB322" s="17" t="s">
        <v>150</v>
      </c>
      <c r="AC322" s="14" t="s">
        <v>145</v>
      </c>
      <c r="AD322" s="14" t="s">
        <v>146</v>
      </c>
      <c r="AE322" s="18">
        <v>7</v>
      </c>
      <c r="AF322" s="13">
        <v>4</v>
      </c>
      <c r="AG322" s="13">
        <v>6</v>
      </c>
      <c r="AH322" s="19">
        <f t="shared" ref="AH322:AH385" si="20">IF($L322="ET","",IF($AF322&gt;3.66,SQRT($AG322^2+($AF322-(7.32/2))^2),IF($AF322&lt;-3.66,SQRT($AG322^2+($AF322+(7.32/2))^2),$AG322)))</f>
        <v>6.0096256122989891</v>
      </c>
      <c r="AI322" s="19">
        <f t="shared" ref="AI322:AI385" si="21">IF($L322="ET","",IF(DEGREES(ATAN((7.32*$AG322)/($AG322^2+$AF322^2-(7.32/2)^2)))&lt;=0,180+DEGREES(ATAN((7.32*$AG322)/($AG322^2+$AF322^2-(7.32/2)^2))),DEGREES(ATAN((7.32*$AG322)/($AG322^2+$AF322^2-(7.32/2)^2)))))</f>
        <v>48.68547103685485</v>
      </c>
      <c r="AJ322" s="2" t="s">
        <v>170</v>
      </c>
      <c r="AK322" s="13">
        <v>-1.5</v>
      </c>
      <c r="AL322" s="13">
        <v>3.5</v>
      </c>
      <c r="AM322" s="19">
        <f>IF(Abschlüsse[[#This Row],[Ergeb]]="ET","",SQRT(($AF322-$AK322)^2+($AG322-$AL322)^2))</f>
        <v>6.0415229867972862</v>
      </c>
      <c r="AN322" s="3">
        <v>1</v>
      </c>
      <c r="AO322" s="13">
        <v>1.5</v>
      </c>
      <c r="AP322" s="13">
        <v>7</v>
      </c>
      <c r="AQ322" s="19">
        <f t="shared" si="18"/>
        <v>2.6925824035672519</v>
      </c>
      <c r="AR322" s="3">
        <v>1</v>
      </c>
      <c r="AS322" s="13">
        <v>3.5</v>
      </c>
      <c r="AT322" s="13">
        <v>3.5</v>
      </c>
      <c r="AU322" s="19">
        <f t="shared" si="19"/>
        <v>2.5495097567963922</v>
      </c>
    </row>
    <row r="323" spans="1:47" ht="25.05" customHeight="1">
      <c r="A323" s="3">
        <v>12</v>
      </c>
      <c r="B323" s="2" t="s">
        <v>8</v>
      </c>
      <c r="C323" s="17" t="str">
        <f>IF($A323="","",IF(VLOOKUP($A323,Spiele!$A$2:$D$16,3,FALSE)=$B323,"H","G"))</f>
        <v>H</v>
      </c>
      <c r="D323" s="17" t="str">
        <f>IF($B323="","",IF(VLOOKUP($A323,Spiele!$A$2:$F$16,3,FALSE)=$B323,VLOOKUP($A323,Spiele!$A$2:$F$16,4,FALSE),VLOOKUP($A323,Spiele!$A$2:$F$16,3,FALSE)))</f>
        <v>FCB</v>
      </c>
      <c r="E323" s="18">
        <f>IF(Abschlüsse[[#This Row],[Ergeb]]="ET",0,COUNTIFS($A$2:$A323,$A323,$B$2:$B323,$B323,$L$2:$L323,"&lt;&gt;ET"))</f>
        <v>7</v>
      </c>
      <c r="F323" s="11">
        <v>33</v>
      </c>
      <c r="G323" s="12">
        <v>1</v>
      </c>
      <c r="H323" s="18">
        <f>COUNTIFS('Rote Karten'!$A$2:$A$4,$A323,'Rote Karten'!$D$2:$D$4,"&lt;&gt;"&amp;$B323,'Rote Karten'!$B$2:$B$4,"&lt;"&amp;$F323,'Rote Karten'!$C$2:$C$4,"&lt;="&amp;$G323)-COUNTIFS('Rote Karten'!$A$2:$A$4,$A323,'Rote Karten'!$D$2:$D$4,$B323,'Rote Karten'!$B$2:$B$4,"&lt;"&amp;$F323,'Rote Karten'!$C$2:$C$4,"&lt;="&amp;$G323)</f>
        <v>0</v>
      </c>
      <c r="I323" s="17" t="str">
        <f>IF(OR($L323="Tor",$L323="ET"),_xlfn.IFNA(IF(VLOOKUP($A323,Spiele!$A$2:$C$16,3,FALSE)=$B323,COUNTIFS($L$2:$L323,"Tor",$B$2:$B323,$B323,$A$2:$A323,$A323)+COUNTIFS($L$2:$L323,"ET",$B$2:$B323,$B323,$A$2:$A323,$A323)&amp;":"&amp;COUNTIFS($L$2:$L323,"Tor",$B$2:$B323,"&lt;&gt;"&amp;$B323,$A$2:$A323,$A323)+COUNTIFS($L$2:$L323,"ET",$B$2:$B323,"&lt;&gt;"&amp;$B323,$A$2:$A323,$A323),COUNTIFS($L$2:$L323,"Tor",$B$2:$B323,"&lt;&gt;"&amp;$B323,$A$2:$A323,$A323)+COUNTIFS($L$2:$L323,"ET",$B$2:$B323,"&lt;&gt;"&amp;$B323,$A$2:$A323,$A323)&amp;":"&amp;COUNTIFS($L$2:$L323,"Tor",$B$2:$B323,$B323,$A$2:$A323,$A323)+COUNTIFS($L$2:$L323,"ET",$B$2:$B323,$B323,$A$2:$A323,$A323)),""),"")</f>
        <v>4:3</v>
      </c>
      <c r="J323" s="18">
        <f>_xlfn.IFNA(IF(VLOOKUP($A323,Spiele!$A$2:$D$16,3,FALSE)=$B323,(COUNTIFS($L$1:$L322,"Tor",$B$1:$B322,$B323,$A$1:$A322,$A323)+COUNTIFS($L$1:$L322,"ET",$B$1:$B322,$B323,$A$1:$A322,$A323))-(COUNTIFS($L$1:$L322,"Tor",$B$1:$B322,"&lt;&gt;"&amp;$B323,$A$1:$A322,$A323)+COUNTIFS($L$1:$L322,"ET",$B$1:$B322,"&lt;&gt;"&amp;$B323,$A$1:$A322,$A323)),(COUNTIFS($L$1:$L322,"Tor",$B$1:$B322,$B323,$A$1:$A322,$A323)+COUNTIFS($L$1:$L322,"ET",$B$1:$B322,$B323,$A$1:$A322,$A323))-(COUNTIFS($L$1:$L322,"Tor",$B$1:$B322,"&lt;&gt;"&amp;$B323,$A$1:$A322,$A323)+COUNTIFS($L$1:$L322,"ET",$B$1:$B322,"&lt;&gt;"&amp;$B323,$A$1:$A322,$A323))),"")</f>
        <v>0</v>
      </c>
      <c r="K323" s="3">
        <v>10</v>
      </c>
      <c r="L323" s="17" t="s">
        <v>0</v>
      </c>
      <c r="M323" s="2" t="s">
        <v>178</v>
      </c>
      <c r="O323" s="17"/>
      <c r="AA323" s="2" t="s">
        <v>143</v>
      </c>
      <c r="AB323" s="17" t="s">
        <v>144</v>
      </c>
      <c r="AC323" s="14" t="s">
        <v>151</v>
      </c>
      <c r="AD323" s="14" t="s">
        <v>146</v>
      </c>
      <c r="AE323" s="18">
        <v>7</v>
      </c>
      <c r="AF323" s="13">
        <v>0</v>
      </c>
      <c r="AG323" s="13">
        <v>11</v>
      </c>
      <c r="AH323" s="19">
        <f t="shared" si="20"/>
        <v>11</v>
      </c>
      <c r="AI323" s="19">
        <f t="shared" si="21"/>
        <v>36.807381798785883</v>
      </c>
      <c r="AJ323" s="2" t="s">
        <v>147</v>
      </c>
      <c r="AK323" s="13">
        <v>0</v>
      </c>
      <c r="AL323" s="13">
        <v>0</v>
      </c>
      <c r="AM323" s="19">
        <f>IF(Abschlüsse[[#This Row],[Ergeb]]="ET","",SQRT(($AF323-$AK323)^2+($AG323-$AL323)^2))</f>
        <v>11</v>
      </c>
      <c r="AN323" s="3">
        <v>0</v>
      </c>
      <c r="AO323" s="13"/>
      <c r="AP323" s="13"/>
      <c r="AQ323" s="19" t="str">
        <f t="shared" si="18"/>
        <v/>
      </c>
      <c r="AR323" s="3">
        <v>0</v>
      </c>
      <c r="AU323" s="19" t="str">
        <f t="shared" si="19"/>
        <v/>
      </c>
    </row>
    <row r="324" spans="1:47" ht="25.05" customHeight="1">
      <c r="A324" s="3">
        <v>12</v>
      </c>
      <c r="B324" s="2" t="s">
        <v>69</v>
      </c>
      <c r="C324" s="17" t="str">
        <f>IF($A324="","",IF(VLOOKUP($A324,Spiele!$A$2:$D$16,3,FALSE)=$B324,"H","G"))</f>
        <v>G</v>
      </c>
      <c r="D324" s="17" t="str">
        <f>IF($B324="","",IF(VLOOKUP($A324,Spiele!$A$2:$F$16,3,FALSE)=$B324,VLOOKUP($A324,Spiele!$A$2:$F$16,4,FALSE),VLOOKUP($A324,Spiele!$A$2:$F$16,3,FALSE)))</f>
        <v>FCN</v>
      </c>
      <c r="E324" s="18">
        <f>IF(Abschlüsse[[#This Row],[Ergeb]]="ET",0,COUNTIFS($A$2:$A324,$A324,$B$2:$B324,$B324,$L$2:$L324,"&lt;&gt;ET"))</f>
        <v>6</v>
      </c>
      <c r="F324" s="11">
        <v>34</v>
      </c>
      <c r="G324" s="12">
        <v>1</v>
      </c>
      <c r="H324" s="18">
        <f>COUNTIFS('Rote Karten'!$A$2:$A$4,$A324,'Rote Karten'!$D$2:$D$4,"&lt;&gt;"&amp;$B324,'Rote Karten'!$B$2:$B$4,"&lt;"&amp;$F324,'Rote Karten'!$C$2:$C$4,"&lt;="&amp;$G324)-COUNTIFS('Rote Karten'!$A$2:$A$4,$A324,'Rote Karten'!$D$2:$D$4,$B324,'Rote Karten'!$B$2:$B$4,"&lt;"&amp;$F324,'Rote Karten'!$C$2:$C$4,"&lt;="&amp;$G324)</f>
        <v>0</v>
      </c>
      <c r="I324" s="17" t="str">
        <f>IF(OR($L324="Tor",$L324="ET"),_xlfn.IFNA(IF(VLOOKUP($A324,Spiele!$A$2:$C$16,3,FALSE)=$B324,COUNTIFS($L$2:$L324,"Tor",$B$2:$B324,$B324,$A$2:$A324,$A324)+COUNTIFS($L$2:$L324,"ET",$B$2:$B324,$B324,$A$2:$A324,$A324)&amp;":"&amp;COUNTIFS($L$2:$L324,"Tor",$B$2:$B324,"&lt;&gt;"&amp;$B324,$A$2:$A324,$A324)+COUNTIFS($L$2:$L324,"ET",$B$2:$B324,"&lt;&gt;"&amp;$B324,$A$2:$A324,$A324),COUNTIFS($L$2:$L324,"Tor",$B$2:$B324,"&lt;&gt;"&amp;$B324,$A$2:$A324,$A324)+COUNTIFS($L$2:$L324,"ET",$B$2:$B324,"&lt;&gt;"&amp;$B324,$A$2:$A324,$A324)&amp;":"&amp;COUNTIFS($L$2:$L324,"Tor",$B$2:$B324,$B324,$A$2:$A324,$A324)+COUNTIFS($L$2:$L324,"ET",$B$2:$B324,$B324,$A$2:$A324,$A324)),""),"")</f>
        <v/>
      </c>
      <c r="J324" s="18">
        <f>_xlfn.IFNA(IF(VLOOKUP($A324,Spiele!$A$2:$D$16,3,FALSE)=$B324,(COUNTIFS($L$1:$L323,"Tor",$B$1:$B323,$B324,$A$1:$A323,$A324)+COUNTIFS($L$1:$L323,"ET",$B$1:$B323,$B324,$A$1:$A323,$A324))-(COUNTIFS($L$1:$L323,"Tor",$B$1:$B323,"&lt;&gt;"&amp;$B324,$A$1:$A323,$A324)+COUNTIFS($L$1:$L323,"ET",$B$1:$B323,"&lt;&gt;"&amp;$B324,$A$1:$A323,$A324)),(COUNTIFS($L$1:$L323,"Tor",$B$1:$B323,$B324,$A$1:$A323,$A324)+COUNTIFS($L$1:$L323,"ET",$B$1:$B323,$B324,$A$1:$A323,$A324))-(COUNTIFS($L$1:$L323,"Tor",$B$1:$B323,"&lt;&gt;"&amp;$B324,$A$1:$A323,$A324)+COUNTIFS($L$1:$L323,"ET",$B$1:$B323,"&lt;&gt;"&amp;$B324,$A$1:$A323,$A324))),"")</f>
        <v>-1</v>
      </c>
      <c r="K324" s="3">
        <v>11</v>
      </c>
      <c r="L324" s="17" t="s">
        <v>19</v>
      </c>
      <c r="M324" s="2" t="s">
        <v>164</v>
      </c>
      <c r="N324" s="2" t="s">
        <v>159</v>
      </c>
      <c r="O324" s="17"/>
      <c r="AA324" s="2" t="s">
        <v>152</v>
      </c>
      <c r="AB324" s="17" t="s">
        <v>144</v>
      </c>
      <c r="AC324" s="14" t="s">
        <v>151</v>
      </c>
      <c r="AD324" s="14" t="s">
        <v>157</v>
      </c>
      <c r="AE324" s="18"/>
      <c r="AF324" s="13">
        <v>1.5</v>
      </c>
      <c r="AG324" s="13">
        <v>25.5</v>
      </c>
      <c r="AH324" s="19">
        <f t="shared" si="20"/>
        <v>25.5</v>
      </c>
      <c r="AI324" s="19">
        <f t="shared" si="21"/>
        <v>16.281233769245208</v>
      </c>
      <c r="AJ324" s="2" t="s">
        <v>147</v>
      </c>
      <c r="AK324" s="13">
        <v>0</v>
      </c>
      <c r="AL324" s="13">
        <v>2.5</v>
      </c>
      <c r="AM324" s="19">
        <f>IF(Abschlüsse[[#This Row],[Ergeb]]="ET","",SQRT(($AF324-$AK324)^2+($AG324-$AL324)^2))</f>
        <v>23.048861143232219</v>
      </c>
      <c r="AN324" s="3">
        <v>2</v>
      </c>
      <c r="AO324" s="13">
        <v>1</v>
      </c>
      <c r="AP324" s="13">
        <v>25</v>
      </c>
      <c r="AQ324" s="19">
        <f t="shared" si="18"/>
        <v>0.70710678118654757</v>
      </c>
      <c r="AR324" s="3">
        <v>1</v>
      </c>
      <c r="AS324" s="13">
        <v>0</v>
      </c>
      <c r="AT324" s="13">
        <v>16.5</v>
      </c>
      <c r="AU324" s="19">
        <f t="shared" si="19"/>
        <v>9.1241437954473295</v>
      </c>
    </row>
    <row r="325" spans="1:47" ht="25.05" customHeight="1">
      <c r="A325" s="3">
        <v>12</v>
      </c>
      <c r="B325" s="2" t="s">
        <v>8</v>
      </c>
      <c r="C325" s="17" t="str">
        <f>IF($A325="","",IF(VLOOKUP($A325,Spiele!$A$2:$D$16,3,FALSE)=$B325,"H","G"))</f>
        <v>H</v>
      </c>
      <c r="D325" s="17" t="str">
        <f>IF($B325="","",IF(VLOOKUP($A325,Spiele!$A$2:$F$16,3,FALSE)=$B325,VLOOKUP($A325,Spiele!$A$2:$F$16,4,FALSE),VLOOKUP($A325,Spiele!$A$2:$F$16,3,FALSE)))</f>
        <v>FCB</v>
      </c>
      <c r="E325" s="18">
        <f>IF(Abschlüsse[[#This Row],[Ergeb]]="ET",0,COUNTIFS($A$2:$A325,$A325,$B$2:$B325,$B325,$L$2:$L325,"&lt;&gt;ET"))</f>
        <v>8</v>
      </c>
      <c r="F325" s="11">
        <v>38</v>
      </c>
      <c r="G325" s="12">
        <v>1</v>
      </c>
      <c r="H325" s="18">
        <f>COUNTIFS('Rote Karten'!$A$2:$A$4,$A325,'Rote Karten'!$D$2:$D$4,"&lt;&gt;"&amp;$B325,'Rote Karten'!$B$2:$B$4,"&lt;"&amp;$F325,'Rote Karten'!$C$2:$C$4,"&lt;="&amp;$G325)-COUNTIFS('Rote Karten'!$A$2:$A$4,$A325,'Rote Karten'!$D$2:$D$4,$B325,'Rote Karten'!$B$2:$B$4,"&lt;"&amp;$F325,'Rote Karten'!$C$2:$C$4,"&lt;="&amp;$G325)</f>
        <v>0</v>
      </c>
      <c r="I325" s="17" t="str">
        <f>IF(OR($L325="Tor",$L325="ET"),_xlfn.IFNA(IF(VLOOKUP($A325,Spiele!$A$2:$C$16,3,FALSE)=$B325,COUNTIFS($L$2:$L325,"Tor",$B$2:$B325,$B325,$A$2:$A325,$A325)+COUNTIFS($L$2:$L325,"ET",$B$2:$B325,$B325,$A$2:$A325,$A325)&amp;":"&amp;COUNTIFS($L$2:$L325,"Tor",$B$2:$B325,"&lt;&gt;"&amp;$B325,$A$2:$A325,$A325)+COUNTIFS($L$2:$L325,"ET",$B$2:$B325,"&lt;&gt;"&amp;$B325,$A$2:$A325,$A325),COUNTIFS($L$2:$L325,"Tor",$B$2:$B325,"&lt;&gt;"&amp;$B325,$A$2:$A325,$A325)+COUNTIFS($L$2:$L325,"ET",$B$2:$B325,"&lt;&gt;"&amp;$B325,$A$2:$A325,$A325)&amp;":"&amp;COUNTIFS($L$2:$L325,"Tor",$B$2:$B325,$B325,$A$2:$A325,$A325)+COUNTIFS($L$2:$L325,"ET",$B$2:$B325,$B325,$A$2:$A325,$A325)),""),"")</f>
        <v/>
      </c>
      <c r="J325" s="18">
        <f>_xlfn.IFNA(IF(VLOOKUP($A325,Spiele!$A$2:$D$16,3,FALSE)=$B325,(COUNTIFS($L$1:$L324,"Tor",$B$1:$B324,$B325,$A$1:$A324,$A325)+COUNTIFS($L$1:$L324,"ET",$B$1:$B324,$B325,$A$1:$A324,$A325))-(COUNTIFS($L$1:$L324,"Tor",$B$1:$B324,"&lt;&gt;"&amp;$B325,$A$1:$A324,$A325)+COUNTIFS($L$1:$L324,"ET",$B$1:$B324,"&lt;&gt;"&amp;$B325,$A$1:$A324,$A325)),(COUNTIFS($L$1:$L324,"Tor",$B$1:$B324,$B325,$A$1:$A324,$A325)+COUNTIFS($L$1:$L324,"ET",$B$1:$B324,$B325,$A$1:$A324,$A325))-(COUNTIFS($L$1:$L324,"Tor",$B$1:$B324,"&lt;&gt;"&amp;$B325,$A$1:$A324,$A325)+COUNTIFS($L$1:$L324,"ET",$B$1:$B324,"&lt;&gt;"&amp;$B325,$A$1:$A324,$A325))),"")</f>
        <v>1</v>
      </c>
      <c r="K325" s="3">
        <v>12</v>
      </c>
      <c r="L325" s="17" t="s">
        <v>19</v>
      </c>
      <c r="M325" s="2" t="s">
        <v>148</v>
      </c>
      <c r="N325" s="2" t="s">
        <v>173</v>
      </c>
      <c r="O325" s="17">
        <v>9</v>
      </c>
      <c r="P325" s="2">
        <v>26</v>
      </c>
      <c r="Q325" s="2">
        <v>16</v>
      </c>
      <c r="R325" s="2">
        <v>6</v>
      </c>
      <c r="AA325" s="2" t="s">
        <v>143</v>
      </c>
      <c r="AB325" s="17" t="s">
        <v>150</v>
      </c>
      <c r="AC325" s="14" t="s">
        <v>151</v>
      </c>
      <c r="AD325" s="14" t="s">
        <v>146</v>
      </c>
      <c r="AE325" s="18">
        <v>10</v>
      </c>
      <c r="AF325" s="13">
        <v>-4.5</v>
      </c>
      <c r="AG325" s="13">
        <v>7.5</v>
      </c>
      <c r="AH325" s="19">
        <f t="shared" si="20"/>
        <v>7.5468934005986856</v>
      </c>
      <c r="AI325" s="19">
        <f t="shared" si="21"/>
        <v>41.022841118202912</v>
      </c>
      <c r="AJ325" s="2" t="s">
        <v>147</v>
      </c>
      <c r="AK325" s="13">
        <v>-0.5</v>
      </c>
      <c r="AL325" s="13">
        <v>2.5</v>
      </c>
      <c r="AM325" s="19">
        <f>IF(Abschlüsse[[#This Row],[Ergeb]]="ET","",SQRT(($AF325-$AK325)^2+($AG325-$AL325)^2))</f>
        <v>6.4031242374328485</v>
      </c>
      <c r="AN325" s="3">
        <v>0</v>
      </c>
      <c r="AO325" s="13"/>
      <c r="AP325" s="13"/>
      <c r="AQ325" s="19" t="str">
        <f t="shared" si="18"/>
        <v/>
      </c>
      <c r="AR325" s="3">
        <v>0</v>
      </c>
      <c r="AU325" s="19" t="str">
        <f t="shared" si="19"/>
        <v/>
      </c>
    </row>
    <row r="326" spans="1:47" ht="25.05" customHeight="1">
      <c r="A326" s="3">
        <v>12</v>
      </c>
      <c r="B326" s="2" t="s">
        <v>69</v>
      </c>
      <c r="C326" s="17" t="str">
        <f>IF($A326="","",IF(VLOOKUP($A326,Spiele!$A$2:$D$16,3,FALSE)=$B326,"H","G"))</f>
        <v>G</v>
      </c>
      <c r="D326" s="17" t="str">
        <f>IF($B326="","",IF(VLOOKUP($A326,Spiele!$A$2:$F$16,3,FALSE)=$B326,VLOOKUP($A326,Spiele!$A$2:$F$16,4,FALSE),VLOOKUP($A326,Spiele!$A$2:$F$16,3,FALSE)))</f>
        <v>FCN</v>
      </c>
      <c r="E326" s="18">
        <f>IF(Abschlüsse[[#This Row],[Ergeb]]="ET",0,COUNTIFS($A$2:$A326,$A326,$B$2:$B326,$B326,$L$2:$L326,"&lt;&gt;ET"))</f>
        <v>7</v>
      </c>
      <c r="F326" s="11">
        <v>41</v>
      </c>
      <c r="G326" s="12">
        <v>2</v>
      </c>
      <c r="H326" s="18">
        <f>COUNTIFS('Rote Karten'!$A$2:$A$4,$A326,'Rote Karten'!$D$2:$D$4,"&lt;&gt;"&amp;$B326,'Rote Karten'!$B$2:$B$4,"&lt;"&amp;$F326,'Rote Karten'!$C$2:$C$4,"&lt;="&amp;$G326)-COUNTIFS('Rote Karten'!$A$2:$A$4,$A326,'Rote Karten'!$D$2:$D$4,$B326,'Rote Karten'!$B$2:$B$4,"&lt;"&amp;$F326,'Rote Karten'!$C$2:$C$4,"&lt;="&amp;$G326)</f>
        <v>0</v>
      </c>
      <c r="I326" s="17" t="str">
        <f>IF(OR($L326="Tor",$L326="ET"),_xlfn.IFNA(IF(VLOOKUP($A326,Spiele!$A$2:$C$16,3,FALSE)=$B326,COUNTIFS($L$2:$L326,"Tor",$B$2:$B326,$B326,$A$2:$A326,$A326)+COUNTIFS($L$2:$L326,"ET",$B$2:$B326,$B326,$A$2:$A326,$A326)&amp;":"&amp;COUNTIFS($L$2:$L326,"Tor",$B$2:$B326,"&lt;&gt;"&amp;$B326,$A$2:$A326,$A326)+COUNTIFS($L$2:$L326,"ET",$B$2:$B326,"&lt;&gt;"&amp;$B326,$A$2:$A326,$A326),COUNTIFS($L$2:$L326,"Tor",$B$2:$B326,"&lt;&gt;"&amp;$B326,$A$2:$A326,$A326)+COUNTIFS($L$2:$L326,"ET",$B$2:$B326,"&lt;&gt;"&amp;$B326,$A$2:$A326,$A326)&amp;":"&amp;COUNTIFS($L$2:$L326,"Tor",$B$2:$B326,$B326,$A$2:$A326,$A326)+COUNTIFS($L$2:$L326,"ET",$B$2:$B326,$B326,$A$2:$A326,$A326)),""),"")</f>
        <v>4:4</v>
      </c>
      <c r="J326" s="18">
        <f>_xlfn.IFNA(IF(VLOOKUP($A326,Spiele!$A$2:$D$16,3,FALSE)=$B326,(COUNTIFS($L$1:$L325,"Tor",$B$1:$B325,$B326,$A$1:$A325,$A326)+COUNTIFS($L$1:$L325,"ET",$B$1:$B325,$B326,$A$1:$A325,$A326))-(COUNTIFS($L$1:$L325,"Tor",$B$1:$B325,"&lt;&gt;"&amp;$B326,$A$1:$A325,$A326)+COUNTIFS($L$1:$L325,"ET",$B$1:$B325,"&lt;&gt;"&amp;$B326,$A$1:$A325,$A326)),(COUNTIFS($L$1:$L325,"Tor",$B$1:$B325,$B326,$A$1:$A325,$A326)+COUNTIFS($L$1:$L325,"ET",$B$1:$B325,$B326,$A$1:$A325,$A326))-(COUNTIFS($L$1:$L325,"Tor",$B$1:$B325,"&lt;&gt;"&amp;$B326,$A$1:$A325,$A326)+COUNTIFS($L$1:$L325,"ET",$B$1:$B325,"&lt;&gt;"&amp;$B326,$A$1:$A325,$A326))),"")</f>
        <v>-1</v>
      </c>
      <c r="K326" s="3">
        <v>13</v>
      </c>
      <c r="L326" s="17" t="s">
        <v>0</v>
      </c>
      <c r="M326" s="2" t="s">
        <v>164</v>
      </c>
      <c r="N326" s="2" t="s">
        <v>173</v>
      </c>
      <c r="O326" s="17"/>
      <c r="AA326" s="2" t="s">
        <v>143</v>
      </c>
      <c r="AB326" s="17" t="s">
        <v>144</v>
      </c>
      <c r="AC326" s="14" t="s">
        <v>151</v>
      </c>
      <c r="AD326" s="14" t="s">
        <v>163</v>
      </c>
      <c r="AE326" s="18"/>
      <c r="AF326" s="13">
        <v>4</v>
      </c>
      <c r="AG326" s="13">
        <v>4.5</v>
      </c>
      <c r="AH326" s="19">
        <f t="shared" si="20"/>
        <v>4.5128261654976249</v>
      </c>
      <c r="AI326" s="19">
        <f t="shared" si="21"/>
        <v>55.246349459702699</v>
      </c>
      <c r="AJ326" s="2" t="s">
        <v>147</v>
      </c>
      <c r="AK326" s="13">
        <v>3.5</v>
      </c>
      <c r="AL326" s="13">
        <v>1</v>
      </c>
      <c r="AM326" s="19">
        <f>IF(Abschlüsse[[#This Row],[Ergeb]]="ET","",SQRT(($AF326-$AK326)^2+($AG326-$AL326)^2))</f>
        <v>3.5355339059327378</v>
      </c>
      <c r="AN326" s="3">
        <v>0</v>
      </c>
      <c r="AO326" s="13"/>
      <c r="AP326" s="13"/>
      <c r="AQ326" s="19" t="str">
        <f t="shared" si="18"/>
        <v/>
      </c>
      <c r="AR326" s="3">
        <v>1</v>
      </c>
      <c r="AS326" s="13">
        <v>3.5</v>
      </c>
      <c r="AT326" s="13">
        <v>4</v>
      </c>
      <c r="AU326" s="19">
        <f t="shared" si="19"/>
        <v>0.70710678118654757</v>
      </c>
    </row>
    <row r="327" spans="1:47" ht="25.05" customHeight="1">
      <c r="A327" s="3">
        <v>12</v>
      </c>
      <c r="B327" s="2" t="s">
        <v>69</v>
      </c>
      <c r="C327" s="17" t="str">
        <f>IF($A327="","",IF(VLOOKUP($A327,Spiele!$A$2:$D$16,3,FALSE)=$B327,"H","G"))</f>
        <v>G</v>
      </c>
      <c r="D327" s="17" t="str">
        <f>IF($B327="","",IF(VLOOKUP($A327,Spiele!$A$2:$F$16,3,FALSE)=$B327,VLOOKUP($A327,Spiele!$A$2:$F$16,4,FALSE),VLOOKUP($A327,Spiele!$A$2:$F$16,3,FALSE)))</f>
        <v>FCN</v>
      </c>
      <c r="E327" s="18">
        <f>IF(Abschlüsse[[#This Row],[Ergeb]]="ET",0,COUNTIFS($A$2:$A327,$A327,$B$2:$B327,$B327,$L$2:$L327,"&lt;&gt;ET"))</f>
        <v>8</v>
      </c>
      <c r="F327" s="11">
        <v>42</v>
      </c>
      <c r="G327" s="12">
        <v>2</v>
      </c>
      <c r="H327" s="18">
        <f>COUNTIFS('Rote Karten'!$A$2:$A$4,$A327,'Rote Karten'!$D$2:$D$4,"&lt;&gt;"&amp;$B327,'Rote Karten'!$B$2:$B$4,"&lt;"&amp;$F327,'Rote Karten'!$C$2:$C$4,"&lt;="&amp;$G327)-COUNTIFS('Rote Karten'!$A$2:$A$4,$A327,'Rote Karten'!$D$2:$D$4,$B327,'Rote Karten'!$B$2:$B$4,"&lt;"&amp;$F327,'Rote Karten'!$C$2:$C$4,"&lt;="&amp;$G327)</f>
        <v>0</v>
      </c>
      <c r="I327" s="17" t="str">
        <f>IF(OR($L327="Tor",$L327="ET"),_xlfn.IFNA(IF(VLOOKUP($A327,Spiele!$A$2:$C$16,3,FALSE)=$B327,COUNTIFS($L$2:$L327,"Tor",$B$2:$B327,$B327,$A$2:$A327,$A327)+COUNTIFS($L$2:$L327,"ET",$B$2:$B327,$B327,$A$2:$A327,$A327)&amp;":"&amp;COUNTIFS($L$2:$L327,"Tor",$B$2:$B327,"&lt;&gt;"&amp;$B327,$A$2:$A327,$A327)+COUNTIFS($L$2:$L327,"ET",$B$2:$B327,"&lt;&gt;"&amp;$B327,$A$2:$A327,$A327),COUNTIFS($L$2:$L327,"Tor",$B$2:$B327,"&lt;&gt;"&amp;$B327,$A$2:$A327,$A327)+COUNTIFS($L$2:$L327,"ET",$B$2:$B327,"&lt;&gt;"&amp;$B327,$A$2:$A327,$A327)&amp;":"&amp;COUNTIFS($L$2:$L327,"Tor",$B$2:$B327,$B327,$A$2:$A327,$A327)+COUNTIFS($L$2:$L327,"ET",$B$2:$B327,$B327,$A$2:$A327,$A327)),""),"")</f>
        <v>4:5</v>
      </c>
      <c r="J327" s="18">
        <f>_xlfn.IFNA(IF(VLOOKUP($A327,Spiele!$A$2:$D$16,3,FALSE)=$B327,(COUNTIFS($L$1:$L326,"Tor",$B$1:$B326,$B327,$A$1:$A326,$A327)+COUNTIFS($L$1:$L326,"ET",$B$1:$B326,$B327,$A$1:$A326,$A327))-(COUNTIFS($L$1:$L326,"Tor",$B$1:$B326,"&lt;&gt;"&amp;$B327,$A$1:$A326,$A327)+COUNTIFS($L$1:$L326,"ET",$B$1:$B326,"&lt;&gt;"&amp;$B327,$A$1:$A326,$A327)),(COUNTIFS($L$1:$L326,"Tor",$B$1:$B326,$B327,$A$1:$A326,$A327)+COUNTIFS($L$1:$L326,"ET",$B$1:$B326,$B327,$A$1:$A326,$A327))-(COUNTIFS($L$1:$L326,"Tor",$B$1:$B326,"&lt;&gt;"&amp;$B327,$A$1:$A326,$A327)+COUNTIFS($L$1:$L326,"ET",$B$1:$B326,"&lt;&gt;"&amp;$B327,$A$1:$A326,$A327))),"")</f>
        <v>0</v>
      </c>
      <c r="K327" s="3">
        <v>14</v>
      </c>
      <c r="L327" s="17" t="s">
        <v>0</v>
      </c>
      <c r="M327" s="2" t="s">
        <v>164</v>
      </c>
      <c r="N327" s="2" t="s">
        <v>165</v>
      </c>
      <c r="O327" s="17"/>
      <c r="AA327" s="2" t="s">
        <v>152</v>
      </c>
      <c r="AB327" s="17" t="s">
        <v>150</v>
      </c>
      <c r="AC327" s="14" t="s">
        <v>151</v>
      </c>
      <c r="AD327" s="14" t="s">
        <v>157</v>
      </c>
      <c r="AE327" s="18"/>
      <c r="AF327" s="13">
        <v>-2</v>
      </c>
      <c r="AG327" s="13">
        <v>18</v>
      </c>
      <c r="AH327" s="19">
        <f t="shared" si="20"/>
        <v>18</v>
      </c>
      <c r="AI327" s="19">
        <f t="shared" si="21"/>
        <v>22.724505268660117</v>
      </c>
      <c r="AJ327" s="2" t="s">
        <v>147</v>
      </c>
      <c r="AK327" s="13">
        <v>0</v>
      </c>
      <c r="AL327" s="13">
        <v>1.5</v>
      </c>
      <c r="AM327" s="19">
        <f>IF(Abschlüsse[[#This Row],[Ergeb]]="ET","",SQRT(($AF327-$AK327)^2+($AG327-$AL327)^2))</f>
        <v>16.620770138594661</v>
      </c>
      <c r="AN327" s="3">
        <v>0</v>
      </c>
      <c r="AO327" s="13"/>
      <c r="AP327" s="13"/>
      <c r="AQ327" s="19" t="str">
        <f t="shared" si="18"/>
        <v/>
      </c>
      <c r="AR327" s="3">
        <v>2</v>
      </c>
      <c r="AS327" s="13">
        <v>-3</v>
      </c>
      <c r="AT327" s="13">
        <v>16</v>
      </c>
      <c r="AU327" s="19">
        <f t="shared" si="19"/>
        <v>2.2360679774997898</v>
      </c>
    </row>
    <row r="328" spans="1:47" ht="25.05" customHeight="1">
      <c r="A328" s="3">
        <v>12</v>
      </c>
      <c r="B328" s="2" t="s">
        <v>8</v>
      </c>
      <c r="C328" s="17" t="str">
        <f>IF($A328="","",IF(VLOOKUP($A328,Spiele!$A$2:$D$16,3,FALSE)=$B328,"H","G"))</f>
        <v>H</v>
      </c>
      <c r="D328" s="17" t="str">
        <f>IF($B328="","",IF(VLOOKUP($A328,Spiele!$A$2:$F$16,3,FALSE)=$B328,VLOOKUP($A328,Spiele!$A$2:$F$16,4,FALSE),VLOOKUP($A328,Spiele!$A$2:$F$16,3,FALSE)))</f>
        <v>FCB</v>
      </c>
      <c r="E328" s="18">
        <f>IF(Abschlüsse[[#This Row],[Ergeb]]="ET",0,COUNTIFS($A$2:$A328,$A328,$B$2:$B328,$B328,$L$2:$L328,"&lt;&gt;ET"))</f>
        <v>9</v>
      </c>
      <c r="F328" s="11">
        <v>46</v>
      </c>
      <c r="G328" s="12">
        <v>2</v>
      </c>
      <c r="H328" s="18">
        <f>COUNTIFS('Rote Karten'!$A$2:$A$4,$A328,'Rote Karten'!$D$2:$D$4,"&lt;&gt;"&amp;$B328,'Rote Karten'!$B$2:$B$4,"&lt;"&amp;$F328,'Rote Karten'!$C$2:$C$4,"&lt;="&amp;$G328)-COUNTIFS('Rote Karten'!$A$2:$A$4,$A328,'Rote Karten'!$D$2:$D$4,$B328,'Rote Karten'!$B$2:$B$4,"&lt;"&amp;$F328,'Rote Karten'!$C$2:$C$4,"&lt;="&amp;$G328)</f>
        <v>0</v>
      </c>
      <c r="I328" s="17" t="str">
        <f>IF(OR($L328="Tor",$L328="ET"),_xlfn.IFNA(IF(VLOOKUP($A328,Spiele!$A$2:$C$16,3,FALSE)=$B328,COUNTIFS($L$2:$L328,"Tor",$B$2:$B328,$B328,$A$2:$A328,$A328)+COUNTIFS($L$2:$L328,"ET",$B$2:$B328,$B328,$A$2:$A328,$A328)&amp;":"&amp;COUNTIFS($L$2:$L328,"Tor",$B$2:$B328,"&lt;&gt;"&amp;$B328,$A$2:$A328,$A328)+COUNTIFS($L$2:$L328,"ET",$B$2:$B328,"&lt;&gt;"&amp;$B328,$A$2:$A328,$A328),COUNTIFS($L$2:$L328,"Tor",$B$2:$B328,"&lt;&gt;"&amp;$B328,$A$2:$A328,$A328)+COUNTIFS($L$2:$L328,"ET",$B$2:$B328,"&lt;&gt;"&amp;$B328,$A$2:$A328,$A328)&amp;":"&amp;COUNTIFS($L$2:$L328,"Tor",$B$2:$B328,$B328,$A$2:$A328,$A328)+COUNTIFS($L$2:$L328,"ET",$B$2:$B328,$B328,$A$2:$A328,$A328)),""),"")</f>
        <v>5:5</v>
      </c>
      <c r="J328" s="18">
        <f>_xlfn.IFNA(IF(VLOOKUP($A328,Spiele!$A$2:$D$16,3,FALSE)=$B328,(COUNTIFS($L$1:$L327,"Tor",$B$1:$B327,$B328,$A$1:$A327,$A328)+COUNTIFS($L$1:$L327,"ET",$B$1:$B327,$B328,$A$1:$A327,$A328))-(COUNTIFS($L$1:$L327,"Tor",$B$1:$B327,"&lt;&gt;"&amp;$B328,$A$1:$A327,$A328)+COUNTIFS($L$1:$L327,"ET",$B$1:$B327,"&lt;&gt;"&amp;$B328,$A$1:$A327,$A328)),(COUNTIFS($L$1:$L327,"Tor",$B$1:$B327,$B328,$A$1:$A327,$A328)+COUNTIFS($L$1:$L327,"ET",$B$1:$B327,$B328,$A$1:$A327,$A328))-(COUNTIFS($L$1:$L327,"Tor",$B$1:$B327,"&lt;&gt;"&amp;$B328,$A$1:$A327,$A328)+COUNTIFS($L$1:$L327,"ET",$B$1:$B327,"&lt;&gt;"&amp;$B328,$A$1:$A327,$A328))),"")</f>
        <v>-1</v>
      </c>
      <c r="K328" s="3">
        <v>15</v>
      </c>
      <c r="L328" s="17" t="s">
        <v>0</v>
      </c>
      <c r="M328" s="2" t="s">
        <v>164</v>
      </c>
      <c r="N328" s="2" t="s">
        <v>149</v>
      </c>
      <c r="O328" s="17">
        <v>8</v>
      </c>
      <c r="AA328" s="2" t="s">
        <v>152</v>
      </c>
      <c r="AB328" s="17" t="s">
        <v>144</v>
      </c>
      <c r="AC328" s="14" t="s">
        <v>151</v>
      </c>
      <c r="AD328" s="14" t="s">
        <v>146</v>
      </c>
      <c r="AE328" s="18">
        <v>9</v>
      </c>
      <c r="AF328" s="13">
        <v>4</v>
      </c>
      <c r="AG328" s="13">
        <v>19.5</v>
      </c>
      <c r="AH328" s="19">
        <f t="shared" si="20"/>
        <v>19.502963877318749</v>
      </c>
      <c r="AI328" s="19">
        <f t="shared" si="21"/>
        <v>20.447016046102707</v>
      </c>
      <c r="AJ328" s="2" t="s">
        <v>147</v>
      </c>
      <c r="AK328" s="13">
        <v>2</v>
      </c>
      <c r="AL328" s="13">
        <v>5.5</v>
      </c>
      <c r="AM328" s="19">
        <f>IF(Abschlüsse[[#This Row],[Ergeb]]="ET","",SQRT(($AF328-$AK328)^2+($AG328-$AL328)^2))</f>
        <v>14.142135623730951</v>
      </c>
      <c r="AN328" s="3">
        <v>1</v>
      </c>
      <c r="AO328" s="13">
        <v>2</v>
      </c>
      <c r="AP328" s="13">
        <v>19</v>
      </c>
      <c r="AQ328" s="19">
        <f t="shared" si="18"/>
        <v>2.0615528128088303</v>
      </c>
      <c r="AR328" s="3">
        <v>0</v>
      </c>
      <c r="AU328" s="19" t="str">
        <f t="shared" si="19"/>
        <v/>
      </c>
    </row>
    <row r="329" spans="1:47" ht="25.05" customHeight="1">
      <c r="A329" s="3">
        <v>12</v>
      </c>
      <c r="B329" s="2" t="s">
        <v>69</v>
      </c>
      <c r="C329" s="17" t="str">
        <f>IF($A329="","",IF(VLOOKUP($A329,Spiele!$A$2:$D$16,3,FALSE)=$B329,"H","G"))</f>
        <v>G</v>
      </c>
      <c r="D329" s="17" t="str">
        <f>IF($B329="","",IF(VLOOKUP($A329,Spiele!$A$2:$F$16,3,FALSE)=$B329,VLOOKUP($A329,Spiele!$A$2:$F$16,4,FALSE),VLOOKUP($A329,Spiele!$A$2:$F$16,3,FALSE)))</f>
        <v>FCN</v>
      </c>
      <c r="E329" s="18">
        <f>IF(Abschlüsse[[#This Row],[Ergeb]]="ET",0,COUNTIFS($A$2:$A329,$A329,$B$2:$B329,$B329,$L$2:$L329,"&lt;&gt;ET"))</f>
        <v>9</v>
      </c>
      <c r="F329" s="11">
        <v>54</v>
      </c>
      <c r="G329" s="12">
        <v>2</v>
      </c>
      <c r="H329" s="18">
        <f>COUNTIFS('Rote Karten'!$A$2:$A$4,$A329,'Rote Karten'!$D$2:$D$4,"&lt;&gt;"&amp;$B329,'Rote Karten'!$B$2:$B$4,"&lt;"&amp;$F329,'Rote Karten'!$C$2:$C$4,"&lt;="&amp;$G329)-COUNTIFS('Rote Karten'!$A$2:$A$4,$A329,'Rote Karten'!$D$2:$D$4,$B329,'Rote Karten'!$B$2:$B$4,"&lt;"&amp;$F329,'Rote Karten'!$C$2:$C$4,"&lt;="&amp;$G329)</f>
        <v>0</v>
      </c>
      <c r="I329" s="17" t="str">
        <f>IF(OR($L329="Tor",$L329="ET"),_xlfn.IFNA(IF(VLOOKUP($A329,Spiele!$A$2:$C$16,3,FALSE)=$B329,COUNTIFS($L$2:$L329,"Tor",$B$2:$B329,$B329,$A$2:$A329,$A329)+COUNTIFS($L$2:$L329,"ET",$B$2:$B329,$B329,$A$2:$A329,$A329)&amp;":"&amp;COUNTIFS($L$2:$L329,"Tor",$B$2:$B329,"&lt;&gt;"&amp;$B329,$A$2:$A329,$A329)+COUNTIFS($L$2:$L329,"ET",$B$2:$B329,"&lt;&gt;"&amp;$B329,$A$2:$A329,$A329),COUNTIFS($L$2:$L329,"Tor",$B$2:$B329,"&lt;&gt;"&amp;$B329,$A$2:$A329,$A329)+COUNTIFS($L$2:$L329,"ET",$B$2:$B329,"&lt;&gt;"&amp;$B329,$A$2:$A329,$A329)&amp;":"&amp;COUNTIFS($L$2:$L329,"Tor",$B$2:$B329,$B329,$A$2:$A329,$A329)+COUNTIFS($L$2:$L329,"ET",$B$2:$B329,$B329,$A$2:$A329,$A329)),""),"")</f>
        <v/>
      </c>
      <c r="J329" s="18">
        <f>_xlfn.IFNA(IF(VLOOKUP($A329,Spiele!$A$2:$D$16,3,FALSE)=$B329,(COUNTIFS($L$1:$L328,"Tor",$B$1:$B328,$B329,$A$1:$A328,$A329)+COUNTIFS($L$1:$L328,"ET",$B$1:$B328,$B329,$A$1:$A328,$A329))-(COUNTIFS($L$1:$L328,"Tor",$B$1:$B328,"&lt;&gt;"&amp;$B329,$A$1:$A328,$A329)+COUNTIFS($L$1:$L328,"ET",$B$1:$B328,"&lt;&gt;"&amp;$B329,$A$1:$A328,$A329)),(COUNTIFS($L$1:$L328,"Tor",$B$1:$B328,$B329,$A$1:$A328,$A329)+COUNTIFS($L$1:$L328,"ET",$B$1:$B328,$B329,$A$1:$A328,$A329))-(COUNTIFS($L$1:$L328,"Tor",$B$1:$B328,"&lt;&gt;"&amp;$B329,$A$1:$A328,$A329)+COUNTIFS($L$1:$L328,"ET",$B$1:$B328,"&lt;&gt;"&amp;$B329,$A$1:$A328,$A329))),"")</f>
        <v>0</v>
      </c>
      <c r="K329" s="3">
        <v>16</v>
      </c>
      <c r="L329" s="17" t="s">
        <v>18</v>
      </c>
      <c r="M329" s="2" t="s">
        <v>148</v>
      </c>
      <c r="N329" s="2" t="s">
        <v>165</v>
      </c>
      <c r="O329" s="17"/>
      <c r="AA329" s="2" t="s">
        <v>152</v>
      </c>
      <c r="AB329" s="17" t="s">
        <v>150</v>
      </c>
      <c r="AC329" s="14" t="s">
        <v>151</v>
      </c>
      <c r="AD329" s="14" t="s">
        <v>146</v>
      </c>
      <c r="AE329" s="18"/>
      <c r="AF329" s="13">
        <v>-12.5</v>
      </c>
      <c r="AG329" s="13">
        <v>4.5</v>
      </c>
      <c r="AH329" s="19">
        <f t="shared" si="20"/>
        <v>9.919455630224876</v>
      </c>
      <c r="AI329" s="19">
        <f t="shared" si="21"/>
        <v>11.417681598929315</v>
      </c>
      <c r="AJ329" s="2" t="s">
        <v>147</v>
      </c>
      <c r="AK329" s="13">
        <v>-4</v>
      </c>
      <c r="AL329" s="13">
        <v>0.5</v>
      </c>
      <c r="AM329" s="19">
        <f>IF(Abschlüsse[[#This Row],[Ergeb]]="ET","",SQRT(($AF329-$AK329)^2+($AG329-$AL329)^2))</f>
        <v>9.3941471140279678</v>
      </c>
      <c r="AN329" s="3">
        <v>2</v>
      </c>
      <c r="AO329" s="13">
        <v>-13</v>
      </c>
      <c r="AP329" s="13">
        <v>6</v>
      </c>
      <c r="AQ329" s="19">
        <f t="shared" si="18"/>
        <v>1.5811388300841898</v>
      </c>
      <c r="AR329" s="3">
        <v>0</v>
      </c>
      <c r="AU329" s="19" t="str">
        <f t="shared" si="19"/>
        <v/>
      </c>
    </row>
    <row r="330" spans="1:47" ht="25.05" customHeight="1">
      <c r="A330" s="3">
        <v>12</v>
      </c>
      <c r="B330" s="2" t="s">
        <v>69</v>
      </c>
      <c r="C330" s="17" t="str">
        <f>IF($A330="","",IF(VLOOKUP($A330,Spiele!$A$2:$D$16,3,FALSE)=$B330,"H","G"))</f>
        <v>G</v>
      </c>
      <c r="D330" s="17" t="str">
        <f>IF($B330="","",IF(VLOOKUP($A330,Spiele!$A$2:$F$16,3,FALSE)=$B330,VLOOKUP($A330,Spiele!$A$2:$F$16,4,FALSE),VLOOKUP($A330,Spiele!$A$2:$F$16,3,FALSE)))</f>
        <v>FCN</v>
      </c>
      <c r="E330" s="18">
        <f>IF(Abschlüsse[[#This Row],[Ergeb]]="ET",0,COUNTIFS($A$2:$A330,$A330,$B$2:$B330,$B330,$L$2:$L330,"&lt;&gt;ET"))</f>
        <v>10</v>
      </c>
      <c r="F330" s="11">
        <v>54</v>
      </c>
      <c r="G330" s="12">
        <v>2</v>
      </c>
      <c r="H330" s="18">
        <f>COUNTIFS('Rote Karten'!$A$2:$A$4,$A330,'Rote Karten'!$D$2:$D$4,"&lt;&gt;"&amp;$B330,'Rote Karten'!$B$2:$B$4,"&lt;"&amp;$F330,'Rote Karten'!$C$2:$C$4,"&lt;="&amp;$G330)-COUNTIFS('Rote Karten'!$A$2:$A$4,$A330,'Rote Karten'!$D$2:$D$4,$B330,'Rote Karten'!$B$2:$B$4,"&lt;"&amp;$F330,'Rote Karten'!$C$2:$C$4,"&lt;="&amp;$G330)</f>
        <v>0</v>
      </c>
      <c r="I330" s="17" t="str">
        <f>IF(OR($L330="Tor",$L330="ET"),_xlfn.IFNA(IF(VLOOKUP($A330,Spiele!$A$2:$C$16,3,FALSE)=$B330,COUNTIFS($L$2:$L330,"Tor",$B$2:$B330,$B330,$A$2:$A330,$A330)+COUNTIFS($L$2:$L330,"ET",$B$2:$B330,$B330,$A$2:$A330,$A330)&amp;":"&amp;COUNTIFS($L$2:$L330,"Tor",$B$2:$B330,"&lt;&gt;"&amp;$B330,$A$2:$A330,$A330)+COUNTIFS($L$2:$L330,"ET",$B$2:$B330,"&lt;&gt;"&amp;$B330,$A$2:$A330,$A330),COUNTIFS($L$2:$L330,"Tor",$B$2:$B330,"&lt;&gt;"&amp;$B330,$A$2:$A330,$A330)+COUNTIFS($L$2:$L330,"ET",$B$2:$B330,"&lt;&gt;"&amp;$B330,$A$2:$A330,$A330)&amp;":"&amp;COUNTIFS($L$2:$L330,"Tor",$B$2:$B330,$B330,$A$2:$A330,$A330)+COUNTIFS($L$2:$L330,"ET",$B$2:$B330,$B330,$A$2:$A330,$A330)),""),"")</f>
        <v>5:6</v>
      </c>
      <c r="J330" s="18">
        <f>_xlfn.IFNA(IF(VLOOKUP($A330,Spiele!$A$2:$D$16,3,FALSE)=$B330,(COUNTIFS($L$1:$L329,"Tor",$B$1:$B329,$B330,$A$1:$A329,$A330)+COUNTIFS($L$1:$L329,"ET",$B$1:$B329,$B330,$A$1:$A329,$A330))-(COUNTIFS($L$1:$L329,"Tor",$B$1:$B329,"&lt;&gt;"&amp;$B330,$A$1:$A329,$A330)+COUNTIFS($L$1:$L329,"ET",$B$1:$B329,"&lt;&gt;"&amp;$B330,$A$1:$A329,$A330)),(COUNTIFS($L$1:$L329,"Tor",$B$1:$B329,$B330,$A$1:$A329,$A330)+COUNTIFS($L$1:$L329,"ET",$B$1:$B329,$B330,$A$1:$A329,$A330))-(COUNTIFS($L$1:$L329,"Tor",$B$1:$B329,"&lt;&gt;"&amp;$B330,$A$1:$A329,$A330)+COUNTIFS($L$1:$L329,"ET",$B$1:$B329,"&lt;&gt;"&amp;$B330,$A$1:$A329,$A330))),"")</f>
        <v>0</v>
      </c>
      <c r="K330" s="3">
        <v>16</v>
      </c>
      <c r="L330" s="17" t="s">
        <v>0</v>
      </c>
      <c r="M330" s="2" t="s">
        <v>174</v>
      </c>
      <c r="N330" s="2" t="s">
        <v>166</v>
      </c>
      <c r="O330" s="17"/>
      <c r="AA330" s="2" t="s">
        <v>143</v>
      </c>
      <c r="AB330" s="17" t="s">
        <v>144</v>
      </c>
      <c r="AC330" s="14" t="s">
        <v>151</v>
      </c>
      <c r="AD330" s="14" t="s">
        <v>146</v>
      </c>
      <c r="AE330" s="18"/>
      <c r="AF330" s="13">
        <v>-7</v>
      </c>
      <c r="AG330" s="13">
        <v>8</v>
      </c>
      <c r="AH330" s="19">
        <f t="shared" si="20"/>
        <v>8.669232953381746</v>
      </c>
      <c r="AI330" s="19">
        <f t="shared" si="21"/>
        <v>30.452370440574189</v>
      </c>
      <c r="AJ330" s="2" t="s">
        <v>170</v>
      </c>
      <c r="AK330" s="13">
        <v>-3.5</v>
      </c>
      <c r="AL330" s="13">
        <v>1.5</v>
      </c>
      <c r="AM330" s="19">
        <f>IF(Abschlüsse[[#This Row],[Ergeb]]="ET","",SQRT(($AF330-$AK330)^2+($AG330-$AL330)^2))</f>
        <v>7.3824115301167001</v>
      </c>
      <c r="AN330" s="3">
        <v>0</v>
      </c>
      <c r="AO330" s="13"/>
      <c r="AP330" s="13"/>
      <c r="AQ330" s="19" t="str">
        <f t="shared" si="18"/>
        <v/>
      </c>
      <c r="AR330" s="3">
        <v>3</v>
      </c>
      <c r="AS330" s="13">
        <v>-3.5</v>
      </c>
      <c r="AT330" s="13">
        <v>3</v>
      </c>
      <c r="AU330" s="19">
        <f t="shared" si="19"/>
        <v>6.103277807866851</v>
      </c>
    </row>
    <row r="331" spans="1:47" ht="25.05" customHeight="1">
      <c r="A331" s="3">
        <v>12</v>
      </c>
      <c r="B331" s="2" t="s">
        <v>8</v>
      </c>
      <c r="C331" s="17" t="str">
        <f>IF($A331="","",IF(VLOOKUP($A331,Spiele!$A$2:$D$16,3,FALSE)=$B331,"H","G"))</f>
        <v>H</v>
      </c>
      <c r="D331" s="17" t="str">
        <f>IF($B331="","",IF(VLOOKUP($A331,Spiele!$A$2:$F$16,3,FALSE)=$B331,VLOOKUP($A331,Spiele!$A$2:$F$16,4,FALSE),VLOOKUP($A331,Spiele!$A$2:$F$16,3,FALSE)))</f>
        <v>FCB</v>
      </c>
      <c r="E331" s="18">
        <f>IF(Abschlüsse[[#This Row],[Ergeb]]="ET",0,COUNTIFS($A$2:$A331,$A331,$B$2:$B331,$B331,$L$2:$L331,"&lt;&gt;ET"))</f>
        <v>10</v>
      </c>
      <c r="F331" s="11">
        <v>57</v>
      </c>
      <c r="G331" s="12">
        <v>2</v>
      </c>
      <c r="H331" s="18">
        <f>COUNTIFS('Rote Karten'!$A$2:$A$4,$A331,'Rote Karten'!$D$2:$D$4,"&lt;&gt;"&amp;$B331,'Rote Karten'!$B$2:$B$4,"&lt;"&amp;$F331,'Rote Karten'!$C$2:$C$4,"&lt;="&amp;$G331)-COUNTIFS('Rote Karten'!$A$2:$A$4,$A331,'Rote Karten'!$D$2:$D$4,$B331,'Rote Karten'!$B$2:$B$4,"&lt;"&amp;$F331,'Rote Karten'!$C$2:$C$4,"&lt;="&amp;$G331)</f>
        <v>0</v>
      </c>
      <c r="I331" s="17" t="str">
        <f>IF(OR($L331="Tor",$L331="ET"),_xlfn.IFNA(IF(VLOOKUP($A331,Spiele!$A$2:$C$16,3,FALSE)=$B331,COUNTIFS($L$2:$L331,"Tor",$B$2:$B331,$B331,$A$2:$A331,$A331)+COUNTIFS($L$2:$L331,"ET",$B$2:$B331,$B331,$A$2:$A331,$A331)&amp;":"&amp;COUNTIFS($L$2:$L331,"Tor",$B$2:$B331,"&lt;&gt;"&amp;$B331,$A$2:$A331,$A331)+COUNTIFS($L$2:$L331,"ET",$B$2:$B331,"&lt;&gt;"&amp;$B331,$A$2:$A331,$A331),COUNTIFS($L$2:$L331,"Tor",$B$2:$B331,"&lt;&gt;"&amp;$B331,$A$2:$A331,$A331)+COUNTIFS($L$2:$L331,"ET",$B$2:$B331,"&lt;&gt;"&amp;$B331,$A$2:$A331,$A331)&amp;":"&amp;COUNTIFS($L$2:$L331,"Tor",$B$2:$B331,$B331,$A$2:$A331,$A331)+COUNTIFS($L$2:$L331,"ET",$B$2:$B331,$B331,$A$2:$A331,$A331)),""),"")</f>
        <v/>
      </c>
      <c r="J331" s="18">
        <f>_xlfn.IFNA(IF(VLOOKUP($A331,Spiele!$A$2:$D$16,3,FALSE)=$B331,(COUNTIFS($L$1:$L330,"Tor",$B$1:$B330,$B331,$A$1:$A330,$A331)+COUNTIFS($L$1:$L330,"ET",$B$1:$B330,$B331,$A$1:$A330,$A331))-(COUNTIFS($L$1:$L330,"Tor",$B$1:$B330,"&lt;&gt;"&amp;$B331,$A$1:$A330,$A331)+COUNTIFS($L$1:$L330,"ET",$B$1:$B330,"&lt;&gt;"&amp;$B331,$A$1:$A330,$A331)),(COUNTIFS($L$1:$L330,"Tor",$B$1:$B330,$B331,$A$1:$A330,$A331)+COUNTIFS($L$1:$L330,"ET",$B$1:$B330,$B331,$A$1:$A330,$A331))-(COUNTIFS($L$1:$L330,"Tor",$B$1:$B330,"&lt;&gt;"&amp;$B331,$A$1:$A330,$A331)+COUNTIFS($L$1:$L330,"ET",$B$1:$B330,"&lt;&gt;"&amp;$B331,$A$1:$A330,$A331))),"")</f>
        <v>-1</v>
      </c>
      <c r="K331" s="3">
        <v>17</v>
      </c>
      <c r="L331" s="17" t="s">
        <v>20</v>
      </c>
      <c r="M331" s="2" t="s">
        <v>148</v>
      </c>
      <c r="N331" s="2" t="s">
        <v>165</v>
      </c>
      <c r="O331" s="17">
        <v>26</v>
      </c>
      <c r="P331" s="2">
        <v>20</v>
      </c>
      <c r="Q331" s="2">
        <v>23</v>
      </c>
      <c r="R331" s="2">
        <v>10</v>
      </c>
      <c r="AA331" s="2" t="s">
        <v>152</v>
      </c>
      <c r="AB331" s="17" t="s">
        <v>150</v>
      </c>
      <c r="AC331" s="14" t="s">
        <v>151</v>
      </c>
      <c r="AD331" s="14" t="s">
        <v>157</v>
      </c>
      <c r="AE331" s="18">
        <v>10</v>
      </c>
      <c r="AF331" s="13">
        <v>13</v>
      </c>
      <c r="AG331" s="13">
        <v>11.5</v>
      </c>
      <c r="AH331" s="19">
        <f t="shared" si="20"/>
        <v>14.815046405597249</v>
      </c>
      <c r="AI331" s="19">
        <f t="shared" si="21"/>
        <v>16.30100534020518</v>
      </c>
      <c r="AJ331" s="2" t="s">
        <v>147</v>
      </c>
      <c r="AK331" s="13">
        <v>3</v>
      </c>
      <c r="AL331" s="13">
        <v>2</v>
      </c>
      <c r="AM331" s="19">
        <f>IF(Abschlüsse[[#This Row],[Ergeb]]="ET","",SQRT(($AF331-$AK331)^2+($AG331-$AL331)^2))</f>
        <v>13.793114224133722</v>
      </c>
      <c r="AN331" s="3">
        <v>1</v>
      </c>
      <c r="AO331" s="13">
        <v>12.5</v>
      </c>
      <c r="AP331" s="13">
        <v>10</v>
      </c>
      <c r="AQ331" s="19">
        <f t="shared" si="18"/>
        <v>1.5811388300841898</v>
      </c>
      <c r="AR331" s="3">
        <v>2</v>
      </c>
      <c r="AS331" s="13">
        <v>11</v>
      </c>
      <c r="AT331" s="13">
        <v>10.5</v>
      </c>
      <c r="AU331" s="19">
        <f t="shared" si="19"/>
        <v>2.2360679774997898</v>
      </c>
    </row>
    <row r="332" spans="1:47" ht="25.05" customHeight="1">
      <c r="A332" s="3">
        <v>12</v>
      </c>
      <c r="B332" s="2" t="s">
        <v>69</v>
      </c>
      <c r="C332" s="17" t="str">
        <f>IF($A332="","",IF(VLOOKUP($A332,Spiele!$A$2:$D$16,3,FALSE)=$B332,"H","G"))</f>
        <v>G</v>
      </c>
      <c r="D332" s="17" t="str">
        <f>IF($B332="","",IF(VLOOKUP($A332,Spiele!$A$2:$F$16,3,FALSE)=$B332,VLOOKUP($A332,Spiele!$A$2:$F$16,4,FALSE),VLOOKUP($A332,Spiele!$A$2:$F$16,3,FALSE)))</f>
        <v>FCN</v>
      </c>
      <c r="E332" s="18">
        <f>IF(Abschlüsse[[#This Row],[Ergeb]]="ET",0,COUNTIFS($A$2:$A332,$A332,$B$2:$B332,$B332,$L$2:$L332,"&lt;&gt;ET"))</f>
        <v>11</v>
      </c>
      <c r="F332" s="11">
        <v>59</v>
      </c>
      <c r="G332" s="12">
        <v>2</v>
      </c>
      <c r="H332" s="18">
        <f>COUNTIFS('Rote Karten'!$A$2:$A$4,$A332,'Rote Karten'!$D$2:$D$4,"&lt;&gt;"&amp;$B332,'Rote Karten'!$B$2:$B$4,"&lt;"&amp;$F332,'Rote Karten'!$C$2:$C$4,"&lt;="&amp;$G332)-COUNTIFS('Rote Karten'!$A$2:$A$4,$A332,'Rote Karten'!$D$2:$D$4,$B332,'Rote Karten'!$B$2:$B$4,"&lt;"&amp;$F332,'Rote Karten'!$C$2:$C$4,"&lt;="&amp;$G332)</f>
        <v>0</v>
      </c>
      <c r="I332" s="17" t="str">
        <f>IF(OR($L332="Tor",$L332="ET"),_xlfn.IFNA(IF(VLOOKUP($A332,Spiele!$A$2:$C$16,3,FALSE)=$B332,COUNTIFS($L$2:$L332,"Tor",$B$2:$B332,$B332,$A$2:$A332,$A332)+COUNTIFS($L$2:$L332,"ET",$B$2:$B332,$B332,$A$2:$A332,$A332)&amp;":"&amp;COUNTIFS($L$2:$L332,"Tor",$B$2:$B332,"&lt;&gt;"&amp;$B332,$A$2:$A332,$A332)+COUNTIFS($L$2:$L332,"ET",$B$2:$B332,"&lt;&gt;"&amp;$B332,$A$2:$A332,$A332),COUNTIFS($L$2:$L332,"Tor",$B$2:$B332,"&lt;&gt;"&amp;$B332,$A$2:$A332,$A332)+COUNTIFS($L$2:$L332,"ET",$B$2:$B332,"&lt;&gt;"&amp;$B332,$A$2:$A332,$A332)&amp;":"&amp;COUNTIFS($L$2:$L332,"Tor",$B$2:$B332,$B332,$A$2:$A332,$A332)+COUNTIFS($L$2:$L332,"ET",$B$2:$B332,$B332,$A$2:$A332,$A332)),""),"")</f>
        <v/>
      </c>
      <c r="J332" s="18">
        <f>_xlfn.IFNA(IF(VLOOKUP($A332,Spiele!$A$2:$D$16,3,FALSE)=$B332,(COUNTIFS($L$1:$L331,"Tor",$B$1:$B331,$B332,$A$1:$A331,$A332)+COUNTIFS($L$1:$L331,"ET",$B$1:$B331,$B332,$A$1:$A331,$A332))-(COUNTIFS($L$1:$L331,"Tor",$B$1:$B331,"&lt;&gt;"&amp;$B332,$A$1:$A331,$A332)+COUNTIFS($L$1:$L331,"ET",$B$1:$B331,"&lt;&gt;"&amp;$B332,$A$1:$A331,$A332)),(COUNTIFS($L$1:$L331,"Tor",$B$1:$B331,$B332,$A$1:$A331,$A332)+COUNTIFS($L$1:$L331,"ET",$B$1:$B331,$B332,$A$1:$A331,$A332))-(COUNTIFS($L$1:$L331,"Tor",$B$1:$B331,"&lt;&gt;"&amp;$B332,$A$1:$A331,$A332)+COUNTIFS($L$1:$L331,"ET",$B$1:$B331,"&lt;&gt;"&amp;$B332,$A$1:$A331,$A332))),"")</f>
        <v>1</v>
      </c>
      <c r="K332" s="3">
        <v>18</v>
      </c>
      <c r="L332" s="17" t="s">
        <v>18</v>
      </c>
      <c r="M332" s="2" t="s">
        <v>164</v>
      </c>
      <c r="N332" s="2" t="s">
        <v>153</v>
      </c>
      <c r="O332" s="17"/>
      <c r="AA332" s="2" t="s">
        <v>152</v>
      </c>
      <c r="AB332" s="17" t="s">
        <v>150</v>
      </c>
      <c r="AC332" s="14" t="s">
        <v>151</v>
      </c>
      <c r="AD332" s="14" t="s">
        <v>157</v>
      </c>
      <c r="AE332" s="18"/>
      <c r="AF332" s="13">
        <v>-9</v>
      </c>
      <c r="AG332" s="13">
        <v>6.5</v>
      </c>
      <c r="AH332" s="19">
        <f t="shared" si="20"/>
        <v>8.4122291932638174</v>
      </c>
      <c r="AI332" s="19">
        <f t="shared" si="21"/>
        <v>23.418340791810341</v>
      </c>
      <c r="AJ332" s="2" t="s">
        <v>147</v>
      </c>
      <c r="AK332" s="13">
        <v>-3</v>
      </c>
      <c r="AL332" s="13">
        <v>0.5</v>
      </c>
      <c r="AM332" s="19">
        <f>IF(Abschlüsse[[#This Row],[Ergeb]]="ET","",SQRT(($AF332-$AK332)^2+($AG332-$AL332)^2))</f>
        <v>8.4852813742385695</v>
      </c>
      <c r="AN332" s="3">
        <v>1</v>
      </c>
      <c r="AO332" s="13">
        <v>-5.5</v>
      </c>
      <c r="AP332" s="13">
        <v>6.5</v>
      </c>
      <c r="AQ332" s="19">
        <f t="shared" si="18"/>
        <v>3.5</v>
      </c>
      <c r="AR332" s="3">
        <v>0</v>
      </c>
      <c r="AU332" s="19" t="str">
        <f t="shared" si="19"/>
        <v/>
      </c>
    </row>
    <row r="333" spans="1:47" ht="25.05" customHeight="1">
      <c r="A333" s="3">
        <v>12</v>
      </c>
      <c r="B333" s="2" t="s">
        <v>69</v>
      </c>
      <c r="C333" s="17" t="str">
        <f>IF($A333="","",IF(VLOOKUP($A333,Spiele!$A$2:$D$16,3,FALSE)=$B333,"H","G"))</f>
        <v>G</v>
      </c>
      <c r="D333" s="17" t="str">
        <f>IF($B333="","",IF(VLOOKUP($A333,Spiele!$A$2:$F$16,3,FALSE)=$B333,VLOOKUP($A333,Spiele!$A$2:$F$16,4,FALSE),VLOOKUP($A333,Spiele!$A$2:$F$16,3,FALSE)))</f>
        <v>FCN</v>
      </c>
      <c r="E333" s="18">
        <f>IF(Abschlüsse[[#This Row],[Ergeb]]="ET",0,COUNTIFS($A$2:$A333,$A333,$B$2:$B333,$B333,$L$2:$L333,"&lt;&gt;ET"))</f>
        <v>12</v>
      </c>
      <c r="F333" s="11">
        <v>59</v>
      </c>
      <c r="G333" s="12">
        <v>2</v>
      </c>
      <c r="H333" s="18">
        <f>COUNTIFS('Rote Karten'!$A$2:$A$4,$A333,'Rote Karten'!$D$2:$D$4,"&lt;&gt;"&amp;$B333,'Rote Karten'!$B$2:$B$4,"&lt;"&amp;$F333,'Rote Karten'!$C$2:$C$4,"&lt;="&amp;$G333)-COUNTIFS('Rote Karten'!$A$2:$A$4,$A333,'Rote Karten'!$D$2:$D$4,$B333,'Rote Karten'!$B$2:$B$4,"&lt;"&amp;$F333,'Rote Karten'!$C$2:$C$4,"&lt;="&amp;$G333)</f>
        <v>0</v>
      </c>
      <c r="I333" s="17" t="str">
        <f>IF(OR($L333="Tor",$L333="ET"),_xlfn.IFNA(IF(VLOOKUP($A333,Spiele!$A$2:$C$16,3,FALSE)=$B333,COUNTIFS($L$2:$L333,"Tor",$B$2:$B333,$B333,$A$2:$A333,$A333)+COUNTIFS($L$2:$L333,"ET",$B$2:$B333,$B333,$A$2:$A333,$A333)&amp;":"&amp;COUNTIFS($L$2:$L333,"Tor",$B$2:$B333,"&lt;&gt;"&amp;$B333,$A$2:$A333,$A333)+COUNTIFS($L$2:$L333,"ET",$B$2:$B333,"&lt;&gt;"&amp;$B333,$A$2:$A333,$A333),COUNTIFS($L$2:$L333,"Tor",$B$2:$B333,"&lt;&gt;"&amp;$B333,$A$2:$A333,$A333)+COUNTIFS($L$2:$L333,"ET",$B$2:$B333,"&lt;&gt;"&amp;$B333,$A$2:$A333,$A333)&amp;":"&amp;COUNTIFS($L$2:$L333,"Tor",$B$2:$B333,$B333,$A$2:$A333,$A333)+COUNTIFS($L$2:$L333,"ET",$B$2:$B333,$B333,$A$2:$A333,$A333)),""),"")</f>
        <v/>
      </c>
      <c r="J333" s="18">
        <f>_xlfn.IFNA(IF(VLOOKUP($A333,Spiele!$A$2:$D$16,3,FALSE)=$B333,(COUNTIFS($L$1:$L332,"Tor",$B$1:$B332,$B333,$A$1:$A332,$A333)+COUNTIFS($L$1:$L332,"ET",$B$1:$B332,$B333,$A$1:$A332,$A333))-(COUNTIFS($L$1:$L332,"Tor",$B$1:$B332,"&lt;&gt;"&amp;$B333,$A$1:$A332,$A333)+COUNTIFS($L$1:$L332,"ET",$B$1:$B332,"&lt;&gt;"&amp;$B333,$A$1:$A332,$A333)),(COUNTIFS($L$1:$L332,"Tor",$B$1:$B332,$B333,$A$1:$A332,$A333)+COUNTIFS($L$1:$L332,"ET",$B$1:$B332,$B333,$A$1:$A332,$A333))-(COUNTIFS($L$1:$L332,"Tor",$B$1:$B332,"&lt;&gt;"&amp;$B333,$A$1:$A332,$A333)+COUNTIFS($L$1:$L332,"ET",$B$1:$B332,"&lt;&gt;"&amp;$B333,$A$1:$A332,$A333))),"")</f>
        <v>1</v>
      </c>
      <c r="K333" s="3">
        <v>19</v>
      </c>
      <c r="L333" s="17" t="s">
        <v>19</v>
      </c>
      <c r="M333" s="2" t="s">
        <v>164</v>
      </c>
      <c r="N333" s="2" t="s">
        <v>159</v>
      </c>
      <c r="O333" s="17"/>
      <c r="AA333" s="2" t="s">
        <v>152</v>
      </c>
      <c r="AB333" s="17" t="s">
        <v>144</v>
      </c>
      <c r="AC333" s="14" t="s">
        <v>151</v>
      </c>
      <c r="AD333" s="14" t="s">
        <v>157</v>
      </c>
      <c r="AE333" s="18"/>
      <c r="AF333" s="13">
        <v>-9.5</v>
      </c>
      <c r="AG333" s="13">
        <v>18</v>
      </c>
      <c r="AH333" s="19">
        <f t="shared" si="20"/>
        <v>18.923678289381268</v>
      </c>
      <c r="AI333" s="19">
        <f t="shared" si="21"/>
        <v>18.195585724673048</v>
      </c>
      <c r="AJ333" s="2" t="s">
        <v>147</v>
      </c>
      <c r="AK333" s="13">
        <v>0</v>
      </c>
      <c r="AL333" s="13">
        <v>1</v>
      </c>
      <c r="AM333" s="19">
        <f>IF(Abschlüsse[[#This Row],[Ergeb]]="ET","",SQRT(($AF333-$AK333)^2+($AG333-$AL333)^2))</f>
        <v>19.474342094150447</v>
      </c>
      <c r="AN333" s="3">
        <v>0</v>
      </c>
      <c r="AO333" s="13"/>
      <c r="AP333" s="13"/>
      <c r="AQ333" s="19" t="str">
        <f t="shared" si="18"/>
        <v/>
      </c>
      <c r="AR333" s="3">
        <v>2</v>
      </c>
      <c r="AS333" s="13">
        <v>-9</v>
      </c>
      <c r="AT333" s="13">
        <v>16.5</v>
      </c>
      <c r="AU333" s="19">
        <f t="shared" si="19"/>
        <v>1.5811388300841898</v>
      </c>
    </row>
    <row r="334" spans="1:47" ht="25.05" customHeight="1">
      <c r="A334" s="3">
        <v>12</v>
      </c>
      <c r="B334" s="2" t="s">
        <v>8</v>
      </c>
      <c r="C334" s="17" t="str">
        <f>IF($A334="","",IF(VLOOKUP($A334,Spiele!$A$2:$D$16,3,FALSE)=$B334,"H","G"))</f>
        <v>H</v>
      </c>
      <c r="D334" s="17" t="str">
        <f>IF($B334="","",IF(VLOOKUP($A334,Spiele!$A$2:$F$16,3,FALSE)=$B334,VLOOKUP($A334,Spiele!$A$2:$F$16,4,FALSE),VLOOKUP($A334,Spiele!$A$2:$F$16,3,FALSE)))</f>
        <v>FCB</v>
      </c>
      <c r="E334" s="18">
        <f>IF(Abschlüsse[[#This Row],[Ergeb]]="ET",0,COUNTIFS($A$2:$A334,$A334,$B$2:$B334,$B334,$L$2:$L334,"&lt;&gt;ET"))</f>
        <v>11</v>
      </c>
      <c r="F334" s="11">
        <v>62</v>
      </c>
      <c r="G334" s="12">
        <v>2</v>
      </c>
      <c r="H334" s="18">
        <f>COUNTIFS('Rote Karten'!$A$2:$A$4,$A334,'Rote Karten'!$D$2:$D$4,"&lt;&gt;"&amp;$B334,'Rote Karten'!$B$2:$B$4,"&lt;"&amp;$F334,'Rote Karten'!$C$2:$C$4,"&lt;="&amp;$G334)-COUNTIFS('Rote Karten'!$A$2:$A$4,$A334,'Rote Karten'!$D$2:$D$4,$B334,'Rote Karten'!$B$2:$B$4,"&lt;"&amp;$F334,'Rote Karten'!$C$2:$C$4,"&lt;="&amp;$G334)</f>
        <v>0</v>
      </c>
      <c r="I334" s="17" t="str">
        <f>IF(OR($L334="Tor",$L334="ET"),_xlfn.IFNA(IF(VLOOKUP($A334,Spiele!$A$2:$C$16,3,FALSE)=$B334,COUNTIFS($L$2:$L334,"Tor",$B$2:$B334,$B334,$A$2:$A334,$A334)+COUNTIFS($L$2:$L334,"ET",$B$2:$B334,$B334,$A$2:$A334,$A334)&amp;":"&amp;COUNTIFS($L$2:$L334,"Tor",$B$2:$B334,"&lt;&gt;"&amp;$B334,$A$2:$A334,$A334)+COUNTIFS($L$2:$L334,"ET",$B$2:$B334,"&lt;&gt;"&amp;$B334,$A$2:$A334,$A334),COUNTIFS($L$2:$L334,"Tor",$B$2:$B334,"&lt;&gt;"&amp;$B334,$A$2:$A334,$A334)+COUNTIFS($L$2:$L334,"ET",$B$2:$B334,"&lt;&gt;"&amp;$B334,$A$2:$A334,$A334)&amp;":"&amp;COUNTIFS($L$2:$L334,"Tor",$B$2:$B334,$B334,$A$2:$A334,$A334)+COUNTIFS($L$2:$L334,"ET",$B$2:$B334,$B334,$A$2:$A334,$A334)),""),"")</f>
        <v/>
      </c>
      <c r="J334" s="18">
        <f>_xlfn.IFNA(IF(VLOOKUP($A334,Spiele!$A$2:$D$16,3,FALSE)=$B334,(COUNTIFS($L$1:$L333,"Tor",$B$1:$B333,$B334,$A$1:$A333,$A334)+COUNTIFS($L$1:$L333,"ET",$B$1:$B333,$B334,$A$1:$A333,$A334))-(COUNTIFS($L$1:$L333,"Tor",$B$1:$B333,"&lt;&gt;"&amp;$B334,$A$1:$A333,$A334)+COUNTIFS($L$1:$L333,"ET",$B$1:$B333,"&lt;&gt;"&amp;$B334,$A$1:$A333,$A334)),(COUNTIFS($L$1:$L333,"Tor",$B$1:$B333,$B334,$A$1:$A333,$A334)+COUNTIFS($L$1:$L333,"ET",$B$1:$B333,$B334,$A$1:$A333,$A334))-(COUNTIFS($L$1:$L333,"Tor",$B$1:$B333,"&lt;&gt;"&amp;$B334,$A$1:$A333,$A334)+COUNTIFS($L$1:$L333,"ET",$B$1:$B333,"&lt;&gt;"&amp;$B334,$A$1:$A333,$A334))),"")</f>
        <v>-1</v>
      </c>
      <c r="K334" s="3">
        <v>20</v>
      </c>
      <c r="L334" s="17" t="s">
        <v>19</v>
      </c>
      <c r="M334" s="2" t="s">
        <v>174</v>
      </c>
      <c r="N334" s="2" t="s">
        <v>174</v>
      </c>
      <c r="O334" s="17">
        <v>8</v>
      </c>
      <c r="AA334" s="2" t="s">
        <v>155</v>
      </c>
      <c r="AB334" s="17" t="s">
        <v>161</v>
      </c>
      <c r="AC334" s="14" t="s">
        <v>162</v>
      </c>
      <c r="AD334" s="14" t="s">
        <v>157</v>
      </c>
      <c r="AE334" s="18">
        <v>16</v>
      </c>
      <c r="AF334" s="13">
        <v>2</v>
      </c>
      <c r="AG334" s="13">
        <v>7</v>
      </c>
      <c r="AH334" s="19">
        <f t="shared" si="20"/>
        <v>7</v>
      </c>
      <c r="AI334" s="19">
        <f t="shared" si="21"/>
        <v>52.298860701385024</v>
      </c>
      <c r="AJ334" s="2" t="s">
        <v>147</v>
      </c>
      <c r="AK334" s="13">
        <v>0</v>
      </c>
      <c r="AL334" s="13">
        <v>0.5</v>
      </c>
      <c r="AM334" s="19">
        <f>IF(Abschlüsse[[#This Row],[Ergeb]]="ET","",SQRT(($AF334-$AK334)^2+($AG334-$AL334)^2))</f>
        <v>6.800735254367722</v>
      </c>
      <c r="AN334" s="3">
        <v>2</v>
      </c>
      <c r="AO334" s="13">
        <v>2.5</v>
      </c>
      <c r="AP334" s="13">
        <v>6.5</v>
      </c>
      <c r="AQ334" s="19">
        <f t="shared" si="18"/>
        <v>0.70710678118654757</v>
      </c>
      <c r="AR334" s="3">
        <v>1</v>
      </c>
      <c r="AS334" s="13">
        <v>0.5</v>
      </c>
      <c r="AT334" s="13">
        <v>5.5</v>
      </c>
      <c r="AU334" s="19">
        <f t="shared" si="19"/>
        <v>2.1213203435596424</v>
      </c>
    </row>
    <row r="335" spans="1:47" ht="25.05" customHeight="1">
      <c r="A335" s="3">
        <v>12</v>
      </c>
      <c r="B335" s="2" t="s">
        <v>8</v>
      </c>
      <c r="C335" s="17" t="str">
        <f>IF($A335="","",IF(VLOOKUP($A335,Spiele!$A$2:$D$16,3,FALSE)=$B335,"H","G"))</f>
        <v>H</v>
      </c>
      <c r="D335" s="17" t="str">
        <f>IF($B335="","",IF(VLOOKUP($A335,Spiele!$A$2:$F$16,3,FALSE)=$B335,VLOOKUP($A335,Spiele!$A$2:$F$16,4,FALSE),VLOOKUP($A335,Spiele!$A$2:$F$16,3,FALSE)))</f>
        <v>FCB</v>
      </c>
      <c r="E335" s="18">
        <f>IF(Abschlüsse[[#This Row],[Ergeb]]="ET",0,COUNTIFS($A$2:$A335,$A335,$B$2:$B335,$B335,$L$2:$L335,"&lt;&gt;ET"))</f>
        <v>12</v>
      </c>
      <c r="F335" s="11">
        <v>64</v>
      </c>
      <c r="G335" s="12">
        <v>2</v>
      </c>
      <c r="H335" s="18">
        <f>COUNTIFS('Rote Karten'!$A$2:$A$4,$A335,'Rote Karten'!$D$2:$D$4,"&lt;&gt;"&amp;$B335,'Rote Karten'!$B$2:$B$4,"&lt;"&amp;$F335,'Rote Karten'!$C$2:$C$4,"&lt;="&amp;$G335)-COUNTIFS('Rote Karten'!$A$2:$A$4,$A335,'Rote Karten'!$D$2:$D$4,$B335,'Rote Karten'!$B$2:$B$4,"&lt;"&amp;$F335,'Rote Karten'!$C$2:$C$4,"&lt;="&amp;$G335)</f>
        <v>0</v>
      </c>
      <c r="I335" s="17" t="str">
        <f>IF(OR($L335="Tor",$L335="ET"),_xlfn.IFNA(IF(VLOOKUP($A335,Spiele!$A$2:$C$16,3,FALSE)=$B335,COUNTIFS($L$2:$L335,"Tor",$B$2:$B335,$B335,$A$2:$A335,$A335)+COUNTIFS($L$2:$L335,"ET",$B$2:$B335,$B335,$A$2:$A335,$A335)&amp;":"&amp;COUNTIFS($L$2:$L335,"Tor",$B$2:$B335,"&lt;&gt;"&amp;$B335,$A$2:$A335,$A335)+COUNTIFS($L$2:$L335,"ET",$B$2:$B335,"&lt;&gt;"&amp;$B335,$A$2:$A335,$A335),COUNTIFS($L$2:$L335,"Tor",$B$2:$B335,"&lt;&gt;"&amp;$B335,$A$2:$A335,$A335)+COUNTIFS($L$2:$L335,"ET",$B$2:$B335,"&lt;&gt;"&amp;$B335,$A$2:$A335,$A335)&amp;":"&amp;COUNTIFS($L$2:$L335,"Tor",$B$2:$B335,$B335,$A$2:$A335,$A335)+COUNTIFS($L$2:$L335,"ET",$B$2:$B335,$B335,$A$2:$A335,$A335)),""),"")</f>
        <v/>
      </c>
      <c r="J335" s="18">
        <f>_xlfn.IFNA(IF(VLOOKUP($A335,Spiele!$A$2:$D$16,3,FALSE)=$B335,(COUNTIFS($L$1:$L334,"Tor",$B$1:$B334,$B335,$A$1:$A334,$A335)+COUNTIFS($L$1:$L334,"ET",$B$1:$B334,$B335,$A$1:$A334,$A335))-(COUNTIFS($L$1:$L334,"Tor",$B$1:$B334,"&lt;&gt;"&amp;$B335,$A$1:$A334,$A335)+COUNTIFS($L$1:$L334,"ET",$B$1:$B334,"&lt;&gt;"&amp;$B335,$A$1:$A334,$A335)),(COUNTIFS($L$1:$L334,"Tor",$B$1:$B334,$B335,$A$1:$A334,$A335)+COUNTIFS($L$1:$L334,"ET",$B$1:$B334,$B335,$A$1:$A334,$A335))-(COUNTIFS($L$1:$L334,"Tor",$B$1:$B334,"&lt;&gt;"&amp;$B335,$A$1:$A334,$A335)+COUNTIFS($L$1:$L334,"ET",$B$1:$B334,"&lt;&gt;"&amp;$B335,$A$1:$A334,$A335))),"")</f>
        <v>-1</v>
      </c>
      <c r="K335" s="3">
        <v>21</v>
      </c>
      <c r="L335" s="18" t="s">
        <v>171</v>
      </c>
      <c r="M335" s="3" t="s">
        <v>164</v>
      </c>
      <c r="N335" s="2" t="s">
        <v>149</v>
      </c>
      <c r="O335" s="17">
        <v>20</v>
      </c>
      <c r="AA335" s="22" t="s">
        <v>143</v>
      </c>
      <c r="AB335" s="18" t="s">
        <v>150</v>
      </c>
      <c r="AC335" s="14" t="s">
        <v>151</v>
      </c>
      <c r="AD335" s="14" t="s">
        <v>157</v>
      </c>
      <c r="AE335" s="18">
        <v>7</v>
      </c>
      <c r="AF335" s="13">
        <v>-8</v>
      </c>
      <c r="AG335" s="13">
        <v>9</v>
      </c>
      <c r="AH335" s="19">
        <f t="shared" si="20"/>
        <v>9.9917766188000812</v>
      </c>
      <c r="AI335" s="19">
        <f t="shared" si="21"/>
        <v>26.592141806196555</v>
      </c>
      <c r="AJ335" s="3" t="s">
        <v>147</v>
      </c>
      <c r="AK335" s="13">
        <v>-6</v>
      </c>
      <c r="AL335" s="13">
        <v>5.5</v>
      </c>
      <c r="AM335" s="19">
        <f>IF(Abschlüsse[[#This Row],[Ergeb]]="ET","",SQRT(($AF335-$AK335)^2+($AG335-$AL335)^2))</f>
        <v>4.0311288741492746</v>
      </c>
      <c r="AN335" s="3">
        <v>2</v>
      </c>
      <c r="AO335" s="13">
        <v>-7.5</v>
      </c>
      <c r="AP335" s="13">
        <v>10.5</v>
      </c>
      <c r="AQ335" s="19">
        <f>IF(AN335=0,"",SQRT(($AF335-$AO335)^2+($AG335-$AP335)^2))</f>
        <v>1.5811388300841898</v>
      </c>
      <c r="AR335" s="3">
        <v>0</v>
      </c>
      <c r="AU335" s="19" t="str">
        <f>IF(AR335=0,"",SQRT(($AF335-$AS335)^2+($AG335-$AT335)^2))</f>
        <v/>
      </c>
    </row>
    <row r="336" spans="1:47" ht="25.05" customHeight="1">
      <c r="A336" s="3">
        <v>12</v>
      </c>
      <c r="B336" s="2" t="s">
        <v>8</v>
      </c>
      <c r="C336" s="17" t="str">
        <f>IF($A336="","",IF(VLOOKUP($A336,Spiele!$A$2:$D$16,3,FALSE)=$B336,"H","G"))</f>
        <v>H</v>
      </c>
      <c r="D336" s="17" t="str">
        <f>IF($B336="","",IF(VLOOKUP($A336,Spiele!$A$2:$F$16,3,FALSE)=$B336,VLOOKUP($A336,Spiele!$A$2:$F$16,4,FALSE),VLOOKUP($A336,Spiele!$A$2:$F$16,3,FALSE)))</f>
        <v>FCB</v>
      </c>
      <c r="E336" s="18">
        <f>IF(Abschlüsse[[#This Row],[Ergeb]]="ET",0,COUNTIFS($A$2:$A336,$A336,$B$2:$B336,$B336,$L$2:$L336,"&lt;&gt;ET"))</f>
        <v>13</v>
      </c>
      <c r="F336" s="11">
        <v>65</v>
      </c>
      <c r="G336" s="12">
        <v>2</v>
      </c>
      <c r="H336" s="18">
        <f>COUNTIFS('Rote Karten'!$A$2:$A$4,$A336,'Rote Karten'!$D$2:$D$4,"&lt;&gt;"&amp;$B336,'Rote Karten'!$B$2:$B$4,"&lt;"&amp;$F336,'Rote Karten'!$C$2:$C$4,"&lt;="&amp;$G336)-COUNTIFS('Rote Karten'!$A$2:$A$4,$A336,'Rote Karten'!$D$2:$D$4,$B336,'Rote Karten'!$B$2:$B$4,"&lt;"&amp;$F336,'Rote Karten'!$C$2:$C$4,"&lt;="&amp;$G336)</f>
        <v>0</v>
      </c>
      <c r="I336" s="17" t="str">
        <f>IF(OR($L336="Tor",$L336="ET"),_xlfn.IFNA(IF(VLOOKUP($A336,Spiele!$A$2:$C$16,3,FALSE)=$B336,COUNTIFS($L$2:$L336,"Tor",$B$2:$B336,$B336,$A$2:$A336,$A336)+COUNTIFS($L$2:$L336,"ET",$B$2:$B336,$B336,$A$2:$A336,$A336)&amp;":"&amp;COUNTIFS($L$2:$L336,"Tor",$B$2:$B336,"&lt;&gt;"&amp;$B336,$A$2:$A336,$A336)+COUNTIFS($L$2:$L336,"ET",$B$2:$B336,"&lt;&gt;"&amp;$B336,$A$2:$A336,$A336),COUNTIFS($L$2:$L336,"Tor",$B$2:$B336,"&lt;&gt;"&amp;$B336,$A$2:$A336,$A336)+COUNTIFS($L$2:$L336,"ET",$B$2:$B336,"&lt;&gt;"&amp;$B336,$A$2:$A336,$A336)&amp;":"&amp;COUNTIFS($L$2:$L336,"Tor",$B$2:$B336,$B336,$A$2:$A336,$A336)+COUNTIFS($L$2:$L336,"ET",$B$2:$B336,$B336,$A$2:$A336,$A336)),""),"")</f>
        <v/>
      </c>
      <c r="J336" s="18">
        <f>_xlfn.IFNA(IF(VLOOKUP($A336,Spiele!$A$2:$D$16,3,FALSE)=$B336,(COUNTIFS($L$1:$L335,"Tor",$B$1:$B335,$B336,$A$1:$A335,$A336)+COUNTIFS($L$1:$L335,"ET",$B$1:$B335,$B336,$A$1:$A335,$A336))-(COUNTIFS($L$1:$L335,"Tor",$B$1:$B335,"&lt;&gt;"&amp;$B336,$A$1:$A335,$A336)+COUNTIFS($L$1:$L335,"ET",$B$1:$B335,"&lt;&gt;"&amp;$B336,$A$1:$A335,$A336)),(COUNTIFS($L$1:$L335,"Tor",$B$1:$B335,$B336,$A$1:$A335,$A336)+COUNTIFS($L$1:$L335,"ET",$B$1:$B335,$B336,$A$1:$A335,$A336))-(COUNTIFS($L$1:$L335,"Tor",$B$1:$B335,"&lt;&gt;"&amp;$B336,$A$1:$A335,$A336)+COUNTIFS($L$1:$L335,"ET",$B$1:$B335,"&lt;&gt;"&amp;$B336,$A$1:$A335,$A336))),"")</f>
        <v>-1</v>
      </c>
      <c r="K336" s="3">
        <v>22</v>
      </c>
      <c r="L336" s="17" t="s">
        <v>20</v>
      </c>
      <c r="M336" s="2" t="s">
        <v>164</v>
      </c>
      <c r="N336" s="2" t="s">
        <v>165</v>
      </c>
      <c r="O336" s="17"/>
      <c r="AA336" s="2" t="s">
        <v>152</v>
      </c>
      <c r="AB336" s="17" t="s">
        <v>150</v>
      </c>
      <c r="AC336" s="14" t="s">
        <v>151</v>
      </c>
      <c r="AD336" s="14" t="s">
        <v>157</v>
      </c>
      <c r="AE336" s="18">
        <v>10</v>
      </c>
      <c r="AF336" s="13">
        <v>-5.5</v>
      </c>
      <c r="AG336" s="13">
        <v>22.5</v>
      </c>
      <c r="AH336" s="19">
        <f t="shared" si="20"/>
        <v>22.57511018799244</v>
      </c>
      <c r="AI336" s="19">
        <f t="shared" si="21"/>
        <v>17.476666181917931</v>
      </c>
      <c r="AJ336" s="2" t="s">
        <v>147</v>
      </c>
      <c r="AK336" s="13">
        <v>-2</v>
      </c>
      <c r="AL336" s="13">
        <v>4.5</v>
      </c>
      <c r="AM336" s="19">
        <f>IF(Abschlüsse[[#This Row],[Ergeb]]="ET","",SQRT(($AF336-$AK336)^2+($AG336-$AL336)^2))</f>
        <v>18.337120820892249</v>
      </c>
      <c r="AN336" s="3">
        <v>1</v>
      </c>
      <c r="AO336" s="13">
        <v>-5.5</v>
      </c>
      <c r="AP336" s="13">
        <v>24.5</v>
      </c>
      <c r="AQ336" s="19">
        <f t="shared" si="18"/>
        <v>2</v>
      </c>
      <c r="AR336" s="3">
        <v>1</v>
      </c>
      <c r="AS336" s="13">
        <v>-5</v>
      </c>
      <c r="AT336" s="13">
        <v>20</v>
      </c>
      <c r="AU336" s="19">
        <f t="shared" si="19"/>
        <v>2.5495097567963922</v>
      </c>
    </row>
    <row r="337" spans="1:47" ht="25.05" customHeight="1">
      <c r="A337" s="3">
        <v>12</v>
      </c>
      <c r="B337" s="2" t="s">
        <v>8</v>
      </c>
      <c r="C337" s="17" t="str">
        <f>IF($A337="","",IF(VLOOKUP($A337,Spiele!$A$2:$D$16,3,FALSE)=$B337,"H","G"))</f>
        <v>H</v>
      </c>
      <c r="D337" s="17" t="str">
        <f>IF($B337="","",IF(VLOOKUP($A337,Spiele!$A$2:$F$16,3,FALSE)=$B337,VLOOKUP($A337,Spiele!$A$2:$F$16,4,FALSE),VLOOKUP($A337,Spiele!$A$2:$F$16,3,FALSE)))</f>
        <v>FCB</v>
      </c>
      <c r="E337" s="18">
        <f>IF(Abschlüsse[[#This Row],[Ergeb]]="ET",0,COUNTIFS($A$2:$A337,$A337,$B$2:$B337,$B337,$L$2:$L337,"&lt;&gt;ET"))</f>
        <v>14</v>
      </c>
      <c r="F337" s="11">
        <v>76</v>
      </c>
      <c r="G337" s="12">
        <v>2</v>
      </c>
      <c r="H337" s="18">
        <f>COUNTIFS('Rote Karten'!$A$2:$A$4,$A337,'Rote Karten'!$D$2:$D$4,"&lt;&gt;"&amp;$B337,'Rote Karten'!$B$2:$B$4,"&lt;"&amp;$F337,'Rote Karten'!$C$2:$C$4,"&lt;="&amp;$G337)-COUNTIFS('Rote Karten'!$A$2:$A$4,$A337,'Rote Karten'!$D$2:$D$4,$B337,'Rote Karten'!$B$2:$B$4,"&lt;"&amp;$F337,'Rote Karten'!$C$2:$C$4,"&lt;="&amp;$G337)</f>
        <v>0</v>
      </c>
      <c r="I337" s="17" t="str">
        <f>IF(OR($L337="Tor",$L337="ET"),_xlfn.IFNA(IF(VLOOKUP($A337,Spiele!$A$2:$C$16,3,FALSE)=$B337,COUNTIFS($L$2:$L337,"Tor",$B$2:$B337,$B337,$A$2:$A337,$A337)+COUNTIFS($L$2:$L337,"ET",$B$2:$B337,$B337,$A$2:$A337,$A337)&amp;":"&amp;COUNTIFS($L$2:$L337,"Tor",$B$2:$B337,"&lt;&gt;"&amp;$B337,$A$2:$A337,$A337)+COUNTIFS($L$2:$L337,"ET",$B$2:$B337,"&lt;&gt;"&amp;$B337,$A$2:$A337,$A337),COUNTIFS($L$2:$L337,"Tor",$B$2:$B337,"&lt;&gt;"&amp;$B337,$A$2:$A337,$A337)+COUNTIFS($L$2:$L337,"ET",$B$2:$B337,"&lt;&gt;"&amp;$B337,$A$2:$A337,$A337)&amp;":"&amp;COUNTIFS($L$2:$L337,"Tor",$B$2:$B337,$B337,$A$2:$A337,$A337)+COUNTIFS($L$2:$L337,"ET",$B$2:$B337,$B337,$A$2:$A337,$A337)),""),"")</f>
        <v/>
      </c>
      <c r="J337" s="18">
        <f>_xlfn.IFNA(IF(VLOOKUP($A337,Spiele!$A$2:$D$16,3,FALSE)=$B337,(COUNTIFS($L$1:$L336,"Tor",$B$1:$B336,$B337,$A$1:$A336,$A337)+COUNTIFS($L$1:$L336,"ET",$B$1:$B336,$B337,$A$1:$A336,$A337))-(COUNTIFS($L$1:$L336,"Tor",$B$1:$B336,"&lt;&gt;"&amp;$B337,$A$1:$A336,$A337)+COUNTIFS($L$1:$L336,"ET",$B$1:$B336,"&lt;&gt;"&amp;$B337,$A$1:$A336,$A337)),(COUNTIFS($L$1:$L336,"Tor",$B$1:$B336,$B337,$A$1:$A336,$A337)+COUNTIFS($L$1:$L336,"ET",$B$1:$B336,$B337,$A$1:$A336,$A337))-(COUNTIFS($L$1:$L336,"Tor",$B$1:$B336,"&lt;&gt;"&amp;$B337,$A$1:$A336,$A337)+COUNTIFS($L$1:$L336,"ET",$B$1:$B336,"&lt;&gt;"&amp;$B337,$A$1:$A336,$A337))),"")</f>
        <v>-1</v>
      </c>
      <c r="K337" s="3">
        <v>23</v>
      </c>
      <c r="L337" s="17" t="s">
        <v>19</v>
      </c>
      <c r="M337" s="2" t="s">
        <v>164</v>
      </c>
      <c r="N337" s="2" t="s">
        <v>159</v>
      </c>
      <c r="O337" s="17">
        <v>7</v>
      </c>
      <c r="P337" s="2">
        <v>16</v>
      </c>
      <c r="Q337" s="2">
        <v>20</v>
      </c>
      <c r="R337" s="2">
        <v>23</v>
      </c>
      <c r="S337" s="2">
        <v>13</v>
      </c>
      <c r="AA337" s="2" t="s">
        <v>143</v>
      </c>
      <c r="AB337" s="17" t="s">
        <v>144</v>
      </c>
      <c r="AC337" s="14" t="s">
        <v>151</v>
      </c>
      <c r="AD337" s="14" t="s">
        <v>146</v>
      </c>
      <c r="AE337" s="18">
        <v>27</v>
      </c>
      <c r="AF337" s="13">
        <v>-9</v>
      </c>
      <c r="AG337" s="13">
        <v>16</v>
      </c>
      <c r="AH337" s="19">
        <f t="shared" si="20"/>
        <v>16.867590225044005</v>
      </c>
      <c r="AI337" s="19">
        <f t="shared" si="21"/>
        <v>19.896374808405774</v>
      </c>
      <c r="AJ337" s="2" t="s">
        <v>147</v>
      </c>
      <c r="AK337" s="13">
        <v>-3</v>
      </c>
      <c r="AL337" s="13">
        <v>3.5</v>
      </c>
      <c r="AM337" s="19">
        <f>IF(Abschlüsse[[#This Row],[Ergeb]]="ET","",SQRT(($AF337-$AK337)^2+($AG337-$AL337)^2))</f>
        <v>13.865424623862047</v>
      </c>
      <c r="AN337" s="3">
        <v>2</v>
      </c>
      <c r="AO337" s="13">
        <v>-9.5</v>
      </c>
      <c r="AP337" s="13">
        <v>12.5</v>
      </c>
      <c r="AQ337" s="19">
        <f t="shared" si="18"/>
        <v>3.5355339059327378</v>
      </c>
      <c r="AR337" s="3">
        <v>1</v>
      </c>
      <c r="AS337" s="13">
        <v>-3.5</v>
      </c>
      <c r="AT337" s="13">
        <v>10.5</v>
      </c>
      <c r="AU337" s="19">
        <f t="shared" si="19"/>
        <v>7.7781745930520225</v>
      </c>
    </row>
    <row r="338" spans="1:47" ht="25.05" customHeight="1">
      <c r="A338" s="3">
        <v>12</v>
      </c>
      <c r="B338" s="2" t="s">
        <v>69</v>
      </c>
      <c r="C338" s="17" t="str">
        <f>IF($A338="","",IF(VLOOKUP($A338,Spiele!$A$2:$D$16,3,FALSE)=$B338,"H","G"))</f>
        <v>G</v>
      </c>
      <c r="D338" s="17" t="str">
        <f>IF($B338="","",IF(VLOOKUP($A338,Spiele!$A$2:$F$16,3,FALSE)=$B338,VLOOKUP($A338,Spiele!$A$2:$F$16,4,FALSE),VLOOKUP($A338,Spiele!$A$2:$F$16,3,FALSE)))</f>
        <v>FCN</v>
      </c>
      <c r="E338" s="18">
        <f>IF(Abschlüsse[[#This Row],[Ergeb]]="ET",0,COUNTIFS($A$2:$A338,$A338,$B$2:$B338,$B338,$L$2:$L338,"&lt;&gt;ET"))</f>
        <v>13</v>
      </c>
      <c r="F338" s="11">
        <v>78</v>
      </c>
      <c r="G338" s="12">
        <v>2</v>
      </c>
      <c r="H338" s="18">
        <f>COUNTIFS('Rote Karten'!$A$2:$A$4,$A338,'Rote Karten'!$D$2:$D$4,"&lt;&gt;"&amp;$B338,'Rote Karten'!$B$2:$B$4,"&lt;"&amp;$F338,'Rote Karten'!$C$2:$C$4,"&lt;="&amp;$G338)-COUNTIFS('Rote Karten'!$A$2:$A$4,$A338,'Rote Karten'!$D$2:$D$4,$B338,'Rote Karten'!$B$2:$B$4,"&lt;"&amp;$F338,'Rote Karten'!$C$2:$C$4,"&lt;="&amp;$G338)</f>
        <v>0</v>
      </c>
      <c r="I338" s="17" t="str">
        <f>IF(OR($L338="Tor",$L338="ET"),_xlfn.IFNA(IF(VLOOKUP($A338,Spiele!$A$2:$C$16,3,FALSE)=$B338,COUNTIFS($L$2:$L338,"Tor",$B$2:$B338,$B338,$A$2:$A338,$A338)+COUNTIFS($L$2:$L338,"ET",$B$2:$B338,$B338,$A$2:$A338,$A338)&amp;":"&amp;COUNTIFS($L$2:$L338,"Tor",$B$2:$B338,"&lt;&gt;"&amp;$B338,$A$2:$A338,$A338)+COUNTIFS($L$2:$L338,"ET",$B$2:$B338,"&lt;&gt;"&amp;$B338,$A$2:$A338,$A338),COUNTIFS($L$2:$L338,"Tor",$B$2:$B338,"&lt;&gt;"&amp;$B338,$A$2:$A338,$A338)+COUNTIFS($L$2:$L338,"ET",$B$2:$B338,"&lt;&gt;"&amp;$B338,$A$2:$A338,$A338)&amp;":"&amp;COUNTIFS($L$2:$L338,"Tor",$B$2:$B338,$B338,$A$2:$A338,$A338)+COUNTIFS($L$2:$L338,"ET",$B$2:$B338,$B338,$A$2:$A338,$A338)),""),"")</f>
        <v/>
      </c>
      <c r="J338" s="18">
        <f>_xlfn.IFNA(IF(VLOOKUP($A338,Spiele!$A$2:$D$16,3,FALSE)=$B338,(COUNTIFS($L$1:$L337,"Tor",$B$1:$B337,$B338,$A$1:$A337,$A338)+COUNTIFS($L$1:$L337,"ET",$B$1:$B337,$B338,$A$1:$A337,$A338))-(COUNTIFS($L$1:$L337,"Tor",$B$1:$B337,"&lt;&gt;"&amp;$B338,$A$1:$A337,$A338)+COUNTIFS($L$1:$L337,"ET",$B$1:$B337,"&lt;&gt;"&amp;$B338,$A$1:$A337,$A338)),(COUNTIFS($L$1:$L337,"Tor",$B$1:$B337,$B338,$A$1:$A337,$A338)+COUNTIFS($L$1:$L337,"ET",$B$1:$B337,$B338,$A$1:$A337,$A338))-(COUNTIFS($L$1:$L337,"Tor",$B$1:$B337,"&lt;&gt;"&amp;$B338,$A$1:$A337,$A338)+COUNTIFS($L$1:$L337,"ET",$B$1:$B337,"&lt;&gt;"&amp;$B338,$A$1:$A337,$A338))),"")</f>
        <v>1</v>
      </c>
      <c r="K338" s="3">
        <v>24</v>
      </c>
      <c r="L338" s="17" t="s">
        <v>20</v>
      </c>
      <c r="M338" s="2" t="s">
        <v>148</v>
      </c>
      <c r="N338" s="2" t="s">
        <v>179</v>
      </c>
      <c r="O338" s="17"/>
      <c r="AA338" s="2" t="s">
        <v>152</v>
      </c>
      <c r="AB338" s="17" t="s">
        <v>144</v>
      </c>
      <c r="AC338" s="14" t="s">
        <v>151</v>
      </c>
      <c r="AD338" s="14" t="s">
        <v>146</v>
      </c>
      <c r="AE338" s="18"/>
      <c r="AF338" s="13">
        <v>-9.5</v>
      </c>
      <c r="AG338" s="13">
        <v>12</v>
      </c>
      <c r="AH338" s="19">
        <f t="shared" si="20"/>
        <v>13.345621004659169</v>
      </c>
      <c r="AI338" s="19">
        <f t="shared" si="21"/>
        <v>21.689105690927843</v>
      </c>
      <c r="AJ338" s="2" t="s">
        <v>147</v>
      </c>
      <c r="AK338" s="13">
        <v>-2</v>
      </c>
      <c r="AL338" s="13">
        <v>0.5</v>
      </c>
      <c r="AM338" s="19">
        <f>IF(Abschlüsse[[#This Row],[Ergeb]]="ET","",SQRT(($AF338-$AK338)^2+($AG338-$AL338)^2))</f>
        <v>13.729530217745982</v>
      </c>
      <c r="AN338" s="3">
        <v>2</v>
      </c>
      <c r="AO338" s="13">
        <v>-10.5</v>
      </c>
      <c r="AP338" s="13">
        <v>14.5</v>
      </c>
      <c r="AQ338" s="19">
        <f t="shared" si="18"/>
        <v>2.6925824035672519</v>
      </c>
      <c r="AR338" s="3">
        <v>1</v>
      </c>
      <c r="AS338" s="13">
        <v>-3.5</v>
      </c>
      <c r="AT338" s="13">
        <v>7</v>
      </c>
      <c r="AU338" s="19">
        <f t="shared" si="19"/>
        <v>7.810249675906654</v>
      </c>
    </row>
    <row r="339" spans="1:47" ht="25.05" customHeight="1">
      <c r="A339" s="3">
        <v>12</v>
      </c>
      <c r="B339" s="2" t="s">
        <v>69</v>
      </c>
      <c r="C339" s="17" t="str">
        <f>IF($A339="","",IF(VLOOKUP($A339,Spiele!$A$2:$D$16,3,FALSE)=$B339,"H","G"))</f>
        <v>G</v>
      </c>
      <c r="D339" s="17" t="str">
        <f>IF($B339="","",IF(VLOOKUP($A339,Spiele!$A$2:$F$16,3,FALSE)=$B339,VLOOKUP($A339,Spiele!$A$2:$F$16,4,FALSE),VLOOKUP($A339,Spiele!$A$2:$F$16,3,FALSE)))</f>
        <v>FCN</v>
      </c>
      <c r="E339" s="18">
        <f>IF(Abschlüsse[[#This Row],[Ergeb]]="ET",0,COUNTIFS($A$2:$A339,$A339,$B$2:$B339,$B339,$L$2:$L339,"&lt;&gt;ET"))</f>
        <v>14</v>
      </c>
      <c r="F339" s="11">
        <v>79</v>
      </c>
      <c r="G339" s="12">
        <v>2</v>
      </c>
      <c r="H339" s="18">
        <f>COUNTIFS('Rote Karten'!$A$2:$A$4,$A339,'Rote Karten'!$D$2:$D$4,"&lt;&gt;"&amp;$B339,'Rote Karten'!$B$2:$B$4,"&lt;"&amp;$F339,'Rote Karten'!$C$2:$C$4,"&lt;="&amp;$G339)-COUNTIFS('Rote Karten'!$A$2:$A$4,$A339,'Rote Karten'!$D$2:$D$4,$B339,'Rote Karten'!$B$2:$B$4,"&lt;"&amp;$F339,'Rote Karten'!$C$2:$C$4,"&lt;="&amp;$G339)</f>
        <v>0</v>
      </c>
      <c r="I339" s="17" t="str">
        <f>IF(OR($L339="Tor",$L339="ET"),_xlfn.IFNA(IF(VLOOKUP($A339,Spiele!$A$2:$C$16,3,FALSE)=$B339,COUNTIFS($L$2:$L339,"Tor",$B$2:$B339,$B339,$A$2:$A339,$A339)+COUNTIFS($L$2:$L339,"ET",$B$2:$B339,$B339,$A$2:$A339,$A339)&amp;":"&amp;COUNTIFS($L$2:$L339,"Tor",$B$2:$B339,"&lt;&gt;"&amp;$B339,$A$2:$A339,$A339)+COUNTIFS($L$2:$L339,"ET",$B$2:$B339,"&lt;&gt;"&amp;$B339,$A$2:$A339,$A339),COUNTIFS($L$2:$L339,"Tor",$B$2:$B339,"&lt;&gt;"&amp;$B339,$A$2:$A339,$A339)+COUNTIFS($L$2:$L339,"ET",$B$2:$B339,"&lt;&gt;"&amp;$B339,$A$2:$A339,$A339)&amp;":"&amp;COUNTIFS($L$2:$L339,"Tor",$B$2:$B339,$B339,$A$2:$A339,$A339)+COUNTIFS($L$2:$L339,"ET",$B$2:$B339,$B339,$A$2:$A339,$A339)),""),"")</f>
        <v/>
      </c>
      <c r="J339" s="18">
        <f>_xlfn.IFNA(IF(VLOOKUP($A339,Spiele!$A$2:$D$16,3,FALSE)=$B339,(COUNTIFS($L$1:$L338,"Tor",$B$1:$B338,$B339,$A$1:$A338,$A339)+COUNTIFS($L$1:$L338,"ET",$B$1:$B338,$B339,$A$1:$A338,$A339))-(COUNTIFS($L$1:$L338,"Tor",$B$1:$B338,"&lt;&gt;"&amp;$B339,$A$1:$A338,$A339)+COUNTIFS($L$1:$L338,"ET",$B$1:$B338,"&lt;&gt;"&amp;$B339,$A$1:$A338,$A339)),(COUNTIFS($L$1:$L338,"Tor",$B$1:$B338,$B339,$A$1:$A338,$A339)+COUNTIFS($L$1:$L338,"ET",$B$1:$B338,$B339,$A$1:$A338,$A339))-(COUNTIFS($L$1:$L338,"Tor",$B$1:$B338,"&lt;&gt;"&amp;$B339,$A$1:$A338,$A339)+COUNTIFS($L$1:$L338,"ET",$B$1:$B338,"&lt;&gt;"&amp;$B339,$A$1:$A338,$A339))),"")</f>
        <v>1</v>
      </c>
      <c r="K339" s="3">
        <v>25</v>
      </c>
      <c r="L339" s="18" t="s">
        <v>20</v>
      </c>
      <c r="M339" s="3" t="s">
        <v>148</v>
      </c>
      <c r="N339" s="2" t="s">
        <v>179</v>
      </c>
      <c r="O339" s="17"/>
      <c r="AA339" s="22" t="s">
        <v>152</v>
      </c>
      <c r="AB339" s="18" t="s">
        <v>144</v>
      </c>
      <c r="AC339" s="14" t="s">
        <v>151</v>
      </c>
      <c r="AD339" s="14" t="s">
        <v>146</v>
      </c>
      <c r="AE339" s="18"/>
      <c r="AF339" s="13">
        <v>-6</v>
      </c>
      <c r="AG339" s="13">
        <v>7.5</v>
      </c>
      <c r="AH339" s="19">
        <f t="shared" si="20"/>
        <v>7.8565641345310739</v>
      </c>
      <c r="AI339" s="19">
        <f t="shared" si="21"/>
        <v>34.846402459241062</v>
      </c>
      <c r="AJ339" s="3" t="s">
        <v>147</v>
      </c>
      <c r="AK339" s="13">
        <v>-2.5</v>
      </c>
      <c r="AL339" s="13">
        <v>0.5</v>
      </c>
      <c r="AM339" s="19">
        <f>IF(Abschlüsse[[#This Row],[Ergeb]]="ET","",SQRT(($AF339-$AK339)^2+($AG339-$AL339)^2))</f>
        <v>7.8262379212492643</v>
      </c>
      <c r="AN339" s="3">
        <v>2</v>
      </c>
      <c r="AO339" s="13">
        <v>-5.5</v>
      </c>
      <c r="AP339" s="13">
        <v>9</v>
      </c>
      <c r="AQ339" s="19">
        <f>IF(AN339=0,"",SQRT(($AF339-$AO339)^2+($AG339-$AP339)^2))</f>
        <v>1.5811388300841898</v>
      </c>
      <c r="AR339" s="3">
        <v>1</v>
      </c>
      <c r="AS339" s="13">
        <v>-3.5</v>
      </c>
      <c r="AT339" s="13">
        <v>5</v>
      </c>
      <c r="AU339" s="19">
        <f>IF(AR339=0,"",SQRT(($AF339-$AS339)^2+($AG339-$AT339)^2))</f>
        <v>3.5355339059327378</v>
      </c>
    </row>
    <row r="340" spans="1:47" ht="25.05" customHeight="1">
      <c r="A340" s="3">
        <v>12</v>
      </c>
      <c r="B340" s="2" t="s">
        <v>8</v>
      </c>
      <c r="C340" s="17" t="str">
        <f>IF($A340="","",IF(VLOOKUP($A340,Spiele!$A$2:$D$16,3,FALSE)=$B340,"H","G"))</f>
        <v>H</v>
      </c>
      <c r="D340" s="17" t="str">
        <f>IF($B340="","",IF(VLOOKUP($A340,Spiele!$A$2:$F$16,3,FALSE)=$B340,VLOOKUP($A340,Spiele!$A$2:$F$16,4,FALSE),VLOOKUP($A340,Spiele!$A$2:$F$16,3,FALSE)))</f>
        <v>FCB</v>
      </c>
      <c r="E340" s="18">
        <f>IF(Abschlüsse[[#This Row],[Ergeb]]="ET",0,COUNTIFS($A$2:$A340,$A340,$B$2:$B340,$B340,$L$2:$L340,"&lt;&gt;ET"))</f>
        <v>15</v>
      </c>
      <c r="F340" s="11">
        <v>82</v>
      </c>
      <c r="G340" s="12">
        <v>2</v>
      </c>
      <c r="H340" s="18">
        <f>COUNTIFS('Rote Karten'!$A$2:$A$4,$A340,'Rote Karten'!$D$2:$D$4,"&lt;&gt;"&amp;$B340,'Rote Karten'!$B$2:$B$4,"&lt;"&amp;$F340,'Rote Karten'!$C$2:$C$4,"&lt;="&amp;$G340)-COUNTIFS('Rote Karten'!$A$2:$A$4,$A340,'Rote Karten'!$D$2:$D$4,$B340,'Rote Karten'!$B$2:$B$4,"&lt;"&amp;$F340,'Rote Karten'!$C$2:$C$4,"&lt;="&amp;$G340)</f>
        <v>0</v>
      </c>
      <c r="I340" s="17" t="str">
        <f>IF(OR($L340="Tor",$L340="ET"),_xlfn.IFNA(IF(VLOOKUP($A340,Spiele!$A$2:$C$16,3,FALSE)=$B340,COUNTIFS($L$2:$L340,"Tor",$B$2:$B340,$B340,$A$2:$A340,$A340)+COUNTIFS($L$2:$L340,"ET",$B$2:$B340,$B340,$A$2:$A340,$A340)&amp;":"&amp;COUNTIFS($L$2:$L340,"Tor",$B$2:$B340,"&lt;&gt;"&amp;$B340,$A$2:$A340,$A340)+COUNTIFS($L$2:$L340,"ET",$B$2:$B340,"&lt;&gt;"&amp;$B340,$A$2:$A340,$A340),COUNTIFS($L$2:$L340,"Tor",$B$2:$B340,"&lt;&gt;"&amp;$B340,$A$2:$A340,$A340)+COUNTIFS($L$2:$L340,"ET",$B$2:$B340,"&lt;&gt;"&amp;$B340,$A$2:$A340,$A340)&amp;":"&amp;COUNTIFS($L$2:$L340,"Tor",$B$2:$B340,$B340,$A$2:$A340,$A340)+COUNTIFS($L$2:$L340,"ET",$B$2:$B340,$B340,$A$2:$A340,$A340)),""),"")</f>
        <v/>
      </c>
      <c r="J340" s="18">
        <f>_xlfn.IFNA(IF(VLOOKUP($A340,Spiele!$A$2:$D$16,3,FALSE)=$B340,(COUNTIFS($L$1:$L339,"Tor",$B$1:$B339,$B340,$A$1:$A339,$A340)+COUNTIFS($L$1:$L339,"ET",$B$1:$B339,$B340,$A$1:$A339,$A340))-(COUNTIFS($L$1:$L339,"Tor",$B$1:$B339,"&lt;&gt;"&amp;$B340,$A$1:$A339,$A340)+COUNTIFS($L$1:$L339,"ET",$B$1:$B339,"&lt;&gt;"&amp;$B340,$A$1:$A339,$A340)),(COUNTIFS($L$1:$L339,"Tor",$B$1:$B339,$B340,$A$1:$A339,$A340)+COUNTIFS($L$1:$L339,"ET",$B$1:$B339,$B340,$A$1:$A339,$A340))-(COUNTIFS($L$1:$L339,"Tor",$B$1:$B339,"&lt;&gt;"&amp;$B340,$A$1:$A339,$A340)+COUNTIFS($L$1:$L339,"ET",$B$1:$B339,"&lt;&gt;"&amp;$B340,$A$1:$A339,$A340))),"")</f>
        <v>-1</v>
      </c>
      <c r="K340" s="3">
        <v>26</v>
      </c>
      <c r="L340" s="17" t="s">
        <v>18</v>
      </c>
      <c r="M340" s="2" t="s">
        <v>164</v>
      </c>
      <c r="N340" s="2" t="s">
        <v>154</v>
      </c>
      <c r="O340" s="17">
        <v>20</v>
      </c>
      <c r="AA340" s="2" t="s">
        <v>152</v>
      </c>
      <c r="AB340" s="17" t="s">
        <v>144</v>
      </c>
      <c r="AC340" s="14" t="s">
        <v>162</v>
      </c>
      <c r="AD340" s="14" t="s">
        <v>163</v>
      </c>
      <c r="AE340" s="18">
        <v>16</v>
      </c>
      <c r="AF340" s="13">
        <v>4</v>
      </c>
      <c r="AG340" s="13">
        <v>13.5</v>
      </c>
      <c r="AH340" s="19">
        <f t="shared" si="20"/>
        <v>13.504280802767692</v>
      </c>
      <c r="AI340" s="19">
        <f t="shared" si="21"/>
        <v>28.12819768720075</v>
      </c>
      <c r="AJ340" s="2" t="s">
        <v>147</v>
      </c>
      <c r="AK340" s="13">
        <v>0.5</v>
      </c>
      <c r="AL340" s="13">
        <v>2.5</v>
      </c>
      <c r="AM340" s="19">
        <f>IF(Abschlüsse[[#This Row],[Ergeb]]="ET","",SQRT(($AF340-$AK340)^2+($AG340-$AL340)^2))</f>
        <v>11.543396380615196</v>
      </c>
      <c r="AN340" s="3">
        <v>2</v>
      </c>
      <c r="AO340" s="13">
        <v>3</v>
      </c>
      <c r="AP340" s="13">
        <v>15.5</v>
      </c>
      <c r="AQ340" s="19">
        <f t="shared" si="18"/>
        <v>2.2360679774997898</v>
      </c>
      <c r="AR340" s="3">
        <v>1</v>
      </c>
      <c r="AS340" s="13">
        <v>1.5</v>
      </c>
      <c r="AT340" s="13">
        <v>9.5</v>
      </c>
      <c r="AU340" s="19">
        <f t="shared" si="19"/>
        <v>4.7169905660283016</v>
      </c>
    </row>
    <row r="341" spans="1:47" ht="25.05" customHeight="1">
      <c r="A341" s="3">
        <v>13</v>
      </c>
      <c r="B341" s="2" t="s">
        <v>77</v>
      </c>
      <c r="C341" s="17" t="str">
        <f>IF($A341="","",IF(VLOOKUP($A341,Spiele!$A$2:$D$16,3,FALSE)=$B341,"H","G"))</f>
        <v>G</v>
      </c>
      <c r="D341" s="17" t="str">
        <f>IF($B341="","",IF(VLOOKUP($A341,Spiele!$A$2:$F$16,3,FALSE)=$B341,VLOOKUP($A341,Spiele!$A$2:$F$16,4,FALSE),VLOOKUP($A341,Spiele!$A$2:$F$16,3,FALSE)))</f>
        <v>FCN</v>
      </c>
      <c r="E341" s="18">
        <f>IF(Abschlüsse[[#This Row],[Ergeb]]="ET",0,COUNTIFS($A$2:$A341,$A341,$B$2:$B341,$B341,$L$2:$L341,"&lt;&gt;ET"))</f>
        <v>1</v>
      </c>
      <c r="F341" s="11">
        <v>7</v>
      </c>
      <c r="G341" s="12">
        <v>1</v>
      </c>
      <c r="H341" s="18">
        <f>COUNTIFS('Rote Karten'!$A$2:$A$4,$A341,'Rote Karten'!$D$2:$D$4,"&lt;&gt;"&amp;$B341,'Rote Karten'!$B$2:$B$4,"&lt;"&amp;$F341,'Rote Karten'!$C$2:$C$4,"&lt;="&amp;$G341)-COUNTIFS('Rote Karten'!$A$2:$A$4,$A341,'Rote Karten'!$D$2:$D$4,$B341,'Rote Karten'!$B$2:$B$4,"&lt;"&amp;$F341,'Rote Karten'!$C$2:$C$4,"&lt;="&amp;$G341)</f>
        <v>0</v>
      </c>
      <c r="I341" s="17" t="str">
        <f>IF(OR($L341="Tor",$L341="ET"),_xlfn.IFNA(IF(VLOOKUP($A341,Spiele!$A$2:$C$16,3,FALSE)=$B341,COUNTIFS($L$2:$L341,"Tor",$B$2:$B341,$B341,$A$2:$A341,$A341)+COUNTIFS($L$2:$L341,"ET",$B$2:$B341,$B341,$A$2:$A341,$A341)&amp;":"&amp;COUNTIFS($L$2:$L341,"Tor",$B$2:$B341,"&lt;&gt;"&amp;$B341,$A$2:$A341,$A341)+COUNTIFS($L$2:$L341,"ET",$B$2:$B341,"&lt;&gt;"&amp;$B341,$A$2:$A341,$A341),COUNTIFS($L$2:$L341,"Tor",$B$2:$B341,"&lt;&gt;"&amp;$B341,$A$2:$A341,$A341)+COUNTIFS($L$2:$L341,"ET",$B$2:$B341,"&lt;&gt;"&amp;$B341,$A$2:$A341,$A341)&amp;":"&amp;COUNTIFS($L$2:$L341,"Tor",$B$2:$B341,$B341,$A$2:$A341,$A341)+COUNTIFS($L$2:$L341,"ET",$B$2:$B341,$B341,$A$2:$A341,$A341)),""),"")</f>
        <v/>
      </c>
      <c r="J341" s="18">
        <f>_xlfn.IFNA(IF(VLOOKUP($A341,Spiele!$A$2:$D$16,3,FALSE)=$B341,(COUNTIFS($L$1:$L340,"Tor",$B$1:$B340,$B341,$A$1:$A340,$A341)+COUNTIFS($L$1:$L340,"ET",$B$1:$B340,$B341,$A$1:$A340,$A341))-(COUNTIFS($L$1:$L340,"Tor",$B$1:$B340,"&lt;&gt;"&amp;$B341,$A$1:$A340,$A341)+COUNTIFS($L$1:$L340,"ET",$B$1:$B340,"&lt;&gt;"&amp;$B341,$A$1:$A340,$A341)),(COUNTIFS($L$1:$L340,"Tor",$B$1:$B340,$B341,$A$1:$A340,$A341)+COUNTIFS($L$1:$L340,"ET",$B$1:$B340,$B341,$A$1:$A340,$A341))-(COUNTIFS($L$1:$L340,"Tor",$B$1:$B340,"&lt;&gt;"&amp;$B341,$A$1:$A340,$A341)+COUNTIFS($L$1:$L340,"ET",$B$1:$B340,"&lt;&gt;"&amp;$B341,$A$1:$A340,$A341))),"")</f>
        <v>0</v>
      </c>
      <c r="K341" s="3">
        <v>1</v>
      </c>
      <c r="L341" s="17" t="s">
        <v>20</v>
      </c>
      <c r="M341" s="2" t="s">
        <v>164</v>
      </c>
      <c r="N341" s="2" t="s">
        <v>159</v>
      </c>
      <c r="O341" s="17"/>
      <c r="AA341" s="2" t="s">
        <v>143</v>
      </c>
      <c r="AB341" s="17" t="s">
        <v>150</v>
      </c>
      <c r="AC341" s="14" t="s">
        <v>151</v>
      </c>
      <c r="AD341" s="14" t="s">
        <v>157</v>
      </c>
      <c r="AE341" s="18"/>
      <c r="AF341" s="13">
        <v>-2</v>
      </c>
      <c r="AG341" s="13">
        <v>17.5</v>
      </c>
      <c r="AH341" s="19">
        <f t="shared" si="20"/>
        <v>17.5</v>
      </c>
      <c r="AI341" s="19">
        <f t="shared" si="21"/>
        <v>23.341389828691302</v>
      </c>
      <c r="AJ341" s="2" t="s">
        <v>147</v>
      </c>
      <c r="AK341" s="13">
        <v>-0.5</v>
      </c>
      <c r="AL341" s="13">
        <v>0.5</v>
      </c>
      <c r="AM341" s="19">
        <f>IF(Abschlüsse[[#This Row],[Ergeb]]="ET","",SQRT(($AF341-$AK341)^2+($AG341-$AL341)^2))</f>
        <v>17.066048165876012</v>
      </c>
      <c r="AN341" s="3">
        <v>1</v>
      </c>
      <c r="AO341" s="13">
        <v>-2.5</v>
      </c>
      <c r="AP341" s="13">
        <v>17</v>
      </c>
      <c r="AQ341" s="19">
        <f t="shared" ref="AQ341:AQ369" si="22">IF(AN341=0,"",SQRT(($AF341-$AO341)^2+($AG341-$AP341)^2))</f>
        <v>0.70710678118654757</v>
      </c>
      <c r="AR341" s="3">
        <v>2</v>
      </c>
      <c r="AS341" s="13">
        <v>-2</v>
      </c>
      <c r="AT341" s="13">
        <v>14</v>
      </c>
      <c r="AU341" s="19">
        <f t="shared" ref="AU341:AU369" si="23">IF(AR341=0,"",SQRT(($AF341-$AS341)^2+($AG341-$AT341)^2))</f>
        <v>3.5</v>
      </c>
    </row>
    <row r="342" spans="1:47" ht="25.05" customHeight="1">
      <c r="A342" s="3">
        <v>13</v>
      </c>
      <c r="B342" s="2" t="s">
        <v>77</v>
      </c>
      <c r="C342" s="17" t="str">
        <f>IF($A342="","",IF(VLOOKUP($A342,Spiele!$A$2:$D$16,3,FALSE)=$B342,"H","G"))</f>
        <v>G</v>
      </c>
      <c r="D342" s="17" t="str">
        <f>IF($B342="","",IF(VLOOKUP($A342,Spiele!$A$2:$F$16,3,FALSE)=$B342,VLOOKUP($A342,Spiele!$A$2:$F$16,4,FALSE),VLOOKUP($A342,Spiele!$A$2:$F$16,3,FALSE)))</f>
        <v>FCN</v>
      </c>
      <c r="E342" s="18">
        <f>IF(Abschlüsse[[#This Row],[Ergeb]]="ET",0,COUNTIFS($A$2:$A342,$A342,$B$2:$B342,$B342,$L$2:$L342,"&lt;&gt;ET"))</f>
        <v>2</v>
      </c>
      <c r="F342" s="11">
        <v>7</v>
      </c>
      <c r="G342" s="12">
        <v>1</v>
      </c>
      <c r="H342" s="18">
        <f>COUNTIFS('Rote Karten'!$A$2:$A$4,$A342,'Rote Karten'!$D$2:$D$4,"&lt;&gt;"&amp;$B342,'Rote Karten'!$B$2:$B$4,"&lt;"&amp;$F342,'Rote Karten'!$C$2:$C$4,"&lt;="&amp;$G342)-COUNTIFS('Rote Karten'!$A$2:$A$4,$A342,'Rote Karten'!$D$2:$D$4,$B342,'Rote Karten'!$B$2:$B$4,"&lt;"&amp;$F342,'Rote Karten'!$C$2:$C$4,"&lt;="&amp;$G342)</f>
        <v>0</v>
      </c>
      <c r="I342" s="17" t="str">
        <f>IF(OR($L342="Tor",$L342="ET"),_xlfn.IFNA(IF(VLOOKUP($A342,Spiele!$A$2:$C$16,3,FALSE)=$B342,COUNTIFS($L$2:$L342,"Tor",$B$2:$B342,$B342,$A$2:$A342,$A342)+COUNTIFS($L$2:$L342,"ET",$B$2:$B342,$B342,$A$2:$A342,$A342)&amp;":"&amp;COUNTIFS($L$2:$L342,"Tor",$B$2:$B342,"&lt;&gt;"&amp;$B342,$A$2:$A342,$A342)+COUNTIFS($L$2:$L342,"ET",$B$2:$B342,"&lt;&gt;"&amp;$B342,$A$2:$A342,$A342),COUNTIFS($L$2:$L342,"Tor",$B$2:$B342,"&lt;&gt;"&amp;$B342,$A$2:$A342,$A342)+COUNTIFS($L$2:$L342,"ET",$B$2:$B342,"&lt;&gt;"&amp;$B342,$A$2:$A342,$A342)&amp;":"&amp;COUNTIFS($L$2:$L342,"Tor",$B$2:$B342,$B342,$A$2:$A342,$A342)+COUNTIFS($L$2:$L342,"ET",$B$2:$B342,$B342,$A$2:$A342,$A342)),""),"")</f>
        <v/>
      </c>
      <c r="J342" s="18">
        <f>_xlfn.IFNA(IF(VLOOKUP($A342,Spiele!$A$2:$D$16,3,FALSE)=$B342,(COUNTIFS($L$1:$L341,"Tor",$B$1:$B341,$B342,$A$1:$A341,$A342)+COUNTIFS($L$1:$L341,"ET",$B$1:$B341,$B342,$A$1:$A341,$A342))-(COUNTIFS($L$1:$L341,"Tor",$B$1:$B341,"&lt;&gt;"&amp;$B342,$A$1:$A341,$A342)+COUNTIFS($L$1:$L341,"ET",$B$1:$B341,"&lt;&gt;"&amp;$B342,$A$1:$A341,$A342)),(COUNTIFS($L$1:$L341,"Tor",$B$1:$B341,$B342,$A$1:$A341,$A342)+COUNTIFS($L$1:$L341,"ET",$B$1:$B341,$B342,$A$1:$A341,$A342))-(COUNTIFS($L$1:$L341,"Tor",$B$1:$B341,"&lt;&gt;"&amp;$B342,$A$1:$A341,$A342)+COUNTIFS($L$1:$L341,"ET",$B$1:$B341,"&lt;&gt;"&amp;$B342,$A$1:$A341,$A342))),"")</f>
        <v>0</v>
      </c>
      <c r="K342" s="3">
        <v>1</v>
      </c>
      <c r="L342" s="17" t="s">
        <v>19</v>
      </c>
      <c r="M342" s="2" t="s">
        <v>164</v>
      </c>
      <c r="N342" s="2" t="s">
        <v>166</v>
      </c>
      <c r="O342" s="17"/>
      <c r="AA342" s="2" t="s">
        <v>155</v>
      </c>
      <c r="AB342" s="17" t="s">
        <v>144</v>
      </c>
      <c r="AC342" s="14" t="s">
        <v>162</v>
      </c>
      <c r="AD342" s="14" t="s">
        <v>163</v>
      </c>
      <c r="AE342" s="18"/>
      <c r="AF342" s="13">
        <v>-12</v>
      </c>
      <c r="AG342" s="13">
        <v>15.5</v>
      </c>
      <c r="AH342" s="19">
        <f t="shared" si="20"/>
        <v>17.601295406872758</v>
      </c>
      <c r="AI342" s="19">
        <f t="shared" si="21"/>
        <v>17.011080950867086</v>
      </c>
      <c r="AJ342" s="2" t="s">
        <v>147</v>
      </c>
      <c r="AK342" s="13">
        <v>-2</v>
      </c>
      <c r="AL342" s="13">
        <v>1</v>
      </c>
      <c r="AM342" s="19">
        <f>IF(Abschlüsse[[#This Row],[Ergeb]]="ET","",SQRT(($AF342-$AK342)^2+($AG342-$AL342)^2))</f>
        <v>17.613914953808536</v>
      </c>
      <c r="AN342" s="3">
        <v>0</v>
      </c>
      <c r="AO342" s="13"/>
      <c r="AP342" s="13"/>
      <c r="AQ342" s="19" t="str">
        <f t="shared" si="22"/>
        <v/>
      </c>
      <c r="AR342" s="3">
        <v>2</v>
      </c>
      <c r="AS342" s="13">
        <v>-10.5</v>
      </c>
      <c r="AT342" s="13">
        <v>13.5</v>
      </c>
      <c r="AU342" s="19">
        <f t="shared" si="23"/>
        <v>2.5</v>
      </c>
    </row>
    <row r="343" spans="1:47" ht="25.05" customHeight="1">
      <c r="A343" s="3">
        <v>13</v>
      </c>
      <c r="B343" s="2" t="s">
        <v>8</v>
      </c>
      <c r="C343" s="17" t="str">
        <f>IF($A343="","",IF(VLOOKUP($A343,Spiele!$A$2:$D$16,3,FALSE)=$B343,"H","G"))</f>
        <v>H</v>
      </c>
      <c r="D343" s="17" t="str">
        <f>IF($B343="","",IF(VLOOKUP($A343,Spiele!$A$2:$F$16,3,FALSE)=$B343,VLOOKUP($A343,Spiele!$A$2:$F$16,4,FALSE),VLOOKUP($A343,Spiele!$A$2:$F$16,3,FALSE)))</f>
        <v>60M</v>
      </c>
      <c r="E343" s="18">
        <f>IF(Abschlüsse[[#This Row],[Ergeb]]="ET",0,COUNTIFS($A$2:$A343,$A343,$B$2:$B343,$B343,$L$2:$L343,"&lt;&gt;ET"))</f>
        <v>1</v>
      </c>
      <c r="F343" s="11">
        <v>8</v>
      </c>
      <c r="G343" s="12">
        <v>1</v>
      </c>
      <c r="H343" s="18">
        <f>COUNTIFS('Rote Karten'!$A$2:$A$4,$A343,'Rote Karten'!$D$2:$D$4,"&lt;&gt;"&amp;$B343,'Rote Karten'!$B$2:$B$4,"&lt;"&amp;$F343,'Rote Karten'!$C$2:$C$4,"&lt;="&amp;$G343)-COUNTIFS('Rote Karten'!$A$2:$A$4,$A343,'Rote Karten'!$D$2:$D$4,$B343,'Rote Karten'!$B$2:$B$4,"&lt;"&amp;$F343,'Rote Karten'!$C$2:$C$4,"&lt;="&amp;$G343)</f>
        <v>0</v>
      </c>
      <c r="I343" s="17" t="str">
        <f>IF(OR($L343="Tor",$L343="ET"),_xlfn.IFNA(IF(VLOOKUP($A343,Spiele!$A$2:$C$16,3,FALSE)=$B343,COUNTIFS($L$2:$L343,"Tor",$B$2:$B343,$B343,$A$2:$A343,$A343)+COUNTIFS($L$2:$L343,"ET",$B$2:$B343,$B343,$A$2:$A343,$A343)&amp;":"&amp;COUNTIFS($L$2:$L343,"Tor",$B$2:$B343,"&lt;&gt;"&amp;$B343,$A$2:$A343,$A343)+COUNTIFS($L$2:$L343,"ET",$B$2:$B343,"&lt;&gt;"&amp;$B343,$A$2:$A343,$A343),COUNTIFS($L$2:$L343,"Tor",$B$2:$B343,"&lt;&gt;"&amp;$B343,$A$2:$A343,$A343)+COUNTIFS($L$2:$L343,"ET",$B$2:$B343,"&lt;&gt;"&amp;$B343,$A$2:$A343,$A343)&amp;":"&amp;COUNTIFS($L$2:$L343,"Tor",$B$2:$B343,$B343,$A$2:$A343,$A343)+COUNTIFS($L$2:$L343,"ET",$B$2:$B343,$B343,$A$2:$A343,$A343)),""),"")</f>
        <v/>
      </c>
      <c r="J343" s="18">
        <f>_xlfn.IFNA(IF(VLOOKUP($A343,Spiele!$A$2:$D$16,3,FALSE)=$B343,(COUNTIFS($L$1:$L342,"Tor",$B$1:$B342,$B343,$A$1:$A342,$A343)+COUNTIFS($L$1:$L342,"ET",$B$1:$B342,$B343,$A$1:$A342,$A343))-(COUNTIFS($L$1:$L342,"Tor",$B$1:$B342,"&lt;&gt;"&amp;$B343,$A$1:$A342,$A343)+COUNTIFS($L$1:$L342,"ET",$B$1:$B342,"&lt;&gt;"&amp;$B343,$A$1:$A342,$A343)),(COUNTIFS($L$1:$L342,"Tor",$B$1:$B342,$B343,$A$1:$A342,$A343)+COUNTIFS($L$1:$L342,"ET",$B$1:$B342,$B343,$A$1:$A342,$A343))-(COUNTIFS($L$1:$L342,"Tor",$B$1:$B342,"&lt;&gt;"&amp;$B343,$A$1:$A342,$A343)+COUNTIFS($L$1:$L342,"ET",$B$1:$B342,"&lt;&gt;"&amp;$B343,$A$1:$A342,$A343))),"")</f>
        <v>0</v>
      </c>
      <c r="K343" s="3">
        <v>2</v>
      </c>
      <c r="L343" s="17" t="s">
        <v>19</v>
      </c>
      <c r="M343" s="2" t="s">
        <v>164</v>
      </c>
      <c r="N343" s="2" t="s">
        <v>165</v>
      </c>
      <c r="O343" s="17">
        <v>8</v>
      </c>
      <c r="AA343" s="2" t="s">
        <v>152</v>
      </c>
      <c r="AB343" s="17" t="s">
        <v>144</v>
      </c>
      <c r="AC343" s="14" t="s">
        <v>151</v>
      </c>
      <c r="AD343" s="14" t="s">
        <v>157</v>
      </c>
      <c r="AE343" s="18">
        <v>9</v>
      </c>
      <c r="AF343" s="13">
        <v>-3.5</v>
      </c>
      <c r="AG343" s="13">
        <v>11.5</v>
      </c>
      <c r="AH343" s="19">
        <f t="shared" si="20"/>
        <v>11.5</v>
      </c>
      <c r="AI343" s="19">
        <f t="shared" si="21"/>
        <v>32.703859314557576</v>
      </c>
      <c r="AJ343" s="2" t="s">
        <v>147</v>
      </c>
      <c r="AK343" s="13">
        <v>-1.5</v>
      </c>
      <c r="AL343" s="13">
        <v>3.5</v>
      </c>
      <c r="AM343" s="19">
        <f>IF(Abschlüsse[[#This Row],[Ergeb]]="ET","",SQRT(($AF343-$AK343)^2+($AG343-$AL343)^2))</f>
        <v>8.2462112512353212</v>
      </c>
      <c r="AN343" s="3">
        <v>0</v>
      </c>
      <c r="AO343" s="13"/>
      <c r="AP343" s="13"/>
      <c r="AQ343" s="19" t="str">
        <f t="shared" si="22"/>
        <v/>
      </c>
      <c r="AR343" s="3">
        <v>1</v>
      </c>
      <c r="AS343" s="13">
        <v>-3.5</v>
      </c>
      <c r="AT343" s="13">
        <v>9.5</v>
      </c>
      <c r="AU343" s="19">
        <f t="shared" si="23"/>
        <v>2</v>
      </c>
    </row>
    <row r="344" spans="1:47" ht="25.05" customHeight="1">
      <c r="A344" s="3">
        <v>13</v>
      </c>
      <c r="B344" s="2" t="s">
        <v>77</v>
      </c>
      <c r="C344" s="17" t="str">
        <f>IF($A344="","",IF(VLOOKUP($A344,Spiele!$A$2:$D$16,3,FALSE)=$B344,"H","G"))</f>
        <v>G</v>
      </c>
      <c r="D344" s="17" t="str">
        <f>IF($B344="","",IF(VLOOKUP($A344,Spiele!$A$2:$F$16,3,FALSE)=$B344,VLOOKUP($A344,Spiele!$A$2:$F$16,4,FALSE),VLOOKUP($A344,Spiele!$A$2:$F$16,3,FALSE)))</f>
        <v>FCN</v>
      </c>
      <c r="E344" s="18">
        <f>IF(Abschlüsse[[#This Row],[Ergeb]]="ET",0,COUNTIFS($A$2:$A344,$A344,$B$2:$B344,$B344,$L$2:$L344,"&lt;&gt;ET"))</f>
        <v>3</v>
      </c>
      <c r="F344" s="11">
        <v>9</v>
      </c>
      <c r="G344" s="12">
        <v>1</v>
      </c>
      <c r="H344" s="18">
        <f>COUNTIFS('Rote Karten'!$A$2:$A$4,$A344,'Rote Karten'!$D$2:$D$4,"&lt;&gt;"&amp;$B344,'Rote Karten'!$B$2:$B$4,"&lt;"&amp;$F344,'Rote Karten'!$C$2:$C$4,"&lt;="&amp;$G344)-COUNTIFS('Rote Karten'!$A$2:$A$4,$A344,'Rote Karten'!$D$2:$D$4,$B344,'Rote Karten'!$B$2:$B$4,"&lt;"&amp;$F344,'Rote Karten'!$C$2:$C$4,"&lt;="&amp;$G344)</f>
        <v>0</v>
      </c>
      <c r="I344" s="17" t="str">
        <f>IF(OR($L344="Tor",$L344="ET"),_xlfn.IFNA(IF(VLOOKUP($A344,Spiele!$A$2:$C$16,3,FALSE)=$B344,COUNTIFS($L$2:$L344,"Tor",$B$2:$B344,$B344,$A$2:$A344,$A344)+COUNTIFS($L$2:$L344,"ET",$B$2:$B344,$B344,$A$2:$A344,$A344)&amp;":"&amp;COUNTIFS($L$2:$L344,"Tor",$B$2:$B344,"&lt;&gt;"&amp;$B344,$A$2:$A344,$A344)+COUNTIFS($L$2:$L344,"ET",$B$2:$B344,"&lt;&gt;"&amp;$B344,$A$2:$A344,$A344),COUNTIFS($L$2:$L344,"Tor",$B$2:$B344,"&lt;&gt;"&amp;$B344,$A$2:$A344,$A344)+COUNTIFS($L$2:$L344,"ET",$B$2:$B344,"&lt;&gt;"&amp;$B344,$A$2:$A344,$A344)&amp;":"&amp;COUNTIFS($L$2:$L344,"Tor",$B$2:$B344,$B344,$A$2:$A344,$A344)+COUNTIFS($L$2:$L344,"ET",$B$2:$B344,$B344,$A$2:$A344,$A344)),""),"")</f>
        <v/>
      </c>
      <c r="J344" s="18">
        <f>_xlfn.IFNA(IF(VLOOKUP($A344,Spiele!$A$2:$D$16,3,FALSE)=$B344,(COUNTIFS($L$1:$L343,"Tor",$B$1:$B343,$B344,$A$1:$A343,$A344)+COUNTIFS($L$1:$L343,"ET",$B$1:$B343,$B344,$A$1:$A343,$A344))-(COUNTIFS($L$1:$L343,"Tor",$B$1:$B343,"&lt;&gt;"&amp;$B344,$A$1:$A343,$A344)+COUNTIFS($L$1:$L343,"ET",$B$1:$B343,"&lt;&gt;"&amp;$B344,$A$1:$A343,$A344)),(COUNTIFS($L$1:$L343,"Tor",$B$1:$B343,$B344,$A$1:$A343,$A344)+COUNTIFS($L$1:$L343,"ET",$B$1:$B343,$B344,$A$1:$A343,$A344))-(COUNTIFS($L$1:$L343,"Tor",$B$1:$B343,"&lt;&gt;"&amp;$B344,$A$1:$A343,$A344)+COUNTIFS($L$1:$L343,"ET",$B$1:$B343,"&lt;&gt;"&amp;$B344,$A$1:$A343,$A344))),"")</f>
        <v>0</v>
      </c>
      <c r="K344" s="3">
        <v>3</v>
      </c>
      <c r="L344" s="17" t="s">
        <v>18</v>
      </c>
      <c r="M344" s="2" t="s">
        <v>148</v>
      </c>
      <c r="N344" s="2" t="s">
        <v>159</v>
      </c>
      <c r="O344" s="17"/>
      <c r="AA344" s="2" t="s">
        <v>155</v>
      </c>
      <c r="AB344" s="17" t="s">
        <v>144</v>
      </c>
      <c r="AC344" s="14" t="s">
        <v>145</v>
      </c>
      <c r="AD344" s="14" t="s">
        <v>157</v>
      </c>
      <c r="AE344" s="18"/>
      <c r="AF344" s="13">
        <v>-0.5</v>
      </c>
      <c r="AG344" s="13">
        <v>15.5</v>
      </c>
      <c r="AH344" s="19">
        <f t="shared" si="20"/>
        <v>15.5</v>
      </c>
      <c r="AI344" s="19">
        <f t="shared" si="21"/>
        <v>26.546439371443093</v>
      </c>
      <c r="AJ344" s="2" t="s">
        <v>147</v>
      </c>
      <c r="AK344" s="13">
        <v>0.5</v>
      </c>
      <c r="AL344" s="13">
        <v>0.5</v>
      </c>
      <c r="AM344" s="19">
        <f>IF(Abschlüsse[[#This Row],[Ergeb]]="ET","",SQRT(($AF344-$AK344)^2+($AG344-$AL344)^2))</f>
        <v>15.033296378372908</v>
      </c>
      <c r="AN344" s="3">
        <v>0</v>
      </c>
      <c r="AO344" s="13"/>
      <c r="AP344" s="13"/>
      <c r="AQ344" s="19" t="str">
        <f t="shared" si="22"/>
        <v/>
      </c>
      <c r="AR344" s="3">
        <v>2</v>
      </c>
      <c r="AS344" s="13">
        <v>-1</v>
      </c>
      <c r="AT344" s="13">
        <v>9.5</v>
      </c>
      <c r="AU344" s="19">
        <f t="shared" si="23"/>
        <v>6.0207972893961479</v>
      </c>
    </row>
    <row r="345" spans="1:47" ht="25.05" customHeight="1">
      <c r="A345" s="3">
        <v>13</v>
      </c>
      <c r="B345" s="2" t="s">
        <v>8</v>
      </c>
      <c r="C345" s="17" t="str">
        <f>IF($A345="","",IF(VLOOKUP($A345,Spiele!$A$2:$D$16,3,FALSE)=$B345,"H","G"))</f>
        <v>H</v>
      </c>
      <c r="D345" s="17" t="str">
        <f>IF($B345="","",IF(VLOOKUP($A345,Spiele!$A$2:$F$16,3,FALSE)=$B345,VLOOKUP($A345,Spiele!$A$2:$F$16,4,FALSE),VLOOKUP($A345,Spiele!$A$2:$F$16,3,FALSE)))</f>
        <v>60M</v>
      </c>
      <c r="E345" s="18">
        <f>IF(Abschlüsse[[#This Row],[Ergeb]]="ET",0,COUNTIFS($A$2:$A345,$A345,$B$2:$B345,$B345,$L$2:$L345,"&lt;&gt;ET"))</f>
        <v>2</v>
      </c>
      <c r="F345" s="11">
        <v>10</v>
      </c>
      <c r="G345" s="12">
        <v>1</v>
      </c>
      <c r="H345" s="18">
        <f>COUNTIFS('Rote Karten'!$A$2:$A$4,$A345,'Rote Karten'!$D$2:$D$4,"&lt;&gt;"&amp;$B345,'Rote Karten'!$B$2:$B$4,"&lt;"&amp;$F345,'Rote Karten'!$C$2:$C$4,"&lt;="&amp;$G345)-COUNTIFS('Rote Karten'!$A$2:$A$4,$A345,'Rote Karten'!$D$2:$D$4,$B345,'Rote Karten'!$B$2:$B$4,"&lt;"&amp;$F345,'Rote Karten'!$C$2:$C$4,"&lt;="&amp;$G345)</f>
        <v>0</v>
      </c>
      <c r="I345" s="17" t="str">
        <f>IF(OR($L345="Tor",$L345="ET"),_xlfn.IFNA(IF(VLOOKUP($A345,Spiele!$A$2:$C$16,3,FALSE)=$B345,COUNTIFS($L$2:$L345,"Tor",$B$2:$B345,$B345,$A$2:$A345,$A345)+COUNTIFS($L$2:$L345,"ET",$B$2:$B345,$B345,$A$2:$A345,$A345)&amp;":"&amp;COUNTIFS($L$2:$L345,"Tor",$B$2:$B345,"&lt;&gt;"&amp;$B345,$A$2:$A345,$A345)+COUNTIFS($L$2:$L345,"ET",$B$2:$B345,"&lt;&gt;"&amp;$B345,$A$2:$A345,$A345),COUNTIFS($L$2:$L345,"Tor",$B$2:$B345,"&lt;&gt;"&amp;$B345,$A$2:$A345,$A345)+COUNTIFS($L$2:$L345,"ET",$B$2:$B345,"&lt;&gt;"&amp;$B345,$A$2:$A345,$A345)&amp;":"&amp;COUNTIFS($L$2:$L345,"Tor",$B$2:$B345,$B345,$A$2:$A345,$A345)+COUNTIFS($L$2:$L345,"ET",$B$2:$B345,$B345,$A$2:$A345,$A345)),""),"")</f>
        <v/>
      </c>
      <c r="J345" s="18">
        <f>_xlfn.IFNA(IF(VLOOKUP($A345,Spiele!$A$2:$D$16,3,FALSE)=$B345,(COUNTIFS($L$1:$L344,"Tor",$B$1:$B344,$B345,$A$1:$A344,$A345)+COUNTIFS($L$1:$L344,"ET",$B$1:$B344,$B345,$A$1:$A344,$A345))-(COUNTIFS($L$1:$L344,"Tor",$B$1:$B344,"&lt;&gt;"&amp;$B345,$A$1:$A344,$A345)+COUNTIFS($L$1:$L344,"ET",$B$1:$B344,"&lt;&gt;"&amp;$B345,$A$1:$A344,$A345)),(COUNTIFS($L$1:$L344,"Tor",$B$1:$B344,$B345,$A$1:$A344,$A345)+COUNTIFS($L$1:$L344,"ET",$B$1:$B344,$B345,$A$1:$A344,$A345))-(COUNTIFS($L$1:$L344,"Tor",$B$1:$B344,"&lt;&gt;"&amp;$B345,$A$1:$A344,$A345)+COUNTIFS($L$1:$L344,"ET",$B$1:$B344,"&lt;&gt;"&amp;$B345,$A$1:$A344,$A345))),"")</f>
        <v>0</v>
      </c>
      <c r="K345" s="3">
        <v>4</v>
      </c>
      <c r="L345" s="17" t="s">
        <v>19</v>
      </c>
      <c r="M345" s="2" t="s">
        <v>164</v>
      </c>
      <c r="N345" s="2" t="s">
        <v>153</v>
      </c>
      <c r="O345" s="17">
        <v>9</v>
      </c>
      <c r="P345" s="2">
        <v>6</v>
      </c>
      <c r="Q345" s="2">
        <v>7</v>
      </c>
      <c r="R345" s="2">
        <v>23</v>
      </c>
      <c r="AA345" s="2" t="s">
        <v>152</v>
      </c>
      <c r="AB345" s="17" t="s">
        <v>144</v>
      </c>
      <c r="AC345" s="14" t="s">
        <v>151</v>
      </c>
      <c r="AD345" s="14" t="s">
        <v>146</v>
      </c>
      <c r="AE345" s="18">
        <v>7</v>
      </c>
      <c r="AF345" s="13">
        <v>15</v>
      </c>
      <c r="AG345" s="13">
        <v>7.5</v>
      </c>
      <c r="AH345" s="19">
        <f t="shared" si="20"/>
        <v>13.595793467098565</v>
      </c>
      <c r="AI345" s="19">
        <f t="shared" si="21"/>
        <v>11.583042211219654</v>
      </c>
      <c r="AJ345" s="2" t="s">
        <v>147</v>
      </c>
      <c r="AK345" s="13">
        <v>4</v>
      </c>
      <c r="AL345" s="13">
        <v>1.5</v>
      </c>
      <c r="AM345" s="19">
        <f>IF(Abschlüsse[[#This Row],[Ergeb]]="ET","",SQRT(($AF345-$AK345)^2+($AG345-$AL345)^2))</f>
        <v>12.529964086141668</v>
      </c>
      <c r="AN345" s="3">
        <v>1</v>
      </c>
      <c r="AO345" s="13">
        <v>13.5</v>
      </c>
      <c r="AP345" s="13">
        <v>8.5</v>
      </c>
      <c r="AQ345" s="19">
        <f t="shared" si="22"/>
        <v>1.8027756377319946</v>
      </c>
      <c r="AR345" s="3">
        <v>0</v>
      </c>
      <c r="AU345" s="19" t="str">
        <f t="shared" si="23"/>
        <v/>
      </c>
    </row>
    <row r="346" spans="1:47" ht="25.05" customHeight="1">
      <c r="A346" s="3">
        <v>13</v>
      </c>
      <c r="B346" s="2" t="s">
        <v>77</v>
      </c>
      <c r="C346" s="17" t="str">
        <f>IF($A346="","",IF(VLOOKUP($A346,Spiele!$A$2:$D$16,3,FALSE)=$B346,"H","G"))</f>
        <v>G</v>
      </c>
      <c r="D346" s="17" t="str">
        <f>IF($B346="","",IF(VLOOKUP($A346,Spiele!$A$2:$F$16,3,FALSE)=$B346,VLOOKUP($A346,Spiele!$A$2:$F$16,4,FALSE),VLOOKUP($A346,Spiele!$A$2:$F$16,3,FALSE)))</f>
        <v>FCN</v>
      </c>
      <c r="E346" s="18">
        <f>IF(Abschlüsse[[#This Row],[Ergeb]]="ET",0,COUNTIFS($A$2:$A346,$A346,$B$2:$B346,$B346,$L$2:$L346,"&lt;&gt;ET"))</f>
        <v>4</v>
      </c>
      <c r="F346" s="11">
        <v>14</v>
      </c>
      <c r="G346" s="12">
        <v>1</v>
      </c>
      <c r="H346" s="18">
        <f>COUNTIFS('Rote Karten'!$A$2:$A$4,$A346,'Rote Karten'!$D$2:$D$4,"&lt;&gt;"&amp;$B346,'Rote Karten'!$B$2:$B$4,"&lt;"&amp;$F346,'Rote Karten'!$C$2:$C$4,"&lt;="&amp;$G346)-COUNTIFS('Rote Karten'!$A$2:$A$4,$A346,'Rote Karten'!$D$2:$D$4,$B346,'Rote Karten'!$B$2:$B$4,"&lt;"&amp;$F346,'Rote Karten'!$C$2:$C$4,"&lt;="&amp;$G346)</f>
        <v>0</v>
      </c>
      <c r="I346" s="17" t="str">
        <f>IF(OR($L346="Tor",$L346="ET"),_xlfn.IFNA(IF(VLOOKUP($A346,Spiele!$A$2:$C$16,3,FALSE)=$B346,COUNTIFS($L$2:$L346,"Tor",$B$2:$B346,$B346,$A$2:$A346,$A346)+COUNTIFS($L$2:$L346,"ET",$B$2:$B346,$B346,$A$2:$A346,$A346)&amp;":"&amp;COUNTIFS($L$2:$L346,"Tor",$B$2:$B346,"&lt;&gt;"&amp;$B346,$A$2:$A346,$A346)+COUNTIFS($L$2:$L346,"ET",$B$2:$B346,"&lt;&gt;"&amp;$B346,$A$2:$A346,$A346),COUNTIFS($L$2:$L346,"Tor",$B$2:$B346,"&lt;&gt;"&amp;$B346,$A$2:$A346,$A346)+COUNTIFS($L$2:$L346,"ET",$B$2:$B346,"&lt;&gt;"&amp;$B346,$A$2:$A346,$A346)&amp;":"&amp;COUNTIFS($L$2:$L346,"Tor",$B$2:$B346,$B346,$A$2:$A346,$A346)+COUNTIFS($L$2:$L346,"ET",$B$2:$B346,$B346,$A$2:$A346,$A346)),""),"")</f>
        <v/>
      </c>
      <c r="J346" s="18">
        <f>_xlfn.IFNA(IF(VLOOKUP($A346,Spiele!$A$2:$D$16,3,FALSE)=$B346,(COUNTIFS($L$1:$L345,"Tor",$B$1:$B345,$B346,$A$1:$A345,$A346)+COUNTIFS($L$1:$L345,"ET",$B$1:$B345,$B346,$A$1:$A345,$A346))-(COUNTIFS($L$1:$L345,"Tor",$B$1:$B345,"&lt;&gt;"&amp;$B346,$A$1:$A345,$A346)+COUNTIFS($L$1:$L345,"ET",$B$1:$B345,"&lt;&gt;"&amp;$B346,$A$1:$A345,$A346)),(COUNTIFS($L$1:$L345,"Tor",$B$1:$B345,$B346,$A$1:$A345,$A346)+COUNTIFS($L$1:$L345,"ET",$B$1:$B345,$B346,$A$1:$A345,$A346))-(COUNTIFS($L$1:$L345,"Tor",$B$1:$B345,"&lt;&gt;"&amp;$B346,$A$1:$A345,$A346)+COUNTIFS($L$1:$L345,"ET",$B$1:$B345,"&lt;&gt;"&amp;$B346,$A$1:$A345,$A346))),"")</f>
        <v>0</v>
      </c>
      <c r="K346" s="3">
        <v>5</v>
      </c>
      <c r="L346" s="17" t="s">
        <v>20</v>
      </c>
      <c r="M346" s="2" t="s">
        <v>148</v>
      </c>
      <c r="N346" s="2" t="s">
        <v>154</v>
      </c>
      <c r="O346" s="17"/>
      <c r="AA346" s="2" t="s">
        <v>155</v>
      </c>
      <c r="AB346" s="17" t="s">
        <v>161</v>
      </c>
      <c r="AC346" s="14" t="s">
        <v>162</v>
      </c>
      <c r="AD346" s="14" t="s">
        <v>157</v>
      </c>
      <c r="AE346" s="18"/>
      <c r="AF346" s="13">
        <v>7.5</v>
      </c>
      <c r="AG346" s="13">
        <v>13</v>
      </c>
      <c r="AH346" s="19">
        <f t="shared" si="20"/>
        <v>13.555279414309393</v>
      </c>
      <c r="AI346" s="19">
        <f t="shared" si="21"/>
        <v>24.188491715950388</v>
      </c>
      <c r="AJ346" s="2" t="s">
        <v>147</v>
      </c>
      <c r="AK346" s="13">
        <v>1</v>
      </c>
      <c r="AL346" s="13">
        <v>0.5</v>
      </c>
      <c r="AM346" s="19">
        <f>IF(Abschlüsse[[#This Row],[Ergeb]]="ET","",SQRT(($AF346-$AK346)^2+($AG346-$AL346)^2))</f>
        <v>14.089002803605371</v>
      </c>
      <c r="AN346" s="3">
        <v>0</v>
      </c>
      <c r="AO346" s="13"/>
      <c r="AP346" s="13"/>
      <c r="AQ346" s="19" t="str">
        <f t="shared" si="22"/>
        <v/>
      </c>
      <c r="AR346" s="3">
        <v>2</v>
      </c>
      <c r="AS346" s="13">
        <v>7</v>
      </c>
      <c r="AT346" s="13">
        <v>12</v>
      </c>
      <c r="AU346" s="19">
        <f t="shared" si="23"/>
        <v>1.1180339887498949</v>
      </c>
    </row>
    <row r="347" spans="1:47" ht="25.05" customHeight="1">
      <c r="A347" s="3">
        <v>13</v>
      </c>
      <c r="B347" s="2" t="s">
        <v>77</v>
      </c>
      <c r="C347" s="17" t="str">
        <f>IF($A347="","",IF(VLOOKUP($A347,Spiele!$A$2:$D$16,3,FALSE)=$B347,"H","G"))</f>
        <v>G</v>
      </c>
      <c r="D347" s="17" t="str">
        <f>IF($B347="","",IF(VLOOKUP($A347,Spiele!$A$2:$F$16,3,FALSE)=$B347,VLOOKUP($A347,Spiele!$A$2:$F$16,4,FALSE),VLOOKUP($A347,Spiele!$A$2:$F$16,3,FALSE)))</f>
        <v>FCN</v>
      </c>
      <c r="E347" s="18">
        <f>IF(Abschlüsse[[#This Row],[Ergeb]]="ET",0,COUNTIFS($A$2:$A347,$A347,$B$2:$B347,$B347,$L$2:$L347,"&lt;&gt;ET"))</f>
        <v>5</v>
      </c>
      <c r="F347" s="11">
        <v>18</v>
      </c>
      <c r="G347" s="12">
        <v>1</v>
      </c>
      <c r="H347" s="18">
        <f>COUNTIFS('Rote Karten'!$A$2:$A$4,$A347,'Rote Karten'!$D$2:$D$4,"&lt;&gt;"&amp;$B347,'Rote Karten'!$B$2:$B$4,"&lt;"&amp;$F347,'Rote Karten'!$C$2:$C$4,"&lt;="&amp;$G347)-COUNTIFS('Rote Karten'!$A$2:$A$4,$A347,'Rote Karten'!$D$2:$D$4,$B347,'Rote Karten'!$B$2:$B$4,"&lt;"&amp;$F347,'Rote Karten'!$C$2:$C$4,"&lt;="&amp;$G347)</f>
        <v>0</v>
      </c>
      <c r="I347" s="17" t="str">
        <f>IF(OR($L347="Tor",$L347="ET"),_xlfn.IFNA(IF(VLOOKUP($A347,Spiele!$A$2:$C$16,3,FALSE)=$B347,COUNTIFS($L$2:$L347,"Tor",$B$2:$B347,$B347,$A$2:$A347,$A347)+COUNTIFS($L$2:$L347,"ET",$B$2:$B347,$B347,$A$2:$A347,$A347)&amp;":"&amp;COUNTIFS($L$2:$L347,"Tor",$B$2:$B347,"&lt;&gt;"&amp;$B347,$A$2:$A347,$A347)+COUNTIFS($L$2:$L347,"ET",$B$2:$B347,"&lt;&gt;"&amp;$B347,$A$2:$A347,$A347),COUNTIFS($L$2:$L347,"Tor",$B$2:$B347,"&lt;&gt;"&amp;$B347,$A$2:$A347,$A347)+COUNTIFS($L$2:$L347,"ET",$B$2:$B347,"&lt;&gt;"&amp;$B347,$A$2:$A347,$A347)&amp;":"&amp;COUNTIFS($L$2:$L347,"Tor",$B$2:$B347,$B347,$A$2:$A347,$A347)+COUNTIFS($L$2:$L347,"ET",$B$2:$B347,$B347,$A$2:$A347,$A347)),""),"")</f>
        <v/>
      </c>
      <c r="J347" s="18">
        <f>_xlfn.IFNA(IF(VLOOKUP($A347,Spiele!$A$2:$D$16,3,FALSE)=$B347,(COUNTIFS($L$1:$L346,"Tor",$B$1:$B346,$B347,$A$1:$A346,$A347)+COUNTIFS($L$1:$L346,"ET",$B$1:$B346,$B347,$A$1:$A346,$A347))-(COUNTIFS($L$1:$L346,"Tor",$B$1:$B346,"&lt;&gt;"&amp;$B347,$A$1:$A346,$A347)+COUNTIFS($L$1:$L346,"ET",$B$1:$B346,"&lt;&gt;"&amp;$B347,$A$1:$A346,$A347)),(COUNTIFS($L$1:$L346,"Tor",$B$1:$B346,$B347,$A$1:$A346,$A347)+COUNTIFS($L$1:$L346,"ET",$B$1:$B346,$B347,$A$1:$A346,$A347))-(COUNTIFS($L$1:$L346,"Tor",$B$1:$B346,"&lt;&gt;"&amp;$B347,$A$1:$A346,$A347)+COUNTIFS($L$1:$L346,"ET",$B$1:$B346,"&lt;&gt;"&amp;$B347,$A$1:$A346,$A347))),"")</f>
        <v>0</v>
      </c>
      <c r="K347" s="3">
        <v>6</v>
      </c>
      <c r="L347" s="17" t="s">
        <v>20</v>
      </c>
      <c r="M347" s="2" t="s">
        <v>164</v>
      </c>
      <c r="N347" s="2" t="s">
        <v>3</v>
      </c>
      <c r="O347" s="17"/>
      <c r="AA347" s="2" t="s">
        <v>142</v>
      </c>
      <c r="AB347" s="17" t="s">
        <v>150</v>
      </c>
      <c r="AC347" s="14" t="s">
        <v>151</v>
      </c>
      <c r="AD347" s="14" t="s">
        <v>146</v>
      </c>
      <c r="AE347" s="18"/>
      <c r="AF347" s="13">
        <v>1</v>
      </c>
      <c r="AG347" s="13">
        <v>19</v>
      </c>
      <c r="AH347" s="19">
        <f t="shared" si="20"/>
        <v>19</v>
      </c>
      <c r="AI347" s="19">
        <f t="shared" si="21"/>
        <v>21.750134253188115</v>
      </c>
      <c r="AJ347" s="2" t="s">
        <v>147</v>
      </c>
      <c r="AK347" s="13">
        <v>0</v>
      </c>
      <c r="AL347" s="13">
        <v>0.5</v>
      </c>
      <c r="AM347" s="19">
        <f>IF(Abschlüsse[[#This Row],[Ergeb]]="ET","",SQRT(($AF347-$AK347)^2+($AG347-$AL347)^2))</f>
        <v>18.527007313648905</v>
      </c>
      <c r="AN347" s="3">
        <v>1</v>
      </c>
      <c r="AO347" s="13">
        <v>-1.5</v>
      </c>
      <c r="AP347" s="13">
        <v>18</v>
      </c>
      <c r="AQ347" s="19">
        <f t="shared" si="22"/>
        <v>2.6925824035672519</v>
      </c>
      <c r="AR347" s="3">
        <v>2</v>
      </c>
      <c r="AS347" s="13">
        <v>1</v>
      </c>
      <c r="AT347" s="13">
        <v>14</v>
      </c>
      <c r="AU347" s="19">
        <f t="shared" si="23"/>
        <v>5</v>
      </c>
    </row>
    <row r="348" spans="1:47" ht="25.05" customHeight="1">
      <c r="A348" s="3">
        <v>13</v>
      </c>
      <c r="B348" s="2" t="s">
        <v>77</v>
      </c>
      <c r="C348" s="17" t="str">
        <f>IF($A348="","",IF(VLOOKUP($A348,Spiele!$A$2:$D$16,3,FALSE)=$B348,"H","G"))</f>
        <v>G</v>
      </c>
      <c r="D348" s="17" t="str">
        <f>IF($B348="","",IF(VLOOKUP($A348,Spiele!$A$2:$F$16,3,FALSE)=$B348,VLOOKUP($A348,Spiele!$A$2:$F$16,4,FALSE),VLOOKUP($A348,Spiele!$A$2:$F$16,3,FALSE)))</f>
        <v>FCN</v>
      </c>
      <c r="E348" s="18">
        <f>IF(Abschlüsse[[#This Row],[Ergeb]]="ET",0,COUNTIFS($A$2:$A348,$A348,$B$2:$B348,$B348,$L$2:$L348,"&lt;&gt;ET"))</f>
        <v>6</v>
      </c>
      <c r="F348" s="11">
        <v>18</v>
      </c>
      <c r="G348" s="12">
        <v>1</v>
      </c>
      <c r="H348" s="18">
        <f>COUNTIFS('Rote Karten'!$A$2:$A$4,$A348,'Rote Karten'!$D$2:$D$4,"&lt;&gt;"&amp;$B348,'Rote Karten'!$B$2:$B$4,"&lt;"&amp;$F348,'Rote Karten'!$C$2:$C$4,"&lt;="&amp;$G348)-COUNTIFS('Rote Karten'!$A$2:$A$4,$A348,'Rote Karten'!$D$2:$D$4,$B348,'Rote Karten'!$B$2:$B$4,"&lt;"&amp;$F348,'Rote Karten'!$C$2:$C$4,"&lt;="&amp;$G348)</f>
        <v>0</v>
      </c>
      <c r="I348" s="17" t="str">
        <f>IF(OR($L348="Tor",$L348="ET"),_xlfn.IFNA(IF(VLOOKUP($A348,Spiele!$A$2:$C$16,3,FALSE)=$B348,COUNTIFS($L$2:$L348,"Tor",$B$2:$B348,$B348,$A$2:$A348,$A348)+COUNTIFS($L$2:$L348,"ET",$B$2:$B348,$B348,$A$2:$A348,$A348)&amp;":"&amp;COUNTIFS($L$2:$L348,"Tor",$B$2:$B348,"&lt;&gt;"&amp;$B348,$A$2:$A348,$A348)+COUNTIFS($L$2:$L348,"ET",$B$2:$B348,"&lt;&gt;"&amp;$B348,$A$2:$A348,$A348),COUNTIFS($L$2:$L348,"Tor",$B$2:$B348,"&lt;&gt;"&amp;$B348,$A$2:$A348,$A348)+COUNTIFS($L$2:$L348,"ET",$B$2:$B348,"&lt;&gt;"&amp;$B348,$A$2:$A348,$A348)&amp;":"&amp;COUNTIFS($L$2:$L348,"Tor",$B$2:$B348,$B348,$A$2:$A348,$A348)+COUNTIFS($L$2:$L348,"ET",$B$2:$B348,$B348,$A$2:$A348,$A348)),""),"")</f>
        <v/>
      </c>
      <c r="J348" s="18">
        <f>_xlfn.IFNA(IF(VLOOKUP($A348,Spiele!$A$2:$D$16,3,FALSE)=$B348,(COUNTIFS($L$1:$L347,"Tor",$B$1:$B347,$B348,$A$1:$A347,$A348)+COUNTIFS($L$1:$L347,"ET",$B$1:$B347,$B348,$A$1:$A347,$A348))-(COUNTIFS($L$1:$L347,"Tor",$B$1:$B347,"&lt;&gt;"&amp;$B348,$A$1:$A347,$A348)+COUNTIFS($L$1:$L347,"ET",$B$1:$B347,"&lt;&gt;"&amp;$B348,$A$1:$A347,$A348)),(COUNTIFS($L$1:$L347,"Tor",$B$1:$B347,$B348,$A$1:$A347,$A348)+COUNTIFS($L$1:$L347,"ET",$B$1:$B347,$B348,$A$1:$A347,$A348))-(COUNTIFS($L$1:$L347,"Tor",$B$1:$B347,"&lt;&gt;"&amp;$B348,$A$1:$A347,$A348)+COUNTIFS($L$1:$L347,"ET",$B$1:$B347,"&lt;&gt;"&amp;$B348,$A$1:$A347,$A348))),"")</f>
        <v>0</v>
      </c>
      <c r="K348" s="3">
        <v>6</v>
      </c>
      <c r="L348" s="17" t="s">
        <v>20</v>
      </c>
      <c r="M348" s="2" t="s">
        <v>164</v>
      </c>
      <c r="N348" s="2" t="s">
        <v>3</v>
      </c>
      <c r="O348" s="17"/>
      <c r="AA348" s="2" t="s">
        <v>143</v>
      </c>
      <c r="AB348" s="17" t="s">
        <v>150</v>
      </c>
      <c r="AC348" s="14" t="s">
        <v>151</v>
      </c>
      <c r="AD348" s="14" t="s">
        <v>146</v>
      </c>
      <c r="AE348" s="18"/>
      <c r="AF348" s="13">
        <v>6.5</v>
      </c>
      <c r="AG348" s="13">
        <v>14.5</v>
      </c>
      <c r="AH348" s="19">
        <f t="shared" si="20"/>
        <v>14.775506759498978</v>
      </c>
      <c r="AI348" s="19">
        <f t="shared" si="21"/>
        <v>23.936746455580142</v>
      </c>
      <c r="AJ348" s="2" t="s">
        <v>147</v>
      </c>
      <c r="AK348" s="13">
        <v>0.5</v>
      </c>
      <c r="AL348" s="13">
        <v>0.5</v>
      </c>
      <c r="AM348" s="19">
        <f>IF(Abschlüsse[[#This Row],[Ergeb]]="ET","",SQRT(($AF348-$AK348)^2+($AG348-$AL348)^2))</f>
        <v>15.231546211727817</v>
      </c>
      <c r="AN348" s="3">
        <v>2</v>
      </c>
      <c r="AO348" s="13">
        <v>3</v>
      </c>
      <c r="AP348" s="13">
        <v>14.5</v>
      </c>
      <c r="AQ348" s="19">
        <f t="shared" si="22"/>
        <v>3.5</v>
      </c>
      <c r="AR348" s="3">
        <v>2</v>
      </c>
      <c r="AS348" s="13">
        <v>6</v>
      </c>
      <c r="AT348" s="13">
        <v>13.5</v>
      </c>
      <c r="AU348" s="19">
        <f t="shared" si="23"/>
        <v>1.1180339887498949</v>
      </c>
    </row>
    <row r="349" spans="1:47" ht="25.05" customHeight="1">
      <c r="A349" s="3">
        <v>13</v>
      </c>
      <c r="B349" s="2" t="s">
        <v>8</v>
      </c>
      <c r="C349" s="17" t="str">
        <f>IF($A349="","",IF(VLOOKUP($A349,Spiele!$A$2:$D$16,3,FALSE)=$B349,"H","G"))</f>
        <v>H</v>
      </c>
      <c r="D349" s="17" t="str">
        <f>IF($B349="","",IF(VLOOKUP($A349,Spiele!$A$2:$F$16,3,FALSE)=$B349,VLOOKUP($A349,Spiele!$A$2:$F$16,4,FALSE),VLOOKUP($A349,Spiele!$A$2:$F$16,3,FALSE)))</f>
        <v>60M</v>
      </c>
      <c r="E349" s="18">
        <f>IF(Abschlüsse[[#This Row],[Ergeb]]="ET",0,COUNTIFS($A$2:$A349,$A349,$B$2:$B349,$B349,$L$2:$L349,"&lt;&gt;ET"))</f>
        <v>3</v>
      </c>
      <c r="F349" s="11">
        <v>18</v>
      </c>
      <c r="G349" s="12">
        <v>1</v>
      </c>
      <c r="H349" s="18">
        <f>COUNTIFS('Rote Karten'!$A$2:$A$4,$A349,'Rote Karten'!$D$2:$D$4,"&lt;&gt;"&amp;$B349,'Rote Karten'!$B$2:$B$4,"&lt;"&amp;$F349,'Rote Karten'!$C$2:$C$4,"&lt;="&amp;$G349)-COUNTIFS('Rote Karten'!$A$2:$A$4,$A349,'Rote Karten'!$D$2:$D$4,$B349,'Rote Karten'!$B$2:$B$4,"&lt;"&amp;$F349,'Rote Karten'!$C$2:$C$4,"&lt;="&amp;$G349)</f>
        <v>0</v>
      </c>
      <c r="I349" s="17" t="str">
        <f>IF(OR($L349="Tor",$L349="ET"),_xlfn.IFNA(IF(VLOOKUP($A349,Spiele!$A$2:$C$16,3,FALSE)=$B349,COUNTIFS($L$2:$L349,"Tor",$B$2:$B349,$B349,$A$2:$A349,$A349)+COUNTIFS($L$2:$L349,"ET",$B$2:$B349,$B349,$A$2:$A349,$A349)&amp;":"&amp;COUNTIFS($L$2:$L349,"Tor",$B$2:$B349,"&lt;&gt;"&amp;$B349,$A$2:$A349,$A349)+COUNTIFS($L$2:$L349,"ET",$B$2:$B349,"&lt;&gt;"&amp;$B349,$A$2:$A349,$A349),COUNTIFS($L$2:$L349,"Tor",$B$2:$B349,"&lt;&gt;"&amp;$B349,$A$2:$A349,$A349)+COUNTIFS($L$2:$L349,"ET",$B$2:$B349,"&lt;&gt;"&amp;$B349,$A$2:$A349,$A349)&amp;":"&amp;COUNTIFS($L$2:$L349,"Tor",$B$2:$B349,$B349,$A$2:$A349,$A349)+COUNTIFS($L$2:$L349,"ET",$B$2:$B349,$B349,$A$2:$A349,$A349)),""),"")</f>
        <v/>
      </c>
      <c r="J349" s="18">
        <f>_xlfn.IFNA(IF(VLOOKUP($A349,Spiele!$A$2:$D$16,3,FALSE)=$B349,(COUNTIFS($L$1:$L348,"Tor",$B$1:$B348,$B349,$A$1:$A348,$A349)+COUNTIFS($L$1:$L348,"ET",$B$1:$B348,$B349,$A$1:$A348,$A349))-(COUNTIFS($L$1:$L348,"Tor",$B$1:$B348,"&lt;&gt;"&amp;$B349,$A$1:$A348,$A349)+COUNTIFS($L$1:$L348,"ET",$B$1:$B348,"&lt;&gt;"&amp;$B349,$A$1:$A348,$A349)),(COUNTIFS($L$1:$L348,"Tor",$B$1:$B348,$B349,$A$1:$A348,$A349)+COUNTIFS($L$1:$L348,"ET",$B$1:$B348,$B349,$A$1:$A348,$A349))-(COUNTIFS($L$1:$L348,"Tor",$B$1:$B348,"&lt;&gt;"&amp;$B349,$A$1:$A348,$A349)+COUNTIFS($L$1:$L348,"ET",$B$1:$B348,"&lt;&gt;"&amp;$B349,$A$1:$A348,$A349))),"")</f>
        <v>0</v>
      </c>
      <c r="K349" s="3">
        <v>7</v>
      </c>
      <c r="L349" s="17" t="s">
        <v>19</v>
      </c>
      <c r="M349" s="2" t="s">
        <v>164</v>
      </c>
      <c r="N349" s="2" t="s">
        <v>159</v>
      </c>
      <c r="O349" s="17">
        <v>7</v>
      </c>
      <c r="AA349" s="2" t="s">
        <v>152</v>
      </c>
      <c r="AB349" s="17" t="s">
        <v>150</v>
      </c>
      <c r="AC349" s="14" t="s">
        <v>151</v>
      </c>
      <c r="AD349" s="14" t="s">
        <v>146</v>
      </c>
      <c r="AE349" s="18">
        <v>8</v>
      </c>
      <c r="AF349" s="13">
        <v>4.5</v>
      </c>
      <c r="AG349" s="13">
        <v>14.5</v>
      </c>
      <c r="AH349" s="19">
        <f t="shared" si="20"/>
        <v>14.524310654898565</v>
      </c>
      <c r="AI349" s="19">
        <f t="shared" si="21"/>
        <v>26.053510457112758</v>
      </c>
      <c r="AJ349" s="2" t="s">
        <v>147</v>
      </c>
      <c r="AK349" s="13">
        <v>1.5</v>
      </c>
      <c r="AL349" s="13">
        <v>3.5</v>
      </c>
      <c r="AM349" s="19">
        <f>IF(Abschlüsse[[#This Row],[Ergeb]]="ET","",SQRT(($AF349-$AK349)^2+($AG349-$AL349)^2))</f>
        <v>11.401754250991379</v>
      </c>
      <c r="AN349" s="3">
        <v>1</v>
      </c>
      <c r="AO349" s="13">
        <v>7</v>
      </c>
      <c r="AP349" s="13">
        <v>11.5</v>
      </c>
      <c r="AQ349" s="19">
        <f t="shared" si="22"/>
        <v>3.905124837953327</v>
      </c>
      <c r="AR349" s="3">
        <v>2</v>
      </c>
      <c r="AS349" s="13">
        <v>4</v>
      </c>
      <c r="AT349" s="13">
        <v>10.5</v>
      </c>
      <c r="AU349" s="19">
        <f t="shared" si="23"/>
        <v>4.0311288741492746</v>
      </c>
    </row>
    <row r="350" spans="1:47" ht="25.05" customHeight="1">
      <c r="A350" s="3">
        <v>13</v>
      </c>
      <c r="B350" s="2" t="s">
        <v>8</v>
      </c>
      <c r="C350" s="17" t="str">
        <f>IF($A350="","",IF(VLOOKUP($A350,Spiele!$A$2:$D$16,3,FALSE)=$B350,"H","G"))</f>
        <v>H</v>
      </c>
      <c r="D350" s="17" t="str">
        <f>IF($B350="","",IF(VLOOKUP($A350,Spiele!$A$2:$F$16,3,FALSE)=$B350,VLOOKUP($A350,Spiele!$A$2:$F$16,4,FALSE),VLOOKUP($A350,Spiele!$A$2:$F$16,3,FALSE)))</f>
        <v>60M</v>
      </c>
      <c r="E350" s="18">
        <f>IF(Abschlüsse[[#This Row],[Ergeb]]="ET",0,COUNTIFS($A$2:$A350,$A350,$B$2:$B350,$B350,$L$2:$L350,"&lt;&gt;ET"))</f>
        <v>4</v>
      </c>
      <c r="F350" s="11">
        <v>22</v>
      </c>
      <c r="G350" s="12">
        <v>1</v>
      </c>
      <c r="H350" s="18">
        <f>COUNTIFS('Rote Karten'!$A$2:$A$4,$A350,'Rote Karten'!$D$2:$D$4,"&lt;&gt;"&amp;$B350,'Rote Karten'!$B$2:$B$4,"&lt;"&amp;$F350,'Rote Karten'!$C$2:$C$4,"&lt;="&amp;$G350)-COUNTIFS('Rote Karten'!$A$2:$A$4,$A350,'Rote Karten'!$D$2:$D$4,$B350,'Rote Karten'!$B$2:$B$4,"&lt;"&amp;$F350,'Rote Karten'!$C$2:$C$4,"&lt;="&amp;$G350)</f>
        <v>0</v>
      </c>
      <c r="I350" s="17" t="str">
        <f>IF(OR($L350="Tor",$L350="ET"),_xlfn.IFNA(IF(VLOOKUP($A350,Spiele!$A$2:$C$16,3,FALSE)=$B350,COUNTIFS($L$2:$L350,"Tor",$B$2:$B350,$B350,$A$2:$A350,$A350)+COUNTIFS($L$2:$L350,"ET",$B$2:$B350,$B350,$A$2:$A350,$A350)&amp;":"&amp;COUNTIFS($L$2:$L350,"Tor",$B$2:$B350,"&lt;&gt;"&amp;$B350,$A$2:$A350,$A350)+COUNTIFS($L$2:$L350,"ET",$B$2:$B350,"&lt;&gt;"&amp;$B350,$A$2:$A350,$A350),COUNTIFS($L$2:$L350,"Tor",$B$2:$B350,"&lt;&gt;"&amp;$B350,$A$2:$A350,$A350)+COUNTIFS($L$2:$L350,"ET",$B$2:$B350,"&lt;&gt;"&amp;$B350,$A$2:$A350,$A350)&amp;":"&amp;COUNTIFS($L$2:$L350,"Tor",$B$2:$B350,$B350,$A$2:$A350,$A350)+COUNTIFS($L$2:$L350,"ET",$B$2:$B350,$B350,$A$2:$A350,$A350)),""),"")</f>
        <v/>
      </c>
      <c r="J350" s="18">
        <f>_xlfn.IFNA(IF(VLOOKUP($A350,Spiele!$A$2:$D$16,3,FALSE)=$B350,(COUNTIFS($L$1:$L349,"Tor",$B$1:$B349,$B350,$A$1:$A349,$A350)+COUNTIFS($L$1:$L349,"ET",$B$1:$B349,$B350,$A$1:$A349,$A350))-(COUNTIFS($L$1:$L349,"Tor",$B$1:$B349,"&lt;&gt;"&amp;$B350,$A$1:$A349,$A350)+COUNTIFS($L$1:$L349,"ET",$B$1:$B349,"&lt;&gt;"&amp;$B350,$A$1:$A349,$A350)),(COUNTIFS($L$1:$L349,"Tor",$B$1:$B349,$B350,$A$1:$A349,$A350)+COUNTIFS($L$1:$L349,"ET",$B$1:$B349,$B350,$A$1:$A349,$A350))-(COUNTIFS($L$1:$L349,"Tor",$B$1:$B349,"&lt;&gt;"&amp;$B350,$A$1:$A349,$A350)+COUNTIFS($L$1:$L349,"ET",$B$1:$B349,"&lt;&gt;"&amp;$B350,$A$1:$A349,$A350))),"")</f>
        <v>0</v>
      </c>
      <c r="K350" s="3">
        <v>8</v>
      </c>
      <c r="L350" s="17" t="s">
        <v>19</v>
      </c>
      <c r="M350" s="2" t="s">
        <v>169</v>
      </c>
      <c r="N350" s="2" t="s">
        <v>3</v>
      </c>
      <c r="O350" s="17"/>
      <c r="AA350" s="2" t="s">
        <v>142</v>
      </c>
      <c r="AB350" s="17" t="s">
        <v>144</v>
      </c>
      <c r="AC350" s="14" t="s">
        <v>145</v>
      </c>
      <c r="AD350" s="14" t="s">
        <v>146</v>
      </c>
      <c r="AE350" s="18">
        <v>6</v>
      </c>
      <c r="AF350" s="13">
        <v>-6.5</v>
      </c>
      <c r="AG350" s="13">
        <v>16.5</v>
      </c>
      <c r="AH350" s="19">
        <f t="shared" si="20"/>
        <v>16.742628228566744</v>
      </c>
      <c r="AI350" s="19">
        <f t="shared" si="21"/>
        <v>21.856872591143812</v>
      </c>
      <c r="AJ350" s="2" t="s">
        <v>147</v>
      </c>
      <c r="AK350" s="13">
        <v>-1.5</v>
      </c>
      <c r="AL350" s="13">
        <v>2</v>
      </c>
      <c r="AM350" s="19">
        <f>IF(Abschlüsse[[#This Row],[Ergeb]]="ET","",SQRT(($AF350-$AK350)^2+($AG350-$AL350)^2))</f>
        <v>15.337861650177967</v>
      </c>
      <c r="AN350" s="3">
        <v>1</v>
      </c>
      <c r="AO350" s="13">
        <v>-3</v>
      </c>
      <c r="AP350" s="13">
        <v>14</v>
      </c>
      <c r="AQ350" s="19">
        <f t="shared" si="22"/>
        <v>4.3011626335213133</v>
      </c>
      <c r="AR350" s="3">
        <v>2</v>
      </c>
      <c r="AS350" s="13">
        <v>-2</v>
      </c>
      <c r="AT350" s="13">
        <v>6</v>
      </c>
      <c r="AU350" s="19">
        <f t="shared" si="23"/>
        <v>11.423659658795863</v>
      </c>
    </row>
    <row r="351" spans="1:47" ht="25.05" customHeight="1">
      <c r="A351" s="3">
        <v>13</v>
      </c>
      <c r="B351" s="2" t="s">
        <v>8</v>
      </c>
      <c r="C351" s="17" t="str">
        <f>IF($A351="","",IF(VLOOKUP($A351,Spiele!$A$2:$D$16,3,FALSE)=$B351,"H","G"))</f>
        <v>H</v>
      </c>
      <c r="D351" s="17" t="str">
        <f>IF($B351="","",IF(VLOOKUP($A351,Spiele!$A$2:$F$16,3,FALSE)=$B351,VLOOKUP($A351,Spiele!$A$2:$F$16,4,FALSE),VLOOKUP($A351,Spiele!$A$2:$F$16,3,FALSE)))</f>
        <v>60M</v>
      </c>
      <c r="E351" s="18">
        <f>IF(Abschlüsse[[#This Row],[Ergeb]]="ET",0,COUNTIFS($A$2:$A351,$A351,$B$2:$B351,$B351,$L$2:$L351,"&lt;&gt;ET"))</f>
        <v>5</v>
      </c>
      <c r="F351" s="11">
        <v>25</v>
      </c>
      <c r="G351" s="12">
        <v>1</v>
      </c>
      <c r="H351" s="18">
        <f>COUNTIFS('Rote Karten'!$A$2:$A$4,$A351,'Rote Karten'!$D$2:$D$4,"&lt;&gt;"&amp;$B351,'Rote Karten'!$B$2:$B$4,"&lt;"&amp;$F351,'Rote Karten'!$C$2:$C$4,"&lt;="&amp;$G351)-COUNTIFS('Rote Karten'!$A$2:$A$4,$A351,'Rote Karten'!$D$2:$D$4,$B351,'Rote Karten'!$B$2:$B$4,"&lt;"&amp;$F351,'Rote Karten'!$C$2:$C$4,"&lt;="&amp;$G351)</f>
        <v>0</v>
      </c>
      <c r="I351" s="17" t="str">
        <f>IF(OR($L351="Tor",$L351="ET"),_xlfn.IFNA(IF(VLOOKUP($A351,Spiele!$A$2:$C$16,3,FALSE)=$B351,COUNTIFS($L$2:$L351,"Tor",$B$2:$B351,$B351,$A$2:$A351,$A351)+COUNTIFS($L$2:$L351,"ET",$B$2:$B351,$B351,$A$2:$A351,$A351)&amp;":"&amp;COUNTIFS($L$2:$L351,"Tor",$B$2:$B351,"&lt;&gt;"&amp;$B351,$A$2:$A351,$A351)+COUNTIFS($L$2:$L351,"ET",$B$2:$B351,"&lt;&gt;"&amp;$B351,$A$2:$A351,$A351),COUNTIFS($L$2:$L351,"Tor",$B$2:$B351,"&lt;&gt;"&amp;$B351,$A$2:$A351,$A351)+COUNTIFS($L$2:$L351,"ET",$B$2:$B351,"&lt;&gt;"&amp;$B351,$A$2:$A351,$A351)&amp;":"&amp;COUNTIFS($L$2:$L351,"Tor",$B$2:$B351,$B351,$A$2:$A351,$A351)+COUNTIFS($L$2:$L351,"ET",$B$2:$B351,$B351,$A$2:$A351,$A351)),""),"")</f>
        <v/>
      </c>
      <c r="J351" s="18">
        <f>_xlfn.IFNA(IF(VLOOKUP($A351,Spiele!$A$2:$D$16,3,FALSE)=$B351,(COUNTIFS($L$1:$L350,"Tor",$B$1:$B350,$B351,$A$1:$A350,$A351)+COUNTIFS($L$1:$L350,"ET",$B$1:$B350,$B351,$A$1:$A350,$A351))-(COUNTIFS($L$1:$L350,"Tor",$B$1:$B350,"&lt;&gt;"&amp;$B351,$A$1:$A350,$A351)+COUNTIFS($L$1:$L350,"ET",$B$1:$B350,"&lt;&gt;"&amp;$B351,$A$1:$A350,$A351)),(COUNTIFS($L$1:$L350,"Tor",$B$1:$B350,$B351,$A$1:$A350,$A351)+COUNTIFS($L$1:$L350,"ET",$B$1:$B350,$B351,$A$1:$A350,$A351))-(COUNTIFS($L$1:$L350,"Tor",$B$1:$B350,"&lt;&gt;"&amp;$B351,$A$1:$A350,$A351)+COUNTIFS($L$1:$L350,"ET",$B$1:$B350,"&lt;&gt;"&amp;$B351,$A$1:$A350,$A351))),"")</f>
        <v>0</v>
      </c>
      <c r="K351" s="3">
        <v>9</v>
      </c>
      <c r="L351" s="17" t="s">
        <v>20</v>
      </c>
      <c r="M351" s="2" t="s">
        <v>158</v>
      </c>
      <c r="N351" s="2" t="s">
        <v>3</v>
      </c>
      <c r="O351" s="17"/>
      <c r="AA351" s="2" t="s">
        <v>152</v>
      </c>
      <c r="AB351" s="17" t="s">
        <v>150</v>
      </c>
      <c r="AC351" s="14" t="s">
        <v>151</v>
      </c>
      <c r="AD351" s="14" t="s">
        <v>157</v>
      </c>
      <c r="AE351" s="18">
        <v>20</v>
      </c>
      <c r="AF351" s="13">
        <v>-13.5</v>
      </c>
      <c r="AG351" s="13">
        <v>21.5</v>
      </c>
      <c r="AH351" s="19">
        <f t="shared" si="20"/>
        <v>23.644779550674606</v>
      </c>
      <c r="AI351" s="19">
        <f t="shared" si="21"/>
        <v>14.002393253988416</v>
      </c>
      <c r="AJ351" s="2" t="s">
        <v>147</v>
      </c>
      <c r="AK351" s="13">
        <v>-0.5</v>
      </c>
      <c r="AL351" s="13">
        <v>3</v>
      </c>
      <c r="AM351" s="19">
        <f>IF(Abschlüsse[[#This Row],[Ergeb]]="ET","",SQRT(($AF351-$AK351)^2+($AG351-$AL351)^2))</f>
        <v>22.610838109190027</v>
      </c>
      <c r="AN351" s="3">
        <v>0</v>
      </c>
      <c r="AO351" s="13"/>
      <c r="AP351" s="13"/>
      <c r="AQ351" s="19" t="str">
        <f t="shared" si="22"/>
        <v/>
      </c>
      <c r="AR351" s="3">
        <v>2</v>
      </c>
      <c r="AS351" s="13">
        <v>-12</v>
      </c>
      <c r="AT351" s="13">
        <v>20.5</v>
      </c>
      <c r="AU351" s="19">
        <f t="shared" si="23"/>
        <v>1.8027756377319946</v>
      </c>
    </row>
    <row r="352" spans="1:47" ht="25.05" customHeight="1">
      <c r="A352" s="3">
        <v>13</v>
      </c>
      <c r="B352" s="2" t="s">
        <v>77</v>
      </c>
      <c r="C352" s="17" t="str">
        <f>IF($A352="","",IF(VLOOKUP($A352,Spiele!$A$2:$D$16,3,FALSE)=$B352,"H","G"))</f>
        <v>G</v>
      </c>
      <c r="D352" s="17" t="str">
        <f>IF($B352="","",IF(VLOOKUP($A352,Spiele!$A$2:$F$16,3,FALSE)=$B352,VLOOKUP($A352,Spiele!$A$2:$F$16,4,FALSE),VLOOKUP($A352,Spiele!$A$2:$F$16,3,FALSE)))</f>
        <v>FCN</v>
      </c>
      <c r="E352" s="18">
        <f>IF(Abschlüsse[[#This Row],[Ergeb]]="ET",0,COUNTIFS($A$2:$A352,$A352,$B$2:$B352,$B352,$L$2:$L352,"&lt;&gt;ET"))</f>
        <v>7</v>
      </c>
      <c r="F352" s="11">
        <v>28</v>
      </c>
      <c r="G352" s="12">
        <v>1</v>
      </c>
      <c r="H352" s="18">
        <f>COUNTIFS('Rote Karten'!$A$2:$A$4,$A352,'Rote Karten'!$D$2:$D$4,"&lt;&gt;"&amp;$B352,'Rote Karten'!$B$2:$B$4,"&lt;"&amp;$F352,'Rote Karten'!$C$2:$C$4,"&lt;="&amp;$G352)-COUNTIFS('Rote Karten'!$A$2:$A$4,$A352,'Rote Karten'!$D$2:$D$4,$B352,'Rote Karten'!$B$2:$B$4,"&lt;"&amp;$F352,'Rote Karten'!$C$2:$C$4,"&lt;="&amp;$G352)</f>
        <v>0</v>
      </c>
      <c r="I352" s="17" t="str">
        <f>IF(OR($L352="Tor",$L352="ET"),_xlfn.IFNA(IF(VLOOKUP($A352,Spiele!$A$2:$C$16,3,FALSE)=$B352,COUNTIFS($L$2:$L352,"Tor",$B$2:$B352,$B352,$A$2:$A352,$A352)+COUNTIFS($L$2:$L352,"ET",$B$2:$B352,$B352,$A$2:$A352,$A352)&amp;":"&amp;COUNTIFS($L$2:$L352,"Tor",$B$2:$B352,"&lt;&gt;"&amp;$B352,$A$2:$A352,$A352)+COUNTIFS($L$2:$L352,"ET",$B$2:$B352,"&lt;&gt;"&amp;$B352,$A$2:$A352,$A352),COUNTIFS($L$2:$L352,"Tor",$B$2:$B352,"&lt;&gt;"&amp;$B352,$A$2:$A352,$A352)+COUNTIFS($L$2:$L352,"ET",$B$2:$B352,"&lt;&gt;"&amp;$B352,$A$2:$A352,$A352)&amp;":"&amp;COUNTIFS($L$2:$L352,"Tor",$B$2:$B352,$B352,$A$2:$A352,$A352)+COUNTIFS($L$2:$L352,"ET",$B$2:$B352,$B352,$A$2:$A352,$A352)),""),"")</f>
        <v/>
      </c>
      <c r="J352" s="18">
        <f>_xlfn.IFNA(IF(VLOOKUP($A352,Spiele!$A$2:$D$16,3,FALSE)=$B352,(COUNTIFS($L$1:$L351,"Tor",$B$1:$B351,$B352,$A$1:$A351,$A352)+COUNTIFS($L$1:$L351,"ET",$B$1:$B351,$B352,$A$1:$A351,$A352))-(COUNTIFS($L$1:$L351,"Tor",$B$1:$B351,"&lt;&gt;"&amp;$B352,$A$1:$A351,$A352)+COUNTIFS($L$1:$L351,"ET",$B$1:$B351,"&lt;&gt;"&amp;$B352,$A$1:$A351,$A352)),(COUNTIFS($L$1:$L351,"Tor",$B$1:$B351,$B352,$A$1:$A351,$A352)+COUNTIFS($L$1:$L351,"ET",$B$1:$B351,$B352,$A$1:$A351,$A352))-(COUNTIFS($L$1:$L351,"Tor",$B$1:$B351,"&lt;&gt;"&amp;$B352,$A$1:$A351,$A352)+COUNTIFS($L$1:$L351,"ET",$B$1:$B351,"&lt;&gt;"&amp;$B352,$A$1:$A351,$A352))),"")</f>
        <v>0</v>
      </c>
      <c r="K352" s="3">
        <v>10</v>
      </c>
      <c r="L352" s="17" t="s">
        <v>18</v>
      </c>
      <c r="M352" s="2" t="s">
        <v>164</v>
      </c>
      <c r="N352" s="2" t="s">
        <v>159</v>
      </c>
      <c r="O352" s="17"/>
      <c r="AA352" s="2" t="s">
        <v>152</v>
      </c>
      <c r="AB352" s="17" t="s">
        <v>144</v>
      </c>
      <c r="AC352" s="14" t="s">
        <v>151</v>
      </c>
      <c r="AD352" s="14" t="s">
        <v>146</v>
      </c>
      <c r="AE352" s="18"/>
      <c r="AF352" s="13">
        <v>0</v>
      </c>
      <c r="AG352" s="13">
        <v>25.5</v>
      </c>
      <c r="AH352" s="19">
        <f t="shared" si="20"/>
        <v>25.5</v>
      </c>
      <c r="AI352" s="19">
        <f t="shared" si="21"/>
        <v>16.335693207949546</v>
      </c>
      <c r="AJ352" s="2" t="s">
        <v>147</v>
      </c>
      <c r="AK352" s="13">
        <v>0</v>
      </c>
      <c r="AL352" s="13">
        <v>0.5</v>
      </c>
      <c r="AM352" s="19">
        <f>IF(Abschlüsse[[#This Row],[Ergeb]]="ET","",SQRT(($AF352-$AK352)^2+($AG352-$AL352)^2))</f>
        <v>25</v>
      </c>
      <c r="AN352" s="3">
        <v>1</v>
      </c>
      <c r="AO352" s="13">
        <v>-2</v>
      </c>
      <c r="AP352" s="13">
        <v>28</v>
      </c>
      <c r="AQ352" s="19">
        <f t="shared" si="22"/>
        <v>3.2015621187164243</v>
      </c>
      <c r="AR352" s="3">
        <v>1</v>
      </c>
      <c r="AS352" s="13">
        <v>0</v>
      </c>
      <c r="AT352" s="13">
        <v>17</v>
      </c>
      <c r="AU352" s="19">
        <f t="shared" si="23"/>
        <v>8.5</v>
      </c>
    </row>
    <row r="353" spans="1:47" ht="25.05" customHeight="1">
      <c r="A353" s="3">
        <v>13</v>
      </c>
      <c r="B353" s="2" t="s">
        <v>8</v>
      </c>
      <c r="C353" s="17" t="str">
        <f>IF($A353="","",IF(VLOOKUP($A353,Spiele!$A$2:$D$16,3,FALSE)=$B353,"H","G"))</f>
        <v>H</v>
      </c>
      <c r="D353" s="17" t="str">
        <f>IF($B353="","",IF(VLOOKUP($A353,Spiele!$A$2:$F$16,3,FALSE)=$B353,VLOOKUP($A353,Spiele!$A$2:$F$16,4,FALSE),VLOOKUP($A353,Spiele!$A$2:$F$16,3,FALSE)))</f>
        <v>60M</v>
      </c>
      <c r="E353" s="18">
        <f>IF(Abschlüsse[[#This Row],[Ergeb]]="ET",0,COUNTIFS($A$2:$A353,$A353,$B$2:$B353,$B353,$L$2:$L353,"&lt;&gt;ET"))</f>
        <v>6</v>
      </c>
      <c r="F353" s="11">
        <v>33</v>
      </c>
      <c r="G353" s="12">
        <v>1</v>
      </c>
      <c r="H353" s="18">
        <f>COUNTIFS('Rote Karten'!$A$2:$A$4,$A353,'Rote Karten'!$D$2:$D$4,"&lt;&gt;"&amp;$B353,'Rote Karten'!$B$2:$B$4,"&lt;"&amp;$F353,'Rote Karten'!$C$2:$C$4,"&lt;="&amp;$G353)-COUNTIFS('Rote Karten'!$A$2:$A$4,$A353,'Rote Karten'!$D$2:$D$4,$B353,'Rote Karten'!$B$2:$B$4,"&lt;"&amp;$F353,'Rote Karten'!$C$2:$C$4,"&lt;="&amp;$G353)</f>
        <v>0</v>
      </c>
      <c r="I353" s="17" t="str">
        <f>IF(OR($L353="Tor",$L353="ET"),_xlfn.IFNA(IF(VLOOKUP($A353,Spiele!$A$2:$C$16,3,FALSE)=$B353,COUNTIFS($L$2:$L353,"Tor",$B$2:$B353,$B353,$A$2:$A353,$A353)+COUNTIFS($L$2:$L353,"ET",$B$2:$B353,$B353,$A$2:$A353,$A353)&amp;":"&amp;COUNTIFS($L$2:$L353,"Tor",$B$2:$B353,"&lt;&gt;"&amp;$B353,$A$2:$A353,$A353)+COUNTIFS($L$2:$L353,"ET",$B$2:$B353,"&lt;&gt;"&amp;$B353,$A$2:$A353,$A353),COUNTIFS($L$2:$L353,"Tor",$B$2:$B353,"&lt;&gt;"&amp;$B353,$A$2:$A353,$A353)+COUNTIFS($L$2:$L353,"ET",$B$2:$B353,"&lt;&gt;"&amp;$B353,$A$2:$A353,$A353)&amp;":"&amp;COUNTIFS($L$2:$L353,"Tor",$B$2:$B353,$B353,$A$2:$A353,$A353)+COUNTIFS($L$2:$L353,"ET",$B$2:$B353,$B353,$A$2:$A353,$A353)),""),"")</f>
        <v/>
      </c>
      <c r="J353" s="18">
        <f>_xlfn.IFNA(IF(VLOOKUP($A353,Spiele!$A$2:$D$16,3,FALSE)=$B353,(COUNTIFS($L$1:$L352,"Tor",$B$1:$B352,$B353,$A$1:$A352,$A353)+COUNTIFS($L$1:$L352,"ET",$B$1:$B352,$B353,$A$1:$A352,$A353))-(COUNTIFS($L$1:$L352,"Tor",$B$1:$B352,"&lt;&gt;"&amp;$B353,$A$1:$A352,$A353)+COUNTIFS($L$1:$L352,"ET",$B$1:$B352,"&lt;&gt;"&amp;$B353,$A$1:$A352,$A353)),(COUNTIFS($L$1:$L352,"Tor",$B$1:$B352,$B353,$A$1:$A352,$A353)+COUNTIFS($L$1:$L352,"ET",$B$1:$B352,$B353,$A$1:$A352,$A353))-(COUNTIFS($L$1:$L352,"Tor",$B$1:$B352,"&lt;&gt;"&amp;$B353,$A$1:$A352,$A353)+COUNTIFS($L$1:$L352,"ET",$B$1:$B352,"&lt;&gt;"&amp;$B353,$A$1:$A352,$A353))),"")</f>
        <v>0</v>
      </c>
      <c r="K353" s="3">
        <v>11</v>
      </c>
      <c r="L353" s="17" t="s">
        <v>19</v>
      </c>
      <c r="M353" s="2" t="s">
        <v>164</v>
      </c>
      <c r="N353" s="2" t="s">
        <v>165</v>
      </c>
      <c r="O353" s="17">
        <v>8</v>
      </c>
      <c r="P353" s="2">
        <v>16</v>
      </c>
      <c r="Q353" s="2">
        <v>26</v>
      </c>
      <c r="AA353" s="2" t="s">
        <v>152</v>
      </c>
      <c r="AB353" s="17" t="s">
        <v>150</v>
      </c>
      <c r="AC353" s="14" t="s">
        <v>151</v>
      </c>
      <c r="AD353" s="14" t="s">
        <v>146</v>
      </c>
      <c r="AE353" s="18">
        <v>7</v>
      </c>
      <c r="AF353" s="13">
        <v>5.5</v>
      </c>
      <c r="AG353" s="13">
        <v>17.5</v>
      </c>
      <c r="AH353" s="19">
        <f t="shared" si="20"/>
        <v>17.59646555419582</v>
      </c>
      <c r="AI353" s="19">
        <f t="shared" si="21"/>
        <v>21.626656434445117</v>
      </c>
      <c r="AJ353" s="2" t="s">
        <v>147</v>
      </c>
      <c r="AK353" s="13">
        <v>1</v>
      </c>
      <c r="AL353" s="13">
        <v>3</v>
      </c>
      <c r="AM353" s="19">
        <f>IF(Abschlüsse[[#This Row],[Ergeb]]="ET","",SQRT(($AF353-$AK353)^2+($AG353-$AL353)^2))</f>
        <v>15.182226450688976</v>
      </c>
      <c r="AN353" s="3">
        <v>2</v>
      </c>
      <c r="AO353" s="13">
        <v>6.5</v>
      </c>
      <c r="AP353" s="13">
        <v>18.5</v>
      </c>
      <c r="AQ353" s="19">
        <f t="shared" si="22"/>
        <v>1.4142135623730951</v>
      </c>
      <c r="AR353" s="3">
        <v>0</v>
      </c>
      <c r="AU353" s="19" t="str">
        <f t="shared" si="23"/>
        <v/>
      </c>
    </row>
    <row r="354" spans="1:47" ht="25.05" customHeight="1">
      <c r="A354" s="3">
        <v>13</v>
      </c>
      <c r="B354" s="2" t="s">
        <v>77</v>
      </c>
      <c r="C354" s="17" t="str">
        <f>IF($A354="","",IF(VLOOKUP($A354,Spiele!$A$2:$D$16,3,FALSE)=$B354,"H","G"))</f>
        <v>G</v>
      </c>
      <c r="D354" s="17" t="str">
        <f>IF($B354="","",IF(VLOOKUP($A354,Spiele!$A$2:$F$16,3,FALSE)=$B354,VLOOKUP($A354,Spiele!$A$2:$F$16,4,FALSE),VLOOKUP($A354,Spiele!$A$2:$F$16,3,FALSE)))</f>
        <v>FCN</v>
      </c>
      <c r="E354" s="18">
        <f>IF(Abschlüsse[[#This Row],[Ergeb]]="ET",0,COUNTIFS($A$2:$A354,$A354,$B$2:$B354,$B354,$L$2:$L354,"&lt;&gt;ET"))</f>
        <v>8</v>
      </c>
      <c r="F354" s="11">
        <v>35</v>
      </c>
      <c r="G354" s="12">
        <v>1</v>
      </c>
      <c r="H354" s="18">
        <f>COUNTIFS('Rote Karten'!$A$2:$A$4,$A354,'Rote Karten'!$D$2:$D$4,"&lt;&gt;"&amp;$B354,'Rote Karten'!$B$2:$B$4,"&lt;"&amp;$F354,'Rote Karten'!$C$2:$C$4,"&lt;="&amp;$G354)-COUNTIFS('Rote Karten'!$A$2:$A$4,$A354,'Rote Karten'!$D$2:$D$4,$B354,'Rote Karten'!$B$2:$B$4,"&lt;"&amp;$F354,'Rote Karten'!$C$2:$C$4,"&lt;="&amp;$G354)</f>
        <v>0</v>
      </c>
      <c r="I354" s="17" t="str">
        <f>IF(OR($L354="Tor",$L354="ET"),_xlfn.IFNA(IF(VLOOKUP($A354,Spiele!$A$2:$C$16,3,FALSE)=$B354,COUNTIFS($L$2:$L354,"Tor",$B$2:$B354,$B354,$A$2:$A354,$A354)+COUNTIFS($L$2:$L354,"ET",$B$2:$B354,$B354,$A$2:$A354,$A354)&amp;":"&amp;COUNTIFS($L$2:$L354,"Tor",$B$2:$B354,"&lt;&gt;"&amp;$B354,$A$2:$A354,$A354)+COUNTIFS($L$2:$L354,"ET",$B$2:$B354,"&lt;&gt;"&amp;$B354,$A$2:$A354,$A354),COUNTIFS($L$2:$L354,"Tor",$B$2:$B354,"&lt;&gt;"&amp;$B354,$A$2:$A354,$A354)+COUNTIFS($L$2:$L354,"ET",$B$2:$B354,"&lt;&gt;"&amp;$B354,$A$2:$A354,$A354)&amp;":"&amp;COUNTIFS($L$2:$L354,"Tor",$B$2:$B354,$B354,$A$2:$A354,$A354)+COUNTIFS($L$2:$L354,"ET",$B$2:$B354,$B354,$A$2:$A354,$A354)),""),"")</f>
        <v/>
      </c>
      <c r="J354" s="18">
        <f>_xlfn.IFNA(IF(VLOOKUP($A354,Spiele!$A$2:$D$16,3,FALSE)=$B354,(COUNTIFS($L$1:$L353,"Tor",$B$1:$B353,$B354,$A$1:$A353,$A354)+COUNTIFS($L$1:$L353,"ET",$B$1:$B353,$B354,$A$1:$A353,$A354))-(COUNTIFS($L$1:$L353,"Tor",$B$1:$B353,"&lt;&gt;"&amp;$B354,$A$1:$A353,$A354)+COUNTIFS($L$1:$L353,"ET",$B$1:$B353,"&lt;&gt;"&amp;$B354,$A$1:$A353,$A354)),(COUNTIFS($L$1:$L353,"Tor",$B$1:$B353,$B354,$A$1:$A353,$A354)+COUNTIFS($L$1:$L353,"ET",$B$1:$B353,$B354,$A$1:$A353,$A354))-(COUNTIFS($L$1:$L353,"Tor",$B$1:$B353,"&lt;&gt;"&amp;$B354,$A$1:$A353,$A354)+COUNTIFS($L$1:$L353,"ET",$B$1:$B353,"&lt;&gt;"&amp;$B354,$A$1:$A353,$A354))),"")</f>
        <v>0</v>
      </c>
      <c r="K354" s="3">
        <v>12</v>
      </c>
      <c r="L354" s="17" t="s">
        <v>19</v>
      </c>
      <c r="M354" s="2" t="s">
        <v>164</v>
      </c>
      <c r="N354" s="2" t="s">
        <v>154</v>
      </c>
      <c r="O354" s="17"/>
      <c r="AA354" s="2" t="s">
        <v>155</v>
      </c>
      <c r="AB354" s="17" t="s">
        <v>161</v>
      </c>
      <c r="AC354" s="14" t="s">
        <v>162</v>
      </c>
      <c r="AD354" s="14" t="s">
        <v>157</v>
      </c>
      <c r="AE354" s="18"/>
      <c r="AF354" s="13">
        <v>-1</v>
      </c>
      <c r="AG354" s="13">
        <v>9</v>
      </c>
      <c r="AH354" s="19">
        <f t="shared" si="20"/>
        <v>9</v>
      </c>
      <c r="AI354" s="19">
        <f t="shared" si="21"/>
        <v>43.839454439268671</v>
      </c>
      <c r="AJ354" s="2" t="s">
        <v>147</v>
      </c>
      <c r="AK354" s="13">
        <v>-1</v>
      </c>
      <c r="AL354" s="13">
        <v>0.5</v>
      </c>
      <c r="AM354" s="19">
        <f>IF(Abschlüsse[[#This Row],[Ergeb]]="ET","",SQRT(($AF354-$AK354)^2+($AG354-$AL354)^2))</f>
        <v>8.5</v>
      </c>
      <c r="AN354" s="3">
        <v>1</v>
      </c>
      <c r="AO354" s="13">
        <v>0</v>
      </c>
      <c r="AP354" s="13">
        <v>9</v>
      </c>
      <c r="AQ354" s="19">
        <f t="shared" si="22"/>
        <v>1</v>
      </c>
      <c r="AR354" s="3">
        <v>0</v>
      </c>
      <c r="AU354" s="19" t="str">
        <f t="shared" si="23"/>
        <v/>
      </c>
    </row>
    <row r="355" spans="1:47" ht="25.05" customHeight="1">
      <c r="A355" s="3">
        <v>13</v>
      </c>
      <c r="B355" s="2" t="s">
        <v>77</v>
      </c>
      <c r="C355" s="17" t="str">
        <f>IF($A355="","",IF(VLOOKUP($A355,Spiele!$A$2:$D$16,3,FALSE)=$B355,"H","G"))</f>
        <v>G</v>
      </c>
      <c r="D355" s="17" t="str">
        <f>IF($B355="","",IF(VLOOKUP($A355,Spiele!$A$2:$F$16,3,FALSE)=$B355,VLOOKUP($A355,Spiele!$A$2:$F$16,4,FALSE),VLOOKUP($A355,Spiele!$A$2:$F$16,3,FALSE)))</f>
        <v>FCN</v>
      </c>
      <c r="E355" s="18">
        <f>IF(Abschlüsse[[#This Row],[Ergeb]]="ET",0,COUNTIFS($A$2:$A355,$A355,$B$2:$B355,$B355,$L$2:$L355,"&lt;&gt;ET"))</f>
        <v>9</v>
      </c>
      <c r="F355" s="11">
        <v>37</v>
      </c>
      <c r="G355" s="12">
        <v>1</v>
      </c>
      <c r="H355" s="18">
        <f>COUNTIFS('Rote Karten'!$A$2:$A$4,$A355,'Rote Karten'!$D$2:$D$4,"&lt;&gt;"&amp;$B355,'Rote Karten'!$B$2:$B$4,"&lt;"&amp;$F355,'Rote Karten'!$C$2:$C$4,"&lt;="&amp;$G355)-COUNTIFS('Rote Karten'!$A$2:$A$4,$A355,'Rote Karten'!$D$2:$D$4,$B355,'Rote Karten'!$B$2:$B$4,"&lt;"&amp;$F355,'Rote Karten'!$C$2:$C$4,"&lt;="&amp;$G355)</f>
        <v>0</v>
      </c>
      <c r="I355" s="17" t="str">
        <f>IF(OR($L355="Tor",$L355="ET"),_xlfn.IFNA(IF(VLOOKUP($A355,Spiele!$A$2:$C$16,3,FALSE)=$B355,COUNTIFS($L$2:$L355,"Tor",$B$2:$B355,$B355,$A$2:$A355,$A355)+COUNTIFS($L$2:$L355,"ET",$B$2:$B355,$B355,$A$2:$A355,$A355)&amp;":"&amp;COUNTIFS($L$2:$L355,"Tor",$B$2:$B355,"&lt;&gt;"&amp;$B355,$A$2:$A355,$A355)+COUNTIFS($L$2:$L355,"ET",$B$2:$B355,"&lt;&gt;"&amp;$B355,$A$2:$A355,$A355),COUNTIFS($L$2:$L355,"Tor",$B$2:$B355,"&lt;&gt;"&amp;$B355,$A$2:$A355,$A355)+COUNTIFS($L$2:$L355,"ET",$B$2:$B355,"&lt;&gt;"&amp;$B355,$A$2:$A355,$A355)&amp;":"&amp;COUNTIFS($L$2:$L355,"Tor",$B$2:$B355,$B355,$A$2:$A355,$A355)+COUNTIFS($L$2:$L355,"ET",$B$2:$B355,$B355,$A$2:$A355,$A355)),""),"")</f>
        <v/>
      </c>
      <c r="J355" s="18">
        <f>_xlfn.IFNA(IF(VLOOKUP($A355,Spiele!$A$2:$D$16,3,FALSE)=$B355,(COUNTIFS($L$1:$L354,"Tor",$B$1:$B354,$B355,$A$1:$A354,$A355)+COUNTIFS($L$1:$L354,"ET",$B$1:$B354,$B355,$A$1:$A354,$A355))-(COUNTIFS($L$1:$L354,"Tor",$B$1:$B354,"&lt;&gt;"&amp;$B355,$A$1:$A354,$A355)+COUNTIFS($L$1:$L354,"ET",$B$1:$B354,"&lt;&gt;"&amp;$B355,$A$1:$A354,$A355)),(COUNTIFS($L$1:$L354,"Tor",$B$1:$B354,$B355,$A$1:$A354,$A355)+COUNTIFS($L$1:$L354,"ET",$B$1:$B354,$B355,$A$1:$A354,$A355))-(COUNTIFS($L$1:$L354,"Tor",$B$1:$B354,"&lt;&gt;"&amp;$B355,$A$1:$A354,$A355)+COUNTIFS($L$1:$L354,"ET",$B$1:$B354,"&lt;&gt;"&amp;$B355,$A$1:$A354,$A355))),"")</f>
        <v>0</v>
      </c>
      <c r="K355" s="3">
        <v>13</v>
      </c>
      <c r="L355" s="17" t="s">
        <v>19</v>
      </c>
      <c r="M355" s="2" t="s">
        <v>174</v>
      </c>
      <c r="N355" s="2" t="s">
        <v>174</v>
      </c>
      <c r="O355" s="17"/>
      <c r="AA355" s="2" t="s">
        <v>155</v>
      </c>
      <c r="AB355" s="17" t="s">
        <v>161</v>
      </c>
      <c r="AC355" s="14" t="s">
        <v>162</v>
      </c>
      <c r="AD355" s="14" t="s">
        <v>146</v>
      </c>
      <c r="AE355" s="18"/>
      <c r="AF355" s="13">
        <v>-6</v>
      </c>
      <c r="AG355" s="13">
        <v>1</v>
      </c>
      <c r="AH355" s="19">
        <f t="shared" si="20"/>
        <v>2.5447200238926087</v>
      </c>
      <c r="AI355" s="19">
        <f t="shared" si="21"/>
        <v>17.229273479884245</v>
      </c>
      <c r="AJ355" s="2" t="s">
        <v>147</v>
      </c>
      <c r="AK355" s="13">
        <v>-4</v>
      </c>
      <c r="AL355" s="13">
        <v>0.5</v>
      </c>
      <c r="AM355" s="19">
        <f>IF(Abschlüsse[[#This Row],[Ergeb]]="ET","",SQRT(($AF355-$AK355)^2+($AG355-$AL355)^2))</f>
        <v>2.0615528128088303</v>
      </c>
      <c r="AN355" s="3">
        <v>1</v>
      </c>
      <c r="AO355" s="13">
        <v>-5</v>
      </c>
      <c r="AP355" s="13">
        <v>1</v>
      </c>
      <c r="AQ355" s="19">
        <f t="shared" si="22"/>
        <v>1</v>
      </c>
      <c r="AR355" s="3">
        <v>1</v>
      </c>
      <c r="AS355" s="13">
        <v>-3.5</v>
      </c>
      <c r="AT355" s="13">
        <v>0.5</v>
      </c>
      <c r="AU355" s="19">
        <f t="shared" si="23"/>
        <v>2.5495097567963922</v>
      </c>
    </row>
    <row r="356" spans="1:47" ht="25.05" customHeight="1">
      <c r="A356" s="3">
        <v>13</v>
      </c>
      <c r="B356" s="2" t="s">
        <v>8</v>
      </c>
      <c r="C356" s="17" t="str">
        <f>IF($A356="","",IF(VLOOKUP($A356,Spiele!$A$2:$D$16,3,FALSE)=$B356,"H","G"))</f>
        <v>H</v>
      </c>
      <c r="D356" s="17" t="str">
        <f>IF($B356="","",IF(VLOOKUP($A356,Spiele!$A$2:$F$16,3,FALSE)=$B356,VLOOKUP($A356,Spiele!$A$2:$F$16,4,FALSE),VLOOKUP($A356,Spiele!$A$2:$F$16,3,FALSE)))</f>
        <v>60M</v>
      </c>
      <c r="E356" s="18">
        <f>IF(Abschlüsse[[#This Row],[Ergeb]]="ET",0,COUNTIFS($A$2:$A356,$A356,$B$2:$B356,$B356,$L$2:$L356,"&lt;&gt;ET"))</f>
        <v>7</v>
      </c>
      <c r="F356" s="11">
        <v>40</v>
      </c>
      <c r="G356" s="12">
        <v>1</v>
      </c>
      <c r="H356" s="18">
        <f>COUNTIFS('Rote Karten'!$A$2:$A$4,$A356,'Rote Karten'!$D$2:$D$4,"&lt;&gt;"&amp;$B356,'Rote Karten'!$B$2:$B$4,"&lt;"&amp;$F356,'Rote Karten'!$C$2:$C$4,"&lt;="&amp;$G356)-COUNTIFS('Rote Karten'!$A$2:$A$4,$A356,'Rote Karten'!$D$2:$D$4,$B356,'Rote Karten'!$B$2:$B$4,"&lt;"&amp;$F356,'Rote Karten'!$C$2:$C$4,"&lt;="&amp;$G356)</f>
        <v>0</v>
      </c>
      <c r="I356" s="17" t="str">
        <f>IF(OR($L356="Tor",$L356="ET"),_xlfn.IFNA(IF(VLOOKUP($A356,Spiele!$A$2:$C$16,3,FALSE)=$B356,COUNTIFS($L$2:$L356,"Tor",$B$2:$B356,$B356,$A$2:$A356,$A356)+COUNTIFS($L$2:$L356,"ET",$B$2:$B356,$B356,$A$2:$A356,$A356)&amp;":"&amp;COUNTIFS($L$2:$L356,"Tor",$B$2:$B356,"&lt;&gt;"&amp;$B356,$A$2:$A356,$A356)+COUNTIFS($L$2:$L356,"ET",$B$2:$B356,"&lt;&gt;"&amp;$B356,$A$2:$A356,$A356),COUNTIFS($L$2:$L356,"Tor",$B$2:$B356,"&lt;&gt;"&amp;$B356,$A$2:$A356,$A356)+COUNTIFS($L$2:$L356,"ET",$B$2:$B356,"&lt;&gt;"&amp;$B356,$A$2:$A356,$A356)&amp;":"&amp;COUNTIFS($L$2:$L356,"Tor",$B$2:$B356,$B356,$A$2:$A356,$A356)+COUNTIFS($L$2:$L356,"ET",$B$2:$B356,$B356,$A$2:$A356,$A356)),""),"")</f>
        <v/>
      </c>
      <c r="J356" s="18">
        <f>_xlfn.IFNA(IF(VLOOKUP($A356,Spiele!$A$2:$D$16,3,FALSE)=$B356,(COUNTIFS($L$1:$L355,"Tor",$B$1:$B355,$B356,$A$1:$A355,$A356)+COUNTIFS($L$1:$L355,"ET",$B$1:$B355,$B356,$A$1:$A355,$A356))-(COUNTIFS($L$1:$L355,"Tor",$B$1:$B355,"&lt;&gt;"&amp;$B356,$A$1:$A355,$A356)+COUNTIFS($L$1:$L355,"ET",$B$1:$B355,"&lt;&gt;"&amp;$B356,$A$1:$A355,$A356)),(COUNTIFS($L$1:$L355,"Tor",$B$1:$B355,$B356,$A$1:$A355,$A356)+COUNTIFS($L$1:$L355,"ET",$B$1:$B355,$B356,$A$1:$A355,$A356))-(COUNTIFS($L$1:$L355,"Tor",$B$1:$B355,"&lt;&gt;"&amp;$B356,$A$1:$A355,$A356)+COUNTIFS($L$1:$L355,"ET",$B$1:$B355,"&lt;&gt;"&amp;$B356,$A$1:$A355,$A356))),"")</f>
        <v>0</v>
      </c>
      <c r="K356" s="3">
        <v>14</v>
      </c>
      <c r="L356" s="17" t="s">
        <v>18</v>
      </c>
      <c r="M356" s="2" t="s">
        <v>164</v>
      </c>
      <c r="N356" s="2" t="s">
        <v>154</v>
      </c>
      <c r="O356" s="17">
        <v>7</v>
      </c>
      <c r="AA356" s="2" t="s">
        <v>155</v>
      </c>
      <c r="AB356" s="17" t="s">
        <v>161</v>
      </c>
      <c r="AC356" s="14" t="s">
        <v>162</v>
      </c>
      <c r="AD356" s="14" t="s">
        <v>157</v>
      </c>
      <c r="AE356" s="18">
        <v>9</v>
      </c>
      <c r="AF356" s="13">
        <v>-2</v>
      </c>
      <c r="AG356" s="13">
        <v>9</v>
      </c>
      <c r="AH356" s="19">
        <f t="shared" si="20"/>
        <v>9</v>
      </c>
      <c r="AI356" s="19">
        <f t="shared" si="21"/>
        <v>42.615768593997174</v>
      </c>
      <c r="AJ356" s="2" t="s">
        <v>147</v>
      </c>
      <c r="AK356" s="13">
        <v>-2</v>
      </c>
      <c r="AL356" s="13">
        <v>2.5</v>
      </c>
      <c r="AM356" s="19">
        <f>IF(Abschlüsse[[#This Row],[Ergeb]]="ET","",SQRT(($AF356-$AK356)^2+($AG356-$AL356)^2))</f>
        <v>6.5</v>
      </c>
      <c r="AN356" s="3">
        <v>2</v>
      </c>
      <c r="AO356" s="13">
        <v>-0.5</v>
      </c>
      <c r="AP356" s="13">
        <v>9</v>
      </c>
      <c r="AQ356" s="19">
        <f t="shared" si="22"/>
        <v>1.5</v>
      </c>
      <c r="AR356" s="3">
        <v>0</v>
      </c>
      <c r="AU356" s="19" t="str">
        <f t="shared" si="23"/>
        <v/>
      </c>
    </row>
    <row r="357" spans="1:47" ht="25.05" customHeight="1">
      <c r="A357" s="3">
        <v>13</v>
      </c>
      <c r="B357" s="2" t="s">
        <v>8</v>
      </c>
      <c r="C357" s="17" t="str">
        <f>IF($A357="","",IF(VLOOKUP($A357,Spiele!$A$2:$D$16,3,FALSE)=$B357,"H","G"))</f>
        <v>H</v>
      </c>
      <c r="D357" s="17" t="str">
        <f>IF($B357="","",IF(VLOOKUP($A357,Spiele!$A$2:$F$16,3,FALSE)=$B357,VLOOKUP($A357,Spiele!$A$2:$F$16,4,FALSE),VLOOKUP($A357,Spiele!$A$2:$F$16,3,FALSE)))</f>
        <v>60M</v>
      </c>
      <c r="E357" s="18">
        <f>IF(Abschlüsse[[#This Row],[Ergeb]]="ET",0,COUNTIFS($A$2:$A357,$A357,$B$2:$B357,$B357,$L$2:$L357,"&lt;&gt;ET"))</f>
        <v>8</v>
      </c>
      <c r="F357" s="11">
        <v>40</v>
      </c>
      <c r="G357" s="12">
        <v>1</v>
      </c>
      <c r="H357" s="18">
        <f>COUNTIFS('Rote Karten'!$A$2:$A$4,$A357,'Rote Karten'!$D$2:$D$4,"&lt;&gt;"&amp;$B357,'Rote Karten'!$B$2:$B$4,"&lt;"&amp;$F357,'Rote Karten'!$C$2:$C$4,"&lt;="&amp;$G357)-COUNTIFS('Rote Karten'!$A$2:$A$4,$A357,'Rote Karten'!$D$2:$D$4,$B357,'Rote Karten'!$B$2:$B$4,"&lt;"&amp;$F357,'Rote Karten'!$C$2:$C$4,"&lt;="&amp;$G357)</f>
        <v>0</v>
      </c>
      <c r="I357" s="17" t="str">
        <f>IF(OR($L357="Tor",$L357="ET"),_xlfn.IFNA(IF(VLOOKUP($A357,Spiele!$A$2:$C$16,3,FALSE)=$B357,COUNTIFS($L$2:$L357,"Tor",$B$2:$B357,$B357,$A$2:$A357,$A357)+COUNTIFS($L$2:$L357,"ET",$B$2:$B357,$B357,$A$2:$A357,$A357)&amp;":"&amp;COUNTIFS($L$2:$L357,"Tor",$B$2:$B357,"&lt;&gt;"&amp;$B357,$A$2:$A357,$A357)+COUNTIFS($L$2:$L357,"ET",$B$2:$B357,"&lt;&gt;"&amp;$B357,$A$2:$A357,$A357),COUNTIFS($L$2:$L357,"Tor",$B$2:$B357,"&lt;&gt;"&amp;$B357,$A$2:$A357,$A357)+COUNTIFS($L$2:$L357,"ET",$B$2:$B357,"&lt;&gt;"&amp;$B357,$A$2:$A357,$A357)&amp;":"&amp;COUNTIFS($L$2:$L357,"Tor",$B$2:$B357,$B357,$A$2:$A357,$A357)+COUNTIFS($L$2:$L357,"ET",$B$2:$B357,$B357,$A$2:$A357,$A357)),""),"")</f>
        <v>1:0</v>
      </c>
      <c r="J357" s="18">
        <f>_xlfn.IFNA(IF(VLOOKUP($A357,Spiele!$A$2:$D$16,3,FALSE)=$B357,(COUNTIFS($L$1:$L356,"Tor",$B$1:$B356,$B357,$A$1:$A356,$A357)+COUNTIFS($L$1:$L356,"ET",$B$1:$B356,$B357,$A$1:$A356,$A357))-(COUNTIFS($L$1:$L356,"Tor",$B$1:$B356,"&lt;&gt;"&amp;$B357,$A$1:$A356,$A357)+COUNTIFS($L$1:$L356,"ET",$B$1:$B356,"&lt;&gt;"&amp;$B357,$A$1:$A356,$A357)),(COUNTIFS($L$1:$L356,"Tor",$B$1:$B356,$B357,$A$1:$A356,$A357)+COUNTIFS($L$1:$L356,"ET",$B$1:$B356,$B357,$A$1:$A356,$A357))-(COUNTIFS($L$1:$L356,"Tor",$B$1:$B356,"&lt;&gt;"&amp;$B357,$A$1:$A356,$A357)+COUNTIFS($L$1:$L356,"ET",$B$1:$B356,"&lt;&gt;"&amp;$B357,$A$1:$A356,$A357))),"")</f>
        <v>0</v>
      </c>
      <c r="K357" s="3">
        <v>14</v>
      </c>
      <c r="L357" s="17" t="s">
        <v>0</v>
      </c>
      <c r="M357" s="2" t="s">
        <v>164</v>
      </c>
      <c r="N357" s="2" t="s">
        <v>3</v>
      </c>
      <c r="O357" s="17"/>
      <c r="AA357" s="2" t="s">
        <v>155</v>
      </c>
      <c r="AB357" s="17" t="s">
        <v>161</v>
      </c>
      <c r="AC357" s="14" t="s">
        <v>162</v>
      </c>
      <c r="AD357" s="14" t="s">
        <v>146</v>
      </c>
      <c r="AE357" s="18">
        <v>7</v>
      </c>
      <c r="AF357" s="13">
        <v>-6.5</v>
      </c>
      <c r="AG357" s="13">
        <v>5</v>
      </c>
      <c r="AH357" s="19">
        <f t="shared" si="20"/>
        <v>5.7502695588989567</v>
      </c>
      <c r="AI357" s="19">
        <f t="shared" si="21"/>
        <v>34.200427604672875</v>
      </c>
      <c r="AJ357" s="2" t="s">
        <v>170</v>
      </c>
      <c r="AK357" s="13">
        <v>0.5</v>
      </c>
      <c r="AL357" s="13">
        <v>2</v>
      </c>
      <c r="AM357" s="19">
        <f>IF(Abschlüsse[[#This Row],[Ergeb]]="ET","",SQRT(($AF357-$AK357)^2+($AG357-$AL357)^2))</f>
        <v>7.6157731058639087</v>
      </c>
      <c r="AN357" s="3">
        <v>1</v>
      </c>
      <c r="AO357" s="13">
        <v>-4</v>
      </c>
      <c r="AP357" s="13">
        <v>5.5</v>
      </c>
      <c r="AQ357" s="19">
        <f t="shared" si="22"/>
        <v>2.5495097567963922</v>
      </c>
      <c r="AR357" s="3">
        <v>0</v>
      </c>
      <c r="AU357" s="19" t="str">
        <f t="shared" si="23"/>
        <v/>
      </c>
    </row>
    <row r="358" spans="1:47" ht="25.05" customHeight="1">
      <c r="A358" s="3">
        <v>13</v>
      </c>
      <c r="B358" s="2" t="s">
        <v>77</v>
      </c>
      <c r="C358" s="17" t="str">
        <f>IF($A358="","",IF(VLOOKUP($A358,Spiele!$A$2:$D$16,3,FALSE)=$B358,"H","G"))</f>
        <v>G</v>
      </c>
      <c r="D358" s="17" t="str">
        <f>IF($B358="","",IF(VLOOKUP($A358,Spiele!$A$2:$F$16,3,FALSE)=$B358,VLOOKUP($A358,Spiele!$A$2:$F$16,4,FALSE),VLOOKUP($A358,Spiele!$A$2:$F$16,3,FALSE)))</f>
        <v>FCN</v>
      </c>
      <c r="E358" s="18">
        <f>IF(Abschlüsse[[#This Row],[Ergeb]]="ET",0,COUNTIFS($A$2:$A358,$A358,$B$2:$B358,$B358,$L$2:$L358,"&lt;&gt;ET"))</f>
        <v>10</v>
      </c>
      <c r="F358" s="11">
        <v>44</v>
      </c>
      <c r="G358" s="12">
        <v>2</v>
      </c>
      <c r="H358" s="18">
        <f>COUNTIFS('Rote Karten'!$A$2:$A$4,$A358,'Rote Karten'!$D$2:$D$4,"&lt;&gt;"&amp;$B358,'Rote Karten'!$B$2:$B$4,"&lt;"&amp;$F358,'Rote Karten'!$C$2:$C$4,"&lt;="&amp;$G358)-COUNTIFS('Rote Karten'!$A$2:$A$4,$A358,'Rote Karten'!$D$2:$D$4,$B358,'Rote Karten'!$B$2:$B$4,"&lt;"&amp;$F358,'Rote Karten'!$C$2:$C$4,"&lt;="&amp;$G358)</f>
        <v>0</v>
      </c>
      <c r="I358" s="17" t="str">
        <f>IF(OR($L358="Tor",$L358="ET"),_xlfn.IFNA(IF(VLOOKUP($A358,Spiele!$A$2:$C$16,3,FALSE)=$B358,COUNTIFS($L$2:$L358,"Tor",$B$2:$B358,$B358,$A$2:$A358,$A358)+COUNTIFS($L$2:$L358,"ET",$B$2:$B358,$B358,$A$2:$A358,$A358)&amp;":"&amp;COUNTIFS($L$2:$L358,"Tor",$B$2:$B358,"&lt;&gt;"&amp;$B358,$A$2:$A358,$A358)+COUNTIFS($L$2:$L358,"ET",$B$2:$B358,"&lt;&gt;"&amp;$B358,$A$2:$A358,$A358),COUNTIFS($L$2:$L358,"Tor",$B$2:$B358,"&lt;&gt;"&amp;$B358,$A$2:$A358,$A358)+COUNTIFS($L$2:$L358,"ET",$B$2:$B358,"&lt;&gt;"&amp;$B358,$A$2:$A358,$A358)&amp;":"&amp;COUNTIFS($L$2:$L358,"Tor",$B$2:$B358,$B358,$A$2:$A358,$A358)+COUNTIFS($L$2:$L358,"ET",$B$2:$B358,$B358,$A$2:$A358,$A358)),""),"")</f>
        <v/>
      </c>
      <c r="J358" s="18">
        <f>_xlfn.IFNA(IF(VLOOKUP($A358,Spiele!$A$2:$D$16,3,FALSE)=$B358,(COUNTIFS($L$1:$L357,"Tor",$B$1:$B357,$B358,$A$1:$A357,$A358)+COUNTIFS($L$1:$L357,"ET",$B$1:$B357,$B358,$A$1:$A357,$A358))-(COUNTIFS($L$1:$L357,"Tor",$B$1:$B357,"&lt;&gt;"&amp;$B358,$A$1:$A357,$A358)+COUNTIFS($L$1:$L357,"ET",$B$1:$B357,"&lt;&gt;"&amp;$B358,$A$1:$A357,$A358)),(COUNTIFS($L$1:$L357,"Tor",$B$1:$B357,$B358,$A$1:$A357,$A358)+COUNTIFS($L$1:$L357,"ET",$B$1:$B357,$B358,$A$1:$A357,$A358))-(COUNTIFS($L$1:$L357,"Tor",$B$1:$B357,"&lt;&gt;"&amp;$B358,$A$1:$A357,$A358)+COUNTIFS($L$1:$L357,"ET",$B$1:$B357,"&lt;&gt;"&amp;$B358,$A$1:$A357,$A358))),"")</f>
        <v>-1</v>
      </c>
      <c r="K358" s="3">
        <v>15</v>
      </c>
      <c r="L358" s="17" t="s">
        <v>19</v>
      </c>
      <c r="M358" s="2" t="s">
        <v>175</v>
      </c>
      <c r="O358" s="17"/>
      <c r="AA358" s="2" t="s">
        <v>143</v>
      </c>
      <c r="AB358" s="17" t="s">
        <v>144</v>
      </c>
      <c r="AC358" s="14" t="s">
        <v>151</v>
      </c>
      <c r="AD358" s="14" t="s">
        <v>157</v>
      </c>
      <c r="AE358" s="18"/>
      <c r="AF358" s="13">
        <v>-3</v>
      </c>
      <c r="AG358" s="13">
        <v>34</v>
      </c>
      <c r="AH358" s="19">
        <f t="shared" si="20"/>
        <v>34</v>
      </c>
      <c r="AI358" s="19">
        <f t="shared" si="21"/>
        <v>12.194976603981754</v>
      </c>
      <c r="AJ358" s="2" t="s">
        <v>147</v>
      </c>
      <c r="AK358" s="13">
        <v>0.5</v>
      </c>
      <c r="AL358" s="13">
        <v>0.5</v>
      </c>
      <c r="AM358" s="19">
        <f>IF(Abschlüsse[[#This Row],[Ergeb]]="ET","",SQRT(($AF358-$AK358)^2+($AG358-$AL358)^2))</f>
        <v>33.68233958619858</v>
      </c>
      <c r="AN358" s="3">
        <v>0</v>
      </c>
      <c r="AO358" s="13"/>
      <c r="AP358" s="13"/>
      <c r="AQ358" s="19" t="str">
        <f t="shared" si="22"/>
        <v/>
      </c>
      <c r="AR358" s="3">
        <v>3</v>
      </c>
      <c r="AS358" s="13">
        <v>-3.5</v>
      </c>
      <c r="AT358" s="13">
        <v>27</v>
      </c>
      <c r="AU358" s="19">
        <f t="shared" si="23"/>
        <v>7.0178344238090995</v>
      </c>
    </row>
    <row r="359" spans="1:47" ht="25.05" customHeight="1">
      <c r="A359" s="3">
        <v>13</v>
      </c>
      <c r="B359" s="2" t="s">
        <v>8</v>
      </c>
      <c r="C359" s="17" t="str">
        <f>IF($A359="","",IF(VLOOKUP($A359,Spiele!$A$2:$D$16,3,FALSE)=$B359,"H","G"))</f>
        <v>H</v>
      </c>
      <c r="D359" s="17" t="str">
        <f>IF($B359="","",IF(VLOOKUP($A359,Spiele!$A$2:$F$16,3,FALSE)=$B359,VLOOKUP($A359,Spiele!$A$2:$F$16,4,FALSE),VLOOKUP($A359,Spiele!$A$2:$F$16,3,FALSE)))</f>
        <v>60M</v>
      </c>
      <c r="E359" s="18">
        <f>IF(Abschlüsse[[#This Row],[Ergeb]]="ET",0,COUNTIFS($A$2:$A359,$A359,$B$2:$B359,$B359,$L$2:$L359,"&lt;&gt;ET"))</f>
        <v>9</v>
      </c>
      <c r="F359" s="11">
        <v>51</v>
      </c>
      <c r="G359" s="12">
        <v>2</v>
      </c>
      <c r="H359" s="18">
        <f>COUNTIFS('Rote Karten'!$A$2:$A$4,$A359,'Rote Karten'!$D$2:$D$4,"&lt;&gt;"&amp;$B359,'Rote Karten'!$B$2:$B$4,"&lt;"&amp;$F359,'Rote Karten'!$C$2:$C$4,"&lt;="&amp;$G359)-COUNTIFS('Rote Karten'!$A$2:$A$4,$A359,'Rote Karten'!$D$2:$D$4,$B359,'Rote Karten'!$B$2:$B$4,"&lt;"&amp;$F359,'Rote Karten'!$C$2:$C$4,"&lt;="&amp;$G359)</f>
        <v>0</v>
      </c>
      <c r="I359" s="17" t="str">
        <f>IF(OR($L359="Tor",$L359="ET"),_xlfn.IFNA(IF(VLOOKUP($A359,Spiele!$A$2:$C$16,3,FALSE)=$B359,COUNTIFS($L$2:$L359,"Tor",$B$2:$B359,$B359,$A$2:$A359,$A359)+COUNTIFS($L$2:$L359,"ET",$B$2:$B359,$B359,$A$2:$A359,$A359)&amp;":"&amp;COUNTIFS($L$2:$L359,"Tor",$B$2:$B359,"&lt;&gt;"&amp;$B359,$A$2:$A359,$A359)+COUNTIFS($L$2:$L359,"ET",$B$2:$B359,"&lt;&gt;"&amp;$B359,$A$2:$A359,$A359),COUNTIFS($L$2:$L359,"Tor",$B$2:$B359,"&lt;&gt;"&amp;$B359,$A$2:$A359,$A359)+COUNTIFS($L$2:$L359,"ET",$B$2:$B359,"&lt;&gt;"&amp;$B359,$A$2:$A359,$A359)&amp;":"&amp;COUNTIFS($L$2:$L359,"Tor",$B$2:$B359,$B359,$A$2:$A359,$A359)+COUNTIFS($L$2:$L359,"ET",$B$2:$B359,$B359,$A$2:$A359,$A359)),""),"")</f>
        <v/>
      </c>
      <c r="J359" s="18">
        <f>_xlfn.IFNA(IF(VLOOKUP($A359,Spiele!$A$2:$D$16,3,FALSE)=$B359,(COUNTIFS($L$1:$L358,"Tor",$B$1:$B358,$B359,$A$1:$A358,$A359)+COUNTIFS($L$1:$L358,"ET",$B$1:$B358,$B359,$A$1:$A358,$A359))-(COUNTIFS($L$1:$L358,"Tor",$B$1:$B358,"&lt;&gt;"&amp;$B359,$A$1:$A358,$A359)+COUNTIFS($L$1:$L358,"ET",$B$1:$B358,"&lt;&gt;"&amp;$B359,$A$1:$A358,$A359)),(COUNTIFS($L$1:$L358,"Tor",$B$1:$B358,$B359,$A$1:$A358,$A359)+COUNTIFS($L$1:$L358,"ET",$B$1:$B358,$B359,$A$1:$A358,$A359))-(COUNTIFS($L$1:$L358,"Tor",$B$1:$B358,"&lt;&gt;"&amp;$B359,$A$1:$A358,$A359)+COUNTIFS($L$1:$L358,"ET",$B$1:$B358,"&lt;&gt;"&amp;$B359,$A$1:$A358,$A359))),"")</f>
        <v>1</v>
      </c>
      <c r="K359" s="3">
        <v>16</v>
      </c>
      <c r="L359" s="18" t="s">
        <v>18</v>
      </c>
      <c r="M359" s="3" t="s">
        <v>164</v>
      </c>
      <c r="N359" s="2" t="s">
        <v>165</v>
      </c>
      <c r="O359" s="17">
        <v>8</v>
      </c>
      <c r="P359" s="2">
        <v>26</v>
      </c>
      <c r="Q359" s="2">
        <v>6</v>
      </c>
      <c r="AA359" s="22" t="s">
        <v>152</v>
      </c>
      <c r="AB359" s="18" t="s">
        <v>144</v>
      </c>
      <c r="AC359" s="14" t="s">
        <v>151</v>
      </c>
      <c r="AD359" s="14" t="s">
        <v>146</v>
      </c>
      <c r="AE359" s="18">
        <v>10</v>
      </c>
      <c r="AF359" s="13">
        <v>-10.5</v>
      </c>
      <c r="AG359" s="13">
        <v>13</v>
      </c>
      <c r="AH359" s="19">
        <f t="shared" si="20"/>
        <v>14.689642609675703</v>
      </c>
      <c r="AI359" s="19">
        <f t="shared" si="21"/>
        <v>19.694334659050181</v>
      </c>
      <c r="AJ359" s="3" t="s">
        <v>147</v>
      </c>
      <c r="AK359" s="13">
        <v>-3.5</v>
      </c>
      <c r="AL359" s="13">
        <v>2.5</v>
      </c>
      <c r="AM359" s="19">
        <f>IF(Abschlüsse[[#This Row],[Ergeb]]="ET","",SQRT(($AF359-$AK359)^2+($AG359-$AL359)^2))</f>
        <v>12.619429464123963</v>
      </c>
      <c r="AN359" s="3">
        <v>2</v>
      </c>
      <c r="AO359" s="13">
        <v>-10</v>
      </c>
      <c r="AP359" s="13">
        <v>13.5</v>
      </c>
      <c r="AQ359" s="19">
        <f t="shared" si="22"/>
        <v>0.70710678118654757</v>
      </c>
      <c r="AR359" s="3">
        <v>1</v>
      </c>
      <c r="AS359" s="13">
        <v>-3</v>
      </c>
      <c r="AT359" s="13">
        <v>7.5</v>
      </c>
      <c r="AU359" s="19">
        <f t="shared" si="23"/>
        <v>9.3005376188691375</v>
      </c>
    </row>
    <row r="360" spans="1:47" ht="25.05" customHeight="1">
      <c r="A360" s="3">
        <v>13</v>
      </c>
      <c r="B360" s="2" t="s">
        <v>77</v>
      </c>
      <c r="C360" s="17" t="str">
        <f>IF($A360="","",IF(VLOOKUP($A360,Spiele!$A$2:$D$16,3,FALSE)=$B360,"H","G"))</f>
        <v>G</v>
      </c>
      <c r="D360" s="17" t="str">
        <f>IF($B360="","",IF(VLOOKUP($A360,Spiele!$A$2:$F$16,3,FALSE)=$B360,VLOOKUP($A360,Spiele!$A$2:$F$16,4,FALSE),VLOOKUP($A360,Spiele!$A$2:$F$16,3,FALSE)))</f>
        <v>FCN</v>
      </c>
      <c r="E360" s="18">
        <f>IF(Abschlüsse[[#This Row],[Ergeb]]="ET",0,COUNTIFS($A$2:$A360,$A360,$B$2:$B360,$B360,$L$2:$L360,"&lt;&gt;ET"))</f>
        <v>11</v>
      </c>
      <c r="F360" s="11">
        <v>57</v>
      </c>
      <c r="G360" s="12">
        <v>2</v>
      </c>
      <c r="H360" s="18">
        <f>COUNTIFS('Rote Karten'!$A$2:$A$4,$A360,'Rote Karten'!$D$2:$D$4,"&lt;&gt;"&amp;$B360,'Rote Karten'!$B$2:$B$4,"&lt;"&amp;$F360,'Rote Karten'!$C$2:$C$4,"&lt;="&amp;$G360)-COUNTIFS('Rote Karten'!$A$2:$A$4,$A360,'Rote Karten'!$D$2:$D$4,$B360,'Rote Karten'!$B$2:$B$4,"&lt;"&amp;$F360,'Rote Karten'!$C$2:$C$4,"&lt;="&amp;$G360)</f>
        <v>0</v>
      </c>
      <c r="I360" s="17" t="str">
        <f>IF(OR($L360="Tor",$L360="ET"),_xlfn.IFNA(IF(VLOOKUP($A360,Spiele!$A$2:$C$16,3,FALSE)=$B360,COUNTIFS($L$2:$L360,"Tor",$B$2:$B360,$B360,$A$2:$A360,$A360)+COUNTIFS($L$2:$L360,"ET",$B$2:$B360,$B360,$A$2:$A360,$A360)&amp;":"&amp;COUNTIFS($L$2:$L360,"Tor",$B$2:$B360,"&lt;&gt;"&amp;$B360,$A$2:$A360,$A360)+COUNTIFS($L$2:$L360,"ET",$B$2:$B360,"&lt;&gt;"&amp;$B360,$A$2:$A360,$A360),COUNTIFS($L$2:$L360,"Tor",$B$2:$B360,"&lt;&gt;"&amp;$B360,$A$2:$A360,$A360)+COUNTIFS($L$2:$L360,"ET",$B$2:$B360,"&lt;&gt;"&amp;$B360,$A$2:$A360,$A360)&amp;":"&amp;COUNTIFS($L$2:$L360,"Tor",$B$2:$B360,$B360,$A$2:$A360,$A360)+COUNTIFS($L$2:$L360,"ET",$B$2:$B360,$B360,$A$2:$A360,$A360)),""),"")</f>
        <v/>
      </c>
      <c r="J360" s="18">
        <f>_xlfn.IFNA(IF(VLOOKUP($A360,Spiele!$A$2:$D$16,3,FALSE)=$B360,(COUNTIFS($L$1:$L359,"Tor",$B$1:$B359,$B360,$A$1:$A359,$A360)+COUNTIFS($L$1:$L359,"ET",$B$1:$B359,$B360,$A$1:$A359,$A360))-(COUNTIFS($L$1:$L359,"Tor",$B$1:$B359,"&lt;&gt;"&amp;$B360,$A$1:$A359,$A360)+COUNTIFS($L$1:$L359,"ET",$B$1:$B359,"&lt;&gt;"&amp;$B360,$A$1:$A359,$A360)),(COUNTIFS($L$1:$L359,"Tor",$B$1:$B359,$B360,$A$1:$A359,$A360)+COUNTIFS($L$1:$L359,"ET",$B$1:$B359,$B360,$A$1:$A359,$A360))-(COUNTIFS($L$1:$L359,"Tor",$B$1:$B359,"&lt;&gt;"&amp;$B360,$A$1:$A359,$A360)+COUNTIFS($L$1:$L359,"ET",$B$1:$B359,"&lt;&gt;"&amp;$B360,$A$1:$A359,$A360))),"")</f>
        <v>-1</v>
      </c>
      <c r="K360" s="3">
        <v>17</v>
      </c>
      <c r="L360" s="17" t="s">
        <v>19</v>
      </c>
      <c r="M360" s="2" t="s">
        <v>164</v>
      </c>
      <c r="N360" s="2" t="s">
        <v>153</v>
      </c>
      <c r="O360" s="17"/>
      <c r="AA360" s="2" t="s">
        <v>143</v>
      </c>
      <c r="AB360" s="17" t="s">
        <v>144</v>
      </c>
      <c r="AC360" s="14" t="s">
        <v>151</v>
      </c>
      <c r="AD360" s="14" t="s">
        <v>146</v>
      </c>
      <c r="AE360" s="18"/>
      <c r="AF360" s="13">
        <v>12</v>
      </c>
      <c r="AG360" s="13">
        <v>7.5</v>
      </c>
      <c r="AH360" s="19">
        <f t="shared" si="20"/>
        <v>11.216309553502882</v>
      </c>
      <c r="AI360" s="19">
        <f t="shared" si="21"/>
        <v>16.373402664953399</v>
      </c>
      <c r="AJ360" s="2" t="s">
        <v>147</v>
      </c>
      <c r="AK360" s="13">
        <v>3.5</v>
      </c>
      <c r="AL360" s="13">
        <v>0.5</v>
      </c>
      <c r="AM360" s="19">
        <f>IF(Abschlüsse[[#This Row],[Ergeb]]="ET","",SQRT(($AF360-$AK360)^2+($AG360-$AL360)^2))</f>
        <v>11.01135777277262</v>
      </c>
      <c r="AN360" s="3">
        <v>1</v>
      </c>
      <c r="AO360" s="13">
        <v>9</v>
      </c>
      <c r="AP360" s="13">
        <v>8.5</v>
      </c>
      <c r="AQ360" s="19">
        <f t="shared" si="22"/>
        <v>3.1622776601683795</v>
      </c>
      <c r="AR360" s="3">
        <v>0</v>
      </c>
      <c r="AU360" s="19" t="str">
        <f t="shared" si="23"/>
        <v/>
      </c>
    </row>
    <row r="361" spans="1:47" ht="25.05" customHeight="1">
      <c r="A361" s="3">
        <v>13</v>
      </c>
      <c r="B361" s="2" t="s">
        <v>8</v>
      </c>
      <c r="C361" s="17" t="str">
        <f>IF($A361="","",IF(VLOOKUP($A361,Spiele!$A$2:$D$16,3,FALSE)=$B361,"H","G"))</f>
        <v>H</v>
      </c>
      <c r="D361" s="17" t="str">
        <f>IF($B361="","",IF(VLOOKUP($A361,Spiele!$A$2:$F$16,3,FALSE)=$B361,VLOOKUP($A361,Spiele!$A$2:$F$16,4,FALSE),VLOOKUP($A361,Spiele!$A$2:$F$16,3,FALSE)))</f>
        <v>60M</v>
      </c>
      <c r="E361" s="18">
        <f>IF(Abschlüsse[[#This Row],[Ergeb]]="ET",0,COUNTIFS($A$2:$A361,$A361,$B$2:$B361,$B361,$L$2:$L361,"&lt;&gt;ET"))</f>
        <v>10</v>
      </c>
      <c r="F361" s="11">
        <v>59</v>
      </c>
      <c r="G361" s="12">
        <v>2</v>
      </c>
      <c r="H361" s="18">
        <f>COUNTIFS('Rote Karten'!$A$2:$A$4,$A361,'Rote Karten'!$D$2:$D$4,"&lt;&gt;"&amp;$B361,'Rote Karten'!$B$2:$B$4,"&lt;"&amp;$F361,'Rote Karten'!$C$2:$C$4,"&lt;="&amp;$G361)-COUNTIFS('Rote Karten'!$A$2:$A$4,$A361,'Rote Karten'!$D$2:$D$4,$B361,'Rote Karten'!$B$2:$B$4,"&lt;"&amp;$F361,'Rote Karten'!$C$2:$C$4,"&lt;="&amp;$G361)</f>
        <v>0</v>
      </c>
      <c r="I361" s="17" t="str">
        <f>IF(OR($L361="Tor",$L361="ET"),_xlfn.IFNA(IF(VLOOKUP($A361,Spiele!$A$2:$C$16,3,FALSE)=$B361,COUNTIFS($L$2:$L361,"Tor",$B$2:$B361,$B361,$A$2:$A361,$A361)+COUNTIFS($L$2:$L361,"ET",$B$2:$B361,$B361,$A$2:$A361,$A361)&amp;":"&amp;COUNTIFS($L$2:$L361,"Tor",$B$2:$B361,"&lt;&gt;"&amp;$B361,$A$2:$A361,$A361)+COUNTIFS($L$2:$L361,"ET",$B$2:$B361,"&lt;&gt;"&amp;$B361,$A$2:$A361,$A361),COUNTIFS($L$2:$L361,"Tor",$B$2:$B361,"&lt;&gt;"&amp;$B361,$A$2:$A361,$A361)+COUNTIFS($L$2:$L361,"ET",$B$2:$B361,"&lt;&gt;"&amp;$B361,$A$2:$A361,$A361)&amp;":"&amp;COUNTIFS($L$2:$L361,"Tor",$B$2:$B361,$B361,$A$2:$A361,$A361)+COUNTIFS($L$2:$L361,"ET",$B$2:$B361,$B361,$A$2:$A361,$A361)),""),"")</f>
        <v/>
      </c>
      <c r="J361" s="18">
        <f>_xlfn.IFNA(IF(VLOOKUP($A361,Spiele!$A$2:$D$16,3,FALSE)=$B361,(COUNTIFS($L$1:$L360,"Tor",$B$1:$B360,$B361,$A$1:$A360,$A361)+COUNTIFS($L$1:$L360,"ET",$B$1:$B360,$B361,$A$1:$A360,$A361))-(COUNTIFS($L$1:$L360,"Tor",$B$1:$B360,"&lt;&gt;"&amp;$B361,$A$1:$A360,$A361)+COUNTIFS($L$1:$L360,"ET",$B$1:$B360,"&lt;&gt;"&amp;$B361,$A$1:$A360,$A361)),(COUNTIFS($L$1:$L360,"Tor",$B$1:$B360,$B361,$A$1:$A360,$A361)+COUNTIFS($L$1:$L360,"ET",$B$1:$B360,$B361,$A$1:$A360,$A361))-(COUNTIFS($L$1:$L360,"Tor",$B$1:$B360,"&lt;&gt;"&amp;$B361,$A$1:$A360,$A361)+COUNTIFS($L$1:$L360,"ET",$B$1:$B360,"&lt;&gt;"&amp;$B361,$A$1:$A360,$A361))),"")</f>
        <v>1</v>
      </c>
      <c r="K361" s="3">
        <v>18</v>
      </c>
      <c r="L361" s="17" t="s">
        <v>18</v>
      </c>
      <c r="M361" s="2" t="s">
        <v>148</v>
      </c>
      <c r="N361" s="2" t="s">
        <v>159</v>
      </c>
      <c r="O361" s="17">
        <v>4</v>
      </c>
      <c r="P361" s="2">
        <v>23</v>
      </c>
      <c r="Q361" s="2">
        <v>6</v>
      </c>
      <c r="R361" s="2">
        <v>8</v>
      </c>
      <c r="S361" s="2">
        <v>20</v>
      </c>
      <c r="T361" s="2">
        <v>4</v>
      </c>
      <c r="AA361" s="2" t="s">
        <v>152</v>
      </c>
      <c r="AB361" s="17" t="s">
        <v>144</v>
      </c>
      <c r="AC361" s="14" t="s">
        <v>151</v>
      </c>
      <c r="AD361" s="14" t="s">
        <v>157</v>
      </c>
      <c r="AE361" s="18">
        <v>18</v>
      </c>
      <c r="AF361" s="13">
        <v>-14</v>
      </c>
      <c r="AG361" s="13">
        <v>19.5</v>
      </c>
      <c r="AH361" s="19">
        <f t="shared" si="20"/>
        <v>22.071828197954062</v>
      </c>
      <c r="AI361" s="19">
        <f t="shared" si="21"/>
        <v>14.230221882728383</v>
      </c>
      <c r="AJ361" s="2" t="s">
        <v>147</v>
      </c>
      <c r="AK361" s="13">
        <v>-1.5</v>
      </c>
      <c r="AL361" s="13">
        <v>2.5</v>
      </c>
      <c r="AM361" s="19">
        <f>IF(Abschlüsse[[#This Row],[Ergeb]]="ET","",SQRT(($AF361-$AK361)^2+($AG361-$AL361)^2))</f>
        <v>21.100947846009191</v>
      </c>
      <c r="AN361" s="3">
        <v>1</v>
      </c>
      <c r="AO361" s="13">
        <v>-14</v>
      </c>
      <c r="AP361" s="13">
        <v>18</v>
      </c>
      <c r="AQ361" s="19">
        <f t="shared" si="22"/>
        <v>1.5</v>
      </c>
      <c r="AR361" s="3">
        <v>2</v>
      </c>
      <c r="AS361" s="13">
        <v>-11</v>
      </c>
      <c r="AT361" s="13">
        <v>14.5</v>
      </c>
      <c r="AU361" s="19">
        <f t="shared" si="23"/>
        <v>5.8309518948453007</v>
      </c>
    </row>
    <row r="362" spans="1:47" ht="25.05" customHeight="1">
      <c r="A362" s="3">
        <v>13</v>
      </c>
      <c r="B362" s="2" t="s">
        <v>8</v>
      </c>
      <c r="C362" s="17" t="str">
        <f>IF($A362="","",IF(VLOOKUP($A362,Spiele!$A$2:$D$16,3,FALSE)=$B362,"H","G"))</f>
        <v>H</v>
      </c>
      <c r="D362" s="17" t="str">
        <f>IF($B362="","",IF(VLOOKUP($A362,Spiele!$A$2:$F$16,3,FALSE)=$B362,VLOOKUP($A362,Spiele!$A$2:$F$16,4,FALSE),VLOOKUP($A362,Spiele!$A$2:$F$16,3,FALSE)))</f>
        <v>60M</v>
      </c>
      <c r="E362" s="18">
        <f>IF(Abschlüsse[[#This Row],[Ergeb]]="ET",0,COUNTIFS($A$2:$A362,$A362,$B$2:$B362,$B362,$L$2:$L362,"&lt;&gt;ET"))</f>
        <v>11</v>
      </c>
      <c r="F362" s="11">
        <v>60</v>
      </c>
      <c r="G362" s="12">
        <v>2</v>
      </c>
      <c r="H362" s="18">
        <f>COUNTIFS('Rote Karten'!$A$2:$A$4,$A362,'Rote Karten'!$D$2:$D$4,"&lt;&gt;"&amp;$B362,'Rote Karten'!$B$2:$B$4,"&lt;"&amp;$F362,'Rote Karten'!$C$2:$C$4,"&lt;="&amp;$G362)-COUNTIFS('Rote Karten'!$A$2:$A$4,$A362,'Rote Karten'!$D$2:$D$4,$B362,'Rote Karten'!$B$2:$B$4,"&lt;"&amp;$F362,'Rote Karten'!$C$2:$C$4,"&lt;="&amp;$G362)</f>
        <v>0</v>
      </c>
      <c r="I362" s="17" t="str">
        <f>IF(OR($L362="Tor",$L362="ET"),_xlfn.IFNA(IF(VLOOKUP($A362,Spiele!$A$2:$C$16,3,FALSE)=$B362,COUNTIFS($L$2:$L362,"Tor",$B$2:$B362,$B362,$A$2:$A362,$A362)+COUNTIFS($L$2:$L362,"ET",$B$2:$B362,$B362,$A$2:$A362,$A362)&amp;":"&amp;COUNTIFS($L$2:$L362,"Tor",$B$2:$B362,"&lt;&gt;"&amp;$B362,$A$2:$A362,$A362)+COUNTIFS($L$2:$L362,"ET",$B$2:$B362,"&lt;&gt;"&amp;$B362,$A$2:$A362,$A362),COUNTIFS($L$2:$L362,"Tor",$B$2:$B362,"&lt;&gt;"&amp;$B362,$A$2:$A362,$A362)+COUNTIFS($L$2:$L362,"ET",$B$2:$B362,"&lt;&gt;"&amp;$B362,$A$2:$A362,$A362)&amp;":"&amp;COUNTIFS($L$2:$L362,"Tor",$B$2:$B362,$B362,$A$2:$A362,$A362)+COUNTIFS($L$2:$L362,"ET",$B$2:$B362,$B362,$A$2:$A362,$A362)),""),"")</f>
        <v/>
      </c>
      <c r="J362" s="18">
        <f>_xlfn.IFNA(IF(VLOOKUP($A362,Spiele!$A$2:$D$16,3,FALSE)=$B362,(COUNTIFS($L$1:$L361,"Tor",$B$1:$B361,$B362,$A$1:$A361,$A362)+COUNTIFS($L$1:$L361,"ET",$B$1:$B361,$B362,$A$1:$A361,$A362))-(COUNTIFS($L$1:$L361,"Tor",$B$1:$B361,"&lt;&gt;"&amp;$B362,$A$1:$A361,$A362)+COUNTIFS($L$1:$L361,"ET",$B$1:$B361,"&lt;&gt;"&amp;$B362,$A$1:$A361,$A362)),(COUNTIFS($L$1:$L361,"Tor",$B$1:$B361,$B362,$A$1:$A361,$A362)+COUNTIFS($L$1:$L361,"ET",$B$1:$B361,$B362,$A$1:$A361,$A362))-(COUNTIFS($L$1:$L361,"Tor",$B$1:$B361,"&lt;&gt;"&amp;$B362,$A$1:$A361,$A362)+COUNTIFS($L$1:$L361,"ET",$B$1:$B361,"&lt;&gt;"&amp;$B362,$A$1:$A361,$A362))),"")</f>
        <v>1</v>
      </c>
      <c r="K362" s="3">
        <v>19</v>
      </c>
      <c r="L362" s="17" t="s">
        <v>18</v>
      </c>
      <c r="M362" s="2" t="s">
        <v>175</v>
      </c>
      <c r="O362" s="17"/>
      <c r="AA362" s="2" t="s">
        <v>143</v>
      </c>
      <c r="AB362" s="17" t="s">
        <v>144</v>
      </c>
      <c r="AC362" s="14" t="s">
        <v>151</v>
      </c>
      <c r="AD362" s="14" t="s">
        <v>146</v>
      </c>
      <c r="AE362" s="18">
        <v>8</v>
      </c>
      <c r="AF362" s="13">
        <v>14</v>
      </c>
      <c r="AG362" s="13">
        <v>23.5</v>
      </c>
      <c r="AH362" s="19">
        <f t="shared" si="20"/>
        <v>25.674220533445606</v>
      </c>
      <c r="AI362" s="19">
        <f t="shared" si="21"/>
        <v>13.174977970680043</v>
      </c>
      <c r="AJ362" s="2" t="s">
        <v>147</v>
      </c>
      <c r="AK362" s="13">
        <v>0</v>
      </c>
      <c r="AL362" s="13">
        <v>2.5</v>
      </c>
      <c r="AM362" s="19">
        <f>IF(Abschlüsse[[#This Row],[Ergeb]]="ET","",SQRT(($AF362-$AK362)^2+($AG362-$AL362)^2))</f>
        <v>25.238858928247925</v>
      </c>
      <c r="AN362" s="3">
        <v>0</v>
      </c>
      <c r="AO362" s="13"/>
      <c r="AP362" s="13"/>
      <c r="AQ362" s="19" t="str">
        <f t="shared" si="22"/>
        <v/>
      </c>
      <c r="AR362" s="3">
        <v>3</v>
      </c>
      <c r="AS362" s="13">
        <v>9</v>
      </c>
      <c r="AT362" s="13">
        <v>16</v>
      </c>
      <c r="AU362" s="19">
        <f t="shared" si="23"/>
        <v>9.013878188659973</v>
      </c>
    </row>
    <row r="363" spans="1:47" ht="25.05" customHeight="1">
      <c r="A363" s="3">
        <v>13</v>
      </c>
      <c r="B363" s="2" t="s">
        <v>77</v>
      </c>
      <c r="C363" s="17" t="str">
        <f>IF($A363="","",IF(VLOOKUP($A363,Spiele!$A$2:$D$16,3,FALSE)=$B363,"H","G"))</f>
        <v>G</v>
      </c>
      <c r="D363" s="17" t="str">
        <f>IF($B363="","",IF(VLOOKUP($A363,Spiele!$A$2:$F$16,3,FALSE)=$B363,VLOOKUP($A363,Spiele!$A$2:$F$16,4,FALSE),VLOOKUP($A363,Spiele!$A$2:$F$16,3,FALSE)))</f>
        <v>FCN</v>
      </c>
      <c r="E363" s="18">
        <f>IF(Abschlüsse[[#This Row],[Ergeb]]="ET",0,COUNTIFS($A$2:$A363,$A363,$B$2:$B363,$B363,$L$2:$L363,"&lt;&gt;ET"))</f>
        <v>12</v>
      </c>
      <c r="F363" s="11">
        <v>61</v>
      </c>
      <c r="G363" s="12">
        <v>2</v>
      </c>
      <c r="H363" s="18">
        <f>COUNTIFS('Rote Karten'!$A$2:$A$4,$A363,'Rote Karten'!$D$2:$D$4,"&lt;&gt;"&amp;$B363,'Rote Karten'!$B$2:$B$4,"&lt;"&amp;$F363,'Rote Karten'!$C$2:$C$4,"&lt;="&amp;$G363)-COUNTIFS('Rote Karten'!$A$2:$A$4,$A363,'Rote Karten'!$D$2:$D$4,$B363,'Rote Karten'!$B$2:$B$4,"&lt;"&amp;$F363,'Rote Karten'!$C$2:$C$4,"&lt;="&amp;$G363)</f>
        <v>0</v>
      </c>
      <c r="I363" s="17" t="str">
        <f>IF(OR($L363="Tor",$L363="ET"),_xlfn.IFNA(IF(VLOOKUP($A363,Spiele!$A$2:$C$16,3,FALSE)=$B363,COUNTIFS($L$2:$L363,"Tor",$B$2:$B363,$B363,$A$2:$A363,$A363)+COUNTIFS($L$2:$L363,"ET",$B$2:$B363,$B363,$A$2:$A363,$A363)&amp;":"&amp;COUNTIFS($L$2:$L363,"Tor",$B$2:$B363,"&lt;&gt;"&amp;$B363,$A$2:$A363,$A363)+COUNTIFS($L$2:$L363,"ET",$B$2:$B363,"&lt;&gt;"&amp;$B363,$A$2:$A363,$A363),COUNTIFS($L$2:$L363,"Tor",$B$2:$B363,"&lt;&gt;"&amp;$B363,$A$2:$A363,$A363)+COUNTIFS($L$2:$L363,"ET",$B$2:$B363,"&lt;&gt;"&amp;$B363,$A$2:$A363,$A363)&amp;":"&amp;COUNTIFS($L$2:$L363,"Tor",$B$2:$B363,$B363,$A$2:$A363,$A363)+COUNTIFS($L$2:$L363,"ET",$B$2:$B363,$B363,$A$2:$A363,$A363)),""),"")</f>
        <v>1:1</v>
      </c>
      <c r="J363" s="18">
        <f>_xlfn.IFNA(IF(VLOOKUP($A363,Spiele!$A$2:$D$16,3,FALSE)=$B363,(COUNTIFS($L$1:$L362,"Tor",$B$1:$B362,$B363,$A$1:$A362,$A363)+COUNTIFS($L$1:$L362,"ET",$B$1:$B362,$B363,$A$1:$A362,$A363))-(COUNTIFS($L$1:$L362,"Tor",$B$1:$B362,"&lt;&gt;"&amp;$B363,$A$1:$A362,$A363)+COUNTIFS($L$1:$L362,"ET",$B$1:$B362,"&lt;&gt;"&amp;$B363,$A$1:$A362,$A363)),(COUNTIFS($L$1:$L362,"Tor",$B$1:$B362,$B363,$A$1:$A362,$A363)+COUNTIFS($L$1:$L362,"ET",$B$1:$B362,$B363,$A$1:$A362,$A363))-(COUNTIFS($L$1:$L362,"Tor",$B$1:$B362,"&lt;&gt;"&amp;$B363,$A$1:$A362,$A363)+COUNTIFS($L$1:$L362,"ET",$B$1:$B362,"&lt;&gt;"&amp;$B363,$A$1:$A362,$A363))),"")</f>
        <v>-1</v>
      </c>
      <c r="K363" s="3">
        <v>20</v>
      </c>
      <c r="L363" s="17" t="s">
        <v>0</v>
      </c>
      <c r="M363" s="2" t="s">
        <v>164</v>
      </c>
      <c r="N363" s="2" t="s">
        <v>153</v>
      </c>
      <c r="O363" s="17"/>
      <c r="AA363" s="2" t="s">
        <v>152</v>
      </c>
      <c r="AB363" s="17" t="s">
        <v>150</v>
      </c>
      <c r="AC363" s="14" t="s">
        <v>151</v>
      </c>
      <c r="AD363" s="14" t="s">
        <v>157</v>
      </c>
      <c r="AE363" s="18"/>
      <c r="AF363" s="13">
        <v>-8.5</v>
      </c>
      <c r="AG363" s="13">
        <v>7</v>
      </c>
      <c r="AH363" s="19">
        <f t="shared" si="20"/>
        <v>8.5103231431009725</v>
      </c>
      <c r="AI363" s="19">
        <f t="shared" si="21"/>
        <v>25.411688271902904</v>
      </c>
      <c r="AJ363" s="2" t="s">
        <v>147</v>
      </c>
      <c r="AK363" s="13">
        <v>-3</v>
      </c>
      <c r="AL363" s="13">
        <v>0.5</v>
      </c>
      <c r="AM363" s="19">
        <f>IF(Abschlüsse[[#This Row],[Ergeb]]="ET","",SQRT(($AF363-$AK363)^2+($AG363-$AL363)^2))</f>
        <v>8.5146931829632013</v>
      </c>
      <c r="AN363" s="3">
        <v>1</v>
      </c>
      <c r="AO363" s="13">
        <v>-5</v>
      </c>
      <c r="AP363" s="13">
        <v>6.5</v>
      </c>
      <c r="AQ363" s="19">
        <f t="shared" si="22"/>
        <v>3.5355339059327378</v>
      </c>
      <c r="AR363" s="3">
        <v>0</v>
      </c>
      <c r="AU363" s="19" t="str">
        <f t="shared" si="23"/>
        <v/>
      </c>
    </row>
    <row r="364" spans="1:47" ht="25.05" customHeight="1">
      <c r="A364" s="3">
        <v>13</v>
      </c>
      <c r="B364" s="2" t="s">
        <v>77</v>
      </c>
      <c r="C364" s="17" t="str">
        <f>IF($A364="","",IF(VLOOKUP($A364,Spiele!$A$2:$D$16,3,FALSE)=$B364,"H","G"))</f>
        <v>G</v>
      </c>
      <c r="D364" s="17" t="str">
        <f>IF($B364="","",IF(VLOOKUP($A364,Spiele!$A$2:$F$16,3,FALSE)=$B364,VLOOKUP($A364,Spiele!$A$2:$F$16,4,FALSE),VLOOKUP($A364,Spiele!$A$2:$F$16,3,FALSE)))</f>
        <v>FCN</v>
      </c>
      <c r="E364" s="18">
        <f>IF(Abschlüsse[[#This Row],[Ergeb]]="ET",0,COUNTIFS($A$2:$A364,$A364,$B$2:$B364,$B364,$L$2:$L364,"&lt;&gt;ET"))</f>
        <v>13</v>
      </c>
      <c r="F364" s="11">
        <v>65</v>
      </c>
      <c r="G364" s="12">
        <v>2</v>
      </c>
      <c r="H364" s="18">
        <f>COUNTIFS('Rote Karten'!$A$2:$A$4,$A364,'Rote Karten'!$D$2:$D$4,"&lt;&gt;"&amp;$B364,'Rote Karten'!$B$2:$B$4,"&lt;"&amp;$F364,'Rote Karten'!$C$2:$C$4,"&lt;="&amp;$G364)-COUNTIFS('Rote Karten'!$A$2:$A$4,$A364,'Rote Karten'!$D$2:$D$4,$B364,'Rote Karten'!$B$2:$B$4,"&lt;"&amp;$F364,'Rote Karten'!$C$2:$C$4,"&lt;="&amp;$G364)</f>
        <v>0</v>
      </c>
      <c r="I364" s="17" t="str">
        <f>IF(OR($L364="Tor",$L364="ET"),_xlfn.IFNA(IF(VLOOKUP($A364,Spiele!$A$2:$C$16,3,FALSE)=$B364,COUNTIFS($L$2:$L364,"Tor",$B$2:$B364,$B364,$A$2:$A364,$A364)+COUNTIFS($L$2:$L364,"ET",$B$2:$B364,$B364,$A$2:$A364,$A364)&amp;":"&amp;COUNTIFS($L$2:$L364,"Tor",$B$2:$B364,"&lt;&gt;"&amp;$B364,$A$2:$A364,$A364)+COUNTIFS($L$2:$L364,"ET",$B$2:$B364,"&lt;&gt;"&amp;$B364,$A$2:$A364,$A364),COUNTIFS($L$2:$L364,"Tor",$B$2:$B364,"&lt;&gt;"&amp;$B364,$A$2:$A364,$A364)+COUNTIFS($L$2:$L364,"ET",$B$2:$B364,"&lt;&gt;"&amp;$B364,$A$2:$A364,$A364)&amp;":"&amp;COUNTIFS($L$2:$L364,"Tor",$B$2:$B364,$B364,$A$2:$A364,$A364)+COUNTIFS($L$2:$L364,"ET",$B$2:$B364,$B364,$A$2:$A364,$A364)),""),"")</f>
        <v/>
      </c>
      <c r="J364" s="18">
        <f>_xlfn.IFNA(IF(VLOOKUP($A364,Spiele!$A$2:$D$16,3,FALSE)=$B364,(COUNTIFS($L$1:$L363,"Tor",$B$1:$B363,$B364,$A$1:$A363,$A364)+COUNTIFS($L$1:$L363,"ET",$B$1:$B363,$B364,$A$1:$A363,$A364))-(COUNTIFS($L$1:$L363,"Tor",$B$1:$B363,"&lt;&gt;"&amp;$B364,$A$1:$A363,$A364)+COUNTIFS($L$1:$L363,"ET",$B$1:$B363,"&lt;&gt;"&amp;$B364,$A$1:$A363,$A364)),(COUNTIFS($L$1:$L363,"Tor",$B$1:$B363,$B364,$A$1:$A363,$A364)+COUNTIFS($L$1:$L363,"ET",$B$1:$B363,$B364,$A$1:$A363,$A364))-(COUNTIFS($L$1:$L363,"Tor",$B$1:$B363,"&lt;&gt;"&amp;$B364,$A$1:$A363,$A364)+COUNTIFS($L$1:$L363,"ET",$B$1:$B363,"&lt;&gt;"&amp;$B364,$A$1:$A363,$A364))),"")</f>
        <v>0</v>
      </c>
      <c r="K364" s="3">
        <v>21</v>
      </c>
      <c r="L364" s="17" t="s">
        <v>18</v>
      </c>
      <c r="M364" s="2" t="s">
        <v>164</v>
      </c>
      <c r="N364" s="2" t="s">
        <v>3</v>
      </c>
      <c r="O364" s="17"/>
      <c r="AA364" s="2" t="s">
        <v>142</v>
      </c>
      <c r="AB364" s="17" t="s">
        <v>144</v>
      </c>
      <c r="AC364" s="14" t="s">
        <v>151</v>
      </c>
      <c r="AD364" s="14" t="s">
        <v>157</v>
      </c>
      <c r="AE364" s="18"/>
      <c r="AF364" s="13">
        <v>4.5</v>
      </c>
      <c r="AG364" s="13">
        <v>11</v>
      </c>
      <c r="AH364" s="19">
        <f t="shared" si="20"/>
        <v>11.032026105842935</v>
      </c>
      <c r="AI364" s="19">
        <f t="shared" si="21"/>
        <v>32.201857009576806</v>
      </c>
      <c r="AJ364" s="2" t="s">
        <v>147</v>
      </c>
      <c r="AK364" s="13">
        <v>1</v>
      </c>
      <c r="AL364" s="13">
        <v>0.5</v>
      </c>
      <c r="AM364" s="19">
        <f>IF(Abschlüsse[[#This Row],[Ergeb]]="ET","",SQRT(($AF364-$AK364)^2+($AG364-$AL364)^2))</f>
        <v>11.067971810589327</v>
      </c>
      <c r="AN364" s="3">
        <v>1</v>
      </c>
      <c r="AO364" s="13">
        <v>4.5</v>
      </c>
      <c r="AP364" s="13">
        <v>9</v>
      </c>
      <c r="AQ364" s="19">
        <f t="shared" si="22"/>
        <v>2</v>
      </c>
      <c r="AR364" s="3">
        <v>1</v>
      </c>
      <c r="AS364" s="13">
        <v>4</v>
      </c>
      <c r="AT364" s="13">
        <v>5.5</v>
      </c>
      <c r="AU364" s="19">
        <f t="shared" si="23"/>
        <v>5.5226805085936306</v>
      </c>
    </row>
    <row r="365" spans="1:47" ht="25.05" customHeight="1">
      <c r="A365" s="3">
        <v>13</v>
      </c>
      <c r="B365" s="2" t="s">
        <v>8</v>
      </c>
      <c r="C365" s="17" t="str">
        <f>IF($A365="","",IF(VLOOKUP($A365,Spiele!$A$2:$D$16,3,FALSE)=$B365,"H","G"))</f>
        <v>H</v>
      </c>
      <c r="D365" s="17" t="str">
        <f>IF($B365="","",IF(VLOOKUP($A365,Spiele!$A$2:$F$16,3,FALSE)=$B365,VLOOKUP($A365,Spiele!$A$2:$F$16,4,FALSE),VLOOKUP($A365,Spiele!$A$2:$F$16,3,FALSE)))</f>
        <v>60M</v>
      </c>
      <c r="E365" s="18">
        <f>IF(Abschlüsse[[#This Row],[Ergeb]]="ET",0,COUNTIFS($A$2:$A365,$A365,$B$2:$B365,$B365,$L$2:$L365,"&lt;&gt;ET"))</f>
        <v>12</v>
      </c>
      <c r="F365" s="11">
        <v>68</v>
      </c>
      <c r="G365" s="12">
        <v>2</v>
      </c>
      <c r="H365" s="18">
        <f>COUNTIFS('Rote Karten'!$A$2:$A$4,$A365,'Rote Karten'!$D$2:$D$4,"&lt;&gt;"&amp;$B365,'Rote Karten'!$B$2:$B$4,"&lt;"&amp;$F365,'Rote Karten'!$C$2:$C$4,"&lt;="&amp;$G365)-COUNTIFS('Rote Karten'!$A$2:$A$4,$A365,'Rote Karten'!$D$2:$D$4,$B365,'Rote Karten'!$B$2:$B$4,"&lt;"&amp;$F365,'Rote Karten'!$C$2:$C$4,"&lt;="&amp;$G365)</f>
        <v>0</v>
      </c>
      <c r="I365" s="17" t="str">
        <f>IF(OR($L365="Tor",$L365="ET"),_xlfn.IFNA(IF(VLOOKUP($A365,Spiele!$A$2:$C$16,3,FALSE)=$B365,COUNTIFS($L$2:$L365,"Tor",$B$2:$B365,$B365,$A$2:$A365,$A365)+COUNTIFS($L$2:$L365,"ET",$B$2:$B365,$B365,$A$2:$A365,$A365)&amp;":"&amp;COUNTIFS($L$2:$L365,"Tor",$B$2:$B365,"&lt;&gt;"&amp;$B365,$A$2:$A365,$A365)+COUNTIFS($L$2:$L365,"ET",$B$2:$B365,"&lt;&gt;"&amp;$B365,$A$2:$A365,$A365),COUNTIFS($L$2:$L365,"Tor",$B$2:$B365,"&lt;&gt;"&amp;$B365,$A$2:$A365,$A365)+COUNTIFS($L$2:$L365,"ET",$B$2:$B365,"&lt;&gt;"&amp;$B365,$A$2:$A365,$A365)&amp;":"&amp;COUNTIFS($L$2:$L365,"Tor",$B$2:$B365,$B365,$A$2:$A365,$A365)+COUNTIFS($L$2:$L365,"ET",$B$2:$B365,$B365,$A$2:$A365,$A365)),""),"")</f>
        <v/>
      </c>
      <c r="J365" s="18">
        <f>_xlfn.IFNA(IF(VLOOKUP($A365,Spiele!$A$2:$D$16,3,FALSE)=$B365,(COUNTIFS($L$1:$L364,"Tor",$B$1:$B364,$B365,$A$1:$A364,$A365)+COUNTIFS($L$1:$L364,"ET",$B$1:$B364,$B365,$A$1:$A364,$A365))-(COUNTIFS($L$1:$L364,"Tor",$B$1:$B364,"&lt;&gt;"&amp;$B365,$A$1:$A364,$A365)+COUNTIFS($L$1:$L364,"ET",$B$1:$B364,"&lt;&gt;"&amp;$B365,$A$1:$A364,$A365)),(COUNTIFS($L$1:$L364,"Tor",$B$1:$B364,$B365,$A$1:$A364,$A365)+COUNTIFS($L$1:$L364,"ET",$B$1:$B364,$B365,$A$1:$A364,$A365))-(COUNTIFS($L$1:$L364,"Tor",$B$1:$B364,"&lt;&gt;"&amp;$B365,$A$1:$A364,$A365)+COUNTIFS($L$1:$L364,"ET",$B$1:$B364,"&lt;&gt;"&amp;$B365,$A$1:$A364,$A365))),"")</f>
        <v>0</v>
      </c>
      <c r="K365" s="3">
        <v>22</v>
      </c>
      <c r="L365" s="17" t="s">
        <v>20</v>
      </c>
      <c r="M365" s="2" t="s">
        <v>141</v>
      </c>
      <c r="N365" s="2" t="s">
        <v>154</v>
      </c>
      <c r="O365" s="17">
        <v>8</v>
      </c>
      <c r="P365" s="2">
        <v>5</v>
      </c>
      <c r="Q365" s="2">
        <v>8</v>
      </c>
      <c r="R365" s="2">
        <v>6</v>
      </c>
      <c r="AA365" s="2" t="s">
        <v>155</v>
      </c>
      <c r="AB365" s="17" t="s">
        <v>161</v>
      </c>
      <c r="AC365" s="14" t="s">
        <v>162</v>
      </c>
      <c r="AD365" s="14" t="s">
        <v>146</v>
      </c>
      <c r="AE365" s="18">
        <v>16</v>
      </c>
      <c r="AF365" s="13">
        <v>-5.5</v>
      </c>
      <c r="AG365" s="13">
        <v>4</v>
      </c>
      <c r="AH365" s="19">
        <f t="shared" si="20"/>
        <v>4.4029081298614443</v>
      </c>
      <c r="AI365" s="19">
        <f t="shared" si="21"/>
        <v>41.707579601485392</v>
      </c>
      <c r="AJ365" s="2" t="s">
        <v>170</v>
      </c>
      <c r="AK365" s="13">
        <v>-4</v>
      </c>
      <c r="AL365" s="13">
        <v>3</v>
      </c>
      <c r="AM365" s="19">
        <f>IF(Abschlüsse[[#This Row],[Ergeb]]="ET","",SQRT(($AF365-$AK365)^2+($AG365-$AL365)^2))</f>
        <v>1.8027756377319946</v>
      </c>
      <c r="AN365" s="3">
        <v>1</v>
      </c>
      <c r="AO365" s="13">
        <v>-5.5</v>
      </c>
      <c r="AP365" s="13">
        <v>3.5</v>
      </c>
      <c r="AQ365" s="19">
        <f t="shared" si="22"/>
        <v>0.5</v>
      </c>
      <c r="AR365" s="3">
        <v>2</v>
      </c>
      <c r="AS365" s="13">
        <v>0.5</v>
      </c>
      <c r="AT365" s="13">
        <v>1.5</v>
      </c>
      <c r="AU365" s="19">
        <f t="shared" si="23"/>
        <v>6.5</v>
      </c>
    </row>
    <row r="366" spans="1:47" ht="25.05" customHeight="1">
      <c r="A366" s="3">
        <v>13</v>
      </c>
      <c r="B366" s="2" t="s">
        <v>8</v>
      </c>
      <c r="C366" s="17" t="str">
        <f>IF($A366="","",IF(VLOOKUP($A366,Spiele!$A$2:$D$16,3,FALSE)=$B366,"H","G"))</f>
        <v>H</v>
      </c>
      <c r="D366" s="17" t="str">
        <f>IF($B366="","",IF(VLOOKUP($A366,Spiele!$A$2:$F$16,3,FALSE)=$B366,VLOOKUP($A366,Spiele!$A$2:$F$16,4,FALSE),VLOOKUP($A366,Spiele!$A$2:$F$16,3,FALSE)))</f>
        <v>60M</v>
      </c>
      <c r="E366" s="18">
        <f>IF(Abschlüsse[[#This Row],[Ergeb]]="ET",0,COUNTIFS($A$2:$A366,$A366,$B$2:$B366,$B366,$L$2:$L366,"&lt;&gt;ET"))</f>
        <v>13</v>
      </c>
      <c r="F366" s="11">
        <v>71</v>
      </c>
      <c r="G366" s="12">
        <v>2</v>
      </c>
      <c r="H366" s="18">
        <f>COUNTIFS('Rote Karten'!$A$2:$A$4,$A366,'Rote Karten'!$D$2:$D$4,"&lt;&gt;"&amp;$B366,'Rote Karten'!$B$2:$B$4,"&lt;"&amp;$F366,'Rote Karten'!$C$2:$C$4,"&lt;="&amp;$G366)-COUNTIFS('Rote Karten'!$A$2:$A$4,$A366,'Rote Karten'!$D$2:$D$4,$B366,'Rote Karten'!$B$2:$B$4,"&lt;"&amp;$F366,'Rote Karten'!$C$2:$C$4,"&lt;="&amp;$G366)</f>
        <v>0</v>
      </c>
      <c r="I366" s="17" t="str">
        <f>IF(OR($L366="Tor",$L366="ET"),_xlfn.IFNA(IF(VLOOKUP($A366,Spiele!$A$2:$C$16,3,FALSE)=$B366,COUNTIFS($L$2:$L366,"Tor",$B$2:$B366,$B366,$A$2:$A366,$A366)+COUNTIFS($L$2:$L366,"ET",$B$2:$B366,$B366,$A$2:$A366,$A366)&amp;":"&amp;COUNTIFS($L$2:$L366,"Tor",$B$2:$B366,"&lt;&gt;"&amp;$B366,$A$2:$A366,$A366)+COUNTIFS($L$2:$L366,"ET",$B$2:$B366,"&lt;&gt;"&amp;$B366,$A$2:$A366,$A366),COUNTIFS($L$2:$L366,"Tor",$B$2:$B366,"&lt;&gt;"&amp;$B366,$A$2:$A366,$A366)+COUNTIFS($L$2:$L366,"ET",$B$2:$B366,"&lt;&gt;"&amp;$B366,$A$2:$A366,$A366)&amp;":"&amp;COUNTIFS($L$2:$L366,"Tor",$B$2:$B366,$B366,$A$2:$A366,$A366)+COUNTIFS($L$2:$L366,"ET",$B$2:$B366,$B366,$A$2:$A366,$A366)),""),"")</f>
        <v/>
      </c>
      <c r="J366" s="18">
        <f>_xlfn.IFNA(IF(VLOOKUP($A366,Spiele!$A$2:$D$16,3,FALSE)=$B366,(COUNTIFS($L$1:$L365,"Tor",$B$1:$B365,$B366,$A$1:$A365,$A366)+COUNTIFS($L$1:$L365,"ET",$B$1:$B365,$B366,$A$1:$A365,$A366))-(COUNTIFS($L$1:$L365,"Tor",$B$1:$B365,"&lt;&gt;"&amp;$B366,$A$1:$A365,$A366)+COUNTIFS($L$1:$L365,"ET",$B$1:$B365,"&lt;&gt;"&amp;$B366,$A$1:$A365,$A366)),(COUNTIFS($L$1:$L365,"Tor",$B$1:$B365,$B366,$A$1:$A365,$A366)+COUNTIFS($L$1:$L365,"ET",$B$1:$B365,$B366,$A$1:$A365,$A366))-(COUNTIFS($L$1:$L365,"Tor",$B$1:$B365,"&lt;&gt;"&amp;$B366,$A$1:$A365,$A366)+COUNTIFS($L$1:$L365,"ET",$B$1:$B365,"&lt;&gt;"&amp;$B366,$A$1:$A365,$A366))),"")</f>
        <v>0</v>
      </c>
      <c r="K366" s="3">
        <v>23</v>
      </c>
      <c r="L366" s="17" t="s">
        <v>19</v>
      </c>
      <c r="M366" s="2" t="s">
        <v>148</v>
      </c>
      <c r="N366" s="2" t="s">
        <v>159</v>
      </c>
      <c r="O366" s="17">
        <v>7</v>
      </c>
      <c r="P366" s="2">
        <v>18</v>
      </c>
      <c r="Q366" s="2">
        <v>8</v>
      </c>
      <c r="R366" s="2">
        <v>7</v>
      </c>
      <c r="S366" s="2">
        <v>23</v>
      </c>
      <c r="T366" s="2">
        <v>6</v>
      </c>
      <c r="U366" s="2">
        <v>5</v>
      </c>
      <c r="V366" s="2">
        <v>16</v>
      </c>
      <c r="W366" s="2">
        <v>20</v>
      </c>
      <c r="AA366" s="2" t="s">
        <v>143</v>
      </c>
      <c r="AB366" s="17" t="s">
        <v>150</v>
      </c>
      <c r="AC366" s="14" t="s">
        <v>151</v>
      </c>
      <c r="AD366" s="14" t="s">
        <v>157</v>
      </c>
      <c r="AE366" s="18">
        <v>10</v>
      </c>
      <c r="AF366" s="13">
        <v>2.5</v>
      </c>
      <c r="AG366" s="13">
        <v>15</v>
      </c>
      <c r="AH366" s="19">
        <f t="shared" si="20"/>
        <v>15</v>
      </c>
      <c r="AI366" s="19">
        <f t="shared" si="21"/>
        <v>26.748394088035369</v>
      </c>
      <c r="AJ366" s="2" t="s">
        <v>147</v>
      </c>
      <c r="AK366" s="13">
        <v>0</v>
      </c>
      <c r="AL366" s="13">
        <v>3.5</v>
      </c>
      <c r="AM366" s="19">
        <f>IF(Abschlüsse[[#This Row],[Ergeb]]="ET","",SQRT(($AF366-$AK366)^2+($AG366-$AL366)^2))</f>
        <v>11.76860229593982</v>
      </c>
      <c r="AN366" s="3">
        <v>0</v>
      </c>
      <c r="AO366" s="13"/>
      <c r="AP366" s="13"/>
      <c r="AQ366" s="19" t="str">
        <f t="shared" si="22"/>
        <v/>
      </c>
      <c r="AR366" s="3">
        <v>3</v>
      </c>
      <c r="AS366" s="13">
        <v>1.5</v>
      </c>
      <c r="AT366" s="13">
        <v>11</v>
      </c>
      <c r="AU366" s="19">
        <f t="shared" si="23"/>
        <v>4.1231056256176606</v>
      </c>
    </row>
    <row r="367" spans="1:47" ht="25.05" customHeight="1">
      <c r="A367" s="3">
        <v>13</v>
      </c>
      <c r="B367" s="2" t="s">
        <v>8</v>
      </c>
      <c r="C367" s="17" t="str">
        <f>IF($A367="","",IF(VLOOKUP($A367,Spiele!$A$2:$D$16,3,FALSE)=$B367,"H","G"))</f>
        <v>H</v>
      </c>
      <c r="D367" s="17" t="str">
        <f>IF($B367="","",IF(VLOOKUP($A367,Spiele!$A$2:$F$16,3,FALSE)=$B367,VLOOKUP($A367,Spiele!$A$2:$F$16,4,FALSE),VLOOKUP($A367,Spiele!$A$2:$F$16,3,FALSE)))</f>
        <v>60M</v>
      </c>
      <c r="E367" s="18">
        <f>IF(Abschlüsse[[#This Row],[Ergeb]]="ET",0,COUNTIFS($A$2:$A367,$A367,$B$2:$B367,$B367,$L$2:$L367,"&lt;&gt;ET"))</f>
        <v>14</v>
      </c>
      <c r="F367" s="11">
        <v>73</v>
      </c>
      <c r="G367" s="12">
        <v>2</v>
      </c>
      <c r="H367" s="18">
        <f>COUNTIFS('Rote Karten'!$A$2:$A$4,$A367,'Rote Karten'!$D$2:$D$4,"&lt;&gt;"&amp;$B367,'Rote Karten'!$B$2:$B$4,"&lt;"&amp;$F367,'Rote Karten'!$C$2:$C$4,"&lt;="&amp;$G367)-COUNTIFS('Rote Karten'!$A$2:$A$4,$A367,'Rote Karten'!$D$2:$D$4,$B367,'Rote Karten'!$B$2:$B$4,"&lt;"&amp;$F367,'Rote Karten'!$C$2:$C$4,"&lt;="&amp;$G367)</f>
        <v>0</v>
      </c>
      <c r="I367" s="17" t="str">
        <f>IF(OR($L367="Tor",$L367="ET"),_xlfn.IFNA(IF(VLOOKUP($A367,Spiele!$A$2:$C$16,3,FALSE)=$B367,COUNTIFS($L$2:$L367,"Tor",$B$2:$B367,$B367,$A$2:$A367,$A367)+COUNTIFS($L$2:$L367,"ET",$B$2:$B367,$B367,$A$2:$A367,$A367)&amp;":"&amp;COUNTIFS($L$2:$L367,"Tor",$B$2:$B367,"&lt;&gt;"&amp;$B367,$A$2:$A367,$A367)+COUNTIFS($L$2:$L367,"ET",$B$2:$B367,"&lt;&gt;"&amp;$B367,$A$2:$A367,$A367),COUNTIFS($L$2:$L367,"Tor",$B$2:$B367,"&lt;&gt;"&amp;$B367,$A$2:$A367,$A367)+COUNTIFS($L$2:$L367,"ET",$B$2:$B367,"&lt;&gt;"&amp;$B367,$A$2:$A367,$A367)&amp;":"&amp;COUNTIFS($L$2:$L367,"Tor",$B$2:$B367,$B367,$A$2:$A367,$A367)+COUNTIFS($L$2:$L367,"ET",$B$2:$B367,$B367,$A$2:$A367,$A367)),""),"")</f>
        <v/>
      </c>
      <c r="J367" s="18">
        <f>_xlfn.IFNA(IF(VLOOKUP($A367,Spiele!$A$2:$D$16,3,FALSE)=$B367,(COUNTIFS($L$1:$L366,"Tor",$B$1:$B366,$B367,$A$1:$A366,$A367)+COUNTIFS($L$1:$L366,"ET",$B$1:$B366,$B367,$A$1:$A366,$A367))-(COUNTIFS($L$1:$L366,"Tor",$B$1:$B366,"&lt;&gt;"&amp;$B367,$A$1:$A366,$A367)+COUNTIFS($L$1:$L366,"ET",$B$1:$B366,"&lt;&gt;"&amp;$B367,$A$1:$A366,$A367)),(COUNTIFS($L$1:$L366,"Tor",$B$1:$B366,$B367,$A$1:$A366,$A367)+COUNTIFS($L$1:$L366,"ET",$B$1:$B366,$B367,$A$1:$A366,$A367))-(COUNTIFS($L$1:$L366,"Tor",$B$1:$B366,"&lt;&gt;"&amp;$B367,$A$1:$A366,$A367)+COUNTIFS($L$1:$L366,"ET",$B$1:$B366,"&lt;&gt;"&amp;$B367,$A$1:$A366,$A367))),"")</f>
        <v>0</v>
      </c>
      <c r="K367" s="3">
        <v>24</v>
      </c>
      <c r="L367" s="17" t="s">
        <v>19</v>
      </c>
      <c r="M367" s="2" t="s">
        <v>164</v>
      </c>
      <c r="N367" s="2" t="s">
        <v>165</v>
      </c>
      <c r="O367" s="17">
        <v>18</v>
      </c>
      <c r="P367" s="2">
        <v>5</v>
      </c>
      <c r="Q367" s="2">
        <v>18</v>
      </c>
      <c r="AA367" s="2" t="s">
        <v>152</v>
      </c>
      <c r="AB367" s="17" t="s">
        <v>144</v>
      </c>
      <c r="AC367" s="14" t="s">
        <v>151</v>
      </c>
      <c r="AD367" s="14" t="s">
        <v>146</v>
      </c>
      <c r="AE367" s="18">
        <v>7</v>
      </c>
      <c r="AF367" s="13">
        <v>-13.5</v>
      </c>
      <c r="AG367" s="13">
        <v>16.5</v>
      </c>
      <c r="AH367" s="19">
        <f t="shared" si="20"/>
        <v>19.211340400919454</v>
      </c>
      <c r="AI367" s="19">
        <f t="shared" si="21"/>
        <v>15.312989252529659</v>
      </c>
      <c r="AJ367" s="2" t="s">
        <v>147</v>
      </c>
      <c r="AK367" s="13">
        <v>-3.5</v>
      </c>
      <c r="AL367" s="13">
        <v>2</v>
      </c>
      <c r="AM367" s="19">
        <f>IF(Abschlüsse[[#This Row],[Ergeb]]="ET","",SQRT(($AF367-$AK367)^2+($AG367-$AL367)^2))</f>
        <v>17.613914953808536</v>
      </c>
      <c r="AN367" s="3">
        <v>2</v>
      </c>
      <c r="AO367" s="13">
        <v>-12.5</v>
      </c>
      <c r="AP367" s="13">
        <v>17.5</v>
      </c>
      <c r="AQ367" s="19">
        <f t="shared" si="22"/>
        <v>1.4142135623730951</v>
      </c>
      <c r="AR367" s="3">
        <v>0</v>
      </c>
      <c r="AU367" s="19" t="str">
        <f t="shared" si="23"/>
        <v/>
      </c>
    </row>
    <row r="368" spans="1:47" ht="25.05" customHeight="1">
      <c r="A368" s="3">
        <v>13</v>
      </c>
      <c r="B368" s="2" t="s">
        <v>8</v>
      </c>
      <c r="C368" s="17" t="str">
        <f>IF($A368="","",IF(VLOOKUP($A368,Spiele!$A$2:$D$16,3,FALSE)=$B368,"H","G"))</f>
        <v>H</v>
      </c>
      <c r="D368" s="17" t="str">
        <f>IF($B368="","",IF(VLOOKUP($A368,Spiele!$A$2:$F$16,3,FALSE)=$B368,VLOOKUP($A368,Spiele!$A$2:$F$16,4,FALSE),VLOOKUP($A368,Spiele!$A$2:$F$16,3,FALSE)))</f>
        <v>60M</v>
      </c>
      <c r="E368" s="18">
        <f>IF(Abschlüsse[[#This Row],[Ergeb]]="ET",0,COUNTIFS($A$2:$A368,$A368,$B$2:$B368,$B368,$L$2:$L368,"&lt;&gt;ET"))</f>
        <v>15</v>
      </c>
      <c r="F368" s="11">
        <v>77</v>
      </c>
      <c r="G368" s="12">
        <v>2</v>
      </c>
      <c r="H368" s="18">
        <f>COUNTIFS('Rote Karten'!$A$2:$A$4,$A368,'Rote Karten'!$D$2:$D$4,"&lt;&gt;"&amp;$B368,'Rote Karten'!$B$2:$B$4,"&lt;"&amp;$F368,'Rote Karten'!$C$2:$C$4,"&lt;="&amp;$G368)-COUNTIFS('Rote Karten'!$A$2:$A$4,$A368,'Rote Karten'!$D$2:$D$4,$B368,'Rote Karten'!$B$2:$B$4,"&lt;"&amp;$F368,'Rote Karten'!$C$2:$C$4,"&lt;="&amp;$G368)</f>
        <v>0</v>
      </c>
      <c r="I368" s="17" t="str">
        <f>IF(OR($L368="Tor",$L368="ET"),_xlfn.IFNA(IF(VLOOKUP($A368,Spiele!$A$2:$C$16,3,FALSE)=$B368,COUNTIFS($L$2:$L368,"Tor",$B$2:$B368,$B368,$A$2:$A368,$A368)+COUNTIFS($L$2:$L368,"ET",$B$2:$B368,$B368,$A$2:$A368,$A368)&amp;":"&amp;COUNTIFS($L$2:$L368,"Tor",$B$2:$B368,"&lt;&gt;"&amp;$B368,$A$2:$A368,$A368)+COUNTIFS($L$2:$L368,"ET",$B$2:$B368,"&lt;&gt;"&amp;$B368,$A$2:$A368,$A368),COUNTIFS($L$2:$L368,"Tor",$B$2:$B368,"&lt;&gt;"&amp;$B368,$A$2:$A368,$A368)+COUNTIFS($L$2:$L368,"ET",$B$2:$B368,"&lt;&gt;"&amp;$B368,$A$2:$A368,$A368)&amp;":"&amp;COUNTIFS($L$2:$L368,"Tor",$B$2:$B368,$B368,$A$2:$A368,$A368)+COUNTIFS($L$2:$L368,"ET",$B$2:$B368,$B368,$A$2:$A368,$A368)),""),"")</f>
        <v/>
      </c>
      <c r="J368" s="18">
        <f>_xlfn.IFNA(IF(VLOOKUP($A368,Spiele!$A$2:$D$16,3,FALSE)=$B368,(COUNTIFS($L$1:$L367,"Tor",$B$1:$B367,$B368,$A$1:$A367,$A368)+COUNTIFS($L$1:$L367,"ET",$B$1:$B367,$B368,$A$1:$A367,$A368))-(COUNTIFS($L$1:$L367,"Tor",$B$1:$B367,"&lt;&gt;"&amp;$B368,$A$1:$A367,$A368)+COUNTIFS($L$1:$L367,"ET",$B$1:$B367,"&lt;&gt;"&amp;$B368,$A$1:$A367,$A368)),(COUNTIFS($L$1:$L367,"Tor",$B$1:$B367,$B368,$A$1:$A367,$A368)+COUNTIFS($L$1:$L367,"ET",$B$1:$B367,$B368,$A$1:$A367,$A368))-(COUNTIFS($L$1:$L367,"Tor",$B$1:$B367,"&lt;&gt;"&amp;$B368,$A$1:$A367,$A368)+COUNTIFS($L$1:$L367,"ET",$B$1:$B367,"&lt;&gt;"&amp;$B368,$A$1:$A367,$A368))),"")</f>
        <v>0</v>
      </c>
      <c r="K368" s="3">
        <v>25</v>
      </c>
      <c r="L368" s="17" t="s">
        <v>20</v>
      </c>
      <c r="M368" s="2" t="s">
        <v>164</v>
      </c>
      <c r="N368" s="2" t="s">
        <v>159</v>
      </c>
      <c r="O368" s="17">
        <v>10</v>
      </c>
      <c r="AA368" s="2" t="s">
        <v>152</v>
      </c>
      <c r="AB368" s="17" t="s">
        <v>144</v>
      </c>
      <c r="AC368" s="14" t="s">
        <v>151</v>
      </c>
      <c r="AD368" s="14" t="s">
        <v>157</v>
      </c>
      <c r="AE368" s="18">
        <v>6</v>
      </c>
      <c r="AF368" s="13">
        <v>14.5</v>
      </c>
      <c r="AG368" s="13">
        <v>14</v>
      </c>
      <c r="AH368" s="19">
        <f t="shared" si="20"/>
        <v>17.7060893480181</v>
      </c>
      <c r="AI368" s="19">
        <f t="shared" si="21"/>
        <v>14.620361026676797</v>
      </c>
      <c r="AJ368" s="2" t="s">
        <v>147</v>
      </c>
      <c r="AK368" s="13">
        <v>2.5</v>
      </c>
      <c r="AL368" s="13">
        <v>1.5</v>
      </c>
      <c r="AM368" s="19">
        <f>IF(Abschlüsse[[#This Row],[Ergeb]]="ET","",SQRT(($AF368-$AK368)^2+($AG368-$AL368)^2))</f>
        <v>17.327723451163457</v>
      </c>
      <c r="AN368" s="3">
        <v>1</v>
      </c>
      <c r="AO368" s="13">
        <v>14</v>
      </c>
      <c r="AP368" s="13">
        <v>14</v>
      </c>
      <c r="AQ368" s="19">
        <f t="shared" si="22"/>
        <v>0.5</v>
      </c>
      <c r="AR368" s="3">
        <v>2</v>
      </c>
      <c r="AS368" s="13">
        <v>8.5</v>
      </c>
      <c r="AT368" s="13">
        <v>8</v>
      </c>
      <c r="AU368" s="19">
        <f t="shared" si="23"/>
        <v>8.4852813742385695</v>
      </c>
    </row>
    <row r="369" spans="1:47" ht="25.05" customHeight="1">
      <c r="A369" s="3">
        <v>13</v>
      </c>
      <c r="B369" s="2" t="s">
        <v>77</v>
      </c>
      <c r="C369" s="17" t="str">
        <f>IF($A369="","",IF(VLOOKUP($A369,Spiele!$A$2:$D$16,3,FALSE)=$B369,"H","G"))</f>
        <v>G</v>
      </c>
      <c r="D369" s="17" t="str">
        <f>IF($B369="","",IF(VLOOKUP($A369,Spiele!$A$2:$F$16,3,FALSE)=$B369,VLOOKUP($A369,Spiele!$A$2:$F$16,4,FALSE),VLOOKUP($A369,Spiele!$A$2:$F$16,3,FALSE)))</f>
        <v>FCN</v>
      </c>
      <c r="E369" s="18">
        <f>IF(Abschlüsse[[#This Row],[Ergeb]]="ET",0,COUNTIFS($A$2:$A369,$A369,$B$2:$B369,$B369,$L$2:$L369,"&lt;&gt;ET"))</f>
        <v>14</v>
      </c>
      <c r="F369" s="11">
        <v>83</v>
      </c>
      <c r="G369" s="12">
        <v>2</v>
      </c>
      <c r="H369" s="18">
        <f>COUNTIFS('Rote Karten'!$A$2:$A$4,$A369,'Rote Karten'!$D$2:$D$4,"&lt;&gt;"&amp;$B369,'Rote Karten'!$B$2:$B$4,"&lt;"&amp;$F369,'Rote Karten'!$C$2:$C$4,"&lt;="&amp;$G369)-COUNTIFS('Rote Karten'!$A$2:$A$4,$A369,'Rote Karten'!$D$2:$D$4,$B369,'Rote Karten'!$B$2:$B$4,"&lt;"&amp;$F369,'Rote Karten'!$C$2:$C$4,"&lt;="&amp;$G369)</f>
        <v>0</v>
      </c>
      <c r="I369" s="17" t="str">
        <f>IF(OR($L369="Tor",$L369="ET"),_xlfn.IFNA(IF(VLOOKUP($A369,Spiele!$A$2:$C$16,3,FALSE)=$B369,COUNTIFS($L$2:$L369,"Tor",$B$2:$B369,$B369,$A$2:$A369,$A369)+COUNTIFS($L$2:$L369,"ET",$B$2:$B369,$B369,$A$2:$A369,$A369)&amp;":"&amp;COUNTIFS($L$2:$L369,"Tor",$B$2:$B369,"&lt;&gt;"&amp;$B369,$A$2:$A369,$A369)+COUNTIFS($L$2:$L369,"ET",$B$2:$B369,"&lt;&gt;"&amp;$B369,$A$2:$A369,$A369),COUNTIFS($L$2:$L369,"Tor",$B$2:$B369,"&lt;&gt;"&amp;$B369,$A$2:$A369,$A369)+COUNTIFS($L$2:$L369,"ET",$B$2:$B369,"&lt;&gt;"&amp;$B369,$A$2:$A369,$A369)&amp;":"&amp;COUNTIFS($L$2:$L369,"Tor",$B$2:$B369,$B369,$A$2:$A369,$A369)+COUNTIFS($L$2:$L369,"ET",$B$2:$B369,$B369,$A$2:$A369,$A369)),""),"")</f>
        <v/>
      </c>
      <c r="J369" s="18">
        <f>_xlfn.IFNA(IF(VLOOKUP($A369,Spiele!$A$2:$D$16,3,FALSE)=$B369,(COUNTIFS($L$1:$L368,"Tor",$B$1:$B368,$B369,$A$1:$A368,$A369)+COUNTIFS($L$1:$L368,"ET",$B$1:$B368,$B369,$A$1:$A368,$A369))-(COUNTIFS($L$1:$L368,"Tor",$B$1:$B368,"&lt;&gt;"&amp;$B369,$A$1:$A368,$A369)+COUNTIFS($L$1:$L368,"ET",$B$1:$B368,"&lt;&gt;"&amp;$B369,$A$1:$A368,$A369)),(COUNTIFS($L$1:$L368,"Tor",$B$1:$B368,$B369,$A$1:$A368,$A369)+COUNTIFS($L$1:$L368,"ET",$B$1:$B368,$B369,$A$1:$A368,$A369))-(COUNTIFS($L$1:$L368,"Tor",$B$1:$B368,"&lt;&gt;"&amp;$B369,$A$1:$A368,$A369)+COUNTIFS($L$1:$L368,"ET",$B$1:$B368,"&lt;&gt;"&amp;$B369,$A$1:$A368,$A369))),"")</f>
        <v>0</v>
      </c>
      <c r="K369" s="3">
        <v>26</v>
      </c>
      <c r="L369" s="17" t="s">
        <v>18</v>
      </c>
      <c r="M369" s="2" t="s">
        <v>148</v>
      </c>
      <c r="N369" s="2" t="s">
        <v>153</v>
      </c>
      <c r="O369" s="17"/>
      <c r="AA369" s="2" t="s">
        <v>143</v>
      </c>
      <c r="AB369" s="17" t="s">
        <v>144</v>
      </c>
      <c r="AC369" s="14" t="s">
        <v>151</v>
      </c>
      <c r="AD369" s="14" t="s">
        <v>157</v>
      </c>
      <c r="AE369" s="18"/>
      <c r="AF369" s="13">
        <v>-12</v>
      </c>
      <c r="AG369" s="13">
        <v>18</v>
      </c>
      <c r="AH369" s="19">
        <f t="shared" si="20"/>
        <v>19.838235808660002</v>
      </c>
      <c r="AI369" s="19">
        <f t="shared" si="21"/>
        <v>16.163407255354326</v>
      </c>
      <c r="AJ369" s="2" t="s">
        <v>147</v>
      </c>
      <c r="AK369" s="13">
        <v>-1.5</v>
      </c>
      <c r="AL369" s="13">
        <v>2.5</v>
      </c>
      <c r="AM369" s="19">
        <f>IF(Abschlüsse[[#This Row],[Ergeb]]="ET","",SQRT(($AF369-$AK369)^2+($AG369-$AL369)^2))</f>
        <v>18.721645226849056</v>
      </c>
      <c r="AN369" s="3">
        <v>1</v>
      </c>
      <c r="AO369" s="13">
        <v>-10.5</v>
      </c>
      <c r="AP369" s="13">
        <v>21</v>
      </c>
      <c r="AQ369" s="19">
        <f t="shared" si="22"/>
        <v>3.3541019662496847</v>
      </c>
      <c r="AR369" s="3">
        <v>0</v>
      </c>
      <c r="AU369" s="19" t="str">
        <f t="shared" si="23"/>
        <v/>
      </c>
    </row>
    <row r="370" spans="1:47" ht="25.05" customHeight="1">
      <c r="A370" s="3">
        <v>14</v>
      </c>
      <c r="B370" s="2" t="s">
        <v>79</v>
      </c>
      <c r="C370" s="17" t="str">
        <f>IF($A370="","",IF(VLOOKUP($A370,Spiele!$A$2:$D$16,3,FALSE)=$B370,"H","G"))</f>
        <v>H</v>
      </c>
      <c r="D370" s="17" t="str">
        <f>IF($B370="","",IF(VLOOKUP($A370,Spiele!$A$2:$F$16,3,FALSE)=$B370,VLOOKUP($A370,Spiele!$A$2:$F$16,4,FALSE),VLOOKUP($A370,Spiele!$A$2:$F$16,3,FALSE)))</f>
        <v>FCN</v>
      </c>
      <c r="E370" s="18">
        <f>IF(Abschlüsse[[#This Row],[Ergeb]]="ET",0,COUNTIFS($A$2:$A370,$A370,$B$2:$B370,$B370,$L$2:$L370,"&lt;&gt;ET"))</f>
        <v>1</v>
      </c>
      <c r="F370" s="11">
        <v>7</v>
      </c>
      <c r="G370" s="12">
        <v>1</v>
      </c>
      <c r="H370" s="18">
        <f>COUNTIFS('Rote Karten'!$A$2:$A$4,$A370,'Rote Karten'!$D$2:$D$4,"&lt;&gt;"&amp;$B370,'Rote Karten'!$B$2:$B$4,"&lt;"&amp;$F370,'Rote Karten'!$C$2:$C$4,"&lt;="&amp;$G370)-COUNTIFS('Rote Karten'!$A$2:$A$4,$A370,'Rote Karten'!$D$2:$D$4,$B370,'Rote Karten'!$B$2:$B$4,"&lt;"&amp;$F370,'Rote Karten'!$C$2:$C$4,"&lt;="&amp;$G370)</f>
        <v>0</v>
      </c>
      <c r="I370" s="17" t="str">
        <f>IF(OR($L370="Tor",$L370="ET"),_xlfn.IFNA(IF(VLOOKUP($A370,Spiele!$A$2:$C$16,3,FALSE)=$B370,COUNTIFS($L$2:$L370,"Tor",$B$2:$B370,$B370,$A$2:$A370,$A370)+COUNTIFS($L$2:$L370,"ET",$B$2:$B370,$B370,$A$2:$A370,$A370)&amp;":"&amp;COUNTIFS($L$2:$L370,"Tor",$B$2:$B370,"&lt;&gt;"&amp;$B370,$A$2:$A370,$A370)+COUNTIFS($L$2:$L370,"ET",$B$2:$B370,"&lt;&gt;"&amp;$B370,$A$2:$A370,$A370),COUNTIFS($L$2:$L370,"Tor",$B$2:$B370,"&lt;&gt;"&amp;$B370,$A$2:$A370,$A370)+COUNTIFS($L$2:$L370,"ET",$B$2:$B370,"&lt;&gt;"&amp;$B370,$A$2:$A370,$A370)&amp;":"&amp;COUNTIFS($L$2:$L370,"Tor",$B$2:$B370,$B370,$A$2:$A370,$A370)+COUNTIFS($L$2:$L370,"ET",$B$2:$B370,$B370,$A$2:$A370,$A370)),""),"")</f>
        <v/>
      </c>
      <c r="J370" s="18">
        <f>_xlfn.IFNA(IF(VLOOKUP($A370,Spiele!$A$2:$D$16,3,FALSE)=$B370,(COUNTIFS($L$1:$L369,"Tor",$B$1:$B369,$B370,$A$1:$A369,$A370)+COUNTIFS($L$1:$L369,"ET",$B$1:$B369,$B370,$A$1:$A369,$A370))-(COUNTIFS($L$1:$L369,"Tor",$B$1:$B369,"&lt;&gt;"&amp;$B370,$A$1:$A369,$A370)+COUNTIFS($L$1:$L369,"ET",$B$1:$B369,"&lt;&gt;"&amp;$B370,$A$1:$A369,$A370)),(COUNTIFS($L$1:$L369,"Tor",$B$1:$B369,$B370,$A$1:$A369,$A370)+COUNTIFS($L$1:$L369,"ET",$B$1:$B369,$B370,$A$1:$A369,$A370))-(COUNTIFS($L$1:$L369,"Tor",$B$1:$B369,"&lt;&gt;"&amp;$B370,$A$1:$A369,$A370)+COUNTIFS($L$1:$L369,"ET",$B$1:$B369,"&lt;&gt;"&amp;$B370,$A$1:$A369,$A370))),"")</f>
        <v>0</v>
      </c>
      <c r="K370" s="3">
        <v>1</v>
      </c>
      <c r="L370" s="17" t="s">
        <v>19</v>
      </c>
      <c r="M370" s="2" t="s">
        <v>164</v>
      </c>
      <c r="N370" s="2" t="s">
        <v>3</v>
      </c>
      <c r="O370" s="17"/>
      <c r="AA370" s="2" t="s">
        <v>143</v>
      </c>
      <c r="AB370" s="17" t="s">
        <v>144</v>
      </c>
      <c r="AC370" s="14" t="s">
        <v>151</v>
      </c>
      <c r="AD370" s="14" t="s">
        <v>157</v>
      </c>
      <c r="AE370" s="18"/>
      <c r="AF370" s="13">
        <v>-14.5</v>
      </c>
      <c r="AG370" s="13">
        <v>18.5</v>
      </c>
      <c r="AH370" s="19">
        <f t="shared" si="20"/>
        <v>21.441912228157264</v>
      </c>
      <c r="AI370" s="19">
        <f t="shared" si="21"/>
        <v>14.100633260461773</v>
      </c>
      <c r="AJ370" s="2" t="s">
        <v>147</v>
      </c>
      <c r="AK370" s="13">
        <v>-1.5</v>
      </c>
      <c r="AL370" s="13">
        <v>1</v>
      </c>
      <c r="AM370" s="19">
        <f>IF(Abschlüsse[[#This Row],[Ergeb]]="ET","",SQRT(($AF370-$AK370)^2+($AG370-$AL370)^2))</f>
        <v>21.80022935659164</v>
      </c>
      <c r="AN370" s="3">
        <v>2</v>
      </c>
      <c r="AO370" s="13">
        <v>-14.5</v>
      </c>
      <c r="AP370" s="13">
        <v>17</v>
      </c>
      <c r="AQ370" s="19">
        <f t="shared" ref="AQ370:AQ411" si="24">IF(AN370=0,"",SQRT(($AF370-$AO370)^2+($AG370-$AP370)^2))</f>
        <v>1.5</v>
      </c>
      <c r="AR370" s="3">
        <v>1</v>
      </c>
      <c r="AS370" s="13">
        <v>-11</v>
      </c>
      <c r="AT370" s="13">
        <v>14.5</v>
      </c>
      <c r="AU370" s="19">
        <f t="shared" ref="AU370:AU411" si="25">IF(AR370=0,"",SQRT(($AF370-$AS370)^2+($AG370-$AT370)^2))</f>
        <v>5.315072906367325</v>
      </c>
    </row>
    <row r="371" spans="1:47" ht="25.05" customHeight="1">
      <c r="A371" s="3">
        <v>14</v>
      </c>
      <c r="B371" s="2" t="s">
        <v>8</v>
      </c>
      <c r="C371" s="17" t="str">
        <f>IF($A371="","",IF(VLOOKUP($A371,Spiele!$A$2:$D$16,3,FALSE)=$B371,"H","G"))</f>
        <v>G</v>
      </c>
      <c r="D371" s="17" t="str">
        <f>IF($B371="","",IF(VLOOKUP($A371,Spiele!$A$2:$F$16,3,FALSE)=$B371,VLOOKUP($A371,Spiele!$A$2:$F$16,4,FALSE),VLOOKUP($A371,Spiele!$A$2:$F$16,3,FALSE)))</f>
        <v>SGF</v>
      </c>
      <c r="E371" s="18">
        <f>IF(Abschlüsse[[#This Row],[Ergeb]]="ET",0,COUNTIFS($A$2:$A371,$A371,$B$2:$B371,$B371,$L$2:$L371,"&lt;&gt;ET"))</f>
        <v>1</v>
      </c>
      <c r="F371" s="11">
        <v>9</v>
      </c>
      <c r="G371" s="12">
        <v>1</v>
      </c>
      <c r="H371" s="18">
        <f>COUNTIFS('Rote Karten'!$A$2:$A$4,$A371,'Rote Karten'!$D$2:$D$4,"&lt;&gt;"&amp;$B371,'Rote Karten'!$B$2:$B$4,"&lt;"&amp;$F371,'Rote Karten'!$C$2:$C$4,"&lt;="&amp;$G371)-COUNTIFS('Rote Karten'!$A$2:$A$4,$A371,'Rote Karten'!$D$2:$D$4,$B371,'Rote Karten'!$B$2:$B$4,"&lt;"&amp;$F371,'Rote Karten'!$C$2:$C$4,"&lt;="&amp;$G371)</f>
        <v>0</v>
      </c>
      <c r="I371" s="17" t="str">
        <f>IF(OR($L371="Tor",$L371="ET"),_xlfn.IFNA(IF(VLOOKUP($A371,Spiele!$A$2:$C$16,3,FALSE)=$B371,COUNTIFS($L$2:$L371,"Tor",$B$2:$B371,$B371,$A$2:$A371,$A371)+COUNTIFS($L$2:$L371,"ET",$B$2:$B371,$B371,$A$2:$A371,$A371)&amp;":"&amp;COUNTIFS($L$2:$L371,"Tor",$B$2:$B371,"&lt;&gt;"&amp;$B371,$A$2:$A371,$A371)+COUNTIFS($L$2:$L371,"ET",$B$2:$B371,"&lt;&gt;"&amp;$B371,$A$2:$A371,$A371),COUNTIFS($L$2:$L371,"Tor",$B$2:$B371,"&lt;&gt;"&amp;$B371,$A$2:$A371,$A371)+COUNTIFS($L$2:$L371,"ET",$B$2:$B371,"&lt;&gt;"&amp;$B371,$A$2:$A371,$A371)&amp;":"&amp;COUNTIFS($L$2:$L371,"Tor",$B$2:$B371,$B371,$A$2:$A371,$A371)+COUNTIFS($L$2:$L371,"ET",$B$2:$B371,$B371,$A$2:$A371,$A371)),""),"")</f>
        <v/>
      </c>
      <c r="J371" s="18">
        <f>_xlfn.IFNA(IF(VLOOKUP($A371,Spiele!$A$2:$D$16,3,FALSE)=$B371,(COUNTIFS($L$1:$L370,"Tor",$B$1:$B370,$B371,$A$1:$A370,$A371)+COUNTIFS($L$1:$L370,"ET",$B$1:$B370,$B371,$A$1:$A370,$A371))-(COUNTIFS($L$1:$L370,"Tor",$B$1:$B370,"&lt;&gt;"&amp;$B371,$A$1:$A370,$A371)+COUNTIFS($L$1:$L370,"ET",$B$1:$B370,"&lt;&gt;"&amp;$B371,$A$1:$A370,$A371)),(COUNTIFS($L$1:$L370,"Tor",$B$1:$B370,$B371,$A$1:$A370,$A371)+COUNTIFS($L$1:$L370,"ET",$B$1:$B370,$B371,$A$1:$A370,$A371))-(COUNTIFS($L$1:$L370,"Tor",$B$1:$B370,"&lt;&gt;"&amp;$B371,$A$1:$A370,$A371)+COUNTIFS($L$1:$L370,"ET",$B$1:$B370,"&lt;&gt;"&amp;$B371,$A$1:$A370,$A371))),"")</f>
        <v>0</v>
      </c>
      <c r="K371" s="3">
        <v>2</v>
      </c>
      <c r="L371" s="17" t="s">
        <v>19</v>
      </c>
      <c r="M371" s="2" t="s">
        <v>148</v>
      </c>
      <c r="N371" s="2" t="s">
        <v>149</v>
      </c>
      <c r="O371" s="17">
        <v>16</v>
      </c>
      <c r="P371" s="2">
        <v>26</v>
      </c>
      <c r="Q371" s="2">
        <v>4</v>
      </c>
      <c r="R371" s="2">
        <v>16</v>
      </c>
      <c r="AA371" s="2" t="s">
        <v>152</v>
      </c>
      <c r="AB371" s="17" t="s">
        <v>144</v>
      </c>
      <c r="AC371" s="14" t="s">
        <v>145</v>
      </c>
      <c r="AD371" s="14" t="s">
        <v>157</v>
      </c>
      <c r="AE371" s="18">
        <v>9</v>
      </c>
      <c r="AF371" s="13">
        <v>16</v>
      </c>
      <c r="AG371" s="13">
        <v>6</v>
      </c>
      <c r="AH371" s="19">
        <f t="shared" si="20"/>
        <v>13.721355618159599</v>
      </c>
      <c r="AI371" s="19">
        <f t="shared" si="21"/>
        <v>8.9585467435871635</v>
      </c>
      <c r="AJ371" s="2" t="s">
        <v>167</v>
      </c>
      <c r="AM371" s="19">
        <f>IF(Abschlüsse[[#This Row],[Ergeb]]="ET","",SQRT(($AF371-$AK371)^2+($AG371-$AL371)^2))</f>
        <v>17.088007490635061</v>
      </c>
      <c r="AN371" s="3">
        <v>0</v>
      </c>
      <c r="AO371" s="13"/>
      <c r="AP371" s="13"/>
      <c r="AQ371" s="19" t="str">
        <f t="shared" si="24"/>
        <v/>
      </c>
      <c r="AR371" s="3">
        <v>0</v>
      </c>
      <c r="AU371" s="19" t="str">
        <f t="shared" si="25"/>
        <v/>
      </c>
    </row>
    <row r="372" spans="1:47" ht="25.05" customHeight="1">
      <c r="A372" s="3">
        <v>14</v>
      </c>
      <c r="B372" s="2" t="s">
        <v>8</v>
      </c>
      <c r="C372" s="17" t="str">
        <f>IF($A372="","",IF(VLOOKUP($A372,Spiele!$A$2:$D$16,3,FALSE)=$B372,"H","G"))</f>
        <v>G</v>
      </c>
      <c r="D372" s="17" t="str">
        <f>IF($B372="","",IF(VLOOKUP($A372,Spiele!$A$2:$F$16,3,FALSE)=$B372,VLOOKUP($A372,Spiele!$A$2:$F$16,4,FALSE),VLOOKUP($A372,Spiele!$A$2:$F$16,3,FALSE)))</f>
        <v>SGF</v>
      </c>
      <c r="E372" s="18">
        <f>IF(Abschlüsse[[#This Row],[Ergeb]]="ET",0,COUNTIFS($A$2:$A372,$A372,$B$2:$B372,$B372,$L$2:$L372,"&lt;&gt;ET"))</f>
        <v>2</v>
      </c>
      <c r="F372" s="11">
        <v>13</v>
      </c>
      <c r="G372" s="12">
        <v>1</v>
      </c>
      <c r="H372" s="18">
        <f>COUNTIFS('Rote Karten'!$A$2:$A$4,$A372,'Rote Karten'!$D$2:$D$4,"&lt;&gt;"&amp;$B372,'Rote Karten'!$B$2:$B$4,"&lt;"&amp;$F372,'Rote Karten'!$C$2:$C$4,"&lt;="&amp;$G372)-COUNTIFS('Rote Karten'!$A$2:$A$4,$A372,'Rote Karten'!$D$2:$D$4,$B372,'Rote Karten'!$B$2:$B$4,"&lt;"&amp;$F372,'Rote Karten'!$C$2:$C$4,"&lt;="&amp;$G372)</f>
        <v>0</v>
      </c>
      <c r="I372" s="17" t="str">
        <f>IF(OR($L372="Tor",$L372="ET"),_xlfn.IFNA(IF(VLOOKUP($A372,Spiele!$A$2:$C$16,3,FALSE)=$B372,COUNTIFS($L$2:$L372,"Tor",$B$2:$B372,$B372,$A$2:$A372,$A372)+COUNTIFS($L$2:$L372,"ET",$B$2:$B372,$B372,$A$2:$A372,$A372)&amp;":"&amp;COUNTIFS($L$2:$L372,"Tor",$B$2:$B372,"&lt;&gt;"&amp;$B372,$A$2:$A372,$A372)+COUNTIFS($L$2:$L372,"ET",$B$2:$B372,"&lt;&gt;"&amp;$B372,$A$2:$A372,$A372),COUNTIFS($L$2:$L372,"Tor",$B$2:$B372,"&lt;&gt;"&amp;$B372,$A$2:$A372,$A372)+COUNTIFS($L$2:$L372,"ET",$B$2:$B372,"&lt;&gt;"&amp;$B372,$A$2:$A372,$A372)&amp;":"&amp;COUNTIFS($L$2:$L372,"Tor",$B$2:$B372,$B372,$A$2:$A372,$A372)+COUNTIFS($L$2:$L372,"ET",$B$2:$B372,$B372,$A$2:$A372,$A372)),""),"")</f>
        <v>0:1</v>
      </c>
      <c r="J372" s="18">
        <f>_xlfn.IFNA(IF(VLOOKUP($A372,Spiele!$A$2:$D$16,3,FALSE)=$B372,(COUNTIFS($L$1:$L371,"Tor",$B$1:$B371,$B372,$A$1:$A371,$A372)+COUNTIFS($L$1:$L371,"ET",$B$1:$B371,$B372,$A$1:$A371,$A372))-(COUNTIFS($L$1:$L371,"Tor",$B$1:$B371,"&lt;&gt;"&amp;$B372,$A$1:$A371,$A372)+COUNTIFS($L$1:$L371,"ET",$B$1:$B371,"&lt;&gt;"&amp;$B372,$A$1:$A371,$A372)),(COUNTIFS($L$1:$L371,"Tor",$B$1:$B371,$B372,$A$1:$A371,$A372)+COUNTIFS($L$1:$L371,"ET",$B$1:$B371,$B372,$A$1:$A371,$A372))-(COUNTIFS($L$1:$L371,"Tor",$B$1:$B371,"&lt;&gt;"&amp;$B372,$A$1:$A371,$A372)+COUNTIFS($L$1:$L371,"ET",$B$1:$B371,"&lt;&gt;"&amp;$B372,$A$1:$A371,$A372))),"")</f>
        <v>0</v>
      </c>
      <c r="K372" s="3">
        <v>3</v>
      </c>
      <c r="L372" s="17" t="s">
        <v>0</v>
      </c>
      <c r="M372" s="2" t="s">
        <v>164</v>
      </c>
      <c r="N372" s="2" t="s">
        <v>168</v>
      </c>
      <c r="O372" s="17"/>
      <c r="AA372" s="2" t="s">
        <v>152</v>
      </c>
      <c r="AB372" s="17" t="s">
        <v>144</v>
      </c>
      <c r="AC372" s="14" t="s">
        <v>151</v>
      </c>
      <c r="AD372" s="14" t="s">
        <v>157</v>
      </c>
      <c r="AE372" s="18">
        <v>9</v>
      </c>
      <c r="AF372" s="13">
        <v>10</v>
      </c>
      <c r="AG372" s="13">
        <v>12.5</v>
      </c>
      <c r="AH372" s="19">
        <f t="shared" si="20"/>
        <v>14.015905250821298</v>
      </c>
      <c r="AI372" s="19">
        <f t="shared" si="21"/>
        <v>20.644851809287072</v>
      </c>
      <c r="AJ372" s="2" t="s">
        <v>147</v>
      </c>
      <c r="AK372" s="13">
        <v>7</v>
      </c>
      <c r="AL372" s="13">
        <v>9</v>
      </c>
      <c r="AM372" s="19">
        <f>IF(Abschlüsse[[#This Row],[Ergeb]]="ET","",SQRT(($AF372-$AK372)^2+($AG372-$AL372)^2))</f>
        <v>4.6097722286464435</v>
      </c>
      <c r="AN372" s="3">
        <v>1</v>
      </c>
      <c r="AO372" s="13">
        <v>11.5</v>
      </c>
      <c r="AP372" s="13">
        <v>16.5</v>
      </c>
      <c r="AQ372" s="19">
        <f t="shared" si="24"/>
        <v>4.2720018726587652</v>
      </c>
      <c r="AR372" s="3">
        <v>0</v>
      </c>
      <c r="AU372" s="19" t="str">
        <f t="shared" si="25"/>
        <v/>
      </c>
    </row>
    <row r="373" spans="1:47" ht="25.05" customHeight="1">
      <c r="A373" s="3">
        <v>14</v>
      </c>
      <c r="B373" s="2" t="s">
        <v>8</v>
      </c>
      <c r="C373" s="17" t="str">
        <f>IF($A373="","",IF(VLOOKUP($A373,Spiele!$A$2:$D$16,3,FALSE)=$B373,"H","G"))</f>
        <v>G</v>
      </c>
      <c r="D373" s="17" t="str">
        <f>IF($B373="","",IF(VLOOKUP($A373,Spiele!$A$2:$F$16,3,FALSE)=$B373,VLOOKUP($A373,Spiele!$A$2:$F$16,4,FALSE),VLOOKUP($A373,Spiele!$A$2:$F$16,3,FALSE)))</f>
        <v>SGF</v>
      </c>
      <c r="E373" s="18">
        <f>IF(Abschlüsse[[#This Row],[Ergeb]]="ET",0,COUNTIFS($A$2:$A373,$A373,$B$2:$B373,$B373,$L$2:$L373,"&lt;&gt;ET"))</f>
        <v>3</v>
      </c>
      <c r="F373" s="11">
        <v>24</v>
      </c>
      <c r="G373" s="12">
        <v>1</v>
      </c>
      <c r="H373" s="18">
        <f>COUNTIFS('Rote Karten'!$A$2:$A$4,$A373,'Rote Karten'!$D$2:$D$4,"&lt;&gt;"&amp;$B373,'Rote Karten'!$B$2:$B$4,"&lt;"&amp;$F373,'Rote Karten'!$C$2:$C$4,"&lt;="&amp;$G373)-COUNTIFS('Rote Karten'!$A$2:$A$4,$A373,'Rote Karten'!$D$2:$D$4,$B373,'Rote Karten'!$B$2:$B$4,"&lt;"&amp;$F373,'Rote Karten'!$C$2:$C$4,"&lt;="&amp;$G373)</f>
        <v>0</v>
      </c>
      <c r="I373" s="17" t="str">
        <f>IF(OR($L373="Tor",$L373="ET"),_xlfn.IFNA(IF(VLOOKUP($A373,Spiele!$A$2:$C$16,3,FALSE)=$B373,COUNTIFS($L$2:$L373,"Tor",$B$2:$B373,$B373,$A$2:$A373,$A373)+COUNTIFS($L$2:$L373,"ET",$B$2:$B373,$B373,$A$2:$A373,$A373)&amp;":"&amp;COUNTIFS($L$2:$L373,"Tor",$B$2:$B373,"&lt;&gt;"&amp;$B373,$A$2:$A373,$A373)+COUNTIFS($L$2:$L373,"ET",$B$2:$B373,"&lt;&gt;"&amp;$B373,$A$2:$A373,$A373),COUNTIFS($L$2:$L373,"Tor",$B$2:$B373,"&lt;&gt;"&amp;$B373,$A$2:$A373,$A373)+COUNTIFS($L$2:$L373,"ET",$B$2:$B373,"&lt;&gt;"&amp;$B373,$A$2:$A373,$A373)&amp;":"&amp;COUNTIFS($L$2:$L373,"Tor",$B$2:$B373,$B373,$A$2:$A373,$A373)+COUNTIFS($L$2:$L373,"ET",$B$2:$B373,$B373,$A$2:$A373,$A373)),""),"")</f>
        <v/>
      </c>
      <c r="J373" s="18">
        <f>_xlfn.IFNA(IF(VLOOKUP($A373,Spiele!$A$2:$D$16,3,FALSE)=$B373,(COUNTIFS($L$1:$L372,"Tor",$B$1:$B372,$B373,$A$1:$A372,$A373)+COUNTIFS($L$1:$L372,"ET",$B$1:$B372,$B373,$A$1:$A372,$A373))-(COUNTIFS($L$1:$L372,"Tor",$B$1:$B372,"&lt;&gt;"&amp;$B373,$A$1:$A372,$A373)+COUNTIFS($L$1:$L372,"ET",$B$1:$B372,"&lt;&gt;"&amp;$B373,$A$1:$A372,$A373)),(COUNTIFS($L$1:$L372,"Tor",$B$1:$B372,$B373,$A$1:$A372,$A373)+COUNTIFS($L$1:$L372,"ET",$B$1:$B372,$B373,$A$1:$A372,$A373))-(COUNTIFS($L$1:$L372,"Tor",$B$1:$B372,"&lt;&gt;"&amp;$B373,$A$1:$A372,$A373)+COUNTIFS($L$1:$L372,"ET",$B$1:$B372,"&lt;&gt;"&amp;$B373,$A$1:$A372,$A373))),"")</f>
        <v>1</v>
      </c>
      <c r="K373" s="3">
        <v>4</v>
      </c>
      <c r="L373" s="17" t="s">
        <v>20</v>
      </c>
      <c r="M373" s="2" t="s">
        <v>169</v>
      </c>
      <c r="N373" s="2" t="s">
        <v>159</v>
      </c>
      <c r="O373" s="17">
        <v>10</v>
      </c>
      <c r="AA373" s="2" t="s">
        <v>142</v>
      </c>
      <c r="AB373" s="17" t="s">
        <v>144</v>
      </c>
      <c r="AC373" s="14" t="s">
        <v>151</v>
      </c>
      <c r="AD373" s="14" t="s">
        <v>146</v>
      </c>
      <c r="AE373" s="18">
        <v>4</v>
      </c>
      <c r="AF373" s="13">
        <v>0</v>
      </c>
      <c r="AG373" s="13">
        <v>29</v>
      </c>
      <c r="AH373" s="19">
        <f t="shared" si="20"/>
        <v>29</v>
      </c>
      <c r="AI373" s="19">
        <f t="shared" si="21"/>
        <v>14.386184872244916</v>
      </c>
      <c r="AJ373" s="2" t="s">
        <v>147</v>
      </c>
      <c r="AK373" s="13">
        <v>0</v>
      </c>
      <c r="AL373" s="13">
        <v>3.5</v>
      </c>
      <c r="AM373" s="19">
        <f>IF(Abschlüsse[[#This Row],[Ergeb]]="ET","",SQRT(($AF373-$AK373)^2+($AG373-$AL373)^2))</f>
        <v>25.5</v>
      </c>
      <c r="AN373" s="3">
        <v>0</v>
      </c>
      <c r="AO373" s="13"/>
      <c r="AP373" s="13"/>
      <c r="AQ373" s="19" t="str">
        <f t="shared" si="24"/>
        <v/>
      </c>
      <c r="AR373" s="3">
        <v>2</v>
      </c>
      <c r="AS373" s="13">
        <v>-0.5</v>
      </c>
      <c r="AT373" s="13">
        <v>25.5</v>
      </c>
      <c r="AU373" s="19">
        <f t="shared" si="25"/>
        <v>3.5355339059327378</v>
      </c>
    </row>
    <row r="374" spans="1:47" ht="25.05" customHeight="1">
      <c r="A374" s="3">
        <v>14</v>
      </c>
      <c r="B374" s="2" t="s">
        <v>79</v>
      </c>
      <c r="C374" s="17" t="str">
        <f>IF($A374="","",IF(VLOOKUP($A374,Spiele!$A$2:$D$16,3,FALSE)=$B374,"H","G"))</f>
        <v>H</v>
      </c>
      <c r="D374" s="17" t="str">
        <f>IF($B374="","",IF(VLOOKUP($A374,Spiele!$A$2:$F$16,3,FALSE)=$B374,VLOOKUP($A374,Spiele!$A$2:$F$16,4,FALSE),VLOOKUP($A374,Spiele!$A$2:$F$16,3,FALSE)))</f>
        <v>FCN</v>
      </c>
      <c r="E374" s="18">
        <f>IF(Abschlüsse[[#This Row],[Ergeb]]="ET",0,COUNTIFS($A$2:$A374,$A374,$B$2:$B374,$B374,$L$2:$L374,"&lt;&gt;ET"))</f>
        <v>2</v>
      </c>
      <c r="F374" s="11">
        <v>26</v>
      </c>
      <c r="G374" s="12">
        <v>1</v>
      </c>
      <c r="H374" s="18">
        <f>COUNTIFS('Rote Karten'!$A$2:$A$4,$A374,'Rote Karten'!$D$2:$D$4,"&lt;&gt;"&amp;$B374,'Rote Karten'!$B$2:$B$4,"&lt;"&amp;$F374,'Rote Karten'!$C$2:$C$4,"&lt;="&amp;$G374)-COUNTIFS('Rote Karten'!$A$2:$A$4,$A374,'Rote Karten'!$D$2:$D$4,$B374,'Rote Karten'!$B$2:$B$4,"&lt;"&amp;$F374,'Rote Karten'!$C$2:$C$4,"&lt;="&amp;$G374)</f>
        <v>0</v>
      </c>
      <c r="I374" s="17" t="str">
        <f>IF(OR($L374="Tor",$L374="ET"),_xlfn.IFNA(IF(VLOOKUP($A374,Spiele!$A$2:$C$16,3,FALSE)=$B374,COUNTIFS($L$2:$L374,"Tor",$B$2:$B374,$B374,$A$2:$A374,$A374)+COUNTIFS($L$2:$L374,"ET",$B$2:$B374,$B374,$A$2:$A374,$A374)&amp;":"&amp;COUNTIFS($L$2:$L374,"Tor",$B$2:$B374,"&lt;&gt;"&amp;$B374,$A$2:$A374,$A374)+COUNTIFS($L$2:$L374,"ET",$B$2:$B374,"&lt;&gt;"&amp;$B374,$A$2:$A374,$A374),COUNTIFS($L$2:$L374,"Tor",$B$2:$B374,"&lt;&gt;"&amp;$B374,$A$2:$A374,$A374)+COUNTIFS($L$2:$L374,"ET",$B$2:$B374,"&lt;&gt;"&amp;$B374,$A$2:$A374,$A374)&amp;":"&amp;COUNTIFS($L$2:$L374,"Tor",$B$2:$B374,$B374,$A$2:$A374,$A374)+COUNTIFS($L$2:$L374,"ET",$B$2:$B374,$B374,$A$2:$A374,$A374)),""),"")</f>
        <v>1:1</v>
      </c>
      <c r="J374" s="18">
        <f>_xlfn.IFNA(IF(VLOOKUP($A374,Spiele!$A$2:$D$16,3,FALSE)=$B374,(COUNTIFS($L$1:$L373,"Tor",$B$1:$B373,$B374,$A$1:$A373,$A374)+COUNTIFS($L$1:$L373,"ET",$B$1:$B373,$B374,$A$1:$A373,$A374))-(COUNTIFS($L$1:$L373,"Tor",$B$1:$B373,"&lt;&gt;"&amp;$B374,$A$1:$A373,$A374)+COUNTIFS($L$1:$L373,"ET",$B$1:$B373,"&lt;&gt;"&amp;$B374,$A$1:$A373,$A374)),(COUNTIFS($L$1:$L373,"Tor",$B$1:$B373,$B374,$A$1:$A373,$A374)+COUNTIFS($L$1:$L373,"ET",$B$1:$B373,$B374,$A$1:$A373,$A374))-(COUNTIFS($L$1:$L373,"Tor",$B$1:$B373,"&lt;&gt;"&amp;$B374,$A$1:$A373,$A374)+COUNTIFS($L$1:$L373,"ET",$B$1:$B373,"&lt;&gt;"&amp;$B374,$A$1:$A373,$A374))),"")</f>
        <v>-1</v>
      </c>
      <c r="K374" s="3">
        <v>5</v>
      </c>
      <c r="L374" s="17" t="s">
        <v>0</v>
      </c>
      <c r="M374" s="2" t="s">
        <v>164</v>
      </c>
      <c r="N374" s="2" t="s">
        <v>168</v>
      </c>
      <c r="O374" s="17"/>
      <c r="AA374" s="2" t="s">
        <v>143</v>
      </c>
      <c r="AB374" s="17" t="s">
        <v>144</v>
      </c>
      <c r="AC374" s="14" t="s">
        <v>151</v>
      </c>
      <c r="AD374" s="14" t="s">
        <v>146</v>
      </c>
      <c r="AE374" s="18"/>
      <c r="AF374" s="13">
        <v>-3.5</v>
      </c>
      <c r="AG374" s="13">
        <v>16</v>
      </c>
      <c r="AH374" s="19">
        <f t="shared" si="20"/>
        <v>16</v>
      </c>
      <c r="AI374" s="19">
        <f t="shared" si="21"/>
        <v>24.68145459765881</v>
      </c>
      <c r="AJ374" s="2" t="s">
        <v>167</v>
      </c>
      <c r="AM374" s="19">
        <f>IF(Abschlüsse[[#This Row],[Ergeb]]="ET","",SQRT(($AF374-$AK374)^2+($AG374-$AL374)^2))</f>
        <v>16.378339354159198</v>
      </c>
      <c r="AN374" s="3">
        <v>0</v>
      </c>
      <c r="AO374" s="13"/>
      <c r="AP374" s="13"/>
      <c r="AQ374" s="19" t="str">
        <f t="shared" si="24"/>
        <v/>
      </c>
      <c r="AR374" s="3">
        <v>1</v>
      </c>
      <c r="AS374" s="13">
        <v>-3.5</v>
      </c>
      <c r="AT374" s="13">
        <v>15.5</v>
      </c>
      <c r="AU374" s="19">
        <f t="shared" si="25"/>
        <v>0.5</v>
      </c>
    </row>
    <row r="375" spans="1:47" ht="25.05" customHeight="1">
      <c r="A375" s="3">
        <v>14</v>
      </c>
      <c r="B375" s="2" t="s">
        <v>79</v>
      </c>
      <c r="C375" s="17" t="str">
        <f>IF($A375="","",IF(VLOOKUP($A375,Spiele!$A$2:$D$16,3,FALSE)=$B375,"H","G"))</f>
        <v>H</v>
      </c>
      <c r="D375" s="17" t="str">
        <f>IF($B375="","",IF(VLOOKUP($A375,Spiele!$A$2:$F$16,3,FALSE)=$B375,VLOOKUP($A375,Spiele!$A$2:$F$16,4,FALSE),VLOOKUP($A375,Spiele!$A$2:$F$16,3,FALSE)))</f>
        <v>FCN</v>
      </c>
      <c r="E375" s="18">
        <f>IF(Abschlüsse[[#This Row],[Ergeb]]="ET",0,COUNTIFS($A$2:$A375,$A375,$B$2:$B375,$B375,$L$2:$L375,"&lt;&gt;ET"))</f>
        <v>3</v>
      </c>
      <c r="F375" s="11">
        <v>27</v>
      </c>
      <c r="G375" s="12">
        <v>1</v>
      </c>
      <c r="H375" s="18">
        <f>COUNTIFS('Rote Karten'!$A$2:$A$4,$A375,'Rote Karten'!$D$2:$D$4,"&lt;&gt;"&amp;$B375,'Rote Karten'!$B$2:$B$4,"&lt;"&amp;$F375,'Rote Karten'!$C$2:$C$4,"&lt;="&amp;$G375)-COUNTIFS('Rote Karten'!$A$2:$A$4,$A375,'Rote Karten'!$D$2:$D$4,$B375,'Rote Karten'!$B$2:$B$4,"&lt;"&amp;$F375,'Rote Karten'!$C$2:$C$4,"&lt;="&amp;$G375)</f>
        <v>0</v>
      </c>
      <c r="I375" s="17" t="str">
        <f>IF(OR($L375="Tor",$L375="ET"),_xlfn.IFNA(IF(VLOOKUP($A375,Spiele!$A$2:$C$16,3,FALSE)=$B375,COUNTIFS($L$2:$L375,"Tor",$B$2:$B375,$B375,$A$2:$A375,$A375)+COUNTIFS($L$2:$L375,"ET",$B$2:$B375,$B375,$A$2:$A375,$A375)&amp;":"&amp;COUNTIFS($L$2:$L375,"Tor",$B$2:$B375,"&lt;&gt;"&amp;$B375,$A$2:$A375,$A375)+COUNTIFS($L$2:$L375,"ET",$B$2:$B375,"&lt;&gt;"&amp;$B375,$A$2:$A375,$A375),COUNTIFS($L$2:$L375,"Tor",$B$2:$B375,"&lt;&gt;"&amp;$B375,$A$2:$A375,$A375)+COUNTIFS($L$2:$L375,"ET",$B$2:$B375,"&lt;&gt;"&amp;$B375,$A$2:$A375,$A375)&amp;":"&amp;COUNTIFS($L$2:$L375,"Tor",$B$2:$B375,$B375,$A$2:$A375,$A375)+COUNTIFS($L$2:$L375,"ET",$B$2:$B375,$B375,$A$2:$A375,$A375)),""),"")</f>
        <v/>
      </c>
      <c r="J375" s="18">
        <f>_xlfn.IFNA(IF(VLOOKUP($A375,Spiele!$A$2:$D$16,3,FALSE)=$B375,(COUNTIFS($L$1:$L374,"Tor",$B$1:$B374,$B375,$A$1:$A374,$A375)+COUNTIFS($L$1:$L374,"ET",$B$1:$B374,$B375,$A$1:$A374,$A375))-(COUNTIFS($L$1:$L374,"Tor",$B$1:$B374,"&lt;&gt;"&amp;$B375,$A$1:$A374,$A375)+COUNTIFS($L$1:$L374,"ET",$B$1:$B374,"&lt;&gt;"&amp;$B375,$A$1:$A374,$A375)),(COUNTIFS($L$1:$L374,"Tor",$B$1:$B374,$B375,$A$1:$A374,$A375)+COUNTIFS($L$1:$L374,"ET",$B$1:$B374,$B375,$A$1:$A374,$A375))-(COUNTIFS($L$1:$L374,"Tor",$B$1:$B374,"&lt;&gt;"&amp;$B375,$A$1:$A374,$A375)+COUNTIFS($L$1:$L374,"ET",$B$1:$B374,"&lt;&gt;"&amp;$B375,$A$1:$A374,$A375))),"")</f>
        <v>0</v>
      </c>
      <c r="K375" s="3">
        <v>6</v>
      </c>
      <c r="L375" s="17" t="s">
        <v>18</v>
      </c>
      <c r="M375" s="2" t="s">
        <v>164</v>
      </c>
      <c r="N375" s="2" t="s">
        <v>3</v>
      </c>
      <c r="O375" s="17"/>
      <c r="AA375" s="2" t="s">
        <v>152</v>
      </c>
      <c r="AB375" s="17" t="s">
        <v>150</v>
      </c>
      <c r="AC375" s="14" t="s">
        <v>151</v>
      </c>
      <c r="AD375" s="14" t="s">
        <v>157</v>
      </c>
      <c r="AE375" s="18"/>
      <c r="AF375" s="13">
        <v>-2.5</v>
      </c>
      <c r="AG375" s="13">
        <v>5.5</v>
      </c>
      <c r="AH375" s="19">
        <f t="shared" si="20"/>
        <v>5.5</v>
      </c>
      <c r="AI375" s="19">
        <f t="shared" si="21"/>
        <v>60.149357337726705</v>
      </c>
      <c r="AJ375" s="2" t="s">
        <v>147</v>
      </c>
      <c r="AK375" s="13">
        <v>-1.5</v>
      </c>
      <c r="AL375" s="13">
        <v>0.5</v>
      </c>
      <c r="AM375" s="19">
        <f>IF(Abschlüsse[[#This Row],[Ergeb]]="ET","",SQRT(($AF375-$AK375)^2+($AG375-$AL375)^2))</f>
        <v>5.0990195135927845</v>
      </c>
      <c r="AN375" s="3">
        <v>1</v>
      </c>
      <c r="AO375" s="13">
        <v>0</v>
      </c>
      <c r="AP375" s="13">
        <v>5</v>
      </c>
      <c r="AQ375" s="19">
        <f t="shared" si="24"/>
        <v>2.5495097567963922</v>
      </c>
      <c r="AR375" s="3">
        <v>1</v>
      </c>
      <c r="AS375" s="13">
        <v>-3</v>
      </c>
      <c r="AT375" s="13">
        <v>3.5</v>
      </c>
      <c r="AU375" s="19">
        <f t="shared" si="25"/>
        <v>2.0615528128088303</v>
      </c>
    </row>
    <row r="376" spans="1:47" ht="25.05" customHeight="1">
      <c r="A376" s="3">
        <v>14</v>
      </c>
      <c r="B376" s="2" t="s">
        <v>79</v>
      </c>
      <c r="C376" s="17" t="str">
        <f>IF($A376="","",IF(VLOOKUP($A376,Spiele!$A$2:$D$16,3,FALSE)=$B376,"H","G"))</f>
        <v>H</v>
      </c>
      <c r="D376" s="17" t="str">
        <f>IF($B376="","",IF(VLOOKUP($A376,Spiele!$A$2:$F$16,3,FALSE)=$B376,VLOOKUP($A376,Spiele!$A$2:$F$16,4,FALSE),VLOOKUP($A376,Spiele!$A$2:$F$16,3,FALSE)))</f>
        <v>FCN</v>
      </c>
      <c r="E376" s="18">
        <f>IF(Abschlüsse[[#This Row],[Ergeb]]="ET",0,COUNTIFS($A$2:$A376,$A376,$B$2:$B376,$B376,$L$2:$L376,"&lt;&gt;ET"))</f>
        <v>4</v>
      </c>
      <c r="F376" s="11">
        <v>27</v>
      </c>
      <c r="G376" s="12">
        <v>1</v>
      </c>
      <c r="H376" s="18">
        <f>COUNTIFS('Rote Karten'!$A$2:$A$4,$A376,'Rote Karten'!$D$2:$D$4,"&lt;&gt;"&amp;$B376,'Rote Karten'!$B$2:$B$4,"&lt;"&amp;$F376,'Rote Karten'!$C$2:$C$4,"&lt;="&amp;$G376)-COUNTIFS('Rote Karten'!$A$2:$A$4,$A376,'Rote Karten'!$D$2:$D$4,$B376,'Rote Karten'!$B$2:$B$4,"&lt;"&amp;$F376,'Rote Karten'!$C$2:$C$4,"&lt;="&amp;$G376)</f>
        <v>0</v>
      </c>
      <c r="I376" s="17" t="str">
        <f>IF(OR($L376="Tor",$L376="ET"),_xlfn.IFNA(IF(VLOOKUP($A376,Spiele!$A$2:$C$16,3,FALSE)=$B376,COUNTIFS($L$2:$L376,"Tor",$B$2:$B376,$B376,$A$2:$A376,$A376)+COUNTIFS($L$2:$L376,"ET",$B$2:$B376,$B376,$A$2:$A376,$A376)&amp;":"&amp;COUNTIFS($L$2:$L376,"Tor",$B$2:$B376,"&lt;&gt;"&amp;$B376,$A$2:$A376,$A376)+COUNTIFS($L$2:$L376,"ET",$B$2:$B376,"&lt;&gt;"&amp;$B376,$A$2:$A376,$A376),COUNTIFS($L$2:$L376,"Tor",$B$2:$B376,"&lt;&gt;"&amp;$B376,$A$2:$A376,$A376)+COUNTIFS($L$2:$L376,"ET",$B$2:$B376,"&lt;&gt;"&amp;$B376,$A$2:$A376,$A376)&amp;":"&amp;COUNTIFS($L$2:$L376,"Tor",$B$2:$B376,$B376,$A$2:$A376,$A376)+COUNTIFS($L$2:$L376,"ET",$B$2:$B376,$B376,$A$2:$A376,$A376)),""),"")</f>
        <v>2:1</v>
      </c>
      <c r="J376" s="18">
        <f>_xlfn.IFNA(IF(VLOOKUP($A376,Spiele!$A$2:$D$16,3,FALSE)=$B376,(COUNTIFS($L$1:$L375,"Tor",$B$1:$B375,$B376,$A$1:$A375,$A376)+COUNTIFS($L$1:$L375,"ET",$B$1:$B375,$B376,$A$1:$A375,$A376))-(COUNTIFS($L$1:$L375,"Tor",$B$1:$B375,"&lt;&gt;"&amp;$B376,$A$1:$A375,$A376)+COUNTIFS($L$1:$L375,"ET",$B$1:$B375,"&lt;&gt;"&amp;$B376,$A$1:$A375,$A376)),(COUNTIFS($L$1:$L375,"Tor",$B$1:$B375,$B376,$A$1:$A375,$A376)+COUNTIFS($L$1:$L375,"ET",$B$1:$B375,$B376,$A$1:$A375,$A376))-(COUNTIFS($L$1:$L375,"Tor",$B$1:$B375,"&lt;&gt;"&amp;$B376,$A$1:$A375,$A376)+COUNTIFS($L$1:$L375,"ET",$B$1:$B375,"&lt;&gt;"&amp;$B376,$A$1:$A375,$A376))),"")</f>
        <v>0</v>
      </c>
      <c r="K376" s="3">
        <v>6</v>
      </c>
      <c r="L376" s="17" t="s">
        <v>0</v>
      </c>
      <c r="M376" s="2" t="s">
        <v>164</v>
      </c>
      <c r="N376" s="2" t="s">
        <v>166</v>
      </c>
      <c r="O376" s="17"/>
      <c r="AA376" s="2" t="s">
        <v>143</v>
      </c>
      <c r="AB376" s="17" t="s">
        <v>144</v>
      </c>
      <c r="AC376" s="14" t="s">
        <v>151</v>
      </c>
      <c r="AD376" s="14" t="s">
        <v>146</v>
      </c>
      <c r="AE376" s="18"/>
      <c r="AF376" s="13">
        <v>-4.5</v>
      </c>
      <c r="AG376" s="13">
        <v>1</v>
      </c>
      <c r="AH376" s="19">
        <f t="shared" si="20"/>
        <v>1.3059862173851606</v>
      </c>
      <c r="AI376" s="19">
        <f t="shared" si="21"/>
        <v>42.983036191443382</v>
      </c>
      <c r="AJ376" s="2" t="s">
        <v>170</v>
      </c>
      <c r="AK376" s="13">
        <v>-3.5</v>
      </c>
      <c r="AL376" s="13">
        <v>0.5</v>
      </c>
      <c r="AM376" s="19">
        <f>IF(Abschlüsse[[#This Row],[Ergeb]]="ET","",SQRT(($AF376-$AK376)^2+($AG376-$AL376)^2))</f>
        <v>1.1180339887498949</v>
      </c>
      <c r="AN376" s="3">
        <v>1</v>
      </c>
      <c r="AO376" s="13">
        <v>-4.5</v>
      </c>
      <c r="AP376" s="13">
        <v>5</v>
      </c>
      <c r="AQ376" s="19">
        <f t="shared" si="24"/>
        <v>4</v>
      </c>
      <c r="AR376" s="3">
        <v>0</v>
      </c>
      <c r="AU376" s="19" t="str">
        <f t="shared" si="25"/>
        <v/>
      </c>
    </row>
    <row r="377" spans="1:47" ht="25.05" customHeight="1">
      <c r="A377" s="3">
        <v>14</v>
      </c>
      <c r="B377" s="2" t="s">
        <v>8</v>
      </c>
      <c r="C377" s="17" t="str">
        <f>IF($A377="","",IF(VLOOKUP($A377,Spiele!$A$2:$D$16,3,FALSE)=$B377,"H","G"))</f>
        <v>G</v>
      </c>
      <c r="D377" s="17" t="str">
        <f>IF($B377="","",IF(VLOOKUP($A377,Spiele!$A$2:$F$16,3,FALSE)=$B377,VLOOKUP($A377,Spiele!$A$2:$F$16,4,FALSE),VLOOKUP($A377,Spiele!$A$2:$F$16,3,FALSE)))</f>
        <v>SGF</v>
      </c>
      <c r="E377" s="18">
        <f>IF(Abschlüsse[[#This Row],[Ergeb]]="ET",0,COUNTIFS($A$2:$A377,$A377,$B$2:$B377,$B377,$L$2:$L377,"&lt;&gt;ET"))</f>
        <v>4</v>
      </c>
      <c r="F377" s="11">
        <v>29</v>
      </c>
      <c r="G377" s="12">
        <v>1</v>
      </c>
      <c r="H377" s="18">
        <f>COUNTIFS('Rote Karten'!$A$2:$A$4,$A377,'Rote Karten'!$D$2:$D$4,"&lt;&gt;"&amp;$B377,'Rote Karten'!$B$2:$B$4,"&lt;"&amp;$F377,'Rote Karten'!$C$2:$C$4,"&lt;="&amp;$G377)-COUNTIFS('Rote Karten'!$A$2:$A$4,$A377,'Rote Karten'!$D$2:$D$4,$B377,'Rote Karten'!$B$2:$B$4,"&lt;"&amp;$F377,'Rote Karten'!$C$2:$C$4,"&lt;="&amp;$G377)</f>
        <v>0</v>
      </c>
      <c r="I377" s="17" t="str">
        <f>IF(OR($L377="Tor",$L377="ET"),_xlfn.IFNA(IF(VLOOKUP($A377,Spiele!$A$2:$C$16,3,FALSE)=$B377,COUNTIFS($L$2:$L377,"Tor",$B$2:$B377,$B377,$A$2:$A377,$A377)+COUNTIFS($L$2:$L377,"ET",$B$2:$B377,$B377,$A$2:$A377,$A377)&amp;":"&amp;COUNTIFS($L$2:$L377,"Tor",$B$2:$B377,"&lt;&gt;"&amp;$B377,$A$2:$A377,$A377)+COUNTIFS($L$2:$L377,"ET",$B$2:$B377,"&lt;&gt;"&amp;$B377,$A$2:$A377,$A377),COUNTIFS($L$2:$L377,"Tor",$B$2:$B377,"&lt;&gt;"&amp;$B377,$A$2:$A377,$A377)+COUNTIFS($L$2:$L377,"ET",$B$2:$B377,"&lt;&gt;"&amp;$B377,$A$2:$A377,$A377)&amp;":"&amp;COUNTIFS($L$2:$L377,"Tor",$B$2:$B377,$B377,$A$2:$A377,$A377)+COUNTIFS($L$2:$L377,"ET",$B$2:$B377,$B377,$A$2:$A377,$A377)),""),"")</f>
        <v/>
      </c>
      <c r="J377" s="18">
        <f>_xlfn.IFNA(IF(VLOOKUP($A377,Spiele!$A$2:$D$16,3,FALSE)=$B377,(COUNTIFS($L$1:$L376,"Tor",$B$1:$B376,$B377,$A$1:$A376,$A377)+COUNTIFS($L$1:$L376,"ET",$B$1:$B376,$B377,$A$1:$A376,$A377))-(COUNTIFS($L$1:$L376,"Tor",$B$1:$B376,"&lt;&gt;"&amp;$B377,$A$1:$A376,$A377)+COUNTIFS($L$1:$L376,"ET",$B$1:$B376,"&lt;&gt;"&amp;$B377,$A$1:$A376,$A377)),(COUNTIFS($L$1:$L376,"Tor",$B$1:$B376,$B377,$A$1:$A376,$A377)+COUNTIFS($L$1:$L376,"ET",$B$1:$B376,$B377,$A$1:$A376,$A377))-(COUNTIFS($L$1:$L376,"Tor",$B$1:$B376,"&lt;&gt;"&amp;$B377,$A$1:$A376,$A377)+COUNTIFS($L$1:$L376,"ET",$B$1:$B376,"&lt;&gt;"&amp;$B377,$A$1:$A376,$A377))),"")</f>
        <v>-1</v>
      </c>
      <c r="K377" s="3">
        <v>7</v>
      </c>
      <c r="L377" s="17" t="s">
        <v>18</v>
      </c>
      <c r="M377" s="2" t="s">
        <v>164</v>
      </c>
      <c r="N377" s="2" t="s">
        <v>3</v>
      </c>
      <c r="O377" s="17"/>
      <c r="AA377" s="2" t="s">
        <v>152</v>
      </c>
      <c r="AB377" s="17" t="s">
        <v>150</v>
      </c>
      <c r="AC377" s="14" t="s">
        <v>151</v>
      </c>
      <c r="AD377" s="14" t="s">
        <v>157</v>
      </c>
      <c r="AE377" s="18">
        <v>10</v>
      </c>
      <c r="AF377" s="13">
        <v>-4</v>
      </c>
      <c r="AG377" s="13">
        <v>25.5</v>
      </c>
      <c r="AH377" s="19">
        <f t="shared" si="20"/>
        <v>25.502266565934878</v>
      </c>
      <c r="AI377" s="19">
        <f t="shared" si="21"/>
        <v>15.955957247645076</v>
      </c>
      <c r="AJ377" s="2" t="s">
        <v>147</v>
      </c>
      <c r="AK377" s="13">
        <v>-0.5</v>
      </c>
      <c r="AL377" s="13">
        <v>2</v>
      </c>
      <c r="AM377" s="19">
        <f>IF(Abschlüsse[[#This Row],[Ergeb]]="ET","",SQRT(($AF377-$AK377)^2+($AG377-$AL377)^2))</f>
        <v>23.759208741033444</v>
      </c>
      <c r="AN377" s="3">
        <v>0</v>
      </c>
      <c r="AO377" s="13"/>
      <c r="AP377" s="13"/>
      <c r="AQ377" s="19" t="str">
        <f t="shared" si="24"/>
        <v/>
      </c>
      <c r="AR377" s="3">
        <v>3</v>
      </c>
      <c r="AS377" s="13">
        <v>-3</v>
      </c>
      <c r="AT377" s="13">
        <v>23.5</v>
      </c>
      <c r="AU377" s="19">
        <f t="shared" si="25"/>
        <v>2.2360679774997898</v>
      </c>
    </row>
    <row r="378" spans="1:47" ht="25.05" customHeight="1">
      <c r="A378" s="3">
        <v>14</v>
      </c>
      <c r="B378" s="2" t="s">
        <v>79</v>
      </c>
      <c r="C378" s="17" t="str">
        <f>IF($A378="","",IF(VLOOKUP($A378,Spiele!$A$2:$D$16,3,FALSE)=$B378,"H","G"))</f>
        <v>H</v>
      </c>
      <c r="D378" s="17" t="str">
        <f>IF($B378="","",IF(VLOOKUP($A378,Spiele!$A$2:$F$16,3,FALSE)=$B378,VLOOKUP($A378,Spiele!$A$2:$F$16,4,FALSE),VLOOKUP($A378,Spiele!$A$2:$F$16,3,FALSE)))</f>
        <v>FCN</v>
      </c>
      <c r="E378" s="18">
        <f>IF(Abschlüsse[[#This Row],[Ergeb]]="ET",0,COUNTIFS($A$2:$A378,$A378,$B$2:$B378,$B378,$L$2:$L378,"&lt;&gt;ET"))</f>
        <v>5</v>
      </c>
      <c r="F378" s="11">
        <v>32</v>
      </c>
      <c r="G378" s="12">
        <v>1</v>
      </c>
      <c r="H378" s="18">
        <f>COUNTIFS('Rote Karten'!$A$2:$A$4,$A378,'Rote Karten'!$D$2:$D$4,"&lt;&gt;"&amp;$B378,'Rote Karten'!$B$2:$B$4,"&lt;"&amp;$F378,'Rote Karten'!$C$2:$C$4,"&lt;="&amp;$G378)-COUNTIFS('Rote Karten'!$A$2:$A$4,$A378,'Rote Karten'!$D$2:$D$4,$B378,'Rote Karten'!$B$2:$B$4,"&lt;"&amp;$F378,'Rote Karten'!$C$2:$C$4,"&lt;="&amp;$G378)</f>
        <v>0</v>
      </c>
      <c r="I378" s="17" t="str">
        <f>IF(OR($L378="Tor",$L378="ET"),_xlfn.IFNA(IF(VLOOKUP($A378,Spiele!$A$2:$C$16,3,FALSE)=$B378,COUNTIFS($L$2:$L378,"Tor",$B$2:$B378,$B378,$A$2:$A378,$A378)+COUNTIFS($L$2:$L378,"ET",$B$2:$B378,$B378,$A$2:$A378,$A378)&amp;":"&amp;COUNTIFS($L$2:$L378,"Tor",$B$2:$B378,"&lt;&gt;"&amp;$B378,$A$2:$A378,$A378)+COUNTIFS($L$2:$L378,"ET",$B$2:$B378,"&lt;&gt;"&amp;$B378,$A$2:$A378,$A378),COUNTIFS($L$2:$L378,"Tor",$B$2:$B378,"&lt;&gt;"&amp;$B378,$A$2:$A378,$A378)+COUNTIFS($L$2:$L378,"ET",$B$2:$B378,"&lt;&gt;"&amp;$B378,$A$2:$A378,$A378)&amp;":"&amp;COUNTIFS($L$2:$L378,"Tor",$B$2:$B378,$B378,$A$2:$A378,$A378)+COUNTIFS($L$2:$L378,"ET",$B$2:$B378,$B378,$A$2:$A378,$A378)),""),"")</f>
        <v/>
      </c>
      <c r="J378" s="18">
        <f>_xlfn.IFNA(IF(VLOOKUP($A378,Spiele!$A$2:$D$16,3,FALSE)=$B378,(COUNTIFS($L$1:$L377,"Tor",$B$1:$B377,$B378,$A$1:$A377,$A378)+COUNTIFS($L$1:$L377,"ET",$B$1:$B377,$B378,$A$1:$A377,$A378))-(COUNTIFS($L$1:$L377,"Tor",$B$1:$B377,"&lt;&gt;"&amp;$B378,$A$1:$A377,$A378)+COUNTIFS($L$1:$L377,"ET",$B$1:$B377,"&lt;&gt;"&amp;$B378,$A$1:$A377,$A378)),(COUNTIFS($L$1:$L377,"Tor",$B$1:$B377,$B378,$A$1:$A377,$A378)+COUNTIFS($L$1:$L377,"ET",$B$1:$B377,$B378,$A$1:$A377,$A378))-(COUNTIFS($L$1:$L377,"Tor",$B$1:$B377,"&lt;&gt;"&amp;$B378,$A$1:$A377,$A378)+COUNTIFS($L$1:$L377,"ET",$B$1:$B377,"&lt;&gt;"&amp;$B378,$A$1:$A377,$A378))),"")</f>
        <v>1</v>
      </c>
      <c r="K378" s="3">
        <v>8</v>
      </c>
      <c r="L378" s="17" t="s">
        <v>18</v>
      </c>
      <c r="M378" s="2" t="s">
        <v>164</v>
      </c>
      <c r="N378" s="2" t="s">
        <v>165</v>
      </c>
      <c r="O378" s="17"/>
      <c r="AA378" s="2" t="s">
        <v>152</v>
      </c>
      <c r="AB378" s="17" t="s">
        <v>144</v>
      </c>
      <c r="AC378" s="14" t="s">
        <v>151</v>
      </c>
      <c r="AD378" s="14" t="s">
        <v>157</v>
      </c>
      <c r="AE378" s="18"/>
      <c r="AF378" s="13">
        <v>-7.5</v>
      </c>
      <c r="AG378" s="13">
        <v>15.5</v>
      </c>
      <c r="AH378" s="19">
        <f t="shared" si="20"/>
        <v>15.968581652732968</v>
      </c>
      <c r="AI378" s="19">
        <f t="shared" si="21"/>
        <v>21.839475454833995</v>
      </c>
      <c r="AJ378" s="2" t="s">
        <v>147</v>
      </c>
      <c r="AK378" s="13">
        <v>-1</v>
      </c>
      <c r="AL378" s="13">
        <v>1</v>
      </c>
      <c r="AM378" s="19">
        <f>IF(Abschlüsse[[#This Row],[Ergeb]]="ET","",SQRT(($AF378-$AK378)^2+($AG378-$AL378)^2))</f>
        <v>15.890248582070704</v>
      </c>
      <c r="AN378" s="3">
        <v>2</v>
      </c>
      <c r="AO378" s="13">
        <v>-9</v>
      </c>
      <c r="AP378" s="13">
        <v>14.5</v>
      </c>
      <c r="AQ378" s="19">
        <f t="shared" si="24"/>
        <v>1.8027756377319946</v>
      </c>
      <c r="AR378" s="3">
        <v>1</v>
      </c>
      <c r="AS378" s="13">
        <v>-3</v>
      </c>
      <c r="AT378" s="13">
        <v>11.5</v>
      </c>
      <c r="AU378" s="19">
        <f t="shared" si="25"/>
        <v>6.0207972893961479</v>
      </c>
    </row>
    <row r="379" spans="1:47" ht="25.05" customHeight="1">
      <c r="A379" s="3">
        <v>14</v>
      </c>
      <c r="B379" s="2" t="s">
        <v>8</v>
      </c>
      <c r="C379" s="17" t="str">
        <f>IF($A379="","",IF(VLOOKUP($A379,Spiele!$A$2:$D$16,3,FALSE)=$B379,"H","G"))</f>
        <v>G</v>
      </c>
      <c r="D379" s="17" t="str">
        <f>IF($B379="","",IF(VLOOKUP($A379,Spiele!$A$2:$F$16,3,FALSE)=$B379,VLOOKUP($A379,Spiele!$A$2:$F$16,4,FALSE),VLOOKUP($A379,Spiele!$A$2:$F$16,3,FALSE)))</f>
        <v>SGF</v>
      </c>
      <c r="E379" s="18">
        <f>IF(Abschlüsse[[#This Row],[Ergeb]]="ET",0,COUNTIFS($A$2:$A379,$A379,$B$2:$B379,$B379,$L$2:$L379,"&lt;&gt;ET"))</f>
        <v>5</v>
      </c>
      <c r="F379" s="11">
        <v>46</v>
      </c>
      <c r="G379" s="12">
        <v>2</v>
      </c>
      <c r="H379" s="18">
        <f>COUNTIFS('Rote Karten'!$A$2:$A$4,$A379,'Rote Karten'!$D$2:$D$4,"&lt;&gt;"&amp;$B379,'Rote Karten'!$B$2:$B$4,"&lt;"&amp;$F379,'Rote Karten'!$C$2:$C$4,"&lt;="&amp;$G379)-COUNTIFS('Rote Karten'!$A$2:$A$4,$A379,'Rote Karten'!$D$2:$D$4,$B379,'Rote Karten'!$B$2:$B$4,"&lt;"&amp;$F379,'Rote Karten'!$C$2:$C$4,"&lt;="&amp;$G379)</f>
        <v>0</v>
      </c>
      <c r="I379" s="17" t="str">
        <f>IF(OR($L379="Tor",$L379="ET"),_xlfn.IFNA(IF(VLOOKUP($A379,Spiele!$A$2:$C$16,3,FALSE)=$B379,COUNTIFS($L$2:$L379,"Tor",$B$2:$B379,$B379,$A$2:$A379,$A379)+COUNTIFS($L$2:$L379,"ET",$B$2:$B379,$B379,$A$2:$A379,$A379)&amp;":"&amp;COUNTIFS($L$2:$L379,"Tor",$B$2:$B379,"&lt;&gt;"&amp;$B379,$A$2:$A379,$A379)+COUNTIFS($L$2:$L379,"ET",$B$2:$B379,"&lt;&gt;"&amp;$B379,$A$2:$A379,$A379),COUNTIFS($L$2:$L379,"Tor",$B$2:$B379,"&lt;&gt;"&amp;$B379,$A$2:$A379,$A379)+COUNTIFS($L$2:$L379,"ET",$B$2:$B379,"&lt;&gt;"&amp;$B379,$A$2:$A379,$A379)&amp;":"&amp;COUNTIFS($L$2:$L379,"Tor",$B$2:$B379,$B379,$A$2:$A379,$A379)+COUNTIFS($L$2:$L379,"ET",$B$2:$B379,$B379,$A$2:$A379,$A379)),""),"")</f>
        <v/>
      </c>
      <c r="J379" s="18">
        <f>_xlfn.IFNA(IF(VLOOKUP($A379,Spiele!$A$2:$D$16,3,FALSE)=$B379,(COUNTIFS($L$1:$L378,"Tor",$B$1:$B378,$B379,$A$1:$A378,$A379)+COUNTIFS($L$1:$L378,"ET",$B$1:$B378,$B379,$A$1:$A378,$A379))-(COUNTIFS($L$1:$L378,"Tor",$B$1:$B378,"&lt;&gt;"&amp;$B379,$A$1:$A378,$A379)+COUNTIFS($L$1:$L378,"ET",$B$1:$B378,"&lt;&gt;"&amp;$B379,$A$1:$A378,$A379)),(COUNTIFS($L$1:$L378,"Tor",$B$1:$B378,$B379,$A$1:$A378,$A379)+COUNTIFS($L$1:$L378,"ET",$B$1:$B378,$B379,$A$1:$A378,$A379))-(COUNTIFS($L$1:$L378,"Tor",$B$1:$B378,"&lt;&gt;"&amp;$B379,$A$1:$A378,$A379)+COUNTIFS($L$1:$L378,"ET",$B$1:$B378,"&lt;&gt;"&amp;$B379,$A$1:$A378,$A379))),"")</f>
        <v>-1</v>
      </c>
      <c r="K379" s="3">
        <v>9</v>
      </c>
      <c r="L379" s="17" t="s">
        <v>19</v>
      </c>
      <c r="M379" s="2" t="s">
        <v>169</v>
      </c>
      <c r="N379" s="2" t="s">
        <v>154</v>
      </c>
      <c r="O379" s="17">
        <v>8</v>
      </c>
      <c r="P379" s="2">
        <v>20</v>
      </c>
      <c r="AA379" s="2" t="s">
        <v>155</v>
      </c>
      <c r="AB379" s="17" t="s">
        <v>161</v>
      </c>
      <c r="AC379" s="14" t="s">
        <v>162</v>
      </c>
      <c r="AD379" s="14" t="s">
        <v>157</v>
      </c>
      <c r="AE379" s="18">
        <v>16</v>
      </c>
      <c r="AF379" s="13">
        <v>-3</v>
      </c>
      <c r="AG379" s="13">
        <v>5.5</v>
      </c>
      <c r="AH379" s="19">
        <f t="shared" si="20"/>
        <v>5.5</v>
      </c>
      <c r="AI379" s="19">
        <f t="shared" si="21"/>
        <v>57.291999541595608</v>
      </c>
      <c r="AJ379" s="2" t="s">
        <v>147</v>
      </c>
      <c r="AK379" s="13">
        <v>-2</v>
      </c>
      <c r="AL379" s="13">
        <v>0.5</v>
      </c>
      <c r="AM379" s="19">
        <f>IF(Abschlüsse[[#This Row],[Ergeb]]="ET","",SQRT(($AF379-$AK379)^2+($AG379-$AL379)^2))</f>
        <v>5.0990195135927845</v>
      </c>
      <c r="AN379" s="3">
        <v>0</v>
      </c>
      <c r="AO379" s="13"/>
      <c r="AP379" s="13"/>
      <c r="AQ379" s="19" t="str">
        <f t="shared" si="24"/>
        <v/>
      </c>
      <c r="AR379" s="3">
        <v>0</v>
      </c>
      <c r="AU379" s="19" t="str">
        <f t="shared" si="25"/>
        <v/>
      </c>
    </row>
    <row r="380" spans="1:47" ht="25.05" customHeight="1">
      <c r="A380" s="3">
        <v>14</v>
      </c>
      <c r="B380" s="2" t="s">
        <v>8</v>
      </c>
      <c r="C380" s="17" t="str">
        <f>IF($A380="","",IF(VLOOKUP($A380,Spiele!$A$2:$D$16,3,FALSE)=$B380,"H","G"))</f>
        <v>G</v>
      </c>
      <c r="D380" s="17" t="str">
        <f>IF($B380="","",IF(VLOOKUP($A380,Spiele!$A$2:$F$16,3,FALSE)=$B380,VLOOKUP($A380,Spiele!$A$2:$F$16,4,FALSE),VLOOKUP($A380,Spiele!$A$2:$F$16,3,FALSE)))</f>
        <v>SGF</v>
      </c>
      <c r="E380" s="18">
        <f>IF(Abschlüsse[[#This Row],[Ergeb]]="ET",0,COUNTIFS($A$2:$A380,$A380,$B$2:$B380,$B380,$L$2:$L380,"&lt;&gt;ET"))</f>
        <v>6</v>
      </c>
      <c r="F380" s="11">
        <v>48</v>
      </c>
      <c r="G380" s="12">
        <v>2</v>
      </c>
      <c r="H380" s="18">
        <f>COUNTIFS('Rote Karten'!$A$2:$A$4,$A380,'Rote Karten'!$D$2:$D$4,"&lt;&gt;"&amp;$B380,'Rote Karten'!$B$2:$B$4,"&lt;"&amp;$F380,'Rote Karten'!$C$2:$C$4,"&lt;="&amp;$G380)-COUNTIFS('Rote Karten'!$A$2:$A$4,$A380,'Rote Karten'!$D$2:$D$4,$B380,'Rote Karten'!$B$2:$B$4,"&lt;"&amp;$F380,'Rote Karten'!$C$2:$C$4,"&lt;="&amp;$G380)</f>
        <v>0</v>
      </c>
      <c r="I380" s="17" t="str">
        <f>IF(OR($L380="Tor",$L380="ET"),_xlfn.IFNA(IF(VLOOKUP($A380,Spiele!$A$2:$C$16,3,FALSE)=$B380,COUNTIFS($L$2:$L380,"Tor",$B$2:$B380,$B380,$A$2:$A380,$A380)+COUNTIFS($L$2:$L380,"ET",$B$2:$B380,$B380,$A$2:$A380,$A380)&amp;":"&amp;COUNTIFS($L$2:$L380,"Tor",$B$2:$B380,"&lt;&gt;"&amp;$B380,$A$2:$A380,$A380)+COUNTIFS($L$2:$L380,"ET",$B$2:$B380,"&lt;&gt;"&amp;$B380,$A$2:$A380,$A380),COUNTIFS($L$2:$L380,"Tor",$B$2:$B380,"&lt;&gt;"&amp;$B380,$A$2:$A380,$A380)+COUNTIFS($L$2:$L380,"ET",$B$2:$B380,"&lt;&gt;"&amp;$B380,$A$2:$A380,$A380)&amp;":"&amp;COUNTIFS($L$2:$L380,"Tor",$B$2:$B380,$B380,$A$2:$A380,$A380)+COUNTIFS($L$2:$L380,"ET",$B$2:$B380,$B380,$A$2:$A380,$A380)),""),"")</f>
        <v/>
      </c>
      <c r="J380" s="18">
        <f>_xlfn.IFNA(IF(VLOOKUP($A380,Spiele!$A$2:$D$16,3,FALSE)=$B380,(COUNTIFS($L$1:$L379,"Tor",$B$1:$B379,$B380,$A$1:$A379,$A380)+COUNTIFS($L$1:$L379,"ET",$B$1:$B379,$B380,$A$1:$A379,$A380))-(COUNTIFS($L$1:$L379,"Tor",$B$1:$B379,"&lt;&gt;"&amp;$B380,$A$1:$A379,$A380)+COUNTIFS($L$1:$L379,"ET",$B$1:$B379,"&lt;&gt;"&amp;$B380,$A$1:$A379,$A380)),(COUNTIFS($L$1:$L379,"Tor",$B$1:$B379,$B380,$A$1:$A379,$A380)+COUNTIFS($L$1:$L379,"ET",$B$1:$B379,$B380,$A$1:$A379,$A380))-(COUNTIFS($L$1:$L379,"Tor",$B$1:$B379,"&lt;&gt;"&amp;$B380,$A$1:$A379,$A380)+COUNTIFS($L$1:$L379,"ET",$B$1:$B379,"&lt;&gt;"&amp;$B380,$A$1:$A379,$A380))),"")</f>
        <v>-1</v>
      </c>
      <c r="K380" s="3">
        <v>10</v>
      </c>
      <c r="L380" s="17" t="s">
        <v>19</v>
      </c>
      <c r="M380" s="2" t="s">
        <v>176</v>
      </c>
      <c r="N380" s="2" t="s">
        <v>176</v>
      </c>
      <c r="O380" s="17">
        <v>8</v>
      </c>
      <c r="AA380" s="2" t="s">
        <v>155</v>
      </c>
      <c r="AB380" s="17" t="s">
        <v>161</v>
      </c>
      <c r="AC380" s="14" t="s">
        <v>162</v>
      </c>
      <c r="AD380" s="14" t="s">
        <v>157</v>
      </c>
      <c r="AE380" s="18">
        <v>16</v>
      </c>
      <c r="AF380" s="13">
        <v>1.5</v>
      </c>
      <c r="AG380" s="13">
        <v>8.5</v>
      </c>
      <c r="AH380" s="19">
        <f t="shared" si="20"/>
        <v>8.5</v>
      </c>
      <c r="AI380" s="19">
        <f t="shared" si="21"/>
        <v>45.518286958481966</v>
      </c>
      <c r="AJ380" s="2" t="s">
        <v>147</v>
      </c>
      <c r="AK380" s="13">
        <v>0</v>
      </c>
      <c r="AL380" s="13">
        <v>0.5</v>
      </c>
      <c r="AM380" s="19">
        <f>IF(Abschlüsse[[#This Row],[Ergeb]]="ET","",SQRT(($AF380-$AK380)^2+($AG380-$AL380)^2))</f>
        <v>8.1394102980498531</v>
      </c>
      <c r="AN380" s="3">
        <v>3</v>
      </c>
      <c r="AO380" s="13">
        <v>2.5</v>
      </c>
      <c r="AP380" s="13">
        <v>8.5</v>
      </c>
      <c r="AQ380" s="19">
        <f t="shared" si="24"/>
        <v>1</v>
      </c>
      <c r="AR380" s="3">
        <v>0</v>
      </c>
      <c r="AU380" s="19" t="str">
        <f t="shared" si="25"/>
        <v/>
      </c>
    </row>
    <row r="381" spans="1:47" ht="25.05" customHeight="1">
      <c r="A381" s="3">
        <v>14</v>
      </c>
      <c r="B381" s="2" t="s">
        <v>79</v>
      </c>
      <c r="C381" s="17" t="str">
        <f>IF($A381="","",IF(VLOOKUP($A381,Spiele!$A$2:$D$16,3,FALSE)=$B381,"H","G"))</f>
        <v>H</v>
      </c>
      <c r="D381" s="17" t="str">
        <f>IF($B381="","",IF(VLOOKUP($A381,Spiele!$A$2:$F$16,3,FALSE)=$B381,VLOOKUP($A381,Spiele!$A$2:$F$16,4,FALSE),VLOOKUP($A381,Spiele!$A$2:$F$16,3,FALSE)))</f>
        <v>FCN</v>
      </c>
      <c r="E381" s="18">
        <f>IF(Abschlüsse[[#This Row],[Ergeb]]="ET",0,COUNTIFS($A$2:$A381,$A381,$B$2:$B381,$B381,$L$2:$L381,"&lt;&gt;ET"))</f>
        <v>6</v>
      </c>
      <c r="F381" s="11">
        <v>52</v>
      </c>
      <c r="G381" s="12">
        <v>2</v>
      </c>
      <c r="H381" s="18">
        <f>COUNTIFS('Rote Karten'!$A$2:$A$4,$A381,'Rote Karten'!$D$2:$D$4,"&lt;&gt;"&amp;$B381,'Rote Karten'!$B$2:$B$4,"&lt;"&amp;$F381,'Rote Karten'!$C$2:$C$4,"&lt;="&amp;$G381)-COUNTIFS('Rote Karten'!$A$2:$A$4,$A381,'Rote Karten'!$D$2:$D$4,$B381,'Rote Karten'!$B$2:$B$4,"&lt;"&amp;$F381,'Rote Karten'!$C$2:$C$4,"&lt;="&amp;$G381)</f>
        <v>0</v>
      </c>
      <c r="I381" s="17" t="str">
        <f>IF(OR($L381="Tor",$L381="ET"),_xlfn.IFNA(IF(VLOOKUP($A381,Spiele!$A$2:$C$16,3,FALSE)=$B381,COUNTIFS($L$2:$L381,"Tor",$B$2:$B381,$B381,$A$2:$A381,$A381)+COUNTIFS($L$2:$L381,"ET",$B$2:$B381,$B381,$A$2:$A381,$A381)&amp;":"&amp;COUNTIFS($L$2:$L381,"Tor",$B$2:$B381,"&lt;&gt;"&amp;$B381,$A$2:$A381,$A381)+COUNTIFS($L$2:$L381,"ET",$B$2:$B381,"&lt;&gt;"&amp;$B381,$A$2:$A381,$A381),COUNTIFS($L$2:$L381,"Tor",$B$2:$B381,"&lt;&gt;"&amp;$B381,$A$2:$A381,$A381)+COUNTIFS($L$2:$L381,"ET",$B$2:$B381,"&lt;&gt;"&amp;$B381,$A$2:$A381,$A381)&amp;":"&amp;COUNTIFS($L$2:$L381,"Tor",$B$2:$B381,$B381,$A$2:$A381,$A381)+COUNTIFS($L$2:$L381,"ET",$B$2:$B381,$B381,$A$2:$A381,$A381)),""),"")</f>
        <v/>
      </c>
      <c r="J381" s="18">
        <f>_xlfn.IFNA(IF(VLOOKUP($A381,Spiele!$A$2:$D$16,3,FALSE)=$B381,(COUNTIFS($L$1:$L380,"Tor",$B$1:$B380,$B381,$A$1:$A380,$A381)+COUNTIFS($L$1:$L380,"ET",$B$1:$B380,$B381,$A$1:$A380,$A381))-(COUNTIFS($L$1:$L380,"Tor",$B$1:$B380,"&lt;&gt;"&amp;$B381,$A$1:$A380,$A381)+COUNTIFS($L$1:$L380,"ET",$B$1:$B380,"&lt;&gt;"&amp;$B381,$A$1:$A380,$A381)),(COUNTIFS($L$1:$L380,"Tor",$B$1:$B380,$B381,$A$1:$A380,$A381)+COUNTIFS($L$1:$L380,"ET",$B$1:$B380,$B381,$A$1:$A380,$A381))-(COUNTIFS($L$1:$L380,"Tor",$B$1:$B380,"&lt;&gt;"&amp;$B381,$A$1:$A380,$A381)+COUNTIFS($L$1:$L380,"ET",$B$1:$B380,"&lt;&gt;"&amp;$B381,$A$1:$A380,$A381))),"")</f>
        <v>1</v>
      </c>
      <c r="K381" s="3">
        <v>11</v>
      </c>
      <c r="L381" s="17" t="s">
        <v>19</v>
      </c>
      <c r="M381" s="2" t="s">
        <v>176</v>
      </c>
      <c r="N381" s="2" t="s">
        <v>176</v>
      </c>
      <c r="O381" s="17"/>
      <c r="AA381" s="2" t="s">
        <v>155</v>
      </c>
      <c r="AB381" s="17" t="s">
        <v>161</v>
      </c>
      <c r="AC381" s="14" t="s">
        <v>162</v>
      </c>
      <c r="AD381" s="14" t="s">
        <v>157</v>
      </c>
      <c r="AE381" s="18"/>
      <c r="AF381" s="13">
        <v>2.5</v>
      </c>
      <c r="AG381" s="13">
        <v>15</v>
      </c>
      <c r="AH381" s="19">
        <f t="shared" si="20"/>
        <v>15</v>
      </c>
      <c r="AI381" s="19">
        <f t="shared" si="21"/>
        <v>26.748394088035369</v>
      </c>
      <c r="AJ381" s="2" t="s">
        <v>147</v>
      </c>
      <c r="AK381" s="13">
        <v>0</v>
      </c>
      <c r="AL381" s="13">
        <v>2</v>
      </c>
      <c r="AM381" s="19">
        <f>IF(Abschlüsse[[#This Row],[Ergeb]]="ET","",SQRT(($AF381-$AK381)^2+($AG381-$AL381)^2))</f>
        <v>13.238202294873727</v>
      </c>
      <c r="AN381" s="3">
        <v>4</v>
      </c>
      <c r="AO381" s="13">
        <v>3</v>
      </c>
      <c r="AP381" s="13">
        <v>15.5</v>
      </c>
      <c r="AQ381" s="19">
        <f t="shared" si="24"/>
        <v>0.70710678118654757</v>
      </c>
      <c r="AR381" s="3">
        <v>0</v>
      </c>
      <c r="AU381" s="19" t="str">
        <f t="shared" si="25"/>
        <v/>
      </c>
    </row>
    <row r="382" spans="1:47" ht="25.05" customHeight="1">
      <c r="A382" s="3">
        <v>14</v>
      </c>
      <c r="B382" s="2" t="s">
        <v>79</v>
      </c>
      <c r="C382" s="17" t="str">
        <f>IF($A382="","",IF(VLOOKUP($A382,Spiele!$A$2:$D$16,3,FALSE)=$B382,"H","G"))</f>
        <v>H</v>
      </c>
      <c r="D382" s="17" t="str">
        <f>IF($B382="","",IF(VLOOKUP($A382,Spiele!$A$2:$F$16,3,FALSE)=$B382,VLOOKUP($A382,Spiele!$A$2:$F$16,4,FALSE),VLOOKUP($A382,Spiele!$A$2:$F$16,3,FALSE)))</f>
        <v>FCN</v>
      </c>
      <c r="E382" s="18">
        <f>IF(Abschlüsse[[#This Row],[Ergeb]]="ET",0,COUNTIFS($A$2:$A382,$A382,$B$2:$B382,$B382,$L$2:$L382,"&lt;&gt;ET"))</f>
        <v>7</v>
      </c>
      <c r="F382" s="11">
        <v>53</v>
      </c>
      <c r="G382" s="12">
        <v>2</v>
      </c>
      <c r="H382" s="18">
        <f>COUNTIFS('Rote Karten'!$A$2:$A$4,$A382,'Rote Karten'!$D$2:$D$4,"&lt;&gt;"&amp;$B382,'Rote Karten'!$B$2:$B$4,"&lt;"&amp;$F382,'Rote Karten'!$C$2:$C$4,"&lt;="&amp;$G382)-COUNTIFS('Rote Karten'!$A$2:$A$4,$A382,'Rote Karten'!$D$2:$D$4,$B382,'Rote Karten'!$B$2:$B$4,"&lt;"&amp;$F382,'Rote Karten'!$C$2:$C$4,"&lt;="&amp;$G382)</f>
        <v>0</v>
      </c>
      <c r="I382" s="17" t="str">
        <f>IF(OR($L382="Tor",$L382="ET"),_xlfn.IFNA(IF(VLOOKUP($A382,Spiele!$A$2:$C$16,3,FALSE)=$B382,COUNTIFS($L$2:$L382,"Tor",$B$2:$B382,$B382,$A$2:$A382,$A382)+COUNTIFS($L$2:$L382,"ET",$B$2:$B382,$B382,$A$2:$A382,$A382)&amp;":"&amp;COUNTIFS($L$2:$L382,"Tor",$B$2:$B382,"&lt;&gt;"&amp;$B382,$A$2:$A382,$A382)+COUNTIFS($L$2:$L382,"ET",$B$2:$B382,"&lt;&gt;"&amp;$B382,$A$2:$A382,$A382),COUNTIFS($L$2:$L382,"Tor",$B$2:$B382,"&lt;&gt;"&amp;$B382,$A$2:$A382,$A382)+COUNTIFS($L$2:$L382,"ET",$B$2:$B382,"&lt;&gt;"&amp;$B382,$A$2:$A382,$A382)&amp;":"&amp;COUNTIFS($L$2:$L382,"Tor",$B$2:$B382,$B382,$A$2:$A382,$A382)+COUNTIFS($L$2:$L382,"ET",$B$2:$B382,$B382,$A$2:$A382,$A382)),""),"")</f>
        <v/>
      </c>
      <c r="J382" s="18">
        <f>_xlfn.IFNA(IF(VLOOKUP($A382,Spiele!$A$2:$D$16,3,FALSE)=$B382,(COUNTIFS($L$1:$L381,"Tor",$B$1:$B381,$B382,$A$1:$A381,$A382)+COUNTIFS($L$1:$L381,"ET",$B$1:$B381,$B382,$A$1:$A381,$A382))-(COUNTIFS($L$1:$L381,"Tor",$B$1:$B381,"&lt;&gt;"&amp;$B382,$A$1:$A381,$A382)+COUNTIFS($L$1:$L381,"ET",$B$1:$B381,"&lt;&gt;"&amp;$B382,$A$1:$A381,$A382)),(COUNTIFS($L$1:$L381,"Tor",$B$1:$B381,$B382,$A$1:$A381,$A382)+COUNTIFS($L$1:$L381,"ET",$B$1:$B381,$B382,$A$1:$A381,$A382))-(COUNTIFS($L$1:$L381,"Tor",$B$1:$B381,"&lt;&gt;"&amp;$B382,$A$1:$A381,$A382)+COUNTIFS($L$1:$L381,"ET",$B$1:$B381,"&lt;&gt;"&amp;$B382,$A$1:$A381,$A382))),"")</f>
        <v>1</v>
      </c>
      <c r="K382" s="3">
        <v>12</v>
      </c>
      <c r="L382" s="17" t="s">
        <v>19</v>
      </c>
      <c r="M382" s="2" t="s">
        <v>164</v>
      </c>
      <c r="N382" s="2" t="s">
        <v>156</v>
      </c>
      <c r="O382" s="17"/>
      <c r="AA382" s="2" t="s">
        <v>152</v>
      </c>
      <c r="AB382" s="17" t="s">
        <v>144</v>
      </c>
      <c r="AC382" s="14" t="s">
        <v>151</v>
      </c>
      <c r="AD382" s="14" t="s">
        <v>157</v>
      </c>
      <c r="AE382" s="18"/>
      <c r="AF382" s="13">
        <v>8.5</v>
      </c>
      <c r="AG382" s="13">
        <v>27.5</v>
      </c>
      <c r="AH382" s="19">
        <f t="shared" si="20"/>
        <v>27.922671791932807</v>
      </c>
      <c r="AI382" s="19">
        <f t="shared" si="21"/>
        <v>13.87231364010124</v>
      </c>
      <c r="AJ382" s="2" t="s">
        <v>147</v>
      </c>
      <c r="AK382" s="13">
        <v>1</v>
      </c>
      <c r="AL382" s="13">
        <v>4</v>
      </c>
      <c r="AM382" s="19">
        <f>IF(Abschlüsse[[#This Row],[Ergeb]]="ET","",SQRT(($AF382-$AK382)^2+($AG382-$AL382)^2))</f>
        <v>24.66779276708802</v>
      </c>
      <c r="AN382" s="3">
        <v>1</v>
      </c>
      <c r="AO382" s="13">
        <v>6</v>
      </c>
      <c r="AP382" s="13">
        <v>28</v>
      </c>
      <c r="AQ382" s="19">
        <f t="shared" si="24"/>
        <v>2.5495097567963922</v>
      </c>
      <c r="AR382" s="3">
        <v>0</v>
      </c>
      <c r="AU382" s="19" t="str">
        <f t="shared" si="25"/>
        <v/>
      </c>
    </row>
    <row r="383" spans="1:47" ht="25.05" customHeight="1">
      <c r="A383" s="3">
        <v>14</v>
      </c>
      <c r="B383" s="2" t="s">
        <v>8</v>
      </c>
      <c r="C383" s="17" t="str">
        <f>IF($A383="","",IF(VLOOKUP($A383,Spiele!$A$2:$D$16,3,FALSE)=$B383,"H","G"))</f>
        <v>G</v>
      </c>
      <c r="D383" s="17" t="str">
        <f>IF($B383="","",IF(VLOOKUP($A383,Spiele!$A$2:$F$16,3,FALSE)=$B383,VLOOKUP($A383,Spiele!$A$2:$F$16,4,FALSE),VLOOKUP($A383,Spiele!$A$2:$F$16,3,FALSE)))</f>
        <v>SGF</v>
      </c>
      <c r="E383" s="18">
        <f>IF(Abschlüsse[[#This Row],[Ergeb]]="ET",0,COUNTIFS($A$2:$A383,$A383,$B$2:$B383,$B383,$L$2:$L383,"&lt;&gt;ET"))</f>
        <v>7</v>
      </c>
      <c r="F383" s="11">
        <v>54</v>
      </c>
      <c r="G383" s="12">
        <v>2</v>
      </c>
      <c r="H383" s="18">
        <f>COUNTIFS('Rote Karten'!$A$2:$A$4,$A383,'Rote Karten'!$D$2:$D$4,"&lt;&gt;"&amp;$B383,'Rote Karten'!$B$2:$B$4,"&lt;"&amp;$F383,'Rote Karten'!$C$2:$C$4,"&lt;="&amp;$G383)-COUNTIFS('Rote Karten'!$A$2:$A$4,$A383,'Rote Karten'!$D$2:$D$4,$B383,'Rote Karten'!$B$2:$B$4,"&lt;"&amp;$F383,'Rote Karten'!$C$2:$C$4,"&lt;="&amp;$G383)</f>
        <v>0</v>
      </c>
      <c r="I383" s="17" t="str">
        <f>IF(OR($L383="Tor",$L383="ET"),_xlfn.IFNA(IF(VLOOKUP($A383,Spiele!$A$2:$C$16,3,FALSE)=$B383,COUNTIFS($L$2:$L383,"Tor",$B$2:$B383,$B383,$A$2:$A383,$A383)+COUNTIFS($L$2:$L383,"ET",$B$2:$B383,$B383,$A$2:$A383,$A383)&amp;":"&amp;COUNTIFS($L$2:$L383,"Tor",$B$2:$B383,"&lt;&gt;"&amp;$B383,$A$2:$A383,$A383)+COUNTIFS($L$2:$L383,"ET",$B$2:$B383,"&lt;&gt;"&amp;$B383,$A$2:$A383,$A383),COUNTIFS($L$2:$L383,"Tor",$B$2:$B383,"&lt;&gt;"&amp;$B383,$A$2:$A383,$A383)+COUNTIFS($L$2:$L383,"ET",$B$2:$B383,"&lt;&gt;"&amp;$B383,$A$2:$A383,$A383)&amp;":"&amp;COUNTIFS($L$2:$L383,"Tor",$B$2:$B383,$B383,$A$2:$A383,$A383)+COUNTIFS($L$2:$L383,"ET",$B$2:$B383,$B383,$A$2:$A383,$A383)),""),"")</f>
        <v>2:2</v>
      </c>
      <c r="J383" s="18">
        <f>_xlfn.IFNA(IF(VLOOKUP($A383,Spiele!$A$2:$D$16,3,FALSE)=$B383,(COUNTIFS($L$1:$L382,"Tor",$B$1:$B382,$B383,$A$1:$A382,$A383)+COUNTIFS($L$1:$L382,"ET",$B$1:$B382,$B383,$A$1:$A382,$A383))-(COUNTIFS($L$1:$L382,"Tor",$B$1:$B382,"&lt;&gt;"&amp;$B383,$A$1:$A382,$A383)+COUNTIFS($L$1:$L382,"ET",$B$1:$B382,"&lt;&gt;"&amp;$B383,$A$1:$A382,$A383)),(COUNTIFS($L$1:$L382,"Tor",$B$1:$B382,$B383,$A$1:$A382,$A383)+COUNTIFS($L$1:$L382,"ET",$B$1:$B382,$B383,$A$1:$A382,$A383))-(COUNTIFS($L$1:$L382,"Tor",$B$1:$B382,"&lt;&gt;"&amp;$B383,$A$1:$A382,$A383)+COUNTIFS($L$1:$L382,"ET",$B$1:$B382,"&lt;&gt;"&amp;$B383,$A$1:$A382,$A383))),"")</f>
        <v>-1</v>
      </c>
      <c r="K383" s="3">
        <v>13</v>
      </c>
      <c r="L383" s="17" t="s">
        <v>0</v>
      </c>
      <c r="M383" s="2" t="s">
        <v>148</v>
      </c>
      <c r="N383" s="2" t="s">
        <v>159</v>
      </c>
      <c r="O383" s="17">
        <v>10</v>
      </c>
      <c r="P383" s="2">
        <v>8</v>
      </c>
      <c r="Q383" s="2">
        <v>4</v>
      </c>
      <c r="R383" s="2">
        <v>23</v>
      </c>
      <c r="S383" s="2">
        <v>6</v>
      </c>
      <c r="T383" s="2">
        <v>16</v>
      </c>
      <c r="U383" s="2">
        <v>20</v>
      </c>
      <c r="V383" s="2">
        <v>1</v>
      </c>
      <c r="AA383" s="2" t="s">
        <v>142</v>
      </c>
      <c r="AB383" s="17" t="s">
        <v>144</v>
      </c>
      <c r="AC383" s="14" t="s">
        <v>151</v>
      </c>
      <c r="AD383" s="14" t="s">
        <v>157</v>
      </c>
      <c r="AE383" s="18">
        <v>9</v>
      </c>
      <c r="AF383" s="13">
        <v>7</v>
      </c>
      <c r="AG383" s="13">
        <v>13</v>
      </c>
      <c r="AH383" s="19">
        <f t="shared" si="20"/>
        <v>13.422205481961599</v>
      </c>
      <c r="AI383" s="19">
        <f t="shared" si="21"/>
        <v>24.942791600081701</v>
      </c>
      <c r="AJ383" s="2" t="s">
        <v>147</v>
      </c>
      <c r="AK383" s="13">
        <v>2</v>
      </c>
      <c r="AL383" s="13">
        <v>2</v>
      </c>
      <c r="AM383" s="19">
        <f>IF(Abschlüsse[[#This Row],[Ergeb]]="ET","",SQRT(($AF383-$AK383)^2+($AG383-$AL383)^2))</f>
        <v>12.083045973594572</v>
      </c>
      <c r="AN383" s="3">
        <v>3</v>
      </c>
      <c r="AO383" s="13">
        <v>7</v>
      </c>
      <c r="AP383" s="13">
        <v>11</v>
      </c>
      <c r="AQ383" s="19">
        <f t="shared" si="24"/>
        <v>2</v>
      </c>
      <c r="AR383" s="3">
        <v>1</v>
      </c>
      <c r="AS383" s="13">
        <v>5</v>
      </c>
      <c r="AT383" s="13">
        <v>9.5</v>
      </c>
      <c r="AU383" s="19">
        <f t="shared" si="25"/>
        <v>4.0311288741492746</v>
      </c>
    </row>
    <row r="384" spans="1:47" ht="25.05" customHeight="1">
      <c r="A384" s="3">
        <v>14</v>
      </c>
      <c r="B384" s="2" t="s">
        <v>79</v>
      </c>
      <c r="C384" s="17" t="str">
        <f>IF($A384="","",IF(VLOOKUP($A384,Spiele!$A$2:$D$16,3,FALSE)=$B384,"H","G"))</f>
        <v>H</v>
      </c>
      <c r="D384" s="17" t="str">
        <f>IF($B384="","",IF(VLOOKUP($A384,Spiele!$A$2:$F$16,3,FALSE)=$B384,VLOOKUP($A384,Spiele!$A$2:$F$16,4,FALSE),VLOOKUP($A384,Spiele!$A$2:$F$16,3,FALSE)))</f>
        <v>FCN</v>
      </c>
      <c r="E384" s="18">
        <f>IF(Abschlüsse[[#This Row],[Ergeb]]="ET",0,COUNTIFS($A$2:$A384,$A384,$B$2:$B384,$B384,$L$2:$L384,"&lt;&gt;ET"))</f>
        <v>8</v>
      </c>
      <c r="F384" s="11">
        <v>59</v>
      </c>
      <c r="G384" s="12">
        <v>2</v>
      </c>
      <c r="H384" s="18">
        <f>COUNTIFS('Rote Karten'!$A$2:$A$4,$A384,'Rote Karten'!$D$2:$D$4,"&lt;&gt;"&amp;$B384,'Rote Karten'!$B$2:$B$4,"&lt;"&amp;$F384,'Rote Karten'!$C$2:$C$4,"&lt;="&amp;$G384)-COUNTIFS('Rote Karten'!$A$2:$A$4,$A384,'Rote Karten'!$D$2:$D$4,$B384,'Rote Karten'!$B$2:$B$4,"&lt;"&amp;$F384,'Rote Karten'!$C$2:$C$4,"&lt;="&amp;$G384)</f>
        <v>0</v>
      </c>
      <c r="I384" s="17" t="str">
        <f>IF(OR($L384="Tor",$L384="ET"),_xlfn.IFNA(IF(VLOOKUP($A384,Spiele!$A$2:$C$16,3,FALSE)=$B384,COUNTIFS($L$2:$L384,"Tor",$B$2:$B384,$B384,$A$2:$A384,$A384)+COUNTIFS($L$2:$L384,"ET",$B$2:$B384,$B384,$A$2:$A384,$A384)&amp;":"&amp;COUNTIFS($L$2:$L384,"Tor",$B$2:$B384,"&lt;&gt;"&amp;$B384,$A$2:$A384,$A384)+COUNTIFS($L$2:$L384,"ET",$B$2:$B384,"&lt;&gt;"&amp;$B384,$A$2:$A384,$A384),COUNTIFS($L$2:$L384,"Tor",$B$2:$B384,"&lt;&gt;"&amp;$B384,$A$2:$A384,$A384)+COUNTIFS($L$2:$L384,"ET",$B$2:$B384,"&lt;&gt;"&amp;$B384,$A$2:$A384,$A384)&amp;":"&amp;COUNTIFS($L$2:$L384,"Tor",$B$2:$B384,$B384,$A$2:$A384,$A384)+COUNTIFS($L$2:$L384,"ET",$B$2:$B384,$B384,$A$2:$A384,$A384)),""),"")</f>
        <v/>
      </c>
      <c r="J384" s="18">
        <f>_xlfn.IFNA(IF(VLOOKUP($A384,Spiele!$A$2:$D$16,3,FALSE)=$B384,(COUNTIFS($L$1:$L383,"Tor",$B$1:$B383,$B384,$A$1:$A383,$A384)+COUNTIFS($L$1:$L383,"ET",$B$1:$B383,$B384,$A$1:$A383,$A384))-(COUNTIFS($L$1:$L383,"Tor",$B$1:$B383,"&lt;&gt;"&amp;$B384,$A$1:$A383,$A384)+COUNTIFS($L$1:$L383,"ET",$B$1:$B383,"&lt;&gt;"&amp;$B384,$A$1:$A383,$A384)),(COUNTIFS($L$1:$L383,"Tor",$B$1:$B383,$B384,$A$1:$A383,$A384)+COUNTIFS($L$1:$L383,"ET",$B$1:$B383,$B384,$A$1:$A383,$A384))-(COUNTIFS($L$1:$L383,"Tor",$B$1:$B383,"&lt;&gt;"&amp;$B384,$A$1:$A383,$A384)+COUNTIFS($L$1:$L383,"ET",$B$1:$B383,"&lt;&gt;"&amp;$B384,$A$1:$A383,$A384))),"")</f>
        <v>0</v>
      </c>
      <c r="K384" s="3">
        <v>14</v>
      </c>
      <c r="L384" s="17" t="s">
        <v>19</v>
      </c>
      <c r="M384" s="2" t="s">
        <v>164</v>
      </c>
      <c r="N384" s="2" t="s">
        <v>3</v>
      </c>
      <c r="O384" s="17"/>
      <c r="AA384" s="2" t="s">
        <v>142</v>
      </c>
      <c r="AB384" s="17" t="s">
        <v>144</v>
      </c>
      <c r="AC384" s="14" t="s">
        <v>151</v>
      </c>
      <c r="AD384" s="14" t="s">
        <v>157</v>
      </c>
      <c r="AE384" s="18"/>
      <c r="AF384" s="13">
        <v>11</v>
      </c>
      <c r="AG384" s="13">
        <v>7.5</v>
      </c>
      <c r="AH384" s="19">
        <f t="shared" si="20"/>
        <v>10.494074518508052</v>
      </c>
      <c r="AI384" s="19">
        <f t="shared" si="21"/>
        <v>18.523608539598804</v>
      </c>
      <c r="AJ384" s="2" t="s">
        <v>147</v>
      </c>
      <c r="AK384" s="13">
        <v>3</v>
      </c>
      <c r="AL384" s="13">
        <v>0.5</v>
      </c>
      <c r="AM384" s="19">
        <f>IF(Abschlüsse[[#This Row],[Ergeb]]="ET","",SQRT(($AF384-$AK384)^2+($AG384-$AL384)^2))</f>
        <v>10.63014581273465</v>
      </c>
      <c r="AN384" s="3">
        <v>0</v>
      </c>
      <c r="AO384" s="13"/>
      <c r="AP384" s="13"/>
      <c r="AQ384" s="19" t="str">
        <f t="shared" si="24"/>
        <v/>
      </c>
      <c r="AR384" s="3">
        <v>1</v>
      </c>
      <c r="AS384" s="13">
        <v>7.5</v>
      </c>
      <c r="AT384" s="13">
        <v>6.5</v>
      </c>
      <c r="AU384" s="19">
        <f t="shared" si="25"/>
        <v>3.640054944640259</v>
      </c>
    </row>
    <row r="385" spans="1:47" ht="25.05" customHeight="1">
      <c r="A385" s="3">
        <v>14</v>
      </c>
      <c r="B385" s="2" t="s">
        <v>8</v>
      </c>
      <c r="C385" s="17" t="str">
        <f>IF($A385="","",IF(VLOOKUP($A385,Spiele!$A$2:$D$16,3,FALSE)=$B385,"H","G"))</f>
        <v>G</v>
      </c>
      <c r="D385" s="17" t="str">
        <f>IF($B385="","",IF(VLOOKUP($A385,Spiele!$A$2:$F$16,3,FALSE)=$B385,VLOOKUP($A385,Spiele!$A$2:$F$16,4,FALSE),VLOOKUP($A385,Spiele!$A$2:$F$16,3,FALSE)))</f>
        <v>SGF</v>
      </c>
      <c r="E385" s="18">
        <f>IF(Abschlüsse[[#This Row],[Ergeb]]="ET",0,COUNTIFS($A$2:$A385,$A385,$B$2:$B385,$B385,$L$2:$L385,"&lt;&gt;ET"))</f>
        <v>8</v>
      </c>
      <c r="F385" s="11">
        <v>77</v>
      </c>
      <c r="G385" s="12">
        <v>2</v>
      </c>
      <c r="H385" s="18">
        <f>COUNTIFS('Rote Karten'!$A$2:$A$4,$A385,'Rote Karten'!$D$2:$D$4,"&lt;&gt;"&amp;$B385,'Rote Karten'!$B$2:$B$4,"&lt;"&amp;$F385,'Rote Karten'!$C$2:$C$4,"&lt;="&amp;$G385)-COUNTIFS('Rote Karten'!$A$2:$A$4,$A385,'Rote Karten'!$D$2:$D$4,$B385,'Rote Karten'!$B$2:$B$4,"&lt;"&amp;$F385,'Rote Karten'!$C$2:$C$4,"&lt;="&amp;$G385)</f>
        <v>0</v>
      </c>
      <c r="I385" s="17" t="str">
        <f>IF(OR($L385="Tor",$L385="ET"),_xlfn.IFNA(IF(VLOOKUP($A385,Spiele!$A$2:$C$16,3,FALSE)=$B385,COUNTIFS($L$2:$L385,"Tor",$B$2:$B385,$B385,$A$2:$A385,$A385)+COUNTIFS($L$2:$L385,"ET",$B$2:$B385,$B385,$A$2:$A385,$A385)&amp;":"&amp;COUNTIFS($L$2:$L385,"Tor",$B$2:$B385,"&lt;&gt;"&amp;$B385,$A$2:$A385,$A385)+COUNTIFS($L$2:$L385,"ET",$B$2:$B385,"&lt;&gt;"&amp;$B385,$A$2:$A385,$A385),COUNTIFS($L$2:$L385,"Tor",$B$2:$B385,"&lt;&gt;"&amp;$B385,$A$2:$A385,$A385)+COUNTIFS($L$2:$L385,"ET",$B$2:$B385,"&lt;&gt;"&amp;$B385,$A$2:$A385,$A385)&amp;":"&amp;COUNTIFS($L$2:$L385,"Tor",$B$2:$B385,$B385,$A$2:$A385,$A385)+COUNTIFS($L$2:$L385,"ET",$B$2:$B385,$B385,$A$2:$A385,$A385)),""),"")</f>
        <v/>
      </c>
      <c r="J385" s="18">
        <f>_xlfn.IFNA(IF(VLOOKUP($A385,Spiele!$A$2:$D$16,3,FALSE)=$B385,(COUNTIFS($L$1:$L384,"Tor",$B$1:$B384,$B385,$A$1:$A384,$A385)+COUNTIFS($L$1:$L384,"ET",$B$1:$B384,$B385,$A$1:$A384,$A385))-(COUNTIFS($L$1:$L384,"Tor",$B$1:$B384,"&lt;&gt;"&amp;$B385,$A$1:$A384,$A385)+COUNTIFS($L$1:$L384,"ET",$B$1:$B384,"&lt;&gt;"&amp;$B385,$A$1:$A384,$A385)),(COUNTIFS($L$1:$L384,"Tor",$B$1:$B384,$B385,$A$1:$A384,$A385)+COUNTIFS($L$1:$L384,"ET",$B$1:$B384,$B385,$A$1:$A384,$A385))-(COUNTIFS($L$1:$L384,"Tor",$B$1:$B384,"&lt;&gt;"&amp;$B385,$A$1:$A384,$A385)+COUNTIFS($L$1:$L384,"ET",$B$1:$B384,"&lt;&gt;"&amp;$B385,$A$1:$A384,$A385))),"")</f>
        <v>0</v>
      </c>
      <c r="K385" s="3">
        <v>15</v>
      </c>
      <c r="L385" s="17" t="s">
        <v>18</v>
      </c>
      <c r="M385" s="2" t="s">
        <v>164</v>
      </c>
      <c r="N385" s="2" t="s">
        <v>3</v>
      </c>
      <c r="O385" s="17"/>
      <c r="AA385" s="2" t="s">
        <v>143</v>
      </c>
      <c r="AB385" s="17" t="s">
        <v>144</v>
      </c>
      <c r="AC385" s="14" t="s">
        <v>151</v>
      </c>
      <c r="AD385" s="14" t="s">
        <v>157</v>
      </c>
      <c r="AE385" s="18">
        <v>16</v>
      </c>
      <c r="AF385" s="13">
        <v>15</v>
      </c>
      <c r="AG385" s="13">
        <v>26.5</v>
      </c>
      <c r="AH385" s="19">
        <f t="shared" si="20"/>
        <v>28.824392448063843</v>
      </c>
      <c r="AI385" s="19">
        <f t="shared" si="21"/>
        <v>11.984057664669432</v>
      </c>
      <c r="AJ385" s="2" t="s">
        <v>147</v>
      </c>
      <c r="AK385" s="13">
        <v>2</v>
      </c>
      <c r="AL385" s="13">
        <v>2.5</v>
      </c>
      <c r="AM385" s="19">
        <f>IF(Abschlüsse[[#This Row],[Ergeb]]="ET","",SQRT(($AF385-$AK385)^2+($AG385-$AL385)^2))</f>
        <v>27.294688127912362</v>
      </c>
      <c r="AN385" s="3">
        <v>2</v>
      </c>
      <c r="AO385" s="13">
        <v>15.5</v>
      </c>
      <c r="AP385" s="13">
        <v>26.5</v>
      </c>
      <c r="AQ385" s="19">
        <f t="shared" si="24"/>
        <v>0.5</v>
      </c>
      <c r="AR385" s="3">
        <v>1</v>
      </c>
      <c r="AS385" s="13">
        <v>10.5</v>
      </c>
      <c r="AT385" s="13">
        <v>17.5</v>
      </c>
      <c r="AU385" s="19">
        <f t="shared" si="25"/>
        <v>10.062305898749054</v>
      </c>
    </row>
    <row r="386" spans="1:47" ht="25.05" customHeight="1">
      <c r="A386" s="3">
        <v>14</v>
      </c>
      <c r="B386" s="2" t="s">
        <v>79</v>
      </c>
      <c r="C386" s="17" t="str">
        <f>IF($A386="","",IF(VLOOKUP($A386,Spiele!$A$2:$D$16,3,FALSE)=$B386,"H","G"))</f>
        <v>H</v>
      </c>
      <c r="D386" s="17" t="str">
        <f>IF($B386="","",IF(VLOOKUP($A386,Spiele!$A$2:$F$16,3,FALSE)=$B386,VLOOKUP($A386,Spiele!$A$2:$F$16,4,FALSE),VLOOKUP($A386,Spiele!$A$2:$F$16,3,FALSE)))</f>
        <v>FCN</v>
      </c>
      <c r="E386" s="18">
        <f>IF(Abschlüsse[[#This Row],[Ergeb]]="ET",0,COUNTIFS($A$2:$A386,$A386,$B$2:$B386,$B386,$L$2:$L386,"&lt;&gt;ET"))</f>
        <v>9</v>
      </c>
      <c r="F386" s="11">
        <v>79</v>
      </c>
      <c r="G386" s="12">
        <v>2</v>
      </c>
      <c r="H386" s="18">
        <f>COUNTIFS('Rote Karten'!$A$2:$A$4,$A386,'Rote Karten'!$D$2:$D$4,"&lt;&gt;"&amp;$B386,'Rote Karten'!$B$2:$B$4,"&lt;"&amp;$F386,'Rote Karten'!$C$2:$C$4,"&lt;="&amp;$G386)-COUNTIFS('Rote Karten'!$A$2:$A$4,$A386,'Rote Karten'!$D$2:$D$4,$B386,'Rote Karten'!$B$2:$B$4,"&lt;"&amp;$F386,'Rote Karten'!$C$2:$C$4,"&lt;="&amp;$G386)</f>
        <v>0</v>
      </c>
      <c r="I386" s="17" t="str">
        <f>IF(OR($L386="Tor",$L386="ET"),_xlfn.IFNA(IF(VLOOKUP($A386,Spiele!$A$2:$C$16,3,FALSE)=$B386,COUNTIFS($L$2:$L386,"Tor",$B$2:$B386,$B386,$A$2:$A386,$A386)+COUNTIFS($L$2:$L386,"ET",$B$2:$B386,$B386,$A$2:$A386,$A386)&amp;":"&amp;COUNTIFS($L$2:$L386,"Tor",$B$2:$B386,"&lt;&gt;"&amp;$B386,$A$2:$A386,$A386)+COUNTIFS($L$2:$L386,"ET",$B$2:$B386,"&lt;&gt;"&amp;$B386,$A$2:$A386,$A386),COUNTIFS($L$2:$L386,"Tor",$B$2:$B386,"&lt;&gt;"&amp;$B386,$A$2:$A386,$A386)+COUNTIFS($L$2:$L386,"ET",$B$2:$B386,"&lt;&gt;"&amp;$B386,$A$2:$A386,$A386)&amp;":"&amp;COUNTIFS($L$2:$L386,"Tor",$B$2:$B386,$B386,$A$2:$A386,$A386)+COUNTIFS($L$2:$L386,"ET",$B$2:$B386,$B386,$A$2:$A386,$A386)),""),"")</f>
        <v/>
      </c>
      <c r="J386" s="18">
        <f>_xlfn.IFNA(IF(VLOOKUP($A386,Spiele!$A$2:$D$16,3,FALSE)=$B386,(COUNTIFS($L$1:$L385,"Tor",$B$1:$B385,$B386,$A$1:$A385,$A386)+COUNTIFS($L$1:$L385,"ET",$B$1:$B385,$B386,$A$1:$A385,$A386))-(COUNTIFS($L$1:$L385,"Tor",$B$1:$B385,"&lt;&gt;"&amp;$B386,$A$1:$A385,$A386)+COUNTIFS($L$1:$L385,"ET",$B$1:$B385,"&lt;&gt;"&amp;$B386,$A$1:$A385,$A386)),(COUNTIFS($L$1:$L385,"Tor",$B$1:$B385,$B386,$A$1:$A385,$A386)+COUNTIFS($L$1:$L385,"ET",$B$1:$B385,$B386,$A$1:$A385,$A386))-(COUNTIFS($L$1:$L385,"Tor",$B$1:$B385,"&lt;&gt;"&amp;$B386,$A$1:$A385,$A386)+COUNTIFS($L$1:$L385,"ET",$B$1:$B385,"&lt;&gt;"&amp;$B386,$A$1:$A385,$A386))),"")</f>
        <v>0</v>
      </c>
      <c r="K386" s="3">
        <v>16</v>
      </c>
      <c r="L386" s="17" t="s">
        <v>19</v>
      </c>
      <c r="M386" s="2" t="s">
        <v>164</v>
      </c>
      <c r="N386" s="2" t="s">
        <v>154</v>
      </c>
      <c r="O386" s="17"/>
      <c r="AA386" s="2" t="s">
        <v>142</v>
      </c>
      <c r="AB386" s="17" t="s">
        <v>161</v>
      </c>
      <c r="AC386" s="14" t="s">
        <v>162</v>
      </c>
      <c r="AD386" s="14" t="s">
        <v>146</v>
      </c>
      <c r="AE386" s="18"/>
      <c r="AF386" s="13">
        <v>-5.5</v>
      </c>
      <c r="AG386" s="13">
        <v>5.5</v>
      </c>
      <c r="AH386" s="19">
        <f t="shared" ref="AH386:AH450" si="26">IF($L386="ET","",IF($AF386&gt;3.66,SQRT($AG386^2+($AF386-(7.32/2))^2),IF($AF386&lt;-3.66,SQRT($AG386^2+($AF386+(7.32/2))^2),$AG386)))</f>
        <v>5.7996206772512284</v>
      </c>
      <c r="AI386" s="19">
        <f t="shared" ref="AI386:AI450" si="27">IF($L386="ET","",IF(DEGREES(ATAN((7.32*$AG386)/($AG386^2+$AF386^2-(7.32/2)^2)))&lt;=0,180+DEGREES(ATAN((7.32*$AG386)/($AG386^2+$AF386^2-(7.32/2)^2))),DEGREES(ATAN((7.32*$AG386)/($AG386^2+$AF386^2-(7.32/2)^2)))))</f>
        <v>40.520419395633198</v>
      </c>
      <c r="AJ386" s="2" t="s">
        <v>147</v>
      </c>
      <c r="AK386" s="13">
        <v>-2</v>
      </c>
      <c r="AL386" s="13">
        <v>0.5</v>
      </c>
      <c r="AM386" s="19">
        <f>IF(Abschlüsse[[#This Row],[Ergeb]]="ET","",SQRT(($AF386-$AK386)^2+($AG386-$AL386)^2))</f>
        <v>6.103277807866851</v>
      </c>
      <c r="AN386" s="3">
        <v>1</v>
      </c>
      <c r="AO386" s="13">
        <v>-6.5</v>
      </c>
      <c r="AP386" s="13">
        <v>8.5</v>
      </c>
      <c r="AQ386" s="19">
        <f t="shared" si="24"/>
        <v>3.1622776601683795</v>
      </c>
      <c r="AR386" s="3">
        <v>0</v>
      </c>
      <c r="AU386" s="19" t="str">
        <f t="shared" si="25"/>
        <v/>
      </c>
    </row>
    <row r="387" spans="1:47" ht="25.05" customHeight="1">
      <c r="A387" s="3">
        <v>14</v>
      </c>
      <c r="B387" s="2" t="s">
        <v>8</v>
      </c>
      <c r="C387" s="17" t="str">
        <f>IF($A387="","",IF(VLOOKUP($A387,Spiele!$A$2:$D$16,3,FALSE)=$B387,"H","G"))</f>
        <v>G</v>
      </c>
      <c r="D387" s="17" t="str">
        <f>IF($B387="","",IF(VLOOKUP($A387,Spiele!$A$2:$F$16,3,FALSE)=$B387,VLOOKUP($A387,Spiele!$A$2:$F$16,4,FALSE),VLOOKUP($A387,Spiele!$A$2:$F$16,3,FALSE)))</f>
        <v>SGF</v>
      </c>
      <c r="E387" s="18">
        <f>IF(Abschlüsse[[#This Row],[Ergeb]]="ET",0,COUNTIFS($A$2:$A387,$A387,$B$2:$B387,$B387,$L$2:$L387,"&lt;&gt;ET"))</f>
        <v>9</v>
      </c>
      <c r="F387" s="11">
        <v>82</v>
      </c>
      <c r="G387" s="12">
        <v>2</v>
      </c>
      <c r="H387" s="18">
        <f>COUNTIFS('Rote Karten'!$A$2:$A$4,$A387,'Rote Karten'!$D$2:$D$4,"&lt;&gt;"&amp;$B387,'Rote Karten'!$B$2:$B$4,"&lt;"&amp;$F387,'Rote Karten'!$C$2:$C$4,"&lt;="&amp;$G387)-COUNTIFS('Rote Karten'!$A$2:$A$4,$A387,'Rote Karten'!$D$2:$D$4,$B387,'Rote Karten'!$B$2:$B$4,"&lt;"&amp;$F387,'Rote Karten'!$C$2:$C$4,"&lt;="&amp;$G387)</f>
        <v>0</v>
      </c>
      <c r="I387" s="17" t="str">
        <f>IF(OR($L387="Tor",$L387="ET"),_xlfn.IFNA(IF(VLOOKUP($A387,Spiele!$A$2:$C$16,3,FALSE)=$B387,COUNTIFS($L$2:$L387,"Tor",$B$2:$B387,$B387,$A$2:$A387,$A387)+COUNTIFS($L$2:$L387,"ET",$B$2:$B387,$B387,$A$2:$A387,$A387)&amp;":"&amp;COUNTIFS($L$2:$L387,"Tor",$B$2:$B387,"&lt;&gt;"&amp;$B387,$A$2:$A387,$A387)+COUNTIFS($L$2:$L387,"ET",$B$2:$B387,"&lt;&gt;"&amp;$B387,$A$2:$A387,$A387),COUNTIFS($L$2:$L387,"Tor",$B$2:$B387,"&lt;&gt;"&amp;$B387,$A$2:$A387,$A387)+COUNTIFS($L$2:$L387,"ET",$B$2:$B387,"&lt;&gt;"&amp;$B387,$A$2:$A387,$A387)&amp;":"&amp;COUNTIFS($L$2:$L387,"Tor",$B$2:$B387,$B387,$A$2:$A387,$A387)+COUNTIFS($L$2:$L387,"ET",$B$2:$B387,$B387,$A$2:$A387,$A387)),""),"")</f>
        <v/>
      </c>
      <c r="J387" s="18">
        <f>_xlfn.IFNA(IF(VLOOKUP($A387,Spiele!$A$2:$D$16,3,FALSE)=$B387,(COUNTIFS($L$1:$L386,"Tor",$B$1:$B386,$B387,$A$1:$A386,$A387)+COUNTIFS($L$1:$L386,"ET",$B$1:$B386,$B387,$A$1:$A386,$A387))-(COUNTIFS($L$1:$L386,"Tor",$B$1:$B386,"&lt;&gt;"&amp;$B387,$A$1:$A386,$A387)+COUNTIFS($L$1:$L386,"ET",$B$1:$B386,"&lt;&gt;"&amp;$B387,$A$1:$A386,$A387)),(COUNTIFS($L$1:$L386,"Tor",$B$1:$B386,$B387,$A$1:$A386,$A387)+COUNTIFS($L$1:$L386,"ET",$B$1:$B386,$B387,$A$1:$A386,$A387))-(COUNTIFS($L$1:$L386,"Tor",$B$1:$B386,"&lt;&gt;"&amp;$B387,$A$1:$A386,$A387)+COUNTIFS($L$1:$L386,"ET",$B$1:$B386,"&lt;&gt;"&amp;$B387,$A$1:$A386,$A387))),"")</f>
        <v>0</v>
      </c>
      <c r="K387" s="3">
        <v>17</v>
      </c>
      <c r="L387" s="17" t="s">
        <v>20</v>
      </c>
      <c r="M387" s="2" t="s">
        <v>164</v>
      </c>
      <c r="N387" s="2" t="s">
        <v>165</v>
      </c>
      <c r="O387" s="17"/>
      <c r="AA387" s="2" t="s">
        <v>152</v>
      </c>
      <c r="AB387" s="17" t="s">
        <v>144</v>
      </c>
      <c r="AC387" s="14" t="s">
        <v>151</v>
      </c>
      <c r="AD387" s="14" t="s">
        <v>157</v>
      </c>
      <c r="AE387" s="18">
        <v>9</v>
      </c>
      <c r="AF387" s="13">
        <v>-7</v>
      </c>
      <c r="AG387" s="13">
        <v>17</v>
      </c>
      <c r="AH387" s="19">
        <f t="shared" si="26"/>
        <v>17.324999278499263</v>
      </c>
      <c r="AI387" s="19">
        <f t="shared" si="27"/>
        <v>20.974772794744432</v>
      </c>
      <c r="AJ387" s="2" t="s">
        <v>147</v>
      </c>
      <c r="AK387" s="13">
        <v>-0.5</v>
      </c>
      <c r="AL387" s="13">
        <v>2</v>
      </c>
      <c r="AM387" s="19">
        <f>IF(Abschlüsse[[#This Row],[Ergeb]]="ET","",SQRT(($AF387-$AK387)^2+($AG387-$AL387)^2))</f>
        <v>16.347782724271816</v>
      </c>
      <c r="AN387" s="3">
        <v>2</v>
      </c>
      <c r="AO387" s="13">
        <v>-7.5</v>
      </c>
      <c r="AP387" s="13">
        <v>16.5</v>
      </c>
      <c r="AQ387" s="19">
        <f t="shared" si="24"/>
        <v>0.70710678118654757</v>
      </c>
      <c r="AR387" s="3">
        <v>1</v>
      </c>
      <c r="AS387" s="13">
        <v>-5</v>
      </c>
      <c r="AT387" s="13">
        <v>13.5</v>
      </c>
      <c r="AU387" s="19">
        <f t="shared" si="25"/>
        <v>4.0311288741492746</v>
      </c>
    </row>
    <row r="388" spans="1:47" ht="25.05" customHeight="1">
      <c r="A388" s="3">
        <v>14</v>
      </c>
      <c r="B388" s="2" t="s">
        <v>8</v>
      </c>
      <c r="C388" s="17" t="str">
        <f>IF($A388="","",IF(VLOOKUP($A388,Spiele!$A$2:$D$16,3,FALSE)=$B388,"H","G"))</f>
        <v>G</v>
      </c>
      <c r="D388" s="17" t="str">
        <f>IF($B388="","",IF(VLOOKUP($A388,Spiele!$A$2:$F$16,3,FALSE)=$B388,VLOOKUP($A388,Spiele!$A$2:$F$16,4,FALSE),VLOOKUP($A388,Spiele!$A$2:$F$16,3,FALSE)))</f>
        <v>SGF</v>
      </c>
      <c r="E388" s="18">
        <f>IF(Abschlüsse[[#This Row],[Ergeb]]="ET",0,COUNTIFS($A$2:$A388,$A388,$B$2:$B388,$B388,$L$2:$L388,"&lt;&gt;ET"))</f>
        <v>10</v>
      </c>
      <c r="F388" s="11">
        <v>83</v>
      </c>
      <c r="G388" s="12">
        <v>2</v>
      </c>
      <c r="H388" s="18">
        <f>COUNTIFS('Rote Karten'!$A$2:$A$4,$A388,'Rote Karten'!$D$2:$D$4,"&lt;&gt;"&amp;$B388,'Rote Karten'!$B$2:$B$4,"&lt;"&amp;$F388,'Rote Karten'!$C$2:$C$4,"&lt;="&amp;$G388)-COUNTIFS('Rote Karten'!$A$2:$A$4,$A388,'Rote Karten'!$D$2:$D$4,$B388,'Rote Karten'!$B$2:$B$4,"&lt;"&amp;$F388,'Rote Karten'!$C$2:$C$4,"&lt;="&amp;$G388)</f>
        <v>0</v>
      </c>
      <c r="I388" s="17" t="str">
        <f>IF(OR($L388="Tor",$L388="ET"),_xlfn.IFNA(IF(VLOOKUP($A388,Spiele!$A$2:$C$16,3,FALSE)=$B388,COUNTIFS($L$2:$L388,"Tor",$B$2:$B388,$B388,$A$2:$A388,$A388)+COUNTIFS($L$2:$L388,"ET",$B$2:$B388,$B388,$A$2:$A388,$A388)&amp;":"&amp;COUNTIFS($L$2:$L388,"Tor",$B$2:$B388,"&lt;&gt;"&amp;$B388,$A$2:$A388,$A388)+COUNTIFS($L$2:$L388,"ET",$B$2:$B388,"&lt;&gt;"&amp;$B388,$A$2:$A388,$A388),COUNTIFS($L$2:$L388,"Tor",$B$2:$B388,"&lt;&gt;"&amp;$B388,$A$2:$A388,$A388)+COUNTIFS($L$2:$L388,"ET",$B$2:$B388,"&lt;&gt;"&amp;$B388,$A$2:$A388,$A388)&amp;":"&amp;COUNTIFS($L$2:$L388,"Tor",$B$2:$B388,$B388,$A$2:$A388,$A388)+COUNTIFS($L$2:$L388,"ET",$B$2:$B388,$B388,$A$2:$A388,$A388)),""),"")</f>
        <v/>
      </c>
      <c r="J388" s="18">
        <f>_xlfn.IFNA(IF(VLOOKUP($A388,Spiele!$A$2:$D$16,3,FALSE)=$B388,(COUNTIFS($L$1:$L387,"Tor",$B$1:$B387,$B388,$A$1:$A387,$A388)+COUNTIFS($L$1:$L387,"ET",$B$1:$B387,$B388,$A$1:$A387,$A388))-(COUNTIFS($L$1:$L387,"Tor",$B$1:$B387,"&lt;&gt;"&amp;$B388,$A$1:$A387,$A388)+COUNTIFS($L$1:$L387,"ET",$B$1:$B387,"&lt;&gt;"&amp;$B388,$A$1:$A387,$A388)),(COUNTIFS($L$1:$L387,"Tor",$B$1:$B387,$B388,$A$1:$A387,$A388)+COUNTIFS($L$1:$L387,"ET",$B$1:$B387,$B388,$A$1:$A387,$A388))-(COUNTIFS($L$1:$L387,"Tor",$B$1:$B387,"&lt;&gt;"&amp;$B388,$A$1:$A387,$A388)+COUNTIFS($L$1:$L387,"ET",$B$1:$B387,"&lt;&gt;"&amp;$B388,$A$1:$A387,$A388))),"")</f>
        <v>0</v>
      </c>
      <c r="K388" s="3">
        <v>18</v>
      </c>
      <c r="L388" s="17" t="s">
        <v>46</v>
      </c>
      <c r="M388" s="2" t="s">
        <v>174</v>
      </c>
      <c r="N388" s="2" t="s">
        <v>177</v>
      </c>
      <c r="O388" s="17">
        <v>16</v>
      </c>
      <c r="P388" s="2">
        <v>27</v>
      </c>
      <c r="AA388" s="2" t="s">
        <v>152</v>
      </c>
      <c r="AB388" s="17" t="s">
        <v>150</v>
      </c>
      <c r="AC388" s="14" t="s">
        <v>151</v>
      </c>
      <c r="AD388" s="14" t="s">
        <v>157</v>
      </c>
      <c r="AE388" s="18">
        <v>13</v>
      </c>
      <c r="AF388" s="13">
        <v>3</v>
      </c>
      <c r="AG388" s="13">
        <v>6</v>
      </c>
      <c r="AH388" s="19">
        <f t="shared" si="26"/>
        <v>6</v>
      </c>
      <c r="AI388" s="19">
        <f t="shared" si="27"/>
        <v>54.261580633190938</v>
      </c>
      <c r="AJ388" s="2" t="s">
        <v>170</v>
      </c>
      <c r="AK388" s="13">
        <v>-2.5</v>
      </c>
      <c r="AL388" s="13">
        <v>2.5</v>
      </c>
      <c r="AM388" s="19">
        <f>IF(Abschlüsse[[#This Row],[Ergeb]]="ET","",SQRT(($AF388-$AK388)^2+($AG388-$AL388)^2))</f>
        <v>6.5192024052026492</v>
      </c>
      <c r="AN388" s="3">
        <v>2</v>
      </c>
      <c r="AO388" s="13">
        <v>4</v>
      </c>
      <c r="AP388" s="13">
        <v>5</v>
      </c>
      <c r="AQ388" s="19">
        <f t="shared" si="24"/>
        <v>1.4142135623730951</v>
      </c>
      <c r="AR388" s="3">
        <v>2</v>
      </c>
      <c r="AS388" s="13">
        <v>1.5</v>
      </c>
      <c r="AT388" s="13">
        <v>0.5</v>
      </c>
      <c r="AU388" s="19">
        <f t="shared" si="25"/>
        <v>5.7008771254956896</v>
      </c>
    </row>
    <row r="389" spans="1:47" ht="25.05" customHeight="1">
      <c r="A389" s="3">
        <v>14</v>
      </c>
      <c r="B389" s="2" t="s">
        <v>8</v>
      </c>
      <c r="C389" s="17" t="str">
        <f>IF($A389="","",IF(VLOOKUP($A389,Spiele!$A$2:$D$16,3,FALSE)=$B389,"H","G"))</f>
        <v>G</v>
      </c>
      <c r="D389" s="17" t="str">
        <f>IF($B389="","",IF(VLOOKUP($A389,Spiele!$A$2:$F$16,3,FALSE)=$B389,VLOOKUP($A389,Spiele!$A$2:$F$16,4,FALSE),VLOOKUP($A389,Spiele!$A$2:$F$16,3,FALSE)))</f>
        <v>SGF</v>
      </c>
      <c r="E389" s="18">
        <f>IF(Abschlüsse[[#This Row],[Ergeb]]="ET",0,COUNTIFS($A$2:$A389,$A389,$B$2:$B389,$B389,$L$2:$L389,"&lt;&gt;ET"))</f>
        <v>11</v>
      </c>
      <c r="F389" s="11">
        <v>83</v>
      </c>
      <c r="G389" s="12">
        <v>2</v>
      </c>
      <c r="H389" s="18">
        <f>COUNTIFS('Rote Karten'!$A$2:$A$4,$A389,'Rote Karten'!$D$2:$D$4,"&lt;&gt;"&amp;$B389,'Rote Karten'!$B$2:$B$4,"&lt;"&amp;$F389,'Rote Karten'!$C$2:$C$4,"&lt;="&amp;$G389)-COUNTIFS('Rote Karten'!$A$2:$A$4,$A389,'Rote Karten'!$D$2:$D$4,$B389,'Rote Karten'!$B$2:$B$4,"&lt;"&amp;$F389,'Rote Karten'!$C$2:$C$4,"&lt;="&amp;$G389)</f>
        <v>0</v>
      </c>
      <c r="I389" s="17" t="str">
        <f>IF(OR($L389="Tor",$L389="ET"),_xlfn.IFNA(IF(VLOOKUP($A389,Spiele!$A$2:$C$16,3,FALSE)=$B389,COUNTIFS($L$2:$L389,"Tor",$B$2:$B389,$B389,$A$2:$A389,$A389)+COUNTIFS($L$2:$L389,"ET",$B$2:$B389,$B389,$A$2:$A389,$A389)&amp;":"&amp;COUNTIFS($L$2:$L389,"Tor",$B$2:$B389,"&lt;&gt;"&amp;$B389,$A$2:$A389,$A389)+COUNTIFS($L$2:$L389,"ET",$B$2:$B389,"&lt;&gt;"&amp;$B389,$A$2:$A389,$A389),COUNTIFS($L$2:$L389,"Tor",$B$2:$B389,"&lt;&gt;"&amp;$B389,$A$2:$A389,$A389)+COUNTIFS($L$2:$L389,"ET",$B$2:$B389,"&lt;&gt;"&amp;$B389,$A$2:$A389,$A389)&amp;":"&amp;COUNTIFS($L$2:$L389,"Tor",$B$2:$B389,$B389,$A$2:$A389,$A389)+COUNTIFS($L$2:$L389,"ET",$B$2:$B389,$B389,$A$2:$A389,$A389)),""),"")</f>
        <v/>
      </c>
      <c r="J389" s="18">
        <f>_xlfn.IFNA(IF(VLOOKUP($A389,Spiele!$A$2:$D$16,3,FALSE)=$B389,(COUNTIFS($L$1:$L388,"Tor",$B$1:$B388,$B389,$A$1:$A388,$A389)+COUNTIFS($L$1:$L388,"ET",$B$1:$B388,$B389,$A$1:$A388,$A389))-(COUNTIFS($L$1:$L388,"Tor",$B$1:$B388,"&lt;&gt;"&amp;$B389,$A$1:$A388,$A389)+COUNTIFS($L$1:$L388,"ET",$B$1:$B388,"&lt;&gt;"&amp;$B389,$A$1:$A388,$A389)),(COUNTIFS($L$1:$L388,"Tor",$B$1:$B388,$B389,$A$1:$A388,$A389)+COUNTIFS($L$1:$L388,"ET",$B$1:$B388,$B389,$A$1:$A388,$A389))-(COUNTIFS($L$1:$L388,"Tor",$B$1:$B388,"&lt;&gt;"&amp;$B389,$A$1:$A388,$A389)+COUNTIFS($L$1:$L388,"ET",$B$1:$B388,"&lt;&gt;"&amp;$B389,$A$1:$A388,$A389))),"")</f>
        <v>0</v>
      </c>
      <c r="K389" s="3">
        <v>18</v>
      </c>
      <c r="L389" s="17" t="s">
        <v>19</v>
      </c>
      <c r="M389" s="2" t="s">
        <v>169</v>
      </c>
      <c r="N389" s="2" t="s">
        <v>159</v>
      </c>
      <c r="O389" s="17">
        <v>10</v>
      </c>
      <c r="AA389" s="2" t="s">
        <v>143</v>
      </c>
      <c r="AB389" s="17" t="s">
        <v>144</v>
      </c>
      <c r="AC389" s="14" t="s">
        <v>151</v>
      </c>
      <c r="AD389" s="14" t="s">
        <v>146</v>
      </c>
      <c r="AE389" s="18">
        <v>5</v>
      </c>
      <c r="AF389" s="13">
        <v>9</v>
      </c>
      <c r="AG389" s="13">
        <v>22.5</v>
      </c>
      <c r="AH389" s="19">
        <f t="shared" si="26"/>
        <v>23.124999459459453</v>
      </c>
      <c r="AI389" s="19">
        <f t="shared" si="27"/>
        <v>16.01382840209164</v>
      </c>
      <c r="AJ389" s="2" t="s">
        <v>147</v>
      </c>
      <c r="AK389" s="13">
        <v>2</v>
      </c>
      <c r="AL389" s="13">
        <v>1.5</v>
      </c>
      <c r="AM389" s="19">
        <f>IF(Abschlüsse[[#This Row],[Ergeb]]="ET","",SQRT(($AF389-$AK389)^2+($AG389-$AL389)^2))</f>
        <v>22.135943621178654</v>
      </c>
      <c r="AN389" s="3">
        <v>0</v>
      </c>
      <c r="AO389" s="13"/>
      <c r="AP389" s="13"/>
      <c r="AQ389" s="19" t="str">
        <f t="shared" si="24"/>
        <v/>
      </c>
      <c r="AR389" s="3">
        <v>4</v>
      </c>
      <c r="AS389" s="13">
        <v>7.5</v>
      </c>
      <c r="AT389" s="13">
        <v>19.5</v>
      </c>
      <c r="AU389" s="19">
        <f t="shared" si="25"/>
        <v>3.3541019662496847</v>
      </c>
    </row>
    <row r="390" spans="1:47" ht="25.05" customHeight="1">
      <c r="A390" s="3">
        <v>14</v>
      </c>
      <c r="B390" s="2" t="s">
        <v>8</v>
      </c>
      <c r="C390" s="17" t="str">
        <f>IF($A390="","",IF(VLOOKUP($A390,Spiele!$A$2:$D$16,3,FALSE)=$B390,"H","G"))</f>
        <v>G</v>
      </c>
      <c r="D390" s="17" t="str">
        <f>IF($B390="","",IF(VLOOKUP($A390,Spiele!$A$2:$F$16,3,FALSE)=$B390,VLOOKUP($A390,Spiele!$A$2:$F$16,4,FALSE),VLOOKUP($A390,Spiele!$A$2:$F$16,3,FALSE)))</f>
        <v>SGF</v>
      </c>
      <c r="E390" s="18">
        <f>IF(Abschlüsse[[#This Row],[Ergeb]]="ET",0,COUNTIFS($A$2:$A390,$A390,$B$2:$B390,$B390,$L$2:$L390,"&lt;&gt;ET"))</f>
        <v>12</v>
      </c>
      <c r="F390" s="11">
        <v>83</v>
      </c>
      <c r="G390" s="12">
        <v>2</v>
      </c>
      <c r="H390" s="18">
        <f>COUNTIFS('Rote Karten'!$A$2:$A$4,$A390,'Rote Karten'!$D$2:$D$4,"&lt;&gt;"&amp;$B390,'Rote Karten'!$B$2:$B$4,"&lt;"&amp;$F390,'Rote Karten'!$C$2:$C$4,"&lt;="&amp;$G390)-COUNTIFS('Rote Karten'!$A$2:$A$4,$A390,'Rote Karten'!$D$2:$D$4,$B390,'Rote Karten'!$B$2:$B$4,"&lt;"&amp;$F390,'Rote Karten'!$C$2:$C$4,"&lt;="&amp;$G390)</f>
        <v>0</v>
      </c>
      <c r="I390" s="17" t="str">
        <f>IF(OR($L390="Tor",$L390="ET"),_xlfn.IFNA(IF(VLOOKUP($A390,Spiele!$A$2:$C$16,3,FALSE)=$B390,COUNTIFS($L$2:$L390,"Tor",$B$2:$B390,$B390,$A$2:$A390,$A390)+COUNTIFS($L$2:$L390,"ET",$B$2:$B390,$B390,$A$2:$A390,$A390)&amp;":"&amp;COUNTIFS($L$2:$L390,"Tor",$B$2:$B390,"&lt;&gt;"&amp;$B390,$A$2:$A390,$A390)+COUNTIFS($L$2:$L390,"ET",$B$2:$B390,"&lt;&gt;"&amp;$B390,$A$2:$A390,$A390),COUNTIFS($L$2:$L390,"Tor",$B$2:$B390,"&lt;&gt;"&amp;$B390,$A$2:$A390,$A390)+COUNTIFS($L$2:$L390,"ET",$B$2:$B390,"&lt;&gt;"&amp;$B390,$A$2:$A390,$A390)&amp;":"&amp;COUNTIFS($L$2:$L390,"Tor",$B$2:$B390,$B390,$A$2:$A390,$A390)+COUNTIFS($L$2:$L390,"ET",$B$2:$B390,$B390,$A$2:$A390,$A390)),""),"")</f>
        <v>2:3</v>
      </c>
      <c r="J390" s="18">
        <f>_xlfn.IFNA(IF(VLOOKUP($A390,Spiele!$A$2:$D$16,3,FALSE)=$B390,(COUNTIFS($L$1:$L389,"Tor",$B$1:$B389,$B390,$A$1:$A389,$A390)+COUNTIFS($L$1:$L389,"ET",$B$1:$B389,$B390,$A$1:$A389,$A390))-(COUNTIFS($L$1:$L389,"Tor",$B$1:$B389,"&lt;&gt;"&amp;$B390,$A$1:$A389,$A390)+COUNTIFS($L$1:$L389,"ET",$B$1:$B389,"&lt;&gt;"&amp;$B390,$A$1:$A389,$A390)),(COUNTIFS($L$1:$L389,"Tor",$B$1:$B389,$B390,$A$1:$A389,$A390)+COUNTIFS($L$1:$L389,"ET",$B$1:$B389,$B390,$A$1:$A389,$A390))-(COUNTIFS($L$1:$L389,"Tor",$B$1:$B389,"&lt;&gt;"&amp;$B390,$A$1:$A389,$A390)+COUNTIFS($L$1:$L389,"ET",$B$1:$B389,"&lt;&gt;"&amp;$B390,$A$1:$A389,$A390))),"")</f>
        <v>0</v>
      </c>
      <c r="K390" s="3">
        <v>19</v>
      </c>
      <c r="L390" s="17" t="s">
        <v>0</v>
      </c>
      <c r="M390" s="2" t="s">
        <v>174</v>
      </c>
      <c r="N390" s="2" t="s">
        <v>174</v>
      </c>
      <c r="O390" s="17">
        <v>20</v>
      </c>
      <c r="AA390" s="2" t="s">
        <v>155</v>
      </c>
      <c r="AB390" s="17" t="s">
        <v>161</v>
      </c>
      <c r="AC390" s="14" t="s">
        <v>162</v>
      </c>
      <c r="AD390" s="14" t="s">
        <v>146</v>
      </c>
      <c r="AE390" s="18">
        <v>16</v>
      </c>
      <c r="AF390" s="13">
        <v>-3</v>
      </c>
      <c r="AG390" s="13">
        <v>2.5</v>
      </c>
      <c r="AH390" s="19">
        <f t="shared" si="26"/>
        <v>2.5</v>
      </c>
      <c r="AI390" s="19">
        <f t="shared" si="27"/>
        <v>84.213778897561284</v>
      </c>
      <c r="AJ390" s="2" t="s">
        <v>147</v>
      </c>
      <c r="AK390" s="13">
        <v>-2.5</v>
      </c>
      <c r="AL390" s="13">
        <v>0.5</v>
      </c>
      <c r="AM390" s="19">
        <f>IF(Abschlüsse[[#This Row],[Ergeb]]="ET","",SQRT(($AF390-$AK390)^2+($AG390-$AL390)^2))</f>
        <v>2.0615528128088303</v>
      </c>
      <c r="AN390" s="3">
        <v>2</v>
      </c>
      <c r="AO390" s="13">
        <v>-3.5</v>
      </c>
      <c r="AP390" s="13">
        <v>2</v>
      </c>
      <c r="AQ390" s="19">
        <f t="shared" si="24"/>
        <v>0.70710678118654757</v>
      </c>
      <c r="AR390" s="3">
        <v>0</v>
      </c>
      <c r="AU390" s="19" t="str">
        <f t="shared" si="25"/>
        <v/>
      </c>
    </row>
    <row r="391" spans="1:47" ht="25.05" customHeight="1">
      <c r="A391" s="3">
        <v>15</v>
      </c>
      <c r="B391" s="2" t="s">
        <v>57</v>
      </c>
      <c r="C391" s="17" t="str">
        <f>IF($A391="","",IF(VLOOKUP($A391,Spiele!$A$2:$D$16,3,FALSE)=$B391,"H","G"))</f>
        <v>G</v>
      </c>
      <c r="D391" s="17" t="str">
        <f>IF($B391="","",IF(VLOOKUP($A391,Spiele!$A$2:$F$16,3,FALSE)=$B391,VLOOKUP($A391,Spiele!$A$2:$F$16,4,FALSE),VLOOKUP($A391,Spiele!$A$2:$F$16,3,FALSE)))</f>
        <v>FCN</v>
      </c>
      <c r="E391" s="18">
        <f>IF(Abschlüsse[[#This Row],[Ergeb]]="ET",0,COUNTIFS($A$2:$A391,$A391,$B$2:$B391,$B391,$L$2:$L391,"&lt;&gt;ET"))</f>
        <v>1</v>
      </c>
      <c r="F391" s="11">
        <v>7</v>
      </c>
      <c r="G391" s="12">
        <v>1</v>
      </c>
      <c r="H391" s="18">
        <f>COUNTIFS('Rote Karten'!$A$2:$A$4,$A391,'Rote Karten'!$D$2:$D$4,"&lt;&gt;"&amp;$B391,'Rote Karten'!$B$2:$B$4,"&lt;"&amp;$F391,'Rote Karten'!$C$2:$C$4,"&lt;="&amp;$G391)-COUNTIFS('Rote Karten'!$A$2:$A$4,$A391,'Rote Karten'!$D$2:$D$4,$B391,'Rote Karten'!$B$2:$B$4,"&lt;"&amp;$F391,'Rote Karten'!$C$2:$C$4,"&lt;="&amp;$G391)</f>
        <v>0</v>
      </c>
      <c r="I391" s="17" t="str">
        <f>IF(OR($L391="Tor",$L391="ET"),_xlfn.IFNA(IF(VLOOKUP($A391,Spiele!$A$2:$C$16,3,FALSE)=$B391,COUNTIFS($L$2:$L391,"Tor",$B$2:$B391,$B391,$A$2:$A391,$A391)+COUNTIFS($L$2:$L391,"ET",$B$2:$B391,$B391,$A$2:$A391,$A391)&amp;":"&amp;COUNTIFS($L$2:$L391,"Tor",$B$2:$B391,"&lt;&gt;"&amp;$B391,$A$2:$A391,$A391)+COUNTIFS($L$2:$L391,"ET",$B$2:$B391,"&lt;&gt;"&amp;$B391,$A$2:$A391,$A391),COUNTIFS($L$2:$L391,"Tor",$B$2:$B391,"&lt;&gt;"&amp;$B391,$A$2:$A391,$A391)+COUNTIFS($L$2:$L391,"ET",$B$2:$B391,"&lt;&gt;"&amp;$B391,$A$2:$A391,$A391)&amp;":"&amp;COUNTIFS($L$2:$L391,"Tor",$B$2:$B391,$B391,$A$2:$A391,$A391)+COUNTIFS($L$2:$L391,"ET",$B$2:$B391,$B391,$A$2:$A391,$A391)),""),"")</f>
        <v>0:1</v>
      </c>
      <c r="J391" s="18">
        <f>_xlfn.IFNA(IF(VLOOKUP($A391,Spiele!$A$2:$D$16,3,FALSE)=$B391,(COUNTIFS($L$1:$L390,"Tor",$B$1:$B390,$B391,$A$1:$A390,$A391)+COUNTIFS($L$1:$L390,"ET",$B$1:$B390,$B391,$A$1:$A390,$A391))-(COUNTIFS($L$1:$L390,"Tor",$B$1:$B390,"&lt;&gt;"&amp;$B391,$A$1:$A390,$A391)+COUNTIFS($L$1:$L390,"ET",$B$1:$B390,"&lt;&gt;"&amp;$B391,$A$1:$A390,$A391)),(COUNTIFS($L$1:$L390,"Tor",$B$1:$B390,$B391,$A$1:$A390,$A391)+COUNTIFS($L$1:$L390,"ET",$B$1:$B390,$B391,$A$1:$A390,$A391))-(COUNTIFS($L$1:$L390,"Tor",$B$1:$B390,"&lt;&gt;"&amp;$B391,$A$1:$A390,$A391)+COUNTIFS($L$1:$L390,"ET",$B$1:$B390,"&lt;&gt;"&amp;$B391,$A$1:$A390,$A391))),"")</f>
        <v>0</v>
      </c>
      <c r="K391" s="3">
        <v>1</v>
      </c>
      <c r="L391" s="17" t="s">
        <v>0</v>
      </c>
      <c r="M391" s="2" t="s">
        <v>178</v>
      </c>
      <c r="O391" s="17"/>
      <c r="AA391" s="2" t="s">
        <v>143</v>
      </c>
      <c r="AB391" s="17" t="s">
        <v>144</v>
      </c>
      <c r="AC391" s="14" t="s">
        <v>151</v>
      </c>
      <c r="AD391" s="14" t="s">
        <v>146</v>
      </c>
      <c r="AE391" s="18"/>
      <c r="AF391" s="13">
        <v>0</v>
      </c>
      <c r="AG391" s="13">
        <v>11</v>
      </c>
      <c r="AH391" s="19">
        <f t="shared" si="26"/>
        <v>11</v>
      </c>
      <c r="AI391" s="19">
        <f t="shared" si="27"/>
        <v>36.807381798785883</v>
      </c>
      <c r="AJ391" s="2" t="s">
        <v>147</v>
      </c>
      <c r="AK391" s="13">
        <v>0</v>
      </c>
      <c r="AL391" s="13">
        <v>0</v>
      </c>
      <c r="AM391" s="19">
        <f>IF(Abschlüsse[[#This Row],[Ergeb]]="ET","",SQRT(($AF391-$AK391)^2+($AG391-$AL391)^2))</f>
        <v>11</v>
      </c>
      <c r="AN391" s="3">
        <v>0</v>
      </c>
      <c r="AO391" s="13"/>
      <c r="AP391" s="13"/>
      <c r="AQ391" s="19" t="str">
        <f t="shared" si="24"/>
        <v/>
      </c>
      <c r="AR391" s="3">
        <v>0</v>
      </c>
      <c r="AU391" s="19" t="str">
        <f t="shared" si="25"/>
        <v/>
      </c>
    </row>
    <row r="392" spans="1:47" ht="25.05" customHeight="1">
      <c r="A392" s="3">
        <v>15</v>
      </c>
      <c r="B392" s="2" t="s">
        <v>8</v>
      </c>
      <c r="C392" s="17" t="str">
        <f>IF($A392="","",IF(VLOOKUP($A392,Spiele!$A$2:$D$16,3,FALSE)=$B392,"H","G"))</f>
        <v>H</v>
      </c>
      <c r="D392" s="17" t="str">
        <f>IF($B392="","",IF(VLOOKUP($A392,Spiele!$A$2:$F$16,3,FALSE)=$B392,VLOOKUP($A392,Spiele!$A$2:$F$16,4,FALSE),VLOOKUP($A392,Spiele!$A$2:$F$16,3,FALSE)))</f>
        <v>FCD</v>
      </c>
      <c r="E392" s="18">
        <f>IF(Abschlüsse[[#This Row],[Ergeb]]="ET",0,COUNTIFS($A$2:$A392,$A392,$B$2:$B392,$B392,$L$2:$L392,"&lt;&gt;ET"))</f>
        <v>1</v>
      </c>
      <c r="F392" s="11">
        <v>9</v>
      </c>
      <c r="G392" s="12">
        <v>1</v>
      </c>
      <c r="H392" s="18">
        <f>COUNTIFS('Rote Karten'!$A$2:$A$4,$A392,'Rote Karten'!$D$2:$D$4,"&lt;&gt;"&amp;$B392,'Rote Karten'!$B$2:$B$4,"&lt;"&amp;$F392,'Rote Karten'!$C$2:$C$4,"&lt;="&amp;$G392)-COUNTIFS('Rote Karten'!$A$2:$A$4,$A392,'Rote Karten'!$D$2:$D$4,$B392,'Rote Karten'!$B$2:$B$4,"&lt;"&amp;$F392,'Rote Karten'!$C$2:$C$4,"&lt;="&amp;$G392)</f>
        <v>0</v>
      </c>
      <c r="I392" s="17" t="str">
        <f>IF(OR($L392="Tor",$L392="ET"),_xlfn.IFNA(IF(VLOOKUP($A392,Spiele!$A$2:$C$16,3,FALSE)=$B392,COUNTIFS($L$2:$L392,"Tor",$B$2:$B392,$B392,$A$2:$A392,$A392)+COUNTIFS($L$2:$L392,"ET",$B$2:$B392,$B392,$A$2:$A392,$A392)&amp;":"&amp;COUNTIFS($L$2:$L392,"Tor",$B$2:$B392,"&lt;&gt;"&amp;$B392,$A$2:$A392,$A392)+COUNTIFS($L$2:$L392,"ET",$B$2:$B392,"&lt;&gt;"&amp;$B392,$A$2:$A392,$A392),COUNTIFS($L$2:$L392,"Tor",$B$2:$B392,"&lt;&gt;"&amp;$B392,$A$2:$A392,$A392)+COUNTIFS($L$2:$L392,"ET",$B$2:$B392,"&lt;&gt;"&amp;$B392,$A$2:$A392,$A392)&amp;":"&amp;COUNTIFS($L$2:$L392,"Tor",$B$2:$B392,$B392,$A$2:$A392,$A392)+COUNTIFS($L$2:$L392,"ET",$B$2:$B392,$B392,$A$2:$A392,$A392)),""),"")</f>
        <v>1:1</v>
      </c>
      <c r="J392" s="18">
        <f>_xlfn.IFNA(IF(VLOOKUP($A392,Spiele!$A$2:$D$16,3,FALSE)=$B392,(COUNTIFS($L$1:$L391,"Tor",$B$1:$B391,$B392,$A$1:$A391,$A392)+COUNTIFS($L$1:$L391,"ET",$B$1:$B391,$B392,$A$1:$A391,$A392))-(COUNTIFS($L$1:$L391,"Tor",$B$1:$B391,"&lt;&gt;"&amp;$B392,$A$1:$A391,$A392)+COUNTIFS($L$1:$L391,"ET",$B$1:$B391,"&lt;&gt;"&amp;$B392,$A$1:$A391,$A392)),(COUNTIFS($L$1:$L391,"Tor",$B$1:$B391,$B392,$A$1:$A391,$A392)+COUNTIFS($L$1:$L391,"ET",$B$1:$B391,$B392,$A$1:$A391,$A392))-(COUNTIFS($L$1:$L391,"Tor",$B$1:$B391,"&lt;&gt;"&amp;$B392,$A$1:$A391,$A392)+COUNTIFS($L$1:$L391,"ET",$B$1:$B391,"&lt;&gt;"&amp;$B392,$A$1:$A391,$A392))),"")</f>
        <v>-1</v>
      </c>
      <c r="K392" s="3">
        <v>2</v>
      </c>
      <c r="L392" s="17" t="s">
        <v>0</v>
      </c>
      <c r="M392" s="2" t="s">
        <v>148</v>
      </c>
      <c r="N392" s="2" t="s">
        <v>173</v>
      </c>
      <c r="O392" s="17">
        <v>8</v>
      </c>
      <c r="P392" s="2">
        <v>27</v>
      </c>
      <c r="Q392" s="2">
        <v>6</v>
      </c>
      <c r="R392" s="2">
        <v>8</v>
      </c>
      <c r="S392" s="2">
        <v>23</v>
      </c>
      <c r="T392" s="2">
        <v>21</v>
      </c>
      <c r="U392" s="2">
        <v>26</v>
      </c>
      <c r="V392" s="2">
        <v>4</v>
      </c>
      <c r="W392" s="2">
        <v>20</v>
      </c>
      <c r="AA392" s="2" t="s">
        <v>143</v>
      </c>
      <c r="AB392" s="17" t="s">
        <v>144</v>
      </c>
      <c r="AC392" s="14" t="s">
        <v>151</v>
      </c>
      <c r="AD392" s="14" t="s">
        <v>146</v>
      </c>
      <c r="AE392" s="18">
        <v>4</v>
      </c>
      <c r="AF392" s="13">
        <v>-2</v>
      </c>
      <c r="AG392" s="13">
        <v>5.5</v>
      </c>
      <c r="AH392" s="19">
        <f t="shared" si="26"/>
        <v>5.5</v>
      </c>
      <c r="AI392" s="19">
        <f t="shared" si="27"/>
        <v>62.616157545555794</v>
      </c>
      <c r="AJ392" s="2" t="s">
        <v>167</v>
      </c>
      <c r="AM392" s="19">
        <f>IF(Abschlüsse[[#This Row],[Ergeb]]="ET","",SQRT(($AF392-$AK392)^2+($AG392-$AL392)^2))</f>
        <v>5.8523499553598128</v>
      </c>
      <c r="AN392" s="3">
        <v>1</v>
      </c>
      <c r="AO392" s="13">
        <v>0</v>
      </c>
      <c r="AP392" s="13">
        <v>6</v>
      </c>
      <c r="AQ392" s="19">
        <f t="shared" si="24"/>
        <v>2.0615528128088303</v>
      </c>
      <c r="AR392" s="3">
        <v>0</v>
      </c>
      <c r="AU392" s="19" t="str">
        <f t="shared" si="25"/>
        <v/>
      </c>
    </row>
    <row r="393" spans="1:47" ht="25.05" customHeight="1">
      <c r="A393" s="3">
        <v>15</v>
      </c>
      <c r="B393" s="2" t="s">
        <v>8</v>
      </c>
      <c r="C393" s="17" t="str">
        <f>IF($A393="","",IF(VLOOKUP($A393,Spiele!$A$2:$D$16,3,FALSE)=$B393,"H","G"))</f>
        <v>H</v>
      </c>
      <c r="D393" s="17" t="str">
        <f>IF($B393="","",IF(VLOOKUP($A393,Spiele!$A$2:$F$16,3,FALSE)=$B393,VLOOKUP($A393,Spiele!$A$2:$F$16,4,FALSE),VLOOKUP($A393,Spiele!$A$2:$F$16,3,FALSE)))</f>
        <v>FCD</v>
      </c>
      <c r="E393" s="18">
        <f>IF(Abschlüsse[[#This Row],[Ergeb]]="ET",0,COUNTIFS($A$2:$A393,$A393,$B$2:$B393,$B393,$L$2:$L393,"&lt;&gt;ET"))</f>
        <v>2</v>
      </c>
      <c r="F393" s="11">
        <v>12</v>
      </c>
      <c r="G393" s="12">
        <v>1</v>
      </c>
      <c r="H393" s="18">
        <f>COUNTIFS('Rote Karten'!$A$2:$A$4,$A393,'Rote Karten'!$D$2:$D$4,"&lt;&gt;"&amp;$B393,'Rote Karten'!$B$2:$B$4,"&lt;"&amp;$F393,'Rote Karten'!$C$2:$C$4,"&lt;="&amp;$G393)-COUNTIFS('Rote Karten'!$A$2:$A$4,$A393,'Rote Karten'!$D$2:$D$4,$B393,'Rote Karten'!$B$2:$B$4,"&lt;"&amp;$F393,'Rote Karten'!$C$2:$C$4,"&lt;="&amp;$G393)</f>
        <v>0</v>
      </c>
      <c r="I393" s="17" t="str">
        <f>IF(OR($L393="Tor",$L393="ET"),_xlfn.IFNA(IF(VLOOKUP($A393,Spiele!$A$2:$C$16,3,FALSE)=$B393,COUNTIFS($L$2:$L393,"Tor",$B$2:$B393,$B393,$A$2:$A393,$A393)+COUNTIFS($L$2:$L393,"ET",$B$2:$B393,$B393,$A$2:$A393,$A393)&amp;":"&amp;COUNTIFS($L$2:$L393,"Tor",$B$2:$B393,"&lt;&gt;"&amp;$B393,$A$2:$A393,$A393)+COUNTIFS($L$2:$L393,"ET",$B$2:$B393,"&lt;&gt;"&amp;$B393,$A$2:$A393,$A393),COUNTIFS($L$2:$L393,"Tor",$B$2:$B393,"&lt;&gt;"&amp;$B393,$A$2:$A393,$A393)+COUNTIFS($L$2:$L393,"ET",$B$2:$B393,"&lt;&gt;"&amp;$B393,$A$2:$A393,$A393)&amp;":"&amp;COUNTIFS($L$2:$L393,"Tor",$B$2:$B393,$B393,$A$2:$A393,$A393)+COUNTIFS($L$2:$L393,"ET",$B$2:$B393,$B393,$A$2:$A393,$A393)),""),"")</f>
        <v/>
      </c>
      <c r="J393" s="18">
        <f>_xlfn.IFNA(IF(VLOOKUP($A393,Spiele!$A$2:$D$16,3,FALSE)=$B393,(COUNTIFS($L$1:$L392,"Tor",$B$1:$B392,$B393,$A$1:$A392,$A393)+COUNTIFS($L$1:$L392,"ET",$B$1:$B392,$B393,$A$1:$A392,$A393))-(COUNTIFS($L$1:$L392,"Tor",$B$1:$B392,"&lt;&gt;"&amp;$B393,$A$1:$A392,$A393)+COUNTIFS($L$1:$L392,"ET",$B$1:$B392,"&lt;&gt;"&amp;$B393,$A$1:$A392,$A393)),(COUNTIFS($L$1:$L392,"Tor",$B$1:$B392,$B393,$A$1:$A392,$A393)+COUNTIFS($L$1:$L392,"ET",$B$1:$B392,$B393,$A$1:$A392,$A393))-(COUNTIFS($L$1:$L392,"Tor",$B$1:$B392,"&lt;&gt;"&amp;$B393,$A$1:$A392,$A393)+COUNTIFS($L$1:$L392,"ET",$B$1:$B392,"&lt;&gt;"&amp;$B393,$A$1:$A392,$A393))),"")</f>
        <v>0</v>
      </c>
      <c r="K393" s="3">
        <v>3</v>
      </c>
      <c r="L393" s="17" t="s">
        <v>19</v>
      </c>
      <c r="M393" s="2" t="s">
        <v>164</v>
      </c>
      <c r="N393" s="2" t="s">
        <v>149</v>
      </c>
      <c r="O393" s="17">
        <v>27</v>
      </c>
      <c r="P393" s="2">
        <v>4</v>
      </c>
      <c r="Q393" s="2">
        <v>21</v>
      </c>
      <c r="AA393" s="2" t="s">
        <v>152</v>
      </c>
      <c r="AB393" s="17" t="s">
        <v>144</v>
      </c>
      <c r="AC393" s="14" t="s">
        <v>151</v>
      </c>
      <c r="AD393" s="14" t="s">
        <v>146</v>
      </c>
      <c r="AE393" s="18">
        <v>8</v>
      </c>
      <c r="AF393" s="13">
        <v>11.5</v>
      </c>
      <c r="AG393" s="13">
        <v>8.5</v>
      </c>
      <c r="AH393" s="19">
        <f>IF($L393="ET","",IF($AF393&gt;3.66,SQRT($AG393^2+($AF393-(7.32/2))^2),IF($AF393&lt;-3.66,SQRT($AG393^2+($AF393+(7.32/2))^2),$AG393)))</f>
        <v>11.563546168887813</v>
      </c>
      <c r="AI393" s="19">
        <f t="shared" si="27"/>
        <v>18.034275480476477</v>
      </c>
      <c r="AJ393" s="2" t="s">
        <v>147</v>
      </c>
      <c r="AK393" s="13">
        <v>8.5</v>
      </c>
      <c r="AL393" s="13">
        <v>6</v>
      </c>
      <c r="AM393" s="19">
        <f>IF(Abschlüsse[[#This Row],[Ergeb]]="ET","",SQRT(($AF393-$AK393)^2+($AG393-$AL393)^2))</f>
        <v>3.905124837953327</v>
      </c>
      <c r="AN393" s="3">
        <v>1</v>
      </c>
      <c r="AO393" s="13">
        <v>10.5</v>
      </c>
      <c r="AP393" s="13">
        <v>10</v>
      </c>
      <c r="AQ393" s="19">
        <f t="shared" si="24"/>
        <v>1.8027756377319946</v>
      </c>
      <c r="AR393" s="3">
        <v>0</v>
      </c>
      <c r="AU393" s="19" t="str">
        <f t="shared" si="25"/>
        <v/>
      </c>
    </row>
    <row r="394" spans="1:47" ht="25.05" customHeight="1">
      <c r="A394" s="3">
        <v>15</v>
      </c>
      <c r="B394" s="2" t="s">
        <v>57</v>
      </c>
      <c r="C394" s="17" t="str">
        <f>IF($A394="","",IF(VLOOKUP($A394,Spiele!$A$2:$D$16,3,FALSE)=$B394,"H","G"))</f>
        <v>G</v>
      </c>
      <c r="D394" s="17" t="str">
        <f>IF($B394="","",IF(VLOOKUP($A394,Spiele!$A$2:$F$16,3,FALSE)=$B394,VLOOKUP($A394,Spiele!$A$2:$F$16,4,FALSE),VLOOKUP($A394,Spiele!$A$2:$F$16,3,FALSE)))</f>
        <v>FCN</v>
      </c>
      <c r="E394" s="18">
        <f>IF(Abschlüsse[[#This Row],[Ergeb]]="ET",0,COUNTIFS($A$2:$A394,$A394,$B$2:$B394,$B394,$L$2:$L394,"&lt;&gt;ET"))</f>
        <v>2</v>
      </c>
      <c r="F394" s="11">
        <v>13</v>
      </c>
      <c r="G394" s="12">
        <v>1</v>
      </c>
      <c r="H394" s="18">
        <f>COUNTIFS('Rote Karten'!$A$2:$A$4,$A394,'Rote Karten'!$D$2:$D$4,"&lt;&gt;"&amp;$B394,'Rote Karten'!$B$2:$B$4,"&lt;"&amp;$F394,'Rote Karten'!$C$2:$C$4,"&lt;="&amp;$G394)-COUNTIFS('Rote Karten'!$A$2:$A$4,$A394,'Rote Karten'!$D$2:$D$4,$B394,'Rote Karten'!$B$2:$B$4,"&lt;"&amp;$F394,'Rote Karten'!$C$2:$C$4,"&lt;="&amp;$G394)</f>
        <v>0</v>
      </c>
      <c r="I394" s="17" t="str">
        <f>IF(OR($L394="Tor",$L394="ET"),_xlfn.IFNA(IF(VLOOKUP($A394,Spiele!$A$2:$C$16,3,FALSE)=$B394,COUNTIFS($L$2:$L394,"Tor",$B$2:$B394,$B394,$A$2:$A394,$A394)+COUNTIFS($L$2:$L394,"ET",$B$2:$B394,$B394,$A$2:$A394,$A394)&amp;":"&amp;COUNTIFS($L$2:$L394,"Tor",$B$2:$B394,"&lt;&gt;"&amp;$B394,$A$2:$A394,$A394)+COUNTIFS($L$2:$L394,"ET",$B$2:$B394,"&lt;&gt;"&amp;$B394,$A$2:$A394,$A394),COUNTIFS($L$2:$L394,"Tor",$B$2:$B394,"&lt;&gt;"&amp;$B394,$A$2:$A394,$A394)+COUNTIFS($L$2:$L394,"ET",$B$2:$B394,"&lt;&gt;"&amp;$B394,$A$2:$A394,$A394)&amp;":"&amp;COUNTIFS($L$2:$L394,"Tor",$B$2:$B394,$B394,$A$2:$A394,$A394)+COUNTIFS($L$2:$L394,"ET",$B$2:$B394,$B394,$A$2:$A394,$A394)),""),"")</f>
        <v/>
      </c>
      <c r="J394" s="18">
        <f>_xlfn.IFNA(IF(VLOOKUP($A394,Spiele!$A$2:$D$16,3,FALSE)=$B394,(COUNTIFS($L$1:$L393,"Tor",$B$1:$B393,$B394,$A$1:$A393,$A394)+COUNTIFS($L$1:$L393,"ET",$B$1:$B393,$B394,$A$1:$A393,$A394))-(COUNTIFS($L$1:$L393,"Tor",$B$1:$B393,"&lt;&gt;"&amp;$B394,$A$1:$A393,$A394)+COUNTIFS($L$1:$L393,"ET",$B$1:$B393,"&lt;&gt;"&amp;$B394,$A$1:$A393,$A394)),(COUNTIFS($L$1:$L393,"Tor",$B$1:$B393,$B394,$A$1:$A393,$A394)+COUNTIFS($L$1:$L393,"ET",$B$1:$B393,$B394,$A$1:$A393,$A394))-(COUNTIFS($L$1:$L393,"Tor",$B$1:$B393,"&lt;&gt;"&amp;$B394,$A$1:$A393,$A394)+COUNTIFS($L$1:$L393,"ET",$B$1:$B393,"&lt;&gt;"&amp;$B394,$A$1:$A393,$A394))),"")</f>
        <v>0</v>
      </c>
      <c r="K394" s="3">
        <v>4</v>
      </c>
      <c r="L394" s="17" t="s">
        <v>18</v>
      </c>
      <c r="M394" s="2" t="s">
        <v>164</v>
      </c>
      <c r="N394" s="2" t="s">
        <v>159</v>
      </c>
      <c r="O394" s="17"/>
      <c r="AA394" s="2" t="s">
        <v>152</v>
      </c>
      <c r="AB394" s="17" t="s">
        <v>150</v>
      </c>
      <c r="AC394" s="14" t="s">
        <v>151</v>
      </c>
      <c r="AD394" s="14" t="s">
        <v>146</v>
      </c>
      <c r="AE394" s="18"/>
      <c r="AF394" s="13">
        <v>-0.5</v>
      </c>
      <c r="AG394" s="13">
        <v>13</v>
      </c>
      <c r="AH394" s="19">
        <f t="shared" si="26"/>
        <v>13</v>
      </c>
      <c r="AI394" s="19">
        <f t="shared" si="27"/>
        <v>31.406981304513735</v>
      </c>
      <c r="AJ394" s="2" t="s">
        <v>147</v>
      </c>
      <c r="AK394" s="13">
        <v>1.5</v>
      </c>
      <c r="AL394" s="13">
        <v>1.5</v>
      </c>
      <c r="AM394" s="19">
        <f>IF(Abschlüsse[[#This Row],[Ergeb]]="ET","",SQRT(($AF394-$AK394)^2+($AG394-$AL394)^2))</f>
        <v>11.672617529928752</v>
      </c>
      <c r="AN394" s="3">
        <v>0</v>
      </c>
      <c r="AO394" s="13"/>
      <c r="AP394" s="13"/>
      <c r="AQ394" s="19" t="str">
        <f t="shared" si="24"/>
        <v/>
      </c>
      <c r="AR394" s="3">
        <v>2</v>
      </c>
      <c r="AS394" s="13">
        <v>-1</v>
      </c>
      <c r="AT394" s="13">
        <v>7</v>
      </c>
      <c r="AU394" s="19">
        <f t="shared" si="25"/>
        <v>6.0207972893961479</v>
      </c>
    </row>
    <row r="395" spans="1:47" ht="25.05" customHeight="1">
      <c r="A395" s="3">
        <v>15</v>
      </c>
      <c r="B395" s="2" t="s">
        <v>57</v>
      </c>
      <c r="C395" s="17" t="str">
        <f>IF($A395="","",IF(VLOOKUP($A395,Spiele!$A$2:$D$16,3,FALSE)=$B395,"H","G"))</f>
        <v>G</v>
      </c>
      <c r="D395" s="17" t="str">
        <f>IF($B395="","",IF(VLOOKUP($A395,Spiele!$A$2:$F$16,3,FALSE)=$B395,VLOOKUP($A395,Spiele!$A$2:$F$16,4,FALSE),VLOOKUP($A395,Spiele!$A$2:$F$16,3,FALSE)))</f>
        <v>FCN</v>
      </c>
      <c r="E395" s="18">
        <f>IF(Abschlüsse[[#This Row],[Ergeb]]="ET",0,COUNTIFS($A$2:$A395,$A395,$B$2:$B395,$B395,$L$2:$L395,"&lt;&gt;ET"))</f>
        <v>3</v>
      </c>
      <c r="F395" s="11">
        <v>20</v>
      </c>
      <c r="G395" s="12">
        <v>1</v>
      </c>
      <c r="H395" s="18">
        <f>COUNTIFS('Rote Karten'!$A$2:$A$4,$A395,'Rote Karten'!$D$2:$D$4,"&lt;&gt;"&amp;$B395,'Rote Karten'!$B$2:$B$4,"&lt;"&amp;$F395,'Rote Karten'!$C$2:$C$4,"&lt;="&amp;$G395)-COUNTIFS('Rote Karten'!$A$2:$A$4,$A395,'Rote Karten'!$D$2:$D$4,$B395,'Rote Karten'!$B$2:$B$4,"&lt;"&amp;$F395,'Rote Karten'!$C$2:$C$4,"&lt;="&amp;$G395)</f>
        <v>0</v>
      </c>
      <c r="I395" s="17" t="str">
        <f>IF(OR($L395="Tor",$L395="ET"),_xlfn.IFNA(IF(VLOOKUP($A395,Spiele!$A$2:$C$16,3,FALSE)=$B395,COUNTIFS($L$2:$L395,"Tor",$B$2:$B395,$B395,$A$2:$A395,$A395)+COUNTIFS($L$2:$L395,"ET",$B$2:$B395,$B395,$A$2:$A395,$A395)&amp;":"&amp;COUNTIFS($L$2:$L395,"Tor",$B$2:$B395,"&lt;&gt;"&amp;$B395,$A$2:$A395,$A395)+COUNTIFS($L$2:$L395,"ET",$B$2:$B395,"&lt;&gt;"&amp;$B395,$A$2:$A395,$A395),COUNTIFS($L$2:$L395,"Tor",$B$2:$B395,"&lt;&gt;"&amp;$B395,$A$2:$A395,$A395)+COUNTIFS($L$2:$L395,"ET",$B$2:$B395,"&lt;&gt;"&amp;$B395,$A$2:$A395,$A395)&amp;":"&amp;COUNTIFS($L$2:$L395,"Tor",$B$2:$B395,$B395,$A$2:$A395,$A395)+COUNTIFS($L$2:$L395,"ET",$B$2:$B395,$B395,$A$2:$A395,$A395)),""),"")</f>
        <v/>
      </c>
      <c r="J395" s="18">
        <f>_xlfn.IFNA(IF(VLOOKUP($A395,Spiele!$A$2:$D$16,3,FALSE)=$B395,(COUNTIFS($L$1:$L394,"Tor",$B$1:$B394,$B395,$A$1:$A394,$A395)+COUNTIFS($L$1:$L394,"ET",$B$1:$B394,$B395,$A$1:$A394,$A395))-(COUNTIFS($L$1:$L394,"Tor",$B$1:$B394,"&lt;&gt;"&amp;$B395,$A$1:$A394,$A395)+COUNTIFS($L$1:$L394,"ET",$B$1:$B394,"&lt;&gt;"&amp;$B395,$A$1:$A394,$A395)),(COUNTIFS($L$1:$L394,"Tor",$B$1:$B394,$B395,$A$1:$A394,$A395)+COUNTIFS($L$1:$L394,"ET",$B$1:$B394,$B395,$A$1:$A394,$A395))-(COUNTIFS($L$1:$L394,"Tor",$B$1:$B394,"&lt;&gt;"&amp;$B395,$A$1:$A394,$A395)+COUNTIFS($L$1:$L394,"ET",$B$1:$B394,"&lt;&gt;"&amp;$B395,$A$1:$A394,$A395))),"")</f>
        <v>0</v>
      </c>
      <c r="K395" s="3">
        <v>5</v>
      </c>
      <c r="L395" s="17" t="s">
        <v>20</v>
      </c>
      <c r="M395" s="2" t="s">
        <v>164</v>
      </c>
      <c r="N395" s="2" t="s">
        <v>165</v>
      </c>
      <c r="O395" s="17"/>
      <c r="AA395" s="2" t="s">
        <v>152</v>
      </c>
      <c r="AB395" s="17" t="s">
        <v>150</v>
      </c>
      <c r="AC395" s="14" t="s">
        <v>151</v>
      </c>
      <c r="AD395" s="14" t="s">
        <v>157</v>
      </c>
      <c r="AE395" s="18"/>
      <c r="AF395" s="13">
        <v>-11.5</v>
      </c>
      <c r="AG395" s="13">
        <v>11</v>
      </c>
      <c r="AH395" s="19">
        <f t="shared" si="26"/>
        <v>13.507982824981678</v>
      </c>
      <c r="AI395" s="19">
        <f t="shared" si="27"/>
        <v>18.557090537063143</v>
      </c>
      <c r="AJ395" s="2" t="s">
        <v>147</v>
      </c>
      <c r="AK395" s="13">
        <v>-3.5</v>
      </c>
      <c r="AL395" s="13">
        <v>1</v>
      </c>
      <c r="AM395" s="19">
        <f>IF(Abschlüsse[[#This Row],[Ergeb]]="ET","",SQRT(($AF395-$AK395)^2+($AG395-$AL395)^2))</f>
        <v>12.806248474865697</v>
      </c>
      <c r="AN395" s="3">
        <v>1</v>
      </c>
      <c r="AO395" s="13">
        <v>-10.5</v>
      </c>
      <c r="AP395" s="13">
        <v>11</v>
      </c>
      <c r="AQ395" s="19">
        <f t="shared" si="24"/>
        <v>1</v>
      </c>
      <c r="AR395" s="3">
        <v>1</v>
      </c>
      <c r="AS395" s="13">
        <v>-10.5</v>
      </c>
      <c r="AT395" s="13">
        <v>10</v>
      </c>
      <c r="AU395" s="19">
        <f t="shared" si="25"/>
        <v>1.4142135623730951</v>
      </c>
    </row>
    <row r="396" spans="1:47" ht="25.05" customHeight="1">
      <c r="A396" s="3">
        <v>15</v>
      </c>
      <c r="B396" s="2" t="s">
        <v>57</v>
      </c>
      <c r="C396" s="17" t="str">
        <f>IF($A396="","",IF(VLOOKUP($A396,Spiele!$A$2:$D$16,3,FALSE)=$B396,"H","G"))</f>
        <v>G</v>
      </c>
      <c r="D396" s="17" t="str">
        <f>IF($B396="","",IF(VLOOKUP($A396,Spiele!$A$2:$F$16,3,FALSE)=$B396,VLOOKUP($A396,Spiele!$A$2:$F$16,4,FALSE),VLOOKUP($A396,Spiele!$A$2:$F$16,3,FALSE)))</f>
        <v>FCN</v>
      </c>
      <c r="E396" s="18">
        <f>IF(Abschlüsse[[#This Row],[Ergeb]]="ET",0,COUNTIFS($A$2:$A396,$A396,$B$2:$B396,$B396,$L$2:$L396,"&lt;&gt;ET"))</f>
        <v>4</v>
      </c>
      <c r="F396" s="11">
        <v>20</v>
      </c>
      <c r="G396" s="12">
        <v>1</v>
      </c>
      <c r="H396" s="18">
        <f>COUNTIFS('Rote Karten'!$A$2:$A$4,$A396,'Rote Karten'!$D$2:$D$4,"&lt;&gt;"&amp;$B396,'Rote Karten'!$B$2:$B$4,"&lt;"&amp;$F396,'Rote Karten'!$C$2:$C$4,"&lt;="&amp;$G396)-COUNTIFS('Rote Karten'!$A$2:$A$4,$A396,'Rote Karten'!$D$2:$D$4,$B396,'Rote Karten'!$B$2:$B$4,"&lt;"&amp;$F396,'Rote Karten'!$C$2:$C$4,"&lt;="&amp;$G396)</f>
        <v>0</v>
      </c>
      <c r="I396" s="17" t="str">
        <f>IF(OR($L396="Tor",$L396="ET"),_xlfn.IFNA(IF(VLOOKUP($A396,Spiele!$A$2:$C$16,3,FALSE)=$B396,COUNTIFS($L$2:$L396,"Tor",$B$2:$B396,$B396,$A$2:$A396,$A396)+COUNTIFS($L$2:$L396,"ET",$B$2:$B396,$B396,$A$2:$A396,$A396)&amp;":"&amp;COUNTIFS($L$2:$L396,"Tor",$B$2:$B396,"&lt;&gt;"&amp;$B396,$A$2:$A396,$A396)+COUNTIFS($L$2:$L396,"ET",$B$2:$B396,"&lt;&gt;"&amp;$B396,$A$2:$A396,$A396),COUNTIFS($L$2:$L396,"Tor",$B$2:$B396,"&lt;&gt;"&amp;$B396,$A$2:$A396,$A396)+COUNTIFS($L$2:$L396,"ET",$B$2:$B396,"&lt;&gt;"&amp;$B396,$A$2:$A396,$A396)&amp;":"&amp;COUNTIFS($L$2:$L396,"Tor",$B$2:$B396,$B396,$A$2:$A396,$A396)+COUNTIFS($L$2:$L396,"ET",$B$2:$B396,$B396,$A$2:$A396,$A396)),""),"")</f>
        <v/>
      </c>
      <c r="J396" s="18">
        <f>_xlfn.IFNA(IF(VLOOKUP($A396,Spiele!$A$2:$D$16,3,FALSE)=$B396,(COUNTIFS($L$1:$L395,"Tor",$B$1:$B395,$B396,$A$1:$A395,$A396)+COUNTIFS($L$1:$L395,"ET",$B$1:$B395,$B396,$A$1:$A395,$A396))-(COUNTIFS($L$1:$L395,"Tor",$B$1:$B395,"&lt;&gt;"&amp;$B396,$A$1:$A395,$A396)+COUNTIFS($L$1:$L395,"ET",$B$1:$B395,"&lt;&gt;"&amp;$B396,$A$1:$A395,$A396)),(COUNTIFS($L$1:$L395,"Tor",$B$1:$B395,$B396,$A$1:$A395,$A396)+COUNTIFS($L$1:$L395,"ET",$B$1:$B395,$B396,$A$1:$A395,$A396))-(COUNTIFS($L$1:$L395,"Tor",$B$1:$B395,"&lt;&gt;"&amp;$B396,$A$1:$A395,$A396)+COUNTIFS($L$1:$L395,"ET",$B$1:$B395,"&lt;&gt;"&amp;$B396,$A$1:$A395,$A396))),"")</f>
        <v>0</v>
      </c>
      <c r="K396" s="3">
        <v>6</v>
      </c>
      <c r="L396" s="17" t="s">
        <v>19</v>
      </c>
      <c r="M396" s="2" t="s">
        <v>158</v>
      </c>
      <c r="N396" s="2" t="s">
        <v>159</v>
      </c>
      <c r="O396" s="17"/>
      <c r="AA396" s="2" t="s">
        <v>143</v>
      </c>
      <c r="AB396" s="17" t="s">
        <v>144</v>
      </c>
      <c r="AC396" s="14" t="s">
        <v>151</v>
      </c>
      <c r="AD396" s="14" t="s">
        <v>146</v>
      </c>
      <c r="AE396" s="18"/>
      <c r="AF396" s="13">
        <v>2</v>
      </c>
      <c r="AG396" s="13">
        <v>22</v>
      </c>
      <c r="AH396" s="19">
        <f t="shared" si="26"/>
        <v>22</v>
      </c>
      <c r="AI396" s="19">
        <f t="shared" si="27"/>
        <v>18.742802726830092</v>
      </c>
      <c r="AJ396" s="2" t="s">
        <v>147</v>
      </c>
      <c r="AK396" s="13">
        <v>0</v>
      </c>
      <c r="AL396" s="13">
        <v>1</v>
      </c>
      <c r="AM396" s="19">
        <f>IF(Abschlüsse[[#This Row],[Ergeb]]="ET","",SQRT(($AF396-$AK396)^2+($AG396-$AL396)^2))</f>
        <v>21.095023109728988</v>
      </c>
      <c r="AN396" s="3">
        <v>1</v>
      </c>
      <c r="AO396" s="13">
        <v>0</v>
      </c>
      <c r="AP396" s="13">
        <v>19</v>
      </c>
      <c r="AQ396" s="19">
        <f t="shared" si="24"/>
        <v>3.6055512754639891</v>
      </c>
      <c r="AR396" s="3">
        <v>1</v>
      </c>
      <c r="AS396" s="13">
        <v>2.5</v>
      </c>
      <c r="AT396" s="13">
        <v>10</v>
      </c>
      <c r="AU396" s="19">
        <f t="shared" si="25"/>
        <v>12.010412149464313</v>
      </c>
    </row>
    <row r="397" spans="1:47" ht="25.05" customHeight="1">
      <c r="A397" s="3">
        <v>15</v>
      </c>
      <c r="B397" s="2" t="s">
        <v>57</v>
      </c>
      <c r="C397" s="17" t="str">
        <f>IF($A397="","",IF(VLOOKUP($A397,Spiele!$A$2:$D$16,3,FALSE)=$B397,"H","G"))</f>
        <v>G</v>
      </c>
      <c r="D397" s="17" t="str">
        <f>IF($B397="","",IF(VLOOKUP($A397,Spiele!$A$2:$F$16,3,FALSE)=$B397,VLOOKUP($A397,Spiele!$A$2:$F$16,4,FALSE),VLOOKUP($A397,Spiele!$A$2:$F$16,3,FALSE)))</f>
        <v>FCN</v>
      </c>
      <c r="E397" s="18">
        <f>IF(Abschlüsse[[#This Row],[Ergeb]]="ET",0,COUNTIFS($A$2:$A397,$A397,$B$2:$B397,$B397,$L$2:$L397,"&lt;&gt;ET"))</f>
        <v>5</v>
      </c>
      <c r="F397" s="11">
        <v>23</v>
      </c>
      <c r="G397" s="12">
        <v>1</v>
      </c>
      <c r="H397" s="18">
        <f>COUNTIFS('Rote Karten'!$A$2:$A$4,$A397,'Rote Karten'!$D$2:$D$4,"&lt;&gt;"&amp;$B397,'Rote Karten'!$B$2:$B$4,"&lt;"&amp;$F397,'Rote Karten'!$C$2:$C$4,"&lt;="&amp;$G397)-COUNTIFS('Rote Karten'!$A$2:$A$4,$A397,'Rote Karten'!$D$2:$D$4,$B397,'Rote Karten'!$B$2:$B$4,"&lt;"&amp;$F397,'Rote Karten'!$C$2:$C$4,"&lt;="&amp;$G397)</f>
        <v>0</v>
      </c>
      <c r="I397" s="17" t="str">
        <f>IF(OR($L397="Tor",$L397="ET"),_xlfn.IFNA(IF(VLOOKUP($A397,Spiele!$A$2:$C$16,3,FALSE)=$B397,COUNTIFS($L$2:$L397,"Tor",$B$2:$B397,$B397,$A$2:$A397,$A397)+COUNTIFS($L$2:$L397,"ET",$B$2:$B397,$B397,$A$2:$A397,$A397)&amp;":"&amp;COUNTIFS($L$2:$L397,"Tor",$B$2:$B397,"&lt;&gt;"&amp;$B397,$A$2:$A397,$A397)+COUNTIFS($L$2:$L397,"ET",$B$2:$B397,"&lt;&gt;"&amp;$B397,$A$2:$A397,$A397),COUNTIFS($L$2:$L397,"Tor",$B$2:$B397,"&lt;&gt;"&amp;$B397,$A$2:$A397,$A397)+COUNTIFS($L$2:$L397,"ET",$B$2:$B397,"&lt;&gt;"&amp;$B397,$A$2:$A397,$A397)&amp;":"&amp;COUNTIFS($L$2:$L397,"Tor",$B$2:$B397,$B397,$A$2:$A397,$A397)+COUNTIFS($L$2:$L397,"ET",$B$2:$B397,$B397,$A$2:$A397,$A397)),""),"")</f>
        <v/>
      </c>
      <c r="J397" s="18">
        <f>_xlfn.IFNA(IF(VLOOKUP($A397,Spiele!$A$2:$D$16,3,FALSE)=$B397,(COUNTIFS($L$1:$L396,"Tor",$B$1:$B396,$B397,$A$1:$A396,$A397)+COUNTIFS($L$1:$L396,"ET",$B$1:$B396,$B397,$A$1:$A396,$A397))-(COUNTIFS($L$1:$L396,"Tor",$B$1:$B396,"&lt;&gt;"&amp;$B397,$A$1:$A396,$A397)+COUNTIFS($L$1:$L396,"ET",$B$1:$B396,"&lt;&gt;"&amp;$B397,$A$1:$A396,$A397)),(COUNTIFS($L$1:$L396,"Tor",$B$1:$B396,$B397,$A$1:$A396,$A397)+COUNTIFS($L$1:$L396,"ET",$B$1:$B396,$B397,$A$1:$A396,$A397))-(COUNTIFS($L$1:$L396,"Tor",$B$1:$B396,"&lt;&gt;"&amp;$B397,$A$1:$A396,$A397)+COUNTIFS($L$1:$L396,"ET",$B$1:$B396,"&lt;&gt;"&amp;$B397,$A$1:$A396,$A397))),"")</f>
        <v>0</v>
      </c>
      <c r="K397" s="3">
        <v>7</v>
      </c>
      <c r="L397" s="17" t="s">
        <v>19</v>
      </c>
      <c r="M397" s="2" t="s">
        <v>164</v>
      </c>
      <c r="N397" s="2" t="s">
        <v>154</v>
      </c>
      <c r="O397" s="17"/>
      <c r="AA397" s="2" t="s">
        <v>155</v>
      </c>
      <c r="AB397" s="17" t="s">
        <v>144</v>
      </c>
      <c r="AC397" s="14" t="s">
        <v>151</v>
      </c>
      <c r="AD397" s="14" t="s">
        <v>163</v>
      </c>
      <c r="AE397" s="18"/>
      <c r="AF397" s="13">
        <v>-6.5</v>
      </c>
      <c r="AG397" s="13">
        <v>9</v>
      </c>
      <c r="AH397" s="19">
        <f t="shared" si="26"/>
        <v>9.4374572846715452</v>
      </c>
      <c r="AI397" s="19">
        <f t="shared" si="27"/>
        <v>30.951237425314321</v>
      </c>
      <c r="AJ397" s="2" t="s">
        <v>147</v>
      </c>
      <c r="AK397" s="13">
        <v>-3</v>
      </c>
      <c r="AL397" s="13">
        <v>1</v>
      </c>
      <c r="AM397" s="19">
        <f>IF(Abschlüsse[[#This Row],[Ergeb]]="ET","",SQRT(($AF397-$AK397)^2+($AG397-$AL397)^2))</f>
        <v>8.7321245982864895</v>
      </c>
      <c r="AN397" s="3">
        <v>0</v>
      </c>
      <c r="AO397" s="13"/>
      <c r="AP397" s="13"/>
      <c r="AQ397" s="19" t="str">
        <f t="shared" si="24"/>
        <v/>
      </c>
      <c r="AR397" s="3">
        <v>0</v>
      </c>
      <c r="AU397" s="19" t="str">
        <f t="shared" si="25"/>
        <v/>
      </c>
    </row>
    <row r="398" spans="1:47" ht="25.05" customHeight="1">
      <c r="A398" s="3">
        <v>15</v>
      </c>
      <c r="B398" s="2" t="s">
        <v>8</v>
      </c>
      <c r="C398" s="17" t="str">
        <f>IF($A398="","",IF(VLOOKUP($A398,Spiele!$A$2:$D$16,3,FALSE)=$B398,"H","G"))</f>
        <v>H</v>
      </c>
      <c r="D398" s="17" t="str">
        <f>IF($B398="","",IF(VLOOKUP($A398,Spiele!$A$2:$F$16,3,FALSE)=$B398,VLOOKUP($A398,Spiele!$A$2:$F$16,4,FALSE),VLOOKUP($A398,Spiele!$A$2:$F$16,3,FALSE)))</f>
        <v>FCD</v>
      </c>
      <c r="E398" s="18">
        <f>IF(Abschlüsse[[#This Row],[Ergeb]]="ET",0,COUNTIFS($A$2:$A398,$A398,$B$2:$B398,$B398,$L$2:$L398,"&lt;&gt;ET"))</f>
        <v>3</v>
      </c>
      <c r="F398" s="11">
        <v>34</v>
      </c>
      <c r="G398" s="12">
        <v>1</v>
      </c>
      <c r="H398" s="18">
        <f>COUNTIFS('Rote Karten'!$A$2:$A$4,$A398,'Rote Karten'!$D$2:$D$4,"&lt;&gt;"&amp;$B398,'Rote Karten'!$B$2:$B$4,"&lt;"&amp;$F398,'Rote Karten'!$C$2:$C$4,"&lt;="&amp;$G398)-COUNTIFS('Rote Karten'!$A$2:$A$4,$A398,'Rote Karten'!$D$2:$D$4,$B398,'Rote Karten'!$B$2:$B$4,"&lt;"&amp;$F398,'Rote Karten'!$C$2:$C$4,"&lt;="&amp;$G398)</f>
        <v>0</v>
      </c>
      <c r="I398" s="17" t="str">
        <f>IF(OR($L398="Tor",$L398="ET"),_xlfn.IFNA(IF(VLOOKUP($A398,Spiele!$A$2:$C$16,3,FALSE)=$B398,COUNTIFS($L$2:$L398,"Tor",$B$2:$B398,$B398,$A$2:$A398,$A398)+COUNTIFS($L$2:$L398,"ET",$B$2:$B398,$B398,$A$2:$A398,$A398)&amp;":"&amp;COUNTIFS($L$2:$L398,"Tor",$B$2:$B398,"&lt;&gt;"&amp;$B398,$A$2:$A398,$A398)+COUNTIFS($L$2:$L398,"ET",$B$2:$B398,"&lt;&gt;"&amp;$B398,$A$2:$A398,$A398),COUNTIFS($L$2:$L398,"Tor",$B$2:$B398,"&lt;&gt;"&amp;$B398,$A$2:$A398,$A398)+COUNTIFS($L$2:$L398,"ET",$B$2:$B398,"&lt;&gt;"&amp;$B398,$A$2:$A398,$A398)&amp;":"&amp;COUNTIFS($L$2:$L398,"Tor",$B$2:$B398,$B398,$A$2:$A398,$A398)+COUNTIFS($L$2:$L398,"ET",$B$2:$B398,$B398,$A$2:$A398,$A398)),""),"")</f>
        <v/>
      </c>
      <c r="J398" s="18">
        <f>_xlfn.IFNA(IF(VLOOKUP($A398,Spiele!$A$2:$D$16,3,FALSE)=$B398,(COUNTIFS($L$1:$L397,"Tor",$B$1:$B397,$B398,$A$1:$A397,$A398)+COUNTIFS($L$1:$L397,"ET",$B$1:$B397,$B398,$A$1:$A397,$A398))-(COUNTIFS($L$1:$L397,"Tor",$B$1:$B397,"&lt;&gt;"&amp;$B398,$A$1:$A397,$A398)+COUNTIFS($L$1:$L397,"ET",$B$1:$B397,"&lt;&gt;"&amp;$B398,$A$1:$A397,$A398)),(COUNTIFS($L$1:$L397,"Tor",$B$1:$B397,$B398,$A$1:$A397,$A398)+COUNTIFS($L$1:$L397,"ET",$B$1:$B397,$B398,$A$1:$A397,$A398))-(COUNTIFS($L$1:$L397,"Tor",$B$1:$B397,"&lt;&gt;"&amp;$B398,$A$1:$A397,$A398)+COUNTIFS($L$1:$L397,"ET",$B$1:$B397,"&lt;&gt;"&amp;$B398,$A$1:$A397,$A398))),"")</f>
        <v>0</v>
      </c>
      <c r="K398" s="3">
        <v>8</v>
      </c>
      <c r="L398" s="17" t="s">
        <v>46</v>
      </c>
      <c r="M398" s="2" t="s">
        <v>164</v>
      </c>
      <c r="N398" s="2" t="s">
        <v>153</v>
      </c>
      <c r="O398" s="17">
        <v>27</v>
      </c>
      <c r="P398" s="2">
        <v>6</v>
      </c>
      <c r="AA398" s="2" t="s">
        <v>152</v>
      </c>
      <c r="AB398" s="17" t="s">
        <v>144</v>
      </c>
      <c r="AC398" s="14" t="s">
        <v>151</v>
      </c>
      <c r="AD398" s="14" t="s">
        <v>146</v>
      </c>
      <c r="AE398" s="18">
        <v>8</v>
      </c>
      <c r="AF398" s="13">
        <v>10</v>
      </c>
      <c r="AG398" s="13">
        <v>7</v>
      </c>
      <c r="AH398" s="19">
        <f t="shared" si="26"/>
        <v>9.4443422216690127</v>
      </c>
      <c r="AI398" s="19">
        <f t="shared" si="27"/>
        <v>20.699766027866769</v>
      </c>
      <c r="AJ398" s="2" t="s">
        <v>147</v>
      </c>
      <c r="AK398" s="13">
        <v>8.5</v>
      </c>
      <c r="AL398" s="13">
        <v>6</v>
      </c>
      <c r="AM398" s="19">
        <f>IF(Abschlüsse[[#This Row],[Ergeb]]="ET","",SQRT(($AF398-$AK398)^2+($AG398-$AL398)^2))</f>
        <v>1.8027756377319946</v>
      </c>
      <c r="AN398" s="3">
        <v>0</v>
      </c>
      <c r="AO398" s="13"/>
      <c r="AP398" s="13"/>
      <c r="AQ398" s="19" t="str">
        <f t="shared" si="24"/>
        <v/>
      </c>
      <c r="AR398" s="3">
        <v>0</v>
      </c>
      <c r="AU398" s="19" t="str">
        <f t="shared" si="25"/>
        <v/>
      </c>
    </row>
    <row r="399" spans="1:47" ht="25.05" customHeight="1">
      <c r="A399" s="3">
        <v>15</v>
      </c>
      <c r="B399" s="2" t="s">
        <v>8</v>
      </c>
      <c r="C399" s="17" t="str">
        <f>IF($A399="","",IF(VLOOKUP($A399,Spiele!$A$2:$D$16,3,FALSE)=$B399,"H","G"))</f>
        <v>H</v>
      </c>
      <c r="D399" s="17" t="str">
        <f>IF($B399="","",IF(VLOOKUP($A399,Spiele!$A$2:$F$16,3,FALSE)=$B399,VLOOKUP($A399,Spiele!$A$2:$F$16,4,FALSE),VLOOKUP($A399,Spiele!$A$2:$F$16,3,FALSE)))</f>
        <v>FCD</v>
      </c>
      <c r="E399" s="18">
        <f>IF(Abschlüsse[[#This Row],[Ergeb]]="ET",0,COUNTIFS($A$2:$A399,$A399,$B$2:$B399,$B399,$L$2:$L399,"&lt;&gt;ET"))</f>
        <v>4</v>
      </c>
      <c r="F399" s="11">
        <v>36</v>
      </c>
      <c r="G399" s="12">
        <v>1</v>
      </c>
      <c r="H399" s="18">
        <f>COUNTIFS('Rote Karten'!$A$2:$A$4,$A399,'Rote Karten'!$D$2:$D$4,"&lt;&gt;"&amp;$B399,'Rote Karten'!$B$2:$B$4,"&lt;"&amp;$F399,'Rote Karten'!$C$2:$C$4,"&lt;="&amp;$G399)-COUNTIFS('Rote Karten'!$A$2:$A$4,$A399,'Rote Karten'!$D$2:$D$4,$B399,'Rote Karten'!$B$2:$B$4,"&lt;"&amp;$F399,'Rote Karten'!$C$2:$C$4,"&lt;="&amp;$G399)</f>
        <v>0</v>
      </c>
      <c r="I399" s="17" t="str">
        <f>IF(OR($L399="Tor",$L399="ET"),_xlfn.IFNA(IF(VLOOKUP($A399,Spiele!$A$2:$C$16,3,FALSE)=$B399,COUNTIFS($L$2:$L399,"Tor",$B$2:$B399,$B399,$A$2:$A399,$A399)+COUNTIFS($L$2:$L399,"ET",$B$2:$B399,$B399,$A$2:$A399,$A399)&amp;":"&amp;COUNTIFS($L$2:$L399,"Tor",$B$2:$B399,"&lt;&gt;"&amp;$B399,$A$2:$A399,$A399)+COUNTIFS($L$2:$L399,"ET",$B$2:$B399,"&lt;&gt;"&amp;$B399,$A$2:$A399,$A399),COUNTIFS($L$2:$L399,"Tor",$B$2:$B399,"&lt;&gt;"&amp;$B399,$A$2:$A399,$A399)+COUNTIFS($L$2:$L399,"ET",$B$2:$B399,"&lt;&gt;"&amp;$B399,$A$2:$A399,$A399)&amp;":"&amp;COUNTIFS($L$2:$L399,"Tor",$B$2:$B399,$B399,$A$2:$A399,$A399)+COUNTIFS($L$2:$L399,"ET",$B$2:$B399,$B399,$A$2:$A399,$A399)),""),"")</f>
        <v/>
      </c>
      <c r="J399" s="18">
        <f>_xlfn.IFNA(IF(VLOOKUP($A399,Spiele!$A$2:$D$16,3,FALSE)=$B399,(COUNTIFS($L$1:$L398,"Tor",$B$1:$B398,$B399,$A$1:$A398,$A399)+COUNTIFS($L$1:$L398,"ET",$B$1:$B398,$B399,$A$1:$A398,$A399))-(COUNTIFS($L$1:$L398,"Tor",$B$1:$B398,"&lt;&gt;"&amp;$B399,$A$1:$A398,$A399)+COUNTIFS($L$1:$L398,"ET",$B$1:$B398,"&lt;&gt;"&amp;$B399,$A$1:$A398,$A399)),(COUNTIFS($L$1:$L398,"Tor",$B$1:$B398,$B399,$A$1:$A398,$A399)+COUNTIFS($L$1:$L398,"ET",$B$1:$B398,$B399,$A$1:$A398,$A399))-(COUNTIFS($L$1:$L398,"Tor",$B$1:$B398,"&lt;&gt;"&amp;$B399,$A$1:$A398,$A399)+COUNTIFS($L$1:$L398,"ET",$B$1:$B398,"&lt;&gt;"&amp;$B399,$A$1:$A398,$A399))),"")</f>
        <v>0</v>
      </c>
      <c r="K399" s="3">
        <v>9</v>
      </c>
      <c r="L399" s="17" t="s">
        <v>20</v>
      </c>
      <c r="M399" s="2" t="s">
        <v>164</v>
      </c>
      <c r="N399" s="2" t="s">
        <v>165</v>
      </c>
      <c r="O399" s="17">
        <v>6</v>
      </c>
      <c r="P399" s="2">
        <v>20</v>
      </c>
      <c r="Q399" s="2">
        <v>4</v>
      </c>
      <c r="AA399" s="2" t="s">
        <v>152</v>
      </c>
      <c r="AB399" s="17" t="s">
        <v>144</v>
      </c>
      <c r="AC399" s="14" t="s">
        <v>151</v>
      </c>
      <c r="AD399" s="14" t="s">
        <v>146</v>
      </c>
      <c r="AE399" s="18">
        <v>27</v>
      </c>
      <c r="AF399" s="13">
        <v>-16.5</v>
      </c>
      <c r="AG399" s="13">
        <v>15.5</v>
      </c>
      <c r="AH399" s="19">
        <f t="shared" si="26"/>
        <v>20.127483697670705</v>
      </c>
      <c r="AI399" s="19">
        <f t="shared" si="27"/>
        <v>12.807233165429892</v>
      </c>
      <c r="AJ399" s="2" t="s">
        <v>147</v>
      </c>
      <c r="AK399" s="13">
        <v>-3</v>
      </c>
      <c r="AL399" s="13">
        <v>3</v>
      </c>
      <c r="AM399" s="19">
        <f>IF(Abschlüsse[[#This Row],[Ergeb]]="ET","",SQRT(($AF399-$AK399)^2+($AG399-$AL399)^2))</f>
        <v>18.398369492974098</v>
      </c>
      <c r="AN399" s="3">
        <v>1</v>
      </c>
      <c r="AO399" s="13">
        <v>-18</v>
      </c>
      <c r="AP399" s="13">
        <v>12.5</v>
      </c>
      <c r="AQ399" s="19">
        <f t="shared" si="24"/>
        <v>3.3541019662496847</v>
      </c>
      <c r="AR399" s="3">
        <v>1</v>
      </c>
      <c r="AS399" s="13">
        <v>-12.5</v>
      </c>
      <c r="AT399" s="13">
        <v>13.5</v>
      </c>
      <c r="AU399" s="19">
        <f t="shared" si="25"/>
        <v>4.4721359549995796</v>
      </c>
    </row>
    <row r="400" spans="1:47" ht="25.05" customHeight="1">
      <c r="A400" s="3">
        <v>15</v>
      </c>
      <c r="B400" s="2" t="s">
        <v>57</v>
      </c>
      <c r="C400" s="17" t="str">
        <f>IF($A400="","",IF(VLOOKUP($A400,Spiele!$A$2:$D$16,3,FALSE)=$B400,"H","G"))</f>
        <v>G</v>
      </c>
      <c r="D400" s="17" t="str">
        <f>IF($B400="","",IF(VLOOKUP($A400,Spiele!$A$2:$F$16,3,FALSE)=$B400,VLOOKUP($A400,Spiele!$A$2:$F$16,4,FALSE),VLOOKUP($A400,Spiele!$A$2:$F$16,3,FALSE)))</f>
        <v>FCN</v>
      </c>
      <c r="E400" s="18">
        <f>IF(Abschlüsse[[#This Row],[Ergeb]]="ET",0,COUNTIFS($A$2:$A400,$A400,$B$2:$B400,$B400,$L$2:$L400,"&lt;&gt;ET"))</f>
        <v>6</v>
      </c>
      <c r="F400" s="11">
        <v>45</v>
      </c>
      <c r="G400" s="12">
        <v>1</v>
      </c>
      <c r="H400" s="18">
        <f>COUNTIFS('Rote Karten'!$A$2:$A$4,$A400,'Rote Karten'!$D$2:$D$4,"&lt;&gt;"&amp;$B400,'Rote Karten'!$B$2:$B$4,"&lt;"&amp;$F400,'Rote Karten'!$C$2:$C$4,"&lt;="&amp;$G400)-COUNTIFS('Rote Karten'!$A$2:$A$4,$A400,'Rote Karten'!$D$2:$D$4,$B400,'Rote Karten'!$B$2:$B$4,"&lt;"&amp;$F400,'Rote Karten'!$C$2:$C$4,"&lt;="&amp;$G400)</f>
        <v>0</v>
      </c>
      <c r="I400" s="17" t="str">
        <f>IF(OR($L400="Tor",$L400="ET"),_xlfn.IFNA(IF(VLOOKUP($A400,Spiele!$A$2:$C$16,3,FALSE)=$B400,COUNTIFS($L$2:$L400,"Tor",$B$2:$B400,$B400,$A$2:$A400,$A400)+COUNTIFS($L$2:$L400,"ET",$B$2:$B400,$B400,$A$2:$A400,$A400)&amp;":"&amp;COUNTIFS($L$2:$L400,"Tor",$B$2:$B400,"&lt;&gt;"&amp;$B400,$A$2:$A400,$A400)+COUNTIFS($L$2:$L400,"ET",$B$2:$B400,"&lt;&gt;"&amp;$B400,$A$2:$A400,$A400),COUNTIFS($L$2:$L400,"Tor",$B$2:$B400,"&lt;&gt;"&amp;$B400,$A$2:$A400,$A400)+COUNTIFS($L$2:$L400,"ET",$B$2:$B400,"&lt;&gt;"&amp;$B400,$A$2:$A400,$A400)&amp;":"&amp;COUNTIFS($L$2:$L400,"Tor",$B$2:$B400,$B400,$A$2:$A400,$A400)+COUNTIFS($L$2:$L400,"ET",$B$2:$B400,$B400,$A$2:$A400,$A400)),""),"")</f>
        <v/>
      </c>
      <c r="J400" s="18">
        <f>_xlfn.IFNA(IF(VLOOKUP($A400,Spiele!$A$2:$D$16,3,FALSE)=$B400,(COUNTIFS($L$1:$L399,"Tor",$B$1:$B399,$B400,$A$1:$A399,$A400)+COUNTIFS($L$1:$L399,"ET",$B$1:$B399,$B400,$A$1:$A399,$A400))-(COUNTIFS($L$1:$L399,"Tor",$B$1:$B399,"&lt;&gt;"&amp;$B400,$A$1:$A399,$A400)+COUNTIFS($L$1:$L399,"ET",$B$1:$B399,"&lt;&gt;"&amp;$B400,$A$1:$A399,$A400)),(COUNTIFS($L$1:$L399,"Tor",$B$1:$B399,$B400,$A$1:$A399,$A400)+COUNTIFS($L$1:$L399,"ET",$B$1:$B399,$B400,$A$1:$A399,$A400))-(COUNTIFS($L$1:$L399,"Tor",$B$1:$B399,"&lt;&gt;"&amp;$B400,$A$1:$A399,$A400)+COUNTIFS($L$1:$L399,"ET",$B$1:$B399,"&lt;&gt;"&amp;$B400,$A$1:$A399,$A400))),"")</f>
        <v>0</v>
      </c>
      <c r="K400" s="3">
        <v>10</v>
      </c>
      <c r="L400" s="17" t="s">
        <v>18</v>
      </c>
      <c r="M400" s="2" t="s">
        <v>176</v>
      </c>
      <c r="N400" s="2" t="s">
        <v>176</v>
      </c>
      <c r="O400" s="17"/>
      <c r="AA400" s="2" t="s">
        <v>155</v>
      </c>
      <c r="AB400" s="17" t="s">
        <v>161</v>
      </c>
      <c r="AC400" s="14" t="s">
        <v>162</v>
      </c>
      <c r="AD400" s="14" t="s">
        <v>157</v>
      </c>
      <c r="AE400" s="18"/>
      <c r="AF400" s="13">
        <v>-10.5</v>
      </c>
      <c r="AG400" s="13">
        <v>14.5</v>
      </c>
      <c r="AH400" s="19">
        <f t="shared" si="26"/>
        <v>16.032329836926383</v>
      </c>
      <c r="AI400" s="19">
        <f t="shared" si="27"/>
        <v>19.065936114576076</v>
      </c>
      <c r="AJ400" s="2" t="s">
        <v>147</v>
      </c>
      <c r="AK400" s="13">
        <v>-2</v>
      </c>
      <c r="AL400" s="13">
        <v>1.5</v>
      </c>
      <c r="AM400" s="19">
        <f>IF(Abschlüsse[[#This Row],[Ergeb]]="ET","",SQRT(($AF400-$AK400)^2+($AG400-$AL400)^2))</f>
        <v>15.532224567009067</v>
      </c>
      <c r="AN400" s="3">
        <v>2</v>
      </c>
      <c r="AO400" s="13">
        <v>-10</v>
      </c>
      <c r="AP400" s="13">
        <v>15.5</v>
      </c>
      <c r="AQ400" s="19">
        <f t="shared" si="24"/>
        <v>1.1180339887498949</v>
      </c>
      <c r="AR400" s="3">
        <v>0</v>
      </c>
      <c r="AU400" s="19" t="str">
        <f t="shared" si="25"/>
        <v/>
      </c>
    </row>
    <row r="401" spans="1:47" ht="25.05" customHeight="1">
      <c r="A401" s="3">
        <v>15</v>
      </c>
      <c r="B401" s="2" t="s">
        <v>57</v>
      </c>
      <c r="C401" s="17" t="str">
        <f>IF($A401="","",IF(VLOOKUP($A401,Spiele!$A$2:$D$16,3,FALSE)=$B401,"H","G"))</f>
        <v>G</v>
      </c>
      <c r="D401" s="17" t="str">
        <f>IF($B401="","",IF(VLOOKUP($A401,Spiele!$A$2:$F$16,3,FALSE)=$B401,VLOOKUP($A401,Spiele!$A$2:$F$16,4,FALSE),VLOOKUP($A401,Spiele!$A$2:$F$16,3,FALSE)))</f>
        <v>FCN</v>
      </c>
      <c r="E401" s="18">
        <f>IF(Abschlüsse[[#This Row],[Ergeb]]="ET",0,COUNTIFS($A$2:$A401,$A401,$B$2:$B401,$B401,$L$2:$L401,"&lt;&gt;ET"))</f>
        <v>7</v>
      </c>
      <c r="F401" s="11">
        <v>51</v>
      </c>
      <c r="G401" s="12">
        <v>2</v>
      </c>
      <c r="H401" s="18">
        <f>COUNTIFS('Rote Karten'!$A$2:$A$4,$A401,'Rote Karten'!$D$2:$D$4,"&lt;&gt;"&amp;$B401,'Rote Karten'!$B$2:$B$4,"&lt;"&amp;$F401,'Rote Karten'!$C$2:$C$4,"&lt;="&amp;$G401)-COUNTIFS('Rote Karten'!$A$2:$A$4,$A401,'Rote Karten'!$D$2:$D$4,$B401,'Rote Karten'!$B$2:$B$4,"&lt;"&amp;$F401,'Rote Karten'!$C$2:$C$4,"&lt;="&amp;$G401)</f>
        <v>0</v>
      </c>
      <c r="I401" s="17" t="str">
        <f>IF(OR($L401="Tor",$L401="ET"),_xlfn.IFNA(IF(VLOOKUP($A401,Spiele!$A$2:$C$16,3,FALSE)=$B401,COUNTIFS($L$2:$L401,"Tor",$B$2:$B401,$B401,$A$2:$A401,$A401)+COUNTIFS($L$2:$L401,"ET",$B$2:$B401,$B401,$A$2:$A401,$A401)&amp;":"&amp;COUNTIFS($L$2:$L401,"Tor",$B$2:$B401,"&lt;&gt;"&amp;$B401,$A$2:$A401,$A401)+COUNTIFS($L$2:$L401,"ET",$B$2:$B401,"&lt;&gt;"&amp;$B401,$A$2:$A401,$A401),COUNTIFS($L$2:$L401,"Tor",$B$2:$B401,"&lt;&gt;"&amp;$B401,$A$2:$A401,$A401)+COUNTIFS($L$2:$L401,"ET",$B$2:$B401,"&lt;&gt;"&amp;$B401,$A$2:$A401,$A401)&amp;":"&amp;COUNTIFS($L$2:$L401,"Tor",$B$2:$B401,$B401,$A$2:$A401,$A401)+COUNTIFS($L$2:$L401,"ET",$B$2:$B401,$B401,$A$2:$A401,$A401)),""),"")</f>
        <v>1:2</v>
      </c>
      <c r="J401" s="18">
        <f>_xlfn.IFNA(IF(VLOOKUP($A401,Spiele!$A$2:$D$16,3,FALSE)=$B401,(COUNTIFS($L$1:$L400,"Tor",$B$1:$B400,$B401,$A$1:$A400,$A401)+COUNTIFS($L$1:$L400,"ET",$B$1:$B400,$B401,$A$1:$A400,$A401))-(COUNTIFS($L$1:$L400,"Tor",$B$1:$B400,"&lt;&gt;"&amp;$B401,$A$1:$A400,$A401)+COUNTIFS($L$1:$L400,"ET",$B$1:$B400,"&lt;&gt;"&amp;$B401,$A$1:$A400,$A401)),(COUNTIFS($L$1:$L400,"Tor",$B$1:$B400,$B401,$A$1:$A400,$A401)+COUNTIFS($L$1:$L400,"ET",$B$1:$B400,$B401,$A$1:$A400,$A401))-(COUNTIFS($L$1:$L400,"Tor",$B$1:$B400,"&lt;&gt;"&amp;$B401,$A$1:$A400,$A401)+COUNTIFS($L$1:$L400,"ET",$B$1:$B400,"&lt;&gt;"&amp;$B401,$A$1:$A400,$A401))),"")</f>
        <v>0</v>
      </c>
      <c r="K401" s="3">
        <v>11</v>
      </c>
      <c r="L401" s="17" t="s">
        <v>0</v>
      </c>
      <c r="M401" s="2" t="s">
        <v>158</v>
      </c>
      <c r="N401" s="2" t="s">
        <v>153</v>
      </c>
      <c r="O401" s="17"/>
      <c r="AA401" s="2" t="s">
        <v>143</v>
      </c>
      <c r="AB401" s="17" t="s">
        <v>144</v>
      </c>
      <c r="AC401" s="14" t="s">
        <v>151</v>
      </c>
      <c r="AD401" s="14" t="s">
        <v>146</v>
      </c>
      <c r="AE401" s="18"/>
      <c r="AF401" s="13">
        <v>-0.5</v>
      </c>
      <c r="AG401" s="13">
        <v>12.5</v>
      </c>
      <c r="AH401" s="19">
        <f t="shared" si="26"/>
        <v>12.5</v>
      </c>
      <c r="AI401" s="19">
        <f t="shared" si="27"/>
        <v>32.594577388569007</v>
      </c>
      <c r="AJ401" s="2" t="s">
        <v>147</v>
      </c>
      <c r="AK401" s="13">
        <v>0</v>
      </c>
      <c r="AL401" s="13">
        <v>6</v>
      </c>
      <c r="AM401" s="19">
        <f>IF(Abschlüsse[[#This Row],[Ergeb]]="ET","",SQRT(($AF401-$AK401)^2+($AG401-$AL401)^2))</f>
        <v>6.5192024052026492</v>
      </c>
      <c r="AN401" s="3">
        <v>1</v>
      </c>
      <c r="AO401" s="13">
        <v>-1.5</v>
      </c>
      <c r="AP401" s="13">
        <v>13</v>
      </c>
      <c r="AQ401" s="19">
        <f t="shared" si="24"/>
        <v>1.1180339887498949</v>
      </c>
      <c r="AR401" s="3">
        <v>0</v>
      </c>
      <c r="AU401" s="19" t="str">
        <f t="shared" si="25"/>
        <v/>
      </c>
    </row>
    <row r="402" spans="1:47" ht="25.05" customHeight="1">
      <c r="A402" s="3">
        <v>15</v>
      </c>
      <c r="B402" s="2" t="s">
        <v>8</v>
      </c>
      <c r="C402" s="17" t="str">
        <f>IF($A402="","",IF(VLOOKUP($A402,Spiele!$A$2:$D$16,3,FALSE)=$B402,"H","G"))</f>
        <v>H</v>
      </c>
      <c r="D402" s="17" t="str">
        <f>IF($B402="","",IF(VLOOKUP($A402,Spiele!$A$2:$F$16,3,FALSE)=$B402,VLOOKUP($A402,Spiele!$A$2:$F$16,4,FALSE),VLOOKUP($A402,Spiele!$A$2:$F$16,3,FALSE)))</f>
        <v>FCD</v>
      </c>
      <c r="E402" s="18">
        <f>IF(Abschlüsse[[#This Row],[Ergeb]]="ET",0,COUNTIFS($A$2:$A402,$A402,$B$2:$B402,$B402,$L$2:$L402,"&lt;&gt;ET"))</f>
        <v>5</v>
      </c>
      <c r="F402" s="11">
        <v>53</v>
      </c>
      <c r="G402" s="12">
        <v>2</v>
      </c>
      <c r="H402" s="18">
        <f>COUNTIFS('Rote Karten'!$A$2:$A$4,$A402,'Rote Karten'!$D$2:$D$4,"&lt;&gt;"&amp;$B402,'Rote Karten'!$B$2:$B$4,"&lt;"&amp;$F402,'Rote Karten'!$C$2:$C$4,"&lt;="&amp;$G402)-COUNTIFS('Rote Karten'!$A$2:$A$4,$A402,'Rote Karten'!$D$2:$D$4,$B402,'Rote Karten'!$B$2:$B$4,"&lt;"&amp;$F402,'Rote Karten'!$C$2:$C$4,"&lt;="&amp;$G402)</f>
        <v>0</v>
      </c>
      <c r="I402" s="17" t="str">
        <f>IF(OR($L402="Tor",$L402="ET"),_xlfn.IFNA(IF(VLOOKUP($A402,Spiele!$A$2:$C$16,3,FALSE)=$B402,COUNTIFS($L$2:$L402,"Tor",$B$2:$B402,$B402,$A$2:$A402,$A402)+COUNTIFS($L$2:$L402,"ET",$B$2:$B402,$B402,$A$2:$A402,$A402)&amp;":"&amp;COUNTIFS($L$2:$L402,"Tor",$B$2:$B402,"&lt;&gt;"&amp;$B402,$A$2:$A402,$A402)+COUNTIFS($L$2:$L402,"ET",$B$2:$B402,"&lt;&gt;"&amp;$B402,$A$2:$A402,$A402),COUNTIFS($L$2:$L402,"Tor",$B$2:$B402,"&lt;&gt;"&amp;$B402,$A$2:$A402,$A402)+COUNTIFS($L$2:$L402,"ET",$B$2:$B402,"&lt;&gt;"&amp;$B402,$A$2:$A402,$A402)&amp;":"&amp;COUNTIFS($L$2:$L402,"Tor",$B$2:$B402,$B402,$A$2:$A402,$A402)+COUNTIFS($L$2:$L402,"ET",$B$2:$B402,$B402,$A$2:$A402,$A402)),""),"")</f>
        <v/>
      </c>
      <c r="J402" s="18">
        <f>_xlfn.IFNA(IF(VLOOKUP($A402,Spiele!$A$2:$D$16,3,FALSE)=$B402,(COUNTIFS($L$1:$L401,"Tor",$B$1:$B401,$B402,$A$1:$A401,$A402)+COUNTIFS($L$1:$L401,"ET",$B$1:$B401,$B402,$A$1:$A401,$A402))-(COUNTIFS($L$1:$L401,"Tor",$B$1:$B401,"&lt;&gt;"&amp;$B402,$A$1:$A401,$A402)+COUNTIFS($L$1:$L401,"ET",$B$1:$B401,"&lt;&gt;"&amp;$B402,$A$1:$A401,$A402)),(COUNTIFS($L$1:$L401,"Tor",$B$1:$B401,$B402,$A$1:$A401,$A402)+COUNTIFS($L$1:$L401,"ET",$B$1:$B401,$B402,$A$1:$A401,$A402))-(COUNTIFS($L$1:$L401,"Tor",$B$1:$B401,"&lt;&gt;"&amp;$B402,$A$1:$A401,$A402)+COUNTIFS($L$1:$L401,"ET",$B$1:$B401,"&lt;&gt;"&amp;$B402,$A$1:$A401,$A402))),"")</f>
        <v>-1</v>
      </c>
      <c r="K402" s="3">
        <v>12</v>
      </c>
      <c r="L402" s="17" t="s">
        <v>19</v>
      </c>
      <c r="M402" s="2" t="s">
        <v>148</v>
      </c>
      <c r="N402" s="2" t="s">
        <v>154</v>
      </c>
      <c r="O402" s="17">
        <v>13</v>
      </c>
      <c r="P402" s="2">
        <v>20</v>
      </c>
      <c r="Q402" s="2">
        <v>26</v>
      </c>
      <c r="R402" s="2">
        <v>16</v>
      </c>
      <c r="AA402" s="2" t="s">
        <v>155</v>
      </c>
      <c r="AB402" s="17" t="s">
        <v>191</v>
      </c>
      <c r="AC402" s="14" t="s">
        <v>162</v>
      </c>
      <c r="AD402" s="14" t="s">
        <v>163</v>
      </c>
      <c r="AE402" s="18">
        <v>7</v>
      </c>
      <c r="AF402" s="13">
        <v>-7</v>
      </c>
      <c r="AG402" s="13">
        <v>6</v>
      </c>
      <c r="AH402" s="19">
        <f t="shared" si="26"/>
        <v>6.866993519728994</v>
      </c>
      <c r="AI402" s="19">
        <f t="shared" si="27"/>
        <v>31.523709134485621</v>
      </c>
      <c r="AJ402" s="2" t="s">
        <v>147</v>
      </c>
      <c r="AK402" s="13">
        <v>-3.5</v>
      </c>
      <c r="AL402" s="13">
        <v>3</v>
      </c>
      <c r="AM402" s="19">
        <f>IF(Abschlüsse[[#This Row],[Ergeb]]="ET","",SQRT(($AF402-$AK402)^2+($AG402-$AL402)^2))</f>
        <v>4.6097722286464435</v>
      </c>
      <c r="AN402" s="3">
        <v>2</v>
      </c>
      <c r="AO402" s="13">
        <v>-7</v>
      </c>
      <c r="AP402" s="13">
        <v>6.5</v>
      </c>
      <c r="AQ402" s="19">
        <f t="shared" si="24"/>
        <v>0.5</v>
      </c>
      <c r="AR402" s="3">
        <v>0</v>
      </c>
      <c r="AU402" s="19" t="str">
        <f t="shared" si="25"/>
        <v/>
      </c>
    </row>
    <row r="403" spans="1:47" ht="25.05" customHeight="1">
      <c r="A403" s="3">
        <v>15</v>
      </c>
      <c r="B403" s="2" t="s">
        <v>8</v>
      </c>
      <c r="C403" s="17" t="str">
        <f>IF($A403="","",IF(VLOOKUP($A403,Spiele!$A$2:$D$16,3,FALSE)=$B403,"H","G"))</f>
        <v>H</v>
      </c>
      <c r="D403" s="17" t="str">
        <f>IF($B403="","",IF(VLOOKUP($A403,Spiele!$A$2:$F$16,3,FALSE)=$B403,VLOOKUP($A403,Spiele!$A$2:$F$16,4,FALSE),VLOOKUP($A403,Spiele!$A$2:$F$16,3,FALSE)))</f>
        <v>FCD</v>
      </c>
      <c r="E403" s="18">
        <f>IF(Abschlüsse[[#This Row],[Ergeb]]="ET",0,COUNTIFS($A$2:$A403,$A403,$B$2:$B403,$B403,$L$2:$L403,"&lt;&gt;ET"))</f>
        <v>6</v>
      </c>
      <c r="F403" s="11">
        <v>56</v>
      </c>
      <c r="G403" s="12">
        <v>2</v>
      </c>
      <c r="H403" s="18">
        <f>COUNTIFS('Rote Karten'!$A$2:$A$4,$A403,'Rote Karten'!$D$2:$D$4,"&lt;&gt;"&amp;$B403,'Rote Karten'!$B$2:$B$4,"&lt;"&amp;$F403,'Rote Karten'!$C$2:$C$4,"&lt;="&amp;$G403)-COUNTIFS('Rote Karten'!$A$2:$A$4,$A403,'Rote Karten'!$D$2:$D$4,$B403,'Rote Karten'!$B$2:$B$4,"&lt;"&amp;$F403,'Rote Karten'!$C$2:$C$4,"&lt;="&amp;$G403)</f>
        <v>0</v>
      </c>
      <c r="I403" s="17" t="str">
        <f>IF(OR($L403="Tor",$L403="ET"),_xlfn.IFNA(IF(VLOOKUP($A403,Spiele!$A$2:$C$16,3,FALSE)=$B403,COUNTIFS($L$2:$L403,"Tor",$B$2:$B403,$B403,$A$2:$A403,$A403)+COUNTIFS($L$2:$L403,"ET",$B$2:$B403,$B403,$A$2:$A403,$A403)&amp;":"&amp;COUNTIFS($L$2:$L403,"Tor",$B$2:$B403,"&lt;&gt;"&amp;$B403,$A$2:$A403,$A403)+COUNTIFS($L$2:$L403,"ET",$B$2:$B403,"&lt;&gt;"&amp;$B403,$A$2:$A403,$A403),COUNTIFS($L$2:$L403,"Tor",$B$2:$B403,"&lt;&gt;"&amp;$B403,$A$2:$A403,$A403)+COUNTIFS($L$2:$L403,"ET",$B$2:$B403,"&lt;&gt;"&amp;$B403,$A$2:$A403,$A403)&amp;":"&amp;COUNTIFS($L$2:$L403,"Tor",$B$2:$B403,$B403,$A$2:$A403,$A403)+COUNTIFS($L$2:$L403,"ET",$B$2:$B403,$B403,$A$2:$A403,$A403)),""),"")</f>
        <v/>
      </c>
      <c r="J403" s="18">
        <f>_xlfn.IFNA(IF(VLOOKUP($A403,Spiele!$A$2:$D$16,3,FALSE)=$B403,(COUNTIFS($L$1:$L402,"Tor",$B$1:$B402,$B403,$A$1:$A402,$A403)+COUNTIFS($L$1:$L402,"ET",$B$1:$B402,$B403,$A$1:$A402,$A403))-(COUNTIFS($L$1:$L402,"Tor",$B$1:$B402,"&lt;&gt;"&amp;$B403,$A$1:$A402,$A403)+COUNTIFS($L$1:$L402,"ET",$B$1:$B402,"&lt;&gt;"&amp;$B403,$A$1:$A402,$A403)),(COUNTIFS($L$1:$L402,"Tor",$B$1:$B402,$B403,$A$1:$A402,$A403)+COUNTIFS($L$1:$L402,"ET",$B$1:$B402,$B403,$A$1:$A402,$A403))-(COUNTIFS($L$1:$L402,"Tor",$B$1:$B402,"&lt;&gt;"&amp;$B403,$A$1:$A402,$A403)+COUNTIFS($L$1:$L402,"ET",$B$1:$B402,"&lt;&gt;"&amp;$B403,$A$1:$A402,$A403))),"")</f>
        <v>-1</v>
      </c>
      <c r="K403" s="3">
        <v>13</v>
      </c>
      <c r="L403" s="18" t="s">
        <v>20</v>
      </c>
      <c r="M403" s="3" t="s">
        <v>174</v>
      </c>
      <c r="N403" s="2" t="s">
        <v>174</v>
      </c>
      <c r="O403" s="17">
        <v>20</v>
      </c>
      <c r="AA403" s="22" t="s">
        <v>155</v>
      </c>
      <c r="AB403" s="18" t="s">
        <v>161</v>
      </c>
      <c r="AC403" s="14" t="s">
        <v>162</v>
      </c>
      <c r="AD403" s="14" t="s">
        <v>157</v>
      </c>
      <c r="AE403" s="18">
        <v>4</v>
      </c>
      <c r="AF403" s="13">
        <v>3</v>
      </c>
      <c r="AG403" s="13">
        <v>4.5</v>
      </c>
      <c r="AH403" s="19">
        <f>IF($L403="ET","",IF($AF403&gt;3.66,SQRT($AG403^2+($AF403-(7.32/2))^2),IF($AF403&lt;-3.66,SQRT($AG403^2+($AF403+(7.32/2))^2),$AG403)))</f>
        <v>4.5</v>
      </c>
      <c r="AI403" s="19">
        <f>IF($L403="ET","",IF(DEGREES(ATAN((7.32*$AG403)/($AG403^2+$AF403^2-(7.32/2)^2)))&lt;=0,180+DEGREES(ATAN((7.32*$AG403)/($AG403^2+$AF403^2-(7.32/2)^2))),DEGREES(ATAN((7.32*$AG403)/($AG403^2+$AF403^2-(7.32/2)^2)))))</f>
        <v>64.297954227431433</v>
      </c>
      <c r="AJ403" s="3" t="s">
        <v>170</v>
      </c>
      <c r="AK403" s="13">
        <v>0.5</v>
      </c>
      <c r="AL403" s="13">
        <v>2.5</v>
      </c>
      <c r="AM403" s="19">
        <f>IF(Abschlüsse[[#This Row],[Ergeb]]="ET","",SQRT(($AF403-$AK403)^2+($AG403-$AL403)^2))</f>
        <v>3.2015621187164243</v>
      </c>
      <c r="AN403" s="3">
        <v>2</v>
      </c>
      <c r="AO403" s="13">
        <v>3</v>
      </c>
      <c r="AP403" s="13">
        <v>3</v>
      </c>
      <c r="AQ403" s="19">
        <f>IF(AN403=0,"",SQRT(($AF403-$AO403)^2+($AG403-$AP403)^2))</f>
        <v>1.5</v>
      </c>
      <c r="AR403" s="3">
        <v>2</v>
      </c>
      <c r="AS403" s="13">
        <v>0</v>
      </c>
      <c r="AT403" s="13">
        <v>2</v>
      </c>
      <c r="AU403" s="19">
        <f>IF(AR403=0,"",SQRT(($AF403-$AS403)^2+($AG403-$AT403)^2))</f>
        <v>3.905124837953327</v>
      </c>
    </row>
    <row r="404" spans="1:47" ht="25.05" customHeight="1">
      <c r="A404" s="3">
        <v>15</v>
      </c>
      <c r="B404" s="2" t="s">
        <v>8</v>
      </c>
      <c r="C404" s="17" t="str">
        <f>IF($A404="","",IF(VLOOKUP($A404,Spiele!$A$2:$D$16,3,FALSE)=$B404,"H","G"))</f>
        <v>H</v>
      </c>
      <c r="D404" s="17" t="str">
        <f>IF($B404="","",IF(VLOOKUP($A404,Spiele!$A$2:$F$16,3,FALSE)=$B404,VLOOKUP($A404,Spiele!$A$2:$F$16,4,FALSE),VLOOKUP($A404,Spiele!$A$2:$F$16,3,FALSE)))</f>
        <v>FCD</v>
      </c>
      <c r="E404" s="18">
        <f>IF(Abschlüsse[[#This Row],[Ergeb]]="ET",0,COUNTIFS($A$2:$A404,$A404,$B$2:$B404,$B404,$L$2:$L404,"&lt;&gt;ET"))</f>
        <v>7</v>
      </c>
      <c r="F404" s="11">
        <v>56</v>
      </c>
      <c r="G404" s="12">
        <v>2</v>
      </c>
      <c r="H404" s="18">
        <f>COUNTIFS('Rote Karten'!$A$2:$A$4,$A404,'Rote Karten'!$D$2:$D$4,"&lt;&gt;"&amp;$B404,'Rote Karten'!$B$2:$B$4,"&lt;"&amp;$F404,'Rote Karten'!$C$2:$C$4,"&lt;="&amp;$G404)-COUNTIFS('Rote Karten'!$A$2:$A$4,$A404,'Rote Karten'!$D$2:$D$4,$B404,'Rote Karten'!$B$2:$B$4,"&lt;"&amp;$F404,'Rote Karten'!$C$2:$C$4,"&lt;="&amp;$G404)</f>
        <v>0</v>
      </c>
      <c r="I404" s="17" t="str">
        <f>IF(OR($L404="Tor",$L404="ET"),_xlfn.IFNA(IF(VLOOKUP($A404,Spiele!$A$2:$C$16,3,FALSE)=$B404,COUNTIFS($L$2:$L404,"Tor",$B$2:$B404,$B404,$A$2:$A404,$A404)+COUNTIFS($L$2:$L404,"ET",$B$2:$B404,$B404,$A$2:$A404,$A404)&amp;":"&amp;COUNTIFS($L$2:$L404,"Tor",$B$2:$B404,"&lt;&gt;"&amp;$B404,$A$2:$A404,$A404)+COUNTIFS($L$2:$L404,"ET",$B$2:$B404,"&lt;&gt;"&amp;$B404,$A$2:$A404,$A404),COUNTIFS($L$2:$L404,"Tor",$B$2:$B404,"&lt;&gt;"&amp;$B404,$A$2:$A404,$A404)+COUNTIFS($L$2:$L404,"ET",$B$2:$B404,"&lt;&gt;"&amp;$B404,$A$2:$A404,$A404)&amp;":"&amp;COUNTIFS($L$2:$L404,"Tor",$B$2:$B404,$B404,$A$2:$A404,$A404)+COUNTIFS($L$2:$L404,"ET",$B$2:$B404,$B404,$A$2:$A404,$A404)),""),"")</f>
        <v/>
      </c>
      <c r="J404" s="18">
        <f>_xlfn.IFNA(IF(VLOOKUP($A404,Spiele!$A$2:$D$16,3,FALSE)=$B404,(COUNTIFS($L$1:$L403,"Tor",$B$1:$B403,$B404,$A$1:$A403,$A404)+COUNTIFS($L$1:$L403,"ET",$B$1:$B403,$B404,$A$1:$A403,$A404))-(COUNTIFS($L$1:$L403,"Tor",$B$1:$B403,"&lt;&gt;"&amp;$B404,$A$1:$A403,$A404)+COUNTIFS($L$1:$L403,"ET",$B$1:$B403,"&lt;&gt;"&amp;$B404,$A$1:$A403,$A404)),(COUNTIFS($L$1:$L403,"Tor",$B$1:$B403,$B404,$A$1:$A403,$A404)+COUNTIFS($L$1:$L403,"ET",$B$1:$B403,$B404,$A$1:$A403,$A404))-(COUNTIFS($L$1:$L403,"Tor",$B$1:$B403,"&lt;&gt;"&amp;$B404,$A$1:$A403,$A404)+COUNTIFS($L$1:$L403,"ET",$B$1:$B403,"&lt;&gt;"&amp;$B404,$A$1:$A403,$A404))),"")</f>
        <v>-1</v>
      </c>
      <c r="K404" s="3">
        <v>13</v>
      </c>
      <c r="L404" s="17" t="s">
        <v>46</v>
      </c>
      <c r="M404" s="2" t="s">
        <v>169</v>
      </c>
      <c r="N404" s="2" t="s">
        <v>3</v>
      </c>
      <c r="O404" s="17"/>
      <c r="AA404" s="2" t="s">
        <v>143</v>
      </c>
      <c r="AB404" s="17" t="s">
        <v>150</v>
      </c>
      <c r="AC404" s="14" t="s">
        <v>151</v>
      </c>
      <c r="AD404" s="14" t="s">
        <v>146</v>
      </c>
      <c r="AE404" s="18">
        <v>7</v>
      </c>
      <c r="AF404" s="13">
        <v>0</v>
      </c>
      <c r="AG404" s="13">
        <v>6</v>
      </c>
      <c r="AH404" s="19">
        <f t="shared" si="26"/>
        <v>6</v>
      </c>
      <c r="AI404" s="19">
        <f t="shared" si="27"/>
        <v>62.766382112718063</v>
      </c>
      <c r="AJ404" s="2" t="s">
        <v>147</v>
      </c>
      <c r="AK404" s="13">
        <v>-1.5</v>
      </c>
      <c r="AL404" s="13">
        <v>2</v>
      </c>
      <c r="AM404" s="19">
        <f>IF(Abschlüsse[[#This Row],[Ergeb]]="ET","",SQRT(($AF404-$AK404)^2+($AG404-$AL404)^2))</f>
        <v>4.2720018726587652</v>
      </c>
      <c r="AN404" s="3">
        <v>1</v>
      </c>
      <c r="AO404" s="13">
        <v>-2</v>
      </c>
      <c r="AP404" s="13">
        <v>5</v>
      </c>
      <c r="AQ404" s="19">
        <f t="shared" si="24"/>
        <v>2.2360679774997898</v>
      </c>
      <c r="AR404" s="3">
        <v>3</v>
      </c>
      <c r="AS404" s="13">
        <v>0</v>
      </c>
      <c r="AT404" s="13">
        <v>3.5</v>
      </c>
      <c r="AU404" s="19">
        <f t="shared" si="25"/>
        <v>2.5</v>
      </c>
    </row>
    <row r="405" spans="1:47" ht="25.05" customHeight="1">
      <c r="A405" s="3">
        <v>15</v>
      </c>
      <c r="B405" s="2" t="s">
        <v>8</v>
      </c>
      <c r="C405" s="17" t="str">
        <f>IF($A405="","",IF(VLOOKUP($A405,Spiele!$A$2:$D$16,3,FALSE)=$B405,"H","G"))</f>
        <v>H</v>
      </c>
      <c r="D405" s="17" t="str">
        <f>IF($B405="","",IF(VLOOKUP($A405,Spiele!$A$2:$F$16,3,FALSE)=$B405,VLOOKUP($A405,Spiele!$A$2:$F$16,4,FALSE),VLOOKUP($A405,Spiele!$A$2:$F$16,3,FALSE)))</f>
        <v>FCD</v>
      </c>
      <c r="E405" s="18">
        <f>IF(Abschlüsse[[#This Row],[Ergeb]]="ET",0,COUNTIFS($A$2:$A405,$A405,$B$2:$B405,$B405,$L$2:$L405,"&lt;&gt;ET"))</f>
        <v>8</v>
      </c>
      <c r="F405" s="11">
        <v>62</v>
      </c>
      <c r="G405" s="12">
        <v>2</v>
      </c>
      <c r="H405" s="18">
        <f>COUNTIFS('Rote Karten'!$A$2:$A$4,$A405,'Rote Karten'!$D$2:$D$4,"&lt;&gt;"&amp;$B405,'Rote Karten'!$B$2:$B$4,"&lt;"&amp;$F405,'Rote Karten'!$C$2:$C$4,"&lt;="&amp;$G405)-COUNTIFS('Rote Karten'!$A$2:$A$4,$A405,'Rote Karten'!$D$2:$D$4,$B405,'Rote Karten'!$B$2:$B$4,"&lt;"&amp;$F405,'Rote Karten'!$C$2:$C$4,"&lt;="&amp;$G405)</f>
        <v>0</v>
      </c>
      <c r="I405" s="17" t="str">
        <f>IF(OR($L405="Tor",$L405="ET"),_xlfn.IFNA(IF(VLOOKUP($A405,Spiele!$A$2:$C$16,3,FALSE)=$B405,COUNTIFS($L$2:$L405,"Tor",$B$2:$B405,$B405,$A$2:$A405,$A405)+COUNTIFS($L$2:$L405,"ET",$B$2:$B405,$B405,$A$2:$A405,$A405)&amp;":"&amp;COUNTIFS($L$2:$L405,"Tor",$B$2:$B405,"&lt;&gt;"&amp;$B405,$A$2:$A405,$A405)+COUNTIFS($L$2:$L405,"ET",$B$2:$B405,"&lt;&gt;"&amp;$B405,$A$2:$A405,$A405),COUNTIFS($L$2:$L405,"Tor",$B$2:$B405,"&lt;&gt;"&amp;$B405,$A$2:$A405,$A405)+COUNTIFS($L$2:$L405,"ET",$B$2:$B405,"&lt;&gt;"&amp;$B405,$A$2:$A405,$A405)&amp;":"&amp;COUNTIFS($L$2:$L405,"Tor",$B$2:$B405,$B405,$A$2:$A405,$A405)+COUNTIFS($L$2:$L405,"ET",$B$2:$B405,$B405,$A$2:$A405,$A405)),""),"")</f>
        <v/>
      </c>
      <c r="J405" s="18">
        <f>_xlfn.IFNA(IF(VLOOKUP($A405,Spiele!$A$2:$D$16,3,FALSE)=$B405,(COUNTIFS($L$1:$L404,"Tor",$B$1:$B404,$B405,$A$1:$A404,$A405)+COUNTIFS($L$1:$L404,"ET",$B$1:$B404,$B405,$A$1:$A404,$A405))-(COUNTIFS($L$1:$L404,"Tor",$B$1:$B404,"&lt;&gt;"&amp;$B405,$A$1:$A404,$A405)+COUNTIFS($L$1:$L404,"ET",$B$1:$B404,"&lt;&gt;"&amp;$B405,$A$1:$A404,$A405)),(COUNTIFS($L$1:$L404,"Tor",$B$1:$B404,$B405,$A$1:$A404,$A405)+COUNTIFS($L$1:$L404,"ET",$B$1:$B404,$B405,$A$1:$A404,$A405))-(COUNTIFS($L$1:$L404,"Tor",$B$1:$B404,"&lt;&gt;"&amp;$B405,$A$1:$A404,$A405)+COUNTIFS($L$1:$L404,"ET",$B$1:$B404,"&lt;&gt;"&amp;$B405,$A$1:$A404,$A405))),"")</f>
        <v>-1</v>
      </c>
      <c r="K405" s="3">
        <v>14</v>
      </c>
      <c r="L405" s="17" t="s">
        <v>19</v>
      </c>
      <c r="M405" s="2" t="s">
        <v>174</v>
      </c>
      <c r="N405" s="2" t="s">
        <v>174</v>
      </c>
      <c r="O405" s="17">
        <v>20</v>
      </c>
      <c r="AA405" s="2" t="s">
        <v>155</v>
      </c>
      <c r="AB405" s="17" t="s">
        <v>161</v>
      </c>
      <c r="AC405" s="14" t="s">
        <v>162</v>
      </c>
      <c r="AD405" s="14" t="s">
        <v>157</v>
      </c>
      <c r="AE405" s="18">
        <v>4</v>
      </c>
      <c r="AF405" s="13">
        <v>3</v>
      </c>
      <c r="AG405" s="13">
        <v>4.5</v>
      </c>
      <c r="AH405" s="19">
        <f t="shared" si="26"/>
        <v>4.5</v>
      </c>
      <c r="AI405" s="19">
        <f t="shared" si="27"/>
        <v>64.297954227431433</v>
      </c>
      <c r="AJ405" s="2" t="s">
        <v>147</v>
      </c>
      <c r="AK405" s="13">
        <v>0.5</v>
      </c>
      <c r="AL405" s="13">
        <v>2.5</v>
      </c>
      <c r="AM405" s="19">
        <f>IF(Abschlüsse[[#This Row],[Ergeb]]="ET","",SQRT(($AF405-$AK405)^2+($AG405-$AL405)^2))</f>
        <v>3.2015621187164243</v>
      </c>
      <c r="AN405" s="3">
        <v>2</v>
      </c>
      <c r="AO405" s="13">
        <v>1</v>
      </c>
      <c r="AP405" s="13">
        <v>3</v>
      </c>
      <c r="AQ405" s="19">
        <f t="shared" si="24"/>
        <v>2.5</v>
      </c>
      <c r="AR405" s="3">
        <v>2</v>
      </c>
      <c r="AS405" s="13">
        <v>3.5</v>
      </c>
      <c r="AT405" s="13">
        <v>1</v>
      </c>
      <c r="AU405" s="19">
        <f t="shared" si="25"/>
        <v>3.5355339059327378</v>
      </c>
    </row>
    <row r="406" spans="1:47" ht="25.05" customHeight="1">
      <c r="A406" s="3">
        <v>15</v>
      </c>
      <c r="B406" s="2" t="s">
        <v>8</v>
      </c>
      <c r="C406" s="17" t="str">
        <f>IF($A406="","",IF(VLOOKUP($A406,Spiele!$A$2:$D$16,3,FALSE)=$B406,"H","G"))</f>
        <v>H</v>
      </c>
      <c r="D406" s="17" t="str">
        <f>IF($B406="","",IF(VLOOKUP($A406,Spiele!$A$2:$F$16,3,FALSE)=$B406,VLOOKUP($A406,Spiele!$A$2:$F$16,4,FALSE),VLOOKUP($A406,Spiele!$A$2:$F$16,3,FALSE)))</f>
        <v>FCD</v>
      </c>
      <c r="E406" s="18">
        <f>IF(Abschlüsse[[#This Row],[Ergeb]]="ET",0,COUNTIFS($A$2:$A406,$A406,$B$2:$B406,$B406,$L$2:$L406,"&lt;&gt;ET"))</f>
        <v>9</v>
      </c>
      <c r="F406" s="11">
        <v>66</v>
      </c>
      <c r="G406" s="12">
        <v>2</v>
      </c>
      <c r="H406" s="18">
        <f>COUNTIFS('Rote Karten'!$A$2:$A$4,$A406,'Rote Karten'!$D$2:$D$4,"&lt;&gt;"&amp;$B406,'Rote Karten'!$B$2:$B$4,"&lt;"&amp;$F406,'Rote Karten'!$C$2:$C$4,"&lt;="&amp;$G406)-COUNTIFS('Rote Karten'!$A$2:$A$4,$A406,'Rote Karten'!$D$2:$D$4,$B406,'Rote Karten'!$B$2:$B$4,"&lt;"&amp;$F406,'Rote Karten'!$C$2:$C$4,"&lt;="&amp;$G406)</f>
        <v>0</v>
      </c>
      <c r="I406" s="17" t="str">
        <f>IF(OR($L406="Tor",$L406="ET"),_xlfn.IFNA(IF(VLOOKUP($A406,Spiele!$A$2:$C$16,3,FALSE)=$B406,COUNTIFS($L$2:$L406,"Tor",$B$2:$B406,$B406,$A$2:$A406,$A406)+COUNTIFS($L$2:$L406,"ET",$B$2:$B406,$B406,$A$2:$A406,$A406)&amp;":"&amp;COUNTIFS($L$2:$L406,"Tor",$B$2:$B406,"&lt;&gt;"&amp;$B406,$A$2:$A406,$A406)+COUNTIFS($L$2:$L406,"ET",$B$2:$B406,"&lt;&gt;"&amp;$B406,$A$2:$A406,$A406),COUNTIFS($L$2:$L406,"Tor",$B$2:$B406,"&lt;&gt;"&amp;$B406,$A$2:$A406,$A406)+COUNTIFS($L$2:$L406,"ET",$B$2:$B406,"&lt;&gt;"&amp;$B406,$A$2:$A406,$A406)&amp;":"&amp;COUNTIFS($L$2:$L406,"Tor",$B$2:$B406,$B406,$A$2:$A406,$A406)+COUNTIFS($L$2:$L406,"ET",$B$2:$B406,$B406,$A$2:$A406,$A406)),""),"")</f>
        <v/>
      </c>
      <c r="J406" s="18">
        <f>_xlfn.IFNA(IF(VLOOKUP($A406,Spiele!$A$2:$D$16,3,FALSE)=$B406,(COUNTIFS($L$1:$L405,"Tor",$B$1:$B405,$B406,$A$1:$A405,$A406)+COUNTIFS($L$1:$L405,"ET",$B$1:$B405,$B406,$A$1:$A405,$A406))-(COUNTIFS($L$1:$L405,"Tor",$B$1:$B405,"&lt;&gt;"&amp;$B406,$A$1:$A405,$A406)+COUNTIFS($L$1:$L405,"ET",$B$1:$B405,"&lt;&gt;"&amp;$B406,$A$1:$A405,$A406)),(COUNTIFS($L$1:$L405,"Tor",$B$1:$B405,$B406,$A$1:$A405,$A406)+COUNTIFS($L$1:$L405,"ET",$B$1:$B405,$B406,$A$1:$A405,$A406))-(COUNTIFS($L$1:$L405,"Tor",$B$1:$B405,"&lt;&gt;"&amp;$B406,$A$1:$A405,$A406)+COUNTIFS($L$1:$L405,"ET",$B$1:$B405,"&lt;&gt;"&amp;$B406,$A$1:$A405,$A406))),"")</f>
        <v>-1</v>
      </c>
      <c r="K406" s="3">
        <v>15</v>
      </c>
      <c r="L406" s="17" t="s">
        <v>20</v>
      </c>
      <c r="M406" s="2" t="s">
        <v>169</v>
      </c>
      <c r="N406" s="2" t="s">
        <v>3</v>
      </c>
      <c r="O406" s="17"/>
      <c r="AA406" s="2" t="s">
        <v>142</v>
      </c>
      <c r="AB406" s="17" t="s">
        <v>144</v>
      </c>
      <c r="AC406" s="14" t="s">
        <v>151</v>
      </c>
      <c r="AD406" s="14" t="s">
        <v>146</v>
      </c>
      <c r="AE406" s="18">
        <v>18</v>
      </c>
      <c r="AF406" s="13">
        <v>-2.5</v>
      </c>
      <c r="AG406" s="13">
        <v>15.5</v>
      </c>
      <c r="AH406" s="19">
        <f t="shared" si="26"/>
        <v>15.5</v>
      </c>
      <c r="AI406" s="19">
        <f t="shared" si="27"/>
        <v>25.953794239390131</v>
      </c>
      <c r="AJ406" s="2" t="s">
        <v>147</v>
      </c>
      <c r="AK406" s="13">
        <v>-0.5</v>
      </c>
      <c r="AL406" s="13">
        <v>4</v>
      </c>
      <c r="AM406" s="19">
        <f>IF(Abschlüsse[[#This Row],[Ergeb]]="ET","",SQRT(($AF406-$AK406)^2+($AG406-$AL406)^2))</f>
        <v>11.672617529928752</v>
      </c>
      <c r="AN406" s="3">
        <v>2</v>
      </c>
      <c r="AO406" s="13">
        <v>-1</v>
      </c>
      <c r="AP406" s="13">
        <v>15</v>
      </c>
      <c r="AQ406" s="19">
        <f t="shared" si="24"/>
        <v>1.5811388300841898</v>
      </c>
      <c r="AR406" s="3">
        <v>6</v>
      </c>
      <c r="AS406" s="13">
        <v>-1</v>
      </c>
      <c r="AT406" s="13">
        <v>7</v>
      </c>
      <c r="AU406" s="19">
        <f t="shared" si="25"/>
        <v>8.6313382508160341</v>
      </c>
    </row>
    <row r="407" spans="1:47" ht="25.05" customHeight="1">
      <c r="A407" s="3">
        <v>15</v>
      </c>
      <c r="B407" s="2" t="s">
        <v>8</v>
      </c>
      <c r="C407" s="17" t="str">
        <f>IF($A407="","",IF(VLOOKUP($A407,Spiele!$A$2:$D$16,3,FALSE)=$B407,"H","G"))</f>
        <v>H</v>
      </c>
      <c r="D407" s="17" t="str">
        <f>IF($B407="","",IF(VLOOKUP($A407,Spiele!$A$2:$F$16,3,FALSE)=$B407,VLOOKUP($A407,Spiele!$A$2:$F$16,4,FALSE),VLOOKUP($A407,Spiele!$A$2:$F$16,3,FALSE)))</f>
        <v>FCD</v>
      </c>
      <c r="E407" s="18">
        <f>IF(Abschlüsse[[#This Row],[Ergeb]]="ET",0,COUNTIFS($A$2:$A407,$A407,$B$2:$B407,$B407,$L$2:$L407,"&lt;&gt;ET"))</f>
        <v>10</v>
      </c>
      <c r="F407" s="11">
        <v>66</v>
      </c>
      <c r="G407" s="12">
        <v>2</v>
      </c>
      <c r="H407" s="18">
        <f>COUNTIFS('Rote Karten'!$A$2:$A$4,$A407,'Rote Karten'!$D$2:$D$4,"&lt;&gt;"&amp;$B407,'Rote Karten'!$B$2:$B$4,"&lt;"&amp;$F407,'Rote Karten'!$C$2:$C$4,"&lt;="&amp;$G407)-COUNTIFS('Rote Karten'!$A$2:$A$4,$A407,'Rote Karten'!$D$2:$D$4,$B407,'Rote Karten'!$B$2:$B$4,"&lt;"&amp;$F407,'Rote Karten'!$C$2:$C$4,"&lt;="&amp;$G407)</f>
        <v>0</v>
      </c>
      <c r="I407" s="17" t="str">
        <f>IF(OR($L407="Tor",$L407="ET"),_xlfn.IFNA(IF(VLOOKUP($A407,Spiele!$A$2:$C$16,3,FALSE)=$B407,COUNTIFS($L$2:$L407,"Tor",$B$2:$B407,$B407,$A$2:$A407,$A407)+COUNTIFS($L$2:$L407,"ET",$B$2:$B407,$B407,$A$2:$A407,$A407)&amp;":"&amp;COUNTIFS($L$2:$L407,"Tor",$B$2:$B407,"&lt;&gt;"&amp;$B407,$A$2:$A407,$A407)+COUNTIFS($L$2:$L407,"ET",$B$2:$B407,"&lt;&gt;"&amp;$B407,$A$2:$A407,$A407),COUNTIFS($L$2:$L407,"Tor",$B$2:$B407,"&lt;&gt;"&amp;$B407,$A$2:$A407,$A407)+COUNTIFS($L$2:$L407,"ET",$B$2:$B407,"&lt;&gt;"&amp;$B407,$A$2:$A407,$A407)&amp;":"&amp;COUNTIFS($L$2:$L407,"Tor",$B$2:$B407,$B407,$A$2:$A407,$A407)+COUNTIFS($L$2:$L407,"ET",$B$2:$B407,$B407,$A$2:$A407,$A407)),""),"")</f>
        <v/>
      </c>
      <c r="J407" s="18">
        <f>_xlfn.IFNA(IF(VLOOKUP($A407,Spiele!$A$2:$D$16,3,FALSE)=$B407,(COUNTIFS($L$1:$L406,"Tor",$B$1:$B406,$B407,$A$1:$A406,$A407)+COUNTIFS($L$1:$L406,"ET",$B$1:$B406,$B407,$A$1:$A406,$A407))-(COUNTIFS($L$1:$L406,"Tor",$B$1:$B406,"&lt;&gt;"&amp;$B407,$A$1:$A406,$A407)+COUNTIFS($L$1:$L406,"ET",$B$1:$B406,"&lt;&gt;"&amp;$B407,$A$1:$A406,$A407)),(COUNTIFS($L$1:$L406,"Tor",$B$1:$B406,$B407,$A$1:$A406,$A407)+COUNTIFS($L$1:$L406,"ET",$B$1:$B406,$B407,$A$1:$A406,$A407))-(COUNTIFS($L$1:$L406,"Tor",$B$1:$B406,"&lt;&gt;"&amp;$B407,$A$1:$A406,$A407)+COUNTIFS($L$1:$L406,"ET",$B$1:$B406,"&lt;&gt;"&amp;$B407,$A$1:$A406,$A407))),"")</f>
        <v>-1</v>
      </c>
      <c r="K407" s="3">
        <v>16</v>
      </c>
      <c r="L407" s="17" t="s">
        <v>18</v>
      </c>
      <c r="M407" s="2" t="s">
        <v>148</v>
      </c>
      <c r="N407" s="2" t="s">
        <v>149</v>
      </c>
      <c r="O407" s="17">
        <v>8</v>
      </c>
      <c r="P407" s="2">
        <v>20</v>
      </c>
      <c r="Q407" s="2">
        <v>19</v>
      </c>
      <c r="AA407" s="2" t="s">
        <v>143</v>
      </c>
      <c r="AB407" s="17" t="s">
        <v>150</v>
      </c>
      <c r="AC407" s="14" t="s">
        <v>151</v>
      </c>
      <c r="AD407" s="14" t="s">
        <v>146</v>
      </c>
      <c r="AE407" s="18">
        <v>13</v>
      </c>
      <c r="AF407" s="13">
        <v>-15</v>
      </c>
      <c r="AG407" s="13">
        <v>11</v>
      </c>
      <c r="AH407" s="19">
        <f t="shared" si="26"/>
        <v>15.798594874228531</v>
      </c>
      <c r="AI407" s="19">
        <f t="shared" si="27"/>
        <v>13.608873385238708</v>
      </c>
      <c r="AJ407" s="2" t="s">
        <v>147</v>
      </c>
      <c r="AK407" s="13">
        <v>-9.5</v>
      </c>
      <c r="AL407" s="13">
        <v>7.5</v>
      </c>
      <c r="AM407" s="19">
        <f>IF(Abschlüsse[[#This Row],[Ergeb]]="ET","",SQRT(($AF407-$AK407)^2+($AG407-$AL407)^2))</f>
        <v>6.5192024052026492</v>
      </c>
      <c r="AN407" s="3">
        <v>1</v>
      </c>
      <c r="AO407" s="13">
        <v>-14</v>
      </c>
      <c r="AP407" s="13">
        <v>12</v>
      </c>
      <c r="AQ407" s="19">
        <f t="shared" si="24"/>
        <v>1.4142135623730951</v>
      </c>
      <c r="AR407" s="3">
        <v>0</v>
      </c>
      <c r="AU407" s="19" t="str">
        <f t="shared" si="25"/>
        <v/>
      </c>
    </row>
    <row r="408" spans="1:47" ht="25.05" customHeight="1">
      <c r="A408" s="3">
        <v>15</v>
      </c>
      <c r="B408" s="2" t="s">
        <v>8</v>
      </c>
      <c r="C408" s="17" t="str">
        <f>IF($A408="","",IF(VLOOKUP($A408,Spiele!$A$2:$D$16,3,FALSE)=$B408,"H","G"))</f>
        <v>H</v>
      </c>
      <c r="D408" s="17" t="str">
        <f>IF($B408="","",IF(VLOOKUP($A408,Spiele!$A$2:$F$16,3,FALSE)=$B408,VLOOKUP($A408,Spiele!$A$2:$F$16,4,FALSE),VLOOKUP($A408,Spiele!$A$2:$F$16,3,FALSE)))</f>
        <v>FCD</v>
      </c>
      <c r="E408" s="18">
        <f>IF(Abschlüsse[[#This Row],[Ergeb]]="ET",0,COUNTIFS($A$2:$A408,$A408,$B$2:$B408,$B408,$L$2:$L408,"&lt;&gt;ET"))</f>
        <v>11</v>
      </c>
      <c r="F408" s="11">
        <v>74</v>
      </c>
      <c r="G408" s="12">
        <v>2</v>
      </c>
      <c r="H408" s="18">
        <f>COUNTIFS('Rote Karten'!$A$2:$A$4,$A408,'Rote Karten'!$D$2:$D$4,"&lt;&gt;"&amp;$B408,'Rote Karten'!$B$2:$B$4,"&lt;"&amp;$F408,'Rote Karten'!$C$2:$C$4,"&lt;="&amp;$G408)-COUNTIFS('Rote Karten'!$A$2:$A$4,$A408,'Rote Karten'!$D$2:$D$4,$B408,'Rote Karten'!$B$2:$B$4,"&lt;"&amp;$F408,'Rote Karten'!$C$2:$C$4,"&lt;="&amp;$G408)</f>
        <v>0</v>
      </c>
      <c r="I408" s="17" t="str">
        <f>IF(OR($L408="Tor",$L408="ET"),_xlfn.IFNA(IF(VLOOKUP($A408,Spiele!$A$2:$C$16,3,FALSE)=$B408,COUNTIFS($L$2:$L408,"Tor",$B$2:$B408,$B408,$A$2:$A408,$A408)+COUNTIFS($L$2:$L408,"ET",$B$2:$B408,$B408,$A$2:$A408,$A408)&amp;":"&amp;COUNTIFS($L$2:$L408,"Tor",$B$2:$B408,"&lt;&gt;"&amp;$B408,$A$2:$A408,$A408)+COUNTIFS($L$2:$L408,"ET",$B$2:$B408,"&lt;&gt;"&amp;$B408,$A$2:$A408,$A408),COUNTIFS($L$2:$L408,"Tor",$B$2:$B408,"&lt;&gt;"&amp;$B408,$A$2:$A408,$A408)+COUNTIFS($L$2:$L408,"ET",$B$2:$B408,"&lt;&gt;"&amp;$B408,$A$2:$A408,$A408)&amp;":"&amp;COUNTIFS($L$2:$L408,"Tor",$B$2:$B408,$B408,$A$2:$A408,$A408)+COUNTIFS($L$2:$L408,"ET",$B$2:$B408,$B408,$A$2:$A408,$A408)),""),"")</f>
        <v/>
      </c>
      <c r="J408" s="18">
        <f>_xlfn.IFNA(IF(VLOOKUP($A408,Spiele!$A$2:$D$16,3,FALSE)=$B408,(COUNTIFS($L$1:$L407,"Tor",$B$1:$B407,$B408,$A$1:$A407,$A408)+COUNTIFS($L$1:$L407,"ET",$B$1:$B407,$B408,$A$1:$A407,$A408))-(COUNTIFS($L$1:$L407,"Tor",$B$1:$B407,"&lt;&gt;"&amp;$B408,$A$1:$A407,$A408)+COUNTIFS($L$1:$L407,"ET",$B$1:$B407,"&lt;&gt;"&amp;$B408,$A$1:$A407,$A408)),(COUNTIFS($L$1:$L407,"Tor",$B$1:$B407,$B408,$A$1:$A407,$A408)+COUNTIFS($L$1:$L407,"ET",$B$1:$B407,$B408,$A$1:$A407,$A408))-(COUNTIFS($L$1:$L407,"Tor",$B$1:$B407,"&lt;&gt;"&amp;$B408,$A$1:$A407,$A408)+COUNTIFS($L$1:$L407,"ET",$B$1:$B407,"&lt;&gt;"&amp;$B408,$A$1:$A407,$A408))),"")</f>
        <v>-1</v>
      </c>
      <c r="K408" s="3">
        <v>17</v>
      </c>
      <c r="L408" s="17" t="s">
        <v>20</v>
      </c>
      <c r="M408" s="2" t="s">
        <v>148</v>
      </c>
      <c r="N408" s="2" t="s">
        <v>165</v>
      </c>
      <c r="O408" s="17">
        <v>19</v>
      </c>
      <c r="P408" s="2">
        <v>13</v>
      </c>
      <c r="Q408" s="2">
        <v>18</v>
      </c>
      <c r="R408" s="2">
        <v>20</v>
      </c>
      <c r="AA408" s="2" t="s">
        <v>152</v>
      </c>
      <c r="AB408" s="17" t="s">
        <v>144</v>
      </c>
      <c r="AC408" s="14" t="s">
        <v>151</v>
      </c>
      <c r="AD408" s="14" t="s">
        <v>146</v>
      </c>
      <c r="AE408" s="18">
        <v>18</v>
      </c>
      <c r="AF408" s="13">
        <v>-9.5</v>
      </c>
      <c r="AG408" s="13">
        <v>28</v>
      </c>
      <c r="AH408" s="19">
        <f t="shared" si="26"/>
        <v>28.602545341280379</v>
      </c>
      <c r="AI408" s="19">
        <f t="shared" si="27"/>
        <v>13.392161826732297</v>
      </c>
      <c r="AJ408" s="2" t="s">
        <v>147</v>
      </c>
      <c r="AK408" s="13">
        <v>-1.5</v>
      </c>
      <c r="AL408" s="13">
        <v>3.5</v>
      </c>
      <c r="AM408" s="19">
        <f>IF(Abschlüsse[[#This Row],[Ergeb]]="ET","",SQRT(($AF408-$AK408)^2+($AG408-$AL408)^2))</f>
        <v>25.773047937719745</v>
      </c>
      <c r="AN408" s="3">
        <v>1</v>
      </c>
      <c r="AO408" s="13">
        <v>-11</v>
      </c>
      <c r="AP408" s="13">
        <v>27</v>
      </c>
      <c r="AQ408" s="19">
        <f t="shared" si="24"/>
        <v>1.8027756377319946</v>
      </c>
      <c r="AR408" s="3">
        <v>3</v>
      </c>
      <c r="AS408" s="13">
        <v>-8.5</v>
      </c>
      <c r="AT408" s="13">
        <v>26</v>
      </c>
      <c r="AU408" s="19">
        <f t="shared" si="25"/>
        <v>2.2360679774997898</v>
      </c>
    </row>
    <row r="409" spans="1:47" ht="25.05" customHeight="1">
      <c r="A409" s="3">
        <v>15</v>
      </c>
      <c r="B409" s="2" t="s">
        <v>8</v>
      </c>
      <c r="C409" s="17" t="str">
        <f>IF($A409="","",IF(VLOOKUP($A409,Spiele!$A$2:$D$16,3,FALSE)=$B409,"H","G"))</f>
        <v>H</v>
      </c>
      <c r="D409" s="17" t="str">
        <f>IF($B409="","",IF(VLOOKUP($A409,Spiele!$A$2:$F$16,3,FALSE)=$B409,VLOOKUP($A409,Spiele!$A$2:$F$16,4,FALSE),VLOOKUP($A409,Spiele!$A$2:$F$16,3,FALSE)))</f>
        <v>FCD</v>
      </c>
      <c r="E409" s="18">
        <f>IF(Abschlüsse[[#This Row],[Ergeb]]="ET",0,COUNTIFS($A$2:$A409,$A409,$B$2:$B409,$B409,$L$2:$L409,"&lt;&gt;ET"))</f>
        <v>12</v>
      </c>
      <c r="F409" s="11">
        <v>78</v>
      </c>
      <c r="G409" s="12">
        <v>2</v>
      </c>
      <c r="H409" s="18">
        <f>COUNTIFS('Rote Karten'!$A$2:$A$4,$A409,'Rote Karten'!$D$2:$D$4,"&lt;&gt;"&amp;$B409,'Rote Karten'!$B$2:$B$4,"&lt;"&amp;$F409,'Rote Karten'!$C$2:$C$4,"&lt;="&amp;$G409)-COUNTIFS('Rote Karten'!$A$2:$A$4,$A409,'Rote Karten'!$D$2:$D$4,$B409,'Rote Karten'!$B$2:$B$4,"&lt;"&amp;$F409,'Rote Karten'!$C$2:$C$4,"&lt;="&amp;$G409)</f>
        <v>0</v>
      </c>
      <c r="I409" s="17" t="str">
        <f>IF(OR($L409="Tor",$L409="ET"),_xlfn.IFNA(IF(VLOOKUP($A409,Spiele!$A$2:$C$16,3,FALSE)=$B409,COUNTIFS($L$2:$L409,"Tor",$B$2:$B409,$B409,$A$2:$A409,$A409)+COUNTIFS($L$2:$L409,"ET",$B$2:$B409,$B409,$A$2:$A409,$A409)&amp;":"&amp;COUNTIFS($L$2:$L409,"Tor",$B$2:$B409,"&lt;&gt;"&amp;$B409,$A$2:$A409,$A409)+COUNTIFS($L$2:$L409,"ET",$B$2:$B409,"&lt;&gt;"&amp;$B409,$A$2:$A409,$A409),COUNTIFS($L$2:$L409,"Tor",$B$2:$B409,"&lt;&gt;"&amp;$B409,$A$2:$A409,$A409)+COUNTIFS($L$2:$L409,"ET",$B$2:$B409,"&lt;&gt;"&amp;$B409,$A$2:$A409,$A409)&amp;":"&amp;COUNTIFS($L$2:$L409,"Tor",$B$2:$B409,$B409,$A$2:$A409,$A409)+COUNTIFS($L$2:$L409,"ET",$B$2:$B409,$B409,$A$2:$A409,$A409)),""),"")</f>
        <v/>
      </c>
      <c r="J409" s="18">
        <f>_xlfn.IFNA(IF(VLOOKUP($A409,Spiele!$A$2:$D$16,3,FALSE)=$B409,(COUNTIFS($L$1:$L408,"Tor",$B$1:$B408,$B409,$A$1:$A408,$A409)+COUNTIFS($L$1:$L408,"ET",$B$1:$B408,$B409,$A$1:$A408,$A409))-(COUNTIFS($L$1:$L408,"Tor",$B$1:$B408,"&lt;&gt;"&amp;$B409,$A$1:$A408,$A409)+COUNTIFS($L$1:$L408,"ET",$B$1:$B408,"&lt;&gt;"&amp;$B409,$A$1:$A408,$A409)),(COUNTIFS($L$1:$L408,"Tor",$B$1:$B408,$B409,$A$1:$A408,$A409)+COUNTIFS($L$1:$L408,"ET",$B$1:$B408,$B409,$A$1:$A408,$A409))-(COUNTIFS($L$1:$L408,"Tor",$B$1:$B408,"&lt;&gt;"&amp;$B409,$A$1:$A408,$A409)+COUNTIFS($L$1:$L408,"ET",$B$1:$B408,"&lt;&gt;"&amp;$B409,$A$1:$A408,$A409))),"")</f>
        <v>-1</v>
      </c>
      <c r="K409" s="3">
        <v>18</v>
      </c>
      <c r="L409" s="17" t="s">
        <v>18</v>
      </c>
      <c r="M409" s="2" t="s">
        <v>148</v>
      </c>
      <c r="N409" s="2" t="s">
        <v>149</v>
      </c>
      <c r="O409" s="17">
        <v>8</v>
      </c>
      <c r="P409" s="2">
        <v>26</v>
      </c>
      <c r="Q409" s="2">
        <v>16</v>
      </c>
      <c r="R409" s="2">
        <v>20</v>
      </c>
      <c r="AA409" s="2" t="s">
        <v>152</v>
      </c>
      <c r="AB409" s="17" t="s">
        <v>144</v>
      </c>
      <c r="AC409" s="14" t="s">
        <v>151</v>
      </c>
      <c r="AD409" s="14" t="s">
        <v>146</v>
      </c>
      <c r="AE409" s="18">
        <v>12</v>
      </c>
      <c r="AF409" s="13">
        <v>12</v>
      </c>
      <c r="AG409" s="13">
        <v>3.5</v>
      </c>
      <c r="AH409" s="19">
        <f t="shared" si="26"/>
        <v>9.044644824425113</v>
      </c>
      <c r="AI409" s="19">
        <f t="shared" si="27"/>
        <v>10.167532202822489</v>
      </c>
      <c r="AJ409" s="2" t="s">
        <v>147</v>
      </c>
      <c r="AK409" s="13">
        <v>7</v>
      </c>
      <c r="AL409" s="13">
        <v>2</v>
      </c>
      <c r="AM409" s="19">
        <f>IF(Abschlüsse[[#This Row],[Ergeb]]="ET","",SQRT(($AF409-$AK409)^2+($AG409-$AL409)^2))</f>
        <v>5.2201532544552753</v>
      </c>
      <c r="AN409" s="3">
        <v>1</v>
      </c>
      <c r="AO409" s="13">
        <v>12.5</v>
      </c>
      <c r="AP409" s="13">
        <v>6</v>
      </c>
      <c r="AQ409" s="19">
        <f t="shared" si="24"/>
        <v>2.5495097567963922</v>
      </c>
      <c r="AR409" s="3">
        <v>0</v>
      </c>
      <c r="AU409" s="19" t="str">
        <f t="shared" si="25"/>
        <v/>
      </c>
    </row>
    <row r="410" spans="1:47" ht="25.05" customHeight="1">
      <c r="C410" s="17" t="str">
        <f>IF($A410="","",IF(VLOOKUP($A410,Spiele!$A$2:$D$16,3,FALSE)=$B410,"H","G"))</f>
        <v/>
      </c>
      <c r="D410" s="17" t="str">
        <f>IF($B410="","",IF(VLOOKUP($A410,Spiele!$A$2:$F$16,3,FALSE)=$B410,VLOOKUP($A410,Spiele!$A$2:$F$16,4,FALSE),VLOOKUP($A410,Spiele!$A$2:$F$16,3,FALSE)))</f>
        <v/>
      </c>
      <c r="E410" s="18">
        <f>IF(Abschlüsse[[#This Row],[Ergeb]]="ET",0,COUNTIFS($A$2:$A410,$A410,$B$2:$B410,$B410,$L$2:$L410,"&lt;&gt;ET"))</f>
        <v>0</v>
      </c>
      <c r="F410" s="11"/>
      <c r="G410" s="12"/>
      <c r="H410" s="18">
        <f>COUNTIFS('Rote Karten'!$A$2:$A$4,$A410,'Rote Karten'!$D$2:$D$4,"&lt;&gt;"&amp;$B410,'Rote Karten'!$B$2:$B$4,"&lt;"&amp;$F410,'Rote Karten'!$C$2:$C$4,"&lt;="&amp;$G410)-COUNTIFS('Rote Karten'!$A$2:$A$4,$A410,'Rote Karten'!$D$2:$D$4,$B410,'Rote Karten'!$B$2:$B$4,"&lt;"&amp;$F410,'Rote Karten'!$C$2:$C$4,"&lt;="&amp;$G410)</f>
        <v>0</v>
      </c>
      <c r="I410" s="17" t="str">
        <f>IF(OR($L410="Tor",$L410="ET"),_xlfn.IFNA(IF(VLOOKUP($A410,Spiele!$A$2:$C$16,3,FALSE)=$B410,COUNTIFS($L$2:$L410,"Tor",$B$2:$B410,$B410,$A$2:$A410,$A410)+COUNTIFS($L$2:$L410,"ET",$B$2:$B410,$B410,$A$2:$A410,$A410)&amp;":"&amp;COUNTIFS($L$2:$L410,"Tor",$B$2:$B410,"&lt;&gt;"&amp;$B410,$A$2:$A410,$A410)+COUNTIFS($L$2:$L410,"ET",$B$2:$B410,"&lt;&gt;"&amp;$B410,$A$2:$A410,$A410),COUNTIFS($L$2:$L410,"Tor",$B$2:$B410,"&lt;&gt;"&amp;$B410,$A$2:$A410,$A410)+COUNTIFS($L$2:$L410,"ET",$B$2:$B410,"&lt;&gt;"&amp;$B410,$A$2:$A410,$A410)&amp;":"&amp;COUNTIFS($L$2:$L410,"Tor",$B$2:$B410,$B410,$A$2:$A410,$A410)+COUNTIFS($L$2:$L410,"ET",$B$2:$B410,$B410,$A$2:$A410,$A410)),""),"")</f>
        <v/>
      </c>
      <c r="J410" s="18" t="str">
        <f>_xlfn.IFNA(IF(VLOOKUP($A410,Spiele!$A$2:$D$16,3,FALSE)=$B410,(COUNTIFS($L$1:$L409,"Tor",$B$1:$B409,$B410,$A$1:$A409,$A410)+COUNTIFS($L$1:$L409,"ET",$B$1:$B409,$B410,$A$1:$A409,$A410))-(COUNTIFS($L$1:$L409,"Tor",$B$1:$B409,"&lt;&gt;"&amp;$B410,$A$1:$A409,$A410)+COUNTIFS($L$1:$L409,"ET",$B$1:$B409,"&lt;&gt;"&amp;$B410,$A$1:$A409,$A410)),(COUNTIFS($L$1:$L409,"Tor",$B$1:$B409,$B410,$A$1:$A409,$A410)+COUNTIFS($L$1:$L409,"ET",$B$1:$B409,$B410,$A$1:$A409,$A410))-(COUNTIFS($L$1:$L409,"Tor",$B$1:$B409,"&lt;&gt;"&amp;$B410,$A$1:$A409,$A410)+COUNTIFS($L$1:$L409,"ET",$B$1:$B409,"&lt;&gt;"&amp;$B410,$A$1:$A409,$A410))),"")</f>
        <v/>
      </c>
      <c r="O410" s="17"/>
      <c r="AC410" s="14"/>
      <c r="AD410" s="14"/>
      <c r="AE410" s="18"/>
      <c r="AH410" s="19">
        <f t="shared" si="26"/>
        <v>0</v>
      </c>
      <c r="AI410" s="19">
        <f t="shared" si="27"/>
        <v>180</v>
      </c>
      <c r="AM410" s="19">
        <f>IF(Abschlüsse[[#This Row],[Ergeb]]="ET","",SQRT(($AF410-$AK410)^2+($AG410-$AL410)^2))</f>
        <v>0</v>
      </c>
      <c r="AO410" s="13"/>
      <c r="AP410" s="13"/>
      <c r="AQ410" s="19" t="str">
        <f t="shared" si="24"/>
        <v/>
      </c>
      <c r="AU410" s="19" t="str">
        <f t="shared" si="25"/>
        <v/>
      </c>
    </row>
    <row r="411" spans="1:47" ht="25.05" customHeight="1">
      <c r="C411" s="17" t="str">
        <f>IF($A411="","",IF(VLOOKUP($A411,Spiele!$A$2:$D$16,3,FALSE)=$B411,"H","G"))</f>
        <v/>
      </c>
      <c r="D411" s="17" t="str">
        <f>IF($B411="","",IF(VLOOKUP($A411,Spiele!$A$2:$F$16,3,FALSE)=$B411,VLOOKUP($A411,Spiele!$A$2:$F$16,4,FALSE),VLOOKUP($A411,Spiele!$A$2:$F$16,3,FALSE)))</f>
        <v/>
      </c>
      <c r="E411" s="18">
        <f>IF(Abschlüsse[[#This Row],[Ergeb]]="ET",0,COUNTIFS($A$2:$A411,$A411,$B$2:$B411,$B411,$L$2:$L411,"&lt;&gt;ET"))</f>
        <v>0</v>
      </c>
      <c r="F411" s="11"/>
      <c r="G411" s="12"/>
      <c r="H411" s="18">
        <f>COUNTIFS('Rote Karten'!$A$2:$A$4,$A411,'Rote Karten'!$D$2:$D$4,"&lt;&gt;"&amp;$B411,'Rote Karten'!$B$2:$B$4,"&lt;"&amp;$F411,'Rote Karten'!$C$2:$C$4,"&lt;="&amp;$G411)-COUNTIFS('Rote Karten'!$A$2:$A$4,$A411,'Rote Karten'!$D$2:$D$4,$B411,'Rote Karten'!$B$2:$B$4,"&lt;"&amp;$F411,'Rote Karten'!$C$2:$C$4,"&lt;="&amp;$G411)</f>
        <v>0</v>
      </c>
      <c r="I411" s="17" t="str">
        <f>IF(OR($L411="Tor",$L411="ET"),_xlfn.IFNA(IF(VLOOKUP($A411,Spiele!$A$2:$C$16,3,FALSE)=$B411,COUNTIFS($L$2:$L411,"Tor",$B$2:$B411,$B411,$A$2:$A411,$A411)+COUNTIFS($L$2:$L411,"ET",$B$2:$B411,$B411,$A$2:$A411,$A411)&amp;":"&amp;COUNTIFS($L$2:$L411,"Tor",$B$2:$B411,"&lt;&gt;"&amp;$B411,$A$2:$A411,$A411)+COUNTIFS($L$2:$L411,"ET",$B$2:$B411,"&lt;&gt;"&amp;$B411,$A$2:$A411,$A411),COUNTIFS($L$2:$L411,"Tor",$B$2:$B411,"&lt;&gt;"&amp;$B411,$A$2:$A411,$A411)+COUNTIFS($L$2:$L411,"ET",$B$2:$B411,"&lt;&gt;"&amp;$B411,$A$2:$A411,$A411)&amp;":"&amp;COUNTIFS($L$2:$L411,"Tor",$B$2:$B411,$B411,$A$2:$A411,$A411)+COUNTIFS($L$2:$L411,"ET",$B$2:$B411,$B411,$A$2:$A411,$A411)),""),"")</f>
        <v/>
      </c>
      <c r="J411" s="18" t="str">
        <f>_xlfn.IFNA(IF(VLOOKUP($A411,Spiele!$A$2:$D$16,3,FALSE)=$B411,(COUNTIFS($L$1:$L410,"Tor",$B$1:$B410,$B411,$A$1:$A410,$A411)+COUNTIFS($L$1:$L410,"ET",$B$1:$B410,$B411,$A$1:$A410,$A411))-(COUNTIFS($L$1:$L410,"Tor",$B$1:$B410,"&lt;&gt;"&amp;$B411,$A$1:$A410,$A411)+COUNTIFS($L$1:$L410,"ET",$B$1:$B410,"&lt;&gt;"&amp;$B411,$A$1:$A410,$A411)),(COUNTIFS($L$1:$L410,"Tor",$B$1:$B410,$B411,$A$1:$A410,$A411)+COUNTIFS($L$1:$L410,"ET",$B$1:$B410,$B411,$A$1:$A410,$A411))-(COUNTIFS($L$1:$L410,"Tor",$B$1:$B410,"&lt;&gt;"&amp;$B411,$A$1:$A410,$A411)+COUNTIFS($L$1:$L410,"ET",$B$1:$B410,"&lt;&gt;"&amp;$B411,$A$1:$A410,$A411))),"")</f>
        <v/>
      </c>
      <c r="O411" s="17"/>
      <c r="AC411" s="14"/>
      <c r="AD411" s="14"/>
      <c r="AE411" s="18"/>
      <c r="AH411" s="19">
        <f t="shared" si="26"/>
        <v>0</v>
      </c>
      <c r="AI411" s="19">
        <f t="shared" si="27"/>
        <v>180</v>
      </c>
      <c r="AM411" s="19">
        <f>IF(Abschlüsse[[#This Row],[Ergeb]]="ET","",SQRT(($AF411-$AK411)^2+($AG411-$AL411)^2))</f>
        <v>0</v>
      </c>
      <c r="AO411" s="13"/>
      <c r="AP411" s="13"/>
      <c r="AQ411" s="19" t="str">
        <f t="shared" si="24"/>
        <v/>
      </c>
      <c r="AU411" s="19" t="str">
        <f t="shared" si="25"/>
        <v/>
      </c>
    </row>
    <row r="412" spans="1:47" ht="25.05" customHeight="1">
      <c r="C412" s="17" t="str">
        <f>IF($A412="","",IF(VLOOKUP($A412,Spiele!$A$2:$D$16,3,FALSE)=$B412,"H","G"))</f>
        <v/>
      </c>
      <c r="D412" s="17" t="str">
        <f>IF($B412="","",IF(VLOOKUP($A412,Spiele!$A$2:$F$16,3,FALSE)=$B412,VLOOKUP($A412,Spiele!$A$2:$F$16,4,FALSE),VLOOKUP($A412,Spiele!$A$2:$F$16,3,FALSE)))</f>
        <v/>
      </c>
      <c r="E412" s="18">
        <f>IF(Abschlüsse[[#This Row],[Ergeb]]="ET",0,COUNTIFS($A$2:$A412,$A412,$B$2:$B412,$B412,$L$2:$L412,"&lt;&gt;ET"))</f>
        <v>0</v>
      </c>
      <c r="F412" s="11"/>
      <c r="G412" s="12"/>
      <c r="H412" s="18">
        <f>COUNTIFS('Rote Karten'!$A$2:$A$4,$A412,'Rote Karten'!$D$2:$D$4,"&lt;&gt;"&amp;$B412,'Rote Karten'!$B$2:$B$4,"&lt;"&amp;$F412,'Rote Karten'!$C$2:$C$4,"&lt;="&amp;$G412)-COUNTIFS('Rote Karten'!$A$2:$A$4,$A412,'Rote Karten'!$D$2:$D$4,$B412,'Rote Karten'!$B$2:$B$4,"&lt;"&amp;$F412,'Rote Karten'!$C$2:$C$4,"&lt;="&amp;$G412)</f>
        <v>0</v>
      </c>
      <c r="I412" s="17" t="str">
        <f>IF(OR($L412="Tor",$L412="ET"),_xlfn.IFNA(IF(VLOOKUP($A412,Spiele!$A$2:$C$16,3,FALSE)=$B412,COUNTIFS($L$2:$L412,"Tor",$B$2:$B412,$B412,$A$2:$A412,$A412)+COUNTIFS($L$2:$L412,"ET",$B$2:$B412,$B412,$A$2:$A412,$A412)&amp;":"&amp;COUNTIFS($L$2:$L412,"Tor",$B$2:$B412,"&lt;&gt;"&amp;$B412,$A$2:$A412,$A412)+COUNTIFS($L$2:$L412,"ET",$B$2:$B412,"&lt;&gt;"&amp;$B412,$A$2:$A412,$A412),COUNTIFS($L$2:$L412,"Tor",$B$2:$B412,"&lt;&gt;"&amp;$B412,$A$2:$A412,$A412)+COUNTIFS($L$2:$L412,"ET",$B$2:$B412,"&lt;&gt;"&amp;$B412,$A$2:$A412,$A412)&amp;":"&amp;COUNTIFS($L$2:$L412,"Tor",$B$2:$B412,$B412,$A$2:$A412,$A412)+COUNTIFS($L$2:$L412,"ET",$B$2:$B412,$B412,$A$2:$A412,$A412)),""),"")</f>
        <v/>
      </c>
      <c r="J412" s="18" t="str">
        <f>_xlfn.IFNA(IF(VLOOKUP($A412,Spiele!$A$2:$D$16,3,FALSE)=$B412,(COUNTIFS($L$1:$L411,"Tor",$B$1:$B411,$B412,$A$1:$A411,$A412)+COUNTIFS($L$1:$L411,"ET",$B$1:$B411,$B412,$A$1:$A411,$A412))-(COUNTIFS($L$1:$L411,"Tor",$B$1:$B411,"&lt;&gt;"&amp;$B412,$A$1:$A411,$A412)+COUNTIFS($L$1:$L411,"ET",$B$1:$B411,"&lt;&gt;"&amp;$B412,$A$1:$A411,$A412)),(COUNTIFS($L$1:$L411,"Tor",$B$1:$B411,$B412,$A$1:$A411,$A412)+COUNTIFS($L$1:$L411,"ET",$B$1:$B411,$B412,$A$1:$A411,$A412))-(COUNTIFS($L$1:$L411,"Tor",$B$1:$B411,"&lt;&gt;"&amp;$B412,$A$1:$A411,$A412)+COUNTIFS($L$1:$L411,"ET",$B$1:$B411,"&lt;&gt;"&amp;$B412,$A$1:$A411,$A412))),"")</f>
        <v/>
      </c>
      <c r="O412" s="17"/>
      <c r="AC412" s="14"/>
      <c r="AD412" s="14"/>
      <c r="AE412" s="18"/>
      <c r="AH412" s="19">
        <f t="shared" si="26"/>
        <v>0</v>
      </c>
      <c r="AI412" s="19">
        <f t="shared" si="27"/>
        <v>180</v>
      </c>
      <c r="AM412" s="19">
        <f>IF(Abschlüsse[[#This Row],[Ergeb]]="ET","",SQRT(($AF412-$AK412)^2+($AG412-$AL412)^2))</f>
        <v>0</v>
      </c>
      <c r="AO412" s="13"/>
      <c r="AP412" s="13"/>
      <c r="AQ412" s="19" t="str">
        <f t="shared" ref="AQ412:AQ475" si="28">IF(AN412=0,"",SQRT(($AF412-$AO412)^2+($AG412-$AP412)^2))</f>
        <v/>
      </c>
      <c r="AU412" s="19" t="str">
        <f t="shared" ref="AU412:AU475" si="29">IF(AR412=0,"",SQRT(($AF412-$AS412)^2+($AG412-$AT412)^2))</f>
        <v/>
      </c>
    </row>
    <row r="413" spans="1:47" ht="25.05" customHeight="1">
      <c r="C413" s="17" t="str">
        <f>IF($A413="","",IF(VLOOKUP($A413,Spiele!$A$2:$D$16,3,FALSE)=$B413,"H","G"))</f>
        <v/>
      </c>
      <c r="D413" s="17" t="str">
        <f>IF($B413="","",IF(VLOOKUP($A413,Spiele!$A$2:$F$16,3,FALSE)=$B413,VLOOKUP($A413,Spiele!$A$2:$F$16,4,FALSE),VLOOKUP($A413,Spiele!$A$2:$F$16,3,FALSE)))</f>
        <v/>
      </c>
      <c r="E413" s="18">
        <f>IF(Abschlüsse[[#This Row],[Ergeb]]="ET",0,COUNTIFS($A$2:$A413,$A413,$B$2:$B413,$B413,$L$2:$L413,"&lt;&gt;ET"))</f>
        <v>0</v>
      </c>
      <c r="F413" s="11"/>
      <c r="G413" s="12"/>
      <c r="H413" s="18">
        <f>COUNTIFS('Rote Karten'!$A$2:$A$4,$A413,'Rote Karten'!$D$2:$D$4,"&lt;&gt;"&amp;$B413,'Rote Karten'!$B$2:$B$4,"&lt;"&amp;$F413,'Rote Karten'!$C$2:$C$4,"&lt;="&amp;$G413)-COUNTIFS('Rote Karten'!$A$2:$A$4,$A413,'Rote Karten'!$D$2:$D$4,$B413,'Rote Karten'!$B$2:$B$4,"&lt;"&amp;$F413,'Rote Karten'!$C$2:$C$4,"&lt;="&amp;$G413)</f>
        <v>0</v>
      </c>
      <c r="I413" s="17" t="str">
        <f>IF(OR($L413="Tor",$L413="ET"),_xlfn.IFNA(IF(VLOOKUP($A413,Spiele!$A$2:$C$16,3,FALSE)=$B413,COUNTIFS($L$2:$L413,"Tor",$B$2:$B413,$B413,$A$2:$A413,$A413)+COUNTIFS($L$2:$L413,"ET",$B$2:$B413,$B413,$A$2:$A413,$A413)&amp;":"&amp;COUNTIFS($L$2:$L413,"Tor",$B$2:$B413,"&lt;&gt;"&amp;$B413,$A$2:$A413,$A413)+COUNTIFS($L$2:$L413,"ET",$B$2:$B413,"&lt;&gt;"&amp;$B413,$A$2:$A413,$A413),COUNTIFS($L$2:$L413,"Tor",$B$2:$B413,"&lt;&gt;"&amp;$B413,$A$2:$A413,$A413)+COUNTIFS($L$2:$L413,"ET",$B$2:$B413,"&lt;&gt;"&amp;$B413,$A$2:$A413,$A413)&amp;":"&amp;COUNTIFS($L$2:$L413,"Tor",$B$2:$B413,$B413,$A$2:$A413,$A413)+COUNTIFS($L$2:$L413,"ET",$B$2:$B413,$B413,$A$2:$A413,$A413)),""),"")</f>
        <v/>
      </c>
      <c r="J413" s="18" t="str">
        <f>_xlfn.IFNA(IF(VLOOKUP($A413,Spiele!$A$2:$D$16,3,FALSE)=$B413,(COUNTIFS($L$1:$L412,"Tor",$B$1:$B412,$B413,$A$1:$A412,$A413)+COUNTIFS($L$1:$L412,"ET",$B$1:$B412,$B413,$A$1:$A412,$A413))-(COUNTIFS($L$1:$L412,"Tor",$B$1:$B412,"&lt;&gt;"&amp;$B413,$A$1:$A412,$A413)+COUNTIFS($L$1:$L412,"ET",$B$1:$B412,"&lt;&gt;"&amp;$B413,$A$1:$A412,$A413)),(COUNTIFS($L$1:$L412,"Tor",$B$1:$B412,$B413,$A$1:$A412,$A413)+COUNTIFS($L$1:$L412,"ET",$B$1:$B412,$B413,$A$1:$A412,$A413))-(COUNTIFS($L$1:$L412,"Tor",$B$1:$B412,"&lt;&gt;"&amp;$B413,$A$1:$A412,$A413)+COUNTIFS($L$1:$L412,"ET",$B$1:$B412,"&lt;&gt;"&amp;$B413,$A$1:$A412,$A413))),"")</f>
        <v/>
      </c>
      <c r="O413" s="17"/>
      <c r="AC413" s="14"/>
      <c r="AD413" s="14"/>
      <c r="AE413" s="18"/>
      <c r="AH413" s="19">
        <f t="shared" si="26"/>
        <v>0</v>
      </c>
      <c r="AI413" s="19">
        <f t="shared" si="27"/>
        <v>180</v>
      </c>
      <c r="AM413" s="19">
        <f>IF(Abschlüsse[[#This Row],[Ergeb]]="ET","",SQRT(($AF413-$AK413)^2+($AG413-$AL413)^2))</f>
        <v>0</v>
      </c>
      <c r="AO413" s="13"/>
      <c r="AP413" s="13"/>
      <c r="AQ413" s="19" t="str">
        <f t="shared" si="28"/>
        <v/>
      </c>
      <c r="AU413" s="19" t="str">
        <f t="shared" si="29"/>
        <v/>
      </c>
    </row>
    <row r="414" spans="1:47" ht="25.05" customHeight="1">
      <c r="C414" s="17" t="str">
        <f>IF($A414="","",IF(VLOOKUP($A414,Spiele!$A$2:$D$16,3,FALSE)=$B414,"H","G"))</f>
        <v/>
      </c>
      <c r="D414" s="17" t="str">
        <f>IF($B414="","",IF(VLOOKUP($A414,Spiele!$A$2:$F$16,3,FALSE)=$B414,VLOOKUP($A414,Spiele!$A$2:$F$16,4,FALSE),VLOOKUP($A414,Spiele!$A$2:$F$16,3,FALSE)))</f>
        <v/>
      </c>
      <c r="E414" s="18">
        <f>IF(Abschlüsse[[#This Row],[Ergeb]]="ET",0,COUNTIFS($A$2:$A414,$A414,$B$2:$B414,$B414,$L$2:$L414,"&lt;&gt;ET"))</f>
        <v>0</v>
      </c>
      <c r="F414" s="11"/>
      <c r="G414" s="12"/>
      <c r="H414" s="18">
        <f>COUNTIFS('Rote Karten'!$A$2:$A$4,$A414,'Rote Karten'!$D$2:$D$4,"&lt;&gt;"&amp;$B414,'Rote Karten'!$B$2:$B$4,"&lt;"&amp;$F414,'Rote Karten'!$C$2:$C$4,"&lt;="&amp;$G414)-COUNTIFS('Rote Karten'!$A$2:$A$4,$A414,'Rote Karten'!$D$2:$D$4,$B414,'Rote Karten'!$B$2:$B$4,"&lt;"&amp;$F414,'Rote Karten'!$C$2:$C$4,"&lt;="&amp;$G414)</f>
        <v>0</v>
      </c>
      <c r="I414" s="17" t="str">
        <f>IF(OR($L414="Tor",$L414="ET"),_xlfn.IFNA(IF(VLOOKUP($A414,Spiele!$A$2:$C$16,3,FALSE)=$B414,COUNTIFS($L$2:$L414,"Tor",$B$2:$B414,$B414,$A$2:$A414,$A414)+COUNTIFS($L$2:$L414,"ET",$B$2:$B414,$B414,$A$2:$A414,$A414)&amp;":"&amp;COUNTIFS($L$2:$L414,"Tor",$B$2:$B414,"&lt;&gt;"&amp;$B414,$A$2:$A414,$A414)+COUNTIFS($L$2:$L414,"ET",$B$2:$B414,"&lt;&gt;"&amp;$B414,$A$2:$A414,$A414),COUNTIFS($L$2:$L414,"Tor",$B$2:$B414,"&lt;&gt;"&amp;$B414,$A$2:$A414,$A414)+COUNTIFS($L$2:$L414,"ET",$B$2:$B414,"&lt;&gt;"&amp;$B414,$A$2:$A414,$A414)&amp;":"&amp;COUNTIFS($L$2:$L414,"Tor",$B$2:$B414,$B414,$A$2:$A414,$A414)+COUNTIFS($L$2:$L414,"ET",$B$2:$B414,$B414,$A$2:$A414,$A414)),""),"")</f>
        <v/>
      </c>
      <c r="J414" s="18" t="str">
        <f>_xlfn.IFNA(IF(VLOOKUP($A414,Spiele!$A$2:$D$16,3,FALSE)=$B414,(COUNTIFS($L$1:$L413,"Tor",$B$1:$B413,$B414,$A$1:$A413,$A414)+COUNTIFS($L$1:$L413,"ET",$B$1:$B413,$B414,$A$1:$A413,$A414))-(COUNTIFS($L$1:$L413,"Tor",$B$1:$B413,"&lt;&gt;"&amp;$B414,$A$1:$A413,$A414)+COUNTIFS($L$1:$L413,"ET",$B$1:$B413,"&lt;&gt;"&amp;$B414,$A$1:$A413,$A414)),(COUNTIFS($L$1:$L413,"Tor",$B$1:$B413,$B414,$A$1:$A413,$A414)+COUNTIFS($L$1:$L413,"ET",$B$1:$B413,$B414,$A$1:$A413,$A414))-(COUNTIFS($L$1:$L413,"Tor",$B$1:$B413,"&lt;&gt;"&amp;$B414,$A$1:$A413,$A414)+COUNTIFS($L$1:$L413,"ET",$B$1:$B413,"&lt;&gt;"&amp;$B414,$A$1:$A413,$A414))),"")</f>
        <v/>
      </c>
      <c r="O414" s="17"/>
      <c r="AC414" s="14"/>
      <c r="AD414" s="14"/>
      <c r="AE414" s="18"/>
      <c r="AH414" s="19">
        <f t="shared" si="26"/>
        <v>0</v>
      </c>
      <c r="AI414" s="19">
        <f t="shared" si="27"/>
        <v>180</v>
      </c>
      <c r="AM414" s="19">
        <f>IF(Abschlüsse[[#This Row],[Ergeb]]="ET","",SQRT(($AF414-$AK414)^2+($AG414-$AL414)^2))</f>
        <v>0</v>
      </c>
      <c r="AO414" s="13"/>
      <c r="AP414" s="13"/>
      <c r="AQ414" s="19" t="str">
        <f t="shared" si="28"/>
        <v/>
      </c>
      <c r="AU414" s="19" t="str">
        <f t="shared" si="29"/>
        <v/>
      </c>
    </row>
    <row r="415" spans="1:47" ht="25.05" customHeight="1">
      <c r="C415" s="17" t="str">
        <f>IF($A415="","",IF(VLOOKUP($A415,Spiele!$A$2:$D$16,3,FALSE)=$B415,"H","G"))</f>
        <v/>
      </c>
      <c r="D415" s="17" t="str">
        <f>IF($B415="","",IF(VLOOKUP($A415,Spiele!$A$2:$F$16,3,FALSE)=$B415,VLOOKUP($A415,Spiele!$A$2:$F$16,4,FALSE),VLOOKUP($A415,Spiele!$A$2:$F$16,3,FALSE)))</f>
        <v/>
      </c>
      <c r="E415" s="18">
        <f>IF(Abschlüsse[[#This Row],[Ergeb]]="ET",0,COUNTIFS($A$2:$A415,$A415,$B$2:$B415,$B415,$L$2:$L415,"&lt;&gt;ET"))</f>
        <v>0</v>
      </c>
      <c r="F415" s="11"/>
      <c r="G415" s="12"/>
      <c r="H415" s="18">
        <f>COUNTIFS('Rote Karten'!$A$2:$A$4,$A415,'Rote Karten'!$D$2:$D$4,"&lt;&gt;"&amp;$B415,'Rote Karten'!$B$2:$B$4,"&lt;"&amp;$F415,'Rote Karten'!$C$2:$C$4,"&lt;="&amp;$G415)-COUNTIFS('Rote Karten'!$A$2:$A$4,$A415,'Rote Karten'!$D$2:$D$4,$B415,'Rote Karten'!$B$2:$B$4,"&lt;"&amp;$F415,'Rote Karten'!$C$2:$C$4,"&lt;="&amp;$G415)</f>
        <v>0</v>
      </c>
      <c r="I415" s="17" t="str">
        <f>IF(OR($L415="Tor",$L415="ET"),_xlfn.IFNA(IF(VLOOKUP($A415,Spiele!$A$2:$C$16,3,FALSE)=$B415,COUNTIFS($L$2:$L415,"Tor",$B$2:$B415,$B415,$A$2:$A415,$A415)+COUNTIFS($L$2:$L415,"ET",$B$2:$B415,$B415,$A$2:$A415,$A415)&amp;":"&amp;COUNTIFS($L$2:$L415,"Tor",$B$2:$B415,"&lt;&gt;"&amp;$B415,$A$2:$A415,$A415)+COUNTIFS($L$2:$L415,"ET",$B$2:$B415,"&lt;&gt;"&amp;$B415,$A$2:$A415,$A415),COUNTIFS($L$2:$L415,"Tor",$B$2:$B415,"&lt;&gt;"&amp;$B415,$A$2:$A415,$A415)+COUNTIFS($L$2:$L415,"ET",$B$2:$B415,"&lt;&gt;"&amp;$B415,$A$2:$A415,$A415)&amp;":"&amp;COUNTIFS($L$2:$L415,"Tor",$B$2:$B415,$B415,$A$2:$A415,$A415)+COUNTIFS($L$2:$L415,"ET",$B$2:$B415,$B415,$A$2:$A415,$A415)),""),"")</f>
        <v/>
      </c>
      <c r="J415" s="18" t="str">
        <f>_xlfn.IFNA(IF(VLOOKUP($A415,Spiele!$A$2:$D$16,3,FALSE)=$B415,(COUNTIFS($L$1:$L414,"Tor",$B$1:$B414,$B415,$A$1:$A414,$A415)+COUNTIFS($L$1:$L414,"ET",$B$1:$B414,$B415,$A$1:$A414,$A415))-(COUNTIFS($L$1:$L414,"Tor",$B$1:$B414,"&lt;&gt;"&amp;$B415,$A$1:$A414,$A415)+COUNTIFS($L$1:$L414,"ET",$B$1:$B414,"&lt;&gt;"&amp;$B415,$A$1:$A414,$A415)),(COUNTIFS($L$1:$L414,"Tor",$B$1:$B414,$B415,$A$1:$A414,$A415)+COUNTIFS($L$1:$L414,"ET",$B$1:$B414,$B415,$A$1:$A414,$A415))-(COUNTIFS($L$1:$L414,"Tor",$B$1:$B414,"&lt;&gt;"&amp;$B415,$A$1:$A414,$A415)+COUNTIFS($L$1:$L414,"ET",$B$1:$B414,"&lt;&gt;"&amp;$B415,$A$1:$A414,$A415))),"")</f>
        <v/>
      </c>
      <c r="O415" s="17"/>
      <c r="AC415" s="14"/>
      <c r="AD415" s="14"/>
      <c r="AE415" s="18"/>
      <c r="AH415" s="19">
        <f t="shared" si="26"/>
        <v>0</v>
      </c>
      <c r="AI415" s="19">
        <f t="shared" si="27"/>
        <v>180</v>
      </c>
      <c r="AM415" s="19">
        <f>IF(Abschlüsse[[#This Row],[Ergeb]]="ET","",SQRT(($AF415-$AK415)^2+($AG415-$AL415)^2))</f>
        <v>0</v>
      </c>
      <c r="AO415" s="13"/>
      <c r="AP415" s="13"/>
      <c r="AQ415" s="19" t="str">
        <f t="shared" si="28"/>
        <v/>
      </c>
      <c r="AU415" s="19" t="str">
        <f t="shared" si="29"/>
        <v/>
      </c>
    </row>
    <row r="416" spans="1:47" ht="25.05" customHeight="1">
      <c r="C416" s="17" t="str">
        <f>IF($A416="","",IF(VLOOKUP($A416,Spiele!$A$2:$D$16,3,FALSE)=$B416,"H","G"))</f>
        <v/>
      </c>
      <c r="D416" s="17" t="str">
        <f>IF($B416="","",IF(VLOOKUP($A416,Spiele!$A$2:$F$16,3,FALSE)=$B416,VLOOKUP($A416,Spiele!$A$2:$F$16,4,FALSE),VLOOKUP($A416,Spiele!$A$2:$F$16,3,FALSE)))</f>
        <v/>
      </c>
      <c r="E416" s="18">
        <f>IF(Abschlüsse[[#This Row],[Ergeb]]="ET",0,COUNTIFS($A$2:$A416,$A416,$B$2:$B416,$B416,$L$2:$L416,"&lt;&gt;ET"))</f>
        <v>0</v>
      </c>
      <c r="F416" s="11"/>
      <c r="G416" s="12"/>
      <c r="H416" s="18">
        <f>COUNTIFS('Rote Karten'!$A$2:$A$4,$A416,'Rote Karten'!$D$2:$D$4,"&lt;&gt;"&amp;$B416,'Rote Karten'!$B$2:$B$4,"&lt;"&amp;$F416,'Rote Karten'!$C$2:$C$4,"&lt;="&amp;$G416)-COUNTIFS('Rote Karten'!$A$2:$A$4,$A416,'Rote Karten'!$D$2:$D$4,$B416,'Rote Karten'!$B$2:$B$4,"&lt;"&amp;$F416,'Rote Karten'!$C$2:$C$4,"&lt;="&amp;$G416)</f>
        <v>0</v>
      </c>
      <c r="I416" s="17" t="str">
        <f>IF(OR($L416="Tor",$L416="ET"),_xlfn.IFNA(IF(VLOOKUP($A416,Spiele!$A$2:$C$16,3,FALSE)=$B416,COUNTIFS($L$2:$L416,"Tor",$B$2:$B416,$B416,$A$2:$A416,$A416)+COUNTIFS($L$2:$L416,"ET",$B$2:$B416,$B416,$A$2:$A416,$A416)&amp;":"&amp;COUNTIFS($L$2:$L416,"Tor",$B$2:$B416,"&lt;&gt;"&amp;$B416,$A$2:$A416,$A416)+COUNTIFS($L$2:$L416,"ET",$B$2:$B416,"&lt;&gt;"&amp;$B416,$A$2:$A416,$A416),COUNTIFS($L$2:$L416,"Tor",$B$2:$B416,"&lt;&gt;"&amp;$B416,$A$2:$A416,$A416)+COUNTIFS($L$2:$L416,"ET",$B$2:$B416,"&lt;&gt;"&amp;$B416,$A$2:$A416,$A416)&amp;":"&amp;COUNTIFS($L$2:$L416,"Tor",$B$2:$B416,$B416,$A$2:$A416,$A416)+COUNTIFS($L$2:$L416,"ET",$B$2:$B416,$B416,$A$2:$A416,$A416)),""),"")</f>
        <v/>
      </c>
      <c r="J416" s="18" t="str">
        <f>_xlfn.IFNA(IF(VLOOKUP($A416,Spiele!$A$2:$D$16,3,FALSE)=$B416,(COUNTIFS($L$1:$L415,"Tor",$B$1:$B415,$B416,$A$1:$A415,$A416)+COUNTIFS($L$1:$L415,"ET",$B$1:$B415,$B416,$A$1:$A415,$A416))-(COUNTIFS($L$1:$L415,"Tor",$B$1:$B415,"&lt;&gt;"&amp;$B416,$A$1:$A415,$A416)+COUNTIFS($L$1:$L415,"ET",$B$1:$B415,"&lt;&gt;"&amp;$B416,$A$1:$A415,$A416)),(COUNTIFS($L$1:$L415,"Tor",$B$1:$B415,$B416,$A$1:$A415,$A416)+COUNTIFS($L$1:$L415,"ET",$B$1:$B415,$B416,$A$1:$A415,$A416))-(COUNTIFS($L$1:$L415,"Tor",$B$1:$B415,"&lt;&gt;"&amp;$B416,$A$1:$A415,$A416)+COUNTIFS($L$1:$L415,"ET",$B$1:$B415,"&lt;&gt;"&amp;$B416,$A$1:$A415,$A416))),"")</f>
        <v/>
      </c>
      <c r="O416" s="17"/>
      <c r="AC416" s="14"/>
      <c r="AD416" s="14"/>
      <c r="AE416" s="18"/>
      <c r="AH416" s="19">
        <f t="shared" si="26"/>
        <v>0</v>
      </c>
      <c r="AI416" s="19">
        <f t="shared" si="27"/>
        <v>180</v>
      </c>
      <c r="AM416" s="19">
        <f>IF(Abschlüsse[[#This Row],[Ergeb]]="ET","",SQRT(($AF416-$AK416)^2+($AG416-$AL416)^2))</f>
        <v>0</v>
      </c>
      <c r="AO416" s="13"/>
      <c r="AP416" s="13"/>
      <c r="AQ416" s="19" t="str">
        <f t="shared" si="28"/>
        <v/>
      </c>
      <c r="AU416" s="19" t="str">
        <f t="shared" si="29"/>
        <v/>
      </c>
    </row>
    <row r="417" spans="3:47" ht="25.05" customHeight="1">
      <c r="C417" s="17" t="str">
        <f>IF($A417="","",IF(VLOOKUP($A417,Spiele!$A$2:$D$16,3,FALSE)=$B417,"H","G"))</f>
        <v/>
      </c>
      <c r="D417" s="17" t="str">
        <f>IF($B417="","",IF(VLOOKUP($A417,Spiele!$A$2:$F$16,3,FALSE)=$B417,VLOOKUP($A417,Spiele!$A$2:$F$16,4,FALSE),VLOOKUP($A417,Spiele!$A$2:$F$16,3,FALSE)))</f>
        <v/>
      </c>
      <c r="E417" s="18">
        <f>IF(Abschlüsse[[#This Row],[Ergeb]]="ET",0,COUNTIFS($A$2:$A417,$A417,$B$2:$B417,$B417,$L$2:$L417,"&lt;&gt;ET"))</f>
        <v>0</v>
      </c>
      <c r="F417" s="11"/>
      <c r="G417" s="12"/>
      <c r="H417" s="18">
        <f>COUNTIFS('Rote Karten'!$A$2:$A$4,$A417,'Rote Karten'!$D$2:$D$4,"&lt;&gt;"&amp;$B417,'Rote Karten'!$B$2:$B$4,"&lt;"&amp;$F417,'Rote Karten'!$C$2:$C$4,"&lt;="&amp;$G417)-COUNTIFS('Rote Karten'!$A$2:$A$4,$A417,'Rote Karten'!$D$2:$D$4,$B417,'Rote Karten'!$B$2:$B$4,"&lt;"&amp;$F417,'Rote Karten'!$C$2:$C$4,"&lt;="&amp;$G417)</f>
        <v>0</v>
      </c>
      <c r="I417" s="17" t="str">
        <f>IF(OR($L417="Tor",$L417="ET"),_xlfn.IFNA(IF(VLOOKUP($A417,Spiele!$A$2:$C$16,3,FALSE)=$B417,COUNTIFS($L$2:$L417,"Tor",$B$2:$B417,$B417,$A$2:$A417,$A417)+COUNTIFS($L$2:$L417,"ET",$B$2:$B417,$B417,$A$2:$A417,$A417)&amp;":"&amp;COUNTIFS($L$2:$L417,"Tor",$B$2:$B417,"&lt;&gt;"&amp;$B417,$A$2:$A417,$A417)+COUNTIFS($L$2:$L417,"ET",$B$2:$B417,"&lt;&gt;"&amp;$B417,$A$2:$A417,$A417),COUNTIFS($L$2:$L417,"Tor",$B$2:$B417,"&lt;&gt;"&amp;$B417,$A$2:$A417,$A417)+COUNTIFS($L$2:$L417,"ET",$B$2:$B417,"&lt;&gt;"&amp;$B417,$A$2:$A417,$A417)&amp;":"&amp;COUNTIFS($L$2:$L417,"Tor",$B$2:$B417,$B417,$A$2:$A417,$A417)+COUNTIFS($L$2:$L417,"ET",$B$2:$B417,$B417,$A$2:$A417,$A417)),""),"")</f>
        <v/>
      </c>
      <c r="J417" s="18" t="str">
        <f>_xlfn.IFNA(IF(VLOOKUP($A417,Spiele!$A$2:$D$16,3,FALSE)=$B417,(COUNTIFS($L$1:$L416,"Tor",$B$1:$B416,$B417,$A$1:$A416,$A417)+COUNTIFS($L$1:$L416,"ET",$B$1:$B416,$B417,$A$1:$A416,$A417))-(COUNTIFS($L$1:$L416,"Tor",$B$1:$B416,"&lt;&gt;"&amp;$B417,$A$1:$A416,$A417)+COUNTIFS($L$1:$L416,"ET",$B$1:$B416,"&lt;&gt;"&amp;$B417,$A$1:$A416,$A417)),(COUNTIFS($L$1:$L416,"Tor",$B$1:$B416,$B417,$A$1:$A416,$A417)+COUNTIFS($L$1:$L416,"ET",$B$1:$B416,$B417,$A$1:$A416,$A417))-(COUNTIFS($L$1:$L416,"Tor",$B$1:$B416,"&lt;&gt;"&amp;$B417,$A$1:$A416,$A417)+COUNTIFS($L$1:$L416,"ET",$B$1:$B416,"&lt;&gt;"&amp;$B417,$A$1:$A416,$A417))),"")</f>
        <v/>
      </c>
      <c r="O417" s="17"/>
      <c r="AC417" s="14"/>
      <c r="AD417" s="14"/>
      <c r="AE417" s="18"/>
      <c r="AH417" s="19">
        <f t="shared" si="26"/>
        <v>0</v>
      </c>
      <c r="AI417" s="19">
        <f t="shared" si="27"/>
        <v>180</v>
      </c>
      <c r="AM417" s="19">
        <f>IF(Abschlüsse[[#This Row],[Ergeb]]="ET","",SQRT(($AF417-$AK417)^2+($AG417-$AL417)^2))</f>
        <v>0</v>
      </c>
      <c r="AO417" s="13"/>
      <c r="AP417" s="13"/>
      <c r="AQ417" s="19" t="str">
        <f t="shared" si="28"/>
        <v/>
      </c>
      <c r="AU417" s="19" t="str">
        <f t="shared" si="29"/>
        <v/>
      </c>
    </row>
    <row r="418" spans="3:47" ht="25.05" customHeight="1">
      <c r="C418" s="17" t="str">
        <f>IF($A418="","",IF(VLOOKUP($A418,Spiele!$A$2:$D$16,3,FALSE)=$B418,"H","G"))</f>
        <v/>
      </c>
      <c r="D418" s="17" t="str">
        <f>IF($B418="","",IF(VLOOKUP($A418,Spiele!$A$2:$F$16,3,FALSE)=$B418,VLOOKUP($A418,Spiele!$A$2:$F$16,4,FALSE),VLOOKUP($A418,Spiele!$A$2:$F$16,3,FALSE)))</f>
        <v/>
      </c>
      <c r="E418" s="18">
        <f>IF(Abschlüsse[[#This Row],[Ergeb]]="ET",0,COUNTIFS($A$2:$A418,$A418,$B$2:$B418,$B418,$L$2:$L418,"&lt;&gt;ET"))</f>
        <v>0</v>
      </c>
      <c r="F418" s="11"/>
      <c r="G418" s="12"/>
      <c r="H418" s="18">
        <f>COUNTIFS('Rote Karten'!$A$2:$A$4,$A418,'Rote Karten'!$D$2:$D$4,"&lt;&gt;"&amp;$B418,'Rote Karten'!$B$2:$B$4,"&lt;"&amp;$F418,'Rote Karten'!$C$2:$C$4,"&lt;="&amp;$G418)-COUNTIFS('Rote Karten'!$A$2:$A$4,$A418,'Rote Karten'!$D$2:$D$4,$B418,'Rote Karten'!$B$2:$B$4,"&lt;"&amp;$F418,'Rote Karten'!$C$2:$C$4,"&lt;="&amp;$G418)</f>
        <v>0</v>
      </c>
      <c r="I418" s="17" t="str">
        <f>IF(OR($L418="Tor",$L418="ET"),_xlfn.IFNA(IF(VLOOKUP($A418,Spiele!$A$2:$C$16,3,FALSE)=$B418,COUNTIFS($L$2:$L418,"Tor",$B$2:$B418,$B418,$A$2:$A418,$A418)+COUNTIFS($L$2:$L418,"ET",$B$2:$B418,$B418,$A$2:$A418,$A418)&amp;":"&amp;COUNTIFS($L$2:$L418,"Tor",$B$2:$B418,"&lt;&gt;"&amp;$B418,$A$2:$A418,$A418)+COUNTIFS($L$2:$L418,"ET",$B$2:$B418,"&lt;&gt;"&amp;$B418,$A$2:$A418,$A418),COUNTIFS($L$2:$L418,"Tor",$B$2:$B418,"&lt;&gt;"&amp;$B418,$A$2:$A418,$A418)+COUNTIFS($L$2:$L418,"ET",$B$2:$B418,"&lt;&gt;"&amp;$B418,$A$2:$A418,$A418)&amp;":"&amp;COUNTIFS($L$2:$L418,"Tor",$B$2:$B418,$B418,$A$2:$A418,$A418)+COUNTIFS($L$2:$L418,"ET",$B$2:$B418,$B418,$A$2:$A418,$A418)),""),"")</f>
        <v/>
      </c>
      <c r="J418" s="18" t="str">
        <f>_xlfn.IFNA(IF(VLOOKUP($A418,Spiele!$A$2:$D$16,3,FALSE)=$B418,(COUNTIFS($L$1:$L417,"Tor",$B$1:$B417,$B418,$A$1:$A417,$A418)+COUNTIFS($L$1:$L417,"ET",$B$1:$B417,$B418,$A$1:$A417,$A418))-(COUNTIFS($L$1:$L417,"Tor",$B$1:$B417,"&lt;&gt;"&amp;$B418,$A$1:$A417,$A418)+COUNTIFS($L$1:$L417,"ET",$B$1:$B417,"&lt;&gt;"&amp;$B418,$A$1:$A417,$A418)),(COUNTIFS($L$1:$L417,"Tor",$B$1:$B417,$B418,$A$1:$A417,$A418)+COUNTIFS($L$1:$L417,"ET",$B$1:$B417,$B418,$A$1:$A417,$A418))-(COUNTIFS($L$1:$L417,"Tor",$B$1:$B417,"&lt;&gt;"&amp;$B418,$A$1:$A417,$A418)+COUNTIFS($L$1:$L417,"ET",$B$1:$B417,"&lt;&gt;"&amp;$B418,$A$1:$A417,$A418))),"")</f>
        <v/>
      </c>
      <c r="O418" s="17"/>
      <c r="AC418" s="14"/>
      <c r="AD418" s="14"/>
      <c r="AE418" s="18"/>
      <c r="AH418" s="19">
        <f t="shared" si="26"/>
        <v>0</v>
      </c>
      <c r="AI418" s="19">
        <f t="shared" si="27"/>
        <v>180</v>
      </c>
      <c r="AM418" s="19">
        <f>IF(Abschlüsse[[#This Row],[Ergeb]]="ET","",SQRT(($AF418-$AK418)^2+($AG418-$AL418)^2))</f>
        <v>0</v>
      </c>
      <c r="AO418" s="13"/>
      <c r="AP418" s="13"/>
      <c r="AQ418" s="19" t="str">
        <f t="shared" si="28"/>
        <v/>
      </c>
      <c r="AU418" s="19" t="str">
        <f t="shared" si="29"/>
        <v/>
      </c>
    </row>
    <row r="419" spans="3:47" ht="25.05" customHeight="1">
      <c r="C419" s="17" t="str">
        <f>IF($A419="","",IF(VLOOKUP($A419,Spiele!$A$2:$D$16,3,FALSE)=$B419,"H","G"))</f>
        <v/>
      </c>
      <c r="D419" s="17" t="str">
        <f>IF($B419="","",IF(VLOOKUP($A419,Spiele!$A$2:$F$16,3,FALSE)=$B419,VLOOKUP($A419,Spiele!$A$2:$F$16,4,FALSE),VLOOKUP($A419,Spiele!$A$2:$F$16,3,FALSE)))</f>
        <v/>
      </c>
      <c r="E419" s="18">
        <f>IF(Abschlüsse[[#This Row],[Ergeb]]="ET",0,COUNTIFS($A$2:$A419,$A419,$B$2:$B419,$B419,$L$2:$L419,"&lt;&gt;ET"))</f>
        <v>0</v>
      </c>
      <c r="F419" s="11"/>
      <c r="G419" s="12"/>
      <c r="H419" s="18">
        <f>COUNTIFS('Rote Karten'!$A$2:$A$4,$A419,'Rote Karten'!$D$2:$D$4,"&lt;&gt;"&amp;$B419,'Rote Karten'!$B$2:$B$4,"&lt;"&amp;$F419,'Rote Karten'!$C$2:$C$4,"&lt;="&amp;$G419)-COUNTIFS('Rote Karten'!$A$2:$A$4,$A419,'Rote Karten'!$D$2:$D$4,$B419,'Rote Karten'!$B$2:$B$4,"&lt;"&amp;$F419,'Rote Karten'!$C$2:$C$4,"&lt;="&amp;$G419)</f>
        <v>0</v>
      </c>
      <c r="I419" s="17" t="str">
        <f>IF(OR($L419="Tor",$L419="ET"),_xlfn.IFNA(IF(VLOOKUP($A419,Spiele!$A$2:$C$16,3,FALSE)=$B419,COUNTIFS($L$2:$L419,"Tor",$B$2:$B419,$B419,$A$2:$A419,$A419)+COUNTIFS($L$2:$L419,"ET",$B$2:$B419,$B419,$A$2:$A419,$A419)&amp;":"&amp;COUNTIFS($L$2:$L419,"Tor",$B$2:$B419,"&lt;&gt;"&amp;$B419,$A$2:$A419,$A419)+COUNTIFS($L$2:$L419,"ET",$B$2:$B419,"&lt;&gt;"&amp;$B419,$A$2:$A419,$A419),COUNTIFS($L$2:$L419,"Tor",$B$2:$B419,"&lt;&gt;"&amp;$B419,$A$2:$A419,$A419)+COUNTIFS($L$2:$L419,"ET",$B$2:$B419,"&lt;&gt;"&amp;$B419,$A$2:$A419,$A419)&amp;":"&amp;COUNTIFS($L$2:$L419,"Tor",$B$2:$B419,$B419,$A$2:$A419,$A419)+COUNTIFS($L$2:$L419,"ET",$B$2:$B419,$B419,$A$2:$A419,$A419)),""),"")</f>
        <v/>
      </c>
      <c r="J419" s="18" t="str">
        <f>_xlfn.IFNA(IF(VLOOKUP($A419,Spiele!$A$2:$D$16,3,FALSE)=$B419,(COUNTIFS($L$1:$L418,"Tor",$B$1:$B418,$B419,$A$1:$A418,$A419)+COUNTIFS($L$1:$L418,"ET",$B$1:$B418,$B419,$A$1:$A418,$A419))-(COUNTIFS($L$1:$L418,"Tor",$B$1:$B418,"&lt;&gt;"&amp;$B419,$A$1:$A418,$A419)+COUNTIFS($L$1:$L418,"ET",$B$1:$B418,"&lt;&gt;"&amp;$B419,$A$1:$A418,$A419)),(COUNTIFS($L$1:$L418,"Tor",$B$1:$B418,$B419,$A$1:$A418,$A419)+COUNTIFS($L$1:$L418,"ET",$B$1:$B418,$B419,$A$1:$A418,$A419))-(COUNTIFS($L$1:$L418,"Tor",$B$1:$B418,"&lt;&gt;"&amp;$B419,$A$1:$A418,$A419)+COUNTIFS($L$1:$L418,"ET",$B$1:$B418,"&lt;&gt;"&amp;$B419,$A$1:$A418,$A419))),"")</f>
        <v/>
      </c>
      <c r="O419" s="17"/>
      <c r="AC419" s="14"/>
      <c r="AD419" s="14"/>
      <c r="AE419" s="18"/>
      <c r="AH419" s="19">
        <f t="shared" si="26"/>
        <v>0</v>
      </c>
      <c r="AI419" s="19">
        <f t="shared" si="27"/>
        <v>180</v>
      </c>
      <c r="AM419" s="19">
        <f>IF(Abschlüsse[[#This Row],[Ergeb]]="ET","",SQRT(($AF419-$AK419)^2+($AG419-$AL419)^2))</f>
        <v>0</v>
      </c>
      <c r="AO419" s="13"/>
      <c r="AP419" s="13"/>
      <c r="AQ419" s="19" t="str">
        <f t="shared" si="28"/>
        <v/>
      </c>
      <c r="AU419" s="19" t="str">
        <f t="shared" si="29"/>
        <v/>
      </c>
    </row>
    <row r="420" spans="3:47" ht="25.05" customHeight="1">
      <c r="C420" s="17" t="str">
        <f>IF($A420="","",IF(VLOOKUP($A420,Spiele!$A$2:$D$16,3,FALSE)=$B420,"H","G"))</f>
        <v/>
      </c>
      <c r="D420" s="17" t="str">
        <f>IF($B420="","",IF(VLOOKUP($A420,Spiele!$A$2:$F$16,3,FALSE)=$B420,VLOOKUP($A420,Spiele!$A$2:$F$16,4,FALSE),VLOOKUP($A420,Spiele!$A$2:$F$16,3,FALSE)))</f>
        <v/>
      </c>
      <c r="E420" s="18">
        <f>IF(Abschlüsse[[#This Row],[Ergeb]]="ET",0,COUNTIFS($A$2:$A420,$A420,$B$2:$B420,$B420,$L$2:$L420,"&lt;&gt;ET"))</f>
        <v>0</v>
      </c>
      <c r="F420" s="11"/>
      <c r="G420" s="12"/>
      <c r="H420" s="18">
        <f>COUNTIFS('Rote Karten'!$A$2:$A$4,$A420,'Rote Karten'!$D$2:$D$4,"&lt;&gt;"&amp;$B420,'Rote Karten'!$B$2:$B$4,"&lt;"&amp;$F420,'Rote Karten'!$C$2:$C$4,"&lt;="&amp;$G420)-COUNTIFS('Rote Karten'!$A$2:$A$4,$A420,'Rote Karten'!$D$2:$D$4,$B420,'Rote Karten'!$B$2:$B$4,"&lt;"&amp;$F420,'Rote Karten'!$C$2:$C$4,"&lt;="&amp;$G420)</f>
        <v>0</v>
      </c>
      <c r="I420" s="17" t="str">
        <f>IF(OR($L420="Tor",$L420="ET"),_xlfn.IFNA(IF(VLOOKUP($A420,Spiele!$A$2:$C$16,3,FALSE)=$B420,COUNTIFS($L$2:$L420,"Tor",$B$2:$B420,$B420,$A$2:$A420,$A420)+COUNTIFS($L$2:$L420,"ET",$B$2:$B420,$B420,$A$2:$A420,$A420)&amp;":"&amp;COUNTIFS($L$2:$L420,"Tor",$B$2:$B420,"&lt;&gt;"&amp;$B420,$A$2:$A420,$A420)+COUNTIFS($L$2:$L420,"ET",$B$2:$B420,"&lt;&gt;"&amp;$B420,$A$2:$A420,$A420),COUNTIFS($L$2:$L420,"Tor",$B$2:$B420,"&lt;&gt;"&amp;$B420,$A$2:$A420,$A420)+COUNTIFS($L$2:$L420,"ET",$B$2:$B420,"&lt;&gt;"&amp;$B420,$A$2:$A420,$A420)&amp;":"&amp;COUNTIFS($L$2:$L420,"Tor",$B$2:$B420,$B420,$A$2:$A420,$A420)+COUNTIFS($L$2:$L420,"ET",$B$2:$B420,$B420,$A$2:$A420,$A420)),""),"")</f>
        <v/>
      </c>
      <c r="J420" s="18" t="str">
        <f>_xlfn.IFNA(IF(VLOOKUP($A420,Spiele!$A$2:$D$16,3,FALSE)=$B420,(COUNTIFS($L$1:$L419,"Tor",$B$1:$B419,$B420,$A$1:$A419,$A420)+COUNTIFS($L$1:$L419,"ET",$B$1:$B419,$B420,$A$1:$A419,$A420))-(COUNTIFS($L$1:$L419,"Tor",$B$1:$B419,"&lt;&gt;"&amp;$B420,$A$1:$A419,$A420)+COUNTIFS($L$1:$L419,"ET",$B$1:$B419,"&lt;&gt;"&amp;$B420,$A$1:$A419,$A420)),(COUNTIFS($L$1:$L419,"Tor",$B$1:$B419,$B420,$A$1:$A419,$A420)+COUNTIFS($L$1:$L419,"ET",$B$1:$B419,$B420,$A$1:$A419,$A420))-(COUNTIFS($L$1:$L419,"Tor",$B$1:$B419,"&lt;&gt;"&amp;$B420,$A$1:$A419,$A420)+COUNTIFS($L$1:$L419,"ET",$B$1:$B419,"&lt;&gt;"&amp;$B420,$A$1:$A419,$A420))),"")</f>
        <v/>
      </c>
      <c r="O420" s="17"/>
      <c r="AC420" s="14"/>
      <c r="AD420" s="14"/>
      <c r="AE420" s="18"/>
      <c r="AH420" s="19">
        <f t="shared" si="26"/>
        <v>0</v>
      </c>
      <c r="AI420" s="19">
        <f t="shared" si="27"/>
        <v>180</v>
      </c>
      <c r="AM420" s="19">
        <f>IF(Abschlüsse[[#This Row],[Ergeb]]="ET","",SQRT(($AF420-$AK420)^2+($AG420-$AL420)^2))</f>
        <v>0</v>
      </c>
      <c r="AO420" s="13"/>
      <c r="AP420" s="13"/>
      <c r="AQ420" s="19" t="str">
        <f t="shared" si="28"/>
        <v/>
      </c>
      <c r="AU420" s="19" t="str">
        <f t="shared" si="29"/>
        <v/>
      </c>
    </row>
    <row r="421" spans="3:47" ht="25.05" customHeight="1">
      <c r="C421" s="17" t="str">
        <f>IF($A421="","",IF(VLOOKUP($A421,Spiele!$A$2:$D$16,3,FALSE)=$B421,"H","G"))</f>
        <v/>
      </c>
      <c r="D421" s="17" t="str">
        <f>IF($B421="","",IF(VLOOKUP($A421,Spiele!$A$2:$F$16,3,FALSE)=$B421,VLOOKUP($A421,Spiele!$A$2:$F$16,4,FALSE),VLOOKUP($A421,Spiele!$A$2:$F$16,3,FALSE)))</f>
        <v/>
      </c>
      <c r="E421" s="18">
        <f>IF(Abschlüsse[[#This Row],[Ergeb]]="ET",0,COUNTIFS($A$2:$A421,$A421,$B$2:$B421,$B421,$L$2:$L421,"&lt;&gt;ET"))</f>
        <v>0</v>
      </c>
      <c r="F421" s="11"/>
      <c r="G421" s="12"/>
      <c r="H421" s="18">
        <f>COUNTIFS('Rote Karten'!$A$2:$A$4,$A421,'Rote Karten'!$D$2:$D$4,"&lt;&gt;"&amp;$B421,'Rote Karten'!$B$2:$B$4,"&lt;"&amp;$F421,'Rote Karten'!$C$2:$C$4,"&lt;="&amp;$G421)-COUNTIFS('Rote Karten'!$A$2:$A$4,$A421,'Rote Karten'!$D$2:$D$4,$B421,'Rote Karten'!$B$2:$B$4,"&lt;"&amp;$F421,'Rote Karten'!$C$2:$C$4,"&lt;="&amp;$G421)</f>
        <v>0</v>
      </c>
      <c r="I421" s="17" t="str">
        <f>IF(OR($L421="Tor",$L421="ET"),_xlfn.IFNA(IF(VLOOKUP($A421,Spiele!$A$2:$C$16,3,FALSE)=$B421,COUNTIFS($L$2:$L421,"Tor",$B$2:$B421,$B421,$A$2:$A421,$A421)+COUNTIFS($L$2:$L421,"ET",$B$2:$B421,$B421,$A$2:$A421,$A421)&amp;":"&amp;COUNTIFS($L$2:$L421,"Tor",$B$2:$B421,"&lt;&gt;"&amp;$B421,$A$2:$A421,$A421)+COUNTIFS($L$2:$L421,"ET",$B$2:$B421,"&lt;&gt;"&amp;$B421,$A$2:$A421,$A421),COUNTIFS($L$2:$L421,"Tor",$B$2:$B421,"&lt;&gt;"&amp;$B421,$A$2:$A421,$A421)+COUNTIFS($L$2:$L421,"ET",$B$2:$B421,"&lt;&gt;"&amp;$B421,$A$2:$A421,$A421)&amp;":"&amp;COUNTIFS($L$2:$L421,"Tor",$B$2:$B421,$B421,$A$2:$A421,$A421)+COUNTIFS($L$2:$L421,"ET",$B$2:$B421,$B421,$A$2:$A421,$A421)),""),"")</f>
        <v/>
      </c>
      <c r="J421" s="18" t="str">
        <f>_xlfn.IFNA(IF(VLOOKUP($A421,Spiele!$A$2:$D$16,3,FALSE)=$B421,(COUNTIFS($L$1:$L420,"Tor",$B$1:$B420,$B421,$A$1:$A420,$A421)+COUNTIFS($L$1:$L420,"ET",$B$1:$B420,$B421,$A$1:$A420,$A421))-(COUNTIFS($L$1:$L420,"Tor",$B$1:$B420,"&lt;&gt;"&amp;$B421,$A$1:$A420,$A421)+COUNTIFS($L$1:$L420,"ET",$B$1:$B420,"&lt;&gt;"&amp;$B421,$A$1:$A420,$A421)),(COUNTIFS($L$1:$L420,"Tor",$B$1:$B420,$B421,$A$1:$A420,$A421)+COUNTIFS($L$1:$L420,"ET",$B$1:$B420,$B421,$A$1:$A420,$A421))-(COUNTIFS($L$1:$L420,"Tor",$B$1:$B420,"&lt;&gt;"&amp;$B421,$A$1:$A420,$A421)+COUNTIFS($L$1:$L420,"ET",$B$1:$B420,"&lt;&gt;"&amp;$B421,$A$1:$A420,$A421))),"")</f>
        <v/>
      </c>
      <c r="O421" s="17"/>
      <c r="AC421" s="14"/>
      <c r="AD421" s="14"/>
      <c r="AE421" s="18"/>
      <c r="AH421" s="19">
        <f t="shared" si="26"/>
        <v>0</v>
      </c>
      <c r="AI421" s="19">
        <f t="shared" si="27"/>
        <v>180</v>
      </c>
      <c r="AM421" s="19">
        <f>IF(Abschlüsse[[#This Row],[Ergeb]]="ET","",SQRT(($AF421-$AK421)^2+($AG421-$AL421)^2))</f>
        <v>0</v>
      </c>
      <c r="AO421" s="13"/>
      <c r="AP421" s="13"/>
      <c r="AQ421" s="19" t="str">
        <f t="shared" si="28"/>
        <v/>
      </c>
      <c r="AU421" s="19" t="str">
        <f t="shared" si="29"/>
        <v/>
      </c>
    </row>
    <row r="422" spans="3:47" ht="25.05" customHeight="1">
      <c r="C422" s="17" t="str">
        <f>IF($A422="","",IF(VLOOKUP($A422,Spiele!$A$2:$D$16,3,FALSE)=$B422,"H","G"))</f>
        <v/>
      </c>
      <c r="D422" s="17" t="str">
        <f>IF($B422="","",IF(VLOOKUP($A422,Spiele!$A$2:$F$16,3,FALSE)=$B422,VLOOKUP($A422,Spiele!$A$2:$F$16,4,FALSE),VLOOKUP($A422,Spiele!$A$2:$F$16,3,FALSE)))</f>
        <v/>
      </c>
      <c r="E422" s="18">
        <f>IF(Abschlüsse[[#This Row],[Ergeb]]="ET",0,COUNTIFS($A$2:$A422,$A422,$B$2:$B422,$B422,$L$2:$L422,"&lt;&gt;ET"))</f>
        <v>0</v>
      </c>
      <c r="F422" s="11"/>
      <c r="G422" s="12"/>
      <c r="H422" s="18">
        <f>COUNTIFS('Rote Karten'!$A$2:$A$4,$A422,'Rote Karten'!$D$2:$D$4,"&lt;&gt;"&amp;$B422,'Rote Karten'!$B$2:$B$4,"&lt;"&amp;$F422,'Rote Karten'!$C$2:$C$4,"&lt;="&amp;$G422)-COUNTIFS('Rote Karten'!$A$2:$A$4,$A422,'Rote Karten'!$D$2:$D$4,$B422,'Rote Karten'!$B$2:$B$4,"&lt;"&amp;$F422,'Rote Karten'!$C$2:$C$4,"&lt;="&amp;$G422)</f>
        <v>0</v>
      </c>
      <c r="I422" s="17" t="str">
        <f>IF(OR($L422="Tor",$L422="ET"),_xlfn.IFNA(IF(VLOOKUP($A422,Spiele!$A$2:$C$16,3,FALSE)=$B422,COUNTIFS($L$2:$L422,"Tor",$B$2:$B422,$B422,$A$2:$A422,$A422)+COUNTIFS($L$2:$L422,"ET",$B$2:$B422,$B422,$A$2:$A422,$A422)&amp;":"&amp;COUNTIFS($L$2:$L422,"Tor",$B$2:$B422,"&lt;&gt;"&amp;$B422,$A$2:$A422,$A422)+COUNTIFS($L$2:$L422,"ET",$B$2:$B422,"&lt;&gt;"&amp;$B422,$A$2:$A422,$A422),COUNTIFS($L$2:$L422,"Tor",$B$2:$B422,"&lt;&gt;"&amp;$B422,$A$2:$A422,$A422)+COUNTIFS($L$2:$L422,"ET",$B$2:$B422,"&lt;&gt;"&amp;$B422,$A$2:$A422,$A422)&amp;":"&amp;COUNTIFS($L$2:$L422,"Tor",$B$2:$B422,$B422,$A$2:$A422,$A422)+COUNTIFS($L$2:$L422,"ET",$B$2:$B422,$B422,$A$2:$A422,$A422)),""),"")</f>
        <v/>
      </c>
      <c r="J422" s="18" t="str">
        <f>_xlfn.IFNA(IF(VLOOKUP($A422,Spiele!$A$2:$D$16,3,FALSE)=$B422,(COUNTIFS($L$1:$L421,"Tor",$B$1:$B421,$B422,$A$1:$A421,$A422)+COUNTIFS($L$1:$L421,"ET",$B$1:$B421,$B422,$A$1:$A421,$A422))-(COUNTIFS($L$1:$L421,"Tor",$B$1:$B421,"&lt;&gt;"&amp;$B422,$A$1:$A421,$A422)+COUNTIFS($L$1:$L421,"ET",$B$1:$B421,"&lt;&gt;"&amp;$B422,$A$1:$A421,$A422)),(COUNTIFS($L$1:$L421,"Tor",$B$1:$B421,$B422,$A$1:$A421,$A422)+COUNTIFS($L$1:$L421,"ET",$B$1:$B421,$B422,$A$1:$A421,$A422))-(COUNTIFS($L$1:$L421,"Tor",$B$1:$B421,"&lt;&gt;"&amp;$B422,$A$1:$A421,$A422)+COUNTIFS($L$1:$L421,"ET",$B$1:$B421,"&lt;&gt;"&amp;$B422,$A$1:$A421,$A422))),"")</f>
        <v/>
      </c>
      <c r="O422" s="17"/>
      <c r="AC422" s="14"/>
      <c r="AD422" s="14"/>
      <c r="AE422" s="18"/>
      <c r="AH422" s="19">
        <f t="shared" si="26"/>
        <v>0</v>
      </c>
      <c r="AI422" s="19">
        <f t="shared" si="27"/>
        <v>180</v>
      </c>
      <c r="AM422" s="19">
        <f>IF(Abschlüsse[[#This Row],[Ergeb]]="ET","",SQRT(($AF422-$AK422)^2+($AG422-$AL422)^2))</f>
        <v>0</v>
      </c>
      <c r="AO422" s="13"/>
      <c r="AP422" s="13"/>
      <c r="AQ422" s="19" t="str">
        <f t="shared" si="28"/>
        <v/>
      </c>
      <c r="AU422" s="19" t="str">
        <f t="shared" si="29"/>
        <v/>
      </c>
    </row>
    <row r="423" spans="3:47" ht="25.05" customHeight="1">
      <c r="C423" s="17" t="str">
        <f>IF($A423="","",IF(VLOOKUP($A423,Spiele!$A$2:$D$16,3,FALSE)=$B423,"H","G"))</f>
        <v/>
      </c>
      <c r="D423" s="17" t="str">
        <f>IF($B423="","",IF(VLOOKUP($A423,Spiele!$A$2:$F$16,3,FALSE)=$B423,VLOOKUP($A423,Spiele!$A$2:$F$16,4,FALSE),VLOOKUP($A423,Spiele!$A$2:$F$16,3,FALSE)))</f>
        <v/>
      </c>
      <c r="E423" s="18">
        <f>IF(Abschlüsse[[#This Row],[Ergeb]]="ET",0,COUNTIFS($A$2:$A423,$A423,$B$2:$B423,$B423,$L$2:$L423,"&lt;&gt;ET"))</f>
        <v>0</v>
      </c>
      <c r="F423" s="11"/>
      <c r="G423" s="12"/>
      <c r="H423" s="18">
        <f>COUNTIFS('Rote Karten'!$A$2:$A$4,$A423,'Rote Karten'!$D$2:$D$4,"&lt;&gt;"&amp;$B423,'Rote Karten'!$B$2:$B$4,"&lt;"&amp;$F423,'Rote Karten'!$C$2:$C$4,"&lt;="&amp;$G423)-COUNTIFS('Rote Karten'!$A$2:$A$4,$A423,'Rote Karten'!$D$2:$D$4,$B423,'Rote Karten'!$B$2:$B$4,"&lt;"&amp;$F423,'Rote Karten'!$C$2:$C$4,"&lt;="&amp;$G423)</f>
        <v>0</v>
      </c>
      <c r="I423" s="17" t="str">
        <f>IF(OR($L423="Tor",$L423="ET"),_xlfn.IFNA(IF(VLOOKUP($A423,Spiele!$A$2:$C$16,3,FALSE)=$B423,COUNTIFS($L$2:$L423,"Tor",$B$2:$B423,$B423,$A$2:$A423,$A423)+COUNTIFS($L$2:$L423,"ET",$B$2:$B423,$B423,$A$2:$A423,$A423)&amp;":"&amp;COUNTIFS($L$2:$L423,"Tor",$B$2:$B423,"&lt;&gt;"&amp;$B423,$A$2:$A423,$A423)+COUNTIFS($L$2:$L423,"ET",$B$2:$B423,"&lt;&gt;"&amp;$B423,$A$2:$A423,$A423),COUNTIFS($L$2:$L423,"Tor",$B$2:$B423,"&lt;&gt;"&amp;$B423,$A$2:$A423,$A423)+COUNTIFS($L$2:$L423,"ET",$B$2:$B423,"&lt;&gt;"&amp;$B423,$A$2:$A423,$A423)&amp;":"&amp;COUNTIFS($L$2:$L423,"Tor",$B$2:$B423,$B423,$A$2:$A423,$A423)+COUNTIFS($L$2:$L423,"ET",$B$2:$B423,$B423,$A$2:$A423,$A423)),""),"")</f>
        <v/>
      </c>
      <c r="J423" s="18" t="str">
        <f>_xlfn.IFNA(IF(VLOOKUP($A423,Spiele!$A$2:$D$16,3,FALSE)=$B423,(COUNTIFS($L$1:$L422,"Tor",$B$1:$B422,$B423,$A$1:$A422,$A423)+COUNTIFS($L$1:$L422,"ET",$B$1:$B422,$B423,$A$1:$A422,$A423))-(COUNTIFS($L$1:$L422,"Tor",$B$1:$B422,"&lt;&gt;"&amp;$B423,$A$1:$A422,$A423)+COUNTIFS($L$1:$L422,"ET",$B$1:$B422,"&lt;&gt;"&amp;$B423,$A$1:$A422,$A423)),(COUNTIFS($L$1:$L422,"Tor",$B$1:$B422,$B423,$A$1:$A422,$A423)+COUNTIFS($L$1:$L422,"ET",$B$1:$B422,$B423,$A$1:$A422,$A423))-(COUNTIFS($L$1:$L422,"Tor",$B$1:$B422,"&lt;&gt;"&amp;$B423,$A$1:$A422,$A423)+COUNTIFS($L$1:$L422,"ET",$B$1:$B422,"&lt;&gt;"&amp;$B423,$A$1:$A422,$A423))),"")</f>
        <v/>
      </c>
      <c r="O423" s="17"/>
      <c r="AC423" s="14"/>
      <c r="AD423" s="14"/>
      <c r="AE423" s="18"/>
      <c r="AH423" s="19">
        <f t="shared" si="26"/>
        <v>0</v>
      </c>
      <c r="AI423" s="19">
        <f t="shared" si="27"/>
        <v>180</v>
      </c>
      <c r="AM423" s="19">
        <f>IF(Abschlüsse[[#This Row],[Ergeb]]="ET","",SQRT(($AF423-$AK423)^2+($AG423-$AL423)^2))</f>
        <v>0</v>
      </c>
      <c r="AO423" s="13"/>
      <c r="AP423" s="13"/>
      <c r="AQ423" s="19" t="str">
        <f t="shared" si="28"/>
        <v/>
      </c>
      <c r="AU423" s="19" t="str">
        <f t="shared" si="29"/>
        <v/>
      </c>
    </row>
    <row r="424" spans="3:47" ht="25.05" customHeight="1">
      <c r="C424" s="17" t="str">
        <f>IF($A424="","",IF(VLOOKUP($A424,Spiele!$A$2:$D$16,3,FALSE)=$B424,"H","G"))</f>
        <v/>
      </c>
      <c r="D424" s="17" t="str">
        <f>IF($B424="","",IF(VLOOKUP($A424,Spiele!$A$2:$F$16,3,FALSE)=$B424,VLOOKUP($A424,Spiele!$A$2:$F$16,4,FALSE),VLOOKUP($A424,Spiele!$A$2:$F$16,3,FALSE)))</f>
        <v/>
      </c>
      <c r="E424" s="18">
        <f>IF(Abschlüsse[[#This Row],[Ergeb]]="ET",0,COUNTIFS($A$2:$A424,$A424,$B$2:$B424,$B424,$L$2:$L424,"&lt;&gt;ET"))</f>
        <v>0</v>
      </c>
      <c r="F424" s="11"/>
      <c r="G424" s="12"/>
      <c r="H424" s="18">
        <f>COUNTIFS('Rote Karten'!$A$2:$A$4,$A424,'Rote Karten'!$D$2:$D$4,"&lt;&gt;"&amp;$B424,'Rote Karten'!$B$2:$B$4,"&lt;"&amp;$F424,'Rote Karten'!$C$2:$C$4,"&lt;="&amp;$G424)-COUNTIFS('Rote Karten'!$A$2:$A$4,$A424,'Rote Karten'!$D$2:$D$4,$B424,'Rote Karten'!$B$2:$B$4,"&lt;"&amp;$F424,'Rote Karten'!$C$2:$C$4,"&lt;="&amp;$G424)</f>
        <v>0</v>
      </c>
      <c r="I424" s="17" t="str">
        <f>IF(OR($L424="Tor",$L424="ET"),_xlfn.IFNA(IF(VLOOKUP($A424,Spiele!$A$2:$C$16,3,FALSE)=$B424,COUNTIFS($L$2:$L424,"Tor",$B$2:$B424,$B424,$A$2:$A424,$A424)+COUNTIFS($L$2:$L424,"ET",$B$2:$B424,$B424,$A$2:$A424,$A424)&amp;":"&amp;COUNTIFS($L$2:$L424,"Tor",$B$2:$B424,"&lt;&gt;"&amp;$B424,$A$2:$A424,$A424)+COUNTIFS($L$2:$L424,"ET",$B$2:$B424,"&lt;&gt;"&amp;$B424,$A$2:$A424,$A424),COUNTIFS($L$2:$L424,"Tor",$B$2:$B424,"&lt;&gt;"&amp;$B424,$A$2:$A424,$A424)+COUNTIFS($L$2:$L424,"ET",$B$2:$B424,"&lt;&gt;"&amp;$B424,$A$2:$A424,$A424)&amp;":"&amp;COUNTIFS($L$2:$L424,"Tor",$B$2:$B424,$B424,$A$2:$A424,$A424)+COUNTIFS($L$2:$L424,"ET",$B$2:$B424,$B424,$A$2:$A424,$A424)),""),"")</f>
        <v/>
      </c>
      <c r="J424" s="18" t="str">
        <f>_xlfn.IFNA(IF(VLOOKUP($A424,Spiele!$A$2:$D$16,3,FALSE)=$B424,(COUNTIFS($L$1:$L423,"Tor",$B$1:$B423,$B424,$A$1:$A423,$A424)+COUNTIFS($L$1:$L423,"ET",$B$1:$B423,$B424,$A$1:$A423,$A424))-(COUNTIFS($L$1:$L423,"Tor",$B$1:$B423,"&lt;&gt;"&amp;$B424,$A$1:$A423,$A424)+COUNTIFS($L$1:$L423,"ET",$B$1:$B423,"&lt;&gt;"&amp;$B424,$A$1:$A423,$A424)),(COUNTIFS($L$1:$L423,"Tor",$B$1:$B423,$B424,$A$1:$A423,$A424)+COUNTIFS($L$1:$L423,"ET",$B$1:$B423,$B424,$A$1:$A423,$A424))-(COUNTIFS($L$1:$L423,"Tor",$B$1:$B423,"&lt;&gt;"&amp;$B424,$A$1:$A423,$A424)+COUNTIFS($L$1:$L423,"ET",$B$1:$B423,"&lt;&gt;"&amp;$B424,$A$1:$A423,$A424))),"")</f>
        <v/>
      </c>
      <c r="O424" s="17"/>
      <c r="AC424" s="14"/>
      <c r="AD424" s="14"/>
      <c r="AE424" s="18"/>
      <c r="AH424" s="19">
        <f t="shared" si="26"/>
        <v>0</v>
      </c>
      <c r="AI424" s="19">
        <f t="shared" si="27"/>
        <v>180</v>
      </c>
      <c r="AM424" s="19">
        <f>IF(Abschlüsse[[#This Row],[Ergeb]]="ET","",SQRT(($AF424-$AK424)^2+($AG424-$AL424)^2))</f>
        <v>0</v>
      </c>
      <c r="AO424" s="13"/>
      <c r="AP424" s="13"/>
      <c r="AQ424" s="19" t="str">
        <f t="shared" si="28"/>
        <v/>
      </c>
      <c r="AU424" s="19" t="str">
        <f t="shared" si="29"/>
        <v/>
      </c>
    </row>
    <row r="425" spans="3:47" ht="25.05" customHeight="1">
      <c r="C425" s="17" t="str">
        <f>IF($A425="","",IF(VLOOKUP($A425,Spiele!$A$2:$D$16,3,FALSE)=$B425,"H","G"))</f>
        <v/>
      </c>
      <c r="D425" s="17" t="str">
        <f>IF($B425="","",IF(VLOOKUP($A425,Spiele!$A$2:$F$16,3,FALSE)=$B425,VLOOKUP($A425,Spiele!$A$2:$F$16,4,FALSE),VLOOKUP($A425,Spiele!$A$2:$F$16,3,FALSE)))</f>
        <v/>
      </c>
      <c r="E425" s="18">
        <f>IF(Abschlüsse[[#This Row],[Ergeb]]="ET",0,COUNTIFS($A$2:$A425,$A425,$B$2:$B425,$B425,$L$2:$L425,"&lt;&gt;ET"))</f>
        <v>0</v>
      </c>
      <c r="F425" s="11"/>
      <c r="G425" s="12"/>
      <c r="H425" s="18">
        <f>COUNTIFS('Rote Karten'!$A$2:$A$4,$A425,'Rote Karten'!$D$2:$D$4,"&lt;&gt;"&amp;$B425,'Rote Karten'!$B$2:$B$4,"&lt;"&amp;$F425,'Rote Karten'!$C$2:$C$4,"&lt;="&amp;$G425)-COUNTIFS('Rote Karten'!$A$2:$A$4,$A425,'Rote Karten'!$D$2:$D$4,$B425,'Rote Karten'!$B$2:$B$4,"&lt;"&amp;$F425,'Rote Karten'!$C$2:$C$4,"&lt;="&amp;$G425)</f>
        <v>0</v>
      </c>
      <c r="I425" s="17" t="str">
        <f>IF(OR($L425="Tor",$L425="ET"),_xlfn.IFNA(IF(VLOOKUP($A425,Spiele!$A$2:$C$16,3,FALSE)=$B425,COUNTIFS($L$2:$L425,"Tor",$B$2:$B425,$B425,$A$2:$A425,$A425)+COUNTIFS($L$2:$L425,"ET",$B$2:$B425,$B425,$A$2:$A425,$A425)&amp;":"&amp;COUNTIFS($L$2:$L425,"Tor",$B$2:$B425,"&lt;&gt;"&amp;$B425,$A$2:$A425,$A425)+COUNTIFS($L$2:$L425,"ET",$B$2:$B425,"&lt;&gt;"&amp;$B425,$A$2:$A425,$A425),COUNTIFS($L$2:$L425,"Tor",$B$2:$B425,"&lt;&gt;"&amp;$B425,$A$2:$A425,$A425)+COUNTIFS($L$2:$L425,"ET",$B$2:$B425,"&lt;&gt;"&amp;$B425,$A$2:$A425,$A425)&amp;":"&amp;COUNTIFS($L$2:$L425,"Tor",$B$2:$B425,$B425,$A$2:$A425,$A425)+COUNTIFS($L$2:$L425,"ET",$B$2:$B425,$B425,$A$2:$A425,$A425)),""),"")</f>
        <v/>
      </c>
      <c r="J425" s="18" t="str">
        <f>_xlfn.IFNA(IF(VLOOKUP($A425,Spiele!$A$2:$D$16,3,FALSE)=$B425,(COUNTIFS($L$1:$L424,"Tor",$B$1:$B424,$B425,$A$1:$A424,$A425)+COUNTIFS($L$1:$L424,"ET",$B$1:$B424,$B425,$A$1:$A424,$A425))-(COUNTIFS($L$1:$L424,"Tor",$B$1:$B424,"&lt;&gt;"&amp;$B425,$A$1:$A424,$A425)+COUNTIFS($L$1:$L424,"ET",$B$1:$B424,"&lt;&gt;"&amp;$B425,$A$1:$A424,$A425)),(COUNTIFS($L$1:$L424,"Tor",$B$1:$B424,$B425,$A$1:$A424,$A425)+COUNTIFS($L$1:$L424,"ET",$B$1:$B424,$B425,$A$1:$A424,$A425))-(COUNTIFS($L$1:$L424,"Tor",$B$1:$B424,"&lt;&gt;"&amp;$B425,$A$1:$A424,$A425)+COUNTIFS($L$1:$L424,"ET",$B$1:$B424,"&lt;&gt;"&amp;$B425,$A$1:$A424,$A425))),"")</f>
        <v/>
      </c>
      <c r="L425" s="18"/>
      <c r="M425" s="3"/>
      <c r="O425" s="17"/>
      <c r="AA425" s="22"/>
      <c r="AB425" s="18"/>
      <c r="AC425" s="14"/>
      <c r="AD425" s="14"/>
      <c r="AE425" s="18"/>
      <c r="AH425" s="19">
        <f t="shared" si="26"/>
        <v>0</v>
      </c>
      <c r="AI425" s="19">
        <f t="shared" si="27"/>
        <v>180</v>
      </c>
      <c r="AJ425" s="3"/>
      <c r="AM425" s="19">
        <f>IF(Abschlüsse[[#This Row],[Ergeb]]="ET","",SQRT(($AF425-$AK425)^2+($AG425-$AL425)^2))</f>
        <v>0</v>
      </c>
      <c r="AO425" s="13"/>
      <c r="AP425" s="13"/>
      <c r="AQ425" s="19" t="str">
        <f t="shared" si="28"/>
        <v/>
      </c>
      <c r="AU425" s="19" t="str">
        <f t="shared" si="29"/>
        <v/>
      </c>
    </row>
    <row r="426" spans="3:47" ht="25.05" customHeight="1">
      <c r="C426" s="17" t="str">
        <f>IF($A426="","",IF(VLOOKUP($A426,Spiele!$A$2:$D$16,3,FALSE)=$B426,"H","G"))</f>
        <v/>
      </c>
      <c r="D426" s="17" t="str">
        <f>IF($B426="","",IF(VLOOKUP($A426,Spiele!$A$2:$F$16,3,FALSE)=$B426,VLOOKUP($A426,Spiele!$A$2:$F$16,4,FALSE),VLOOKUP($A426,Spiele!$A$2:$F$16,3,FALSE)))</f>
        <v/>
      </c>
      <c r="E426" s="18">
        <f>IF(Abschlüsse[[#This Row],[Ergeb]]="ET",0,COUNTIFS($A$2:$A426,$A426,$B$2:$B426,$B426,$L$2:$L426,"&lt;&gt;ET"))</f>
        <v>0</v>
      </c>
      <c r="F426" s="11"/>
      <c r="G426" s="12"/>
      <c r="H426" s="18">
        <f>COUNTIFS('Rote Karten'!$A$2:$A$4,$A426,'Rote Karten'!$D$2:$D$4,"&lt;&gt;"&amp;$B426,'Rote Karten'!$B$2:$B$4,"&lt;"&amp;$F426,'Rote Karten'!$C$2:$C$4,"&lt;="&amp;$G426)-COUNTIFS('Rote Karten'!$A$2:$A$4,$A426,'Rote Karten'!$D$2:$D$4,$B426,'Rote Karten'!$B$2:$B$4,"&lt;"&amp;$F426,'Rote Karten'!$C$2:$C$4,"&lt;="&amp;$G426)</f>
        <v>0</v>
      </c>
      <c r="I426" s="17" t="str">
        <f>IF(OR($L426="Tor",$L426="ET"),_xlfn.IFNA(IF(VLOOKUP($A426,Spiele!$A$2:$C$16,3,FALSE)=$B426,COUNTIFS($L$2:$L426,"Tor",$B$2:$B426,$B426,$A$2:$A426,$A426)+COUNTIFS($L$2:$L426,"ET",$B$2:$B426,$B426,$A$2:$A426,$A426)&amp;":"&amp;COUNTIFS($L$2:$L426,"Tor",$B$2:$B426,"&lt;&gt;"&amp;$B426,$A$2:$A426,$A426)+COUNTIFS($L$2:$L426,"ET",$B$2:$B426,"&lt;&gt;"&amp;$B426,$A$2:$A426,$A426),COUNTIFS($L$2:$L426,"Tor",$B$2:$B426,"&lt;&gt;"&amp;$B426,$A$2:$A426,$A426)+COUNTIFS($L$2:$L426,"ET",$B$2:$B426,"&lt;&gt;"&amp;$B426,$A$2:$A426,$A426)&amp;":"&amp;COUNTIFS($L$2:$L426,"Tor",$B$2:$B426,$B426,$A$2:$A426,$A426)+COUNTIFS($L$2:$L426,"ET",$B$2:$B426,$B426,$A$2:$A426,$A426)),""),"")</f>
        <v/>
      </c>
      <c r="J426" s="18" t="str">
        <f>_xlfn.IFNA(IF(VLOOKUP($A426,Spiele!$A$2:$D$16,3,FALSE)=$B426,(COUNTIFS($L$1:$L425,"Tor",$B$1:$B425,$B426,$A$1:$A425,$A426)+COUNTIFS($L$1:$L425,"ET",$B$1:$B425,$B426,$A$1:$A425,$A426))-(COUNTIFS($L$1:$L425,"Tor",$B$1:$B425,"&lt;&gt;"&amp;$B426,$A$1:$A425,$A426)+COUNTIFS($L$1:$L425,"ET",$B$1:$B425,"&lt;&gt;"&amp;$B426,$A$1:$A425,$A426)),(COUNTIFS($L$1:$L425,"Tor",$B$1:$B425,$B426,$A$1:$A425,$A426)+COUNTIFS($L$1:$L425,"ET",$B$1:$B425,$B426,$A$1:$A425,$A426))-(COUNTIFS($L$1:$L425,"Tor",$B$1:$B425,"&lt;&gt;"&amp;$B426,$A$1:$A425,$A426)+COUNTIFS($L$1:$L425,"ET",$B$1:$B425,"&lt;&gt;"&amp;$B426,$A$1:$A425,$A426))),"")</f>
        <v/>
      </c>
      <c r="O426" s="17"/>
      <c r="AC426" s="14"/>
      <c r="AD426" s="14"/>
      <c r="AE426" s="18"/>
      <c r="AH426" s="19">
        <f t="shared" si="26"/>
        <v>0</v>
      </c>
      <c r="AI426" s="19">
        <f t="shared" si="27"/>
        <v>180</v>
      </c>
      <c r="AM426" s="19">
        <f>IF(Abschlüsse[[#This Row],[Ergeb]]="ET","",SQRT(($AF426-$AK426)^2+($AG426-$AL426)^2))</f>
        <v>0</v>
      </c>
      <c r="AO426" s="13"/>
      <c r="AP426" s="13"/>
      <c r="AQ426" s="19" t="str">
        <f t="shared" si="28"/>
        <v/>
      </c>
      <c r="AU426" s="19" t="str">
        <f t="shared" si="29"/>
        <v/>
      </c>
    </row>
    <row r="427" spans="3:47" ht="25.05" customHeight="1">
      <c r="C427" s="17" t="str">
        <f>IF($A427="","",IF(VLOOKUP($A427,Spiele!$A$2:$D$16,3,FALSE)=$B427,"H","G"))</f>
        <v/>
      </c>
      <c r="D427" s="17" t="str">
        <f>IF($B427="","",IF(VLOOKUP($A427,Spiele!$A$2:$F$16,3,FALSE)=$B427,VLOOKUP($A427,Spiele!$A$2:$F$16,4,FALSE),VLOOKUP($A427,Spiele!$A$2:$F$16,3,FALSE)))</f>
        <v/>
      </c>
      <c r="E427" s="18">
        <f>IF(Abschlüsse[[#This Row],[Ergeb]]="ET",0,COUNTIFS($A$2:$A427,$A427,$B$2:$B427,$B427,$L$2:$L427,"&lt;&gt;ET"))</f>
        <v>0</v>
      </c>
      <c r="F427" s="11"/>
      <c r="G427" s="12"/>
      <c r="H427" s="18">
        <f>COUNTIFS('Rote Karten'!$A$2:$A$4,$A427,'Rote Karten'!$D$2:$D$4,"&lt;&gt;"&amp;$B427,'Rote Karten'!$B$2:$B$4,"&lt;"&amp;$F427,'Rote Karten'!$C$2:$C$4,"&lt;="&amp;$G427)-COUNTIFS('Rote Karten'!$A$2:$A$4,$A427,'Rote Karten'!$D$2:$D$4,$B427,'Rote Karten'!$B$2:$B$4,"&lt;"&amp;$F427,'Rote Karten'!$C$2:$C$4,"&lt;="&amp;$G427)</f>
        <v>0</v>
      </c>
      <c r="I427" s="17" t="str">
        <f>IF(OR($L427="Tor",$L427="ET"),_xlfn.IFNA(IF(VLOOKUP($A427,Spiele!$A$2:$C$16,3,FALSE)=$B427,COUNTIFS($L$2:$L427,"Tor",$B$2:$B427,$B427,$A$2:$A427,$A427)+COUNTIFS($L$2:$L427,"ET",$B$2:$B427,$B427,$A$2:$A427,$A427)&amp;":"&amp;COUNTIFS($L$2:$L427,"Tor",$B$2:$B427,"&lt;&gt;"&amp;$B427,$A$2:$A427,$A427)+COUNTIFS($L$2:$L427,"ET",$B$2:$B427,"&lt;&gt;"&amp;$B427,$A$2:$A427,$A427),COUNTIFS($L$2:$L427,"Tor",$B$2:$B427,"&lt;&gt;"&amp;$B427,$A$2:$A427,$A427)+COUNTIFS($L$2:$L427,"ET",$B$2:$B427,"&lt;&gt;"&amp;$B427,$A$2:$A427,$A427)&amp;":"&amp;COUNTIFS($L$2:$L427,"Tor",$B$2:$B427,$B427,$A$2:$A427,$A427)+COUNTIFS($L$2:$L427,"ET",$B$2:$B427,$B427,$A$2:$A427,$A427)),""),"")</f>
        <v/>
      </c>
      <c r="J427" s="18" t="str">
        <f>_xlfn.IFNA(IF(VLOOKUP($A427,Spiele!$A$2:$D$16,3,FALSE)=$B427,(COUNTIFS($L$1:$L426,"Tor",$B$1:$B426,$B427,$A$1:$A426,$A427)+COUNTIFS($L$1:$L426,"ET",$B$1:$B426,$B427,$A$1:$A426,$A427))-(COUNTIFS($L$1:$L426,"Tor",$B$1:$B426,"&lt;&gt;"&amp;$B427,$A$1:$A426,$A427)+COUNTIFS($L$1:$L426,"ET",$B$1:$B426,"&lt;&gt;"&amp;$B427,$A$1:$A426,$A427)),(COUNTIFS($L$1:$L426,"Tor",$B$1:$B426,$B427,$A$1:$A426,$A427)+COUNTIFS($L$1:$L426,"ET",$B$1:$B426,$B427,$A$1:$A426,$A427))-(COUNTIFS($L$1:$L426,"Tor",$B$1:$B426,"&lt;&gt;"&amp;$B427,$A$1:$A426,$A427)+COUNTIFS($L$1:$L426,"ET",$B$1:$B426,"&lt;&gt;"&amp;$B427,$A$1:$A426,$A427))),"")</f>
        <v/>
      </c>
      <c r="O427" s="17"/>
      <c r="AC427" s="14"/>
      <c r="AD427" s="14"/>
      <c r="AE427" s="18"/>
      <c r="AH427" s="19">
        <f t="shared" si="26"/>
        <v>0</v>
      </c>
      <c r="AI427" s="19">
        <f t="shared" si="27"/>
        <v>180</v>
      </c>
      <c r="AM427" s="19">
        <f>IF(Abschlüsse[[#This Row],[Ergeb]]="ET","",SQRT(($AF427-$AK427)^2+($AG427-$AL427)^2))</f>
        <v>0</v>
      </c>
      <c r="AO427" s="13"/>
      <c r="AP427" s="13"/>
      <c r="AQ427" s="19" t="str">
        <f t="shared" si="28"/>
        <v/>
      </c>
      <c r="AU427" s="19" t="str">
        <f t="shared" si="29"/>
        <v/>
      </c>
    </row>
    <row r="428" spans="3:47" ht="25.05" customHeight="1">
      <c r="C428" s="17" t="str">
        <f>IF($A428="","",IF(VLOOKUP($A428,Spiele!$A$2:$D$16,3,FALSE)=$B428,"H","G"))</f>
        <v/>
      </c>
      <c r="D428" s="17" t="str">
        <f>IF($B428="","",IF(VLOOKUP($A428,Spiele!$A$2:$F$16,3,FALSE)=$B428,VLOOKUP($A428,Spiele!$A$2:$F$16,4,FALSE),VLOOKUP($A428,Spiele!$A$2:$F$16,3,FALSE)))</f>
        <v/>
      </c>
      <c r="E428" s="18">
        <f>IF(Abschlüsse[[#This Row],[Ergeb]]="ET",0,COUNTIFS($A$2:$A428,$A428,$B$2:$B428,$B428,$L$2:$L428,"&lt;&gt;ET"))</f>
        <v>0</v>
      </c>
      <c r="F428" s="11"/>
      <c r="G428" s="12"/>
      <c r="H428" s="18">
        <f>COUNTIFS('Rote Karten'!$A$2:$A$4,$A428,'Rote Karten'!$D$2:$D$4,"&lt;&gt;"&amp;$B428,'Rote Karten'!$B$2:$B$4,"&lt;"&amp;$F428,'Rote Karten'!$C$2:$C$4,"&lt;="&amp;$G428)-COUNTIFS('Rote Karten'!$A$2:$A$4,$A428,'Rote Karten'!$D$2:$D$4,$B428,'Rote Karten'!$B$2:$B$4,"&lt;"&amp;$F428,'Rote Karten'!$C$2:$C$4,"&lt;="&amp;$G428)</f>
        <v>0</v>
      </c>
      <c r="I428" s="17" t="str">
        <f>IF(OR($L428="Tor",$L428="ET"),_xlfn.IFNA(IF(VLOOKUP($A428,Spiele!$A$2:$C$16,3,FALSE)=$B428,COUNTIFS($L$2:$L428,"Tor",$B$2:$B428,$B428,$A$2:$A428,$A428)+COUNTIFS($L$2:$L428,"ET",$B$2:$B428,$B428,$A$2:$A428,$A428)&amp;":"&amp;COUNTIFS($L$2:$L428,"Tor",$B$2:$B428,"&lt;&gt;"&amp;$B428,$A$2:$A428,$A428)+COUNTIFS($L$2:$L428,"ET",$B$2:$B428,"&lt;&gt;"&amp;$B428,$A$2:$A428,$A428),COUNTIFS($L$2:$L428,"Tor",$B$2:$B428,"&lt;&gt;"&amp;$B428,$A$2:$A428,$A428)+COUNTIFS($L$2:$L428,"ET",$B$2:$B428,"&lt;&gt;"&amp;$B428,$A$2:$A428,$A428)&amp;":"&amp;COUNTIFS($L$2:$L428,"Tor",$B$2:$B428,$B428,$A$2:$A428,$A428)+COUNTIFS($L$2:$L428,"ET",$B$2:$B428,$B428,$A$2:$A428,$A428)),""),"")</f>
        <v/>
      </c>
      <c r="J428" s="18" t="str">
        <f>_xlfn.IFNA(IF(VLOOKUP($A428,Spiele!$A$2:$D$16,3,FALSE)=$B428,(COUNTIFS($L$1:$L427,"Tor",$B$1:$B427,$B428,$A$1:$A427,$A428)+COUNTIFS($L$1:$L427,"ET",$B$1:$B427,$B428,$A$1:$A427,$A428))-(COUNTIFS($L$1:$L427,"Tor",$B$1:$B427,"&lt;&gt;"&amp;$B428,$A$1:$A427,$A428)+COUNTIFS($L$1:$L427,"ET",$B$1:$B427,"&lt;&gt;"&amp;$B428,$A$1:$A427,$A428)),(COUNTIFS($L$1:$L427,"Tor",$B$1:$B427,$B428,$A$1:$A427,$A428)+COUNTIFS($L$1:$L427,"ET",$B$1:$B427,$B428,$A$1:$A427,$A428))-(COUNTIFS($L$1:$L427,"Tor",$B$1:$B427,"&lt;&gt;"&amp;$B428,$A$1:$A427,$A428)+COUNTIFS($L$1:$L427,"ET",$B$1:$B427,"&lt;&gt;"&amp;$B428,$A$1:$A427,$A428))),"")</f>
        <v/>
      </c>
      <c r="O428" s="17"/>
      <c r="AC428" s="14"/>
      <c r="AD428" s="14"/>
      <c r="AE428" s="18"/>
      <c r="AH428" s="19">
        <f t="shared" si="26"/>
        <v>0</v>
      </c>
      <c r="AI428" s="19">
        <f t="shared" si="27"/>
        <v>180</v>
      </c>
      <c r="AM428" s="19">
        <f>IF(Abschlüsse[[#This Row],[Ergeb]]="ET","",SQRT(($AF428-$AK428)^2+($AG428-$AL428)^2))</f>
        <v>0</v>
      </c>
      <c r="AO428" s="13"/>
      <c r="AP428" s="13"/>
      <c r="AQ428" s="19" t="str">
        <f t="shared" si="28"/>
        <v/>
      </c>
      <c r="AU428" s="19" t="str">
        <f t="shared" si="29"/>
        <v/>
      </c>
    </row>
    <row r="429" spans="3:47" ht="25.05" customHeight="1">
      <c r="C429" s="17" t="str">
        <f>IF($A429="","",IF(VLOOKUP($A429,Spiele!$A$2:$D$16,3,FALSE)=$B429,"H","G"))</f>
        <v/>
      </c>
      <c r="D429" s="17" t="str">
        <f>IF($B429="","",IF(VLOOKUP($A429,Spiele!$A$2:$F$16,3,FALSE)=$B429,VLOOKUP($A429,Spiele!$A$2:$F$16,4,FALSE),VLOOKUP($A429,Spiele!$A$2:$F$16,3,FALSE)))</f>
        <v/>
      </c>
      <c r="E429" s="18">
        <f>IF(Abschlüsse[[#This Row],[Ergeb]]="ET",0,COUNTIFS($A$2:$A429,$A429,$B$2:$B429,$B429,$L$2:$L429,"&lt;&gt;ET"))</f>
        <v>0</v>
      </c>
      <c r="F429" s="11"/>
      <c r="G429" s="12"/>
      <c r="H429" s="18">
        <f>COUNTIFS('Rote Karten'!$A$2:$A$4,$A429,'Rote Karten'!$D$2:$D$4,"&lt;&gt;"&amp;$B429,'Rote Karten'!$B$2:$B$4,"&lt;"&amp;$F429,'Rote Karten'!$C$2:$C$4,"&lt;="&amp;$G429)-COUNTIFS('Rote Karten'!$A$2:$A$4,$A429,'Rote Karten'!$D$2:$D$4,$B429,'Rote Karten'!$B$2:$B$4,"&lt;"&amp;$F429,'Rote Karten'!$C$2:$C$4,"&lt;="&amp;$G429)</f>
        <v>0</v>
      </c>
      <c r="I429" s="17" t="str">
        <f>IF(OR($L429="Tor",$L429="ET"),_xlfn.IFNA(IF(VLOOKUP($A429,Spiele!$A$2:$C$16,3,FALSE)=$B429,COUNTIFS($L$2:$L429,"Tor",$B$2:$B429,$B429,$A$2:$A429,$A429)+COUNTIFS($L$2:$L429,"ET",$B$2:$B429,$B429,$A$2:$A429,$A429)&amp;":"&amp;COUNTIFS($L$2:$L429,"Tor",$B$2:$B429,"&lt;&gt;"&amp;$B429,$A$2:$A429,$A429)+COUNTIFS($L$2:$L429,"ET",$B$2:$B429,"&lt;&gt;"&amp;$B429,$A$2:$A429,$A429),COUNTIFS($L$2:$L429,"Tor",$B$2:$B429,"&lt;&gt;"&amp;$B429,$A$2:$A429,$A429)+COUNTIFS($L$2:$L429,"ET",$B$2:$B429,"&lt;&gt;"&amp;$B429,$A$2:$A429,$A429)&amp;":"&amp;COUNTIFS($L$2:$L429,"Tor",$B$2:$B429,$B429,$A$2:$A429,$A429)+COUNTIFS($L$2:$L429,"ET",$B$2:$B429,$B429,$A$2:$A429,$A429)),""),"")</f>
        <v/>
      </c>
      <c r="J429" s="18" t="str">
        <f>_xlfn.IFNA(IF(VLOOKUP($A429,Spiele!$A$2:$D$16,3,FALSE)=$B429,(COUNTIFS($L$1:$L428,"Tor",$B$1:$B428,$B429,$A$1:$A428,$A429)+COUNTIFS($L$1:$L428,"ET",$B$1:$B428,$B429,$A$1:$A428,$A429))-(COUNTIFS($L$1:$L428,"Tor",$B$1:$B428,"&lt;&gt;"&amp;$B429,$A$1:$A428,$A429)+COUNTIFS($L$1:$L428,"ET",$B$1:$B428,"&lt;&gt;"&amp;$B429,$A$1:$A428,$A429)),(COUNTIFS($L$1:$L428,"Tor",$B$1:$B428,$B429,$A$1:$A428,$A429)+COUNTIFS($L$1:$L428,"ET",$B$1:$B428,$B429,$A$1:$A428,$A429))-(COUNTIFS($L$1:$L428,"Tor",$B$1:$B428,"&lt;&gt;"&amp;$B429,$A$1:$A428,$A429)+COUNTIFS($L$1:$L428,"ET",$B$1:$B428,"&lt;&gt;"&amp;$B429,$A$1:$A428,$A429))),"")</f>
        <v/>
      </c>
      <c r="O429" s="17"/>
      <c r="AC429" s="14"/>
      <c r="AD429" s="14"/>
      <c r="AE429" s="18"/>
      <c r="AH429" s="19">
        <f t="shared" si="26"/>
        <v>0</v>
      </c>
      <c r="AI429" s="19">
        <f t="shared" si="27"/>
        <v>180</v>
      </c>
      <c r="AM429" s="19">
        <f>IF(Abschlüsse[[#This Row],[Ergeb]]="ET","",SQRT(($AF429-$AK429)^2+($AG429-$AL429)^2))</f>
        <v>0</v>
      </c>
      <c r="AO429" s="13"/>
      <c r="AP429" s="13"/>
      <c r="AQ429" s="19" t="str">
        <f t="shared" si="28"/>
        <v/>
      </c>
      <c r="AU429" s="19" t="str">
        <f t="shared" si="29"/>
        <v/>
      </c>
    </row>
    <row r="430" spans="3:47" ht="25.05" customHeight="1">
      <c r="C430" s="17" t="str">
        <f>IF($A430="","",IF(VLOOKUP($A430,Spiele!$A$2:$D$16,3,FALSE)=$B430,"H","G"))</f>
        <v/>
      </c>
      <c r="D430" s="17" t="str">
        <f>IF($B430="","",IF(VLOOKUP($A430,Spiele!$A$2:$F$16,3,FALSE)=$B430,VLOOKUP($A430,Spiele!$A$2:$F$16,4,FALSE),VLOOKUP($A430,Spiele!$A$2:$F$16,3,FALSE)))</f>
        <v/>
      </c>
      <c r="E430" s="18">
        <f>IF(Abschlüsse[[#This Row],[Ergeb]]="ET",0,COUNTIFS($A$2:$A430,$A430,$B$2:$B430,$B430,$L$2:$L430,"&lt;&gt;ET"))</f>
        <v>0</v>
      </c>
      <c r="F430" s="11"/>
      <c r="G430" s="12"/>
      <c r="H430" s="18">
        <f>COUNTIFS('Rote Karten'!$A$2:$A$4,$A430,'Rote Karten'!$D$2:$D$4,"&lt;&gt;"&amp;$B430,'Rote Karten'!$B$2:$B$4,"&lt;"&amp;$F430,'Rote Karten'!$C$2:$C$4,"&lt;="&amp;$G430)-COUNTIFS('Rote Karten'!$A$2:$A$4,$A430,'Rote Karten'!$D$2:$D$4,$B430,'Rote Karten'!$B$2:$B$4,"&lt;"&amp;$F430,'Rote Karten'!$C$2:$C$4,"&lt;="&amp;$G430)</f>
        <v>0</v>
      </c>
      <c r="I430" s="17" t="str">
        <f>IF(OR($L430="Tor",$L430="ET"),_xlfn.IFNA(IF(VLOOKUP($A430,Spiele!$A$2:$C$16,3,FALSE)=$B430,COUNTIFS($L$2:$L430,"Tor",$B$2:$B430,$B430,$A$2:$A430,$A430)+COUNTIFS($L$2:$L430,"ET",$B$2:$B430,$B430,$A$2:$A430,$A430)&amp;":"&amp;COUNTIFS($L$2:$L430,"Tor",$B$2:$B430,"&lt;&gt;"&amp;$B430,$A$2:$A430,$A430)+COUNTIFS($L$2:$L430,"ET",$B$2:$B430,"&lt;&gt;"&amp;$B430,$A$2:$A430,$A430),COUNTIFS($L$2:$L430,"Tor",$B$2:$B430,"&lt;&gt;"&amp;$B430,$A$2:$A430,$A430)+COUNTIFS($L$2:$L430,"ET",$B$2:$B430,"&lt;&gt;"&amp;$B430,$A$2:$A430,$A430)&amp;":"&amp;COUNTIFS($L$2:$L430,"Tor",$B$2:$B430,$B430,$A$2:$A430,$A430)+COUNTIFS($L$2:$L430,"ET",$B$2:$B430,$B430,$A$2:$A430,$A430)),""),"")</f>
        <v/>
      </c>
      <c r="J430" s="18" t="str">
        <f>_xlfn.IFNA(IF(VLOOKUP($A430,Spiele!$A$2:$D$16,3,FALSE)=$B430,(COUNTIFS($L$1:$L429,"Tor",$B$1:$B429,$B430,$A$1:$A429,$A430)+COUNTIFS($L$1:$L429,"ET",$B$1:$B429,$B430,$A$1:$A429,$A430))-(COUNTIFS($L$1:$L429,"Tor",$B$1:$B429,"&lt;&gt;"&amp;$B430,$A$1:$A429,$A430)+COUNTIFS($L$1:$L429,"ET",$B$1:$B429,"&lt;&gt;"&amp;$B430,$A$1:$A429,$A430)),(COUNTIFS($L$1:$L429,"Tor",$B$1:$B429,$B430,$A$1:$A429,$A430)+COUNTIFS($L$1:$L429,"ET",$B$1:$B429,$B430,$A$1:$A429,$A430))-(COUNTIFS($L$1:$L429,"Tor",$B$1:$B429,"&lt;&gt;"&amp;$B430,$A$1:$A429,$A430)+COUNTIFS($L$1:$L429,"ET",$B$1:$B429,"&lt;&gt;"&amp;$B430,$A$1:$A429,$A430))),"")</f>
        <v/>
      </c>
      <c r="O430" s="17"/>
      <c r="AC430" s="14"/>
      <c r="AD430" s="14"/>
      <c r="AE430" s="18"/>
      <c r="AH430" s="19">
        <f t="shared" si="26"/>
        <v>0</v>
      </c>
      <c r="AI430" s="19">
        <f t="shared" si="27"/>
        <v>180</v>
      </c>
      <c r="AM430" s="19">
        <f>IF(Abschlüsse[[#This Row],[Ergeb]]="ET","",SQRT(($AF430-$AK430)^2+($AG430-$AL430)^2))</f>
        <v>0</v>
      </c>
      <c r="AO430" s="13"/>
      <c r="AP430" s="13"/>
      <c r="AQ430" s="19" t="str">
        <f t="shared" si="28"/>
        <v/>
      </c>
      <c r="AU430" s="19" t="str">
        <f t="shared" si="29"/>
        <v/>
      </c>
    </row>
    <row r="431" spans="3:47" ht="25.05" customHeight="1">
      <c r="C431" s="17" t="str">
        <f>IF($A431="","",IF(VLOOKUP($A431,Spiele!$A$2:$D$16,3,FALSE)=$B431,"H","G"))</f>
        <v/>
      </c>
      <c r="D431" s="17" t="str">
        <f>IF($B431="","",IF(VLOOKUP($A431,Spiele!$A$2:$F$16,3,FALSE)=$B431,VLOOKUP($A431,Spiele!$A$2:$F$16,4,FALSE),VLOOKUP($A431,Spiele!$A$2:$F$16,3,FALSE)))</f>
        <v/>
      </c>
      <c r="E431" s="18">
        <f>IF(Abschlüsse[[#This Row],[Ergeb]]="ET",0,COUNTIFS($A$2:$A431,$A431,$B$2:$B431,$B431,$L$2:$L431,"&lt;&gt;ET"))</f>
        <v>0</v>
      </c>
      <c r="F431" s="11"/>
      <c r="G431" s="12"/>
      <c r="H431" s="18">
        <f>COUNTIFS('Rote Karten'!$A$2:$A$4,$A431,'Rote Karten'!$D$2:$D$4,"&lt;&gt;"&amp;$B431,'Rote Karten'!$B$2:$B$4,"&lt;"&amp;$F431,'Rote Karten'!$C$2:$C$4,"&lt;="&amp;$G431)-COUNTIFS('Rote Karten'!$A$2:$A$4,$A431,'Rote Karten'!$D$2:$D$4,$B431,'Rote Karten'!$B$2:$B$4,"&lt;"&amp;$F431,'Rote Karten'!$C$2:$C$4,"&lt;="&amp;$G431)</f>
        <v>0</v>
      </c>
      <c r="I431" s="17" t="str">
        <f>IF(OR($L431="Tor",$L431="ET"),_xlfn.IFNA(IF(VLOOKUP($A431,Spiele!$A$2:$C$16,3,FALSE)=$B431,COUNTIFS($L$2:$L431,"Tor",$B$2:$B431,$B431,$A$2:$A431,$A431)+COUNTIFS($L$2:$L431,"ET",$B$2:$B431,$B431,$A$2:$A431,$A431)&amp;":"&amp;COUNTIFS($L$2:$L431,"Tor",$B$2:$B431,"&lt;&gt;"&amp;$B431,$A$2:$A431,$A431)+COUNTIFS($L$2:$L431,"ET",$B$2:$B431,"&lt;&gt;"&amp;$B431,$A$2:$A431,$A431),COUNTIFS($L$2:$L431,"Tor",$B$2:$B431,"&lt;&gt;"&amp;$B431,$A$2:$A431,$A431)+COUNTIFS($L$2:$L431,"ET",$B$2:$B431,"&lt;&gt;"&amp;$B431,$A$2:$A431,$A431)&amp;":"&amp;COUNTIFS($L$2:$L431,"Tor",$B$2:$B431,$B431,$A$2:$A431,$A431)+COUNTIFS($L$2:$L431,"ET",$B$2:$B431,$B431,$A$2:$A431,$A431)),""),"")</f>
        <v/>
      </c>
      <c r="J431" s="18" t="str">
        <f>_xlfn.IFNA(IF(VLOOKUP($A431,Spiele!$A$2:$D$16,3,FALSE)=$B431,(COUNTIFS($L$1:$L430,"Tor",$B$1:$B430,$B431,$A$1:$A430,$A431)+COUNTIFS($L$1:$L430,"ET",$B$1:$B430,$B431,$A$1:$A430,$A431))-(COUNTIFS($L$1:$L430,"Tor",$B$1:$B430,"&lt;&gt;"&amp;$B431,$A$1:$A430,$A431)+COUNTIFS($L$1:$L430,"ET",$B$1:$B430,"&lt;&gt;"&amp;$B431,$A$1:$A430,$A431)),(COUNTIFS($L$1:$L430,"Tor",$B$1:$B430,$B431,$A$1:$A430,$A431)+COUNTIFS($L$1:$L430,"ET",$B$1:$B430,$B431,$A$1:$A430,$A431))-(COUNTIFS($L$1:$L430,"Tor",$B$1:$B430,"&lt;&gt;"&amp;$B431,$A$1:$A430,$A431)+COUNTIFS($L$1:$L430,"ET",$B$1:$B430,"&lt;&gt;"&amp;$B431,$A$1:$A430,$A431))),"")</f>
        <v/>
      </c>
      <c r="O431" s="17"/>
      <c r="AC431" s="14"/>
      <c r="AD431" s="14"/>
      <c r="AE431" s="18"/>
      <c r="AH431" s="19">
        <f t="shared" si="26"/>
        <v>0</v>
      </c>
      <c r="AI431" s="19">
        <f t="shared" si="27"/>
        <v>180</v>
      </c>
      <c r="AM431" s="19">
        <f>IF(Abschlüsse[[#This Row],[Ergeb]]="ET","",SQRT(($AF431-$AK431)^2+($AG431-$AL431)^2))</f>
        <v>0</v>
      </c>
      <c r="AO431" s="13"/>
      <c r="AP431" s="13"/>
      <c r="AQ431" s="19" t="str">
        <f t="shared" si="28"/>
        <v/>
      </c>
      <c r="AU431" s="19" t="str">
        <f t="shared" si="29"/>
        <v/>
      </c>
    </row>
    <row r="432" spans="3:47" ht="25.05" customHeight="1">
      <c r="C432" s="17" t="str">
        <f>IF($A432="","",IF(VLOOKUP($A432,Spiele!$A$2:$D$16,3,FALSE)=$B432,"H","G"))</f>
        <v/>
      </c>
      <c r="D432" s="17" t="str">
        <f>IF($B432="","",IF(VLOOKUP($A432,Spiele!$A$2:$F$16,3,FALSE)=$B432,VLOOKUP($A432,Spiele!$A$2:$F$16,4,FALSE),VLOOKUP($A432,Spiele!$A$2:$F$16,3,FALSE)))</f>
        <v/>
      </c>
      <c r="E432" s="18">
        <f>IF(Abschlüsse[[#This Row],[Ergeb]]="ET",0,COUNTIFS($A$2:$A432,$A432,$B$2:$B432,$B432,$L$2:$L432,"&lt;&gt;ET"))</f>
        <v>0</v>
      </c>
      <c r="F432" s="11"/>
      <c r="G432" s="12"/>
      <c r="H432" s="18">
        <f>COUNTIFS('Rote Karten'!$A$2:$A$4,$A432,'Rote Karten'!$D$2:$D$4,"&lt;&gt;"&amp;$B432,'Rote Karten'!$B$2:$B$4,"&lt;"&amp;$F432,'Rote Karten'!$C$2:$C$4,"&lt;="&amp;$G432)-COUNTIFS('Rote Karten'!$A$2:$A$4,$A432,'Rote Karten'!$D$2:$D$4,$B432,'Rote Karten'!$B$2:$B$4,"&lt;"&amp;$F432,'Rote Karten'!$C$2:$C$4,"&lt;="&amp;$G432)</f>
        <v>0</v>
      </c>
      <c r="I432" s="17" t="str">
        <f>IF(OR($L432="Tor",$L432="ET"),_xlfn.IFNA(IF(VLOOKUP($A432,Spiele!$A$2:$C$16,3,FALSE)=$B432,COUNTIFS($L$2:$L432,"Tor",$B$2:$B432,$B432,$A$2:$A432,$A432)+COUNTIFS($L$2:$L432,"ET",$B$2:$B432,$B432,$A$2:$A432,$A432)&amp;":"&amp;COUNTIFS($L$2:$L432,"Tor",$B$2:$B432,"&lt;&gt;"&amp;$B432,$A$2:$A432,$A432)+COUNTIFS($L$2:$L432,"ET",$B$2:$B432,"&lt;&gt;"&amp;$B432,$A$2:$A432,$A432),COUNTIFS($L$2:$L432,"Tor",$B$2:$B432,"&lt;&gt;"&amp;$B432,$A$2:$A432,$A432)+COUNTIFS($L$2:$L432,"ET",$B$2:$B432,"&lt;&gt;"&amp;$B432,$A$2:$A432,$A432)&amp;":"&amp;COUNTIFS($L$2:$L432,"Tor",$B$2:$B432,$B432,$A$2:$A432,$A432)+COUNTIFS($L$2:$L432,"ET",$B$2:$B432,$B432,$A$2:$A432,$A432)),""),"")</f>
        <v/>
      </c>
      <c r="J432" s="18" t="str">
        <f>_xlfn.IFNA(IF(VLOOKUP($A432,Spiele!$A$2:$D$16,3,FALSE)=$B432,(COUNTIFS($L$1:$L431,"Tor",$B$1:$B431,$B432,$A$1:$A431,$A432)+COUNTIFS($L$1:$L431,"ET",$B$1:$B431,$B432,$A$1:$A431,$A432))-(COUNTIFS($L$1:$L431,"Tor",$B$1:$B431,"&lt;&gt;"&amp;$B432,$A$1:$A431,$A432)+COUNTIFS($L$1:$L431,"ET",$B$1:$B431,"&lt;&gt;"&amp;$B432,$A$1:$A431,$A432)),(COUNTIFS($L$1:$L431,"Tor",$B$1:$B431,$B432,$A$1:$A431,$A432)+COUNTIFS($L$1:$L431,"ET",$B$1:$B431,$B432,$A$1:$A431,$A432))-(COUNTIFS($L$1:$L431,"Tor",$B$1:$B431,"&lt;&gt;"&amp;$B432,$A$1:$A431,$A432)+COUNTIFS($L$1:$L431,"ET",$B$1:$B431,"&lt;&gt;"&amp;$B432,$A$1:$A431,$A432))),"")</f>
        <v/>
      </c>
      <c r="O432" s="17"/>
      <c r="AC432" s="14"/>
      <c r="AD432" s="14"/>
      <c r="AE432" s="18"/>
      <c r="AH432" s="19">
        <f t="shared" si="26"/>
        <v>0</v>
      </c>
      <c r="AI432" s="19">
        <f t="shared" si="27"/>
        <v>180</v>
      </c>
      <c r="AM432" s="19">
        <f>IF(Abschlüsse[[#This Row],[Ergeb]]="ET","",SQRT(($AF432-$AK432)^2+($AG432-$AL432)^2))</f>
        <v>0</v>
      </c>
      <c r="AO432" s="13"/>
      <c r="AP432" s="13"/>
      <c r="AQ432" s="19" t="str">
        <f t="shared" si="28"/>
        <v/>
      </c>
      <c r="AU432" s="19" t="str">
        <f t="shared" si="29"/>
        <v/>
      </c>
    </row>
    <row r="433" spans="3:47" ht="25.05" customHeight="1">
      <c r="C433" s="17" t="str">
        <f>IF($A433="","",IF(VLOOKUP($A433,Spiele!$A$2:$D$16,3,FALSE)=$B433,"H","G"))</f>
        <v/>
      </c>
      <c r="D433" s="17" t="str">
        <f>IF($B433="","",IF(VLOOKUP($A433,Spiele!$A$2:$F$16,3,FALSE)=$B433,VLOOKUP($A433,Spiele!$A$2:$F$16,4,FALSE),VLOOKUP($A433,Spiele!$A$2:$F$16,3,FALSE)))</f>
        <v/>
      </c>
      <c r="E433" s="18">
        <f>IF(Abschlüsse[[#This Row],[Ergeb]]="ET",0,COUNTIFS($A$2:$A433,$A433,$B$2:$B433,$B433,$L$2:$L433,"&lt;&gt;ET"))</f>
        <v>0</v>
      </c>
      <c r="F433" s="11"/>
      <c r="G433" s="12"/>
      <c r="H433" s="18">
        <f>COUNTIFS('Rote Karten'!$A$2:$A$4,$A433,'Rote Karten'!$D$2:$D$4,"&lt;&gt;"&amp;$B433,'Rote Karten'!$B$2:$B$4,"&lt;"&amp;$F433,'Rote Karten'!$C$2:$C$4,"&lt;="&amp;$G433)-COUNTIFS('Rote Karten'!$A$2:$A$4,$A433,'Rote Karten'!$D$2:$D$4,$B433,'Rote Karten'!$B$2:$B$4,"&lt;"&amp;$F433,'Rote Karten'!$C$2:$C$4,"&lt;="&amp;$G433)</f>
        <v>0</v>
      </c>
      <c r="I433" s="17" t="str">
        <f>IF(OR($L433="Tor",$L433="ET"),_xlfn.IFNA(IF(VLOOKUP($A433,Spiele!$A$2:$C$16,3,FALSE)=$B433,COUNTIFS($L$2:$L433,"Tor",$B$2:$B433,$B433,$A$2:$A433,$A433)+COUNTIFS($L$2:$L433,"ET",$B$2:$B433,$B433,$A$2:$A433,$A433)&amp;":"&amp;COUNTIFS($L$2:$L433,"Tor",$B$2:$B433,"&lt;&gt;"&amp;$B433,$A$2:$A433,$A433)+COUNTIFS($L$2:$L433,"ET",$B$2:$B433,"&lt;&gt;"&amp;$B433,$A$2:$A433,$A433),COUNTIFS($L$2:$L433,"Tor",$B$2:$B433,"&lt;&gt;"&amp;$B433,$A$2:$A433,$A433)+COUNTIFS($L$2:$L433,"ET",$B$2:$B433,"&lt;&gt;"&amp;$B433,$A$2:$A433,$A433)&amp;":"&amp;COUNTIFS($L$2:$L433,"Tor",$B$2:$B433,$B433,$A$2:$A433,$A433)+COUNTIFS($L$2:$L433,"ET",$B$2:$B433,$B433,$A$2:$A433,$A433)),""),"")</f>
        <v/>
      </c>
      <c r="J433" s="18" t="str">
        <f>_xlfn.IFNA(IF(VLOOKUP($A433,Spiele!$A$2:$D$16,3,FALSE)=$B433,(COUNTIFS($L$1:$L432,"Tor",$B$1:$B432,$B433,$A$1:$A432,$A433)+COUNTIFS($L$1:$L432,"ET",$B$1:$B432,$B433,$A$1:$A432,$A433))-(COUNTIFS($L$1:$L432,"Tor",$B$1:$B432,"&lt;&gt;"&amp;$B433,$A$1:$A432,$A433)+COUNTIFS($L$1:$L432,"ET",$B$1:$B432,"&lt;&gt;"&amp;$B433,$A$1:$A432,$A433)),(COUNTIFS($L$1:$L432,"Tor",$B$1:$B432,$B433,$A$1:$A432,$A433)+COUNTIFS($L$1:$L432,"ET",$B$1:$B432,$B433,$A$1:$A432,$A433))-(COUNTIFS($L$1:$L432,"Tor",$B$1:$B432,"&lt;&gt;"&amp;$B433,$A$1:$A432,$A433)+COUNTIFS($L$1:$L432,"ET",$B$1:$B432,"&lt;&gt;"&amp;$B433,$A$1:$A432,$A433))),"")</f>
        <v/>
      </c>
      <c r="O433" s="17"/>
      <c r="AC433" s="14"/>
      <c r="AD433" s="14"/>
      <c r="AE433" s="18"/>
      <c r="AH433" s="19">
        <f t="shared" si="26"/>
        <v>0</v>
      </c>
      <c r="AI433" s="19">
        <f t="shared" si="27"/>
        <v>180</v>
      </c>
      <c r="AM433" s="19">
        <f>IF(Abschlüsse[[#This Row],[Ergeb]]="ET","",SQRT(($AF433-$AK433)^2+($AG433-$AL433)^2))</f>
        <v>0</v>
      </c>
      <c r="AO433" s="13"/>
      <c r="AP433" s="13"/>
      <c r="AQ433" s="19" t="str">
        <f t="shared" si="28"/>
        <v/>
      </c>
      <c r="AU433" s="19" t="str">
        <f t="shared" si="29"/>
        <v/>
      </c>
    </row>
    <row r="434" spans="3:47" ht="25.05" customHeight="1">
      <c r="C434" s="17" t="str">
        <f>IF($A434="","",IF(VLOOKUP($A434,Spiele!$A$2:$D$16,3,FALSE)=$B434,"H","G"))</f>
        <v/>
      </c>
      <c r="D434" s="17" t="str">
        <f>IF($B434="","",IF(VLOOKUP($A434,Spiele!$A$2:$F$16,3,FALSE)=$B434,VLOOKUP($A434,Spiele!$A$2:$F$16,4,FALSE),VLOOKUP($A434,Spiele!$A$2:$F$16,3,FALSE)))</f>
        <v/>
      </c>
      <c r="E434" s="18">
        <f>IF(Abschlüsse[[#This Row],[Ergeb]]="ET",0,COUNTIFS($A$2:$A434,$A434,$B$2:$B434,$B434,$L$2:$L434,"&lt;&gt;ET"))</f>
        <v>0</v>
      </c>
      <c r="F434" s="11"/>
      <c r="G434" s="12"/>
      <c r="H434" s="18">
        <f>COUNTIFS('Rote Karten'!$A$2:$A$4,$A434,'Rote Karten'!$D$2:$D$4,"&lt;&gt;"&amp;$B434,'Rote Karten'!$B$2:$B$4,"&lt;"&amp;$F434,'Rote Karten'!$C$2:$C$4,"&lt;="&amp;$G434)-COUNTIFS('Rote Karten'!$A$2:$A$4,$A434,'Rote Karten'!$D$2:$D$4,$B434,'Rote Karten'!$B$2:$B$4,"&lt;"&amp;$F434,'Rote Karten'!$C$2:$C$4,"&lt;="&amp;$G434)</f>
        <v>0</v>
      </c>
      <c r="I434" s="17" t="str">
        <f>IF(OR($L434="Tor",$L434="ET"),_xlfn.IFNA(IF(VLOOKUP($A434,Spiele!$A$2:$C$16,3,FALSE)=$B434,COUNTIFS($L$2:$L434,"Tor",$B$2:$B434,$B434,$A$2:$A434,$A434)+COUNTIFS($L$2:$L434,"ET",$B$2:$B434,$B434,$A$2:$A434,$A434)&amp;":"&amp;COUNTIFS($L$2:$L434,"Tor",$B$2:$B434,"&lt;&gt;"&amp;$B434,$A$2:$A434,$A434)+COUNTIFS($L$2:$L434,"ET",$B$2:$B434,"&lt;&gt;"&amp;$B434,$A$2:$A434,$A434),COUNTIFS($L$2:$L434,"Tor",$B$2:$B434,"&lt;&gt;"&amp;$B434,$A$2:$A434,$A434)+COUNTIFS($L$2:$L434,"ET",$B$2:$B434,"&lt;&gt;"&amp;$B434,$A$2:$A434,$A434)&amp;":"&amp;COUNTIFS($L$2:$L434,"Tor",$B$2:$B434,$B434,$A$2:$A434,$A434)+COUNTIFS($L$2:$L434,"ET",$B$2:$B434,$B434,$A$2:$A434,$A434)),""),"")</f>
        <v/>
      </c>
      <c r="J434" s="18" t="str">
        <f>_xlfn.IFNA(IF(VLOOKUP($A434,Spiele!$A$2:$D$16,3,FALSE)=$B434,(COUNTIFS($L$1:$L433,"Tor",$B$1:$B433,$B434,$A$1:$A433,$A434)+COUNTIFS($L$1:$L433,"ET",$B$1:$B433,$B434,$A$1:$A433,$A434))-(COUNTIFS($L$1:$L433,"Tor",$B$1:$B433,"&lt;&gt;"&amp;$B434,$A$1:$A433,$A434)+COUNTIFS($L$1:$L433,"ET",$B$1:$B433,"&lt;&gt;"&amp;$B434,$A$1:$A433,$A434)),(COUNTIFS($L$1:$L433,"Tor",$B$1:$B433,$B434,$A$1:$A433,$A434)+COUNTIFS($L$1:$L433,"ET",$B$1:$B433,$B434,$A$1:$A433,$A434))-(COUNTIFS($L$1:$L433,"Tor",$B$1:$B433,"&lt;&gt;"&amp;$B434,$A$1:$A433,$A434)+COUNTIFS($L$1:$L433,"ET",$B$1:$B433,"&lt;&gt;"&amp;$B434,$A$1:$A433,$A434))),"")</f>
        <v/>
      </c>
      <c r="O434" s="17"/>
      <c r="AC434" s="14"/>
      <c r="AD434" s="14"/>
      <c r="AE434" s="18"/>
      <c r="AH434" s="19">
        <f t="shared" si="26"/>
        <v>0</v>
      </c>
      <c r="AI434" s="19">
        <f t="shared" si="27"/>
        <v>180</v>
      </c>
      <c r="AM434" s="19">
        <f>IF(Abschlüsse[[#This Row],[Ergeb]]="ET","",SQRT(($AF434-$AK434)^2+($AG434-$AL434)^2))</f>
        <v>0</v>
      </c>
      <c r="AO434" s="13"/>
      <c r="AP434" s="13"/>
      <c r="AQ434" s="19" t="str">
        <f t="shared" si="28"/>
        <v/>
      </c>
      <c r="AU434" s="19" t="str">
        <f t="shared" si="29"/>
        <v/>
      </c>
    </row>
    <row r="435" spans="3:47" ht="25.05" customHeight="1">
      <c r="C435" s="17" t="str">
        <f>IF($A435="","",IF(VLOOKUP($A435,Spiele!$A$2:$D$16,3,FALSE)=$B435,"H","G"))</f>
        <v/>
      </c>
      <c r="D435" s="17" t="str">
        <f>IF($B435="","",IF(VLOOKUP($A435,Spiele!$A$2:$F$16,3,FALSE)=$B435,VLOOKUP($A435,Spiele!$A$2:$F$16,4,FALSE),VLOOKUP($A435,Spiele!$A$2:$F$16,3,FALSE)))</f>
        <v/>
      </c>
      <c r="E435" s="18">
        <f>IF(Abschlüsse[[#This Row],[Ergeb]]="ET",0,COUNTIFS($A$2:$A435,$A435,$B$2:$B435,$B435,$L$2:$L435,"&lt;&gt;ET"))</f>
        <v>0</v>
      </c>
      <c r="F435" s="11"/>
      <c r="G435" s="12"/>
      <c r="H435" s="18">
        <f>COUNTIFS('Rote Karten'!$A$2:$A$4,$A435,'Rote Karten'!$D$2:$D$4,"&lt;&gt;"&amp;$B435,'Rote Karten'!$B$2:$B$4,"&lt;"&amp;$F435,'Rote Karten'!$C$2:$C$4,"&lt;="&amp;$G435)-COUNTIFS('Rote Karten'!$A$2:$A$4,$A435,'Rote Karten'!$D$2:$D$4,$B435,'Rote Karten'!$B$2:$B$4,"&lt;"&amp;$F435,'Rote Karten'!$C$2:$C$4,"&lt;="&amp;$G435)</f>
        <v>0</v>
      </c>
      <c r="I435" s="17" t="str">
        <f>IF(OR($L435="Tor",$L435="ET"),_xlfn.IFNA(IF(VLOOKUP($A435,Spiele!$A$2:$C$16,3,FALSE)=$B435,COUNTIFS($L$2:$L435,"Tor",$B$2:$B435,$B435,$A$2:$A435,$A435)+COUNTIFS($L$2:$L435,"ET",$B$2:$B435,$B435,$A$2:$A435,$A435)&amp;":"&amp;COUNTIFS($L$2:$L435,"Tor",$B$2:$B435,"&lt;&gt;"&amp;$B435,$A$2:$A435,$A435)+COUNTIFS($L$2:$L435,"ET",$B$2:$B435,"&lt;&gt;"&amp;$B435,$A$2:$A435,$A435),COUNTIFS($L$2:$L435,"Tor",$B$2:$B435,"&lt;&gt;"&amp;$B435,$A$2:$A435,$A435)+COUNTIFS($L$2:$L435,"ET",$B$2:$B435,"&lt;&gt;"&amp;$B435,$A$2:$A435,$A435)&amp;":"&amp;COUNTIFS($L$2:$L435,"Tor",$B$2:$B435,$B435,$A$2:$A435,$A435)+COUNTIFS($L$2:$L435,"ET",$B$2:$B435,$B435,$A$2:$A435,$A435)),""),"")</f>
        <v/>
      </c>
      <c r="J435" s="18" t="str">
        <f>_xlfn.IFNA(IF(VLOOKUP($A435,Spiele!$A$2:$D$16,3,FALSE)=$B435,(COUNTIFS($L$1:$L434,"Tor",$B$1:$B434,$B435,$A$1:$A434,$A435)+COUNTIFS($L$1:$L434,"ET",$B$1:$B434,$B435,$A$1:$A434,$A435))-(COUNTIFS($L$1:$L434,"Tor",$B$1:$B434,"&lt;&gt;"&amp;$B435,$A$1:$A434,$A435)+COUNTIFS($L$1:$L434,"ET",$B$1:$B434,"&lt;&gt;"&amp;$B435,$A$1:$A434,$A435)),(COUNTIFS($L$1:$L434,"Tor",$B$1:$B434,$B435,$A$1:$A434,$A435)+COUNTIFS($L$1:$L434,"ET",$B$1:$B434,$B435,$A$1:$A434,$A435))-(COUNTIFS($L$1:$L434,"Tor",$B$1:$B434,"&lt;&gt;"&amp;$B435,$A$1:$A434,$A435)+COUNTIFS($L$1:$L434,"ET",$B$1:$B434,"&lt;&gt;"&amp;$B435,$A$1:$A434,$A435))),"")</f>
        <v/>
      </c>
      <c r="O435" s="17"/>
      <c r="AC435" s="14"/>
      <c r="AD435" s="14"/>
      <c r="AE435" s="18"/>
      <c r="AH435" s="19">
        <f t="shared" si="26"/>
        <v>0</v>
      </c>
      <c r="AI435" s="19">
        <f t="shared" si="27"/>
        <v>180</v>
      </c>
      <c r="AM435" s="19">
        <f>IF(Abschlüsse[[#This Row],[Ergeb]]="ET","",SQRT(($AF435-$AK435)^2+($AG435-$AL435)^2))</f>
        <v>0</v>
      </c>
      <c r="AO435" s="13"/>
      <c r="AP435" s="13"/>
      <c r="AQ435" s="19" t="str">
        <f t="shared" si="28"/>
        <v/>
      </c>
      <c r="AU435" s="19" t="str">
        <f t="shared" si="29"/>
        <v/>
      </c>
    </row>
    <row r="436" spans="3:47" ht="25.05" customHeight="1">
      <c r="C436" s="17" t="str">
        <f>IF($A436="","",IF(VLOOKUP($A436,Spiele!$A$2:$D$16,3,FALSE)=$B436,"H","G"))</f>
        <v/>
      </c>
      <c r="D436" s="17" t="str">
        <f>IF($B436="","",IF(VLOOKUP($A436,Spiele!$A$2:$F$16,3,FALSE)=$B436,VLOOKUP($A436,Spiele!$A$2:$F$16,4,FALSE),VLOOKUP($A436,Spiele!$A$2:$F$16,3,FALSE)))</f>
        <v/>
      </c>
      <c r="E436" s="18">
        <f>IF(Abschlüsse[[#This Row],[Ergeb]]="ET",0,COUNTIFS($A$2:$A436,$A436,$B$2:$B436,$B436,$L$2:$L436,"&lt;&gt;ET"))</f>
        <v>0</v>
      </c>
      <c r="F436" s="11"/>
      <c r="G436" s="12"/>
      <c r="H436" s="18">
        <f>COUNTIFS('Rote Karten'!$A$2:$A$4,$A436,'Rote Karten'!$D$2:$D$4,"&lt;&gt;"&amp;$B436,'Rote Karten'!$B$2:$B$4,"&lt;"&amp;$F436,'Rote Karten'!$C$2:$C$4,"&lt;="&amp;$G436)-COUNTIFS('Rote Karten'!$A$2:$A$4,$A436,'Rote Karten'!$D$2:$D$4,$B436,'Rote Karten'!$B$2:$B$4,"&lt;"&amp;$F436,'Rote Karten'!$C$2:$C$4,"&lt;="&amp;$G436)</f>
        <v>0</v>
      </c>
      <c r="I436" s="17" t="str">
        <f>IF(OR($L436="Tor",$L436="ET"),_xlfn.IFNA(IF(VLOOKUP($A436,Spiele!$A$2:$C$16,3,FALSE)=$B436,COUNTIFS($L$2:$L436,"Tor",$B$2:$B436,$B436,$A$2:$A436,$A436)+COUNTIFS($L$2:$L436,"ET",$B$2:$B436,$B436,$A$2:$A436,$A436)&amp;":"&amp;COUNTIFS($L$2:$L436,"Tor",$B$2:$B436,"&lt;&gt;"&amp;$B436,$A$2:$A436,$A436)+COUNTIFS($L$2:$L436,"ET",$B$2:$B436,"&lt;&gt;"&amp;$B436,$A$2:$A436,$A436),COUNTIFS($L$2:$L436,"Tor",$B$2:$B436,"&lt;&gt;"&amp;$B436,$A$2:$A436,$A436)+COUNTIFS($L$2:$L436,"ET",$B$2:$B436,"&lt;&gt;"&amp;$B436,$A$2:$A436,$A436)&amp;":"&amp;COUNTIFS($L$2:$L436,"Tor",$B$2:$B436,$B436,$A$2:$A436,$A436)+COUNTIFS($L$2:$L436,"ET",$B$2:$B436,$B436,$A$2:$A436,$A436)),""),"")</f>
        <v/>
      </c>
      <c r="J436" s="18" t="str">
        <f>_xlfn.IFNA(IF(VLOOKUP($A436,Spiele!$A$2:$D$16,3,FALSE)=$B436,(COUNTIFS($L$1:$L435,"Tor",$B$1:$B435,$B436,$A$1:$A435,$A436)+COUNTIFS($L$1:$L435,"ET",$B$1:$B435,$B436,$A$1:$A435,$A436))-(COUNTIFS($L$1:$L435,"Tor",$B$1:$B435,"&lt;&gt;"&amp;$B436,$A$1:$A435,$A436)+COUNTIFS($L$1:$L435,"ET",$B$1:$B435,"&lt;&gt;"&amp;$B436,$A$1:$A435,$A436)),(COUNTIFS($L$1:$L435,"Tor",$B$1:$B435,$B436,$A$1:$A435,$A436)+COUNTIFS($L$1:$L435,"ET",$B$1:$B435,$B436,$A$1:$A435,$A436))-(COUNTIFS($L$1:$L435,"Tor",$B$1:$B435,"&lt;&gt;"&amp;$B436,$A$1:$A435,$A436)+COUNTIFS($L$1:$L435,"ET",$B$1:$B435,"&lt;&gt;"&amp;$B436,$A$1:$A435,$A436))),"")</f>
        <v/>
      </c>
      <c r="O436" s="17"/>
      <c r="AC436" s="14"/>
      <c r="AD436" s="14"/>
      <c r="AE436" s="18"/>
      <c r="AH436" s="19">
        <f t="shared" si="26"/>
        <v>0</v>
      </c>
      <c r="AI436" s="19">
        <f t="shared" si="27"/>
        <v>180</v>
      </c>
      <c r="AM436" s="19">
        <f>IF(Abschlüsse[[#This Row],[Ergeb]]="ET","",SQRT(($AF436-$AK436)^2+($AG436-$AL436)^2))</f>
        <v>0</v>
      </c>
      <c r="AO436" s="13"/>
      <c r="AP436" s="13"/>
      <c r="AQ436" s="19" t="str">
        <f t="shared" si="28"/>
        <v/>
      </c>
      <c r="AU436" s="19" t="str">
        <f t="shared" si="29"/>
        <v/>
      </c>
    </row>
    <row r="437" spans="3:47" ht="25.05" customHeight="1">
      <c r="C437" s="17" t="str">
        <f>IF($A437="","",IF(VLOOKUP($A437,Spiele!$A$2:$D$16,3,FALSE)=$B437,"H","G"))</f>
        <v/>
      </c>
      <c r="D437" s="17" t="str">
        <f>IF($B437="","",IF(VLOOKUP($A437,Spiele!$A$2:$F$16,3,FALSE)=$B437,VLOOKUP($A437,Spiele!$A$2:$F$16,4,FALSE),VLOOKUP($A437,Spiele!$A$2:$F$16,3,FALSE)))</f>
        <v/>
      </c>
      <c r="E437" s="18">
        <f>IF(Abschlüsse[[#This Row],[Ergeb]]="ET",0,COUNTIFS($A$2:$A437,$A437,$B$2:$B437,$B437,$L$2:$L437,"&lt;&gt;ET"))</f>
        <v>0</v>
      </c>
      <c r="F437" s="11"/>
      <c r="G437" s="12"/>
      <c r="H437" s="18">
        <f>COUNTIFS('Rote Karten'!$A$2:$A$4,$A437,'Rote Karten'!$D$2:$D$4,"&lt;&gt;"&amp;$B437,'Rote Karten'!$B$2:$B$4,"&lt;"&amp;$F437,'Rote Karten'!$C$2:$C$4,"&lt;="&amp;$G437)-COUNTIFS('Rote Karten'!$A$2:$A$4,$A437,'Rote Karten'!$D$2:$D$4,$B437,'Rote Karten'!$B$2:$B$4,"&lt;"&amp;$F437,'Rote Karten'!$C$2:$C$4,"&lt;="&amp;$G437)</f>
        <v>0</v>
      </c>
      <c r="I437" s="17" t="str">
        <f>IF(OR($L437="Tor",$L437="ET"),_xlfn.IFNA(IF(VLOOKUP($A437,Spiele!$A$2:$C$16,3,FALSE)=$B437,COUNTIFS($L$2:$L437,"Tor",$B$2:$B437,$B437,$A$2:$A437,$A437)+COUNTIFS($L$2:$L437,"ET",$B$2:$B437,$B437,$A$2:$A437,$A437)&amp;":"&amp;COUNTIFS($L$2:$L437,"Tor",$B$2:$B437,"&lt;&gt;"&amp;$B437,$A$2:$A437,$A437)+COUNTIFS($L$2:$L437,"ET",$B$2:$B437,"&lt;&gt;"&amp;$B437,$A$2:$A437,$A437),COUNTIFS($L$2:$L437,"Tor",$B$2:$B437,"&lt;&gt;"&amp;$B437,$A$2:$A437,$A437)+COUNTIFS($L$2:$L437,"ET",$B$2:$B437,"&lt;&gt;"&amp;$B437,$A$2:$A437,$A437)&amp;":"&amp;COUNTIFS($L$2:$L437,"Tor",$B$2:$B437,$B437,$A$2:$A437,$A437)+COUNTIFS($L$2:$L437,"ET",$B$2:$B437,$B437,$A$2:$A437,$A437)),""),"")</f>
        <v/>
      </c>
      <c r="J437" s="18" t="str">
        <f>_xlfn.IFNA(IF(VLOOKUP($A437,Spiele!$A$2:$D$16,3,FALSE)=$B437,(COUNTIFS($L$1:$L436,"Tor",$B$1:$B436,$B437,$A$1:$A436,$A437)+COUNTIFS($L$1:$L436,"ET",$B$1:$B436,$B437,$A$1:$A436,$A437))-(COUNTIFS($L$1:$L436,"Tor",$B$1:$B436,"&lt;&gt;"&amp;$B437,$A$1:$A436,$A437)+COUNTIFS($L$1:$L436,"ET",$B$1:$B436,"&lt;&gt;"&amp;$B437,$A$1:$A436,$A437)),(COUNTIFS($L$1:$L436,"Tor",$B$1:$B436,$B437,$A$1:$A436,$A437)+COUNTIFS($L$1:$L436,"ET",$B$1:$B436,$B437,$A$1:$A436,$A437))-(COUNTIFS($L$1:$L436,"Tor",$B$1:$B436,"&lt;&gt;"&amp;$B437,$A$1:$A436,$A437)+COUNTIFS($L$1:$L436,"ET",$B$1:$B436,"&lt;&gt;"&amp;$B437,$A$1:$A436,$A437))),"")</f>
        <v/>
      </c>
      <c r="O437" s="17"/>
      <c r="AC437" s="14"/>
      <c r="AD437" s="14"/>
      <c r="AE437" s="18"/>
      <c r="AH437" s="19">
        <f t="shared" si="26"/>
        <v>0</v>
      </c>
      <c r="AI437" s="19">
        <f t="shared" si="27"/>
        <v>180</v>
      </c>
      <c r="AM437" s="19">
        <f>IF(Abschlüsse[[#This Row],[Ergeb]]="ET","",SQRT(($AF437-$AK437)^2+($AG437-$AL437)^2))</f>
        <v>0</v>
      </c>
      <c r="AO437" s="13"/>
      <c r="AP437" s="13"/>
      <c r="AQ437" s="19" t="str">
        <f t="shared" si="28"/>
        <v/>
      </c>
      <c r="AU437" s="19" t="str">
        <f t="shared" si="29"/>
        <v/>
      </c>
    </row>
    <row r="438" spans="3:47" ht="25.05" customHeight="1">
      <c r="C438" s="17" t="str">
        <f>IF($A438="","",IF(VLOOKUP($A438,Spiele!$A$2:$D$16,3,FALSE)=$B438,"H","G"))</f>
        <v/>
      </c>
      <c r="D438" s="17" t="str">
        <f>IF($B438="","",IF(VLOOKUP($A438,Spiele!$A$2:$F$16,3,FALSE)=$B438,VLOOKUP($A438,Spiele!$A$2:$F$16,4,FALSE),VLOOKUP($A438,Spiele!$A$2:$F$16,3,FALSE)))</f>
        <v/>
      </c>
      <c r="E438" s="18">
        <f>IF(Abschlüsse[[#This Row],[Ergeb]]="ET",0,COUNTIFS($A$2:$A438,$A438,$B$2:$B438,$B438,$L$2:$L438,"&lt;&gt;ET"))</f>
        <v>0</v>
      </c>
      <c r="F438" s="11"/>
      <c r="G438" s="12"/>
      <c r="H438" s="18">
        <f>COUNTIFS('Rote Karten'!$A$2:$A$4,$A438,'Rote Karten'!$D$2:$D$4,"&lt;&gt;"&amp;$B438,'Rote Karten'!$B$2:$B$4,"&lt;"&amp;$F438,'Rote Karten'!$C$2:$C$4,"&lt;="&amp;$G438)-COUNTIFS('Rote Karten'!$A$2:$A$4,$A438,'Rote Karten'!$D$2:$D$4,$B438,'Rote Karten'!$B$2:$B$4,"&lt;"&amp;$F438,'Rote Karten'!$C$2:$C$4,"&lt;="&amp;$G438)</f>
        <v>0</v>
      </c>
      <c r="I438" s="17" t="str">
        <f>IF(OR($L438="Tor",$L438="ET"),_xlfn.IFNA(IF(VLOOKUP($A438,Spiele!$A$2:$C$16,3,FALSE)=$B438,COUNTIFS($L$2:$L438,"Tor",$B$2:$B438,$B438,$A$2:$A438,$A438)+COUNTIFS($L$2:$L438,"ET",$B$2:$B438,$B438,$A$2:$A438,$A438)&amp;":"&amp;COUNTIFS($L$2:$L438,"Tor",$B$2:$B438,"&lt;&gt;"&amp;$B438,$A$2:$A438,$A438)+COUNTIFS($L$2:$L438,"ET",$B$2:$B438,"&lt;&gt;"&amp;$B438,$A$2:$A438,$A438),COUNTIFS($L$2:$L438,"Tor",$B$2:$B438,"&lt;&gt;"&amp;$B438,$A$2:$A438,$A438)+COUNTIFS($L$2:$L438,"ET",$B$2:$B438,"&lt;&gt;"&amp;$B438,$A$2:$A438,$A438)&amp;":"&amp;COUNTIFS($L$2:$L438,"Tor",$B$2:$B438,$B438,$A$2:$A438,$A438)+COUNTIFS($L$2:$L438,"ET",$B$2:$B438,$B438,$A$2:$A438,$A438)),""),"")</f>
        <v/>
      </c>
      <c r="J438" s="18" t="str">
        <f>_xlfn.IFNA(IF(VLOOKUP($A438,Spiele!$A$2:$D$16,3,FALSE)=$B438,(COUNTIFS($L$1:$L437,"Tor",$B$1:$B437,$B438,$A$1:$A437,$A438)+COUNTIFS($L$1:$L437,"ET",$B$1:$B437,$B438,$A$1:$A437,$A438))-(COUNTIFS($L$1:$L437,"Tor",$B$1:$B437,"&lt;&gt;"&amp;$B438,$A$1:$A437,$A438)+COUNTIFS($L$1:$L437,"ET",$B$1:$B437,"&lt;&gt;"&amp;$B438,$A$1:$A437,$A438)),(COUNTIFS($L$1:$L437,"Tor",$B$1:$B437,$B438,$A$1:$A437,$A438)+COUNTIFS($L$1:$L437,"ET",$B$1:$B437,$B438,$A$1:$A437,$A438))-(COUNTIFS($L$1:$L437,"Tor",$B$1:$B437,"&lt;&gt;"&amp;$B438,$A$1:$A437,$A438)+COUNTIFS($L$1:$L437,"ET",$B$1:$B437,"&lt;&gt;"&amp;$B438,$A$1:$A437,$A438))),"")</f>
        <v/>
      </c>
      <c r="O438" s="17"/>
      <c r="AC438" s="14"/>
      <c r="AD438" s="14"/>
      <c r="AE438" s="18"/>
      <c r="AH438" s="19">
        <f t="shared" si="26"/>
        <v>0</v>
      </c>
      <c r="AI438" s="19">
        <f t="shared" si="27"/>
        <v>180</v>
      </c>
      <c r="AM438" s="19">
        <f>IF(Abschlüsse[[#This Row],[Ergeb]]="ET","",SQRT(($AF438-$AK438)^2+($AG438-$AL438)^2))</f>
        <v>0</v>
      </c>
      <c r="AO438" s="13"/>
      <c r="AP438" s="13"/>
      <c r="AQ438" s="19" t="str">
        <f t="shared" si="28"/>
        <v/>
      </c>
      <c r="AU438" s="19" t="str">
        <f t="shared" si="29"/>
        <v/>
      </c>
    </row>
    <row r="439" spans="3:47" ht="25.05" customHeight="1">
      <c r="C439" s="17" t="str">
        <f>IF($A439="","",IF(VLOOKUP($A439,Spiele!$A$2:$D$16,3,FALSE)=$B439,"H","G"))</f>
        <v/>
      </c>
      <c r="D439" s="17" t="str">
        <f>IF($B439="","",IF(VLOOKUP($A439,Spiele!$A$2:$F$16,3,FALSE)=$B439,VLOOKUP($A439,Spiele!$A$2:$F$16,4,FALSE),VLOOKUP($A439,Spiele!$A$2:$F$16,3,FALSE)))</f>
        <v/>
      </c>
      <c r="E439" s="18">
        <f>IF(Abschlüsse[[#This Row],[Ergeb]]="ET",0,COUNTIFS($A$2:$A439,$A439,$B$2:$B439,$B439,$L$2:$L439,"&lt;&gt;ET"))</f>
        <v>0</v>
      </c>
      <c r="F439" s="11"/>
      <c r="G439" s="12"/>
      <c r="H439" s="18">
        <f>COUNTIFS('Rote Karten'!$A$2:$A$4,$A439,'Rote Karten'!$D$2:$D$4,"&lt;&gt;"&amp;$B439,'Rote Karten'!$B$2:$B$4,"&lt;"&amp;$F439,'Rote Karten'!$C$2:$C$4,"&lt;="&amp;$G439)-COUNTIFS('Rote Karten'!$A$2:$A$4,$A439,'Rote Karten'!$D$2:$D$4,$B439,'Rote Karten'!$B$2:$B$4,"&lt;"&amp;$F439,'Rote Karten'!$C$2:$C$4,"&lt;="&amp;$G439)</f>
        <v>0</v>
      </c>
      <c r="I439" s="17" t="str">
        <f>IF(OR($L439="Tor",$L439="ET"),_xlfn.IFNA(IF(VLOOKUP($A439,Spiele!$A$2:$C$16,3,FALSE)=$B439,COUNTIFS($L$2:$L439,"Tor",$B$2:$B439,$B439,$A$2:$A439,$A439)+COUNTIFS($L$2:$L439,"ET",$B$2:$B439,$B439,$A$2:$A439,$A439)&amp;":"&amp;COUNTIFS($L$2:$L439,"Tor",$B$2:$B439,"&lt;&gt;"&amp;$B439,$A$2:$A439,$A439)+COUNTIFS($L$2:$L439,"ET",$B$2:$B439,"&lt;&gt;"&amp;$B439,$A$2:$A439,$A439),COUNTIFS($L$2:$L439,"Tor",$B$2:$B439,"&lt;&gt;"&amp;$B439,$A$2:$A439,$A439)+COUNTIFS($L$2:$L439,"ET",$B$2:$B439,"&lt;&gt;"&amp;$B439,$A$2:$A439,$A439)&amp;":"&amp;COUNTIFS($L$2:$L439,"Tor",$B$2:$B439,$B439,$A$2:$A439,$A439)+COUNTIFS($L$2:$L439,"ET",$B$2:$B439,$B439,$A$2:$A439,$A439)),""),"")</f>
        <v/>
      </c>
      <c r="J439" s="18" t="str">
        <f>_xlfn.IFNA(IF(VLOOKUP($A439,Spiele!$A$2:$D$16,3,FALSE)=$B439,(COUNTIFS($L$1:$L438,"Tor",$B$1:$B438,$B439,$A$1:$A438,$A439)+COUNTIFS($L$1:$L438,"ET",$B$1:$B438,$B439,$A$1:$A438,$A439))-(COUNTIFS($L$1:$L438,"Tor",$B$1:$B438,"&lt;&gt;"&amp;$B439,$A$1:$A438,$A439)+COUNTIFS($L$1:$L438,"ET",$B$1:$B438,"&lt;&gt;"&amp;$B439,$A$1:$A438,$A439)),(COUNTIFS($L$1:$L438,"Tor",$B$1:$B438,$B439,$A$1:$A438,$A439)+COUNTIFS($L$1:$L438,"ET",$B$1:$B438,$B439,$A$1:$A438,$A439))-(COUNTIFS($L$1:$L438,"Tor",$B$1:$B438,"&lt;&gt;"&amp;$B439,$A$1:$A438,$A439)+COUNTIFS($L$1:$L438,"ET",$B$1:$B438,"&lt;&gt;"&amp;$B439,$A$1:$A438,$A439))),"")</f>
        <v/>
      </c>
      <c r="O439" s="17"/>
      <c r="AC439" s="14"/>
      <c r="AD439" s="14"/>
      <c r="AE439" s="18"/>
      <c r="AH439" s="19">
        <f t="shared" si="26"/>
        <v>0</v>
      </c>
      <c r="AI439" s="19">
        <f t="shared" si="27"/>
        <v>180</v>
      </c>
      <c r="AM439" s="19">
        <f>IF(Abschlüsse[[#This Row],[Ergeb]]="ET","",SQRT(($AF439-$AK439)^2+($AG439-$AL439)^2))</f>
        <v>0</v>
      </c>
      <c r="AO439" s="13"/>
      <c r="AP439" s="13"/>
      <c r="AQ439" s="19" t="str">
        <f t="shared" si="28"/>
        <v/>
      </c>
      <c r="AU439" s="19" t="str">
        <f t="shared" si="29"/>
        <v/>
      </c>
    </row>
    <row r="440" spans="3:47" ht="25.05" customHeight="1">
      <c r="C440" s="17" t="str">
        <f>IF($A440="","",IF(VLOOKUP($A440,Spiele!$A$2:$D$16,3,FALSE)=$B440,"H","G"))</f>
        <v/>
      </c>
      <c r="D440" s="17" t="str">
        <f>IF($B440="","",IF(VLOOKUP($A440,Spiele!$A$2:$F$16,3,FALSE)=$B440,VLOOKUP($A440,Spiele!$A$2:$F$16,4,FALSE),VLOOKUP($A440,Spiele!$A$2:$F$16,3,FALSE)))</f>
        <v/>
      </c>
      <c r="E440" s="18">
        <f>IF(Abschlüsse[[#This Row],[Ergeb]]="ET",0,COUNTIFS($A$2:$A440,$A440,$B$2:$B440,$B440,$L$2:$L440,"&lt;&gt;ET"))</f>
        <v>0</v>
      </c>
      <c r="F440" s="11"/>
      <c r="G440" s="12"/>
      <c r="H440" s="18">
        <f>COUNTIFS('Rote Karten'!$A$2:$A$4,$A440,'Rote Karten'!$D$2:$D$4,"&lt;&gt;"&amp;$B440,'Rote Karten'!$B$2:$B$4,"&lt;"&amp;$F440,'Rote Karten'!$C$2:$C$4,"&lt;="&amp;$G440)-COUNTIFS('Rote Karten'!$A$2:$A$4,$A440,'Rote Karten'!$D$2:$D$4,$B440,'Rote Karten'!$B$2:$B$4,"&lt;"&amp;$F440,'Rote Karten'!$C$2:$C$4,"&lt;="&amp;$G440)</f>
        <v>0</v>
      </c>
      <c r="I440" s="17" t="str">
        <f>IF(OR($L440="Tor",$L440="ET"),_xlfn.IFNA(IF(VLOOKUP($A440,Spiele!$A$2:$C$16,3,FALSE)=$B440,COUNTIFS($L$2:$L440,"Tor",$B$2:$B440,$B440,$A$2:$A440,$A440)+COUNTIFS($L$2:$L440,"ET",$B$2:$B440,$B440,$A$2:$A440,$A440)&amp;":"&amp;COUNTIFS($L$2:$L440,"Tor",$B$2:$B440,"&lt;&gt;"&amp;$B440,$A$2:$A440,$A440)+COUNTIFS($L$2:$L440,"ET",$B$2:$B440,"&lt;&gt;"&amp;$B440,$A$2:$A440,$A440),COUNTIFS($L$2:$L440,"Tor",$B$2:$B440,"&lt;&gt;"&amp;$B440,$A$2:$A440,$A440)+COUNTIFS($L$2:$L440,"ET",$B$2:$B440,"&lt;&gt;"&amp;$B440,$A$2:$A440,$A440)&amp;":"&amp;COUNTIFS($L$2:$L440,"Tor",$B$2:$B440,$B440,$A$2:$A440,$A440)+COUNTIFS($L$2:$L440,"ET",$B$2:$B440,$B440,$A$2:$A440,$A440)),""),"")</f>
        <v/>
      </c>
      <c r="J440" s="18" t="str">
        <f>_xlfn.IFNA(IF(VLOOKUP($A440,Spiele!$A$2:$D$16,3,FALSE)=$B440,(COUNTIFS($L$1:$L439,"Tor",$B$1:$B439,$B440,$A$1:$A439,$A440)+COUNTIFS($L$1:$L439,"ET",$B$1:$B439,$B440,$A$1:$A439,$A440))-(COUNTIFS($L$1:$L439,"Tor",$B$1:$B439,"&lt;&gt;"&amp;$B440,$A$1:$A439,$A440)+COUNTIFS($L$1:$L439,"ET",$B$1:$B439,"&lt;&gt;"&amp;$B440,$A$1:$A439,$A440)),(COUNTIFS($L$1:$L439,"Tor",$B$1:$B439,$B440,$A$1:$A439,$A440)+COUNTIFS($L$1:$L439,"ET",$B$1:$B439,$B440,$A$1:$A439,$A440))-(COUNTIFS($L$1:$L439,"Tor",$B$1:$B439,"&lt;&gt;"&amp;$B440,$A$1:$A439,$A440)+COUNTIFS($L$1:$L439,"ET",$B$1:$B439,"&lt;&gt;"&amp;$B440,$A$1:$A439,$A440))),"")</f>
        <v/>
      </c>
      <c r="O440" s="17"/>
      <c r="AC440" s="14"/>
      <c r="AD440" s="14"/>
      <c r="AE440" s="18"/>
      <c r="AH440" s="19">
        <f t="shared" si="26"/>
        <v>0</v>
      </c>
      <c r="AI440" s="19">
        <f t="shared" si="27"/>
        <v>180</v>
      </c>
      <c r="AM440" s="19">
        <f>IF(Abschlüsse[[#This Row],[Ergeb]]="ET","",SQRT(($AF440-$AK440)^2+($AG440-$AL440)^2))</f>
        <v>0</v>
      </c>
      <c r="AO440" s="13"/>
      <c r="AP440" s="13"/>
      <c r="AQ440" s="19" t="str">
        <f t="shared" si="28"/>
        <v/>
      </c>
      <c r="AU440" s="19" t="str">
        <f t="shared" si="29"/>
        <v/>
      </c>
    </row>
    <row r="441" spans="3:47" ht="25.05" customHeight="1">
      <c r="C441" s="17" t="str">
        <f>IF($A441="","",IF(VLOOKUP($A441,Spiele!$A$2:$D$16,3,FALSE)=$B441,"H","G"))</f>
        <v/>
      </c>
      <c r="D441" s="17" t="str">
        <f>IF($B441="","",IF(VLOOKUP($A441,Spiele!$A$2:$F$16,3,FALSE)=$B441,VLOOKUP($A441,Spiele!$A$2:$F$16,4,FALSE),VLOOKUP($A441,Spiele!$A$2:$F$16,3,FALSE)))</f>
        <v/>
      </c>
      <c r="E441" s="18">
        <f>IF(Abschlüsse[[#This Row],[Ergeb]]="ET",0,COUNTIFS($A$2:$A441,$A441,$B$2:$B441,$B441,$L$2:$L441,"&lt;&gt;ET"))</f>
        <v>0</v>
      </c>
      <c r="F441" s="11"/>
      <c r="G441" s="12"/>
      <c r="H441" s="18">
        <f>COUNTIFS('Rote Karten'!$A$2:$A$4,$A441,'Rote Karten'!$D$2:$D$4,"&lt;&gt;"&amp;$B441,'Rote Karten'!$B$2:$B$4,"&lt;"&amp;$F441,'Rote Karten'!$C$2:$C$4,"&lt;="&amp;$G441)-COUNTIFS('Rote Karten'!$A$2:$A$4,$A441,'Rote Karten'!$D$2:$D$4,$B441,'Rote Karten'!$B$2:$B$4,"&lt;"&amp;$F441,'Rote Karten'!$C$2:$C$4,"&lt;="&amp;$G441)</f>
        <v>0</v>
      </c>
      <c r="I441" s="17" t="str">
        <f>IF(OR($L441="Tor",$L441="ET"),_xlfn.IFNA(IF(VLOOKUP($A441,Spiele!$A$2:$C$16,3,FALSE)=$B441,COUNTIFS($L$2:$L441,"Tor",$B$2:$B441,$B441,$A$2:$A441,$A441)+COUNTIFS($L$2:$L441,"ET",$B$2:$B441,$B441,$A$2:$A441,$A441)&amp;":"&amp;COUNTIFS($L$2:$L441,"Tor",$B$2:$B441,"&lt;&gt;"&amp;$B441,$A$2:$A441,$A441)+COUNTIFS($L$2:$L441,"ET",$B$2:$B441,"&lt;&gt;"&amp;$B441,$A$2:$A441,$A441),COUNTIFS($L$2:$L441,"Tor",$B$2:$B441,"&lt;&gt;"&amp;$B441,$A$2:$A441,$A441)+COUNTIFS($L$2:$L441,"ET",$B$2:$B441,"&lt;&gt;"&amp;$B441,$A$2:$A441,$A441)&amp;":"&amp;COUNTIFS($L$2:$L441,"Tor",$B$2:$B441,$B441,$A$2:$A441,$A441)+COUNTIFS($L$2:$L441,"ET",$B$2:$B441,$B441,$A$2:$A441,$A441)),""),"")</f>
        <v/>
      </c>
      <c r="J441" s="18" t="str">
        <f>_xlfn.IFNA(IF(VLOOKUP($A441,Spiele!$A$2:$D$16,3,FALSE)=$B441,(COUNTIFS($L$1:$L440,"Tor",$B$1:$B440,$B441,$A$1:$A440,$A441)+COUNTIFS($L$1:$L440,"ET",$B$1:$B440,$B441,$A$1:$A440,$A441))-(COUNTIFS($L$1:$L440,"Tor",$B$1:$B440,"&lt;&gt;"&amp;$B441,$A$1:$A440,$A441)+COUNTIFS($L$1:$L440,"ET",$B$1:$B440,"&lt;&gt;"&amp;$B441,$A$1:$A440,$A441)),(COUNTIFS($L$1:$L440,"Tor",$B$1:$B440,$B441,$A$1:$A440,$A441)+COUNTIFS($L$1:$L440,"ET",$B$1:$B440,$B441,$A$1:$A440,$A441))-(COUNTIFS($L$1:$L440,"Tor",$B$1:$B440,"&lt;&gt;"&amp;$B441,$A$1:$A440,$A441)+COUNTIFS($L$1:$L440,"ET",$B$1:$B440,"&lt;&gt;"&amp;$B441,$A$1:$A440,$A441))),"")</f>
        <v/>
      </c>
      <c r="O441" s="17"/>
      <c r="AC441" s="14"/>
      <c r="AD441" s="14"/>
      <c r="AE441" s="18"/>
      <c r="AH441" s="19">
        <f t="shared" si="26"/>
        <v>0</v>
      </c>
      <c r="AI441" s="19">
        <f t="shared" si="27"/>
        <v>180</v>
      </c>
      <c r="AM441" s="19">
        <f>IF(Abschlüsse[[#This Row],[Ergeb]]="ET","",SQRT(($AF441-$AK441)^2+($AG441-$AL441)^2))</f>
        <v>0</v>
      </c>
      <c r="AO441" s="13"/>
      <c r="AP441" s="13"/>
      <c r="AQ441" s="19" t="str">
        <f t="shared" si="28"/>
        <v/>
      </c>
      <c r="AU441" s="19" t="str">
        <f t="shared" si="29"/>
        <v/>
      </c>
    </row>
    <row r="442" spans="3:47" ht="25.05" customHeight="1">
      <c r="C442" s="17" t="str">
        <f>IF($A442="","",IF(VLOOKUP($A442,Spiele!$A$2:$D$16,3,FALSE)=$B442,"H","G"))</f>
        <v/>
      </c>
      <c r="D442" s="17" t="str">
        <f>IF($B442="","",IF(VLOOKUP($A442,Spiele!$A$2:$F$16,3,FALSE)=$B442,VLOOKUP($A442,Spiele!$A$2:$F$16,4,FALSE),VLOOKUP($A442,Spiele!$A$2:$F$16,3,FALSE)))</f>
        <v/>
      </c>
      <c r="E442" s="18">
        <f>IF(Abschlüsse[[#This Row],[Ergeb]]="ET",0,COUNTIFS($A$2:$A442,$A442,$B$2:$B442,$B442,$L$2:$L442,"&lt;&gt;ET"))</f>
        <v>0</v>
      </c>
      <c r="F442" s="11"/>
      <c r="G442" s="12"/>
      <c r="H442" s="18">
        <f>COUNTIFS('Rote Karten'!$A$2:$A$4,$A442,'Rote Karten'!$D$2:$D$4,"&lt;&gt;"&amp;$B442,'Rote Karten'!$B$2:$B$4,"&lt;"&amp;$F442,'Rote Karten'!$C$2:$C$4,"&lt;="&amp;$G442)-COUNTIFS('Rote Karten'!$A$2:$A$4,$A442,'Rote Karten'!$D$2:$D$4,$B442,'Rote Karten'!$B$2:$B$4,"&lt;"&amp;$F442,'Rote Karten'!$C$2:$C$4,"&lt;="&amp;$G442)</f>
        <v>0</v>
      </c>
      <c r="I442" s="17" t="str">
        <f>IF(OR($L442="Tor",$L442="ET"),_xlfn.IFNA(IF(VLOOKUP($A442,Spiele!$A$2:$C$16,3,FALSE)=$B442,COUNTIFS($L$2:$L442,"Tor",$B$2:$B442,$B442,$A$2:$A442,$A442)+COUNTIFS($L$2:$L442,"ET",$B$2:$B442,$B442,$A$2:$A442,$A442)&amp;":"&amp;COUNTIFS($L$2:$L442,"Tor",$B$2:$B442,"&lt;&gt;"&amp;$B442,$A$2:$A442,$A442)+COUNTIFS($L$2:$L442,"ET",$B$2:$B442,"&lt;&gt;"&amp;$B442,$A$2:$A442,$A442),COUNTIFS($L$2:$L442,"Tor",$B$2:$B442,"&lt;&gt;"&amp;$B442,$A$2:$A442,$A442)+COUNTIFS($L$2:$L442,"ET",$B$2:$B442,"&lt;&gt;"&amp;$B442,$A$2:$A442,$A442)&amp;":"&amp;COUNTIFS($L$2:$L442,"Tor",$B$2:$B442,$B442,$A$2:$A442,$A442)+COUNTIFS($L$2:$L442,"ET",$B$2:$B442,$B442,$A$2:$A442,$A442)),""),"")</f>
        <v/>
      </c>
      <c r="J442" s="18" t="str">
        <f>_xlfn.IFNA(IF(VLOOKUP($A442,Spiele!$A$2:$D$16,3,FALSE)=$B442,(COUNTIFS($L$1:$L441,"Tor",$B$1:$B441,$B442,$A$1:$A441,$A442)+COUNTIFS($L$1:$L441,"ET",$B$1:$B441,$B442,$A$1:$A441,$A442))-(COUNTIFS($L$1:$L441,"Tor",$B$1:$B441,"&lt;&gt;"&amp;$B442,$A$1:$A441,$A442)+COUNTIFS($L$1:$L441,"ET",$B$1:$B441,"&lt;&gt;"&amp;$B442,$A$1:$A441,$A442)),(COUNTIFS($L$1:$L441,"Tor",$B$1:$B441,$B442,$A$1:$A441,$A442)+COUNTIFS($L$1:$L441,"ET",$B$1:$B441,$B442,$A$1:$A441,$A442))-(COUNTIFS($L$1:$L441,"Tor",$B$1:$B441,"&lt;&gt;"&amp;$B442,$A$1:$A441,$A442)+COUNTIFS($L$1:$L441,"ET",$B$1:$B441,"&lt;&gt;"&amp;$B442,$A$1:$A441,$A442))),"")</f>
        <v/>
      </c>
      <c r="O442" s="17"/>
      <c r="AC442" s="14"/>
      <c r="AD442" s="14"/>
      <c r="AE442" s="18"/>
      <c r="AH442" s="19">
        <f t="shared" si="26"/>
        <v>0</v>
      </c>
      <c r="AI442" s="19">
        <f t="shared" si="27"/>
        <v>180</v>
      </c>
      <c r="AM442" s="19">
        <f>IF(Abschlüsse[[#This Row],[Ergeb]]="ET","",SQRT(($AF442-$AK442)^2+($AG442-$AL442)^2))</f>
        <v>0</v>
      </c>
      <c r="AO442" s="13"/>
      <c r="AP442" s="13"/>
      <c r="AQ442" s="19" t="str">
        <f t="shared" si="28"/>
        <v/>
      </c>
      <c r="AU442" s="19" t="str">
        <f t="shared" si="29"/>
        <v/>
      </c>
    </row>
    <row r="443" spans="3:47" ht="25.05" customHeight="1">
      <c r="C443" s="17" t="str">
        <f>IF($A443="","",IF(VLOOKUP($A443,Spiele!$A$2:$D$16,3,FALSE)=$B443,"H","G"))</f>
        <v/>
      </c>
      <c r="D443" s="17" t="str">
        <f>IF($B443="","",IF(VLOOKUP($A443,Spiele!$A$2:$F$16,3,FALSE)=$B443,VLOOKUP($A443,Spiele!$A$2:$F$16,4,FALSE),VLOOKUP($A443,Spiele!$A$2:$F$16,3,FALSE)))</f>
        <v/>
      </c>
      <c r="E443" s="18">
        <f>IF(Abschlüsse[[#This Row],[Ergeb]]="ET",0,COUNTIFS($A$2:$A443,$A443,$B$2:$B443,$B443,$L$2:$L443,"&lt;&gt;ET"))</f>
        <v>0</v>
      </c>
      <c r="F443" s="11"/>
      <c r="G443" s="12"/>
      <c r="H443" s="18">
        <f>COUNTIFS('Rote Karten'!$A$2:$A$4,$A443,'Rote Karten'!$D$2:$D$4,"&lt;&gt;"&amp;$B443,'Rote Karten'!$B$2:$B$4,"&lt;"&amp;$F443,'Rote Karten'!$C$2:$C$4,"&lt;="&amp;$G443)-COUNTIFS('Rote Karten'!$A$2:$A$4,$A443,'Rote Karten'!$D$2:$D$4,$B443,'Rote Karten'!$B$2:$B$4,"&lt;"&amp;$F443,'Rote Karten'!$C$2:$C$4,"&lt;="&amp;$G443)</f>
        <v>0</v>
      </c>
      <c r="I443" s="17" t="str">
        <f>IF(OR($L443="Tor",$L443="ET"),_xlfn.IFNA(IF(VLOOKUP($A443,Spiele!$A$2:$C$16,3,FALSE)=$B443,COUNTIFS($L$2:$L443,"Tor",$B$2:$B443,$B443,$A$2:$A443,$A443)+COUNTIFS($L$2:$L443,"ET",$B$2:$B443,$B443,$A$2:$A443,$A443)&amp;":"&amp;COUNTIFS($L$2:$L443,"Tor",$B$2:$B443,"&lt;&gt;"&amp;$B443,$A$2:$A443,$A443)+COUNTIFS($L$2:$L443,"ET",$B$2:$B443,"&lt;&gt;"&amp;$B443,$A$2:$A443,$A443),COUNTIFS($L$2:$L443,"Tor",$B$2:$B443,"&lt;&gt;"&amp;$B443,$A$2:$A443,$A443)+COUNTIFS($L$2:$L443,"ET",$B$2:$B443,"&lt;&gt;"&amp;$B443,$A$2:$A443,$A443)&amp;":"&amp;COUNTIFS($L$2:$L443,"Tor",$B$2:$B443,$B443,$A$2:$A443,$A443)+COUNTIFS($L$2:$L443,"ET",$B$2:$B443,$B443,$A$2:$A443,$A443)),""),"")</f>
        <v/>
      </c>
      <c r="J443" s="18" t="str">
        <f>_xlfn.IFNA(IF(VLOOKUP($A443,Spiele!$A$2:$D$16,3,FALSE)=$B443,(COUNTIFS($L$1:$L442,"Tor",$B$1:$B442,$B443,$A$1:$A442,$A443)+COUNTIFS($L$1:$L442,"ET",$B$1:$B442,$B443,$A$1:$A442,$A443))-(COUNTIFS($L$1:$L442,"Tor",$B$1:$B442,"&lt;&gt;"&amp;$B443,$A$1:$A442,$A443)+COUNTIFS($L$1:$L442,"ET",$B$1:$B442,"&lt;&gt;"&amp;$B443,$A$1:$A442,$A443)),(COUNTIFS($L$1:$L442,"Tor",$B$1:$B442,$B443,$A$1:$A442,$A443)+COUNTIFS($L$1:$L442,"ET",$B$1:$B442,$B443,$A$1:$A442,$A443))-(COUNTIFS($L$1:$L442,"Tor",$B$1:$B442,"&lt;&gt;"&amp;$B443,$A$1:$A442,$A443)+COUNTIFS($L$1:$L442,"ET",$B$1:$B442,"&lt;&gt;"&amp;$B443,$A$1:$A442,$A443))),"")</f>
        <v/>
      </c>
      <c r="O443" s="17"/>
      <c r="AC443" s="14"/>
      <c r="AD443" s="14"/>
      <c r="AE443" s="18"/>
      <c r="AH443" s="19">
        <f t="shared" si="26"/>
        <v>0</v>
      </c>
      <c r="AI443" s="19">
        <f t="shared" si="27"/>
        <v>180</v>
      </c>
      <c r="AM443" s="19">
        <f>IF(Abschlüsse[[#This Row],[Ergeb]]="ET","",SQRT(($AF443-$AK443)^2+($AG443-$AL443)^2))</f>
        <v>0</v>
      </c>
      <c r="AO443" s="13"/>
      <c r="AP443" s="13"/>
      <c r="AQ443" s="19" t="str">
        <f t="shared" si="28"/>
        <v/>
      </c>
      <c r="AU443" s="19" t="str">
        <f t="shared" si="29"/>
        <v/>
      </c>
    </row>
    <row r="444" spans="3:47" ht="25.05" customHeight="1">
      <c r="C444" s="17" t="str">
        <f>IF($A444="","",IF(VLOOKUP($A444,Spiele!$A$2:$D$16,3,FALSE)=$B444,"H","G"))</f>
        <v/>
      </c>
      <c r="D444" s="17" t="str">
        <f>IF($B444="","",IF(VLOOKUP($A444,Spiele!$A$2:$F$16,3,FALSE)=$B444,VLOOKUP($A444,Spiele!$A$2:$F$16,4,FALSE),VLOOKUP($A444,Spiele!$A$2:$F$16,3,FALSE)))</f>
        <v/>
      </c>
      <c r="E444" s="18">
        <f>IF(Abschlüsse[[#This Row],[Ergeb]]="ET",0,COUNTIFS($A$2:$A444,$A444,$B$2:$B444,$B444,$L$2:$L444,"&lt;&gt;ET"))</f>
        <v>0</v>
      </c>
      <c r="F444" s="11"/>
      <c r="G444" s="12"/>
      <c r="H444" s="18">
        <f>COUNTIFS('Rote Karten'!$A$2:$A$4,$A444,'Rote Karten'!$D$2:$D$4,"&lt;&gt;"&amp;$B444,'Rote Karten'!$B$2:$B$4,"&lt;"&amp;$F444,'Rote Karten'!$C$2:$C$4,"&lt;="&amp;$G444)-COUNTIFS('Rote Karten'!$A$2:$A$4,$A444,'Rote Karten'!$D$2:$D$4,$B444,'Rote Karten'!$B$2:$B$4,"&lt;"&amp;$F444,'Rote Karten'!$C$2:$C$4,"&lt;="&amp;$G444)</f>
        <v>0</v>
      </c>
      <c r="I444" s="17" t="str">
        <f>IF(OR($L444="Tor",$L444="ET"),_xlfn.IFNA(IF(VLOOKUP($A444,Spiele!$A$2:$C$16,3,FALSE)=$B444,COUNTIFS($L$2:$L444,"Tor",$B$2:$B444,$B444,$A$2:$A444,$A444)+COUNTIFS($L$2:$L444,"ET",$B$2:$B444,$B444,$A$2:$A444,$A444)&amp;":"&amp;COUNTIFS($L$2:$L444,"Tor",$B$2:$B444,"&lt;&gt;"&amp;$B444,$A$2:$A444,$A444)+COUNTIFS($L$2:$L444,"ET",$B$2:$B444,"&lt;&gt;"&amp;$B444,$A$2:$A444,$A444),COUNTIFS($L$2:$L444,"Tor",$B$2:$B444,"&lt;&gt;"&amp;$B444,$A$2:$A444,$A444)+COUNTIFS($L$2:$L444,"ET",$B$2:$B444,"&lt;&gt;"&amp;$B444,$A$2:$A444,$A444)&amp;":"&amp;COUNTIFS($L$2:$L444,"Tor",$B$2:$B444,$B444,$A$2:$A444,$A444)+COUNTIFS($L$2:$L444,"ET",$B$2:$B444,$B444,$A$2:$A444,$A444)),""),"")</f>
        <v/>
      </c>
      <c r="J444" s="18" t="str">
        <f>_xlfn.IFNA(IF(VLOOKUP($A444,Spiele!$A$2:$D$16,3,FALSE)=$B444,(COUNTIFS($L$1:$L443,"Tor",$B$1:$B443,$B444,$A$1:$A443,$A444)+COUNTIFS($L$1:$L443,"ET",$B$1:$B443,$B444,$A$1:$A443,$A444))-(COUNTIFS($L$1:$L443,"Tor",$B$1:$B443,"&lt;&gt;"&amp;$B444,$A$1:$A443,$A444)+COUNTIFS($L$1:$L443,"ET",$B$1:$B443,"&lt;&gt;"&amp;$B444,$A$1:$A443,$A444)),(COUNTIFS($L$1:$L443,"Tor",$B$1:$B443,$B444,$A$1:$A443,$A444)+COUNTIFS($L$1:$L443,"ET",$B$1:$B443,$B444,$A$1:$A443,$A444))-(COUNTIFS($L$1:$L443,"Tor",$B$1:$B443,"&lt;&gt;"&amp;$B444,$A$1:$A443,$A444)+COUNTIFS($L$1:$L443,"ET",$B$1:$B443,"&lt;&gt;"&amp;$B444,$A$1:$A443,$A444))),"")</f>
        <v/>
      </c>
      <c r="O444" s="17"/>
      <c r="AC444" s="14"/>
      <c r="AD444" s="14"/>
      <c r="AE444" s="18"/>
      <c r="AH444" s="19">
        <f t="shared" si="26"/>
        <v>0</v>
      </c>
      <c r="AI444" s="19">
        <f t="shared" si="27"/>
        <v>180</v>
      </c>
      <c r="AM444" s="19">
        <f>IF(Abschlüsse[[#This Row],[Ergeb]]="ET","",SQRT(($AF444-$AK444)^2+($AG444-$AL444)^2))</f>
        <v>0</v>
      </c>
      <c r="AO444" s="13"/>
      <c r="AP444" s="13"/>
      <c r="AQ444" s="19" t="str">
        <f t="shared" si="28"/>
        <v/>
      </c>
      <c r="AU444" s="19" t="str">
        <f t="shared" si="29"/>
        <v/>
      </c>
    </row>
    <row r="445" spans="3:47" ht="25.05" customHeight="1">
      <c r="C445" s="17" t="str">
        <f>IF($A445="","",IF(VLOOKUP($A445,Spiele!$A$2:$D$16,3,FALSE)=$B445,"H","G"))</f>
        <v/>
      </c>
      <c r="D445" s="17" t="str">
        <f>IF($B445="","",IF(VLOOKUP($A445,Spiele!$A$2:$F$16,3,FALSE)=$B445,VLOOKUP($A445,Spiele!$A$2:$F$16,4,FALSE),VLOOKUP($A445,Spiele!$A$2:$F$16,3,FALSE)))</f>
        <v/>
      </c>
      <c r="E445" s="18">
        <f>IF(Abschlüsse[[#This Row],[Ergeb]]="ET",0,COUNTIFS($A$2:$A445,$A445,$B$2:$B445,$B445,$L$2:$L445,"&lt;&gt;ET"))</f>
        <v>0</v>
      </c>
      <c r="F445" s="11"/>
      <c r="G445" s="12"/>
      <c r="H445" s="18">
        <f>COUNTIFS('Rote Karten'!$A$2:$A$4,$A445,'Rote Karten'!$D$2:$D$4,"&lt;&gt;"&amp;$B445,'Rote Karten'!$B$2:$B$4,"&lt;"&amp;$F445,'Rote Karten'!$C$2:$C$4,"&lt;="&amp;$G445)-COUNTIFS('Rote Karten'!$A$2:$A$4,$A445,'Rote Karten'!$D$2:$D$4,$B445,'Rote Karten'!$B$2:$B$4,"&lt;"&amp;$F445,'Rote Karten'!$C$2:$C$4,"&lt;="&amp;$G445)</f>
        <v>0</v>
      </c>
      <c r="I445" s="17" t="str">
        <f>IF(OR($L445="Tor",$L445="ET"),_xlfn.IFNA(IF(VLOOKUP($A445,Spiele!$A$2:$C$16,3,FALSE)=$B445,COUNTIFS($L$2:$L445,"Tor",$B$2:$B445,$B445,$A$2:$A445,$A445)+COUNTIFS($L$2:$L445,"ET",$B$2:$B445,$B445,$A$2:$A445,$A445)&amp;":"&amp;COUNTIFS($L$2:$L445,"Tor",$B$2:$B445,"&lt;&gt;"&amp;$B445,$A$2:$A445,$A445)+COUNTIFS($L$2:$L445,"ET",$B$2:$B445,"&lt;&gt;"&amp;$B445,$A$2:$A445,$A445),COUNTIFS($L$2:$L445,"Tor",$B$2:$B445,"&lt;&gt;"&amp;$B445,$A$2:$A445,$A445)+COUNTIFS($L$2:$L445,"ET",$B$2:$B445,"&lt;&gt;"&amp;$B445,$A$2:$A445,$A445)&amp;":"&amp;COUNTIFS($L$2:$L445,"Tor",$B$2:$B445,$B445,$A$2:$A445,$A445)+COUNTIFS($L$2:$L445,"ET",$B$2:$B445,$B445,$A$2:$A445,$A445)),""),"")</f>
        <v/>
      </c>
      <c r="J445" s="18" t="str">
        <f>_xlfn.IFNA(IF(VLOOKUP($A445,Spiele!$A$2:$D$16,3,FALSE)=$B445,(COUNTIFS($L$1:$L444,"Tor",$B$1:$B444,$B445,$A$1:$A444,$A445)+COUNTIFS($L$1:$L444,"ET",$B$1:$B444,$B445,$A$1:$A444,$A445))-(COUNTIFS($L$1:$L444,"Tor",$B$1:$B444,"&lt;&gt;"&amp;$B445,$A$1:$A444,$A445)+COUNTIFS($L$1:$L444,"ET",$B$1:$B444,"&lt;&gt;"&amp;$B445,$A$1:$A444,$A445)),(COUNTIFS($L$1:$L444,"Tor",$B$1:$B444,$B445,$A$1:$A444,$A445)+COUNTIFS($L$1:$L444,"ET",$B$1:$B444,$B445,$A$1:$A444,$A445))-(COUNTIFS($L$1:$L444,"Tor",$B$1:$B444,"&lt;&gt;"&amp;$B445,$A$1:$A444,$A445)+COUNTIFS($L$1:$L444,"ET",$B$1:$B444,"&lt;&gt;"&amp;$B445,$A$1:$A444,$A445))),"")</f>
        <v/>
      </c>
      <c r="O445" s="17"/>
      <c r="AC445" s="14"/>
      <c r="AD445" s="14"/>
      <c r="AE445" s="18"/>
      <c r="AH445" s="19">
        <f t="shared" si="26"/>
        <v>0</v>
      </c>
      <c r="AI445" s="19">
        <f t="shared" si="27"/>
        <v>180</v>
      </c>
      <c r="AM445" s="19">
        <f>IF(Abschlüsse[[#This Row],[Ergeb]]="ET","",SQRT(($AF445-$AK445)^2+($AG445-$AL445)^2))</f>
        <v>0</v>
      </c>
      <c r="AO445" s="13"/>
      <c r="AP445" s="13"/>
      <c r="AQ445" s="19" t="str">
        <f t="shared" si="28"/>
        <v/>
      </c>
      <c r="AU445" s="19" t="str">
        <f t="shared" si="29"/>
        <v/>
      </c>
    </row>
    <row r="446" spans="3:47" ht="25.05" customHeight="1">
      <c r="C446" s="17" t="str">
        <f>IF($A446="","",IF(VLOOKUP($A446,Spiele!$A$2:$D$16,3,FALSE)=$B446,"H","G"))</f>
        <v/>
      </c>
      <c r="D446" s="17" t="str">
        <f>IF($B446="","",IF(VLOOKUP($A446,Spiele!$A$2:$F$16,3,FALSE)=$B446,VLOOKUP($A446,Spiele!$A$2:$F$16,4,FALSE),VLOOKUP($A446,Spiele!$A$2:$F$16,3,FALSE)))</f>
        <v/>
      </c>
      <c r="E446" s="18">
        <f>IF(Abschlüsse[[#This Row],[Ergeb]]="ET",0,COUNTIFS($A$2:$A446,$A446,$B$2:$B446,$B446,$L$2:$L446,"&lt;&gt;ET"))</f>
        <v>0</v>
      </c>
      <c r="F446" s="11"/>
      <c r="G446" s="12"/>
      <c r="H446" s="18">
        <f>COUNTIFS('Rote Karten'!$A$2:$A$4,$A446,'Rote Karten'!$D$2:$D$4,"&lt;&gt;"&amp;$B446,'Rote Karten'!$B$2:$B$4,"&lt;"&amp;$F446,'Rote Karten'!$C$2:$C$4,"&lt;="&amp;$G446)-COUNTIFS('Rote Karten'!$A$2:$A$4,$A446,'Rote Karten'!$D$2:$D$4,$B446,'Rote Karten'!$B$2:$B$4,"&lt;"&amp;$F446,'Rote Karten'!$C$2:$C$4,"&lt;="&amp;$G446)</f>
        <v>0</v>
      </c>
      <c r="I446" s="17" t="str">
        <f>IF(OR($L446="Tor",$L446="ET"),_xlfn.IFNA(IF(VLOOKUP($A446,Spiele!$A$2:$C$16,3,FALSE)=$B446,COUNTIFS($L$2:$L446,"Tor",$B$2:$B446,$B446,$A$2:$A446,$A446)+COUNTIFS($L$2:$L446,"ET",$B$2:$B446,$B446,$A$2:$A446,$A446)&amp;":"&amp;COUNTIFS($L$2:$L446,"Tor",$B$2:$B446,"&lt;&gt;"&amp;$B446,$A$2:$A446,$A446)+COUNTIFS($L$2:$L446,"ET",$B$2:$B446,"&lt;&gt;"&amp;$B446,$A$2:$A446,$A446),COUNTIFS($L$2:$L446,"Tor",$B$2:$B446,"&lt;&gt;"&amp;$B446,$A$2:$A446,$A446)+COUNTIFS($L$2:$L446,"ET",$B$2:$B446,"&lt;&gt;"&amp;$B446,$A$2:$A446,$A446)&amp;":"&amp;COUNTIFS($L$2:$L446,"Tor",$B$2:$B446,$B446,$A$2:$A446,$A446)+COUNTIFS($L$2:$L446,"ET",$B$2:$B446,$B446,$A$2:$A446,$A446)),""),"")</f>
        <v/>
      </c>
      <c r="J446" s="18" t="str">
        <f>_xlfn.IFNA(IF(VLOOKUP($A446,Spiele!$A$2:$D$16,3,FALSE)=$B446,(COUNTIFS($L$1:$L445,"Tor",$B$1:$B445,$B446,$A$1:$A445,$A446)+COUNTIFS($L$1:$L445,"ET",$B$1:$B445,$B446,$A$1:$A445,$A446))-(COUNTIFS($L$1:$L445,"Tor",$B$1:$B445,"&lt;&gt;"&amp;$B446,$A$1:$A445,$A446)+COUNTIFS($L$1:$L445,"ET",$B$1:$B445,"&lt;&gt;"&amp;$B446,$A$1:$A445,$A446)),(COUNTIFS($L$1:$L445,"Tor",$B$1:$B445,$B446,$A$1:$A445,$A446)+COUNTIFS($L$1:$L445,"ET",$B$1:$B445,$B446,$A$1:$A445,$A446))-(COUNTIFS($L$1:$L445,"Tor",$B$1:$B445,"&lt;&gt;"&amp;$B446,$A$1:$A445,$A446)+COUNTIFS($L$1:$L445,"ET",$B$1:$B445,"&lt;&gt;"&amp;$B446,$A$1:$A445,$A446))),"")</f>
        <v/>
      </c>
      <c r="O446" s="17"/>
      <c r="AC446" s="14"/>
      <c r="AD446" s="14"/>
      <c r="AE446" s="18"/>
      <c r="AH446" s="19">
        <f t="shared" si="26"/>
        <v>0</v>
      </c>
      <c r="AI446" s="19">
        <f t="shared" si="27"/>
        <v>180</v>
      </c>
      <c r="AM446" s="19">
        <f>IF(Abschlüsse[[#This Row],[Ergeb]]="ET","",SQRT(($AF446-$AK446)^2+($AG446-$AL446)^2))</f>
        <v>0</v>
      </c>
      <c r="AO446" s="13"/>
      <c r="AP446" s="13"/>
      <c r="AQ446" s="19" t="str">
        <f t="shared" si="28"/>
        <v/>
      </c>
      <c r="AU446" s="19" t="str">
        <f t="shared" si="29"/>
        <v/>
      </c>
    </row>
    <row r="447" spans="3:47" ht="25.05" customHeight="1">
      <c r="C447" s="17" t="str">
        <f>IF($A447="","",IF(VLOOKUP($A447,Spiele!$A$2:$D$16,3,FALSE)=$B447,"H","G"))</f>
        <v/>
      </c>
      <c r="D447" s="17" t="str">
        <f>IF($B447="","",IF(VLOOKUP($A447,Spiele!$A$2:$F$16,3,FALSE)=$B447,VLOOKUP($A447,Spiele!$A$2:$F$16,4,FALSE),VLOOKUP($A447,Spiele!$A$2:$F$16,3,FALSE)))</f>
        <v/>
      </c>
      <c r="E447" s="18">
        <f>IF(Abschlüsse[[#This Row],[Ergeb]]="ET",0,COUNTIFS($A$2:$A447,$A447,$B$2:$B447,$B447,$L$2:$L447,"&lt;&gt;ET"))</f>
        <v>0</v>
      </c>
      <c r="F447" s="11"/>
      <c r="G447" s="12"/>
      <c r="H447" s="18">
        <f>COUNTIFS('Rote Karten'!$A$2:$A$4,$A447,'Rote Karten'!$D$2:$D$4,"&lt;&gt;"&amp;$B447,'Rote Karten'!$B$2:$B$4,"&lt;"&amp;$F447,'Rote Karten'!$C$2:$C$4,"&lt;="&amp;$G447)-COUNTIFS('Rote Karten'!$A$2:$A$4,$A447,'Rote Karten'!$D$2:$D$4,$B447,'Rote Karten'!$B$2:$B$4,"&lt;"&amp;$F447,'Rote Karten'!$C$2:$C$4,"&lt;="&amp;$G447)</f>
        <v>0</v>
      </c>
      <c r="I447" s="17" t="str">
        <f>IF(OR($L447="Tor",$L447="ET"),_xlfn.IFNA(IF(VLOOKUP($A447,Spiele!$A$2:$C$16,3,FALSE)=$B447,COUNTIFS($L$2:$L447,"Tor",$B$2:$B447,$B447,$A$2:$A447,$A447)+COUNTIFS($L$2:$L447,"ET",$B$2:$B447,$B447,$A$2:$A447,$A447)&amp;":"&amp;COUNTIFS($L$2:$L447,"Tor",$B$2:$B447,"&lt;&gt;"&amp;$B447,$A$2:$A447,$A447)+COUNTIFS($L$2:$L447,"ET",$B$2:$B447,"&lt;&gt;"&amp;$B447,$A$2:$A447,$A447),COUNTIFS($L$2:$L447,"Tor",$B$2:$B447,"&lt;&gt;"&amp;$B447,$A$2:$A447,$A447)+COUNTIFS($L$2:$L447,"ET",$B$2:$B447,"&lt;&gt;"&amp;$B447,$A$2:$A447,$A447)&amp;":"&amp;COUNTIFS($L$2:$L447,"Tor",$B$2:$B447,$B447,$A$2:$A447,$A447)+COUNTIFS($L$2:$L447,"ET",$B$2:$B447,$B447,$A$2:$A447,$A447)),""),"")</f>
        <v/>
      </c>
      <c r="J447" s="18" t="str">
        <f>_xlfn.IFNA(IF(VLOOKUP($A447,Spiele!$A$2:$D$16,3,FALSE)=$B447,(COUNTIFS($L$1:$L446,"Tor",$B$1:$B446,$B447,$A$1:$A446,$A447)+COUNTIFS($L$1:$L446,"ET",$B$1:$B446,$B447,$A$1:$A446,$A447))-(COUNTIFS($L$1:$L446,"Tor",$B$1:$B446,"&lt;&gt;"&amp;$B447,$A$1:$A446,$A447)+COUNTIFS($L$1:$L446,"ET",$B$1:$B446,"&lt;&gt;"&amp;$B447,$A$1:$A446,$A447)),(COUNTIFS($L$1:$L446,"Tor",$B$1:$B446,$B447,$A$1:$A446,$A447)+COUNTIFS($L$1:$L446,"ET",$B$1:$B446,$B447,$A$1:$A446,$A447))-(COUNTIFS($L$1:$L446,"Tor",$B$1:$B446,"&lt;&gt;"&amp;$B447,$A$1:$A446,$A447)+COUNTIFS($L$1:$L446,"ET",$B$1:$B446,"&lt;&gt;"&amp;$B447,$A$1:$A446,$A447))),"")</f>
        <v/>
      </c>
      <c r="O447" s="17"/>
      <c r="AC447" s="14"/>
      <c r="AD447" s="14"/>
      <c r="AE447" s="18"/>
      <c r="AH447" s="19">
        <f t="shared" si="26"/>
        <v>0</v>
      </c>
      <c r="AI447" s="19">
        <f t="shared" si="27"/>
        <v>180</v>
      </c>
      <c r="AM447" s="19">
        <f>IF(Abschlüsse[[#This Row],[Ergeb]]="ET","",SQRT(($AF447-$AK447)^2+($AG447-$AL447)^2))</f>
        <v>0</v>
      </c>
      <c r="AO447" s="13"/>
      <c r="AP447" s="13"/>
      <c r="AQ447" s="19" t="str">
        <f t="shared" si="28"/>
        <v/>
      </c>
      <c r="AU447" s="19" t="str">
        <f t="shared" si="29"/>
        <v/>
      </c>
    </row>
    <row r="448" spans="3:47" ht="25.05" customHeight="1">
      <c r="C448" s="17" t="str">
        <f>IF($A448="","",IF(VLOOKUP($A448,Spiele!$A$2:$D$16,3,FALSE)=$B448,"H","G"))</f>
        <v/>
      </c>
      <c r="D448" s="17" t="str">
        <f>IF($B448="","",IF(VLOOKUP($A448,Spiele!$A$2:$F$16,3,FALSE)=$B448,VLOOKUP($A448,Spiele!$A$2:$F$16,4,FALSE),VLOOKUP($A448,Spiele!$A$2:$F$16,3,FALSE)))</f>
        <v/>
      </c>
      <c r="E448" s="18">
        <f>IF(Abschlüsse[[#This Row],[Ergeb]]="ET",0,COUNTIFS($A$2:$A448,$A448,$B$2:$B448,$B448,$L$2:$L448,"&lt;&gt;ET"))</f>
        <v>0</v>
      </c>
      <c r="F448" s="11"/>
      <c r="G448" s="12"/>
      <c r="H448" s="18">
        <f>COUNTIFS('Rote Karten'!$A$2:$A$4,$A448,'Rote Karten'!$D$2:$D$4,"&lt;&gt;"&amp;$B448,'Rote Karten'!$B$2:$B$4,"&lt;"&amp;$F448,'Rote Karten'!$C$2:$C$4,"&lt;="&amp;$G448)-COUNTIFS('Rote Karten'!$A$2:$A$4,$A448,'Rote Karten'!$D$2:$D$4,$B448,'Rote Karten'!$B$2:$B$4,"&lt;"&amp;$F448,'Rote Karten'!$C$2:$C$4,"&lt;="&amp;$G448)</f>
        <v>0</v>
      </c>
      <c r="I448" s="17" t="str">
        <f>IF(OR($L448="Tor",$L448="ET"),_xlfn.IFNA(IF(VLOOKUP($A448,Spiele!$A$2:$C$16,3,FALSE)=$B448,COUNTIFS($L$2:$L448,"Tor",$B$2:$B448,$B448,$A$2:$A448,$A448)+COUNTIFS($L$2:$L448,"ET",$B$2:$B448,$B448,$A$2:$A448,$A448)&amp;":"&amp;COUNTIFS($L$2:$L448,"Tor",$B$2:$B448,"&lt;&gt;"&amp;$B448,$A$2:$A448,$A448)+COUNTIFS($L$2:$L448,"ET",$B$2:$B448,"&lt;&gt;"&amp;$B448,$A$2:$A448,$A448),COUNTIFS($L$2:$L448,"Tor",$B$2:$B448,"&lt;&gt;"&amp;$B448,$A$2:$A448,$A448)+COUNTIFS($L$2:$L448,"ET",$B$2:$B448,"&lt;&gt;"&amp;$B448,$A$2:$A448,$A448)&amp;":"&amp;COUNTIFS($L$2:$L448,"Tor",$B$2:$B448,$B448,$A$2:$A448,$A448)+COUNTIFS($L$2:$L448,"ET",$B$2:$B448,$B448,$A$2:$A448,$A448)),""),"")</f>
        <v/>
      </c>
      <c r="J448" s="18" t="str">
        <f>_xlfn.IFNA(IF(VLOOKUP($A448,Spiele!$A$2:$D$16,3,FALSE)=$B448,(COUNTIFS($L$1:$L447,"Tor",$B$1:$B447,$B448,$A$1:$A447,$A448)+COUNTIFS($L$1:$L447,"ET",$B$1:$B447,$B448,$A$1:$A447,$A448))-(COUNTIFS($L$1:$L447,"Tor",$B$1:$B447,"&lt;&gt;"&amp;$B448,$A$1:$A447,$A448)+COUNTIFS($L$1:$L447,"ET",$B$1:$B447,"&lt;&gt;"&amp;$B448,$A$1:$A447,$A448)),(COUNTIFS($L$1:$L447,"Tor",$B$1:$B447,$B448,$A$1:$A447,$A448)+COUNTIFS($L$1:$L447,"ET",$B$1:$B447,$B448,$A$1:$A447,$A448))-(COUNTIFS($L$1:$L447,"Tor",$B$1:$B447,"&lt;&gt;"&amp;$B448,$A$1:$A447,$A448)+COUNTIFS($L$1:$L447,"ET",$B$1:$B447,"&lt;&gt;"&amp;$B448,$A$1:$A447,$A448))),"")</f>
        <v/>
      </c>
      <c r="O448" s="17"/>
      <c r="AC448" s="14"/>
      <c r="AD448" s="14"/>
      <c r="AE448" s="18"/>
      <c r="AH448" s="19">
        <f t="shared" si="26"/>
        <v>0</v>
      </c>
      <c r="AI448" s="19">
        <f t="shared" si="27"/>
        <v>180</v>
      </c>
      <c r="AM448" s="19">
        <f>IF(Abschlüsse[[#This Row],[Ergeb]]="ET","",SQRT(($AF448-$AK448)^2+($AG448-$AL448)^2))</f>
        <v>0</v>
      </c>
      <c r="AO448" s="13"/>
      <c r="AP448" s="13"/>
      <c r="AQ448" s="19" t="str">
        <f t="shared" si="28"/>
        <v/>
      </c>
      <c r="AU448" s="19" t="str">
        <f t="shared" si="29"/>
        <v/>
      </c>
    </row>
    <row r="449" spans="3:47" ht="25.05" customHeight="1">
      <c r="C449" s="17" t="str">
        <f>IF($A449="","",IF(VLOOKUP($A449,Spiele!$A$2:$D$16,3,FALSE)=$B449,"H","G"))</f>
        <v/>
      </c>
      <c r="D449" s="17" t="str">
        <f>IF($B449="","",IF(VLOOKUP($A449,Spiele!$A$2:$F$16,3,FALSE)=$B449,VLOOKUP($A449,Spiele!$A$2:$F$16,4,FALSE),VLOOKUP($A449,Spiele!$A$2:$F$16,3,FALSE)))</f>
        <v/>
      </c>
      <c r="E449" s="18">
        <f>IF(Abschlüsse[[#This Row],[Ergeb]]="ET",0,COUNTIFS($A$2:$A449,$A449,$B$2:$B449,$B449,$L$2:$L449,"&lt;&gt;ET"))</f>
        <v>0</v>
      </c>
      <c r="F449" s="11"/>
      <c r="G449" s="12"/>
      <c r="H449" s="18">
        <f>COUNTIFS('Rote Karten'!$A$2:$A$4,$A449,'Rote Karten'!$D$2:$D$4,"&lt;&gt;"&amp;$B449,'Rote Karten'!$B$2:$B$4,"&lt;"&amp;$F449,'Rote Karten'!$C$2:$C$4,"&lt;="&amp;$G449)-COUNTIFS('Rote Karten'!$A$2:$A$4,$A449,'Rote Karten'!$D$2:$D$4,$B449,'Rote Karten'!$B$2:$B$4,"&lt;"&amp;$F449,'Rote Karten'!$C$2:$C$4,"&lt;="&amp;$G449)</f>
        <v>0</v>
      </c>
      <c r="I449" s="17" t="str">
        <f>IF(OR($L449="Tor",$L449="ET"),_xlfn.IFNA(IF(VLOOKUP($A449,Spiele!$A$2:$C$16,3,FALSE)=$B449,COUNTIFS($L$2:$L449,"Tor",$B$2:$B449,$B449,$A$2:$A449,$A449)+COUNTIFS($L$2:$L449,"ET",$B$2:$B449,$B449,$A$2:$A449,$A449)&amp;":"&amp;COUNTIFS($L$2:$L449,"Tor",$B$2:$B449,"&lt;&gt;"&amp;$B449,$A$2:$A449,$A449)+COUNTIFS($L$2:$L449,"ET",$B$2:$B449,"&lt;&gt;"&amp;$B449,$A$2:$A449,$A449),COUNTIFS($L$2:$L449,"Tor",$B$2:$B449,"&lt;&gt;"&amp;$B449,$A$2:$A449,$A449)+COUNTIFS($L$2:$L449,"ET",$B$2:$B449,"&lt;&gt;"&amp;$B449,$A$2:$A449,$A449)&amp;":"&amp;COUNTIFS($L$2:$L449,"Tor",$B$2:$B449,$B449,$A$2:$A449,$A449)+COUNTIFS($L$2:$L449,"ET",$B$2:$B449,$B449,$A$2:$A449,$A449)),""),"")</f>
        <v/>
      </c>
      <c r="J449" s="18" t="str">
        <f>_xlfn.IFNA(IF(VLOOKUP($A449,Spiele!$A$2:$D$16,3,FALSE)=$B449,(COUNTIFS($L$1:$L448,"Tor",$B$1:$B448,$B449,$A$1:$A448,$A449)+COUNTIFS($L$1:$L448,"ET",$B$1:$B448,$B449,$A$1:$A448,$A449))-(COUNTIFS($L$1:$L448,"Tor",$B$1:$B448,"&lt;&gt;"&amp;$B449,$A$1:$A448,$A449)+COUNTIFS($L$1:$L448,"ET",$B$1:$B448,"&lt;&gt;"&amp;$B449,$A$1:$A448,$A449)),(COUNTIFS($L$1:$L448,"Tor",$B$1:$B448,$B449,$A$1:$A448,$A449)+COUNTIFS($L$1:$L448,"ET",$B$1:$B448,$B449,$A$1:$A448,$A449))-(COUNTIFS($L$1:$L448,"Tor",$B$1:$B448,"&lt;&gt;"&amp;$B449,$A$1:$A448,$A449)+COUNTIFS($L$1:$L448,"ET",$B$1:$B448,"&lt;&gt;"&amp;$B449,$A$1:$A448,$A449))),"")</f>
        <v/>
      </c>
      <c r="O449" s="17"/>
      <c r="AC449" s="14"/>
      <c r="AD449" s="14"/>
      <c r="AE449" s="18"/>
      <c r="AH449" s="19">
        <f t="shared" si="26"/>
        <v>0</v>
      </c>
      <c r="AI449" s="19">
        <f t="shared" si="27"/>
        <v>180</v>
      </c>
      <c r="AM449" s="19">
        <f>IF(Abschlüsse[[#This Row],[Ergeb]]="ET","",SQRT(($AF449-$AK449)^2+($AG449-$AL449)^2))</f>
        <v>0</v>
      </c>
      <c r="AO449" s="13"/>
      <c r="AP449" s="13"/>
      <c r="AQ449" s="19" t="str">
        <f t="shared" si="28"/>
        <v/>
      </c>
      <c r="AU449" s="19" t="str">
        <f t="shared" si="29"/>
        <v/>
      </c>
    </row>
    <row r="450" spans="3:47" ht="25.05" customHeight="1">
      <c r="C450" s="17" t="str">
        <f>IF($A450="","",IF(VLOOKUP($A450,Spiele!$A$2:$D$16,3,FALSE)=$B450,"H","G"))</f>
        <v/>
      </c>
      <c r="D450" s="17" t="str">
        <f>IF($B450="","",IF(VLOOKUP($A450,Spiele!$A$2:$F$16,3,FALSE)=$B450,VLOOKUP($A450,Spiele!$A$2:$F$16,4,FALSE),VLOOKUP($A450,Spiele!$A$2:$F$16,3,FALSE)))</f>
        <v/>
      </c>
      <c r="E450" s="18">
        <f>IF(Abschlüsse[[#This Row],[Ergeb]]="ET",0,COUNTIFS($A$2:$A450,$A450,$B$2:$B450,$B450,$L$2:$L450,"&lt;&gt;ET"))</f>
        <v>0</v>
      </c>
      <c r="F450" s="11"/>
      <c r="G450" s="12"/>
      <c r="H450" s="18">
        <f>COUNTIFS('Rote Karten'!$A$2:$A$4,$A450,'Rote Karten'!$D$2:$D$4,"&lt;&gt;"&amp;$B450,'Rote Karten'!$B$2:$B$4,"&lt;"&amp;$F450,'Rote Karten'!$C$2:$C$4,"&lt;="&amp;$G450)-COUNTIFS('Rote Karten'!$A$2:$A$4,$A450,'Rote Karten'!$D$2:$D$4,$B450,'Rote Karten'!$B$2:$B$4,"&lt;"&amp;$F450,'Rote Karten'!$C$2:$C$4,"&lt;="&amp;$G450)</f>
        <v>0</v>
      </c>
      <c r="I450" s="17" t="str">
        <f>IF(OR($L450="Tor",$L450="ET"),_xlfn.IFNA(IF(VLOOKUP($A450,Spiele!$A$2:$C$16,3,FALSE)=$B450,COUNTIFS($L$2:$L450,"Tor",$B$2:$B450,$B450,$A$2:$A450,$A450)+COUNTIFS($L$2:$L450,"ET",$B$2:$B450,$B450,$A$2:$A450,$A450)&amp;":"&amp;COUNTIFS($L$2:$L450,"Tor",$B$2:$B450,"&lt;&gt;"&amp;$B450,$A$2:$A450,$A450)+COUNTIFS($L$2:$L450,"ET",$B$2:$B450,"&lt;&gt;"&amp;$B450,$A$2:$A450,$A450),COUNTIFS($L$2:$L450,"Tor",$B$2:$B450,"&lt;&gt;"&amp;$B450,$A$2:$A450,$A450)+COUNTIFS($L$2:$L450,"ET",$B$2:$B450,"&lt;&gt;"&amp;$B450,$A$2:$A450,$A450)&amp;":"&amp;COUNTIFS($L$2:$L450,"Tor",$B$2:$B450,$B450,$A$2:$A450,$A450)+COUNTIFS($L$2:$L450,"ET",$B$2:$B450,$B450,$A$2:$A450,$A450)),""),"")</f>
        <v/>
      </c>
      <c r="J450" s="18" t="str">
        <f>_xlfn.IFNA(IF(VLOOKUP($A450,Spiele!$A$2:$D$16,3,FALSE)=$B450,(COUNTIFS($L$1:$L449,"Tor",$B$1:$B449,$B450,$A$1:$A449,$A450)+COUNTIFS($L$1:$L449,"ET",$B$1:$B449,$B450,$A$1:$A449,$A450))-(COUNTIFS($L$1:$L449,"Tor",$B$1:$B449,"&lt;&gt;"&amp;$B450,$A$1:$A449,$A450)+COUNTIFS($L$1:$L449,"ET",$B$1:$B449,"&lt;&gt;"&amp;$B450,$A$1:$A449,$A450)),(COUNTIFS($L$1:$L449,"Tor",$B$1:$B449,$B450,$A$1:$A449,$A450)+COUNTIFS($L$1:$L449,"ET",$B$1:$B449,$B450,$A$1:$A449,$A450))-(COUNTIFS($L$1:$L449,"Tor",$B$1:$B449,"&lt;&gt;"&amp;$B450,$A$1:$A449,$A450)+COUNTIFS($L$1:$L449,"ET",$B$1:$B449,"&lt;&gt;"&amp;$B450,$A$1:$A449,$A450))),"")</f>
        <v/>
      </c>
      <c r="O450" s="17"/>
      <c r="AC450" s="14"/>
      <c r="AD450" s="14"/>
      <c r="AE450" s="18"/>
      <c r="AH450" s="19">
        <f t="shared" si="26"/>
        <v>0</v>
      </c>
      <c r="AI450" s="19">
        <f t="shared" si="27"/>
        <v>180</v>
      </c>
      <c r="AM450" s="19">
        <f>IF(Abschlüsse[[#This Row],[Ergeb]]="ET","",SQRT(($AF450-$AK450)^2+($AG450-$AL450)^2))</f>
        <v>0</v>
      </c>
      <c r="AO450" s="13"/>
      <c r="AP450" s="13"/>
      <c r="AQ450" s="19" t="str">
        <f t="shared" si="28"/>
        <v/>
      </c>
      <c r="AU450" s="19" t="str">
        <f t="shared" si="29"/>
        <v/>
      </c>
    </row>
    <row r="451" spans="3:47" ht="25.05" customHeight="1">
      <c r="C451" s="17" t="str">
        <f>IF($A451="","",IF(VLOOKUP($A451,Spiele!$A$2:$D$16,3,FALSE)=$B451,"H","G"))</f>
        <v/>
      </c>
      <c r="D451" s="17" t="str">
        <f>IF($B451="","",IF(VLOOKUP($A451,Spiele!$A$2:$F$16,3,FALSE)=$B451,VLOOKUP($A451,Spiele!$A$2:$F$16,4,FALSE),VLOOKUP($A451,Spiele!$A$2:$F$16,3,FALSE)))</f>
        <v/>
      </c>
      <c r="E451" s="18">
        <f>IF(Abschlüsse[[#This Row],[Ergeb]]="ET",0,COUNTIFS($A$2:$A451,$A451,$B$2:$B451,$B451,$L$2:$L451,"&lt;&gt;ET"))</f>
        <v>0</v>
      </c>
      <c r="F451" s="11"/>
      <c r="G451" s="12"/>
      <c r="H451" s="18">
        <f>COUNTIFS('Rote Karten'!$A$2:$A$4,$A451,'Rote Karten'!$D$2:$D$4,"&lt;&gt;"&amp;$B451,'Rote Karten'!$B$2:$B$4,"&lt;"&amp;$F451,'Rote Karten'!$C$2:$C$4,"&lt;="&amp;$G451)-COUNTIFS('Rote Karten'!$A$2:$A$4,$A451,'Rote Karten'!$D$2:$D$4,$B451,'Rote Karten'!$B$2:$B$4,"&lt;"&amp;$F451,'Rote Karten'!$C$2:$C$4,"&lt;="&amp;$G451)</f>
        <v>0</v>
      </c>
      <c r="I451" s="17" t="str">
        <f>IF(OR($L451="Tor",$L451="ET"),_xlfn.IFNA(IF(VLOOKUP($A451,Spiele!$A$2:$C$16,3,FALSE)=$B451,COUNTIFS($L$2:$L451,"Tor",$B$2:$B451,$B451,$A$2:$A451,$A451)+COUNTIFS($L$2:$L451,"ET",$B$2:$B451,$B451,$A$2:$A451,$A451)&amp;":"&amp;COUNTIFS($L$2:$L451,"Tor",$B$2:$B451,"&lt;&gt;"&amp;$B451,$A$2:$A451,$A451)+COUNTIFS($L$2:$L451,"ET",$B$2:$B451,"&lt;&gt;"&amp;$B451,$A$2:$A451,$A451),COUNTIFS($L$2:$L451,"Tor",$B$2:$B451,"&lt;&gt;"&amp;$B451,$A$2:$A451,$A451)+COUNTIFS($L$2:$L451,"ET",$B$2:$B451,"&lt;&gt;"&amp;$B451,$A$2:$A451,$A451)&amp;":"&amp;COUNTIFS($L$2:$L451,"Tor",$B$2:$B451,$B451,$A$2:$A451,$A451)+COUNTIFS($L$2:$L451,"ET",$B$2:$B451,$B451,$A$2:$A451,$A451)),""),"")</f>
        <v/>
      </c>
      <c r="J451" s="18" t="str">
        <f>_xlfn.IFNA(IF(VLOOKUP($A451,Spiele!$A$2:$D$16,3,FALSE)=$B451,(COUNTIFS($L$1:$L450,"Tor",$B$1:$B450,$B451,$A$1:$A450,$A451)+COUNTIFS($L$1:$L450,"ET",$B$1:$B450,$B451,$A$1:$A450,$A451))-(COUNTIFS($L$1:$L450,"Tor",$B$1:$B450,"&lt;&gt;"&amp;$B451,$A$1:$A450,$A451)+COUNTIFS($L$1:$L450,"ET",$B$1:$B450,"&lt;&gt;"&amp;$B451,$A$1:$A450,$A451)),(COUNTIFS($L$1:$L450,"Tor",$B$1:$B450,$B451,$A$1:$A450,$A451)+COUNTIFS($L$1:$L450,"ET",$B$1:$B450,$B451,$A$1:$A450,$A451))-(COUNTIFS($L$1:$L450,"Tor",$B$1:$B450,"&lt;&gt;"&amp;$B451,$A$1:$A450,$A451)+COUNTIFS($L$1:$L450,"ET",$B$1:$B450,"&lt;&gt;"&amp;$B451,$A$1:$A450,$A451))),"")</f>
        <v/>
      </c>
      <c r="O451" s="17"/>
      <c r="AC451" s="14"/>
      <c r="AD451" s="14"/>
      <c r="AE451" s="18"/>
      <c r="AH451" s="19">
        <f t="shared" ref="AH451:AH514" si="30">IF($L451="ET","",IF($AF451&gt;3.66,SQRT($AG451^2+($AF451-(7.32/2))^2),IF($AF451&lt;-3.66,SQRT($AG451^2+($AF451+(7.32/2))^2),$AG451)))</f>
        <v>0</v>
      </c>
      <c r="AI451" s="19">
        <f t="shared" ref="AI451:AI514" si="31">IF($L451="ET","",IF(DEGREES(ATAN((7.32*$AG451)/($AG451^2+$AF451^2-(7.32/2)^2)))&lt;=0,180+DEGREES(ATAN((7.32*$AG451)/($AG451^2+$AF451^2-(7.32/2)^2))),DEGREES(ATAN((7.32*$AG451)/($AG451^2+$AF451^2-(7.32/2)^2)))))</f>
        <v>180</v>
      </c>
      <c r="AM451" s="19">
        <f>IF(Abschlüsse[[#This Row],[Ergeb]]="ET","",SQRT(($AF451-$AK451)^2+($AG451-$AL451)^2))</f>
        <v>0</v>
      </c>
      <c r="AO451" s="13"/>
      <c r="AP451" s="13"/>
      <c r="AQ451" s="19" t="str">
        <f t="shared" si="28"/>
        <v/>
      </c>
      <c r="AU451" s="19" t="str">
        <f t="shared" si="29"/>
        <v/>
      </c>
    </row>
    <row r="452" spans="3:47" ht="25.05" customHeight="1">
      <c r="C452" s="17" t="str">
        <f>IF($A452="","",IF(VLOOKUP($A452,Spiele!$A$2:$D$16,3,FALSE)=$B452,"H","G"))</f>
        <v/>
      </c>
      <c r="D452" s="17" t="str">
        <f>IF($B452="","",IF(VLOOKUP($A452,Spiele!$A$2:$F$16,3,FALSE)=$B452,VLOOKUP($A452,Spiele!$A$2:$F$16,4,FALSE),VLOOKUP($A452,Spiele!$A$2:$F$16,3,FALSE)))</f>
        <v/>
      </c>
      <c r="E452" s="18">
        <f>IF(Abschlüsse[[#This Row],[Ergeb]]="ET",0,COUNTIFS($A$2:$A452,$A452,$B$2:$B452,$B452,$L$2:$L452,"&lt;&gt;ET"))</f>
        <v>0</v>
      </c>
      <c r="F452" s="11"/>
      <c r="G452" s="12"/>
      <c r="H452" s="18">
        <f>COUNTIFS('Rote Karten'!$A$2:$A$4,$A452,'Rote Karten'!$D$2:$D$4,"&lt;&gt;"&amp;$B452,'Rote Karten'!$B$2:$B$4,"&lt;"&amp;$F452,'Rote Karten'!$C$2:$C$4,"&lt;="&amp;$G452)-COUNTIFS('Rote Karten'!$A$2:$A$4,$A452,'Rote Karten'!$D$2:$D$4,$B452,'Rote Karten'!$B$2:$B$4,"&lt;"&amp;$F452,'Rote Karten'!$C$2:$C$4,"&lt;="&amp;$G452)</f>
        <v>0</v>
      </c>
      <c r="I452" s="17" t="str">
        <f>IF(OR($L452="Tor",$L452="ET"),_xlfn.IFNA(IF(VLOOKUP($A452,Spiele!$A$2:$C$16,3,FALSE)=$B452,COUNTIFS($L$2:$L452,"Tor",$B$2:$B452,$B452,$A$2:$A452,$A452)+COUNTIFS($L$2:$L452,"ET",$B$2:$B452,$B452,$A$2:$A452,$A452)&amp;":"&amp;COUNTIFS($L$2:$L452,"Tor",$B$2:$B452,"&lt;&gt;"&amp;$B452,$A$2:$A452,$A452)+COUNTIFS($L$2:$L452,"ET",$B$2:$B452,"&lt;&gt;"&amp;$B452,$A$2:$A452,$A452),COUNTIFS($L$2:$L452,"Tor",$B$2:$B452,"&lt;&gt;"&amp;$B452,$A$2:$A452,$A452)+COUNTIFS($L$2:$L452,"ET",$B$2:$B452,"&lt;&gt;"&amp;$B452,$A$2:$A452,$A452)&amp;":"&amp;COUNTIFS($L$2:$L452,"Tor",$B$2:$B452,$B452,$A$2:$A452,$A452)+COUNTIFS($L$2:$L452,"ET",$B$2:$B452,$B452,$A$2:$A452,$A452)),""),"")</f>
        <v/>
      </c>
      <c r="J452" s="18" t="str">
        <f>_xlfn.IFNA(IF(VLOOKUP($A452,Spiele!$A$2:$D$16,3,FALSE)=$B452,(COUNTIFS($L$1:$L451,"Tor",$B$1:$B451,$B452,$A$1:$A451,$A452)+COUNTIFS($L$1:$L451,"ET",$B$1:$B451,$B452,$A$1:$A451,$A452))-(COUNTIFS($L$1:$L451,"Tor",$B$1:$B451,"&lt;&gt;"&amp;$B452,$A$1:$A451,$A452)+COUNTIFS($L$1:$L451,"ET",$B$1:$B451,"&lt;&gt;"&amp;$B452,$A$1:$A451,$A452)),(COUNTIFS($L$1:$L451,"Tor",$B$1:$B451,$B452,$A$1:$A451,$A452)+COUNTIFS($L$1:$L451,"ET",$B$1:$B451,$B452,$A$1:$A451,$A452))-(COUNTIFS($L$1:$L451,"Tor",$B$1:$B451,"&lt;&gt;"&amp;$B452,$A$1:$A451,$A452)+COUNTIFS($L$1:$L451,"ET",$B$1:$B451,"&lt;&gt;"&amp;$B452,$A$1:$A451,$A452))),"")</f>
        <v/>
      </c>
      <c r="O452" s="17"/>
      <c r="AC452" s="14"/>
      <c r="AD452" s="14"/>
      <c r="AE452" s="18"/>
      <c r="AH452" s="19">
        <f t="shared" si="30"/>
        <v>0</v>
      </c>
      <c r="AI452" s="19">
        <f t="shared" si="31"/>
        <v>180</v>
      </c>
      <c r="AM452" s="19">
        <f>IF(Abschlüsse[[#This Row],[Ergeb]]="ET","",SQRT(($AF452-$AK452)^2+($AG452-$AL452)^2))</f>
        <v>0</v>
      </c>
      <c r="AO452" s="13"/>
      <c r="AP452" s="13"/>
      <c r="AQ452" s="19" t="str">
        <f t="shared" si="28"/>
        <v/>
      </c>
      <c r="AU452" s="19" t="str">
        <f t="shared" si="29"/>
        <v/>
      </c>
    </row>
    <row r="453" spans="3:47" ht="25.05" customHeight="1">
      <c r="C453" s="17" t="str">
        <f>IF($A453="","",IF(VLOOKUP($A453,Spiele!$A$2:$D$16,3,FALSE)=$B453,"H","G"))</f>
        <v/>
      </c>
      <c r="D453" s="17" t="str">
        <f>IF($B453="","",IF(VLOOKUP($A453,Spiele!$A$2:$F$16,3,FALSE)=$B453,VLOOKUP($A453,Spiele!$A$2:$F$16,4,FALSE),VLOOKUP($A453,Spiele!$A$2:$F$16,3,FALSE)))</f>
        <v/>
      </c>
      <c r="E453" s="18">
        <f>IF(Abschlüsse[[#This Row],[Ergeb]]="ET",0,COUNTIFS($A$2:$A453,$A453,$B$2:$B453,$B453,$L$2:$L453,"&lt;&gt;ET"))</f>
        <v>0</v>
      </c>
      <c r="F453" s="11"/>
      <c r="G453" s="12"/>
      <c r="H453" s="18">
        <f>COUNTIFS('Rote Karten'!$A$2:$A$4,$A453,'Rote Karten'!$D$2:$D$4,"&lt;&gt;"&amp;$B453,'Rote Karten'!$B$2:$B$4,"&lt;"&amp;$F453,'Rote Karten'!$C$2:$C$4,"&lt;="&amp;$G453)-COUNTIFS('Rote Karten'!$A$2:$A$4,$A453,'Rote Karten'!$D$2:$D$4,$B453,'Rote Karten'!$B$2:$B$4,"&lt;"&amp;$F453,'Rote Karten'!$C$2:$C$4,"&lt;="&amp;$G453)</f>
        <v>0</v>
      </c>
      <c r="I453" s="17" t="str">
        <f>IF(OR($L453="Tor",$L453="ET"),_xlfn.IFNA(IF(VLOOKUP($A453,Spiele!$A$2:$C$16,3,FALSE)=$B453,COUNTIFS($L$2:$L453,"Tor",$B$2:$B453,$B453,$A$2:$A453,$A453)+COUNTIFS($L$2:$L453,"ET",$B$2:$B453,$B453,$A$2:$A453,$A453)&amp;":"&amp;COUNTIFS($L$2:$L453,"Tor",$B$2:$B453,"&lt;&gt;"&amp;$B453,$A$2:$A453,$A453)+COUNTIFS($L$2:$L453,"ET",$B$2:$B453,"&lt;&gt;"&amp;$B453,$A$2:$A453,$A453),COUNTIFS($L$2:$L453,"Tor",$B$2:$B453,"&lt;&gt;"&amp;$B453,$A$2:$A453,$A453)+COUNTIFS($L$2:$L453,"ET",$B$2:$B453,"&lt;&gt;"&amp;$B453,$A$2:$A453,$A453)&amp;":"&amp;COUNTIFS($L$2:$L453,"Tor",$B$2:$B453,$B453,$A$2:$A453,$A453)+COUNTIFS($L$2:$L453,"ET",$B$2:$B453,$B453,$A$2:$A453,$A453)),""),"")</f>
        <v/>
      </c>
      <c r="J453" s="18" t="str">
        <f>_xlfn.IFNA(IF(VLOOKUP($A453,Spiele!$A$2:$D$16,3,FALSE)=$B453,(COUNTIFS($L$1:$L452,"Tor",$B$1:$B452,$B453,$A$1:$A452,$A453)+COUNTIFS($L$1:$L452,"ET",$B$1:$B452,$B453,$A$1:$A452,$A453))-(COUNTIFS($L$1:$L452,"Tor",$B$1:$B452,"&lt;&gt;"&amp;$B453,$A$1:$A452,$A453)+COUNTIFS($L$1:$L452,"ET",$B$1:$B452,"&lt;&gt;"&amp;$B453,$A$1:$A452,$A453)),(COUNTIFS($L$1:$L452,"Tor",$B$1:$B452,$B453,$A$1:$A452,$A453)+COUNTIFS($L$1:$L452,"ET",$B$1:$B452,$B453,$A$1:$A452,$A453))-(COUNTIFS($L$1:$L452,"Tor",$B$1:$B452,"&lt;&gt;"&amp;$B453,$A$1:$A452,$A453)+COUNTIFS($L$1:$L452,"ET",$B$1:$B452,"&lt;&gt;"&amp;$B453,$A$1:$A452,$A453))),"")</f>
        <v/>
      </c>
      <c r="O453" s="17"/>
      <c r="AC453" s="14"/>
      <c r="AD453" s="14"/>
      <c r="AE453" s="18"/>
      <c r="AH453" s="19">
        <f t="shared" si="30"/>
        <v>0</v>
      </c>
      <c r="AI453" s="19">
        <f t="shared" si="31"/>
        <v>180</v>
      </c>
      <c r="AM453" s="19">
        <f>IF(Abschlüsse[[#This Row],[Ergeb]]="ET","",SQRT(($AF453-$AK453)^2+($AG453-$AL453)^2))</f>
        <v>0</v>
      </c>
      <c r="AO453" s="13"/>
      <c r="AP453" s="13"/>
      <c r="AQ453" s="19" t="str">
        <f t="shared" si="28"/>
        <v/>
      </c>
      <c r="AU453" s="19" t="str">
        <f t="shared" si="29"/>
        <v/>
      </c>
    </row>
    <row r="454" spans="3:47" ht="25.05" customHeight="1">
      <c r="C454" s="17" t="str">
        <f>IF($A454="","",IF(VLOOKUP($A454,Spiele!$A$2:$D$16,3,FALSE)=$B454,"H","G"))</f>
        <v/>
      </c>
      <c r="D454" s="17" t="str">
        <f>IF($B454="","",IF(VLOOKUP($A454,Spiele!$A$2:$F$16,3,FALSE)=$B454,VLOOKUP($A454,Spiele!$A$2:$F$16,4,FALSE),VLOOKUP($A454,Spiele!$A$2:$F$16,3,FALSE)))</f>
        <v/>
      </c>
      <c r="E454" s="18">
        <f>IF(Abschlüsse[[#This Row],[Ergeb]]="ET",0,COUNTIFS($A$2:$A454,$A454,$B$2:$B454,$B454,$L$2:$L454,"&lt;&gt;ET"))</f>
        <v>0</v>
      </c>
      <c r="F454" s="11"/>
      <c r="G454" s="12"/>
      <c r="H454" s="18">
        <f>COUNTIFS('Rote Karten'!$A$2:$A$4,$A454,'Rote Karten'!$D$2:$D$4,"&lt;&gt;"&amp;$B454,'Rote Karten'!$B$2:$B$4,"&lt;"&amp;$F454,'Rote Karten'!$C$2:$C$4,"&lt;="&amp;$G454)-COUNTIFS('Rote Karten'!$A$2:$A$4,$A454,'Rote Karten'!$D$2:$D$4,$B454,'Rote Karten'!$B$2:$B$4,"&lt;"&amp;$F454,'Rote Karten'!$C$2:$C$4,"&lt;="&amp;$G454)</f>
        <v>0</v>
      </c>
      <c r="I454" s="17" t="str">
        <f>IF(OR($L454="Tor",$L454="ET"),_xlfn.IFNA(IF(VLOOKUP($A454,Spiele!$A$2:$C$16,3,FALSE)=$B454,COUNTIFS($L$2:$L454,"Tor",$B$2:$B454,$B454,$A$2:$A454,$A454)+COUNTIFS($L$2:$L454,"ET",$B$2:$B454,$B454,$A$2:$A454,$A454)&amp;":"&amp;COUNTIFS($L$2:$L454,"Tor",$B$2:$B454,"&lt;&gt;"&amp;$B454,$A$2:$A454,$A454)+COUNTIFS($L$2:$L454,"ET",$B$2:$B454,"&lt;&gt;"&amp;$B454,$A$2:$A454,$A454),COUNTIFS($L$2:$L454,"Tor",$B$2:$B454,"&lt;&gt;"&amp;$B454,$A$2:$A454,$A454)+COUNTIFS($L$2:$L454,"ET",$B$2:$B454,"&lt;&gt;"&amp;$B454,$A$2:$A454,$A454)&amp;":"&amp;COUNTIFS($L$2:$L454,"Tor",$B$2:$B454,$B454,$A$2:$A454,$A454)+COUNTIFS($L$2:$L454,"ET",$B$2:$B454,$B454,$A$2:$A454,$A454)),""),"")</f>
        <v/>
      </c>
      <c r="J454" s="18" t="str">
        <f>_xlfn.IFNA(IF(VLOOKUP($A454,Spiele!$A$2:$D$16,3,FALSE)=$B454,(COUNTIFS($L$1:$L453,"Tor",$B$1:$B453,$B454,$A$1:$A453,$A454)+COUNTIFS($L$1:$L453,"ET",$B$1:$B453,$B454,$A$1:$A453,$A454))-(COUNTIFS($L$1:$L453,"Tor",$B$1:$B453,"&lt;&gt;"&amp;$B454,$A$1:$A453,$A454)+COUNTIFS($L$1:$L453,"ET",$B$1:$B453,"&lt;&gt;"&amp;$B454,$A$1:$A453,$A454)),(COUNTIFS($L$1:$L453,"Tor",$B$1:$B453,$B454,$A$1:$A453,$A454)+COUNTIFS($L$1:$L453,"ET",$B$1:$B453,$B454,$A$1:$A453,$A454))-(COUNTIFS($L$1:$L453,"Tor",$B$1:$B453,"&lt;&gt;"&amp;$B454,$A$1:$A453,$A454)+COUNTIFS($L$1:$L453,"ET",$B$1:$B453,"&lt;&gt;"&amp;$B454,$A$1:$A453,$A454))),"")</f>
        <v/>
      </c>
      <c r="O454" s="17"/>
      <c r="AC454" s="14"/>
      <c r="AD454" s="14"/>
      <c r="AE454" s="18"/>
      <c r="AH454" s="19">
        <f t="shared" si="30"/>
        <v>0</v>
      </c>
      <c r="AI454" s="19">
        <f t="shared" si="31"/>
        <v>180</v>
      </c>
      <c r="AM454" s="19">
        <f>IF(Abschlüsse[[#This Row],[Ergeb]]="ET","",SQRT(($AF454-$AK454)^2+($AG454-$AL454)^2))</f>
        <v>0</v>
      </c>
      <c r="AO454" s="13"/>
      <c r="AP454" s="13"/>
      <c r="AQ454" s="19" t="str">
        <f t="shared" si="28"/>
        <v/>
      </c>
      <c r="AU454" s="19" t="str">
        <f t="shared" si="29"/>
        <v/>
      </c>
    </row>
    <row r="455" spans="3:47" ht="25.05" customHeight="1">
      <c r="C455" s="17" t="str">
        <f>IF($A455="","",IF(VLOOKUP($A455,Spiele!$A$2:$D$16,3,FALSE)=$B455,"H","G"))</f>
        <v/>
      </c>
      <c r="D455" s="17" t="str">
        <f>IF($B455="","",IF(VLOOKUP($A455,Spiele!$A$2:$F$16,3,FALSE)=$B455,VLOOKUP($A455,Spiele!$A$2:$F$16,4,FALSE),VLOOKUP($A455,Spiele!$A$2:$F$16,3,FALSE)))</f>
        <v/>
      </c>
      <c r="E455" s="18">
        <f>IF(Abschlüsse[[#This Row],[Ergeb]]="ET",0,COUNTIFS($A$2:$A455,$A455,$B$2:$B455,$B455,$L$2:$L455,"&lt;&gt;ET"))</f>
        <v>0</v>
      </c>
      <c r="F455" s="11"/>
      <c r="G455" s="12"/>
      <c r="H455" s="18">
        <f>COUNTIFS('Rote Karten'!$A$2:$A$4,$A455,'Rote Karten'!$D$2:$D$4,"&lt;&gt;"&amp;$B455,'Rote Karten'!$B$2:$B$4,"&lt;"&amp;$F455,'Rote Karten'!$C$2:$C$4,"&lt;="&amp;$G455)-COUNTIFS('Rote Karten'!$A$2:$A$4,$A455,'Rote Karten'!$D$2:$D$4,$B455,'Rote Karten'!$B$2:$B$4,"&lt;"&amp;$F455,'Rote Karten'!$C$2:$C$4,"&lt;="&amp;$G455)</f>
        <v>0</v>
      </c>
      <c r="I455" s="17" t="str">
        <f>IF(OR($L455="Tor",$L455="ET"),_xlfn.IFNA(IF(VLOOKUP($A455,Spiele!$A$2:$C$16,3,FALSE)=$B455,COUNTIFS($L$2:$L455,"Tor",$B$2:$B455,$B455,$A$2:$A455,$A455)+COUNTIFS($L$2:$L455,"ET",$B$2:$B455,$B455,$A$2:$A455,$A455)&amp;":"&amp;COUNTIFS($L$2:$L455,"Tor",$B$2:$B455,"&lt;&gt;"&amp;$B455,$A$2:$A455,$A455)+COUNTIFS($L$2:$L455,"ET",$B$2:$B455,"&lt;&gt;"&amp;$B455,$A$2:$A455,$A455),COUNTIFS($L$2:$L455,"Tor",$B$2:$B455,"&lt;&gt;"&amp;$B455,$A$2:$A455,$A455)+COUNTIFS($L$2:$L455,"ET",$B$2:$B455,"&lt;&gt;"&amp;$B455,$A$2:$A455,$A455)&amp;":"&amp;COUNTIFS($L$2:$L455,"Tor",$B$2:$B455,$B455,$A$2:$A455,$A455)+COUNTIFS($L$2:$L455,"ET",$B$2:$B455,$B455,$A$2:$A455,$A455)),""),"")</f>
        <v/>
      </c>
      <c r="J455" s="18" t="str">
        <f>_xlfn.IFNA(IF(VLOOKUP($A455,Spiele!$A$2:$D$16,3,FALSE)=$B455,(COUNTIFS($L$1:$L454,"Tor",$B$1:$B454,$B455,$A$1:$A454,$A455)+COUNTIFS($L$1:$L454,"ET",$B$1:$B454,$B455,$A$1:$A454,$A455))-(COUNTIFS($L$1:$L454,"Tor",$B$1:$B454,"&lt;&gt;"&amp;$B455,$A$1:$A454,$A455)+COUNTIFS($L$1:$L454,"ET",$B$1:$B454,"&lt;&gt;"&amp;$B455,$A$1:$A454,$A455)),(COUNTIFS($L$1:$L454,"Tor",$B$1:$B454,$B455,$A$1:$A454,$A455)+COUNTIFS($L$1:$L454,"ET",$B$1:$B454,$B455,$A$1:$A454,$A455))-(COUNTIFS($L$1:$L454,"Tor",$B$1:$B454,"&lt;&gt;"&amp;$B455,$A$1:$A454,$A455)+COUNTIFS($L$1:$L454,"ET",$B$1:$B454,"&lt;&gt;"&amp;$B455,$A$1:$A454,$A455))),"")</f>
        <v/>
      </c>
      <c r="O455" s="17"/>
      <c r="AC455" s="14"/>
      <c r="AD455" s="14"/>
      <c r="AE455" s="18"/>
      <c r="AH455" s="19">
        <f t="shared" si="30"/>
        <v>0</v>
      </c>
      <c r="AI455" s="19">
        <f t="shared" si="31"/>
        <v>180</v>
      </c>
      <c r="AM455" s="19">
        <f>IF(Abschlüsse[[#This Row],[Ergeb]]="ET","",SQRT(($AF455-$AK455)^2+($AG455-$AL455)^2))</f>
        <v>0</v>
      </c>
      <c r="AO455" s="13"/>
      <c r="AP455" s="13"/>
      <c r="AQ455" s="19" t="str">
        <f t="shared" si="28"/>
        <v/>
      </c>
      <c r="AU455" s="19" t="str">
        <f t="shared" si="29"/>
        <v/>
      </c>
    </row>
    <row r="456" spans="3:47" ht="25.05" customHeight="1">
      <c r="C456" s="17" t="str">
        <f>IF($A456="","",IF(VLOOKUP($A456,Spiele!$A$2:$D$16,3,FALSE)=$B456,"H","G"))</f>
        <v/>
      </c>
      <c r="D456" s="17" t="str">
        <f>IF($B456="","",IF(VLOOKUP($A456,Spiele!$A$2:$F$16,3,FALSE)=$B456,VLOOKUP($A456,Spiele!$A$2:$F$16,4,FALSE),VLOOKUP($A456,Spiele!$A$2:$F$16,3,FALSE)))</f>
        <v/>
      </c>
      <c r="E456" s="18">
        <f>IF(Abschlüsse[[#This Row],[Ergeb]]="ET",0,COUNTIFS($A$2:$A456,$A456,$B$2:$B456,$B456,$L$2:$L456,"&lt;&gt;ET"))</f>
        <v>0</v>
      </c>
      <c r="F456" s="11"/>
      <c r="G456" s="12"/>
      <c r="H456" s="18">
        <f>COUNTIFS('Rote Karten'!$A$2:$A$4,$A456,'Rote Karten'!$D$2:$D$4,"&lt;&gt;"&amp;$B456,'Rote Karten'!$B$2:$B$4,"&lt;"&amp;$F456,'Rote Karten'!$C$2:$C$4,"&lt;="&amp;$G456)-COUNTIFS('Rote Karten'!$A$2:$A$4,$A456,'Rote Karten'!$D$2:$D$4,$B456,'Rote Karten'!$B$2:$B$4,"&lt;"&amp;$F456,'Rote Karten'!$C$2:$C$4,"&lt;="&amp;$G456)</f>
        <v>0</v>
      </c>
      <c r="I456" s="17" t="str">
        <f>IF(OR($L456="Tor",$L456="ET"),_xlfn.IFNA(IF(VLOOKUP($A456,Spiele!$A$2:$C$16,3,FALSE)=$B456,COUNTIFS($L$2:$L456,"Tor",$B$2:$B456,$B456,$A$2:$A456,$A456)+COUNTIFS($L$2:$L456,"ET",$B$2:$B456,$B456,$A$2:$A456,$A456)&amp;":"&amp;COUNTIFS($L$2:$L456,"Tor",$B$2:$B456,"&lt;&gt;"&amp;$B456,$A$2:$A456,$A456)+COUNTIFS($L$2:$L456,"ET",$B$2:$B456,"&lt;&gt;"&amp;$B456,$A$2:$A456,$A456),COUNTIFS($L$2:$L456,"Tor",$B$2:$B456,"&lt;&gt;"&amp;$B456,$A$2:$A456,$A456)+COUNTIFS($L$2:$L456,"ET",$B$2:$B456,"&lt;&gt;"&amp;$B456,$A$2:$A456,$A456)&amp;":"&amp;COUNTIFS($L$2:$L456,"Tor",$B$2:$B456,$B456,$A$2:$A456,$A456)+COUNTIFS($L$2:$L456,"ET",$B$2:$B456,$B456,$A$2:$A456,$A456)),""),"")</f>
        <v/>
      </c>
      <c r="J456" s="18" t="str">
        <f>_xlfn.IFNA(IF(VLOOKUP($A456,Spiele!$A$2:$D$16,3,FALSE)=$B456,(COUNTIFS($L$1:$L455,"Tor",$B$1:$B455,$B456,$A$1:$A455,$A456)+COUNTIFS($L$1:$L455,"ET",$B$1:$B455,$B456,$A$1:$A455,$A456))-(COUNTIFS($L$1:$L455,"Tor",$B$1:$B455,"&lt;&gt;"&amp;$B456,$A$1:$A455,$A456)+COUNTIFS($L$1:$L455,"ET",$B$1:$B455,"&lt;&gt;"&amp;$B456,$A$1:$A455,$A456)),(COUNTIFS($L$1:$L455,"Tor",$B$1:$B455,$B456,$A$1:$A455,$A456)+COUNTIFS($L$1:$L455,"ET",$B$1:$B455,$B456,$A$1:$A455,$A456))-(COUNTIFS($L$1:$L455,"Tor",$B$1:$B455,"&lt;&gt;"&amp;$B456,$A$1:$A455,$A456)+COUNTIFS($L$1:$L455,"ET",$B$1:$B455,"&lt;&gt;"&amp;$B456,$A$1:$A455,$A456))),"")</f>
        <v/>
      </c>
      <c r="O456" s="17"/>
      <c r="AC456" s="14"/>
      <c r="AD456" s="14"/>
      <c r="AE456" s="18"/>
      <c r="AH456" s="19">
        <f t="shared" si="30"/>
        <v>0</v>
      </c>
      <c r="AI456" s="19">
        <f t="shared" si="31"/>
        <v>180</v>
      </c>
      <c r="AM456" s="19">
        <f>IF(Abschlüsse[[#This Row],[Ergeb]]="ET","",SQRT(($AF456-$AK456)^2+($AG456-$AL456)^2))</f>
        <v>0</v>
      </c>
      <c r="AO456" s="13"/>
      <c r="AP456" s="13"/>
      <c r="AQ456" s="19" t="str">
        <f t="shared" si="28"/>
        <v/>
      </c>
      <c r="AU456" s="19" t="str">
        <f t="shared" si="29"/>
        <v/>
      </c>
    </row>
    <row r="457" spans="3:47" ht="25.05" customHeight="1">
      <c r="C457" s="17" t="str">
        <f>IF($A457="","",IF(VLOOKUP($A457,Spiele!$A$2:$D$16,3,FALSE)=$B457,"H","G"))</f>
        <v/>
      </c>
      <c r="D457" s="17" t="str">
        <f>IF($B457="","",IF(VLOOKUP($A457,Spiele!$A$2:$F$16,3,FALSE)=$B457,VLOOKUP($A457,Spiele!$A$2:$F$16,4,FALSE),VLOOKUP($A457,Spiele!$A$2:$F$16,3,FALSE)))</f>
        <v/>
      </c>
      <c r="E457" s="18">
        <f>IF(Abschlüsse[[#This Row],[Ergeb]]="ET",0,COUNTIFS($A$2:$A457,$A457,$B$2:$B457,$B457,$L$2:$L457,"&lt;&gt;ET"))</f>
        <v>0</v>
      </c>
      <c r="F457" s="11"/>
      <c r="G457" s="12"/>
      <c r="H457" s="18">
        <f>COUNTIFS('Rote Karten'!$A$2:$A$4,$A457,'Rote Karten'!$D$2:$D$4,"&lt;&gt;"&amp;$B457,'Rote Karten'!$B$2:$B$4,"&lt;"&amp;$F457,'Rote Karten'!$C$2:$C$4,"&lt;="&amp;$G457)-COUNTIFS('Rote Karten'!$A$2:$A$4,$A457,'Rote Karten'!$D$2:$D$4,$B457,'Rote Karten'!$B$2:$B$4,"&lt;"&amp;$F457,'Rote Karten'!$C$2:$C$4,"&lt;="&amp;$G457)</f>
        <v>0</v>
      </c>
      <c r="I457" s="17" t="str">
        <f>IF(OR($L457="Tor",$L457="ET"),_xlfn.IFNA(IF(VLOOKUP($A457,Spiele!$A$2:$C$16,3,FALSE)=$B457,COUNTIFS($L$2:$L457,"Tor",$B$2:$B457,$B457,$A$2:$A457,$A457)+COUNTIFS($L$2:$L457,"ET",$B$2:$B457,$B457,$A$2:$A457,$A457)&amp;":"&amp;COUNTIFS($L$2:$L457,"Tor",$B$2:$B457,"&lt;&gt;"&amp;$B457,$A$2:$A457,$A457)+COUNTIFS($L$2:$L457,"ET",$B$2:$B457,"&lt;&gt;"&amp;$B457,$A$2:$A457,$A457),COUNTIFS($L$2:$L457,"Tor",$B$2:$B457,"&lt;&gt;"&amp;$B457,$A$2:$A457,$A457)+COUNTIFS($L$2:$L457,"ET",$B$2:$B457,"&lt;&gt;"&amp;$B457,$A$2:$A457,$A457)&amp;":"&amp;COUNTIFS($L$2:$L457,"Tor",$B$2:$B457,$B457,$A$2:$A457,$A457)+COUNTIFS($L$2:$L457,"ET",$B$2:$B457,$B457,$A$2:$A457,$A457)),""),"")</f>
        <v/>
      </c>
      <c r="J457" s="18" t="str">
        <f>_xlfn.IFNA(IF(VLOOKUP($A457,Spiele!$A$2:$D$16,3,FALSE)=$B457,(COUNTIFS($L$1:$L456,"Tor",$B$1:$B456,$B457,$A$1:$A456,$A457)+COUNTIFS($L$1:$L456,"ET",$B$1:$B456,$B457,$A$1:$A456,$A457))-(COUNTIFS($L$1:$L456,"Tor",$B$1:$B456,"&lt;&gt;"&amp;$B457,$A$1:$A456,$A457)+COUNTIFS($L$1:$L456,"ET",$B$1:$B456,"&lt;&gt;"&amp;$B457,$A$1:$A456,$A457)),(COUNTIFS($L$1:$L456,"Tor",$B$1:$B456,$B457,$A$1:$A456,$A457)+COUNTIFS($L$1:$L456,"ET",$B$1:$B456,$B457,$A$1:$A456,$A457))-(COUNTIFS($L$1:$L456,"Tor",$B$1:$B456,"&lt;&gt;"&amp;$B457,$A$1:$A456,$A457)+COUNTIFS($L$1:$L456,"ET",$B$1:$B456,"&lt;&gt;"&amp;$B457,$A$1:$A456,$A457))),"")</f>
        <v/>
      </c>
      <c r="O457" s="17"/>
      <c r="AC457" s="14"/>
      <c r="AD457" s="14"/>
      <c r="AE457" s="18"/>
      <c r="AH457" s="19">
        <f t="shared" si="30"/>
        <v>0</v>
      </c>
      <c r="AI457" s="19">
        <f t="shared" si="31"/>
        <v>180</v>
      </c>
      <c r="AM457" s="19">
        <f>IF(Abschlüsse[[#This Row],[Ergeb]]="ET","",SQRT(($AF457-$AK457)^2+($AG457-$AL457)^2))</f>
        <v>0</v>
      </c>
      <c r="AO457" s="13"/>
      <c r="AP457" s="13"/>
      <c r="AQ457" s="19" t="str">
        <f t="shared" si="28"/>
        <v/>
      </c>
      <c r="AU457" s="19" t="str">
        <f t="shared" si="29"/>
        <v/>
      </c>
    </row>
    <row r="458" spans="3:47" ht="25.05" customHeight="1">
      <c r="C458" s="17" t="str">
        <f>IF($A458="","",IF(VLOOKUP($A458,Spiele!$A$2:$D$16,3,FALSE)=$B458,"H","G"))</f>
        <v/>
      </c>
      <c r="D458" s="17" t="str">
        <f>IF($B458="","",IF(VLOOKUP($A458,Spiele!$A$2:$F$16,3,FALSE)=$B458,VLOOKUP($A458,Spiele!$A$2:$F$16,4,FALSE),VLOOKUP($A458,Spiele!$A$2:$F$16,3,FALSE)))</f>
        <v/>
      </c>
      <c r="E458" s="18">
        <f>IF(Abschlüsse[[#This Row],[Ergeb]]="ET",0,COUNTIFS($A$2:$A458,$A458,$B$2:$B458,$B458,$L$2:$L458,"&lt;&gt;ET"))</f>
        <v>0</v>
      </c>
      <c r="F458" s="11"/>
      <c r="G458" s="12"/>
      <c r="H458" s="18">
        <f>COUNTIFS('Rote Karten'!$A$2:$A$4,$A458,'Rote Karten'!$D$2:$D$4,"&lt;&gt;"&amp;$B458,'Rote Karten'!$B$2:$B$4,"&lt;"&amp;$F458,'Rote Karten'!$C$2:$C$4,"&lt;="&amp;$G458)-COUNTIFS('Rote Karten'!$A$2:$A$4,$A458,'Rote Karten'!$D$2:$D$4,$B458,'Rote Karten'!$B$2:$B$4,"&lt;"&amp;$F458,'Rote Karten'!$C$2:$C$4,"&lt;="&amp;$G458)</f>
        <v>0</v>
      </c>
      <c r="I458" s="17" t="str">
        <f>IF(OR($L458="Tor",$L458="ET"),_xlfn.IFNA(IF(VLOOKUP($A458,Spiele!$A$2:$C$16,3,FALSE)=$B458,COUNTIFS($L$2:$L458,"Tor",$B$2:$B458,$B458,$A$2:$A458,$A458)+COUNTIFS($L$2:$L458,"ET",$B$2:$B458,$B458,$A$2:$A458,$A458)&amp;":"&amp;COUNTIFS($L$2:$L458,"Tor",$B$2:$B458,"&lt;&gt;"&amp;$B458,$A$2:$A458,$A458)+COUNTIFS($L$2:$L458,"ET",$B$2:$B458,"&lt;&gt;"&amp;$B458,$A$2:$A458,$A458),COUNTIFS($L$2:$L458,"Tor",$B$2:$B458,"&lt;&gt;"&amp;$B458,$A$2:$A458,$A458)+COUNTIFS($L$2:$L458,"ET",$B$2:$B458,"&lt;&gt;"&amp;$B458,$A$2:$A458,$A458)&amp;":"&amp;COUNTIFS($L$2:$L458,"Tor",$B$2:$B458,$B458,$A$2:$A458,$A458)+COUNTIFS($L$2:$L458,"ET",$B$2:$B458,$B458,$A$2:$A458,$A458)),""),"")</f>
        <v/>
      </c>
      <c r="J458" s="18" t="str">
        <f>_xlfn.IFNA(IF(VLOOKUP($A458,Spiele!$A$2:$D$16,3,FALSE)=$B458,(COUNTIFS($L$1:$L457,"Tor",$B$1:$B457,$B458,$A$1:$A457,$A458)+COUNTIFS($L$1:$L457,"ET",$B$1:$B457,$B458,$A$1:$A457,$A458))-(COUNTIFS($L$1:$L457,"Tor",$B$1:$B457,"&lt;&gt;"&amp;$B458,$A$1:$A457,$A458)+COUNTIFS($L$1:$L457,"ET",$B$1:$B457,"&lt;&gt;"&amp;$B458,$A$1:$A457,$A458)),(COUNTIFS($L$1:$L457,"Tor",$B$1:$B457,$B458,$A$1:$A457,$A458)+COUNTIFS($L$1:$L457,"ET",$B$1:$B457,$B458,$A$1:$A457,$A458))-(COUNTIFS($L$1:$L457,"Tor",$B$1:$B457,"&lt;&gt;"&amp;$B458,$A$1:$A457,$A458)+COUNTIFS($L$1:$L457,"ET",$B$1:$B457,"&lt;&gt;"&amp;$B458,$A$1:$A457,$A458))),"")</f>
        <v/>
      </c>
      <c r="O458" s="17"/>
      <c r="AC458" s="14"/>
      <c r="AD458" s="14"/>
      <c r="AE458" s="18"/>
      <c r="AH458" s="19">
        <f t="shared" si="30"/>
        <v>0</v>
      </c>
      <c r="AI458" s="19">
        <f t="shared" si="31"/>
        <v>180</v>
      </c>
      <c r="AM458" s="19">
        <f>IF(Abschlüsse[[#This Row],[Ergeb]]="ET","",SQRT(($AF458-$AK458)^2+($AG458-$AL458)^2))</f>
        <v>0</v>
      </c>
      <c r="AO458" s="13"/>
      <c r="AP458" s="13"/>
      <c r="AQ458" s="19" t="str">
        <f t="shared" si="28"/>
        <v/>
      </c>
      <c r="AU458" s="19" t="str">
        <f t="shared" si="29"/>
        <v/>
      </c>
    </row>
    <row r="459" spans="3:47" ht="25.05" customHeight="1">
      <c r="C459" s="17" t="str">
        <f>IF($A459="","",IF(VLOOKUP($A459,Spiele!$A$2:$D$16,3,FALSE)=$B459,"H","G"))</f>
        <v/>
      </c>
      <c r="D459" s="17" t="str">
        <f>IF($B459="","",IF(VLOOKUP($A459,Spiele!$A$2:$F$16,3,FALSE)=$B459,VLOOKUP($A459,Spiele!$A$2:$F$16,4,FALSE),VLOOKUP($A459,Spiele!$A$2:$F$16,3,FALSE)))</f>
        <v/>
      </c>
      <c r="E459" s="18">
        <f>IF(Abschlüsse[[#This Row],[Ergeb]]="ET",0,COUNTIFS($A$2:$A459,$A459,$B$2:$B459,$B459,$L$2:$L459,"&lt;&gt;ET"))</f>
        <v>0</v>
      </c>
      <c r="F459" s="11"/>
      <c r="G459" s="12"/>
      <c r="H459" s="18">
        <f>COUNTIFS('Rote Karten'!$A$2:$A$4,$A459,'Rote Karten'!$D$2:$D$4,"&lt;&gt;"&amp;$B459,'Rote Karten'!$B$2:$B$4,"&lt;"&amp;$F459,'Rote Karten'!$C$2:$C$4,"&lt;="&amp;$G459)-COUNTIFS('Rote Karten'!$A$2:$A$4,$A459,'Rote Karten'!$D$2:$D$4,$B459,'Rote Karten'!$B$2:$B$4,"&lt;"&amp;$F459,'Rote Karten'!$C$2:$C$4,"&lt;="&amp;$G459)</f>
        <v>0</v>
      </c>
      <c r="I459" s="17" t="str">
        <f>IF(OR($L459="Tor",$L459="ET"),_xlfn.IFNA(IF(VLOOKUP($A459,Spiele!$A$2:$C$16,3,FALSE)=$B459,COUNTIFS($L$2:$L459,"Tor",$B$2:$B459,$B459,$A$2:$A459,$A459)+COUNTIFS($L$2:$L459,"ET",$B$2:$B459,$B459,$A$2:$A459,$A459)&amp;":"&amp;COUNTIFS($L$2:$L459,"Tor",$B$2:$B459,"&lt;&gt;"&amp;$B459,$A$2:$A459,$A459)+COUNTIFS($L$2:$L459,"ET",$B$2:$B459,"&lt;&gt;"&amp;$B459,$A$2:$A459,$A459),COUNTIFS($L$2:$L459,"Tor",$B$2:$B459,"&lt;&gt;"&amp;$B459,$A$2:$A459,$A459)+COUNTIFS($L$2:$L459,"ET",$B$2:$B459,"&lt;&gt;"&amp;$B459,$A$2:$A459,$A459)&amp;":"&amp;COUNTIFS($L$2:$L459,"Tor",$B$2:$B459,$B459,$A$2:$A459,$A459)+COUNTIFS($L$2:$L459,"ET",$B$2:$B459,$B459,$A$2:$A459,$A459)),""),"")</f>
        <v/>
      </c>
      <c r="J459" s="18" t="str">
        <f>_xlfn.IFNA(IF(VLOOKUP($A459,Spiele!$A$2:$D$16,3,FALSE)=$B459,(COUNTIFS($L$1:$L458,"Tor",$B$1:$B458,$B459,$A$1:$A458,$A459)+COUNTIFS($L$1:$L458,"ET",$B$1:$B458,$B459,$A$1:$A458,$A459))-(COUNTIFS($L$1:$L458,"Tor",$B$1:$B458,"&lt;&gt;"&amp;$B459,$A$1:$A458,$A459)+COUNTIFS($L$1:$L458,"ET",$B$1:$B458,"&lt;&gt;"&amp;$B459,$A$1:$A458,$A459)),(COUNTIFS($L$1:$L458,"Tor",$B$1:$B458,$B459,$A$1:$A458,$A459)+COUNTIFS($L$1:$L458,"ET",$B$1:$B458,$B459,$A$1:$A458,$A459))-(COUNTIFS($L$1:$L458,"Tor",$B$1:$B458,"&lt;&gt;"&amp;$B459,$A$1:$A458,$A459)+COUNTIFS($L$1:$L458,"ET",$B$1:$B458,"&lt;&gt;"&amp;$B459,$A$1:$A458,$A459))),"")</f>
        <v/>
      </c>
      <c r="O459" s="17"/>
      <c r="AC459" s="14"/>
      <c r="AD459" s="14"/>
      <c r="AE459" s="18"/>
      <c r="AH459" s="19">
        <f t="shared" si="30"/>
        <v>0</v>
      </c>
      <c r="AI459" s="19">
        <f t="shared" si="31"/>
        <v>180</v>
      </c>
      <c r="AM459" s="19">
        <f>IF(Abschlüsse[[#This Row],[Ergeb]]="ET","",SQRT(($AF459-$AK459)^2+($AG459-$AL459)^2))</f>
        <v>0</v>
      </c>
      <c r="AO459" s="13"/>
      <c r="AP459" s="13"/>
      <c r="AQ459" s="19" t="str">
        <f t="shared" si="28"/>
        <v/>
      </c>
      <c r="AU459" s="19" t="str">
        <f t="shared" si="29"/>
        <v/>
      </c>
    </row>
    <row r="460" spans="3:47" ht="25.05" customHeight="1">
      <c r="C460" s="17" t="str">
        <f>IF($A460="","",IF(VLOOKUP($A460,Spiele!$A$2:$D$16,3,FALSE)=$B460,"H","G"))</f>
        <v/>
      </c>
      <c r="D460" s="17" t="str">
        <f>IF($B460="","",IF(VLOOKUP($A460,Spiele!$A$2:$F$16,3,FALSE)=$B460,VLOOKUP($A460,Spiele!$A$2:$F$16,4,FALSE),VLOOKUP($A460,Spiele!$A$2:$F$16,3,FALSE)))</f>
        <v/>
      </c>
      <c r="E460" s="18">
        <f>IF(Abschlüsse[[#This Row],[Ergeb]]="ET",0,COUNTIFS($A$2:$A460,$A460,$B$2:$B460,$B460,$L$2:$L460,"&lt;&gt;ET"))</f>
        <v>0</v>
      </c>
      <c r="F460" s="11"/>
      <c r="G460" s="12"/>
      <c r="H460" s="18">
        <f>COUNTIFS('Rote Karten'!$A$2:$A$4,$A460,'Rote Karten'!$D$2:$D$4,"&lt;&gt;"&amp;$B460,'Rote Karten'!$B$2:$B$4,"&lt;"&amp;$F460,'Rote Karten'!$C$2:$C$4,"&lt;="&amp;$G460)-COUNTIFS('Rote Karten'!$A$2:$A$4,$A460,'Rote Karten'!$D$2:$D$4,$B460,'Rote Karten'!$B$2:$B$4,"&lt;"&amp;$F460,'Rote Karten'!$C$2:$C$4,"&lt;="&amp;$G460)</f>
        <v>0</v>
      </c>
      <c r="I460" s="17" t="str">
        <f>IF(OR($L460="Tor",$L460="ET"),_xlfn.IFNA(IF(VLOOKUP($A460,Spiele!$A$2:$C$16,3,FALSE)=$B460,COUNTIFS($L$2:$L460,"Tor",$B$2:$B460,$B460,$A$2:$A460,$A460)+COUNTIFS($L$2:$L460,"ET",$B$2:$B460,$B460,$A$2:$A460,$A460)&amp;":"&amp;COUNTIFS($L$2:$L460,"Tor",$B$2:$B460,"&lt;&gt;"&amp;$B460,$A$2:$A460,$A460)+COUNTIFS($L$2:$L460,"ET",$B$2:$B460,"&lt;&gt;"&amp;$B460,$A$2:$A460,$A460),COUNTIFS($L$2:$L460,"Tor",$B$2:$B460,"&lt;&gt;"&amp;$B460,$A$2:$A460,$A460)+COUNTIFS($L$2:$L460,"ET",$B$2:$B460,"&lt;&gt;"&amp;$B460,$A$2:$A460,$A460)&amp;":"&amp;COUNTIFS($L$2:$L460,"Tor",$B$2:$B460,$B460,$A$2:$A460,$A460)+COUNTIFS($L$2:$L460,"ET",$B$2:$B460,$B460,$A$2:$A460,$A460)),""),"")</f>
        <v/>
      </c>
      <c r="J460" s="18" t="str">
        <f>_xlfn.IFNA(IF(VLOOKUP($A460,Spiele!$A$2:$D$16,3,FALSE)=$B460,(COUNTIFS($L$1:$L459,"Tor",$B$1:$B459,$B460,$A$1:$A459,$A460)+COUNTIFS($L$1:$L459,"ET",$B$1:$B459,$B460,$A$1:$A459,$A460))-(COUNTIFS($L$1:$L459,"Tor",$B$1:$B459,"&lt;&gt;"&amp;$B460,$A$1:$A459,$A460)+COUNTIFS($L$1:$L459,"ET",$B$1:$B459,"&lt;&gt;"&amp;$B460,$A$1:$A459,$A460)),(COUNTIFS($L$1:$L459,"Tor",$B$1:$B459,$B460,$A$1:$A459,$A460)+COUNTIFS($L$1:$L459,"ET",$B$1:$B459,$B460,$A$1:$A459,$A460))-(COUNTIFS($L$1:$L459,"Tor",$B$1:$B459,"&lt;&gt;"&amp;$B460,$A$1:$A459,$A460)+COUNTIFS($L$1:$L459,"ET",$B$1:$B459,"&lt;&gt;"&amp;$B460,$A$1:$A459,$A460))),"")</f>
        <v/>
      </c>
      <c r="O460" s="17"/>
      <c r="AC460" s="14"/>
      <c r="AD460" s="14"/>
      <c r="AE460" s="18"/>
      <c r="AH460" s="19">
        <f t="shared" si="30"/>
        <v>0</v>
      </c>
      <c r="AI460" s="19">
        <f t="shared" si="31"/>
        <v>180</v>
      </c>
      <c r="AM460" s="19">
        <f>IF(Abschlüsse[[#This Row],[Ergeb]]="ET","",SQRT(($AF460-$AK460)^2+($AG460-$AL460)^2))</f>
        <v>0</v>
      </c>
      <c r="AO460" s="13"/>
      <c r="AP460" s="13"/>
      <c r="AQ460" s="19" t="str">
        <f t="shared" si="28"/>
        <v/>
      </c>
      <c r="AU460" s="19" t="str">
        <f t="shared" si="29"/>
        <v/>
      </c>
    </row>
    <row r="461" spans="3:47" ht="25.05" customHeight="1">
      <c r="C461" s="17" t="str">
        <f>IF($A461="","",IF(VLOOKUP($A461,Spiele!$A$2:$D$16,3,FALSE)=$B461,"H","G"))</f>
        <v/>
      </c>
      <c r="D461" s="17" t="str">
        <f>IF($B461="","",IF(VLOOKUP($A461,Spiele!$A$2:$F$16,3,FALSE)=$B461,VLOOKUP($A461,Spiele!$A$2:$F$16,4,FALSE),VLOOKUP($A461,Spiele!$A$2:$F$16,3,FALSE)))</f>
        <v/>
      </c>
      <c r="E461" s="18">
        <f>IF(Abschlüsse[[#This Row],[Ergeb]]="ET",0,COUNTIFS($A$2:$A461,$A461,$B$2:$B461,$B461,$L$2:$L461,"&lt;&gt;ET"))</f>
        <v>0</v>
      </c>
      <c r="F461" s="11"/>
      <c r="G461" s="12"/>
      <c r="H461" s="18">
        <f>COUNTIFS('Rote Karten'!$A$2:$A$4,$A461,'Rote Karten'!$D$2:$D$4,"&lt;&gt;"&amp;$B461,'Rote Karten'!$B$2:$B$4,"&lt;"&amp;$F461,'Rote Karten'!$C$2:$C$4,"&lt;="&amp;$G461)-COUNTIFS('Rote Karten'!$A$2:$A$4,$A461,'Rote Karten'!$D$2:$D$4,$B461,'Rote Karten'!$B$2:$B$4,"&lt;"&amp;$F461,'Rote Karten'!$C$2:$C$4,"&lt;="&amp;$G461)</f>
        <v>0</v>
      </c>
      <c r="I461" s="17" t="str">
        <f>IF(OR($L461="Tor",$L461="ET"),_xlfn.IFNA(IF(VLOOKUP($A461,Spiele!$A$2:$C$16,3,FALSE)=$B461,COUNTIFS($L$2:$L461,"Tor",$B$2:$B461,$B461,$A$2:$A461,$A461)+COUNTIFS($L$2:$L461,"ET",$B$2:$B461,$B461,$A$2:$A461,$A461)&amp;":"&amp;COUNTIFS($L$2:$L461,"Tor",$B$2:$B461,"&lt;&gt;"&amp;$B461,$A$2:$A461,$A461)+COUNTIFS($L$2:$L461,"ET",$B$2:$B461,"&lt;&gt;"&amp;$B461,$A$2:$A461,$A461),COUNTIFS($L$2:$L461,"Tor",$B$2:$B461,"&lt;&gt;"&amp;$B461,$A$2:$A461,$A461)+COUNTIFS($L$2:$L461,"ET",$B$2:$B461,"&lt;&gt;"&amp;$B461,$A$2:$A461,$A461)&amp;":"&amp;COUNTIFS($L$2:$L461,"Tor",$B$2:$B461,$B461,$A$2:$A461,$A461)+COUNTIFS($L$2:$L461,"ET",$B$2:$B461,$B461,$A$2:$A461,$A461)),""),"")</f>
        <v/>
      </c>
      <c r="J461" s="18" t="str">
        <f>_xlfn.IFNA(IF(VLOOKUP($A461,Spiele!$A$2:$D$16,3,FALSE)=$B461,(COUNTIFS($L$1:$L460,"Tor",$B$1:$B460,$B461,$A$1:$A460,$A461)+COUNTIFS($L$1:$L460,"ET",$B$1:$B460,$B461,$A$1:$A460,$A461))-(COUNTIFS($L$1:$L460,"Tor",$B$1:$B460,"&lt;&gt;"&amp;$B461,$A$1:$A460,$A461)+COUNTIFS($L$1:$L460,"ET",$B$1:$B460,"&lt;&gt;"&amp;$B461,$A$1:$A460,$A461)),(COUNTIFS($L$1:$L460,"Tor",$B$1:$B460,$B461,$A$1:$A460,$A461)+COUNTIFS($L$1:$L460,"ET",$B$1:$B460,$B461,$A$1:$A460,$A461))-(COUNTIFS($L$1:$L460,"Tor",$B$1:$B460,"&lt;&gt;"&amp;$B461,$A$1:$A460,$A461)+COUNTIFS($L$1:$L460,"ET",$B$1:$B460,"&lt;&gt;"&amp;$B461,$A$1:$A460,$A461))),"")</f>
        <v/>
      </c>
      <c r="O461" s="17"/>
      <c r="AC461" s="14"/>
      <c r="AD461" s="14"/>
      <c r="AE461" s="18"/>
      <c r="AH461" s="19">
        <f t="shared" si="30"/>
        <v>0</v>
      </c>
      <c r="AI461" s="19">
        <f t="shared" si="31"/>
        <v>180</v>
      </c>
      <c r="AM461" s="19">
        <f>IF(Abschlüsse[[#This Row],[Ergeb]]="ET","",SQRT(($AF461-$AK461)^2+($AG461-$AL461)^2))</f>
        <v>0</v>
      </c>
      <c r="AO461" s="13"/>
      <c r="AP461" s="13"/>
      <c r="AQ461" s="19" t="str">
        <f t="shared" si="28"/>
        <v/>
      </c>
      <c r="AU461" s="19" t="str">
        <f t="shared" si="29"/>
        <v/>
      </c>
    </row>
    <row r="462" spans="3:47" ht="25.05" customHeight="1">
      <c r="C462" s="17" t="str">
        <f>IF($A462="","",IF(VLOOKUP($A462,Spiele!$A$2:$D$16,3,FALSE)=$B462,"H","G"))</f>
        <v/>
      </c>
      <c r="D462" s="17" t="str">
        <f>IF($B462="","",IF(VLOOKUP($A462,Spiele!$A$2:$F$16,3,FALSE)=$B462,VLOOKUP($A462,Spiele!$A$2:$F$16,4,FALSE),VLOOKUP($A462,Spiele!$A$2:$F$16,3,FALSE)))</f>
        <v/>
      </c>
      <c r="E462" s="18">
        <f>IF(Abschlüsse[[#This Row],[Ergeb]]="ET",0,COUNTIFS($A$2:$A462,$A462,$B$2:$B462,$B462,$L$2:$L462,"&lt;&gt;ET"))</f>
        <v>0</v>
      </c>
      <c r="F462" s="11"/>
      <c r="G462" s="12"/>
      <c r="H462" s="18">
        <f>COUNTIFS('Rote Karten'!$A$2:$A$4,$A462,'Rote Karten'!$D$2:$D$4,"&lt;&gt;"&amp;$B462,'Rote Karten'!$B$2:$B$4,"&lt;"&amp;$F462,'Rote Karten'!$C$2:$C$4,"&lt;="&amp;$G462)-COUNTIFS('Rote Karten'!$A$2:$A$4,$A462,'Rote Karten'!$D$2:$D$4,$B462,'Rote Karten'!$B$2:$B$4,"&lt;"&amp;$F462,'Rote Karten'!$C$2:$C$4,"&lt;="&amp;$G462)</f>
        <v>0</v>
      </c>
      <c r="I462" s="17" t="str">
        <f>IF(OR($L462="Tor",$L462="ET"),_xlfn.IFNA(IF(VLOOKUP($A462,Spiele!$A$2:$C$16,3,FALSE)=$B462,COUNTIFS($L$2:$L462,"Tor",$B$2:$B462,$B462,$A$2:$A462,$A462)+COUNTIFS($L$2:$L462,"ET",$B$2:$B462,$B462,$A$2:$A462,$A462)&amp;":"&amp;COUNTIFS($L$2:$L462,"Tor",$B$2:$B462,"&lt;&gt;"&amp;$B462,$A$2:$A462,$A462)+COUNTIFS($L$2:$L462,"ET",$B$2:$B462,"&lt;&gt;"&amp;$B462,$A$2:$A462,$A462),COUNTIFS($L$2:$L462,"Tor",$B$2:$B462,"&lt;&gt;"&amp;$B462,$A$2:$A462,$A462)+COUNTIFS($L$2:$L462,"ET",$B$2:$B462,"&lt;&gt;"&amp;$B462,$A$2:$A462,$A462)&amp;":"&amp;COUNTIFS($L$2:$L462,"Tor",$B$2:$B462,$B462,$A$2:$A462,$A462)+COUNTIFS($L$2:$L462,"ET",$B$2:$B462,$B462,$A$2:$A462,$A462)),""),"")</f>
        <v/>
      </c>
      <c r="J462" s="18" t="str">
        <f>_xlfn.IFNA(IF(VLOOKUP($A462,Spiele!$A$2:$D$16,3,FALSE)=$B462,(COUNTIFS($L$1:$L461,"Tor",$B$1:$B461,$B462,$A$1:$A461,$A462)+COUNTIFS($L$1:$L461,"ET",$B$1:$B461,$B462,$A$1:$A461,$A462))-(COUNTIFS($L$1:$L461,"Tor",$B$1:$B461,"&lt;&gt;"&amp;$B462,$A$1:$A461,$A462)+COUNTIFS($L$1:$L461,"ET",$B$1:$B461,"&lt;&gt;"&amp;$B462,$A$1:$A461,$A462)),(COUNTIFS($L$1:$L461,"Tor",$B$1:$B461,$B462,$A$1:$A461,$A462)+COUNTIFS($L$1:$L461,"ET",$B$1:$B461,$B462,$A$1:$A461,$A462))-(COUNTIFS($L$1:$L461,"Tor",$B$1:$B461,"&lt;&gt;"&amp;$B462,$A$1:$A461,$A462)+COUNTIFS($L$1:$L461,"ET",$B$1:$B461,"&lt;&gt;"&amp;$B462,$A$1:$A461,$A462))),"")</f>
        <v/>
      </c>
      <c r="O462" s="17"/>
      <c r="AC462" s="14"/>
      <c r="AD462" s="14"/>
      <c r="AE462" s="18"/>
      <c r="AH462" s="19">
        <f t="shared" si="30"/>
        <v>0</v>
      </c>
      <c r="AI462" s="19">
        <f t="shared" si="31"/>
        <v>180</v>
      </c>
      <c r="AM462" s="19">
        <f>IF(Abschlüsse[[#This Row],[Ergeb]]="ET","",SQRT(($AF462-$AK462)^2+($AG462-$AL462)^2))</f>
        <v>0</v>
      </c>
      <c r="AO462" s="13"/>
      <c r="AP462" s="13"/>
      <c r="AQ462" s="19" t="str">
        <f t="shared" si="28"/>
        <v/>
      </c>
      <c r="AU462" s="19" t="str">
        <f t="shared" si="29"/>
        <v/>
      </c>
    </row>
    <row r="463" spans="3:47" ht="25.05" customHeight="1">
      <c r="C463" s="17" t="str">
        <f>IF($A463="","",IF(VLOOKUP($A463,Spiele!$A$2:$D$16,3,FALSE)=$B463,"H","G"))</f>
        <v/>
      </c>
      <c r="D463" s="17" t="str">
        <f>IF($B463="","",IF(VLOOKUP($A463,Spiele!$A$2:$F$16,3,FALSE)=$B463,VLOOKUP($A463,Spiele!$A$2:$F$16,4,FALSE),VLOOKUP($A463,Spiele!$A$2:$F$16,3,FALSE)))</f>
        <v/>
      </c>
      <c r="E463" s="18">
        <f>IF(Abschlüsse[[#This Row],[Ergeb]]="ET",0,COUNTIFS($A$2:$A463,$A463,$B$2:$B463,$B463,$L$2:$L463,"&lt;&gt;ET"))</f>
        <v>0</v>
      </c>
      <c r="F463" s="11"/>
      <c r="G463" s="12"/>
      <c r="H463" s="18">
        <f>COUNTIFS('Rote Karten'!$A$2:$A$4,$A463,'Rote Karten'!$D$2:$D$4,"&lt;&gt;"&amp;$B463,'Rote Karten'!$B$2:$B$4,"&lt;"&amp;$F463,'Rote Karten'!$C$2:$C$4,"&lt;="&amp;$G463)-COUNTIFS('Rote Karten'!$A$2:$A$4,$A463,'Rote Karten'!$D$2:$D$4,$B463,'Rote Karten'!$B$2:$B$4,"&lt;"&amp;$F463,'Rote Karten'!$C$2:$C$4,"&lt;="&amp;$G463)</f>
        <v>0</v>
      </c>
      <c r="I463" s="17" t="str">
        <f>IF(OR($L463="Tor",$L463="ET"),_xlfn.IFNA(IF(VLOOKUP($A463,Spiele!$A$2:$C$16,3,FALSE)=$B463,COUNTIFS($L$2:$L463,"Tor",$B$2:$B463,$B463,$A$2:$A463,$A463)+COUNTIFS($L$2:$L463,"ET",$B$2:$B463,$B463,$A$2:$A463,$A463)&amp;":"&amp;COUNTIFS($L$2:$L463,"Tor",$B$2:$B463,"&lt;&gt;"&amp;$B463,$A$2:$A463,$A463)+COUNTIFS($L$2:$L463,"ET",$B$2:$B463,"&lt;&gt;"&amp;$B463,$A$2:$A463,$A463),COUNTIFS($L$2:$L463,"Tor",$B$2:$B463,"&lt;&gt;"&amp;$B463,$A$2:$A463,$A463)+COUNTIFS($L$2:$L463,"ET",$B$2:$B463,"&lt;&gt;"&amp;$B463,$A$2:$A463,$A463)&amp;":"&amp;COUNTIFS($L$2:$L463,"Tor",$B$2:$B463,$B463,$A$2:$A463,$A463)+COUNTIFS($L$2:$L463,"ET",$B$2:$B463,$B463,$A$2:$A463,$A463)),""),"")</f>
        <v/>
      </c>
      <c r="J463" s="18" t="str">
        <f>_xlfn.IFNA(IF(VLOOKUP($A463,Spiele!$A$2:$D$16,3,FALSE)=$B463,(COUNTIFS($L$1:$L462,"Tor",$B$1:$B462,$B463,$A$1:$A462,$A463)+COUNTIFS($L$1:$L462,"ET",$B$1:$B462,$B463,$A$1:$A462,$A463))-(COUNTIFS($L$1:$L462,"Tor",$B$1:$B462,"&lt;&gt;"&amp;$B463,$A$1:$A462,$A463)+COUNTIFS($L$1:$L462,"ET",$B$1:$B462,"&lt;&gt;"&amp;$B463,$A$1:$A462,$A463)),(COUNTIFS($L$1:$L462,"Tor",$B$1:$B462,$B463,$A$1:$A462,$A463)+COUNTIFS($L$1:$L462,"ET",$B$1:$B462,$B463,$A$1:$A462,$A463))-(COUNTIFS($L$1:$L462,"Tor",$B$1:$B462,"&lt;&gt;"&amp;$B463,$A$1:$A462,$A463)+COUNTIFS($L$1:$L462,"ET",$B$1:$B462,"&lt;&gt;"&amp;$B463,$A$1:$A462,$A463))),"")</f>
        <v/>
      </c>
      <c r="O463" s="17"/>
      <c r="AC463" s="14"/>
      <c r="AD463" s="14"/>
      <c r="AE463" s="18"/>
      <c r="AH463" s="19">
        <f t="shared" si="30"/>
        <v>0</v>
      </c>
      <c r="AI463" s="19">
        <f t="shared" si="31"/>
        <v>180</v>
      </c>
      <c r="AM463" s="19">
        <f>IF(Abschlüsse[[#This Row],[Ergeb]]="ET","",SQRT(($AF463-$AK463)^2+($AG463-$AL463)^2))</f>
        <v>0</v>
      </c>
      <c r="AO463" s="13"/>
      <c r="AP463" s="13"/>
      <c r="AQ463" s="19" t="str">
        <f t="shared" si="28"/>
        <v/>
      </c>
      <c r="AU463" s="19" t="str">
        <f t="shared" si="29"/>
        <v/>
      </c>
    </row>
    <row r="464" spans="3:47" ht="25.05" customHeight="1">
      <c r="C464" s="17" t="str">
        <f>IF($A464="","",IF(VLOOKUP($A464,Spiele!$A$2:$D$16,3,FALSE)=$B464,"H","G"))</f>
        <v/>
      </c>
      <c r="D464" s="17" t="str">
        <f>IF($B464="","",IF(VLOOKUP($A464,Spiele!$A$2:$F$16,3,FALSE)=$B464,VLOOKUP($A464,Spiele!$A$2:$F$16,4,FALSE),VLOOKUP($A464,Spiele!$A$2:$F$16,3,FALSE)))</f>
        <v/>
      </c>
      <c r="E464" s="18">
        <f>IF(Abschlüsse[[#This Row],[Ergeb]]="ET",0,COUNTIFS($A$2:$A464,$A464,$B$2:$B464,$B464,$L$2:$L464,"&lt;&gt;ET"))</f>
        <v>0</v>
      </c>
      <c r="F464" s="11"/>
      <c r="G464" s="12"/>
      <c r="H464" s="18">
        <f>COUNTIFS('Rote Karten'!$A$2:$A$4,$A464,'Rote Karten'!$D$2:$D$4,"&lt;&gt;"&amp;$B464,'Rote Karten'!$B$2:$B$4,"&lt;"&amp;$F464,'Rote Karten'!$C$2:$C$4,"&lt;="&amp;$G464)-COUNTIFS('Rote Karten'!$A$2:$A$4,$A464,'Rote Karten'!$D$2:$D$4,$B464,'Rote Karten'!$B$2:$B$4,"&lt;"&amp;$F464,'Rote Karten'!$C$2:$C$4,"&lt;="&amp;$G464)</f>
        <v>0</v>
      </c>
      <c r="I464" s="17" t="str">
        <f>IF(OR($L464="Tor",$L464="ET"),_xlfn.IFNA(IF(VLOOKUP($A464,Spiele!$A$2:$C$16,3,FALSE)=$B464,COUNTIFS($L$2:$L464,"Tor",$B$2:$B464,$B464,$A$2:$A464,$A464)+COUNTIFS($L$2:$L464,"ET",$B$2:$B464,$B464,$A$2:$A464,$A464)&amp;":"&amp;COUNTIFS($L$2:$L464,"Tor",$B$2:$B464,"&lt;&gt;"&amp;$B464,$A$2:$A464,$A464)+COUNTIFS($L$2:$L464,"ET",$B$2:$B464,"&lt;&gt;"&amp;$B464,$A$2:$A464,$A464),COUNTIFS($L$2:$L464,"Tor",$B$2:$B464,"&lt;&gt;"&amp;$B464,$A$2:$A464,$A464)+COUNTIFS($L$2:$L464,"ET",$B$2:$B464,"&lt;&gt;"&amp;$B464,$A$2:$A464,$A464)&amp;":"&amp;COUNTIFS($L$2:$L464,"Tor",$B$2:$B464,$B464,$A$2:$A464,$A464)+COUNTIFS($L$2:$L464,"ET",$B$2:$B464,$B464,$A$2:$A464,$A464)),""),"")</f>
        <v/>
      </c>
      <c r="J464" s="18" t="str">
        <f>_xlfn.IFNA(IF(VLOOKUP($A464,Spiele!$A$2:$D$16,3,FALSE)=$B464,(COUNTIFS($L$1:$L463,"Tor",$B$1:$B463,$B464,$A$1:$A463,$A464)+COUNTIFS($L$1:$L463,"ET",$B$1:$B463,$B464,$A$1:$A463,$A464))-(COUNTIFS($L$1:$L463,"Tor",$B$1:$B463,"&lt;&gt;"&amp;$B464,$A$1:$A463,$A464)+COUNTIFS($L$1:$L463,"ET",$B$1:$B463,"&lt;&gt;"&amp;$B464,$A$1:$A463,$A464)),(COUNTIFS($L$1:$L463,"Tor",$B$1:$B463,$B464,$A$1:$A463,$A464)+COUNTIFS($L$1:$L463,"ET",$B$1:$B463,$B464,$A$1:$A463,$A464))-(COUNTIFS($L$1:$L463,"Tor",$B$1:$B463,"&lt;&gt;"&amp;$B464,$A$1:$A463,$A464)+COUNTIFS($L$1:$L463,"ET",$B$1:$B463,"&lt;&gt;"&amp;$B464,$A$1:$A463,$A464))),"")</f>
        <v/>
      </c>
      <c r="O464" s="17"/>
      <c r="AC464" s="14"/>
      <c r="AD464" s="14"/>
      <c r="AE464" s="18"/>
      <c r="AH464" s="19">
        <f t="shared" si="30"/>
        <v>0</v>
      </c>
      <c r="AI464" s="19">
        <f t="shared" si="31"/>
        <v>180</v>
      </c>
      <c r="AM464" s="19">
        <f>IF(Abschlüsse[[#This Row],[Ergeb]]="ET","",SQRT(($AF464-$AK464)^2+($AG464-$AL464)^2))</f>
        <v>0</v>
      </c>
      <c r="AO464" s="13"/>
      <c r="AP464" s="13"/>
      <c r="AQ464" s="19" t="str">
        <f t="shared" si="28"/>
        <v/>
      </c>
      <c r="AU464" s="19" t="str">
        <f t="shared" si="29"/>
        <v/>
      </c>
    </row>
    <row r="465" spans="3:47" ht="25.05" customHeight="1">
      <c r="C465" s="17" t="str">
        <f>IF($A465="","",IF(VLOOKUP($A465,Spiele!$A$2:$D$16,3,FALSE)=$B465,"H","G"))</f>
        <v/>
      </c>
      <c r="D465" s="17" t="str">
        <f>IF($B465="","",IF(VLOOKUP($A465,Spiele!$A$2:$F$16,3,FALSE)=$B465,VLOOKUP($A465,Spiele!$A$2:$F$16,4,FALSE),VLOOKUP($A465,Spiele!$A$2:$F$16,3,FALSE)))</f>
        <v/>
      </c>
      <c r="E465" s="18">
        <f>IF(Abschlüsse[[#This Row],[Ergeb]]="ET",0,COUNTIFS($A$2:$A465,$A465,$B$2:$B465,$B465,$L$2:$L465,"&lt;&gt;ET"))</f>
        <v>0</v>
      </c>
      <c r="F465" s="11"/>
      <c r="G465" s="12"/>
      <c r="H465" s="18">
        <f>COUNTIFS('Rote Karten'!$A$2:$A$4,$A465,'Rote Karten'!$D$2:$D$4,"&lt;&gt;"&amp;$B465,'Rote Karten'!$B$2:$B$4,"&lt;"&amp;$F465,'Rote Karten'!$C$2:$C$4,"&lt;="&amp;$G465)-COUNTIFS('Rote Karten'!$A$2:$A$4,$A465,'Rote Karten'!$D$2:$D$4,$B465,'Rote Karten'!$B$2:$B$4,"&lt;"&amp;$F465,'Rote Karten'!$C$2:$C$4,"&lt;="&amp;$G465)</f>
        <v>0</v>
      </c>
      <c r="I465" s="17" t="str">
        <f>IF(OR($L465="Tor",$L465="ET"),_xlfn.IFNA(IF(VLOOKUP($A465,Spiele!$A$2:$C$16,3,FALSE)=$B465,COUNTIFS($L$2:$L465,"Tor",$B$2:$B465,$B465,$A$2:$A465,$A465)+COUNTIFS($L$2:$L465,"ET",$B$2:$B465,$B465,$A$2:$A465,$A465)&amp;":"&amp;COUNTIFS($L$2:$L465,"Tor",$B$2:$B465,"&lt;&gt;"&amp;$B465,$A$2:$A465,$A465)+COUNTIFS($L$2:$L465,"ET",$B$2:$B465,"&lt;&gt;"&amp;$B465,$A$2:$A465,$A465),COUNTIFS($L$2:$L465,"Tor",$B$2:$B465,"&lt;&gt;"&amp;$B465,$A$2:$A465,$A465)+COUNTIFS($L$2:$L465,"ET",$B$2:$B465,"&lt;&gt;"&amp;$B465,$A$2:$A465,$A465)&amp;":"&amp;COUNTIFS($L$2:$L465,"Tor",$B$2:$B465,$B465,$A$2:$A465,$A465)+COUNTIFS($L$2:$L465,"ET",$B$2:$B465,$B465,$A$2:$A465,$A465)),""),"")</f>
        <v/>
      </c>
      <c r="J465" s="18" t="str">
        <f>_xlfn.IFNA(IF(VLOOKUP($A465,Spiele!$A$2:$D$16,3,FALSE)=$B465,(COUNTIFS($L$1:$L464,"Tor",$B$1:$B464,$B465,$A$1:$A464,$A465)+COUNTIFS($L$1:$L464,"ET",$B$1:$B464,$B465,$A$1:$A464,$A465))-(COUNTIFS($L$1:$L464,"Tor",$B$1:$B464,"&lt;&gt;"&amp;$B465,$A$1:$A464,$A465)+COUNTIFS($L$1:$L464,"ET",$B$1:$B464,"&lt;&gt;"&amp;$B465,$A$1:$A464,$A465)),(COUNTIFS($L$1:$L464,"Tor",$B$1:$B464,$B465,$A$1:$A464,$A465)+COUNTIFS($L$1:$L464,"ET",$B$1:$B464,$B465,$A$1:$A464,$A465))-(COUNTIFS($L$1:$L464,"Tor",$B$1:$B464,"&lt;&gt;"&amp;$B465,$A$1:$A464,$A465)+COUNTIFS($L$1:$L464,"ET",$B$1:$B464,"&lt;&gt;"&amp;$B465,$A$1:$A464,$A465))),"")</f>
        <v/>
      </c>
      <c r="O465" s="17"/>
      <c r="AC465" s="14"/>
      <c r="AD465" s="14"/>
      <c r="AE465" s="18"/>
      <c r="AH465" s="19">
        <f t="shared" si="30"/>
        <v>0</v>
      </c>
      <c r="AI465" s="19">
        <f t="shared" si="31"/>
        <v>180</v>
      </c>
      <c r="AM465" s="19">
        <f>IF(Abschlüsse[[#This Row],[Ergeb]]="ET","",SQRT(($AF465-$AK465)^2+($AG465-$AL465)^2))</f>
        <v>0</v>
      </c>
      <c r="AO465" s="13"/>
      <c r="AP465" s="13"/>
      <c r="AQ465" s="19" t="str">
        <f t="shared" si="28"/>
        <v/>
      </c>
      <c r="AU465" s="19" t="str">
        <f t="shared" si="29"/>
        <v/>
      </c>
    </row>
    <row r="466" spans="3:47" ht="25.05" customHeight="1">
      <c r="C466" s="17" t="str">
        <f>IF($A466="","",IF(VLOOKUP($A466,Spiele!$A$2:$D$16,3,FALSE)=$B466,"H","G"))</f>
        <v/>
      </c>
      <c r="D466" s="17" t="str">
        <f>IF($B466="","",IF(VLOOKUP($A466,Spiele!$A$2:$F$16,3,FALSE)=$B466,VLOOKUP($A466,Spiele!$A$2:$F$16,4,FALSE),VLOOKUP($A466,Spiele!$A$2:$F$16,3,FALSE)))</f>
        <v/>
      </c>
      <c r="E466" s="18">
        <f>IF(Abschlüsse[[#This Row],[Ergeb]]="ET",0,COUNTIFS($A$2:$A466,$A466,$B$2:$B466,$B466,$L$2:$L466,"&lt;&gt;ET"))</f>
        <v>0</v>
      </c>
      <c r="F466" s="11"/>
      <c r="G466" s="12"/>
      <c r="H466" s="18">
        <f>COUNTIFS('Rote Karten'!$A$2:$A$4,$A466,'Rote Karten'!$D$2:$D$4,"&lt;&gt;"&amp;$B466,'Rote Karten'!$B$2:$B$4,"&lt;"&amp;$F466,'Rote Karten'!$C$2:$C$4,"&lt;="&amp;$G466)-COUNTIFS('Rote Karten'!$A$2:$A$4,$A466,'Rote Karten'!$D$2:$D$4,$B466,'Rote Karten'!$B$2:$B$4,"&lt;"&amp;$F466,'Rote Karten'!$C$2:$C$4,"&lt;="&amp;$G466)</f>
        <v>0</v>
      </c>
      <c r="I466" s="17" t="str">
        <f>IF(OR($L466="Tor",$L466="ET"),_xlfn.IFNA(IF(VLOOKUP($A466,Spiele!$A$2:$C$16,3,FALSE)=$B466,COUNTIFS($L$2:$L466,"Tor",$B$2:$B466,$B466,$A$2:$A466,$A466)+COUNTIFS($L$2:$L466,"ET",$B$2:$B466,$B466,$A$2:$A466,$A466)&amp;":"&amp;COUNTIFS($L$2:$L466,"Tor",$B$2:$B466,"&lt;&gt;"&amp;$B466,$A$2:$A466,$A466)+COUNTIFS($L$2:$L466,"ET",$B$2:$B466,"&lt;&gt;"&amp;$B466,$A$2:$A466,$A466),COUNTIFS($L$2:$L466,"Tor",$B$2:$B466,"&lt;&gt;"&amp;$B466,$A$2:$A466,$A466)+COUNTIFS($L$2:$L466,"ET",$B$2:$B466,"&lt;&gt;"&amp;$B466,$A$2:$A466,$A466)&amp;":"&amp;COUNTIFS($L$2:$L466,"Tor",$B$2:$B466,$B466,$A$2:$A466,$A466)+COUNTIFS($L$2:$L466,"ET",$B$2:$B466,$B466,$A$2:$A466,$A466)),""),"")</f>
        <v/>
      </c>
      <c r="J466" s="18" t="str">
        <f>_xlfn.IFNA(IF(VLOOKUP($A466,Spiele!$A$2:$D$16,3,FALSE)=$B466,(COUNTIFS($L$1:$L465,"Tor",$B$1:$B465,$B466,$A$1:$A465,$A466)+COUNTIFS($L$1:$L465,"ET",$B$1:$B465,$B466,$A$1:$A465,$A466))-(COUNTIFS($L$1:$L465,"Tor",$B$1:$B465,"&lt;&gt;"&amp;$B466,$A$1:$A465,$A466)+COUNTIFS($L$1:$L465,"ET",$B$1:$B465,"&lt;&gt;"&amp;$B466,$A$1:$A465,$A466)),(COUNTIFS($L$1:$L465,"Tor",$B$1:$B465,$B466,$A$1:$A465,$A466)+COUNTIFS($L$1:$L465,"ET",$B$1:$B465,$B466,$A$1:$A465,$A466))-(COUNTIFS($L$1:$L465,"Tor",$B$1:$B465,"&lt;&gt;"&amp;$B466,$A$1:$A465,$A466)+COUNTIFS($L$1:$L465,"ET",$B$1:$B465,"&lt;&gt;"&amp;$B466,$A$1:$A465,$A466))),"")</f>
        <v/>
      </c>
      <c r="O466" s="17"/>
      <c r="AC466" s="14"/>
      <c r="AD466" s="14"/>
      <c r="AE466" s="18"/>
      <c r="AH466" s="19">
        <f t="shared" si="30"/>
        <v>0</v>
      </c>
      <c r="AI466" s="19">
        <f t="shared" si="31"/>
        <v>180</v>
      </c>
      <c r="AM466" s="19">
        <f>IF(Abschlüsse[[#This Row],[Ergeb]]="ET","",SQRT(($AF466-$AK466)^2+($AG466-$AL466)^2))</f>
        <v>0</v>
      </c>
      <c r="AO466" s="13"/>
      <c r="AP466" s="13"/>
      <c r="AQ466" s="19" t="str">
        <f t="shared" si="28"/>
        <v/>
      </c>
      <c r="AU466" s="19" t="str">
        <f t="shared" si="29"/>
        <v/>
      </c>
    </row>
    <row r="467" spans="3:47" ht="25.05" customHeight="1">
      <c r="C467" s="17" t="str">
        <f>IF($A467="","",IF(VLOOKUP($A467,Spiele!$A$2:$D$16,3,FALSE)=$B467,"H","G"))</f>
        <v/>
      </c>
      <c r="D467" s="17" t="str">
        <f>IF($B467="","",IF(VLOOKUP($A467,Spiele!$A$2:$F$16,3,FALSE)=$B467,VLOOKUP($A467,Spiele!$A$2:$F$16,4,FALSE),VLOOKUP($A467,Spiele!$A$2:$F$16,3,FALSE)))</f>
        <v/>
      </c>
      <c r="E467" s="18">
        <f>IF(Abschlüsse[[#This Row],[Ergeb]]="ET",0,COUNTIFS($A$2:$A467,$A467,$B$2:$B467,$B467,$L$2:$L467,"&lt;&gt;ET"))</f>
        <v>0</v>
      </c>
      <c r="F467" s="11"/>
      <c r="G467" s="12"/>
      <c r="H467" s="18">
        <f>COUNTIFS('Rote Karten'!$A$2:$A$4,$A467,'Rote Karten'!$D$2:$D$4,"&lt;&gt;"&amp;$B467,'Rote Karten'!$B$2:$B$4,"&lt;"&amp;$F467,'Rote Karten'!$C$2:$C$4,"&lt;="&amp;$G467)-COUNTIFS('Rote Karten'!$A$2:$A$4,$A467,'Rote Karten'!$D$2:$D$4,$B467,'Rote Karten'!$B$2:$B$4,"&lt;"&amp;$F467,'Rote Karten'!$C$2:$C$4,"&lt;="&amp;$G467)</f>
        <v>0</v>
      </c>
      <c r="I467" s="17" t="str">
        <f>IF(OR($L467="Tor",$L467="ET"),_xlfn.IFNA(IF(VLOOKUP($A467,Spiele!$A$2:$C$16,3,FALSE)=$B467,COUNTIFS($L$2:$L467,"Tor",$B$2:$B467,$B467,$A$2:$A467,$A467)+COUNTIFS($L$2:$L467,"ET",$B$2:$B467,$B467,$A$2:$A467,$A467)&amp;":"&amp;COUNTIFS($L$2:$L467,"Tor",$B$2:$B467,"&lt;&gt;"&amp;$B467,$A$2:$A467,$A467)+COUNTIFS($L$2:$L467,"ET",$B$2:$B467,"&lt;&gt;"&amp;$B467,$A$2:$A467,$A467),COUNTIFS($L$2:$L467,"Tor",$B$2:$B467,"&lt;&gt;"&amp;$B467,$A$2:$A467,$A467)+COUNTIFS($L$2:$L467,"ET",$B$2:$B467,"&lt;&gt;"&amp;$B467,$A$2:$A467,$A467)&amp;":"&amp;COUNTIFS($L$2:$L467,"Tor",$B$2:$B467,$B467,$A$2:$A467,$A467)+COUNTIFS($L$2:$L467,"ET",$B$2:$B467,$B467,$A$2:$A467,$A467)),""),"")</f>
        <v/>
      </c>
      <c r="J467" s="18" t="str">
        <f>_xlfn.IFNA(IF(VLOOKUP($A467,Spiele!$A$2:$D$16,3,FALSE)=$B467,(COUNTIFS($L$1:$L466,"Tor",$B$1:$B466,$B467,$A$1:$A466,$A467)+COUNTIFS($L$1:$L466,"ET",$B$1:$B466,$B467,$A$1:$A466,$A467))-(COUNTIFS($L$1:$L466,"Tor",$B$1:$B466,"&lt;&gt;"&amp;$B467,$A$1:$A466,$A467)+COUNTIFS($L$1:$L466,"ET",$B$1:$B466,"&lt;&gt;"&amp;$B467,$A$1:$A466,$A467)),(COUNTIFS($L$1:$L466,"Tor",$B$1:$B466,$B467,$A$1:$A466,$A467)+COUNTIFS($L$1:$L466,"ET",$B$1:$B466,$B467,$A$1:$A466,$A467))-(COUNTIFS($L$1:$L466,"Tor",$B$1:$B466,"&lt;&gt;"&amp;$B467,$A$1:$A466,$A467)+COUNTIFS($L$1:$L466,"ET",$B$1:$B466,"&lt;&gt;"&amp;$B467,$A$1:$A466,$A467))),"")</f>
        <v/>
      </c>
      <c r="O467" s="17"/>
      <c r="AC467" s="14"/>
      <c r="AD467" s="14"/>
      <c r="AE467" s="18"/>
      <c r="AH467" s="19">
        <f t="shared" si="30"/>
        <v>0</v>
      </c>
      <c r="AI467" s="19">
        <f t="shared" si="31"/>
        <v>180</v>
      </c>
      <c r="AM467" s="19">
        <f>IF(Abschlüsse[[#This Row],[Ergeb]]="ET","",SQRT(($AF467-$AK467)^2+($AG467-$AL467)^2))</f>
        <v>0</v>
      </c>
      <c r="AO467" s="13"/>
      <c r="AP467" s="13"/>
      <c r="AQ467" s="19" t="str">
        <f t="shared" si="28"/>
        <v/>
      </c>
      <c r="AU467" s="19" t="str">
        <f t="shared" si="29"/>
        <v/>
      </c>
    </row>
    <row r="468" spans="3:47" ht="25.05" customHeight="1">
      <c r="C468" s="17" t="str">
        <f>IF($A468="","",IF(VLOOKUP($A468,Spiele!$A$2:$D$16,3,FALSE)=$B468,"H","G"))</f>
        <v/>
      </c>
      <c r="D468" s="17" t="str">
        <f>IF($B468="","",IF(VLOOKUP($A468,Spiele!$A$2:$F$16,3,FALSE)=$B468,VLOOKUP($A468,Spiele!$A$2:$F$16,4,FALSE),VLOOKUP($A468,Spiele!$A$2:$F$16,3,FALSE)))</f>
        <v/>
      </c>
      <c r="E468" s="18">
        <f>IF(Abschlüsse[[#This Row],[Ergeb]]="ET",0,COUNTIFS($A$2:$A468,$A468,$B$2:$B468,$B468,$L$2:$L468,"&lt;&gt;ET"))</f>
        <v>0</v>
      </c>
      <c r="F468" s="11"/>
      <c r="G468" s="12"/>
      <c r="H468" s="18">
        <f>COUNTIFS('Rote Karten'!$A$2:$A$4,$A468,'Rote Karten'!$D$2:$D$4,"&lt;&gt;"&amp;$B468,'Rote Karten'!$B$2:$B$4,"&lt;"&amp;$F468,'Rote Karten'!$C$2:$C$4,"&lt;="&amp;$G468)-COUNTIFS('Rote Karten'!$A$2:$A$4,$A468,'Rote Karten'!$D$2:$D$4,$B468,'Rote Karten'!$B$2:$B$4,"&lt;"&amp;$F468,'Rote Karten'!$C$2:$C$4,"&lt;="&amp;$G468)</f>
        <v>0</v>
      </c>
      <c r="I468" s="17" t="str">
        <f>IF(OR($L468="Tor",$L468="ET"),_xlfn.IFNA(IF(VLOOKUP($A468,Spiele!$A$2:$C$16,3,FALSE)=$B468,COUNTIFS($L$2:$L468,"Tor",$B$2:$B468,$B468,$A$2:$A468,$A468)+COUNTIFS($L$2:$L468,"ET",$B$2:$B468,$B468,$A$2:$A468,$A468)&amp;":"&amp;COUNTIFS($L$2:$L468,"Tor",$B$2:$B468,"&lt;&gt;"&amp;$B468,$A$2:$A468,$A468)+COUNTIFS($L$2:$L468,"ET",$B$2:$B468,"&lt;&gt;"&amp;$B468,$A$2:$A468,$A468),COUNTIFS($L$2:$L468,"Tor",$B$2:$B468,"&lt;&gt;"&amp;$B468,$A$2:$A468,$A468)+COUNTIFS($L$2:$L468,"ET",$B$2:$B468,"&lt;&gt;"&amp;$B468,$A$2:$A468,$A468)&amp;":"&amp;COUNTIFS($L$2:$L468,"Tor",$B$2:$B468,$B468,$A$2:$A468,$A468)+COUNTIFS($L$2:$L468,"ET",$B$2:$B468,$B468,$A$2:$A468,$A468)),""),"")</f>
        <v/>
      </c>
      <c r="J468" s="18" t="str">
        <f>_xlfn.IFNA(IF(VLOOKUP($A468,Spiele!$A$2:$D$16,3,FALSE)=$B468,(COUNTIFS($L$1:$L467,"Tor",$B$1:$B467,$B468,$A$1:$A467,$A468)+COUNTIFS($L$1:$L467,"ET",$B$1:$B467,$B468,$A$1:$A467,$A468))-(COUNTIFS($L$1:$L467,"Tor",$B$1:$B467,"&lt;&gt;"&amp;$B468,$A$1:$A467,$A468)+COUNTIFS($L$1:$L467,"ET",$B$1:$B467,"&lt;&gt;"&amp;$B468,$A$1:$A467,$A468)),(COUNTIFS($L$1:$L467,"Tor",$B$1:$B467,$B468,$A$1:$A467,$A468)+COUNTIFS($L$1:$L467,"ET",$B$1:$B467,$B468,$A$1:$A467,$A468))-(COUNTIFS($L$1:$L467,"Tor",$B$1:$B467,"&lt;&gt;"&amp;$B468,$A$1:$A467,$A468)+COUNTIFS($L$1:$L467,"ET",$B$1:$B467,"&lt;&gt;"&amp;$B468,$A$1:$A467,$A468))),"")</f>
        <v/>
      </c>
      <c r="O468" s="17"/>
      <c r="AC468" s="14"/>
      <c r="AD468" s="14"/>
      <c r="AE468" s="18"/>
      <c r="AH468" s="19">
        <f t="shared" si="30"/>
        <v>0</v>
      </c>
      <c r="AI468" s="19">
        <f t="shared" si="31"/>
        <v>180</v>
      </c>
      <c r="AM468" s="19">
        <f>IF(Abschlüsse[[#This Row],[Ergeb]]="ET","",SQRT(($AF468-$AK468)^2+($AG468-$AL468)^2))</f>
        <v>0</v>
      </c>
      <c r="AO468" s="13"/>
      <c r="AP468" s="13"/>
      <c r="AQ468" s="19" t="str">
        <f t="shared" si="28"/>
        <v/>
      </c>
      <c r="AU468" s="19" t="str">
        <f t="shared" si="29"/>
        <v/>
      </c>
    </row>
    <row r="469" spans="3:47" ht="25.05" customHeight="1">
      <c r="C469" s="17" t="str">
        <f>IF($A469="","",IF(VLOOKUP($A469,Spiele!$A$2:$D$16,3,FALSE)=$B469,"H","G"))</f>
        <v/>
      </c>
      <c r="D469" s="17" t="str">
        <f>IF($B469="","",IF(VLOOKUP($A469,Spiele!$A$2:$F$16,3,FALSE)=$B469,VLOOKUP($A469,Spiele!$A$2:$F$16,4,FALSE),VLOOKUP($A469,Spiele!$A$2:$F$16,3,FALSE)))</f>
        <v/>
      </c>
      <c r="E469" s="18">
        <f>IF(Abschlüsse[[#This Row],[Ergeb]]="ET",0,COUNTIFS($A$2:$A469,$A469,$B$2:$B469,$B469,$L$2:$L469,"&lt;&gt;ET"))</f>
        <v>0</v>
      </c>
      <c r="F469" s="11"/>
      <c r="G469" s="12"/>
      <c r="H469" s="18">
        <f>COUNTIFS('Rote Karten'!$A$2:$A$4,$A469,'Rote Karten'!$D$2:$D$4,"&lt;&gt;"&amp;$B469,'Rote Karten'!$B$2:$B$4,"&lt;"&amp;$F469,'Rote Karten'!$C$2:$C$4,"&lt;="&amp;$G469)-COUNTIFS('Rote Karten'!$A$2:$A$4,$A469,'Rote Karten'!$D$2:$D$4,$B469,'Rote Karten'!$B$2:$B$4,"&lt;"&amp;$F469,'Rote Karten'!$C$2:$C$4,"&lt;="&amp;$G469)</f>
        <v>0</v>
      </c>
      <c r="I469" s="17" t="str">
        <f>IF(OR($L469="Tor",$L469="ET"),_xlfn.IFNA(IF(VLOOKUP($A469,Spiele!$A$2:$C$16,3,FALSE)=$B469,COUNTIFS($L$2:$L469,"Tor",$B$2:$B469,$B469,$A$2:$A469,$A469)+COUNTIFS($L$2:$L469,"ET",$B$2:$B469,$B469,$A$2:$A469,$A469)&amp;":"&amp;COUNTIFS($L$2:$L469,"Tor",$B$2:$B469,"&lt;&gt;"&amp;$B469,$A$2:$A469,$A469)+COUNTIFS($L$2:$L469,"ET",$B$2:$B469,"&lt;&gt;"&amp;$B469,$A$2:$A469,$A469),COUNTIFS($L$2:$L469,"Tor",$B$2:$B469,"&lt;&gt;"&amp;$B469,$A$2:$A469,$A469)+COUNTIFS($L$2:$L469,"ET",$B$2:$B469,"&lt;&gt;"&amp;$B469,$A$2:$A469,$A469)&amp;":"&amp;COUNTIFS($L$2:$L469,"Tor",$B$2:$B469,$B469,$A$2:$A469,$A469)+COUNTIFS($L$2:$L469,"ET",$B$2:$B469,$B469,$A$2:$A469,$A469)),""),"")</f>
        <v/>
      </c>
      <c r="J469" s="18" t="str">
        <f>_xlfn.IFNA(IF(VLOOKUP($A469,Spiele!$A$2:$D$16,3,FALSE)=$B469,(COUNTIFS($L$1:$L468,"Tor",$B$1:$B468,$B469,$A$1:$A468,$A469)+COUNTIFS($L$1:$L468,"ET",$B$1:$B468,$B469,$A$1:$A468,$A469))-(COUNTIFS($L$1:$L468,"Tor",$B$1:$B468,"&lt;&gt;"&amp;$B469,$A$1:$A468,$A469)+COUNTIFS($L$1:$L468,"ET",$B$1:$B468,"&lt;&gt;"&amp;$B469,$A$1:$A468,$A469)),(COUNTIFS($L$1:$L468,"Tor",$B$1:$B468,$B469,$A$1:$A468,$A469)+COUNTIFS($L$1:$L468,"ET",$B$1:$B468,$B469,$A$1:$A468,$A469))-(COUNTIFS($L$1:$L468,"Tor",$B$1:$B468,"&lt;&gt;"&amp;$B469,$A$1:$A468,$A469)+COUNTIFS($L$1:$L468,"ET",$B$1:$B468,"&lt;&gt;"&amp;$B469,$A$1:$A468,$A469))),"")</f>
        <v/>
      </c>
      <c r="O469" s="17"/>
      <c r="AC469" s="14"/>
      <c r="AD469" s="14"/>
      <c r="AE469" s="18"/>
      <c r="AH469" s="19">
        <f t="shared" si="30"/>
        <v>0</v>
      </c>
      <c r="AI469" s="19">
        <f t="shared" si="31"/>
        <v>180</v>
      </c>
      <c r="AM469" s="19">
        <f>IF(Abschlüsse[[#This Row],[Ergeb]]="ET","",SQRT(($AF469-$AK469)^2+($AG469-$AL469)^2))</f>
        <v>0</v>
      </c>
      <c r="AO469" s="13"/>
      <c r="AP469" s="13"/>
      <c r="AQ469" s="19" t="str">
        <f t="shared" si="28"/>
        <v/>
      </c>
      <c r="AU469" s="19" t="str">
        <f t="shared" si="29"/>
        <v/>
      </c>
    </row>
    <row r="470" spans="3:47" ht="25.05" customHeight="1">
      <c r="C470" s="17" t="str">
        <f>IF($A470="","",IF(VLOOKUP($A470,Spiele!$A$2:$D$16,3,FALSE)=$B470,"H","G"))</f>
        <v/>
      </c>
      <c r="D470" s="17" t="str">
        <f>IF($B470="","",IF(VLOOKUP($A470,Spiele!$A$2:$F$16,3,FALSE)=$B470,VLOOKUP($A470,Spiele!$A$2:$F$16,4,FALSE),VLOOKUP($A470,Spiele!$A$2:$F$16,3,FALSE)))</f>
        <v/>
      </c>
      <c r="E470" s="18">
        <f>IF(Abschlüsse[[#This Row],[Ergeb]]="ET",0,COUNTIFS($A$2:$A470,$A470,$B$2:$B470,$B470,$L$2:$L470,"&lt;&gt;ET"))</f>
        <v>0</v>
      </c>
      <c r="F470" s="11"/>
      <c r="G470" s="12"/>
      <c r="H470" s="18">
        <f>COUNTIFS('Rote Karten'!$A$2:$A$4,$A470,'Rote Karten'!$D$2:$D$4,"&lt;&gt;"&amp;$B470,'Rote Karten'!$B$2:$B$4,"&lt;"&amp;$F470,'Rote Karten'!$C$2:$C$4,"&lt;="&amp;$G470)-COUNTIFS('Rote Karten'!$A$2:$A$4,$A470,'Rote Karten'!$D$2:$D$4,$B470,'Rote Karten'!$B$2:$B$4,"&lt;"&amp;$F470,'Rote Karten'!$C$2:$C$4,"&lt;="&amp;$G470)</f>
        <v>0</v>
      </c>
      <c r="I470" s="17" t="str">
        <f>IF(OR($L470="Tor",$L470="ET"),_xlfn.IFNA(IF(VLOOKUP($A470,Spiele!$A$2:$C$16,3,FALSE)=$B470,COUNTIFS($L$2:$L470,"Tor",$B$2:$B470,$B470,$A$2:$A470,$A470)+COUNTIFS($L$2:$L470,"ET",$B$2:$B470,$B470,$A$2:$A470,$A470)&amp;":"&amp;COUNTIFS($L$2:$L470,"Tor",$B$2:$B470,"&lt;&gt;"&amp;$B470,$A$2:$A470,$A470)+COUNTIFS($L$2:$L470,"ET",$B$2:$B470,"&lt;&gt;"&amp;$B470,$A$2:$A470,$A470),COUNTIFS($L$2:$L470,"Tor",$B$2:$B470,"&lt;&gt;"&amp;$B470,$A$2:$A470,$A470)+COUNTIFS($L$2:$L470,"ET",$B$2:$B470,"&lt;&gt;"&amp;$B470,$A$2:$A470,$A470)&amp;":"&amp;COUNTIFS($L$2:$L470,"Tor",$B$2:$B470,$B470,$A$2:$A470,$A470)+COUNTIFS($L$2:$L470,"ET",$B$2:$B470,$B470,$A$2:$A470,$A470)),""),"")</f>
        <v/>
      </c>
      <c r="J470" s="18" t="str">
        <f>_xlfn.IFNA(IF(VLOOKUP($A470,Spiele!$A$2:$D$16,3,FALSE)=$B470,(COUNTIFS($L$1:$L469,"Tor",$B$1:$B469,$B470,$A$1:$A469,$A470)+COUNTIFS($L$1:$L469,"ET",$B$1:$B469,$B470,$A$1:$A469,$A470))-(COUNTIFS($L$1:$L469,"Tor",$B$1:$B469,"&lt;&gt;"&amp;$B470,$A$1:$A469,$A470)+COUNTIFS($L$1:$L469,"ET",$B$1:$B469,"&lt;&gt;"&amp;$B470,$A$1:$A469,$A470)),(COUNTIFS($L$1:$L469,"Tor",$B$1:$B469,$B470,$A$1:$A469,$A470)+COUNTIFS($L$1:$L469,"ET",$B$1:$B469,$B470,$A$1:$A469,$A470))-(COUNTIFS($L$1:$L469,"Tor",$B$1:$B469,"&lt;&gt;"&amp;$B470,$A$1:$A469,$A470)+COUNTIFS($L$1:$L469,"ET",$B$1:$B469,"&lt;&gt;"&amp;$B470,$A$1:$A469,$A470))),"")</f>
        <v/>
      </c>
      <c r="O470" s="17"/>
      <c r="AC470" s="14"/>
      <c r="AD470" s="14"/>
      <c r="AE470" s="18"/>
      <c r="AH470" s="19">
        <f t="shared" si="30"/>
        <v>0</v>
      </c>
      <c r="AI470" s="19">
        <f t="shared" si="31"/>
        <v>180</v>
      </c>
      <c r="AM470" s="19">
        <f>IF(Abschlüsse[[#This Row],[Ergeb]]="ET","",SQRT(($AF470-$AK470)^2+($AG470-$AL470)^2))</f>
        <v>0</v>
      </c>
      <c r="AO470" s="13"/>
      <c r="AP470" s="13"/>
      <c r="AQ470" s="19" t="str">
        <f t="shared" si="28"/>
        <v/>
      </c>
      <c r="AU470" s="19" t="str">
        <f t="shared" si="29"/>
        <v/>
      </c>
    </row>
    <row r="471" spans="3:47" ht="25.05" customHeight="1">
      <c r="C471" s="17" t="str">
        <f>IF($A471="","",IF(VLOOKUP($A471,Spiele!$A$2:$D$16,3,FALSE)=$B471,"H","G"))</f>
        <v/>
      </c>
      <c r="D471" s="17" t="str">
        <f>IF($B471="","",IF(VLOOKUP($A471,Spiele!$A$2:$F$16,3,FALSE)=$B471,VLOOKUP($A471,Spiele!$A$2:$F$16,4,FALSE),VLOOKUP($A471,Spiele!$A$2:$F$16,3,FALSE)))</f>
        <v/>
      </c>
      <c r="E471" s="18">
        <f>IF(Abschlüsse[[#This Row],[Ergeb]]="ET",0,COUNTIFS($A$2:$A471,$A471,$B$2:$B471,$B471,$L$2:$L471,"&lt;&gt;ET"))</f>
        <v>0</v>
      </c>
      <c r="F471" s="11"/>
      <c r="G471" s="12"/>
      <c r="H471" s="18">
        <f>COUNTIFS('Rote Karten'!$A$2:$A$4,$A471,'Rote Karten'!$D$2:$D$4,"&lt;&gt;"&amp;$B471,'Rote Karten'!$B$2:$B$4,"&lt;"&amp;$F471,'Rote Karten'!$C$2:$C$4,"&lt;="&amp;$G471)-COUNTIFS('Rote Karten'!$A$2:$A$4,$A471,'Rote Karten'!$D$2:$D$4,$B471,'Rote Karten'!$B$2:$B$4,"&lt;"&amp;$F471,'Rote Karten'!$C$2:$C$4,"&lt;="&amp;$G471)</f>
        <v>0</v>
      </c>
      <c r="I471" s="17" t="str">
        <f>IF(OR($L471="Tor",$L471="ET"),_xlfn.IFNA(IF(VLOOKUP($A471,Spiele!$A$2:$C$16,3,FALSE)=$B471,COUNTIFS($L$2:$L471,"Tor",$B$2:$B471,$B471,$A$2:$A471,$A471)+COUNTIFS($L$2:$L471,"ET",$B$2:$B471,$B471,$A$2:$A471,$A471)&amp;":"&amp;COUNTIFS($L$2:$L471,"Tor",$B$2:$B471,"&lt;&gt;"&amp;$B471,$A$2:$A471,$A471)+COUNTIFS($L$2:$L471,"ET",$B$2:$B471,"&lt;&gt;"&amp;$B471,$A$2:$A471,$A471),COUNTIFS($L$2:$L471,"Tor",$B$2:$B471,"&lt;&gt;"&amp;$B471,$A$2:$A471,$A471)+COUNTIFS($L$2:$L471,"ET",$B$2:$B471,"&lt;&gt;"&amp;$B471,$A$2:$A471,$A471)&amp;":"&amp;COUNTIFS($L$2:$L471,"Tor",$B$2:$B471,$B471,$A$2:$A471,$A471)+COUNTIFS($L$2:$L471,"ET",$B$2:$B471,$B471,$A$2:$A471,$A471)),""),"")</f>
        <v/>
      </c>
      <c r="J471" s="18" t="str">
        <f>_xlfn.IFNA(IF(VLOOKUP($A471,Spiele!$A$2:$D$16,3,FALSE)=$B471,(COUNTIFS($L$1:$L470,"Tor",$B$1:$B470,$B471,$A$1:$A470,$A471)+COUNTIFS($L$1:$L470,"ET",$B$1:$B470,$B471,$A$1:$A470,$A471))-(COUNTIFS($L$1:$L470,"Tor",$B$1:$B470,"&lt;&gt;"&amp;$B471,$A$1:$A470,$A471)+COUNTIFS($L$1:$L470,"ET",$B$1:$B470,"&lt;&gt;"&amp;$B471,$A$1:$A470,$A471)),(COUNTIFS($L$1:$L470,"Tor",$B$1:$B470,$B471,$A$1:$A470,$A471)+COUNTIFS($L$1:$L470,"ET",$B$1:$B470,$B471,$A$1:$A470,$A471))-(COUNTIFS($L$1:$L470,"Tor",$B$1:$B470,"&lt;&gt;"&amp;$B471,$A$1:$A470,$A471)+COUNTIFS($L$1:$L470,"ET",$B$1:$B470,"&lt;&gt;"&amp;$B471,$A$1:$A470,$A471))),"")</f>
        <v/>
      </c>
      <c r="O471" s="17"/>
      <c r="AC471" s="14"/>
      <c r="AD471" s="14"/>
      <c r="AE471" s="18"/>
      <c r="AH471" s="19">
        <f t="shared" si="30"/>
        <v>0</v>
      </c>
      <c r="AI471" s="19">
        <f t="shared" si="31"/>
        <v>180</v>
      </c>
      <c r="AM471" s="19">
        <f>IF(Abschlüsse[[#This Row],[Ergeb]]="ET","",SQRT(($AF471-$AK471)^2+($AG471-$AL471)^2))</f>
        <v>0</v>
      </c>
      <c r="AO471" s="13"/>
      <c r="AP471" s="13"/>
      <c r="AQ471" s="19" t="str">
        <f t="shared" si="28"/>
        <v/>
      </c>
      <c r="AU471" s="19" t="str">
        <f t="shared" si="29"/>
        <v/>
      </c>
    </row>
    <row r="472" spans="3:47" ht="25.05" customHeight="1">
      <c r="C472" s="17" t="str">
        <f>IF($A472="","",IF(VLOOKUP($A472,Spiele!$A$2:$D$16,3,FALSE)=$B472,"H","G"))</f>
        <v/>
      </c>
      <c r="D472" s="17" t="str">
        <f>IF($B472="","",IF(VLOOKUP($A472,Spiele!$A$2:$F$16,3,FALSE)=$B472,VLOOKUP($A472,Spiele!$A$2:$F$16,4,FALSE),VLOOKUP($A472,Spiele!$A$2:$F$16,3,FALSE)))</f>
        <v/>
      </c>
      <c r="E472" s="18">
        <f>IF(Abschlüsse[[#This Row],[Ergeb]]="ET",0,COUNTIFS($A$2:$A472,$A472,$B$2:$B472,$B472,$L$2:$L472,"&lt;&gt;ET"))</f>
        <v>0</v>
      </c>
      <c r="F472" s="11"/>
      <c r="G472" s="12"/>
      <c r="H472" s="18">
        <f>COUNTIFS('Rote Karten'!$A$2:$A$4,$A472,'Rote Karten'!$D$2:$D$4,"&lt;&gt;"&amp;$B472,'Rote Karten'!$B$2:$B$4,"&lt;"&amp;$F472,'Rote Karten'!$C$2:$C$4,"&lt;="&amp;$G472)-COUNTIFS('Rote Karten'!$A$2:$A$4,$A472,'Rote Karten'!$D$2:$D$4,$B472,'Rote Karten'!$B$2:$B$4,"&lt;"&amp;$F472,'Rote Karten'!$C$2:$C$4,"&lt;="&amp;$G472)</f>
        <v>0</v>
      </c>
      <c r="I472" s="17" t="str">
        <f>IF(OR($L472="Tor",$L472="ET"),_xlfn.IFNA(IF(VLOOKUP($A472,Spiele!$A$2:$C$16,3,FALSE)=$B472,COUNTIFS($L$2:$L472,"Tor",$B$2:$B472,$B472,$A$2:$A472,$A472)+COUNTIFS($L$2:$L472,"ET",$B$2:$B472,$B472,$A$2:$A472,$A472)&amp;":"&amp;COUNTIFS($L$2:$L472,"Tor",$B$2:$B472,"&lt;&gt;"&amp;$B472,$A$2:$A472,$A472)+COUNTIFS($L$2:$L472,"ET",$B$2:$B472,"&lt;&gt;"&amp;$B472,$A$2:$A472,$A472),COUNTIFS($L$2:$L472,"Tor",$B$2:$B472,"&lt;&gt;"&amp;$B472,$A$2:$A472,$A472)+COUNTIFS($L$2:$L472,"ET",$B$2:$B472,"&lt;&gt;"&amp;$B472,$A$2:$A472,$A472)&amp;":"&amp;COUNTIFS($L$2:$L472,"Tor",$B$2:$B472,$B472,$A$2:$A472,$A472)+COUNTIFS($L$2:$L472,"ET",$B$2:$B472,$B472,$A$2:$A472,$A472)),""),"")</f>
        <v/>
      </c>
      <c r="J472" s="18" t="str">
        <f>_xlfn.IFNA(IF(VLOOKUP($A472,Spiele!$A$2:$D$16,3,FALSE)=$B472,(COUNTIFS($L$1:$L471,"Tor",$B$1:$B471,$B472,$A$1:$A471,$A472)+COUNTIFS($L$1:$L471,"ET",$B$1:$B471,$B472,$A$1:$A471,$A472))-(COUNTIFS($L$1:$L471,"Tor",$B$1:$B471,"&lt;&gt;"&amp;$B472,$A$1:$A471,$A472)+COUNTIFS($L$1:$L471,"ET",$B$1:$B471,"&lt;&gt;"&amp;$B472,$A$1:$A471,$A472)),(COUNTIFS($L$1:$L471,"Tor",$B$1:$B471,$B472,$A$1:$A471,$A472)+COUNTIFS($L$1:$L471,"ET",$B$1:$B471,$B472,$A$1:$A471,$A472))-(COUNTIFS($L$1:$L471,"Tor",$B$1:$B471,"&lt;&gt;"&amp;$B472,$A$1:$A471,$A472)+COUNTIFS($L$1:$L471,"ET",$B$1:$B471,"&lt;&gt;"&amp;$B472,$A$1:$A471,$A472))),"")</f>
        <v/>
      </c>
      <c r="O472" s="17"/>
      <c r="AC472" s="14"/>
      <c r="AD472" s="14"/>
      <c r="AE472" s="18"/>
      <c r="AH472" s="19">
        <f t="shared" si="30"/>
        <v>0</v>
      </c>
      <c r="AI472" s="19">
        <f t="shared" si="31"/>
        <v>180</v>
      </c>
      <c r="AM472" s="19">
        <f>IF(Abschlüsse[[#This Row],[Ergeb]]="ET","",SQRT(($AF472-$AK472)^2+($AG472-$AL472)^2))</f>
        <v>0</v>
      </c>
      <c r="AO472" s="13"/>
      <c r="AP472" s="13"/>
      <c r="AQ472" s="19" t="str">
        <f t="shared" si="28"/>
        <v/>
      </c>
      <c r="AU472" s="19" t="str">
        <f t="shared" si="29"/>
        <v/>
      </c>
    </row>
    <row r="473" spans="3:47" ht="25.05" customHeight="1">
      <c r="C473" s="17" t="str">
        <f>IF($A473="","",IF(VLOOKUP($A473,Spiele!$A$2:$D$16,3,FALSE)=$B473,"H","G"))</f>
        <v/>
      </c>
      <c r="D473" s="17" t="str">
        <f>IF($B473="","",IF(VLOOKUP($A473,Spiele!$A$2:$F$16,3,FALSE)=$B473,VLOOKUP($A473,Spiele!$A$2:$F$16,4,FALSE),VLOOKUP($A473,Spiele!$A$2:$F$16,3,FALSE)))</f>
        <v/>
      </c>
      <c r="E473" s="18">
        <f>IF(Abschlüsse[[#This Row],[Ergeb]]="ET",0,COUNTIFS($A$2:$A473,$A473,$B$2:$B473,$B473,$L$2:$L473,"&lt;&gt;ET"))</f>
        <v>0</v>
      </c>
      <c r="F473" s="11"/>
      <c r="G473" s="12"/>
      <c r="H473" s="18">
        <f>COUNTIFS('Rote Karten'!$A$2:$A$4,$A473,'Rote Karten'!$D$2:$D$4,"&lt;&gt;"&amp;$B473,'Rote Karten'!$B$2:$B$4,"&lt;"&amp;$F473,'Rote Karten'!$C$2:$C$4,"&lt;="&amp;$G473)-COUNTIFS('Rote Karten'!$A$2:$A$4,$A473,'Rote Karten'!$D$2:$D$4,$B473,'Rote Karten'!$B$2:$B$4,"&lt;"&amp;$F473,'Rote Karten'!$C$2:$C$4,"&lt;="&amp;$G473)</f>
        <v>0</v>
      </c>
      <c r="I473" s="17" t="str">
        <f>IF(OR($L473="Tor",$L473="ET"),_xlfn.IFNA(IF(VLOOKUP($A473,Spiele!$A$2:$C$16,3,FALSE)=$B473,COUNTIFS($L$2:$L473,"Tor",$B$2:$B473,$B473,$A$2:$A473,$A473)+COUNTIFS($L$2:$L473,"ET",$B$2:$B473,$B473,$A$2:$A473,$A473)&amp;":"&amp;COUNTIFS($L$2:$L473,"Tor",$B$2:$B473,"&lt;&gt;"&amp;$B473,$A$2:$A473,$A473)+COUNTIFS($L$2:$L473,"ET",$B$2:$B473,"&lt;&gt;"&amp;$B473,$A$2:$A473,$A473),COUNTIFS($L$2:$L473,"Tor",$B$2:$B473,"&lt;&gt;"&amp;$B473,$A$2:$A473,$A473)+COUNTIFS($L$2:$L473,"ET",$B$2:$B473,"&lt;&gt;"&amp;$B473,$A$2:$A473,$A473)&amp;":"&amp;COUNTIFS($L$2:$L473,"Tor",$B$2:$B473,$B473,$A$2:$A473,$A473)+COUNTIFS($L$2:$L473,"ET",$B$2:$B473,$B473,$A$2:$A473,$A473)),""),"")</f>
        <v/>
      </c>
      <c r="J473" s="18" t="str">
        <f>_xlfn.IFNA(IF(VLOOKUP($A473,Spiele!$A$2:$D$16,3,FALSE)=$B473,(COUNTIFS($L$1:$L472,"Tor",$B$1:$B472,$B473,$A$1:$A472,$A473)+COUNTIFS($L$1:$L472,"ET",$B$1:$B472,$B473,$A$1:$A472,$A473))-(COUNTIFS($L$1:$L472,"Tor",$B$1:$B472,"&lt;&gt;"&amp;$B473,$A$1:$A472,$A473)+COUNTIFS($L$1:$L472,"ET",$B$1:$B472,"&lt;&gt;"&amp;$B473,$A$1:$A472,$A473)),(COUNTIFS($L$1:$L472,"Tor",$B$1:$B472,$B473,$A$1:$A472,$A473)+COUNTIFS($L$1:$L472,"ET",$B$1:$B472,$B473,$A$1:$A472,$A473))-(COUNTIFS($L$1:$L472,"Tor",$B$1:$B472,"&lt;&gt;"&amp;$B473,$A$1:$A472,$A473)+COUNTIFS($L$1:$L472,"ET",$B$1:$B472,"&lt;&gt;"&amp;$B473,$A$1:$A472,$A473))),"")</f>
        <v/>
      </c>
      <c r="O473" s="17"/>
      <c r="AC473" s="14"/>
      <c r="AD473" s="14"/>
      <c r="AE473" s="18"/>
      <c r="AH473" s="19">
        <f t="shared" si="30"/>
        <v>0</v>
      </c>
      <c r="AI473" s="19">
        <f t="shared" si="31"/>
        <v>180</v>
      </c>
      <c r="AM473" s="19">
        <f>IF(Abschlüsse[[#This Row],[Ergeb]]="ET","",SQRT(($AF473-$AK473)^2+($AG473-$AL473)^2))</f>
        <v>0</v>
      </c>
      <c r="AO473" s="13"/>
      <c r="AP473" s="13"/>
      <c r="AQ473" s="19" t="str">
        <f t="shared" si="28"/>
        <v/>
      </c>
      <c r="AU473" s="19" t="str">
        <f t="shared" si="29"/>
        <v/>
      </c>
    </row>
    <row r="474" spans="3:47" ht="25.05" customHeight="1">
      <c r="C474" s="17" t="str">
        <f>IF($A474="","",IF(VLOOKUP($A474,Spiele!$A$2:$D$16,3,FALSE)=$B474,"H","G"))</f>
        <v/>
      </c>
      <c r="D474" s="17" t="str">
        <f>IF($B474="","",IF(VLOOKUP($A474,Spiele!$A$2:$F$16,3,FALSE)=$B474,VLOOKUP($A474,Spiele!$A$2:$F$16,4,FALSE),VLOOKUP($A474,Spiele!$A$2:$F$16,3,FALSE)))</f>
        <v/>
      </c>
      <c r="E474" s="18">
        <f>IF(Abschlüsse[[#This Row],[Ergeb]]="ET",0,COUNTIFS($A$2:$A474,$A474,$B$2:$B474,$B474,$L$2:$L474,"&lt;&gt;ET"))</f>
        <v>0</v>
      </c>
      <c r="F474" s="11"/>
      <c r="G474" s="12"/>
      <c r="H474" s="18">
        <f>COUNTIFS('Rote Karten'!$A$2:$A$4,$A474,'Rote Karten'!$D$2:$D$4,"&lt;&gt;"&amp;$B474,'Rote Karten'!$B$2:$B$4,"&lt;"&amp;$F474,'Rote Karten'!$C$2:$C$4,"&lt;="&amp;$G474)-COUNTIFS('Rote Karten'!$A$2:$A$4,$A474,'Rote Karten'!$D$2:$D$4,$B474,'Rote Karten'!$B$2:$B$4,"&lt;"&amp;$F474,'Rote Karten'!$C$2:$C$4,"&lt;="&amp;$G474)</f>
        <v>0</v>
      </c>
      <c r="I474" s="17" t="str">
        <f>IF(OR($L474="Tor",$L474="ET"),_xlfn.IFNA(IF(VLOOKUP($A474,Spiele!$A$2:$C$16,3,FALSE)=$B474,COUNTIFS($L$2:$L474,"Tor",$B$2:$B474,$B474,$A$2:$A474,$A474)+COUNTIFS($L$2:$L474,"ET",$B$2:$B474,$B474,$A$2:$A474,$A474)&amp;":"&amp;COUNTIFS($L$2:$L474,"Tor",$B$2:$B474,"&lt;&gt;"&amp;$B474,$A$2:$A474,$A474)+COUNTIFS($L$2:$L474,"ET",$B$2:$B474,"&lt;&gt;"&amp;$B474,$A$2:$A474,$A474),COUNTIFS($L$2:$L474,"Tor",$B$2:$B474,"&lt;&gt;"&amp;$B474,$A$2:$A474,$A474)+COUNTIFS($L$2:$L474,"ET",$B$2:$B474,"&lt;&gt;"&amp;$B474,$A$2:$A474,$A474)&amp;":"&amp;COUNTIFS($L$2:$L474,"Tor",$B$2:$B474,$B474,$A$2:$A474,$A474)+COUNTIFS($L$2:$L474,"ET",$B$2:$B474,$B474,$A$2:$A474,$A474)),""),"")</f>
        <v/>
      </c>
      <c r="J474" s="18" t="str">
        <f>_xlfn.IFNA(IF(VLOOKUP($A474,Spiele!$A$2:$D$16,3,FALSE)=$B474,(COUNTIFS($L$1:$L473,"Tor",$B$1:$B473,$B474,$A$1:$A473,$A474)+COUNTIFS($L$1:$L473,"ET",$B$1:$B473,$B474,$A$1:$A473,$A474))-(COUNTIFS($L$1:$L473,"Tor",$B$1:$B473,"&lt;&gt;"&amp;$B474,$A$1:$A473,$A474)+COUNTIFS($L$1:$L473,"ET",$B$1:$B473,"&lt;&gt;"&amp;$B474,$A$1:$A473,$A474)),(COUNTIFS($L$1:$L473,"Tor",$B$1:$B473,$B474,$A$1:$A473,$A474)+COUNTIFS($L$1:$L473,"ET",$B$1:$B473,$B474,$A$1:$A473,$A474))-(COUNTIFS($L$1:$L473,"Tor",$B$1:$B473,"&lt;&gt;"&amp;$B474,$A$1:$A473,$A474)+COUNTIFS($L$1:$L473,"ET",$B$1:$B473,"&lt;&gt;"&amp;$B474,$A$1:$A473,$A474))),"")</f>
        <v/>
      </c>
      <c r="O474" s="17"/>
      <c r="AC474" s="14"/>
      <c r="AD474" s="14"/>
      <c r="AE474" s="18"/>
      <c r="AH474" s="19">
        <f t="shared" si="30"/>
        <v>0</v>
      </c>
      <c r="AI474" s="19">
        <f t="shared" si="31"/>
        <v>180</v>
      </c>
      <c r="AM474" s="19">
        <f>IF(Abschlüsse[[#This Row],[Ergeb]]="ET","",SQRT(($AF474-$AK474)^2+($AG474-$AL474)^2))</f>
        <v>0</v>
      </c>
      <c r="AO474" s="13"/>
      <c r="AP474" s="13"/>
      <c r="AQ474" s="19" t="str">
        <f t="shared" si="28"/>
        <v/>
      </c>
      <c r="AU474" s="19" t="str">
        <f t="shared" si="29"/>
        <v/>
      </c>
    </row>
    <row r="475" spans="3:47" ht="25.05" customHeight="1">
      <c r="C475" s="17" t="str">
        <f>IF($A475="","",IF(VLOOKUP($A475,Spiele!$A$2:$D$16,3,FALSE)=$B475,"H","G"))</f>
        <v/>
      </c>
      <c r="D475" s="17" t="str">
        <f>IF($B475="","",IF(VLOOKUP($A475,Spiele!$A$2:$F$16,3,FALSE)=$B475,VLOOKUP($A475,Spiele!$A$2:$F$16,4,FALSE),VLOOKUP($A475,Spiele!$A$2:$F$16,3,FALSE)))</f>
        <v/>
      </c>
      <c r="E475" s="18">
        <f>IF(Abschlüsse[[#This Row],[Ergeb]]="ET",0,COUNTIFS($A$2:$A475,$A475,$B$2:$B475,$B475,$L$2:$L475,"&lt;&gt;ET"))</f>
        <v>0</v>
      </c>
      <c r="F475" s="11"/>
      <c r="G475" s="12"/>
      <c r="H475" s="18">
        <f>COUNTIFS('Rote Karten'!$A$2:$A$4,$A475,'Rote Karten'!$D$2:$D$4,"&lt;&gt;"&amp;$B475,'Rote Karten'!$B$2:$B$4,"&lt;"&amp;$F475,'Rote Karten'!$C$2:$C$4,"&lt;="&amp;$G475)-COUNTIFS('Rote Karten'!$A$2:$A$4,$A475,'Rote Karten'!$D$2:$D$4,$B475,'Rote Karten'!$B$2:$B$4,"&lt;"&amp;$F475,'Rote Karten'!$C$2:$C$4,"&lt;="&amp;$G475)</f>
        <v>0</v>
      </c>
      <c r="I475" s="17" t="str">
        <f>IF(OR($L475="Tor",$L475="ET"),_xlfn.IFNA(IF(VLOOKUP($A475,Spiele!$A$2:$C$16,3,FALSE)=$B475,COUNTIFS($L$2:$L475,"Tor",$B$2:$B475,$B475,$A$2:$A475,$A475)+COUNTIFS($L$2:$L475,"ET",$B$2:$B475,$B475,$A$2:$A475,$A475)&amp;":"&amp;COUNTIFS($L$2:$L475,"Tor",$B$2:$B475,"&lt;&gt;"&amp;$B475,$A$2:$A475,$A475)+COUNTIFS($L$2:$L475,"ET",$B$2:$B475,"&lt;&gt;"&amp;$B475,$A$2:$A475,$A475),COUNTIFS($L$2:$L475,"Tor",$B$2:$B475,"&lt;&gt;"&amp;$B475,$A$2:$A475,$A475)+COUNTIFS($L$2:$L475,"ET",$B$2:$B475,"&lt;&gt;"&amp;$B475,$A$2:$A475,$A475)&amp;":"&amp;COUNTIFS($L$2:$L475,"Tor",$B$2:$B475,$B475,$A$2:$A475,$A475)+COUNTIFS($L$2:$L475,"ET",$B$2:$B475,$B475,$A$2:$A475,$A475)),""),"")</f>
        <v/>
      </c>
      <c r="J475" s="18" t="str">
        <f>_xlfn.IFNA(IF(VLOOKUP($A475,Spiele!$A$2:$D$16,3,FALSE)=$B475,(COUNTIFS($L$1:$L474,"Tor",$B$1:$B474,$B475,$A$1:$A474,$A475)+COUNTIFS($L$1:$L474,"ET",$B$1:$B474,$B475,$A$1:$A474,$A475))-(COUNTIFS($L$1:$L474,"Tor",$B$1:$B474,"&lt;&gt;"&amp;$B475,$A$1:$A474,$A475)+COUNTIFS($L$1:$L474,"ET",$B$1:$B474,"&lt;&gt;"&amp;$B475,$A$1:$A474,$A475)),(COUNTIFS($L$1:$L474,"Tor",$B$1:$B474,$B475,$A$1:$A474,$A475)+COUNTIFS($L$1:$L474,"ET",$B$1:$B474,$B475,$A$1:$A474,$A475))-(COUNTIFS($L$1:$L474,"Tor",$B$1:$B474,"&lt;&gt;"&amp;$B475,$A$1:$A474,$A475)+COUNTIFS($L$1:$L474,"ET",$B$1:$B474,"&lt;&gt;"&amp;$B475,$A$1:$A474,$A475))),"")</f>
        <v/>
      </c>
      <c r="O475" s="17"/>
      <c r="AC475" s="14"/>
      <c r="AD475" s="14"/>
      <c r="AE475" s="18"/>
      <c r="AH475" s="19">
        <f t="shared" si="30"/>
        <v>0</v>
      </c>
      <c r="AI475" s="19">
        <f t="shared" si="31"/>
        <v>180</v>
      </c>
      <c r="AM475" s="19">
        <f>IF(Abschlüsse[[#This Row],[Ergeb]]="ET","",SQRT(($AF475-$AK475)^2+($AG475-$AL475)^2))</f>
        <v>0</v>
      </c>
      <c r="AO475" s="13"/>
      <c r="AP475" s="13"/>
      <c r="AQ475" s="19" t="str">
        <f t="shared" si="28"/>
        <v/>
      </c>
      <c r="AU475" s="19" t="str">
        <f t="shared" si="29"/>
        <v/>
      </c>
    </row>
    <row r="476" spans="3:47" ht="25.05" customHeight="1">
      <c r="C476" s="17" t="str">
        <f>IF($A476="","",IF(VLOOKUP($A476,Spiele!$A$2:$D$16,3,FALSE)=$B476,"H","G"))</f>
        <v/>
      </c>
      <c r="D476" s="17" t="str">
        <f>IF($B476="","",IF(VLOOKUP($A476,Spiele!$A$2:$F$16,3,FALSE)=$B476,VLOOKUP($A476,Spiele!$A$2:$F$16,4,FALSE),VLOOKUP($A476,Spiele!$A$2:$F$16,3,FALSE)))</f>
        <v/>
      </c>
      <c r="E476" s="18">
        <f>IF(Abschlüsse[[#This Row],[Ergeb]]="ET",0,COUNTIFS($A$2:$A476,$A476,$B$2:$B476,$B476,$L$2:$L476,"&lt;&gt;ET"))</f>
        <v>0</v>
      </c>
      <c r="F476" s="11"/>
      <c r="G476" s="12"/>
      <c r="H476" s="18">
        <f>COUNTIFS('Rote Karten'!$A$2:$A$4,$A476,'Rote Karten'!$D$2:$D$4,"&lt;&gt;"&amp;$B476,'Rote Karten'!$B$2:$B$4,"&lt;"&amp;$F476,'Rote Karten'!$C$2:$C$4,"&lt;="&amp;$G476)-COUNTIFS('Rote Karten'!$A$2:$A$4,$A476,'Rote Karten'!$D$2:$D$4,$B476,'Rote Karten'!$B$2:$B$4,"&lt;"&amp;$F476,'Rote Karten'!$C$2:$C$4,"&lt;="&amp;$G476)</f>
        <v>0</v>
      </c>
      <c r="I476" s="17" t="str">
        <f>IF(OR($L476="Tor",$L476="ET"),_xlfn.IFNA(IF(VLOOKUP($A476,Spiele!$A$2:$C$16,3,FALSE)=$B476,COUNTIFS($L$2:$L476,"Tor",$B$2:$B476,$B476,$A$2:$A476,$A476)+COUNTIFS($L$2:$L476,"ET",$B$2:$B476,$B476,$A$2:$A476,$A476)&amp;":"&amp;COUNTIFS($L$2:$L476,"Tor",$B$2:$B476,"&lt;&gt;"&amp;$B476,$A$2:$A476,$A476)+COUNTIFS($L$2:$L476,"ET",$B$2:$B476,"&lt;&gt;"&amp;$B476,$A$2:$A476,$A476),COUNTIFS($L$2:$L476,"Tor",$B$2:$B476,"&lt;&gt;"&amp;$B476,$A$2:$A476,$A476)+COUNTIFS($L$2:$L476,"ET",$B$2:$B476,"&lt;&gt;"&amp;$B476,$A$2:$A476,$A476)&amp;":"&amp;COUNTIFS($L$2:$L476,"Tor",$B$2:$B476,$B476,$A$2:$A476,$A476)+COUNTIFS($L$2:$L476,"ET",$B$2:$B476,$B476,$A$2:$A476,$A476)),""),"")</f>
        <v/>
      </c>
      <c r="J476" s="18" t="str">
        <f>_xlfn.IFNA(IF(VLOOKUP($A476,Spiele!$A$2:$D$16,3,FALSE)=$B476,(COUNTIFS($L$1:$L475,"Tor",$B$1:$B475,$B476,$A$1:$A475,$A476)+COUNTIFS($L$1:$L475,"ET",$B$1:$B475,$B476,$A$1:$A475,$A476))-(COUNTIFS($L$1:$L475,"Tor",$B$1:$B475,"&lt;&gt;"&amp;$B476,$A$1:$A475,$A476)+COUNTIFS($L$1:$L475,"ET",$B$1:$B475,"&lt;&gt;"&amp;$B476,$A$1:$A475,$A476)),(COUNTIFS($L$1:$L475,"Tor",$B$1:$B475,$B476,$A$1:$A475,$A476)+COUNTIFS($L$1:$L475,"ET",$B$1:$B475,$B476,$A$1:$A475,$A476))-(COUNTIFS($L$1:$L475,"Tor",$B$1:$B475,"&lt;&gt;"&amp;$B476,$A$1:$A475,$A476)+COUNTIFS($L$1:$L475,"ET",$B$1:$B475,"&lt;&gt;"&amp;$B476,$A$1:$A475,$A476))),"")</f>
        <v/>
      </c>
      <c r="O476" s="17"/>
      <c r="AC476" s="14"/>
      <c r="AD476" s="14"/>
      <c r="AE476" s="18"/>
      <c r="AH476" s="19">
        <f t="shared" si="30"/>
        <v>0</v>
      </c>
      <c r="AI476" s="19">
        <f t="shared" si="31"/>
        <v>180</v>
      </c>
      <c r="AM476" s="19">
        <f>IF(Abschlüsse[[#This Row],[Ergeb]]="ET","",SQRT(($AF476-$AK476)^2+($AG476-$AL476)^2))</f>
        <v>0</v>
      </c>
      <c r="AO476" s="13"/>
      <c r="AP476" s="13"/>
      <c r="AQ476" s="19" t="str">
        <f t="shared" ref="AQ476:AQ539" si="32">IF(AN476=0,"",SQRT(($AF476-$AO476)^2+($AG476-$AP476)^2))</f>
        <v/>
      </c>
      <c r="AU476" s="19" t="str">
        <f t="shared" ref="AU476:AU539" si="33">IF(AR476=0,"",SQRT(($AF476-$AS476)^2+($AG476-$AT476)^2))</f>
        <v/>
      </c>
    </row>
    <row r="477" spans="3:47" ht="25.05" customHeight="1">
      <c r="C477" s="17" t="str">
        <f>IF($A477="","",IF(VLOOKUP($A477,Spiele!$A$2:$D$16,3,FALSE)=$B477,"H","G"))</f>
        <v/>
      </c>
      <c r="D477" s="17" t="str">
        <f>IF($B477="","",IF(VLOOKUP($A477,Spiele!$A$2:$F$16,3,FALSE)=$B477,VLOOKUP($A477,Spiele!$A$2:$F$16,4,FALSE),VLOOKUP($A477,Spiele!$A$2:$F$16,3,FALSE)))</f>
        <v/>
      </c>
      <c r="E477" s="18">
        <f>IF(Abschlüsse[[#This Row],[Ergeb]]="ET",0,COUNTIFS($A$2:$A477,$A477,$B$2:$B477,$B477,$L$2:$L477,"&lt;&gt;ET"))</f>
        <v>0</v>
      </c>
      <c r="F477" s="11"/>
      <c r="G477" s="12"/>
      <c r="H477" s="18">
        <f>COUNTIFS('Rote Karten'!$A$2:$A$4,$A477,'Rote Karten'!$D$2:$D$4,"&lt;&gt;"&amp;$B477,'Rote Karten'!$B$2:$B$4,"&lt;"&amp;$F477,'Rote Karten'!$C$2:$C$4,"&lt;="&amp;$G477)-COUNTIFS('Rote Karten'!$A$2:$A$4,$A477,'Rote Karten'!$D$2:$D$4,$B477,'Rote Karten'!$B$2:$B$4,"&lt;"&amp;$F477,'Rote Karten'!$C$2:$C$4,"&lt;="&amp;$G477)</f>
        <v>0</v>
      </c>
      <c r="I477" s="17" t="str">
        <f>IF(OR($L477="Tor",$L477="ET"),_xlfn.IFNA(IF(VLOOKUP($A477,Spiele!$A$2:$C$16,3,FALSE)=$B477,COUNTIFS($L$2:$L477,"Tor",$B$2:$B477,$B477,$A$2:$A477,$A477)+COUNTIFS($L$2:$L477,"ET",$B$2:$B477,$B477,$A$2:$A477,$A477)&amp;":"&amp;COUNTIFS($L$2:$L477,"Tor",$B$2:$B477,"&lt;&gt;"&amp;$B477,$A$2:$A477,$A477)+COUNTIFS($L$2:$L477,"ET",$B$2:$B477,"&lt;&gt;"&amp;$B477,$A$2:$A477,$A477),COUNTIFS($L$2:$L477,"Tor",$B$2:$B477,"&lt;&gt;"&amp;$B477,$A$2:$A477,$A477)+COUNTIFS($L$2:$L477,"ET",$B$2:$B477,"&lt;&gt;"&amp;$B477,$A$2:$A477,$A477)&amp;":"&amp;COUNTIFS($L$2:$L477,"Tor",$B$2:$B477,$B477,$A$2:$A477,$A477)+COUNTIFS($L$2:$L477,"ET",$B$2:$B477,$B477,$A$2:$A477,$A477)),""),"")</f>
        <v/>
      </c>
      <c r="J477" s="18" t="str">
        <f>_xlfn.IFNA(IF(VLOOKUP($A477,Spiele!$A$2:$D$16,3,FALSE)=$B477,(COUNTIFS($L$1:$L476,"Tor",$B$1:$B476,$B477,$A$1:$A476,$A477)+COUNTIFS($L$1:$L476,"ET",$B$1:$B476,$B477,$A$1:$A476,$A477))-(COUNTIFS($L$1:$L476,"Tor",$B$1:$B476,"&lt;&gt;"&amp;$B477,$A$1:$A476,$A477)+COUNTIFS($L$1:$L476,"ET",$B$1:$B476,"&lt;&gt;"&amp;$B477,$A$1:$A476,$A477)),(COUNTIFS($L$1:$L476,"Tor",$B$1:$B476,$B477,$A$1:$A476,$A477)+COUNTIFS($L$1:$L476,"ET",$B$1:$B476,$B477,$A$1:$A476,$A477))-(COUNTIFS($L$1:$L476,"Tor",$B$1:$B476,"&lt;&gt;"&amp;$B477,$A$1:$A476,$A477)+COUNTIFS($L$1:$L476,"ET",$B$1:$B476,"&lt;&gt;"&amp;$B477,$A$1:$A476,$A477))),"")</f>
        <v/>
      </c>
      <c r="O477" s="17"/>
      <c r="AC477" s="14"/>
      <c r="AD477" s="14"/>
      <c r="AE477" s="18"/>
      <c r="AH477" s="19">
        <f t="shared" si="30"/>
        <v>0</v>
      </c>
      <c r="AI477" s="19">
        <f t="shared" si="31"/>
        <v>180</v>
      </c>
      <c r="AM477" s="19">
        <f>IF(Abschlüsse[[#This Row],[Ergeb]]="ET","",SQRT(($AF477-$AK477)^2+($AG477-$AL477)^2))</f>
        <v>0</v>
      </c>
      <c r="AO477" s="13"/>
      <c r="AP477" s="13"/>
      <c r="AQ477" s="19" t="str">
        <f t="shared" si="32"/>
        <v/>
      </c>
      <c r="AU477" s="19" t="str">
        <f t="shared" si="33"/>
        <v/>
      </c>
    </row>
    <row r="478" spans="3:47" ht="25.05" customHeight="1">
      <c r="C478" s="17" t="str">
        <f>IF($A478="","",IF(VLOOKUP($A478,Spiele!$A$2:$D$16,3,FALSE)=$B478,"H","G"))</f>
        <v/>
      </c>
      <c r="D478" s="17" t="str">
        <f>IF($B478="","",IF(VLOOKUP($A478,Spiele!$A$2:$F$16,3,FALSE)=$B478,VLOOKUP($A478,Spiele!$A$2:$F$16,4,FALSE),VLOOKUP($A478,Spiele!$A$2:$F$16,3,FALSE)))</f>
        <v/>
      </c>
      <c r="E478" s="18">
        <f>IF(Abschlüsse[[#This Row],[Ergeb]]="ET",0,COUNTIFS($A$2:$A478,$A478,$B$2:$B478,$B478,$L$2:$L478,"&lt;&gt;ET"))</f>
        <v>0</v>
      </c>
      <c r="F478" s="11"/>
      <c r="G478" s="12"/>
      <c r="H478" s="18">
        <f>COUNTIFS('Rote Karten'!$A$2:$A$4,$A478,'Rote Karten'!$D$2:$D$4,"&lt;&gt;"&amp;$B478,'Rote Karten'!$B$2:$B$4,"&lt;"&amp;$F478,'Rote Karten'!$C$2:$C$4,"&lt;="&amp;$G478)-COUNTIFS('Rote Karten'!$A$2:$A$4,$A478,'Rote Karten'!$D$2:$D$4,$B478,'Rote Karten'!$B$2:$B$4,"&lt;"&amp;$F478,'Rote Karten'!$C$2:$C$4,"&lt;="&amp;$G478)</f>
        <v>0</v>
      </c>
      <c r="I478" s="17" t="str">
        <f>IF(OR($L478="Tor",$L478="ET"),_xlfn.IFNA(IF(VLOOKUP($A478,Spiele!$A$2:$C$16,3,FALSE)=$B478,COUNTIFS($L$2:$L478,"Tor",$B$2:$B478,$B478,$A$2:$A478,$A478)+COUNTIFS($L$2:$L478,"ET",$B$2:$B478,$B478,$A$2:$A478,$A478)&amp;":"&amp;COUNTIFS($L$2:$L478,"Tor",$B$2:$B478,"&lt;&gt;"&amp;$B478,$A$2:$A478,$A478)+COUNTIFS($L$2:$L478,"ET",$B$2:$B478,"&lt;&gt;"&amp;$B478,$A$2:$A478,$A478),COUNTIFS($L$2:$L478,"Tor",$B$2:$B478,"&lt;&gt;"&amp;$B478,$A$2:$A478,$A478)+COUNTIFS($L$2:$L478,"ET",$B$2:$B478,"&lt;&gt;"&amp;$B478,$A$2:$A478,$A478)&amp;":"&amp;COUNTIFS($L$2:$L478,"Tor",$B$2:$B478,$B478,$A$2:$A478,$A478)+COUNTIFS($L$2:$L478,"ET",$B$2:$B478,$B478,$A$2:$A478,$A478)),""),"")</f>
        <v/>
      </c>
      <c r="J478" s="18" t="str">
        <f>_xlfn.IFNA(IF(VLOOKUP($A478,Spiele!$A$2:$D$16,3,FALSE)=$B478,(COUNTIFS($L$1:$L477,"Tor",$B$1:$B477,$B478,$A$1:$A477,$A478)+COUNTIFS($L$1:$L477,"ET",$B$1:$B477,$B478,$A$1:$A477,$A478))-(COUNTIFS($L$1:$L477,"Tor",$B$1:$B477,"&lt;&gt;"&amp;$B478,$A$1:$A477,$A478)+COUNTIFS($L$1:$L477,"ET",$B$1:$B477,"&lt;&gt;"&amp;$B478,$A$1:$A477,$A478)),(COUNTIFS($L$1:$L477,"Tor",$B$1:$B477,$B478,$A$1:$A477,$A478)+COUNTIFS($L$1:$L477,"ET",$B$1:$B477,$B478,$A$1:$A477,$A478))-(COUNTIFS($L$1:$L477,"Tor",$B$1:$B477,"&lt;&gt;"&amp;$B478,$A$1:$A477,$A478)+COUNTIFS($L$1:$L477,"ET",$B$1:$B477,"&lt;&gt;"&amp;$B478,$A$1:$A477,$A478))),"")</f>
        <v/>
      </c>
      <c r="O478" s="17"/>
      <c r="AC478" s="14"/>
      <c r="AD478" s="14"/>
      <c r="AE478" s="18"/>
      <c r="AH478" s="19">
        <f t="shared" si="30"/>
        <v>0</v>
      </c>
      <c r="AI478" s="19">
        <f t="shared" si="31"/>
        <v>180</v>
      </c>
      <c r="AM478" s="19">
        <f>IF(Abschlüsse[[#This Row],[Ergeb]]="ET","",SQRT(($AF478-$AK478)^2+($AG478-$AL478)^2))</f>
        <v>0</v>
      </c>
      <c r="AO478" s="13"/>
      <c r="AP478" s="13"/>
      <c r="AQ478" s="19" t="str">
        <f t="shared" si="32"/>
        <v/>
      </c>
      <c r="AU478" s="19" t="str">
        <f t="shared" si="33"/>
        <v/>
      </c>
    </row>
    <row r="479" spans="3:47" ht="25.05" customHeight="1">
      <c r="C479" s="17" t="str">
        <f>IF($A479="","",IF(VLOOKUP($A479,Spiele!$A$2:$D$16,3,FALSE)=$B479,"H","G"))</f>
        <v/>
      </c>
      <c r="D479" s="17" t="str">
        <f>IF($B479="","",IF(VLOOKUP($A479,Spiele!$A$2:$F$16,3,FALSE)=$B479,VLOOKUP($A479,Spiele!$A$2:$F$16,4,FALSE),VLOOKUP($A479,Spiele!$A$2:$F$16,3,FALSE)))</f>
        <v/>
      </c>
      <c r="E479" s="18">
        <f>IF(Abschlüsse[[#This Row],[Ergeb]]="ET",0,COUNTIFS($A$2:$A479,$A479,$B$2:$B479,$B479,$L$2:$L479,"&lt;&gt;ET"))</f>
        <v>0</v>
      </c>
      <c r="F479" s="11"/>
      <c r="G479" s="12"/>
      <c r="H479" s="18">
        <f>COUNTIFS('Rote Karten'!$A$2:$A$4,$A479,'Rote Karten'!$D$2:$D$4,"&lt;&gt;"&amp;$B479,'Rote Karten'!$B$2:$B$4,"&lt;"&amp;$F479,'Rote Karten'!$C$2:$C$4,"&lt;="&amp;$G479)-COUNTIFS('Rote Karten'!$A$2:$A$4,$A479,'Rote Karten'!$D$2:$D$4,$B479,'Rote Karten'!$B$2:$B$4,"&lt;"&amp;$F479,'Rote Karten'!$C$2:$C$4,"&lt;="&amp;$G479)</f>
        <v>0</v>
      </c>
      <c r="I479" s="17" t="str">
        <f>IF(OR($L479="Tor",$L479="ET"),_xlfn.IFNA(IF(VLOOKUP($A479,Spiele!$A$2:$C$16,3,FALSE)=$B479,COUNTIFS($L$2:$L479,"Tor",$B$2:$B479,$B479,$A$2:$A479,$A479)+COUNTIFS($L$2:$L479,"ET",$B$2:$B479,$B479,$A$2:$A479,$A479)&amp;":"&amp;COUNTIFS($L$2:$L479,"Tor",$B$2:$B479,"&lt;&gt;"&amp;$B479,$A$2:$A479,$A479)+COUNTIFS($L$2:$L479,"ET",$B$2:$B479,"&lt;&gt;"&amp;$B479,$A$2:$A479,$A479),COUNTIFS($L$2:$L479,"Tor",$B$2:$B479,"&lt;&gt;"&amp;$B479,$A$2:$A479,$A479)+COUNTIFS($L$2:$L479,"ET",$B$2:$B479,"&lt;&gt;"&amp;$B479,$A$2:$A479,$A479)&amp;":"&amp;COUNTIFS($L$2:$L479,"Tor",$B$2:$B479,$B479,$A$2:$A479,$A479)+COUNTIFS($L$2:$L479,"ET",$B$2:$B479,$B479,$A$2:$A479,$A479)),""),"")</f>
        <v/>
      </c>
      <c r="J479" s="18" t="str">
        <f>_xlfn.IFNA(IF(VLOOKUP($A479,Spiele!$A$2:$D$16,3,FALSE)=$B479,(COUNTIFS($L$1:$L478,"Tor",$B$1:$B478,$B479,$A$1:$A478,$A479)+COUNTIFS($L$1:$L478,"ET",$B$1:$B478,$B479,$A$1:$A478,$A479))-(COUNTIFS($L$1:$L478,"Tor",$B$1:$B478,"&lt;&gt;"&amp;$B479,$A$1:$A478,$A479)+COUNTIFS($L$1:$L478,"ET",$B$1:$B478,"&lt;&gt;"&amp;$B479,$A$1:$A478,$A479)),(COUNTIFS($L$1:$L478,"Tor",$B$1:$B478,$B479,$A$1:$A478,$A479)+COUNTIFS($L$1:$L478,"ET",$B$1:$B478,$B479,$A$1:$A478,$A479))-(COUNTIFS($L$1:$L478,"Tor",$B$1:$B478,"&lt;&gt;"&amp;$B479,$A$1:$A478,$A479)+COUNTIFS($L$1:$L478,"ET",$B$1:$B478,"&lt;&gt;"&amp;$B479,$A$1:$A478,$A479))),"")</f>
        <v/>
      </c>
      <c r="O479" s="17"/>
      <c r="AC479" s="14"/>
      <c r="AD479" s="14"/>
      <c r="AE479" s="18"/>
      <c r="AH479" s="19">
        <f t="shared" si="30"/>
        <v>0</v>
      </c>
      <c r="AI479" s="19">
        <f t="shared" si="31"/>
        <v>180</v>
      </c>
      <c r="AM479" s="19">
        <f>IF(Abschlüsse[[#This Row],[Ergeb]]="ET","",SQRT(($AF479-$AK479)^2+($AG479-$AL479)^2))</f>
        <v>0</v>
      </c>
      <c r="AO479" s="13"/>
      <c r="AP479" s="13"/>
      <c r="AQ479" s="19" t="str">
        <f t="shared" si="32"/>
        <v/>
      </c>
      <c r="AU479" s="19" t="str">
        <f t="shared" si="33"/>
        <v/>
      </c>
    </row>
    <row r="480" spans="3:47" ht="25.05" customHeight="1">
      <c r="C480" s="17" t="str">
        <f>IF($A480="","",IF(VLOOKUP($A480,Spiele!$A$2:$D$16,3,FALSE)=$B480,"H","G"))</f>
        <v/>
      </c>
      <c r="D480" s="17" t="str">
        <f>IF($B480="","",IF(VLOOKUP($A480,Spiele!$A$2:$F$16,3,FALSE)=$B480,VLOOKUP($A480,Spiele!$A$2:$F$16,4,FALSE),VLOOKUP($A480,Spiele!$A$2:$F$16,3,FALSE)))</f>
        <v/>
      </c>
      <c r="E480" s="18">
        <f>IF(Abschlüsse[[#This Row],[Ergeb]]="ET",0,COUNTIFS($A$2:$A480,$A480,$B$2:$B480,$B480,$L$2:$L480,"&lt;&gt;ET"))</f>
        <v>0</v>
      </c>
      <c r="F480" s="11"/>
      <c r="G480" s="12"/>
      <c r="H480" s="18">
        <f>COUNTIFS('Rote Karten'!$A$2:$A$4,$A480,'Rote Karten'!$D$2:$D$4,"&lt;&gt;"&amp;$B480,'Rote Karten'!$B$2:$B$4,"&lt;"&amp;$F480,'Rote Karten'!$C$2:$C$4,"&lt;="&amp;$G480)-COUNTIFS('Rote Karten'!$A$2:$A$4,$A480,'Rote Karten'!$D$2:$D$4,$B480,'Rote Karten'!$B$2:$B$4,"&lt;"&amp;$F480,'Rote Karten'!$C$2:$C$4,"&lt;="&amp;$G480)</f>
        <v>0</v>
      </c>
      <c r="I480" s="17" t="str">
        <f>IF(OR($L480="Tor",$L480="ET"),_xlfn.IFNA(IF(VLOOKUP($A480,Spiele!$A$2:$C$16,3,FALSE)=$B480,COUNTIFS($L$2:$L480,"Tor",$B$2:$B480,$B480,$A$2:$A480,$A480)+COUNTIFS($L$2:$L480,"ET",$B$2:$B480,$B480,$A$2:$A480,$A480)&amp;":"&amp;COUNTIFS($L$2:$L480,"Tor",$B$2:$B480,"&lt;&gt;"&amp;$B480,$A$2:$A480,$A480)+COUNTIFS($L$2:$L480,"ET",$B$2:$B480,"&lt;&gt;"&amp;$B480,$A$2:$A480,$A480),COUNTIFS($L$2:$L480,"Tor",$B$2:$B480,"&lt;&gt;"&amp;$B480,$A$2:$A480,$A480)+COUNTIFS($L$2:$L480,"ET",$B$2:$B480,"&lt;&gt;"&amp;$B480,$A$2:$A480,$A480)&amp;":"&amp;COUNTIFS($L$2:$L480,"Tor",$B$2:$B480,$B480,$A$2:$A480,$A480)+COUNTIFS($L$2:$L480,"ET",$B$2:$B480,$B480,$A$2:$A480,$A480)),""),"")</f>
        <v/>
      </c>
      <c r="J480" s="18" t="str">
        <f>_xlfn.IFNA(IF(VLOOKUP($A480,Spiele!$A$2:$D$16,3,FALSE)=$B480,(COUNTIFS($L$1:$L479,"Tor",$B$1:$B479,$B480,$A$1:$A479,$A480)+COUNTIFS($L$1:$L479,"ET",$B$1:$B479,$B480,$A$1:$A479,$A480))-(COUNTIFS($L$1:$L479,"Tor",$B$1:$B479,"&lt;&gt;"&amp;$B480,$A$1:$A479,$A480)+COUNTIFS($L$1:$L479,"ET",$B$1:$B479,"&lt;&gt;"&amp;$B480,$A$1:$A479,$A480)),(COUNTIFS($L$1:$L479,"Tor",$B$1:$B479,$B480,$A$1:$A479,$A480)+COUNTIFS($L$1:$L479,"ET",$B$1:$B479,$B480,$A$1:$A479,$A480))-(COUNTIFS($L$1:$L479,"Tor",$B$1:$B479,"&lt;&gt;"&amp;$B480,$A$1:$A479,$A480)+COUNTIFS($L$1:$L479,"ET",$B$1:$B479,"&lt;&gt;"&amp;$B480,$A$1:$A479,$A480))),"")</f>
        <v/>
      </c>
      <c r="O480" s="17"/>
      <c r="AC480" s="14"/>
      <c r="AD480" s="14"/>
      <c r="AE480" s="18"/>
      <c r="AH480" s="19">
        <f t="shared" si="30"/>
        <v>0</v>
      </c>
      <c r="AI480" s="19">
        <f t="shared" si="31"/>
        <v>180</v>
      </c>
      <c r="AM480" s="19">
        <f>IF(Abschlüsse[[#This Row],[Ergeb]]="ET","",SQRT(($AF480-$AK480)^2+($AG480-$AL480)^2))</f>
        <v>0</v>
      </c>
      <c r="AO480" s="13"/>
      <c r="AP480" s="13"/>
      <c r="AQ480" s="19" t="str">
        <f t="shared" si="32"/>
        <v/>
      </c>
      <c r="AU480" s="19" t="str">
        <f t="shared" si="33"/>
        <v/>
      </c>
    </row>
    <row r="481" spans="3:47" ht="25.05" customHeight="1">
      <c r="C481" s="17" t="str">
        <f>IF($A481="","",IF(VLOOKUP($A481,Spiele!$A$2:$D$16,3,FALSE)=$B481,"H","G"))</f>
        <v/>
      </c>
      <c r="D481" s="17" t="str">
        <f>IF($B481="","",IF(VLOOKUP($A481,Spiele!$A$2:$F$16,3,FALSE)=$B481,VLOOKUP($A481,Spiele!$A$2:$F$16,4,FALSE),VLOOKUP($A481,Spiele!$A$2:$F$16,3,FALSE)))</f>
        <v/>
      </c>
      <c r="E481" s="18">
        <f>IF(Abschlüsse[[#This Row],[Ergeb]]="ET",0,COUNTIFS($A$2:$A481,$A481,$B$2:$B481,$B481,$L$2:$L481,"&lt;&gt;ET"))</f>
        <v>0</v>
      </c>
      <c r="F481" s="11"/>
      <c r="G481" s="12"/>
      <c r="H481" s="18">
        <f>COUNTIFS('Rote Karten'!$A$2:$A$4,$A481,'Rote Karten'!$D$2:$D$4,"&lt;&gt;"&amp;$B481,'Rote Karten'!$B$2:$B$4,"&lt;"&amp;$F481,'Rote Karten'!$C$2:$C$4,"&lt;="&amp;$G481)-COUNTIFS('Rote Karten'!$A$2:$A$4,$A481,'Rote Karten'!$D$2:$D$4,$B481,'Rote Karten'!$B$2:$B$4,"&lt;"&amp;$F481,'Rote Karten'!$C$2:$C$4,"&lt;="&amp;$G481)</f>
        <v>0</v>
      </c>
      <c r="I481" s="17" t="str">
        <f>IF(OR($L481="Tor",$L481="ET"),_xlfn.IFNA(IF(VLOOKUP($A481,Spiele!$A$2:$C$16,3,FALSE)=$B481,COUNTIFS($L$2:$L481,"Tor",$B$2:$B481,$B481,$A$2:$A481,$A481)+COUNTIFS($L$2:$L481,"ET",$B$2:$B481,$B481,$A$2:$A481,$A481)&amp;":"&amp;COUNTIFS($L$2:$L481,"Tor",$B$2:$B481,"&lt;&gt;"&amp;$B481,$A$2:$A481,$A481)+COUNTIFS($L$2:$L481,"ET",$B$2:$B481,"&lt;&gt;"&amp;$B481,$A$2:$A481,$A481),COUNTIFS($L$2:$L481,"Tor",$B$2:$B481,"&lt;&gt;"&amp;$B481,$A$2:$A481,$A481)+COUNTIFS($L$2:$L481,"ET",$B$2:$B481,"&lt;&gt;"&amp;$B481,$A$2:$A481,$A481)&amp;":"&amp;COUNTIFS($L$2:$L481,"Tor",$B$2:$B481,$B481,$A$2:$A481,$A481)+COUNTIFS($L$2:$L481,"ET",$B$2:$B481,$B481,$A$2:$A481,$A481)),""),"")</f>
        <v/>
      </c>
      <c r="J481" s="18" t="str">
        <f>_xlfn.IFNA(IF(VLOOKUP($A481,Spiele!$A$2:$D$16,3,FALSE)=$B481,(COUNTIFS($L$1:$L480,"Tor",$B$1:$B480,$B481,$A$1:$A480,$A481)+COUNTIFS($L$1:$L480,"ET",$B$1:$B480,$B481,$A$1:$A480,$A481))-(COUNTIFS($L$1:$L480,"Tor",$B$1:$B480,"&lt;&gt;"&amp;$B481,$A$1:$A480,$A481)+COUNTIFS($L$1:$L480,"ET",$B$1:$B480,"&lt;&gt;"&amp;$B481,$A$1:$A480,$A481)),(COUNTIFS($L$1:$L480,"Tor",$B$1:$B480,$B481,$A$1:$A480,$A481)+COUNTIFS($L$1:$L480,"ET",$B$1:$B480,$B481,$A$1:$A480,$A481))-(COUNTIFS($L$1:$L480,"Tor",$B$1:$B480,"&lt;&gt;"&amp;$B481,$A$1:$A480,$A481)+COUNTIFS($L$1:$L480,"ET",$B$1:$B480,"&lt;&gt;"&amp;$B481,$A$1:$A480,$A481))),"")</f>
        <v/>
      </c>
      <c r="O481" s="17"/>
      <c r="AC481" s="14"/>
      <c r="AD481" s="14"/>
      <c r="AE481" s="18"/>
      <c r="AH481" s="19">
        <f t="shared" si="30"/>
        <v>0</v>
      </c>
      <c r="AI481" s="19">
        <f t="shared" si="31"/>
        <v>180</v>
      </c>
      <c r="AM481" s="19">
        <f>IF(Abschlüsse[[#This Row],[Ergeb]]="ET","",SQRT(($AF481-$AK481)^2+($AG481-$AL481)^2))</f>
        <v>0</v>
      </c>
      <c r="AO481" s="13"/>
      <c r="AP481" s="13"/>
      <c r="AQ481" s="19" t="str">
        <f t="shared" si="32"/>
        <v/>
      </c>
      <c r="AU481" s="19" t="str">
        <f t="shared" si="33"/>
        <v/>
      </c>
    </row>
    <row r="482" spans="3:47" ht="25.05" customHeight="1">
      <c r="C482" s="17" t="str">
        <f>IF($A482="","",IF(VLOOKUP($A482,Spiele!$A$2:$D$16,3,FALSE)=$B482,"H","G"))</f>
        <v/>
      </c>
      <c r="D482" s="17" t="str">
        <f>IF($B482="","",IF(VLOOKUP($A482,Spiele!$A$2:$F$16,3,FALSE)=$B482,VLOOKUP($A482,Spiele!$A$2:$F$16,4,FALSE),VLOOKUP($A482,Spiele!$A$2:$F$16,3,FALSE)))</f>
        <v/>
      </c>
      <c r="E482" s="18">
        <f>IF(Abschlüsse[[#This Row],[Ergeb]]="ET",0,COUNTIFS($A$2:$A482,$A482,$B$2:$B482,$B482,$L$2:$L482,"&lt;&gt;ET"))</f>
        <v>0</v>
      </c>
      <c r="F482" s="11"/>
      <c r="G482" s="12"/>
      <c r="H482" s="18">
        <f>COUNTIFS('Rote Karten'!$A$2:$A$4,$A482,'Rote Karten'!$D$2:$D$4,"&lt;&gt;"&amp;$B482,'Rote Karten'!$B$2:$B$4,"&lt;"&amp;$F482,'Rote Karten'!$C$2:$C$4,"&lt;="&amp;$G482)-COUNTIFS('Rote Karten'!$A$2:$A$4,$A482,'Rote Karten'!$D$2:$D$4,$B482,'Rote Karten'!$B$2:$B$4,"&lt;"&amp;$F482,'Rote Karten'!$C$2:$C$4,"&lt;="&amp;$G482)</f>
        <v>0</v>
      </c>
      <c r="I482" s="17" t="str">
        <f>IF(OR($L482="Tor",$L482="ET"),_xlfn.IFNA(IF(VLOOKUP($A482,Spiele!$A$2:$C$16,3,FALSE)=$B482,COUNTIFS($L$2:$L482,"Tor",$B$2:$B482,$B482,$A$2:$A482,$A482)+COUNTIFS($L$2:$L482,"ET",$B$2:$B482,$B482,$A$2:$A482,$A482)&amp;":"&amp;COUNTIFS($L$2:$L482,"Tor",$B$2:$B482,"&lt;&gt;"&amp;$B482,$A$2:$A482,$A482)+COUNTIFS($L$2:$L482,"ET",$B$2:$B482,"&lt;&gt;"&amp;$B482,$A$2:$A482,$A482),COUNTIFS($L$2:$L482,"Tor",$B$2:$B482,"&lt;&gt;"&amp;$B482,$A$2:$A482,$A482)+COUNTIFS($L$2:$L482,"ET",$B$2:$B482,"&lt;&gt;"&amp;$B482,$A$2:$A482,$A482)&amp;":"&amp;COUNTIFS($L$2:$L482,"Tor",$B$2:$B482,$B482,$A$2:$A482,$A482)+COUNTIFS($L$2:$L482,"ET",$B$2:$B482,$B482,$A$2:$A482,$A482)),""),"")</f>
        <v/>
      </c>
      <c r="J482" s="18" t="str">
        <f>_xlfn.IFNA(IF(VLOOKUP($A482,Spiele!$A$2:$D$16,3,FALSE)=$B482,(COUNTIFS($L$1:$L481,"Tor",$B$1:$B481,$B482,$A$1:$A481,$A482)+COUNTIFS($L$1:$L481,"ET",$B$1:$B481,$B482,$A$1:$A481,$A482))-(COUNTIFS($L$1:$L481,"Tor",$B$1:$B481,"&lt;&gt;"&amp;$B482,$A$1:$A481,$A482)+COUNTIFS($L$1:$L481,"ET",$B$1:$B481,"&lt;&gt;"&amp;$B482,$A$1:$A481,$A482)),(COUNTIFS($L$1:$L481,"Tor",$B$1:$B481,$B482,$A$1:$A481,$A482)+COUNTIFS($L$1:$L481,"ET",$B$1:$B481,$B482,$A$1:$A481,$A482))-(COUNTIFS($L$1:$L481,"Tor",$B$1:$B481,"&lt;&gt;"&amp;$B482,$A$1:$A481,$A482)+COUNTIFS($L$1:$L481,"ET",$B$1:$B481,"&lt;&gt;"&amp;$B482,$A$1:$A481,$A482))),"")</f>
        <v/>
      </c>
      <c r="O482" s="17"/>
      <c r="AC482" s="14"/>
      <c r="AD482" s="14"/>
      <c r="AE482" s="18"/>
      <c r="AH482" s="19">
        <f t="shared" si="30"/>
        <v>0</v>
      </c>
      <c r="AI482" s="19">
        <f t="shared" si="31"/>
        <v>180</v>
      </c>
      <c r="AM482" s="19">
        <f>IF(Abschlüsse[[#This Row],[Ergeb]]="ET","",SQRT(($AF482-$AK482)^2+($AG482-$AL482)^2))</f>
        <v>0</v>
      </c>
      <c r="AO482" s="13"/>
      <c r="AP482" s="13"/>
      <c r="AQ482" s="19" t="str">
        <f t="shared" si="32"/>
        <v/>
      </c>
      <c r="AU482" s="19" t="str">
        <f t="shared" si="33"/>
        <v/>
      </c>
    </row>
    <row r="483" spans="3:47" ht="25.05" customHeight="1">
      <c r="C483" s="17" t="str">
        <f>IF($A483="","",IF(VLOOKUP($A483,Spiele!$A$2:$D$16,3,FALSE)=$B483,"H","G"))</f>
        <v/>
      </c>
      <c r="D483" s="17" t="str">
        <f>IF($B483="","",IF(VLOOKUP($A483,Spiele!$A$2:$F$16,3,FALSE)=$B483,VLOOKUP($A483,Spiele!$A$2:$F$16,4,FALSE),VLOOKUP($A483,Spiele!$A$2:$F$16,3,FALSE)))</f>
        <v/>
      </c>
      <c r="E483" s="18">
        <f>IF(Abschlüsse[[#This Row],[Ergeb]]="ET",0,COUNTIFS($A$2:$A483,$A483,$B$2:$B483,$B483,$L$2:$L483,"&lt;&gt;ET"))</f>
        <v>0</v>
      </c>
      <c r="F483" s="11"/>
      <c r="G483" s="12"/>
      <c r="H483" s="18">
        <f>COUNTIFS('Rote Karten'!$A$2:$A$4,$A483,'Rote Karten'!$D$2:$D$4,"&lt;&gt;"&amp;$B483,'Rote Karten'!$B$2:$B$4,"&lt;"&amp;$F483,'Rote Karten'!$C$2:$C$4,"&lt;="&amp;$G483)-COUNTIFS('Rote Karten'!$A$2:$A$4,$A483,'Rote Karten'!$D$2:$D$4,$B483,'Rote Karten'!$B$2:$B$4,"&lt;"&amp;$F483,'Rote Karten'!$C$2:$C$4,"&lt;="&amp;$G483)</f>
        <v>0</v>
      </c>
      <c r="I483" s="17" t="str">
        <f>IF(OR($L483="Tor",$L483="ET"),_xlfn.IFNA(IF(VLOOKUP($A483,Spiele!$A$2:$C$16,3,FALSE)=$B483,COUNTIFS($L$2:$L483,"Tor",$B$2:$B483,$B483,$A$2:$A483,$A483)+COUNTIFS($L$2:$L483,"ET",$B$2:$B483,$B483,$A$2:$A483,$A483)&amp;":"&amp;COUNTIFS($L$2:$L483,"Tor",$B$2:$B483,"&lt;&gt;"&amp;$B483,$A$2:$A483,$A483)+COUNTIFS($L$2:$L483,"ET",$B$2:$B483,"&lt;&gt;"&amp;$B483,$A$2:$A483,$A483),COUNTIFS($L$2:$L483,"Tor",$B$2:$B483,"&lt;&gt;"&amp;$B483,$A$2:$A483,$A483)+COUNTIFS($L$2:$L483,"ET",$B$2:$B483,"&lt;&gt;"&amp;$B483,$A$2:$A483,$A483)&amp;":"&amp;COUNTIFS($L$2:$L483,"Tor",$B$2:$B483,$B483,$A$2:$A483,$A483)+COUNTIFS($L$2:$L483,"ET",$B$2:$B483,$B483,$A$2:$A483,$A483)),""),"")</f>
        <v/>
      </c>
      <c r="J483" s="18" t="str">
        <f>_xlfn.IFNA(IF(VLOOKUP($A483,Spiele!$A$2:$D$16,3,FALSE)=$B483,(COUNTIFS($L$1:$L482,"Tor",$B$1:$B482,$B483,$A$1:$A482,$A483)+COUNTIFS($L$1:$L482,"ET",$B$1:$B482,$B483,$A$1:$A482,$A483))-(COUNTIFS($L$1:$L482,"Tor",$B$1:$B482,"&lt;&gt;"&amp;$B483,$A$1:$A482,$A483)+COUNTIFS($L$1:$L482,"ET",$B$1:$B482,"&lt;&gt;"&amp;$B483,$A$1:$A482,$A483)),(COUNTIFS($L$1:$L482,"Tor",$B$1:$B482,$B483,$A$1:$A482,$A483)+COUNTIFS($L$1:$L482,"ET",$B$1:$B482,$B483,$A$1:$A482,$A483))-(COUNTIFS($L$1:$L482,"Tor",$B$1:$B482,"&lt;&gt;"&amp;$B483,$A$1:$A482,$A483)+COUNTIFS($L$1:$L482,"ET",$B$1:$B482,"&lt;&gt;"&amp;$B483,$A$1:$A482,$A483))),"")</f>
        <v/>
      </c>
      <c r="O483" s="17"/>
      <c r="AC483" s="14"/>
      <c r="AD483" s="14"/>
      <c r="AE483" s="18"/>
      <c r="AH483" s="19">
        <f t="shared" si="30"/>
        <v>0</v>
      </c>
      <c r="AI483" s="19">
        <f t="shared" si="31"/>
        <v>180</v>
      </c>
      <c r="AM483" s="19">
        <f>IF(Abschlüsse[[#This Row],[Ergeb]]="ET","",SQRT(($AF483-$AK483)^2+($AG483-$AL483)^2))</f>
        <v>0</v>
      </c>
      <c r="AO483" s="13"/>
      <c r="AP483" s="13"/>
      <c r="AQ483" s="19" t="str">
        <f t="shared" si="32"/>
        <v/>
      </c>
      <c r="AU483" s="19" t="str">
        <f t="shared" si="33"/>
        <v/>
      </c>
    </row>
    <row r="484" spans="3:47" ht="25.05" customHeight="1">
      <c r="C484" s="17" t="str">
        <f>IF($A484="","",IF(VLOOKUP($A484,Spiele!$A$2:$D$16,3,FALSE)=$B484,"H","G"))</f>
        <v/>
      </c>
      <c r="D484" s="17" t="str">
        <f>IF($B484="","",IF(VLOOKUP($A484,Spiele!$A$2:$F$16,3,FALSE)=$B484,VLOOKUP($A484,Spiele!$A$2:$F$16,4,FALSE),VLOOKUP($A484,Spiele!$A$2:$F$16,3,FALSE)))</f>
        <v/>
      </c>
      <c r="E484" s="18">
        <f>IF(Abschlüsse[[#This Row],[Ergeb]]="ET",0,COUNTIFS($A$2:$A484,$A484,$B$2:$B484,$B484,$L$2:$L484,"&lt;&gt;ET"))</f>
        <v>0</v>
      </c>
      <c r="F484" s="11"/>
      <c r="G484" s="12"/>
      <c r="H484" s="18">
        <f>COUNTIFS('Rote Karten'!$A$2:$A$4,$A484,'Rote Karten'!$D$2:$D$4,"&lt;&gt;"&amp;$B484,'Rote Karten'!$B$2:$B$4,"&lt;"&amp;$F484,'Rote Karten'!$C$2:$C$4,"&lt;="&amp;$G484)-COUNTIFS('Rote Karten'!$A$2:$A$4,$A484,'Rote Karten'!$D$2:$D$4,$B484,'Rote Karten'!$B$2:$B$4,"&lt;"&amp;$F484,'Rote Karten'!$C$2:$C$4,"&lt;="&amp;$G484)</f>
        <v>0</v>
      </c>
      <c r="I484" s="17" t="str">
        <f>IF(OR($L484="Tor",$L484="ET"),_xlfn.IFNA(IF(VLOOKUP($A484,Spiele!$A$2:$C$16,3,FALSE)=$B484,COUNTIFS($L$2:$L484,"Tor",$B$2:$B484,$B484,$A$2:$A484,$A484)+COUNTIFS($L$2:$L484,"ET",$B$2:$B484,$B484,$A$2:$A484,$A484)&amp;":"&amp;COUNTIFS($L$2:$L484,"Tor",$B$2:$B484,"&lt;&gt;"&amp;$B484,$A$2:$A484,$A484)+COUNTIFS($L$2:$L484,"ET",$B$2:$B484,"&lt;&gt;"&amp;$B484,$A$2:$A484,$A484),COUNTIFS($L$2:$L484,"Tor",$B$2:$B484,"&lt;&gt;"&amp;$B484,$A$2:$A484,$A484)+COUNTIFS($L$2:$L484,"ET",$B$2:$B484,"&lt;&gt;"&amp;$B484,$A$2:$A484,$A484)&amp;":"&amp;COUNTIFS($L$2:$L484,"Tor",$B$2:$B484,$B484,$A$2:$A484,$A484)+COUNTIFS($L$2:$L484,"ET",$B$2:$B484,$B484,$A$2:$A484,$A484)),""),"")</f>
        <v/>
      </c>
      <c r="J484" s="18" t="str">
        <f>_xlfn.IFNA(IF(VLOOKUP($A484,Spiele!$A$2:$D$16,3,FALSE)=$B484,(COUNTIFS($L$1:$L483,"Tor",$B$1:$B483,$B484,$A$1:$A483,$A484)+COUNTIFS($L$1:$L483,"ET",$B$1:$B483,$B484,$A$1:$A483,$A484))-(COUNTIFS($L$1:$L483,"Tor",$B$1:$B483,"&lt;&gt;"&amp;$B484,$A$1:$A483,$A484)+COUNTIFS($L$1:$L483,"ET",$B$1:$B483,"&lt;&gt;"&amp;$B484,$A$1:$A483,$A484)),(COUNTIFS($L$1:$L483,"Tor",$B$1:$B483,$B484,$A$1:$A483,$A484)+COUNTIFS($L$1:$L483,"ET",$B$1:$B483,$B484,$A$1:$A483,$A484))-(COUNTIFS($L$1:$L483,"Tor",$B$1:$B483,"&lt;&gt;"&amp;$B484,$A$1:$A483,$A484)+COUNTIFS($L$1:$L483,"ET",$B$1:$B483,"&lt;&gt;"&amp;$B484,$A$1:$A483,$A484))),"")</f>
        <v/>
      </c>
      <c r="O484" s="17"/>
      <c r="AC484" s="14"/>
      <c r="AD484" s="14"/>
      <c r="AE484" s="18"/>
      <c r="AH484" s="19">
        <f t="shared" si="30"/>
        <v>0</v>
      </c>
      <c r="AI484" s="19">
        <f t="shared" si="31"/>
        <v>180</v>
      </c>
      <c r="AM484" s="19">
        <f>IF(Abschlüsse[[#This Row],[Ergeb]]="ET","",SQRT(($AF484-$AK484)^2+($AG484-$AL484)^2))</f>
        <v>0</v>
      </c>
      <c r="AO484" s="13"/>
      <c r="AP484" s="13"/>
      <c r="AQ484" s="19" t="str">
        <f t="shared" si="32"/>
        <v/>
      </c>
      <c r="AU484" s="19" t="str">
        <f t="shared" si="33"/>
        <v/>
      </c>
    </row>
    <row r="485" spans="3:47" ht="25.05" customHeight="1">
      <c r="C485" s="17" t="str">
        <f>IF($A485="","",IF(VLOOKUP($A485,Spiele!$A$2:$D$16,3,FALSE)=$B485,"H","G"))</f>
        <v/>
      </c>
      <c r="D485" s="17" t="str">
        <f>IF($B485="","",IF(VLOOKUP($A485,Spiele!$A$2:$F$16,3,FALSE)=$B485,VLOOKUP($A485,Spiele!$A$2:$F$16,4,FALSE),VLOOKUP($A485,Spiele!$A$2:$F$16,3,FALSE)))</f>
        <v/>
      </c>
      <c r="E485" s="18">
        <f>IF(Abschlüsse[[#This Row],[Ergeb]]="ET",0,COUNTIFS($A$2:$A485,$A485,$B$2:$B485,$B485,$L$2:$L485,"&lt;&gt;ET"))</f>
        <v>0</v>
      </c>
      <c r="F485" s="11"/>
      <c r="G485" s="12"/>
      <c r="H485" s="18">
        <f>COUNTIFS('Rote Karten'!$A$2:$A$4,$A485,'Rote Karten'!$D$2:$D$4,"&lt;&gt;"&amp;$B485,'Rote Karten'!$B$2:$B$4,"&lt;"&amp;$F485,'Rote Karten'!$C$2:$C$4,"&lt;="&amp;$G485)-COUNTIFS('Rote Karten'!$A$2:$A$4,$A485,'Rote Karten'!$D$2:$D$4,$B485,'Rote Karten'!$B$2:$B$4,"&lt;"&amp;$F485,'Rote Karten'!$C$2:$C$4,"&lt;="&amp;$G485)</f>
        <v>0</v>
      </c>
      <c r="I485" s="17" t="str">
        <f>IF(OR($L485="Tor",$L485="ET"),_xlfn.IFNA(IF(VLOOKUP($A485,Spiele!$A$2:$C$16,3,FALSE)=$B485,COUNTIFS($L$2:$L485,"Tor",$B$2:$B485,$B485,$A$2:$A485,$A485)+COUNTIFS($L$2:$L485,"ET",$B$2:$B485,$B485,$A$2:$A485,$A485)&amp;":"&amp;COUNTIFS($L$2:$L485,"Tor",$B$2:$B485,"&lt;&gt;"&amp;$B485,$A$2:$A485,$A485)+COUNTIFS($L$2:$L485,"ET",$B$2:$B485,"&lt;&gt;"&amp;$B485,$A$2:$A485,$A485),COUNTIFS($L$2:$L485,"Tor",$B$2:$B485,"&lt;&gt;"&amp;$B485,$A$2:$A485,$A485)+COUNTIFS($L$2:$L485,"ET",$B$2:$B485,"&lt;&gt;"&amp;$B485,$A$2:$A485,$A485)&amp;":"&amp;COUNTIFS($L$2:$L485,"Tor",$B$2:$B485,$B485,$A$2:$A485,$A485)+COUNTIFS($L$2:$L485,"ET",$B$2:$B485,$B485,$A$2:$A485,$A485)),""),"")</f>
        <v/>
      </c>
      <c r="J485" s="18" t="str">
        <f>_xlfn.IFNA(IF(VLOOKUP($A485,Spiele!$A$2:$D$16,3,FALSE)=$B485,(COUNTIFS($L$1:$L484,"Tor",$B$1:$B484,$B485,$A$1:$A484,$A485)+COUNTIFS($L$1:$L484,"ET",$B$1:$B484,$B485,$A$1:$A484,$A485))-(COUNTIFS($L$1:$L484,"Tor",$B$1:$B484,"&lt;&gt;"&amp;$B485,$A$1:$A484,$A485)+COUNTIFS($L$1:$L484,"ET",$B$1:$B484,"&lt;&gt;"&amp;$B485,$A$1:$A484,$A485)),(COUNTIFS($L$1:$L484,"Tor",$B$1:$B484,$B485,$A$1:$A484,$A485)+COUNTIFS($L$1:$L484,"ET",$B$1:$B484,$B485,$A$1:$A484,$A485))-(COUNTIFS($L$1:$L484,"Tor",$B$1:$B484,"&lt;&gt;"&amp;$B485,$A$1:$A484,$A485)+COUNTIFS($L$1:$L484,"ET",$B$1:$B484,"&lt;&gt;"&amp;$B485,$A$1:$A484,$A485))),"")</f>
        <v/>
      </c>
      <c r="O485" s="17"/>
      <c r="AC485" s="14"/>
      <c r="AD485" s="14"/>
      <c r="AE485" s="18"/>
      <c r="AH485" s="19">
        <f t="shared" si="30"/>
        <v>0</v>
      </c>
      <c r="AI485" s="19">
        <f t="shared" si="31"/>
        <v>180</v>
      </c>
      <c r="AM485" s="19">
        <f>IF(Abschlüsse[[#This Row],[Ergeb]]="ET","",SQRT(($AF485-$AK485)^2+($AG485-$AL485)^2))</f>
        <v>0</v>
      </c>
      <c r="AO485" s="13"/>
      <c r="AP485" s="13"/>
      <c r="AQ485" s="19" t="str">
        <f t="shared" si="32"/>
        <v/>
      </c>
      <c r="AU485" s="19" t="str">
        <f t="shared" si="33"/>
        <v/>
      </c>
    </row>
    <row r="486" spans="3:47" ht="25.05" customHeight="1">
      <c r="C486" s="17" t="str">
        <f>IF($A486="","",IF(VLOOKUP($A486,Spiele!$A$2:$D$16,3,FALSE)=$B486,"H","G"))</f>
        <v/>
      </c>
      <c r="D486" s="17" t="str">
        <f>IF($B486="","",IF(VLOOKUP($A486,Spiele!$A$2:$F$16,3,FALSE)=$B486,VLOOKUP($A486,Spiele!$A$2:$F$16,4,FALSE),VLOOKUP($A486,Spiele!$A$2:$F$16,3,FALSE)))</f>
        <v/>
      </c>
      <c r="E486" s="18">
        <f>IF(Abschlüsse[[#This Row],[Ergeb]]="ET",0,COUNTIFS($A$2:$A486,$A486,$B$2:$B486,$B486,$L$2:$L486,"&lt;&gt;ET"))</f>
        <v>0</v>
      </c>
      <c r="F486" s="11"/>
      <c r="G486" s="12"/>
      <c r="H486" s="18">
        <f>COUNTIFS('Rote Karten'!$A$2:$A$4,$A486,'Rote Karten'!$D$2:$D$4,"&lt;&gt;"&amp;$B486,'Rote Karten'!$B$2:$B$4,"&lt;"&amp;$F486,'Rote Karten'!$C$2:$C$4,"&lt;="&amp;$G486)-COUNTIFS('Rote Karten'!$A$2:$A$4,$A486,'Rote Karten'!$D$2:$D$4,$B486,'Rote Karten'!$B$2:$B$4,"&lt;"&amp;$F486,'Rote Karten'!$C$2:$C$4,"&lt;="&amp;$G486)</f>
        <v>0</v>
      </c>
      <c r="I486" s="17" t="str">
        <f>IF(OR($L486="Tor",$L486="ET"),_xlfn.IFNA(IF(VLOOKUP($A486,Spiele!$A$2:$C$16,3,FALSE)=$B486,COUNTIFS($L$2:$L486,"Tor",$B$2:$B486,$B486,$A$2:$A486,$A486)+COUNTIFS($L$2:$L486,"ET",$B$2:$B486,$B486,$A$2:$A486,$A486)&amp;":"&amp;COUNTIFS($L$2:$L486,"Tor",$B$2:$B486,"&lt;&gt;"&amp;$B486,$A$2:$A486,$A486)+COUNTIFS($L$2:$L486,"ET",$B$2:$B486,"&lt;&gt;"&amp;$B486,$A$2:$A486,$A486),COUNTIFS($L$2:$L486,"Tor",$B$2:$B486,"&lt;&gt;"&amp;$B486,$A$2:$A486,$A486)+COUNTIFS($L$2:$L486,"ET",$B$2:$B486,"&lt;&gt;"&amp;$B486,$A$2:$A486,$A486)&amp;":"&amp;COUNTIFS($L$2:$L486,"Tor",$B$2:$B486,$B486,$A$2:$A486,$A486)+COUNTIFS($L$2:$L486,"ET",$B$2:$B486,$B486,$A$2:$A486,$A486)),""),"")</f>
        <v/>
      </c>
      <c r="J486" s="18" t="str">
        <f>_xlfn.IFNA(IF(VLOOKUP($A486,Spiele!$A$2:$D$16,3,FALSE)=$B486,(COUNTIFS($L$1:$L485,"Tor",$B$1:$B485,$B486,$A$1:$A485,$A486)+COUNTIFS($L$1:$L485,"ET",$B$1:$B485,$B486,$A$1:$A485,$A486))-(COUNTIFS($L$1:$L485,"Tor",$B$1:$B485,"&lt;&gt;"&amp;$B486,$A$1:$A485,$A486)+COUNTIFS($L$1:$L485,"ET",$B$1:$B485,"&lt;&gt;"&amp;$B486,$A$1:$A485,$A486)),(COUNTIFS($L$1:$L485,"Tor",$B$1:$B485,$B486,$A$1:$A485,$A486)+COUNTIFS($L$1:$L485,"ET",$B$1:$B485,$B486,$A$1:$A485,$A486))-(COUNTIFS($L$1:$L485,"Tor",$B$1:$B485,"&lt;&gt;"&amp;$B486,$A$1:$A485,$A486)+COUNTIFS($L$1:$L485,"ET",$B$1:$B485,"&lt;&gt;"&amp;$B486,$A$1:$A485,$A486))),"")</f>
        <v/>
      </c>
      <c r="O486" s="17"/>
      <c r="AC486" s="14"/>
      <c r="AD486" s="14"/>
      <c r="AE486" s="18"/>
      <c r="AH486" s="19">
        <f t="shared" si="30"/>
        <v>0</v>
      </c>
      <c r="AI486" s="19">
        <f t="shared" si="31"/>
        <v>180</v>
      </c>
      <c r="AM486" s="19">
        <f>IF(Abschlüsse[[#This Row],[Ergeb]]="ET","",SQRT(($AF486-$AK486)^2+($AG486-$AL486)^2))</f>
        <v>0</v>
      </c>
      <c r="AO486" s="13"/>
      <c r="AP486" s="13"/>
      <c r="AQ486" s="19" t="str">
        <f t="shared" si="32"/>
        <v/>
      </c>
      <c r="AU486" s="19" t="str">
        <f t="shared" si="33"/>
        <v/>
      </c>
    </row>
    <row r="487" spans="3:47" ht="25.05" customHeight="1">
      <c r="C487" s="17" t="str">
        <f>IF($A487="","",IF(VLOOKUP($A487,Spiele!$A$2:$D$16,3,FALSE)=$B487,"H","G"))</f>
        <v/>
      </c>
      <c r="D487" s="17" t="str">
        <f>IF($B487="","",IF(VLOOKUP($A487,Spiele!$A$2:$F$16,3,FALSE)=$B487,VLOOKUP($A487,Spiele!$A$2:$F$16,4,FALSE),VLOOKUP($A487,Spiele!$A$2:$F$16,3,FALSE)))</f>
        <v/>
      </c>
      <c r="E487" s="18">
        <f>IF(Abschlüsse[[#This Row],[Ergeb]]="ET",0,COUNTIFS($A$2:$A487,$A487,$B$2:$B487,$B487,$L$2:$L487,"&lt;&gt;ET"))</f>
        <v>0</v>
      </c>
      <c r="F487" s="11"/>
      <c r="G487" s="12"/>
      <c r="H487" s="18">
        <f>COUNTIFS('Rote Karten'!$A$2:$A$4,$A487,'Rote Karten'!$D$2:$D$4,"&lt;&gt;"&amp;$B487,'Rote Karten'!$B$2:$B$4,"&lt;"&amp;$F487,'Rote Karten'!$C$2:$C$4,"&lt;="&amp;$G487)-COUNTIFS('Rote Karten'!$A$2:$A$4,$A487,'Rote Karten'!$D$2:$D$4,$B487,'Rote Karten'!$B$2:$B$4,"&lt;"&amp;$F487,'Rote Karten'!$C$2:$C$4,"&lt;="&amp;$G487)</f>
        <v>0</v>
      </c>
      <c r="I487" s="17" t="str">
        <f>IF(OR($L487="Tor",$L487="ET"),_xlfn.IFNA(IF(VLOOKUP($A487,Spiele!$A$2:$C$16,3,FALSE)=$B487,COUNTIFS($L$2:$L487,"Tor",$B$2:$B487,$B487,$A$2:$A487,$A487)+COUNTIFS($L$2:$L487,"ET",$B$2:$B487,$B487,$A$2:$A487,$A487)&amp;":"&amp;COUNTIFS($L$2:$L487,"Tor",$B$2:$B487,"&lt;&gt;"&amp;$B487,$A$2:$A487,$A487)+COUNTIFS($L$2:$L487,"ET",$B$2:$B487,"&lt;&gt;"&amp;$B487,$A$2:$A487,$A487),COUNTIFS($L$2:$L487,"Tor",$B$2:$B487,"&lt;&gt;"&amp;$B487,$A$2:$A487,$A487)+COUNTIFS($L$2:$L487,"ET",$B$2:$B487,"&lt;&gt;"&amp;$B487,$A$2:$A487,$A487)&amp;":"&amp;COUNTIFS($L$2:$L487,"Tor",$B$2:$B487,$B487,$A$2:$A487,$A487)+COUNTIFS($L$2:$L487,"ET",$B$2:$B487,$B487,$A$2:$A487,$A487)),""),"")</f>
        <v/>
      </c>
      <c r="J487" s="18" t="str">
        <f>_xlfn.IFNA(IF(VLOOKUP($A487,Spiele!$A$2:$D$16,3,FALSE)=$B487,(COUNTIFS($L$1:$L486,"Tor",$B$1:$B486,$B487,$A$1:$A486,$A487)+COUNTIFS($L$1:$L486,"ET",$B$1:$B486,$B487,$A$1:$A486,$A487))-(COUNTIFS($L$1:$L486,"Tor",$B$1:$B486,"&lt;&gt;"&amp;$B487,$A$1:$A486,$A487)+COUNTIFS($L$1:$L486,"ET",$B$1:$B486,"&lt;&gt;"&amp;$B487,$A$1:$A486,$A487)),(COUNTIFS($L$1:$L486,"Tor",$B$1:$B486,$B487,$A$1:$A486,$A487)+COUNTIFS($L$1:$L486,"ET",$B$1:$B486,$B487,$A$1:$A486,$A487))-(COUNTIFS($L$1:$L486,"Tor",$B$1:$B486,"&lt;&gt;"&amp;$B487,$A$1:$A486,$A487)+COUNTIFS($L$1:$L486,"ET",$B$1:$B486,"&lt;&gt;"&amp;$B487,$A$1:$A486,$A487))),"")</f>
        <v/>
      </c>
      <c r="O487" s="17"/>
      <c r="AC487" s="14"/>
      <c r="AD487" s="14"/>
      <c r="AE487" s="18"/>
      <c r="AH487" s="19">
        <f t="shared" si="30"/>
        <v>0</v>
      </c>
      <c r="AI487" s="19">
        <f t="shared" si="31"/>
        <v>180</v>
      </c>
      <c r="AM487" s="19">
        <f>IF(Abschlüsse[[#This Row],[Ergeb]]="ET","",SQRT(($AF487-$AK487)^2+($AG487-$AL487)^2))</f>
        <v>0</v>
      </c>
      <c r="AO487" s="13"/>
      <c r="AP487" s="13"/>
      <c r="AQ487" s="19" t="str">
        <f t="shared" si="32"/>
        <v/>
      </c>
      <c r="AU487" s="19" t="str">
        <f t="shared" si="33"/>
        <v/>
      </c>
    </row>
    <row r="488" spans="3:47" ht="25.05" customHeight="1">
      <c r="C488" s="17" t="str">
        <f>IF($A488="","",IF(VLOOKUP($A488,Spiele!$A$2:$D$16,3,FALSE)=$B488,"H","G"))</f>
        <v/>
      </c>
      <c r="D488" s="17" t="str">
        <f>IF($B488="","",IF(VLOOKUP($A488,Spiele!$A$2:$F$16,3,FALSE)=$B488,VLOOKUP($A488,Spiele!$A$2:$F$16,4,FALSE),VLOOKUP($A488,Spiele!$A$2:$F$16,3,FALSE)))</f>
        <v/>
      </c>
      <c r="E488" s="18">
        <f>IF(Abschlüsse[[#This Row],[Ergeb]]="ET",0,COUNTIFS($A$2:$A488,$A488,$B$2:$B488,$B488,$L$2:$L488,"&lt;&gt;ET"))</f>
        <v>0</v>
      </c>
      <c r="F488" s="11"/>
      <c r="G488" s="12"/>
      <c r="H488" s="18">
        <f>COUNTIFS('Rote Karten'!$A$2:$A$4,$A488,'Rote Karten'!$D$2:$D$4,"&lt;&gt;"&amp;$B488,'Rote Karten'!$B$2:$B$4,"&lt;"&amp;$F488,'Rote Karten'!$C$2:$C$4,"&lt;="&amp;$G488)-COUNTIFS('Rote Karten'!$A$2:$A$4,$A488,'Rote Karten'!$D$2:$D$4,$B488,'Rote Karten'!$B$2:$B$4,"&lt;"&amp;$F488,'Rote Karten'!$C$2:$C$4,"&lt;="&amp;$G488)</f>
        <v>0</v>
      </c>
      <c r="I488" s="17" t="str">
        <f>IF(OR($L488="Tor",$L488="ET"),_xlfn.IFNA(IF(VLOOKUP($A488,Spiele!$A$2:$C$16,3,FALSE)=$B488,COUNTIFS($L$2:$L488,"Tor",$B$2:$B488,$B488,$A$2:$A488,$A488)+COUNTIFS($L$2:$L488,"ET",$B$2:$B488,$B488,$A$2:$A488,$A488)&amp;":"&amp;COUNTIFS($L$2:$L488,"Tor",$B$2:$B488,"&lt;&gt;"&amp;$B488,$A$2:$A488,$A488)+COUNTIFS($L$2:$L488,"ET",$B$2:$B488,"&lt;&gt;"&amp;$B488,$A$2:$A488,$A488),COUNTIFS($L$2:$L488,"Tor",$B$2:$B488,"&lt;&gt;"&amp;$B488,$A$2:$A488,$A488)+COUNTIFS($L$2:$L488,"ET",$B$2:$B488,"&lt;&gt;"&amp;$B488,$A$2:$A488,$A488)&amp;":"&amp;COUNTIFS($L$2:$L488,"Tor",$B$2:$B488,$B488,$A$2:$A488,$A488)+COUNTIFS($L$2:$L488,"ET",$B$2:$B488,$B488,$A$2:$A488,$A488)),""),"")</f>
        <v/>
      </c>
      <c r="J488" s="18" t="str">
        <f>_xlfn.IFNA(IF(VLOOKUP($A488,Spiele!$A$2:$D$16,3,FALSE)=$B488,(COUNTIFS($L$1:$L487,"Tor",$B$1:$B487,$B488,$A$1:$A487,$A488)+COUNTIFS($L$1:$L487,"ET",$B$1:$B487,$B488,$A$1:$A487,$A488))-(COUNTIFS($L$1:$L487,"Tor",$B$1:$B487,"&lt;&gt;"&amp;$B488,$A$1:$A487,$A488)+COUNTIFS($L$1:$L487,"ET",$B$1:$B487,"&lt;&gt;"&amp;$B488,$A$1:$A487,$A488)),(COUNTIFS($L$1:$L487,"Tor",$B$1:$B487,$B488,$A$1:$A487,$A488)+COUNTIFS($L$1:$L487,"ET",$B$1:$B487,$B488,$A$1:$A487,$A488))-(COUNTIFS($L$1:$L487,"Tor",$B$1:$B487,"&lt;&gt;"&amp;$B488,$A$1:$A487,$A488)+COUNTIFS($L$1:$L487,"ET",$B$1:$B487,"&lt;&gt;"&amp;$B488,$A$1:$A487,$A488))),"")</f>
        <v/>
      </c>
      <c r="O488" s="17"/>
      <c r="AC488" s="14"/>
      <c r="AD488" s="14"/>
      <c r="AE488" s="18"/>
      <c r="AH488" s="19">
        <f t="shared" si="30"/>
        <v>0</v>
      </c>
      <c r="AI488" s="19">
        <f t="shared" si="31"/>
        <v>180</v>
      </c>
      <c r="AM488" s="19">
        <f>IF(Abschlüsse[[#This Row],[Ergeb]]="ET","",SQRT(($AF488-$AK488)^2+($AG488-$AL488)^2))</f>
        <v>0</v>
      </c>
      <c r="AO488" s="13"/>
      <c r="AP488" s="13"/>
      <c r="AQ488" s="19" t="str">
        <f t="shared" si="32"/>
        <v/>
      </c>
      <c r="AU488" s="19" t="str">
        <f t="shared" si="33"/>
        <v/>
      </c>
    </row>
    <row r="489" spans="3:47" ht="25.05" customHeight="1">
      <c r="C489" s="17" t="str">
        <f>IF($A489="","",IF(VLOOKUP($A489,Spiele!$A$2:$D$16,3,FALSE)=$B489,"H","G"))</f>
        <v/>
      </c>
      <c r="D489" s="17" t="str">
        <f>IF($B489="","",IF(VLOOKUP($A489,Spiele!$A$2:$F$16,3,FALSE)=$B489,VLOOKUP($A489,Spiele!$A$2:$F$16,4,FALSE),VLOOKUP($A489,Spiele!$A$2:$F$16,3,FALSE)))</f>
        <v/>
      </c>
      <c r="E489" s="18">
        <f>IF(Abschlüsse[[#This Row],[Ergeb]]="ET",0,COUNTIFS($A$2:$A489,$A489,$B$2:$B489,$B489,$L$2:$L489,"&lt;&gt;ET"))</f>
        <v>0</v>
      </c>
      <c r="F489" s="11"/>
      <c r="G489" s="12"/>
      <c r="H489" s="18">
        <f>COUNTIFS('Rote Karten'!$A$2:$A$4,$A489,'Rote Karten'!$D$2:$D$4,"&lt;&gt;"&amp;$B489,'Rote Karten'!$B$2:$B$4,"&lt;"&amp;$F489,'Rote Karten'!$C$2:$C$4,"&lt;="&amp;$G489)-COUNTIFS('Rote Karten'!$A$2:$A$4,$A489,'Rote Karten'!$D$2:$D$4,$B489,'Rote Karten'!$B$2:$B$4,"&lt;"&amp;$F489,'Rote Karten'!$C$2:$C$4,"&lt;="&amp;$G489)</f>
        <v>0</v>
      </c>
      <c r="I489" s="17" t="str">
        <f>IF(OR($L489="Tor",$L489="ET"),_xlfn.IFNA(IF(VLOOKUP($A489,Spiele!$A$2:$C$16,3,FALSE)=$B489,COUNTIFS($L$2:$L489,"Tor",$B$2:$B489,$B489,$A$2:$A489,$A489)+COUNTIFS($L$2:$L489,"ET",$B$2:$B489,$B489,$A$2:$A489,$A489)&amp;":"&amp;COUNTIFS($L$2:$L489,"Tor",$B$2:$B489,"&lt;&gt;"&amp;$B489,$A$2:$A489,$A489)+COUNTIFS($L$2:$L489,"ET",$B$2:$B489,"&lt;&gt;"&amp;$B489,$A$2:$A489,$A489),COUNTIFS($L$2:$L489,"Tor",$B$2:$B489,"&lt;&gt;"&amp;$B489,$A$2:$A489,$A489)+COUNTIFS($L$2:$L489,"ET",$B$2:$B489,"&lt;&gt;"&amp;$B489,$A$2:$A489,$A489)&amp;":"&amp;COUNTIFS($L$2:$L489,"Tor",$B$2:$B489,$B489,$A$2:$A489,$A489)+COUNTIFS($L$2:$L489,"ET",$B$2:$B489,$B489,$A$2:$A489,$A489)),""),"")</f>
        <v/>
      </c>
      <c r="J489" s="18" t="str">
        <f>_xlfn.IFNA(IF(VLOOKUP($A489,Spiele!$A$2:$D$16,3,FALSE)=$B489,(COUNTIFS($L$1:$L488,"Tor",$B$1:$B488,$B489,$A$1:$A488,$A489)+COUNTIFS($L$1:$L488,"ET",$B$1:$B488,$B489,$A$1:$A488,$A489))-(COUNTIFS($L$1:$L488,"Tor",$B$1:$B488,"&lt;&gt;"&amp;$B489,$A$1:$A488,$A489)+COUNTIFS($L$1:$L488,"ET",$B$1:$B488,"&lt;&gt;"&amp;$B489,$A$1:$A488,$A489)),(COUNTIFS($L$1:$L488,"Tor",$B$1:$B488,$B489,$A$1:$A488,$A489)+COUNTIFS($L$1:$L488,"ET",$B$1:$B488,$B489,$A$1:$A488,$A489))-(COUNTIFS($L$1:$L488,"Tor",$B$1:$B488,"&lt;&gt;"&amp;$B489,$A$1:$A488,$A489)+COUNTIFS($L$1:$L488,"ET",$B$1:$B488,"&lt;&gt;"&amp;$B489,$A$1:$A488,$A489))),"")</f>
        <v/>
      </c>
      <c r="O489" s="17"/>
      <c r="AC489" s="14"/>
      <c r="AD489" s="14"/>
      <c r="AE489" s="18"/>
      <c r="AH489" s="19">
        <f t="shared" si="30"/>
        <v>0</v>
      </c>
      <c r="AI489" s="19">
        <f t="shared" si="31"/>
        <v>180</v>
      </c>
      <c r="AM489" s="19">
        <f>IF(Abschlüsse[[#This Row],[Ergeb]]="ET","",SQRT(($AF489-$AK489)^2+($AG489-$AL489)^2))</f>
        <v>0</v>
      </c>
      <c r="AO489" s="13"/>
      <c r="AP489" s="13"/>
      <c r="AQ489" s="19" t="str">
        <f t="shared" si="32"/>
        <v/>
      </c>
      <c r="AU489" s="19" t="str">
        <f t="shared" si="33"/>
        <v/>
      </c>
    </row>
    <row r="490" spans="3:47" ht="25.05" customHeight="1">
      <c r="C490" s="17" t="str">
        <f>IF($A490="","",IF(VLOOKUP($A490,Spiele!$A$2:$D$16,3,FALSE)=$B490,"H","G"))</f>
        <v/>
      </c>
      <c r="D490" s="17" t="str">
        <f>IF($B490="","",IF(VLOOKUP($A490,Spiele!$A$2:$F$16,3,FALSE)=$B490,VLOOKUP($A490,Spiele!$A$2:$F$16,4,FALSE),VLOOKUP($A490,Spiele!$A$2:$F$16,3,FALSE)))</f>
        <v/>
      </c>
      <c r="E490" s="18">
        <f>IF(Abschlüsse[[#This Row],[Ergeb]]="ET",0,COUNTIFS($A$2:$A490,$A490,$B$2:$B490,$B490,$L$2:$L490,"&lt;&gt;ET"))</f>
        <v>0</v>
      </c>
      <c r="F490" s="11"/>
      <c r="G490" s="12"/>
      <c r="H490" s="18">
        <f>COUNTIFS('Rote Karten'!$A$2:$A$4,$A490,'Rote Karten'!$D$2:$D$4,"&lt;&gt;"&amp;$B490,'Rote Karten'!$B$2:$B$4,"&lt;"&amp;$F490,'Rote Karten'!$C$2:$C$4,"&lt;="&amp;$G490)-COUNTIFS('Rote Karten'!$A$2:$A$4,$A490,'Rote Karten'!$D$2:$D$4,$B490,'Rote Karten'!$B$2:$B$4,"&lt;"&amp;$F490,'Rote Karten'!$C$2:$C$4,"&lt;="&amp;$G490)</f>
        <v>0</v>
      </c>
      <c r="I490" s="17" t="str">
        <f>IF(OR($L490="Tor",$L490="ET"),_xlfn.IFNA(IF(VLOOKUP($A490,Spiele!$A$2:$C$16,3,FALSE)=$B490,COUNTIFS($L$2:$L490,"Tor",$B$2:$B490,$B490,$A$2:$A490,$A490)+COUNTIFS($L$2:$L490,"ET",$B$2:$B490,$B490,$A$2:$A490,$A490)&amp;":"&amp;COUNTIFS($L$2:$L490,"Tor",$B$2:$B490,"&lt;&gt;"&amp;$B490,$A$2:$A490,$A490)+COUNTIFS($L$2:$L490,"ET",$B$2:$B490,"&lt;&gt;"&amp;$B490,$A$2:$A490,$A490),COUNTIFS($L$2:$L490,"Tor",$B$2:$B490,"&lt;&gt;"&amp;$B490,$A$2:$A490,$A490)+COUNTIFS($L$2:$L490,"ET",$B$2:$B490,"&lt;&gt;"&amp;$B490,$A$2:$A490,$A490)&amp;":"&amp;COUNTIFS($L$2:$L490,"Tor",$B$2:$B490,$B490,$A$2:$A490,$A490)+COUNTIFS($L$2:$L490,"ET",$B$2:$B490,$B490,$A$2:$A490,$A490)),""),"")</f>
        <v/>
      </c>
      <c r="J490" s="18" t="str">
        <f>_xlfn.IFNA(IF(VLOOKUP($A490,Spiele!$A$2:$D$16,3,FALSE)=$B490,(COUNTIFS($L$1:$L489,"Tor",$B$1:$B489,$B490,$A$1:$A489,$A490)+COUNTIFS($L$1:$L489,"ET",$B$1:$B489,$B490,$A$1:$A489,$A490))-(COUNTIFS($L$1:$L489,"Tor",$B$1:$B489,"&lt;&gt;"&amp;$B490,$A$1:$A489,$A490)+COUNTIFS($L$1:$L489,"ET",$B$1:$B489,"&lt;&gt;"&amp;$B490,$A$1:$A489,$A490)),(COUNTIFS($L$1:$L489,"Tor",$B$1:$B489,$B490,$A$1:$A489,$A490)+COUNTIFS($L$1:$L489,"ET",$B$1:$B489,$B490,$A$1:$A489,$A490))-(COUNTIFS($L$1:$L489,"Tor",$B$1:$B489,"&lt;&gt;"&amp;$B490,$A$1:$A489,$A490)+COUNTIFS($L$1:$L489,"ET",$B$1:$B489,"&lt;&gt;"&amp;$B490,$A$1:$A489,$A490))),"")</f>
        <v/>
      </c>
      <c r="O490" s="17"/>
      <c r="AC490" s="14"/>
      <c r="AD490" s="14"/>
      <c r="AE490" s="18"/>
      <c r="AH490" s="19">
        <f t="shared" si="30"/>
        <v>0</v>
      </c>
      <c r="AI490" s="19">
        <f t="shared" si="31"/>
        <v>180</v>
      </c>
      <c r="AM490" s="19">
        <f>IF(Abschlüsse[[#This Row],[Ergeb]]="ET","",SQRT(($AF490-$AK490)^2+($AG490-$AL490)^2))</f>
        <v>0</v>
      </c>
      <c r="AO490" s="13"/>
      <c r="AP490" s="13"/>
      <c r="AQ490" s="19" t="str">
        <f t="shared" si="32"/>
        <v/>
      </c>
      <c r="AU490" s="19" t="str">
        <f t="shared" si="33"/>
        <v/>
      </c>
    </row>
    <row r="491" spans="3:47" ht="25.05" customHeight="1">
      <c r="C491" s="17" t="str">
        <f>IF($A491="","",IF(VLOOKUP($A491,Spiele!$A$2:$D$16,3,FALSE)=$B491,"H","G"))</f>
        <v/>
      </c>
      <c r="D491" s="17" t="str">
        <f>IF($B491="","",IF(VLOOKUP($A491,Spiele!$A$2:$F$16,3,FALSE)=$B491,VLOOKUP($A491,Spiele!$A$2:$F$16,4,FALSE),VLOOKUP($A491,Spiele!$A$2:$F$16,3,FALSE)))</f>
        <v/>
      </c>
      <c r="E491" s="18">
        <f>IF(Abschlüsse[[#This Row],[Ergeb]]="ET",0,COUNTIFS($A$2:$A491,$A491,$B$2:$B491,$B491,$L$2:$L491,"&lt;&gt;ET"))</f>
        <v>0</v>
      </c>
      <c r="F491" s="11"/>
      <c r="G491" s="12"/>
      <c r="H491" s="18">
        <f>COUNTIFS('Rote Karten'!$A$2:$A$4,$A491,'Rote Karten'!$D$2:$D$4,"&lt;&gt;"&amp;$B491,'Rote Karten'!$B$2:$B$4,"&lt;"&amp;$F491,'Rote Karten'!$C$2:$C$4,"&lt;="&amp;$G491)-COUNTIFS('Rote Karten'!$A$2:$A$4,$A491,'Rote Karten'!$D$2:$D$4,$B491,'Rote Karten'!$B$2:$B$4,"&lt;"&amp;$F491,'Rote Karten'!$C$2:$C$4,"&lt;="&amp;$G491)</f>
        <v>0</v>
      </c>
      <c r="I491" s="17" t="str">
        <f>IF(OR($L491="Tor",$L491="ET"),_xlfn.IFNA(IF(VLOOKUP($A491,Spiele!$A$2:$C$16,3,FALSE)=$B491,COUNTIFS($L$2:$L491,"Tor",$B$2:$B491,$B491,$A$2:$A491,$A491)+COUNTIFS($L$2:$L491,"ET",$B$2:$B491,$B491,$A$2:$A491,$A491)&amp;":"&amp;COUNTIFS($L$2:$L491,"Tor",$B$2:$B491,"&lt;&gt;"&amp;$B491,$A$2:$A491,$A491)+COUNTIFS($L$2:$L491,"ET",$B$2:$B491,"&lt;&gt;"&amp;$B491,$A$2:$A491,$A491),COUNTIFS($L$2:$L491,"Tor",$B$2:$B491,"&lt;&gt;"&amp;$B491,$A$2:$A491,$A491)+COUNTIFS($L$2:$L491,"ET",$B$2:$B491,"&lt;&gt;"&amp;$B491,$A$2:$A491,$A491)&amp;":"&amp;COUNTIFS($L$2:$L491,"Tor",$B$2:$B491,$B491,$A$2:$A491,$A491)+COUNTIFS($L$2:$L491,"ET",$B$2:$B491,$B491,$A$2:$A491,$A491)),""),"")</f>
        <v/>
      </c>
      <c r="J491" s="18" t="str">
        <f>_xlfn.IFNA(IF(VLOOKUP($A491,Spiele!$A$2:$D$16,3,FALSE)=$B491,(COUNTIFS($L$1:$L490,"Tor",$B$1:$B490,$B491,$A$1:$A490,$A491)+COUNTIFS($L$1:$L490,"ET",$B$1:$B490,$B491,$A$1:$A490,$A491))-(COUNTIFS($L$1:$L490,"Tor",$B$1:$B490,"&lt;&gt;"&amp;$B491,$A$1:$A490,$A491)+COUNTIFS($L$1:$L490,"ET",$B$1:$B490,"&lt;&gt;"&amp;$B491,$A$1:$A490,$A491)),(COUNTIFS($L$1:$L490,"Tor",$B$1:$B490,$B491,$A$1:$A490,$A491)+COUNTIFS($L$1:$L490,"ET",$B$1:$B490,$B491,$A$1:$A490,$A491))-(COUNTIFS($L$1:$L490,"Tor",$B$1:$B490,"&lt;&gt;"&amp;$B491,$A$1:$A490,$A491)+COUNTIFS($L$1:$L490,"ET",$B$1:$B490,"&lt;&gt;"&amp;$B491,$A$1:$A490,$A491))),"")</f>
        <v/>
      </c>
      <c r="O491" s="17"/>
      <c r="AC491" s="14"/>
      <c r="AD491" s="14"/>
      <c r="AE491" s="18"/>
      <c r="AH491" s="19">
        <f t="shared" si="30"/>
        <v>0</v>
      </c>
      <c r="AI491" s="19">
        <f t="shared" si="31"/>
        <v>180</v>
      </c>
      <c r="AM491" s="19">
        <f>IF(Abschlüsse[[#This Row],[Ergeb]]="ET","",SQRT(($AF491-$AK491)^2+($AG491-$AL491)^2))</f>
        <v>0</v>
      </c>
      <c r="AO491" s="13"/>
      <c r="AP491" s="13"/>
      <c r="AQ491" s="19" t="str">
        <f t="shared" si="32"/>
        <v/>
      </c>
      <c r="AU491" s="19" t="str">
        <f t="shared" si="33"/>
        <v/>
      </c>
    </row>
    <row r="492" spans="3:47" ht="25.05" customHeight="1">
      <c r="C492" s="17" t="str">
        <f>IF($A492="","",IF(VLOOKUP($A492,Spiele!$A$2:$D$16,3,FALSE)=$B492,"H","G"))</f>
        <v/>
      </c>
      <c r="D492" s="17" t="str">
        <f>IF($B492="","",IF(VLOOKUP($A492,Spiele!$A$2:$F$16,3,FALSE)=$B492,VLOOKUP($A492,Spiele!$A$2:$F$16,4,FALSE),VLOOKUP($A492,Spiele!$A$2:$F$16,3,FALSE)))</f>
        <v/>
      </c>
      <c r="E492" s="18">
        <f>IF(Abschlüsse[[#This Row],[Ergeb]]="ET",0,COUNTIFS($A$2:$A492,$A492,$B$2:$B492,$B492,$L$2:$L492,"&lt;&gt;ET"))</f>
        <v>0</v>
      </c>
      <c r="F492" s="11"/>
      <c r="G492" s="12"/>
      <c r="H492" s="18">
        <f>COUNTIFS('Rote Karten'!$A$2:$A$4,$A492,'Rote Karten'!$D$2:$D$4,"&lt;&gt;"&amp;$B492,'Rote Karten'!$B$2:$B$4,"&lt;"&amp;$F492,'Rote Karten'!$C$2:$C$4,"&lt;="&amp;$G492)-COUNTIFS('Rote Karten'!$A$2:$A$4,$A492,'Rote Karten'!$D$2:$D$4,$B492,'Rote Karten'!$B$2:$B$4,"&lt;"&amp;$F492,'Rote Karten'!$C$2:$C$4,"&lt;="&amp;$G492)</f>
        <v>0</v>
      </c>
      <c r="I492" s="17" t="str">
        <f>IF(OR($L492="Tor",$L492="ET"),_xlfn.IFNA(IF(VLOOKUP($A492,Spiele!$A$2:$C$16,3,FALSE)=$B492,COUNTIFS($L$2:$L492,"Tor",$B$2:$B492,$B492,$A$2:$A492,$A492)+COUNTIFS($L$2:$L492,"ET",$B$2:$B492,$B492,$A$2:$A492,$A492)&amp;":"&amp;COUNTIFS($L$2:$L492,"Tor",$B$2:$B492,"&lt;&gt;"&amp;$B492,$A$2:$A492,$A492)+COUNTIFS($L$2:$L492,"ET",$B$2:$B492,"&lt;&gt;"&amp;$B492,$A$2:$A492,$A492),COUNTIFS($L$2:$L492,"Tor",$B$2:$B492,"&lt;&gt;"&amp;$B492,$A$2:$A492,$A492)+COUNTIFS($L$2:$L492,"ET",$B$2:$B492,"&lt;&gt;"&amp;$B492,$A$2:$A492,$A492)&amp;":"&amp;COUNTIFS($L$2:$L492,"Tor",$B$2:$B492,$B492,$A$2:$A492,$A492)+COUNTIFS($L$2:$L492,"ET",$B$2:$B492,$B492,$A$2:$A492,$A492)),""),"")</f>
        <v/>
      </c>
      <c r="J492" s="18" t="str">
        <f>_xlfn.IFNA(IF(VLOOKUP($A492,Spiele!$A$2:$D$16,3,FALSE)=$B492,(COUNTIFS($L$1:$L491,"Tor",$B$1:$B491,$B492,$A$1:$A491,$A492)+COUNTIFS($L$1:$L491,"ET",$B$1:$B491,$B492,$A$1:$A491,$A492))-(COUNTIFS($L$1:$L491,"Tor",$B$1:$B491,"&lt;&gt;"&amp;$B492,$A$1:$A491,$A492)+COUNTIFS($L$1:$L491,"ET",$B$1:$B491,"&lt;&gt;"&amp;$B492,$A$1:$A491,$A492)),(COUNTIFS($L$1:$L491,"Tor",$B$1:$B491,$B492,$A$1:$A491,$A492)+COUNTIFS($L$1:$L491,"ET",$B$1:$B491,$B492,$A$1:$A491,$A492))-(COUNTIFS($L$1:$L491,"Tor",$B$1:$B491,"&lt;&gt;"&amp;$B492,$A$1:$A491,$A492)+COUNTIFS($L$1:$L491,"ET",$B$1:$B491,"&lt;&gt;"&amp;$B492,$A$1:$A491,$A492))),"")</f>
        <v/>
      </c>
      <c r="O492" s="17"/>
      <c r="AC492" s="14"/>
      <c r="AD492" s="14"/>
      <c r="AE492" s="18"/>
      <c r="AH492" s="19">
        <f t="shared" si="30"/>
        <v>0</v>
      </c>
      <c r="AI492" s="19">
        <f t="shared" si="31"/>
        <v>180</v>
      </c>
      <c r="AM492" s="19">
        <f>IF(Abschlüsse[[#This Row],[Ergeb]]="ET","",SQRT(($AF492-$AK492)^2+($AG492-$AL492)^2))</f>
        <v>0</v>
      </c>
      <c r="AO492" s="13"/>
      <c r="AP492" s="13"/>
      <c r="AQ492" s="19" t="str">
        <f t="shared" si="32"/>
        <v/>
      </c>
      <c r="AU492" s="19" t="str">
        <f t="shared" si="33"/>
        <v/>
      </c>
    </row>
    <row r="493" spans="3:47" ht="25.05" customHeight="1">
      <c r="C493" s="17" t="str">
        <f>IF($A493="","",IF(VLOOKUP($A493,Spiele!$A$2:$D$16,3,FALSE)=$B493,"H","G"))</f>
        <v/>
      </c>
      <c r="D493" s="17" t="str">
        <f>IF($B493="","",IF(VLOOKUP($A493,Spiele!$A$2:$F$16,3,FALSE)=$B493,VLOOKUP($A493,Spiele!$A$2:$F$16,4,FALSE),VLOOKUP($A493,Spiele!$A$2:$F$16,3,FALSE)))</f>
        <v/>
      </c>
      <c r="E493" s="18">
        <f>IF(Abschlüsse[[#This Row],[Ergeb]]="ET",0,COUNTIFS($A$2:$A493,$A493,$B$2:$B493,$B493,$L$2:$L493,"&lt;&gt;ET"))</f>
        <v>0</v>
      </c>
      <c r="F493" s="11"/>
      <c r="G493" s="12"/>
      <c r="H493" s="18">
        <f>COUNTIFS('Rote Karten'!$A$2:$A$4,$A493,'Rote Karten'!$D$2:$D$4,"&lt;&gt;"&amp;$B493,'Rote Karten'!$B$2:$B$4,"&lt;"&amp;$F493,'Rote Karten'!$C$2:$C$4,"&lt;="&amp;$G493)-COUNTIFS('Rote Karten'!$A$2:$A$4,$A493,'Rote Karten'!$D$2:$D$4,$B493,'Rote Karten'!$B$2:$B$4,"&lt;"&amp;$F493,'Rote Karten'!$C$2:$C$4,"&lt;="&amp;$G493)</f>
        <v>0</v>
      </c>
      <c r="I493" s="17" t="str">
        <f>IF(OR($L493="Tor",$L493="ET"),_xlfn.IFNA(IF(VLOOKUP($A493,Spiele!$A$2:$C$16,3,FALSE)=$B493,COUNTIFS($L$2:$L493,"Tor",$B$2:$B493,$B493,$A$2:$A493,$A493)+COUNTIFS($L$2:$L493,"ET",$B$2:$B493,$B493,$A$2:$A493,$A493)&amp;":"&amp;COUNTIFS($L$2:$L493,"Tor",$B$2:$B493,"&lt;&gt;"&amp;$B493,$A$2:$A493,$A493)+COUNTIFS($L$2:$L493,"ET",$B$2:$B493,"&lt;&gt;"&amp;$B493,$A$2:$A493,$A493),COUNTIFS($L$2:$L493,"Tor",$B$2:$B493,"&lt;&gt;"&amp;$B493,$A$2:$A493,$A493)+COUNTIFS($L$2:$L493,"ET",$B$2:$B493,"&lt;&gt;"&amp;$B493,$A$2:$A493,$A493)&amp;":"&amp;COUNTIFS($L$2:$L493,"Tor",$B$2:$B493,$B493,$A$2:$A493,$A493)+COUNTIFS($L$2:$L493,"ET",$B$2:$B493,$B493,$A$2:$A493,$A493)),""),"")</f>
        <v/>
      </c>
      <c r="J493" s="18" t="str">
        <f>_xlfn.IFNA(IF(VLOOKUP($A493,Spiele!$A$2:$D$16,3,FALSE)=$B493,(COUNTIFS($L$1:$L492,"Tor",$B$1:$B492,$B493,$A$1:$A492,$A493)+COUNTIFS($L$1:$L492,"ET",$B$1:$B492,$B493,$A$1:$A492,$A493))-(COUNTIFS($L$1:$L492,"Tor",$B$1:$B492,"&lt;&gt;"&amp;$B493,$A$1:$A492,$A493)+COUNTIFS($L$1:$L492,"ET",$B$1:$B492,"&lt;&gt;"&amp;$B493,$A$1:$A492,$A493)),(COUNTIFS($L$1:$L492,"Tor",$B$1:$B492,$B493,$A$1:$A492,$A493)+COUNTIFS($L$1:$L492,"ET",$B$1:$B492,$B493,$A$1:$A492,$A493))-(COUNTIFS($L$1:$L492,"Tor",$B$1:$B492,"&lt;&gt;"&amp;$B493,$A$1:$A492,$A493)+COUNTIFS($L$1:$L492,"ET",$B$1:$B492,"&lt;&gt;"&amp;$B493,$A$1:$A492,$A493))),"")</f>
        <v/>
      </c>
      <c r="O493" s="17"/>
      <c r="AC493" s="14"/>
      <c r="AD493" s="14"/>
      <c r="AE493" s="18"/>
      <c r="AH493" s="19">
        <f t="shared" si="30"/>
        <v>0</v>
      </c>
      <c r="AI493" s="19">
        <f t="shared" si="31"/>
        <v>180</v>
      </c>
      <c r="AM493" s="19">
        <f>IF(Abschlüsse[[#This Row],[Ergeb]]="ET","",SQRT(($AF493-$AK493)^2+($AG493-$AL493)^2))</f>
        <v>0</v>
      </c>
      <c r="AO493" s="13"/>
      <c r="AP493" s="13"/>
      <c r="AQ493" s="19" t="str">
        <f t="shared" si="32"/>
        <v/>
      </c>
      <c r="AU493" s="19" t="str">
        <f t="shared" si="33"/>
        <v/>
      </c>
    </row>
    <row r="494" spans="3:47" ht="25.05" customHeight="1">
      <c r="C494" s="17" t="str">
        <f>IF($A494="","",IF(VLOOKUP($A494,Spiele!$A$2:$D$16,3,FALSE)=$B494,"H","G"))</f>
        <v/>
      </c>
      <c r="D494" s="17" t="str">
        <f>IF($B494="","",IF(VLOOKUP($A494,Spiele!$A$2:$F$16,3,FALSE)=$B494,VLOOKUP($A494,Spiele!$A$2:$F$16,4,FALSE),VLOOKUP($A494,Spiele!$A$2:$F$16,3,FALSE)))</f>
        <v/>
      </c>
      <c r="E494" s="18">
        <f>IF(Abschlüsse[[#This Row],[Ergeb]]="ET",0,COUNTIFS($A$2:$A494,$A494,$B$2:$B494,$B494,$L$2:$L494,"&lt;&gt;ET"))</f>
        <v>0</v>
      </c>
      <c r="F494" s="11"/>
      <c r="G494" s="12"/>
      <c r="H494" s="18">
        <f>COUNTIFS('Rote Karten'!$A$2:$A$4,$A494,'Rote Karten'!$D$2:$D$4,"&lt;&gt;"&amp;$B494,'Rote Karten'!$B$2:$B$4,"&lt;"&amp;$F494,'Rote Karten'!$C$2:$C$4,"&lt;="&amp;$G494)-COUNTIFS('Rote Karten'!$A$2:$A$4,$A494,'Rote Karten'!$D$2:$D$4,$B494,'Rote Karten'!$B$2:$B$4,"&lt;"&amp;$F494,'Rote Karten'!$C$2:$C$4,"&lt;="&amp;$G494)</f>
        <v>0</v>
      </c>
      <c r="I494" s="17" t="str">
        <f>IF(OR($L494="Tor",$L494="ET"),_xlfn.IFNA(IF(VLOOKUP($A494,Spiele!$A$2:$C$16,3,FALSE)=$B494,COUNTIFS($L$2:$L494,"Tor",$B$2:$B494,$B494,$A$2:$A494,$A494)+COUNTIFS($L$2:$L494,"ET",$B$2:$B494,$B494,$A$2:$A494,$A494)&amp;":"&amp;COUNTIFS($L$2:$L494,"Tor",$B$2:$B494,"&lt;&gt;"&amp;$B494,$A$2:$A494,$A494)+COUNTIFS($L$2:$L494,"ET",$B$2:$B494,"&lt;&gt;"&amp;$B494,$A$2:$A494,$A494),COUNTIFS($L$2:$L494,"Tor",$B$2:$B494,"&lt;&gt;"&amp;$B494,$A$2:$A494,$A494)+COUNTIFS($L$2:$L494,"ET",$B$2:$B494,"&lt;&gt;"&amp;$B494,$A$2:$A494,$A494)&amp;":"&amp;COUNTIFS($L$2:$L494,"Tor",$B$2:$B494,$B494,$A$2:$A494,$A494)+COUNTIFS($L$2:$L494,"ET",$B$2:$B494,$B494,$A$2:$A494,$A494)),""),"")</f>
        <v/>
      </c>
      <c r="J494" s="18" t="str">
        <f>_xlfn.IFNA(IF(VLOOKUP($A494,Spiele!$A$2:$D$16,3,FALSE)=$B494,(COUNTIFS($L$1:$L493,"Tor",$B$1:$B493,$B494,$A$1:$A493,$A494)+COUNTIFS($L$1:$L493,"ET",$B$1:$B493,$B494,$A$1:$A493,$A494))-(COUNTIFS($L$1:$L493,"Tor",$B$1:$B493,"&lt;&gt;"&amp;$B494,$A$1:$A493,$A494)+COUNTIFS($L$1:$L493,"ET",$B$1:$B493,"&lt;&gt;"&amp;$B494,$A$1:$A493,$A494)),(COUNTIFS($L$1:$L493,"Tor",$B$1:$B493,$B494,$A$1:$A493,$A494)+COUNTIFS($L$1:$L493,"ET",$B$1:$B493,$B494,$A$1:$A493,$A494))-(COUNTIFS($L$1:$L493,"Tor",$B$1:$B493,"&lt;&gt;"&amp;$B494,$A$1:$A493,$A494)+COUNTIFS($L$1:$L493,"ET",$B$1:$B493,"&lt;&gt;"&amp;$B494,$A$1:$A493,$A494))),"")</f>
        <v/>
      </c>
      <c r="O494" s="17"/>
      <c r="AC494" s="14"/>
      <c r="AD494" s="14"/>
      <c r="AE494" s="18"/>
      <c r="AH494" s="19">
        <f t="shared" si="30"/>
        <v>0</v>
      </c>
      <c r="AI494" s="19">
        <f t="shared" si="31"/>
        <v>180</v>
      </c>
      <c r="AM494" s="19">
        <f>IF(Abschlüsse[[#This Row],[Ergeb]]="ET","",SQRT(($AF494-$AK494)^2+($AG494-$AL494)^2))</f>
        <v>0</v>
      </c>
      <c r="AO494" s="13"/>
      <c r="AP494" s="13"/>
      <c r="AQ494" s="19" t="str">
        <f t="shared" si="32"/>
        <v/>
      </c>
      <c r="AU494" s="19" t="str">
        <f t="shared" si="33"/>
        <v/>
      </c>
    </row>
    <row r="495" spans="3:47" ht="25.05" customHeight="1">
      <c r="C495" s="17" t="str">
        <f>IF($A495="","",IF(VLOOKUP($A495,Spiele!$A$2:$D$16,3,FALSE)=$B495,"H","G"))</f>
        <v/>
      </c>
      <c r="D495" s="17" t="str">
        <f>IF($B495="","",IF(VLOOKUP($A495,Spiele!$A$2:$F$16,3,FALSE)=$B495,VLOOKUP($A495,Spiele!$A$2:$F$16,4,FALSE),VLOOKUP($A495,Spiele!$A$2:$F$16,3,FALSE)))</f>
        <v/>
      </c>
      <c r="E495" s="18">
        <f>IF(Abschlüsse[[#This Row],[Ergeb]]="ET",0,COUNTIFS($A$2:$A495,$A495,$B$2:$B495,$B495,$L$2:$L495,"&lt;&gt;ET"))</f>
        <v>0</v>
      </c>
      <c r="F495" s="11"/>
      <c r="G495" s="12"/>
      <c r="H495" s="18">
        <f>COUNTIFS('Rote Karten'!$A$2:$A$4,$A495,'Rote Karten'!$D$2:$D$4,"&lt;&gt;"&amp;$B495,'Rote Karten'!$B$2:$B$4,"&lt;"&amp;$F495,'Rote Karten'!$C$2:$C$4,"&lt;="&amp;$G495)-COUNTIFS('Rote Karten'!$A$2:$A$4,$A495,'Rote Karten'!$D$2:$D$4,$B495,'Rote Karten'!$B$2:$B$4,"&lt;"&amp;$F495,'Rote Karten'!$C$2:$C$4,"&lt;="&amp;$G495)</f>
        <v>0</v>
      </c>
      <c r="I495" s="17" t="str">
        <f>IF(OR($L495="Tor",$L495="ET"),_xlfn.IFNA(IF(VLOOKUP($A495,Spiele!$A$2:$C$16,3,FALSE)=$B495,COUNTIFS($L$2:$L495,"Tor",$B$2:$B495,$B495,$A$2:$A495,$A495)+COUNTIFS($L$2:$L495,"ET",$B$2:$B495,$B495,$A$2:$A495,$A495)&amp;":"&amp;COUNTIFS($L$2:$L495,"Tor",$B$2:$B495,"&lt;&gt;"&amp;$B495,$A$2:$A495,$A495)+COUNTIFS($L$2:$L495,"ET",$B$2:$B495,"&lt;&gt;"&amp;$B495,$A$2:$A495,$A495),COUNTIFS($L$2:$L495,"Tor",$B$2:$B495,"&lt;&gt;"&amp;$B495,$A$2:$A495,$A495)+COUNTIFS($L$2:$L495,"ET",$B$2:$B495,"&lt;&gt;"&amp;$B495,$A$2:$A495,$A495)&amp;":"&amp;COUNTIFS($L$2:$L495,"Tor",$B$2:$B495,$B495,$A$2:$A495,$A495)+COUNTIFS($L$2:$L495,"ET",$B$2:$B495,$B495,$A$2:$A495,$A495)),""),"")</f>
        <v/>
      </c>
      <c r="J495" s="18" t="str">
        <f>_xlfn.IFNA(IF(VLOOKUP($A495,Spiele!$A$2:$D$16,3,FALSE)=$B495,(COUNTIFS($L$1:$L494,"Tor",$B$1:$B494,$B495,$A$1:$A494,$A495)+COUNTIFS($L$1:$L494,"ET",$B$1:$B494,$B495,$A$1:$A494,$A495))-(COUNTIFS($L$1:$L494,"Tor",$B$1:$B494,"&lt;&gt;"&amp;$B495,$A$1:$A494,$A495)+COUNTIFS($L$1:$L494,"ET",$B$1:$B494,"&lt;&gt;"&amp;$B495,$A$1:$A494,$A495)),(COUNTIFS($L$1:$L494,"Tor",$B$1:$B494,$B495,$A$1:$A494,$A495)+COUNTIFS($L$1:$L494,"ET",$B$1:$B494,$B495,$A$1:$A494,$A495))-(COUNTIFS($L$1:$L494,"Tor",$B$1:$B494,"&lt;&gt;"&amp;$B495,$A$1:$A494,$A495)+COUNTIFS($L$1:$L494,"ET",$B$1:$B494,"&lt;&gt;"&amp;$B495,$A$1:$A494,$A495))),"")</f>
        <v/>
      </c>
      <c r="O495" s="17"/>
      <c r="AC495" s="14"/>
      <c r="AD495" s="14"/>
      <c r="AE495" s="18"/>
      <c r="AH495" s="19">
        <f t="shared" si="30"/>
        <v>0</v>
      </c>
      <c r="AI495" s="19">
        <f t="shared" si="31"/>
        <v>180</v>
      </c>
      <c r="AM495" s="19">
        <f>IF(Abschlüsse[[#This Row],[Ergeb]]="ET","",SQRT(($AF495-$AK495)^2+($AG495-$AL495)^2))</f>
        <v>0</v>
      </c>
      <c r="AO495" s="13"/>
      <c r="AP495" s="13"/>
      <c r="AQ495" s="19" t="str">
        <f t="shared" si="32"/>
        <v/>
      </c>
      <c r="AU495" s="19" t="str">
        <f t="shared" si="33"/>
        <v/>
      </c>
    </row>
    <row r="496" spans="3:47" ht="25.05" customHeight="1">
      <c r="C496" s="17" t="str">
        <f>IF($A496="","",IF(VLOOKUP($A496,Spiele!$A$2:$D$16,3,FALSE)=$B496,"H","G"))</f>
        <v/>
      </c>
      <c r="D496" s="17" t="str">
        <f>IF($B496="","",IF(VLOOKUP($A496,Spiele!$A$2:$F$16,3,FALSE)=$B496,VLOOKUP($A496,Spiele!$A$2:$F$16,4,FALSE),VLOOKUP($A496,Spiele!$A$2:$F$16,3,FALSE)))</f>
        <v/>
      </c>
      <c r="E496" s="18">
        <f>IF(Abschlüsse[[#This Row],[Ergeb]]="ET",0,COUNTIFS($A$2:$A496,$A496,$B$2:$B496,$B496,$L$2:$L496,"&lt;&gt;ET"))</f>
        <v>0</v>
      </c>
      <c r="F496" s="11"/>
      <c r="G496" s="12"/>
      <c r="H496" s="18">
        <f>COUNTIFS('Rote Karten'!$A$2:$A$4,$A496,'Rote Karten'!$D$2:$D$4,"&lt;&gt;"&amp;$B496,'Rote Karten'!$B$2:$B$4,"&lt;"&amp;$F496,'Rote Karten'!$C$2:$C$4,"&lt;="&amp;$G496)-COUNTIFS('Rote Karten'!$A$2:$A$4,$A496,'Rote Karten'!$D$2:$D$4,$B496,'Rote Karten'!$B$2:$B$4,"&lt;"&amp;$F496,'Rote Karten'!$C$2:$C$4,"&lt;="&amp;$G496)</f>
        <v>0</v>
      </c>
      <c r="I496" s="17" t="str">
        <f>IF(OR($L496="Tor",$L496="ET"),_xlfn.IFNA(IF(VLOOKUP($A496,Spiele!$A$2:$C$16,3,FALSE)=$B496,COUNTIFS($L$2:$L496,"Tor",$B$2:$B496,$B496,$A$2:$A496,$A496)+COUNTIFS($L$2:$L496,"ET",$B$2:$B496,$B496,$A$2:$A496,$A496)&amp;":"&amp;COUNTIFS($L$2:$L496,"Tor",$B$2:$B496,"&lt;&gt;"&amp;$B496,$A$2:$A496,$A496)+COUNTIFS($L$2:$L496,"ET",$B$2:$B496,"&lt;&gt;"&amp;$B496,$A$2:$A496,$A496),COUNTIFS($L$2:$L496,"Tor",$B$2:$B496,"&lt;&gt;"&amp;$B496,$A$2:$A496,$A496)+COUNTIFS($L$2:$L496,"ET",$B$2:$B496,"&lt;&gt;"&amp;$B496,$A$2:$A496,$A496)&amp;":"&amp;COUNTIFS($L$2:$L496,"Tor",$B$2:$B496,$B496,$A$2:$A496,$A496)+COUNTIFS($L$2:$L496,"ET",$B$2:$B496,$B496,$A$2:$A496,$A496)),""),"")</f>
        <v/>
      </c>
      <c r="J496" s="18" t="str">
        <f>_xlfn.IFNA(IF(VLOOKUP($A496,Spiele!$A$2:$D$16,3,FALSE)=$B496,(COUNTIFS($L$1:$L495,"Tor",$B$1:$B495,$B496,$A$1:$A495,$A496)+COUNTIFS($L$1:$L495,"ET",$B$1:$B495,$B496,$A$1:$A495,$A496))-(COUNTIFS($L$1:$L495,"Tor",$B$1:$B495,"&lt;&gt;"&amp;$B496,$A$1:$A495,$A496)+COUNTIFS($L$1:$L495,"ET",$B$1:$B495,"&lt;&gt;"&amp;$B496,$A$1:$A495,$A496)),(COUNTIFS($L$1:$L495,"Tor",$B$1:$B495,$B496,$A$1:$A495,$A496)+COUNTIFS($L$1:$L495,"ET",$B$1:$B495,$B496,$A$1:$A495,$A496))-(COUNTIFS($L$1:$L495,"Tor",$B$1:$B495,"&lt;&gt;"&amp;$B496,$A$1:$A495,$A496)+COUNTIFS($L$1:$L495,"ET",$B$1:$B495,"&lt;&gt;"&amp;$B496,$A$1:$A495,$A496))),"")</f>
        <v/>
      </c>
      <c r="O496" s="17"/>
      <c r="AC496" s="14"/>
      <c r="AD496" s="14"/>
      <c r="AE496" s="18"/>
      <c r="AH496" s="19">
        <f t="shared" si="30"/>
        <v>0</v>
      </c>
      <c r="AI496" s="19">
        <f t="shared" si="31"/>
        <v>180</v>
      </c>
      <c r="AM496" s="19">
        <f>IF(Abschlüsse[[#This Row],[Ergeb]]="ET","",SQRT(($AF496-$AK496)^2+($AG496-$AL496)^2))</f>
        <v>0</v>
      </c>
      <c r="AO496" s="13"/>
      <c r="AP496" s="13"/>
      <c r="AQ496" s="19" t="str">
        <f t="shared" si="32"/>
        <v/>
      </c>
      <c r="AU496" s="19" t="str">
        <f t="shared" si="33"/>
        <v/>
      </c>
    </row>
    <row r="497" spans="3:47" ht="25.05" customHeight="1">
      <c r="C497" s="17" t="str">
        <f>IF($A497="","",IF(VLOOKUP($A497,Spiele!$A$2:$D$16,3,FALSE)=$B497,"H","G"))</f>
        <v/>
      </c>
      <c r="D497" s="17" t="str">
        <f>IF($B497="","",IF(VLOOKUP($A497,Spiele!$A$2:$F$16,3,FALSE)=$B497,VLOOKUP($A497,Spiele!$A$2:$F$16,4,FALSE),VLOOKUP($A497,Spiele!$A$2:$F$16,3,FALSE)))</f>
        <v/>
      </c>
      <c r="E497" s="18">
        <f>IF(Abschlüsse[[#This Row],[Ergeb]]="ET",0,COUNTIFS($A$2:$A497,$A497,$B$2:$B497,$B497,$L$2:$L497,"&lt;&gt;ET"))</f>
        <v>0</v>
      </c>
      <c r="F497" s="11"/>
      <c r="G497" s="12"/>
      <c r="H497" s="18">
        <f>COUNTIFS('Rote Karten'!$A$2:$A$4,$A497,'Rote Karten'!$D$2:$D$4,"&lt;&gt;"&amp;$B497,'Rote Karten'!$B$2:$B$4,"&lt;"&amp;$F497,'Rote Karten'!$C$2:$C$4,"&lt;="&amp;$G497)-COUNTIFS('Rote Karten'!$A$2:$A$4,$A497,'Rote Karten'!$D$2:$D$4,$B497,'Rote Karten'!$B$2:$B$4,"&lt;"&amp;$F497,'Rote Karten'!$C$2:$C$4,"&lt;="&amp;$G497)</f>
        <v>0</v>
      </c>
      <c r="I497" s="17" t="str">
        <f>IF(OR($L497="Tor",$L497="ET"),_xlfn.IFNA(IF(VLOOKUP($A497,Spiele!$A$2:$C$16,3,FALSE)=$B497,COUNTIFS($L$2:$L497,"Tor",$B$2:$B497,$B497,$A$2:$A497,$A497)+COUNTIFS($L$2:$L497,"ET",$B$2:$B497,$B497,$A$2:$A497,$A497)&amp;":"&amp;COUNTIFS($L$2:$L497,"Tor",$B$2:$B497,"&lt;&gt;"&amp;$B497,$A$2:$A497,$A497)+COUNTIFS($L$2:$L497,"ET",$B$2:$B497,"&lt;&gt;"&amp;$B497,$A$2:$A497,$A497),COUNTIFS($L$2:$L497,"Tor",$B$2:$B497,"&lt;&gt;"&amp;$B497,$A$2:$A497,$A497)+COUNTIFS($L$2:$L497,"ET",$B$2:$B497,"&lt;&gt;"&amp;$B497,$A$2:$A497,$A497)&amp;":"&amp;COUNTIFS($L$2:$L497,"Tor",$B$2:$B497,$B497,$A$2:$A497,$A497)+COUNTIFS($L$2:$L497,"ET",$B$2:$B497,$B497,$A$2:$A497,$A497)),""),"")</f>
        <v/>
      </c>
      <c r="J497" s="18" t="str">
        <f>_xlfn.IFNA(IF(VLOOKUP($A497,Spiele!$A$2:$D$16,3,FALSE)=$B497,(COUNTIFS($L$1:$L496,"Tor",$B$1:$B496,$B497,$A$1:$A496,$A497)+COUNTIFS($L$1:$L496,"ET",$B$1:$B496,$B497,$A$1:$A496,$A497))-(COUNTIFS($L$1:$L496,"Tor",$B$1:$B496,"&lt;&gt;"&amp;$B497,$A$1:$A496,$A497)+COUNTIFS($L$1:$L496,"ET",$B$1:$B496,"&lt;&gt;"&amp;$B497,$A$1:$A496,$A497)),(COUNTIFS($L$1:$L496,"Tor",$B$1:$B496,$B497,$A$1:$A496,$A497)+COUNTIFS($L$1:$L496,"ET",$B$1:$B496,$B497,$A$1:$A496,$A497))-(COUNTIFS($L$1:$L496,"Tor",$B$1:$B496,"&lt;&gt;"&amp;$B497,$A$1:$A496,$A497)+COUNTIFS($L$1:$L496,"ET",$B$1:$B496,"&lt;&gt;"&amp;$B497,$A$1:$A496,$A497))),"")</f>
        <v/>
      </c>
      <c r="O497" s="17"/>
      <c r="AC497" s="14"/>
      <c r="AD497" s="14"/>
      <c r="AE497" s="18"/>
      <c r="AH497" s="19">
        <f t="shared" si="30"/>
        <v>0</v>
      </c>
      <c r="AI497" s="19">
        <f t="shared" si="31"/>
        <v>180</v>
      </c>
      <c r="AM497" s="19">
        <f>IF(Abschlüsse[[#This Row],[Ergeb]]="ET","",SQRT(($AF497-$AK497)^2+($AG497-$AL497)^2))</f>
        <v>0</v>
      </c>
      <c r="AO497" s="13"/>
      <c r="AP497" s="13"/>
      <c r="AQ497" s="19" t="str">
        <f t="shared" si="32"/>
        <v/>
      </c>
      <c r="AU497" s="19" t="str">
        <f t="shared" si="33"/>
        <v/>
      </c>
    </row>
    <row r="498" spans="3:47" ht="25.05" customHeight="1">
      <c r="C498" s="17" t="str">
        <f>IF($A498="","",IF(VLOOKUP($A498,Spiele!$A$2:$D$16,3,FALSE)=$B498,"H","G"))</f>
        <v/>
      </c>
      <c r="D498" s="17" t="str">
        <f>IF($B498="","",IF(VLOOKUP($A498,Spiele!$A$2:$F$16,3,FALSE)=$B498,VLOOKUP($A498,Spiele!$A$2:$F$16,4,FALSE),VLOOKUP($A498,Spiele!$A$2:$F$16,3,FALSE)))</f>
        <v/>
      </c>
      <c r="E498" s="18">
        <f>IF(Abschlüsse[[#This Row],[Ergeb]]="ET",0,COUNTIFS($A$2:$A498,$A498,$B$2:$B498,$B498,$L$2:$L498,"&lt;&gt;ET"))</f>
        <v>0</v>
      </c>
      <c r="F498" s="11"/>
      <c r="G498" s="12"/>
      <c r="H498" s="18">
        <f>COUNTIFS('Rote Karten'!$A$2:$A$4,$A498,'Rote Karten'!$D$2:$D$4,"&lt;&gt;"&amp;$B498,'Rote Karten'!$B$2:$B$4,"&lt;"&amp;$F498,'Rote Karten'!$C$2:$C$4,"&lt;="&amp;$G498)-COUNTIFS('Rote Karten'!$A$2:$A$4,$A498,'Rote Karten'!$D$2:$D$4,$B498,'Rote Karten'!$B$2:$B$4,"&lt;"&amp;$F498,'Rote Karten'!$C$2:$C$4,"&lt;="&amp;$G498)</f>
        <v>0</v>
      </c>
      <c r="I498" s="17" t="str">
        <f>IF(OR($L498="Tor",$L498="ET"),_xlfn.IFNA(IF(VLOOKUP($A498,Spiele!$A$2:$C$16,3,FALSE)=$B498,COUNTIFS($L$2:$L498,"Tor",$B$2:$B498,$B498,$A$2:$A498,$A498)+COUNTIFS($L$2:$L498,"ET",$B$2:$B498,$B498,$A$2:$A498,$A498)&amp;":"&amp;COUNTIFS($L$2:$L498,"Tor",$B$2:$B498,"&lt;&gt;"&amp;$B498,$A$2:$A498,$A498)+COUNTIFS($L$2:$L498,"ET",$B$2:$B498,"&lt;&gt;"&amp;$B498,$A$2:$A498,$A498),COUNTIFS($L$2:$L498,"Tor",$B$2:$B498,"&lt;&gt;"&amp;$B498,$A$2:$A498,$A498)+COUNTIFS($L$2:$L498,"ET",$B$2:$B498,"&lt;&gt;"&amp;$B498,$A$2:$A498,$A498)&amp;":"&amp;COUNTIFS($L$2:$L498,"Tor",$B$2:$B498,$B498,$A$2:$A498,$A498)+COUNTIFS($L$2:$L498,"ET",$B$2:$B498,$B498,$A$2:$A498,$A498)),""),"")</f>
        <v/>
      </c>
      <c r="J498" s="18" t="str">
        <f>_xlfn.IFNA(IF(VLOOKUP($A498,Spiele!$A$2:$D$16,3,FALSE)=$B498,(COUNTIFS($L$1:$L497,"Tor",$B$1:$B497,$B498,$A$1:$A497,$A498)+COUNTIFS($L$1:$L497,"ET",$B$1:$B497,$B498,$A$1:$A497,$A498))-(COUNTIFS($L$1:$L497,"Tor",$B$1:$B497,"&lt;&gt;"&amp;$B498,$A$1:$A497,$A498)+COUNTIFS($L$1:$L497,"ET",$B$1:$B497,"&lt;&gt;"&amp;$B498,$A$1:$A497,$A498)),(COUNTIFS($L$1:$L497,"Tor",$B$1:$B497,$B498,$A$1:$A497,$A498)+COUNTIFS($L$1:$L497,"ET",$B$1:$B497,$B498,$A$1:$A497,$A498))-(COUNTIFS($L$1:$L497,"Tor",$B$1:$B497,"&lt;&gt;"&amp;$B498,$A$1:$A497,$A498)+COUNTIFS($L$1:$L497,"ET",$B$1:$B497,"&lt;&gt;"&amp;$B498,$A$1:$A497,$A498))),"")</f>
        <v/>
      </c>
      <c r="O498" s="17"/>
      <c r="AC498" s="14"/>
      <c r="AD498" s="14"/>
      <c r="AE498" s="18"/>
      <c r="AH498" s="19">
        <f t="shared" si="30"/>
        <v>0</v>
      </c>
      <c r="AI498" s="19">
        <f t="shared" si="31"/>
        <v>180</v>
      </c>
      <c r="AM498" s="19">
        <f>IF(Abschlüsse[[#This Row],[Ergeb]]="ET","",SQRT(($AF498-$AK498)^2+($AG498-$AL498)^2))</f>
        <v>0</v>
      </c>
      <c r="AO498" s="13"/>
      <c r="AP498" s="13"/>
      <c r="AQ498" s="19" t="str">
        <f t="shared" si="32"/>
        <v/>
      </c>
      <c r="AU498" s="19" t="str">
        <f t="shared" si="33"/>
        <v/>
      </c>
    </row>
    <row r="499" spans="3:47" ht="25.05" customHeight="1">
      <c r="C499" s="17" t="str">
        <f>IF($A499="","",IF(VLOOKUP($A499,Spiele!$A$2:$D$16,3,FALSE)=$B499,"H","G"))</f>
        <v/>
      </c>
      <c r="D499" s="17" t="str">
        <f>IF($B499="","",IF(VLOOKUP($A499,Spiele!$A$2:$F$16,3,FALSE)=$B499,VLOOKUP($A499,Spiele!$A$2:$F$16,4,FALSE),VLOOKUP($A499,Spiele!$A$2:$F$16,3,FALSE)))</f>
        <v/>
      </c>
      <c r="E499" s="18">
        <f>IF(Abschlüsse[[#This Row],[Ergeb]]="ET",0,COUNTIFS($A$2:$A499,$A499,$B$2:$B499,$B499,$L$2:$L499,"&lt;&gt;ET"))</f>
        <v>0</v>
      </c>
      <c r="F499" s="11"/>
      <c r="G499" s="12"/>
      <c r="H499" s="18">
        <f>COUNTIFS('Rote Karten'!$A$2:$A$4,$A499,'Rote Karten'!$D$2:$D$4,"&lt;&gt;"&amp;$B499,'Rote Karten'!$B$2:$B$4,"&lt;"&amp;$F499,'Rote Karten'!$C$2:$C$4,"&lt;="&amp;$G499)-COUNTIFS('Rote Karten'!$A$2:$A$4,$A499,'Rote Karten'!$D$2:$D$4,$B499,'Rote Karten'!$B$2:$B$4,"&lt;"&amp;$F499,'Rote Karten'!$C$2:$C$4,"&lt;="&amp;$G499)</f>
        <v>0</v>
      </c>
      <c r="I499" s="17" t="str">
        <f>IF(OR($L499="Tor",$L499="ET"),_xlfn.IFNA(IF(VLOOKUP($A499,Spiele!$A$2:$C$16,3,FALSE)=$B499,COUNTIFS($L$2:$L499,"Tor",$B$2:$B499,$B499,$A$2:$A499,$A499)+COUNTIFS($L$2:$L499,"ET",$B$2:$B499,$B499,$A$2:$A499,$A499)&amp;":"&amp;COUNTIFS($L$2:$L499,"Tor",$B$2:$B499,"&lt;&gt;"&amp;$B499,$A$2:$A499,$A499)+COUNTIFS($L$2:$L499,"ET",$B$2:$B499,"&lt;&gt;"&amp;$B499,$A$2:$A499,$A499),COUNTIFS($L$2:$L499,"Tor",$B$2:$B499,"&lt;&gt;"&amp;$B499,$A$2:$A499,$A499)+COUNTIFS($L$2:$L499,"ET",$B$2:$B499,"&lt;&gt;"&amp;$B499,$A$2:$A499,$A499)&amp;":"&amp;COUNTIFS($L$2:$L499,"Tor",$B$2:$B499,$B499,$A$2:$A499,$A499)+COUNTIFS($L$2:$L499,"ET",$B$2:$B499,$B499,$A$2:$A499,$A499)),""),"")</f>
        <v/>
      </c>
      <c r="J499" s="18" t="str">
        <f>_xlfn.IFNA(IF(VLOOKUP($A499,Spiele!$A$2:$D$16,3,FALSE)=$B499,(COUNTIFS($L$1:$L498,"Tor",$B$1:$B498,$B499,$A$1:$A498,$A499)+COUNTIFS($L$1:$L498,"ET",$B$1:$B498,$B499,$A$1:$A498,$A499))-(COUNTIFS($L$1:$L498,"Tor",$B$1:$B498,"&lt;&gt;"&amp;$B499,$A$1:$A498,$A499)+COUNTIFS($L$1:$L498,"ET",$B$1:$B498,"&lt;&gt;"&amp;$B499,$A$1:$A498,$A499)),(COUNTIFS($L$1:$L498,"Tor",$B$1:$B498,$B499,$A$1:$A498,$A499)+COUNTIFS($L$1:$L498,"ET",$B$1:$B498,$B499,$A$1:$A498,$A499))-(COUNTIFS($L$1:$L498,"Tor",$B$1:$B498,"&lt;&gt;"&amp;$B499,$A$1:$A498,$A499)+COUNTIFS($L$1:$L498,"ET",$B$1:$B498,"&lt;&gt;"&amp;$B499,$A$1:$A498,$A499))),"")</f>
        <v/>
      </c>
      <c r="O499" s="17"/>
      <c r="AC499" s="14"/>
      <c r="AD499" s="14"/>
      <c r="AE499" s="18"/>
      <c r="AH499" s="19">
        <f t="shared" si="30"/>
        <v>0</v>
      </c>
      <c r="AI499" s="19">
        <f t="shared" si="31"/>
        <v>180</v>
      </c>
      <c r="AM499" s="19">
        <f>IF(Abschlüsse[[#This Row],[Ergeb]]="ET","",SQRT(($AF499-$AK499)^2+($AG499-$AL499)^2))</f>
        <v>0</v>
      </c>
      <c r="AO499" s="13"/>
      <c r="AP499" s="13"/>
      <c r="AQ499" s="19" t="str">
        <f t="shared" si="32"/>
        <v/>
      </c>
      <c r="AU499" s="19" t="str">
        <f t="shared" si="33"/>
        <v/>
      </c>
    </row>
    <row r="500" spans="3:47" ht="25.05" customHeight="1">
      <c r="C500" s="17" t="str">
        <f>IF($A500="","",IF(VLOOKUP($A500,Spiele!$A$2:$D$16,3,FALSE)=$B500,"H","G"))</f>
        <v/>
      </c>
      <c r="D500" s="17" t="str">
        <f>IF($B500="","",IF(VLOOKUP($A500,Spiele!$A$2:$F$16,3,FALSE)=$B500,VLOOKUP($A500,Spiele!$A$2:$F$16,4,FALSE),VLOOKUP($A500,Spiele!$A$2:$F$16,3,FALSE)))</f>
        <v/>
      </c>
      <c r="E500" s="18">
        <f>IF(Abschlüsse[[#This Row],[Ergeb]]="ET",0,COUNTIFS($A$2:$A500,$A500,$B$2:$B500,$B500,$L$2:$L500,"&lt;&gt;ET"))</f>
        <v>0</v>
      </c>
      <c r="F500" s="11"/>
      <c r="G500" s="12"/>
      <c r="H500" s="18">
        <f>COUNTIFS('Rote Karten'!$A$2:$A$4,$A500,'Rote Karten'!$D$2:$D$4,"&lt;&gt;"&amp;$B500,'Rote Karten'!$B$2:$B$4,"&lt;"&amp;$F500,'Rote Karten'!$C$2:$C$4,"&lt;="&amp;$G500)-COUNTIFS('Rote Karten'!$A$2:$A$4,$A500,'Rote Karten'!$D$2:$D$4,$B500,'Rote Karten'!$B$2:$B$4,"&lt;"&amp;$F500,'Rote Karten'!$C$2:$C$4,"&lt;="&amp;$G500)</f>
        <v>0</v>
      </c>
      <c r="I500" s="17" t="str">
        <f>IF(OR($L500="Tor",$L500="ET"),_xlfn.IFNA(IF(VLOOKUP($A500,Spiele!$A$2:$C$16,3,FALSE)=$B500,COUNTIFS($L$2:$L500,"Tor",$B$2:$B500,$B500,$A$2:$A500,$A500)+COUNTIFS($L$2:$L500,"ET",$B$2:$B500,$B500,$A$2:$A500,$A500)&amp;":"&amp;COUNTIFS($L$2:$L500,"Tor",$B$2:$B500,"&lt;&gt;"&amp;$B500,$A$2:$A500,$A500)+COUNTIFS($L$2:$L500,"ET",$B$2:$B500,"&lt;&gt;"&amp;$B500,$A$2:$A500,$A500),COUNTIFS($L$2:$L500,"Tor",$B$2:$B500,"&lt;&gt;"&amp;$B500,$A$2:$A500,$A500)+COUNTIFS($L$2:$L500,"ET",$B$2:$B500,"&lt;&gt;"&amp;$B500,$A$2:$A500,$A500)&amp;":"&amp;COUNTIFS($L$2:$L500,"Tor",$B$2:$B500,$B500,$A$2:$A500,$A500)+COUNTIFS($L$2:$L500,"ET",$B$2:$B500,$B500,$A$2:$A500,$A500)),""),"")</f>
        <v/>
      </c>
      <c r="J500" s="18" t="str">
        <f>_xlfn.IFNA(IF(VLOOKUP($A500,Spiele!$A$2:$D$16,3,FALSE)=$B500,(COUNTIFS($L$1:$L499,"Tor",$B$1:$B499,$B500,$A$1:$A499,$A500)+COUNTIFS($L$1:$L499,"ET",$B$1:$B499,$B500,$A$1:$A499,$A500))-(COUNTIFS($L$1:$L499,"Tor",$B$1:$B499,"&lt;&gt;"&amp;$B500,$A$1:$A499,$A500)+COUNTIFS($L$1:$L499,"ET",$B$1:$B499,"&lt;&gt;"&amp;$B500,$A$1:$A499,$A500)),(COUNTIFS($L$1:$L499,"Tor",$B$1:$B499,$B500,$A$1:$A499,$A500)+COUNTIFS($L$1:$L499,"ET",$B$1:$B499,$B500,$A$1:$A499,$A500))-(COUNTIFS($L$1:$L499,"Tor",$B$1:$B499,"&lt;&gt;"&amp;$B500,$A$1:$A499,$A500)+COUNTIFS($L$1:$L499,"ET",$B$1:$B499,"&lt;&gt;"&amp;$B500,$A$1:$A499,$A500))),"")</f>
        <v/>
      </c>
      <c r="O500" s="17"/>
      <c r="AC500" s="14"/>
      <c r="AD500" s="14"/>
      <c r="AE500" s="18"/>
      <c r="AH500" s="19">
        <f t="shared" si="30"/>
        <v>0</v>
      </c>
      <c r="AI500" s="19">
        <f t="shared" si="31"/>
        <v>180</v>
      </c>
      <c r="AM500" s="19">
        <f>IF(Abschlüsse[[#This Row],[Ergeb]]="ET","",SQRT(($AF500-$AK500)^2+($AG500-$AL500)^2))</f>
        <v>0</v>
      </c>
      <c r="AO500" s="13"/>
      <c r="AP500" s="13"/>
      <c r="AQ500" s="19" t="str">
        <f t="shared" si="32"/>
        <v/>
      </c>
      <c r="AU500" s="19" t="str">
        <f t="shared" si="33"/>
        <v/>
      </c>
    </row>
    <row r="501" spans="3:47" ht="25.05" customHeight="1">
      <c r="C501" s="17" t="str">
        <f>IF($A501="","",IF(VLOOKUP($A501,Spiele!$A$2:$D$16,3,FALSE)=$B501,"H","G"))</f>
        <v/>
      </c>
      <c r="D501" s="17" t="str">
        <f>IF($B501="","",IF(VLOOKUP($A501,Spiele!$A$2:$F$16,3,FALSE)=$B501,VLOOKUP($A501,Spiele!$A$2:$F$16,4,FALSE),VLOOKUP($A501,Spiele!$A$2:$F$16,3,FALSE)))</f>
        <v/>
      </c>
      <c r="E501" s="18">
        <f>IF(Abschlüsse[[#This Row],[Ergeb]]="ET",0,COUNTIFS($A$2:$A501,$A501,$B$2:$B501,$B501,$L$2:$L501,"&lt;&gt;ET"))</f>
        <v>0</v>
      </c>
      <c r="F501" s="11"/>
      <c r="G501" s="12"/>
      <c r="H501" s="18">
        <f>COUNTIFS('Rote Karten'!$A$2:$A$4,$A501,'Rote Karten'!$D$2:$D$4,"&lt;&gt;"&amp;$B501,'Rote Karten'!$B$2:$B$4,"&lt;"&amp;$F501,'Rote Karten'!$C$2:$C$4,"&lt;="&amp;$G501)-COUNTIFS('Rote Karten'!$A$2:$A$4,$A501,'Rote Karten'!$D$2:$D$4,$B501,'Rote Karten'!$B$2:$B$4,"&lt;"&amp;$F501,'Rote Karten'!$C$2:$C$4,"&lt;="&amp;$G501)</f>
        <v>0</v>
      </c>
      <c r="I501" s="17" t="str">
        <f>IF(OR($L501="Tor",$L501="ET"),_xlfn.IFNA(IF(VLOOKUP($A501,Spiele!$A$2:$C$16,3,FALSE)=$B501,COUNTIFS($L$2:$L501,"Tor",$B$2:$B501,$B501,$A$2:$A501,$A501)+COUNTIFS($L$2:$L501,"ET",$B$2:$B501,$B501,$A$2:$A501,$A501)&amp;":"&amp;COUNTIFS($L$2:$L501,"Tor",$B$2:$B501,"&lt;&gt;"&amp;$B501,$A$2:$A501,$A501)+COUNTIFS($L$2:$L501,"ET",$B$2:$B501,"&lt;&gt;"&amp;$B501,$A$2:$A501,$A501),COUNTIFS($L$2:$L501,"Tor",$B$2:$B501,"&lt;&gt;"&amp;$B501,$A$2:$A501,$A501)+COUNTIFS($L$2:$L501,"ET",$B$2:$B501,"&lt;&gt;"&amp;$B501,$A$2:$A501,$A501)&amp;":"&amp;COUNTIFS($L$2:$L501,"Tor",$B$2:$B501,$B501,$A$2:$A501,$A501)+COUNTIFS($L$2:$L501,"ET",$B$2:$B501,$B501,$A$2:$A501,$A501)),""),"")</f>
        <v/>
      </c>
      <c r="J501" s="18" t="str">
        <f>_xlfn.IFNA(IF(VLOOKUP($A501,Spiele!$A$2:$D$16,3,FALSE)=$B501,(COUNTIFS($L$1:$L500,"Tor",$B$1:$B500,$B501,$A$1:$A500,$A501)+COUNTIFS($L$1:$L500,"ET",$B$1:$B500,$B501,$A$1:$A500,$A501))-(COUNTIFS($L$1:$L500,"Tor",$B$1:$B500,"&lt;&gt;"&amp;$B501,$A$1:$A500,$A501)+COUNTIFS($L$1:$L500,"ET",$B$1:$B500,"&lt;&gt;"&amp;$B501,$A$1:$A500,$A501)),(COUNTIFS($L$1:$L500,"Tor",$B$1:$B500,$B501,$A$1:$A500,$A501)+COUNTIFS($L$1:$L500,"ET",$B$1:$B500,$B501,$A$1:$A500,$A501))-(COUNTIFS($L$1:$L500,"Tor",$B$1:$B500,"&lt;&gt;"&amp;$B501,$A$1:$A500,$A501)+COUNTIFS($L$1:$L500,"ET",$B$1:$B500,"&lt;&gt;"&amp;$B501,$A$1:$A500,$A501))),"")</f>
        <v/>
      </c>
      <c r="O501" s="17"/>
      <c r="AC501" s="14"/>
      <c r="AD501" s="14"/>
      <c r="AE501" s="18"/>
      <c r="AH501" s="19">
        <f t="shared" si="30"/>
        <v>0</v>
      </c>
      <c r="AI501" s="19">
        <f t="shared" si="31"/>
        <v>180</v>
      </c>
      <c r="AM501" s="19">
        <f>IF(Abschlüsse[[#This Row],[Ergeb]]="ET","",SQRT(($AF501-$AK501)^2+($AG501-$AL501)^2))</f>
        <v>0</v>
      </c>
      <c r="AO501" s="13"/>
      <c r="AP501" s="13"/>
      <c r="AQ501" s="19" t="str">
        <f t="shared" si="32"/>
        <v/>
      </c>
      <c r="AU501" s="19" t="str">
        <f t="shared" si="33"/>
        <v/>
      </c>
    </row>
    <row r="502" spans="3:47" ht="25.05" customHeight="1">
      <c r="C502" s="17" t="str">
        <f>IF($A502="","",IF(VLOOKUP($A502,Spiele!$A$2:$D$16,3,FALSE)=$B502,"H","G"))</f>
        <v/>
      </c>
      <c r="D502" s="17" t="str">
        <f>IF($B502="","",IF(VLOOKUP($A502,Spiele!$A$2:$F$16,3,FALSE)=$B502,VLOOKUP($A502,Spiele!$A$2:$F$16,4,FALSE),VLOOKUP($A502,Spiele!$A$2:$F$16,3,FALSE)))</f>
        <v/>
      </c>
      <c r="E502" s="18">
        <f>IF(Abschlüsse[[#This Row],[Ergeb]]="ET",0,COUNTIFS($A$2:$A502,$A502,$B$2:$B502,$B502,$L$2:$L502,"&lt;&gt;ET"))</f>
        <v>0</v>
      </c>
      <c r="F502" s="11"/>
      <c r="G502" s="12"/>
      <c r="H502" s="18">
        <f>COUNTIFS('Rote Karten'!$A$2:$A$4,$A502,'Rote Karten'!$D$2:$D$4,"&lt;&gt;"&amp;$B502,'Rote Karten'!$B$2:$B$4,"&lt;"&amp;$F502,'Rote Karten'!$C$2:$C$4,"&lt;="&amp;$G502)-COUNTIFS('Rote Karten'!$A$2:$A$4,$A502,'Rote Karten'!$D$2:$D$4,$B502,'Rote Karten'!$B$2:$B$4,"&lt;"&amp;$F502,'Rote Karten'!$C$2:$C$4,"&lt;="&amp;$G502)</f>
        <v>0</v>
      </c>
      <c r="I502" s="17" t="str">
        <f>IF(OR($L502="Tor",$L502="ET"),_xlfn.IFNA(IF(VLOOKUP($A502,Spiele!$A$2:$C$16,3,FALSE)=$B502,COUNTIFS($L$2:$L502,"Tor",$B$2:$B502,$B502,$A$2:$A502,$A502)+COUNTIFS($L$2:$L502,"ET",$B$2:$B502,$B502,$A$2:$A502,$A502)&amp;":"&amp;COUNTIFS($L$2:$L502,"Tor",$B$2:$B502,"&lt;&gt;"&amp;$B502,$A$2:$A502,$A502)+COUNTIFS($L$2:$L502,"ET",$B$2:$B502,"&lt;&gt;"&amp;$B502,$A$2:$A502,$A502),COUNTIFS($L$2:$L502,"Tor",$B$2:$B502,"&lt;&gt;"&amp;$B502,$A$2:$A502,$A502)+COUNTIFS($L$2:$L502,"ET",$B$2:$B502,"&lt;&gt;"&amp;$B502,$A$2:$A502,$A502)&amp;":"&amp;COUNTIFS($L$2:$L502,"Tor",$B$2:$B502,$B502,$A$2:$A502,$A502)+COUNTIFS($L$2:$L502,"ET",$B$2:$B502,$B502,$A$2:$A502,$A502)),""),"")</f>
        <v/>
      </c>
      <c r="J502" s="18" t="str">
        <f>_xlfn.IFNA(IF(VLOOKUP($A502,Spiele!$A$2:$D$16,3,FALSE)=$B502,(COUNTIFS($L$1:$L501,"Tor",$B$1:$B501,$B502,$A$1:$A501,$A502)+COUNTIFS($L$1:$L501,"ET",$B$1:$B501,$B502,$A$1:$A501,$A502))-(COUNTIFS($L$1:$L501,"Tor",$B$1:$B501,"&lt;&gt;"&amp;$B502,$A$1:$A501,$A502)+COUNTIFS($L$1:$L501,"ET",$B$1:$B501,"&lt;&gt;"&amp;$B502,$A$1:$A501,$A502)),(COUNTIFS($L$1:$L501,"Tor",$B$1:$B501,$B502,$A$1:$A501,$A502)+COUNTIFS($L$1:$L501,"ET",$B$1:$B501,$B502,$A$1:$A501,$A502))-(COUNTIFS($L$1:$L501,"Tor",$B$1:$B501,"&lt;&gt;"&amp;$B502,$A$1:$A501,$A502)+COUNTIFS($L$1:$L501,"ET",$B$1:$B501,"&lt;&gt;"&amp;$B502,$A$1:$A501,$A502))),"")</f>
        <v/>
      </c>
      <c r="O502" s="17"/>
      <c r="AC502" s="14"/>
      <c r="AD502" s="14"/>
      <c r="AE502" s="18"/>
      <c r="AH502" s="19">
        <f t="shared" si="30"/>
        <v>0</v>
      </c>
      <c r="AI502" s="19">
        <f t="shared" si="31"/>
        <v>180</v>
      </c>
      <c r="AM502" s="19">
        <f>IF(Abschlüsse[[#This Row],[Ergeb]]="ET","",SQRT(($AF502-$AK502)^2+($AG502-$AL502)^2))</f>
        <v>0</v>
      </c>
      <c r="AO502" s="13"/>
      <c r="AP502" s="13"/>
      <c r="AQ502" s="19" t="str">
        <f t="shared" si="32"/>
        <v/>
      </c>
      <c r="AU502" s="19" t="str">
        <f t="shared" si="33"/>
        <v/>
      </c>
    </row>
    <row r="503" spans="3:47" ht="25.05" customHeight="1">
      <c r="C503" s="17" t="str">
        <f>IF($A503="","",IF(VLOOKUP($A503,Spiele!$A$2:$D$16,3,FALSE)=$B503,"H","G"))</f>
        <v/>
      </c>
      <c r="D503" s="17" t="str">
        <f>IF($B503="","",IF(VLOOKUP($A503,Spiele!$A$2:$F$16,3,FALSE)=$B503,VLOOKUP($A503,Spiele!$A$2:$F$16,4,FALSE),VLOOKUP($A503,Spiele!$A$2:$F$16,3,FALSE)))</f>
        <v/>
      </c>
      <c r="E503" s="18">
        <f>IF(Abschlüsse[[#This Row],[Ergeb]]="ET",0,COUNTIFS($A$2:$A503,$A503,$B$2:$B503,$B503,$L$2:$L503,"&lt;&gt;ET"))</f>
        <v>0</v>
      </c>
      <c r="F503" s="11"/>
      <c r="G503" s="12"/>
      <c r="H503" s="18">
        <f>COUNTIFS('Rote Karten'!$A$2:$A$4,$A503,'Rote Karten'!$D$2:$D$4,"&lt;&gt;"&amp;$B503,'Rote Karten'!$B$2:$B$4,"&lt;"&amp;$F503,'Rote Karten'!$C$2:$C$4,"&lt;="&amp;$G503)-COUNTIFS('Rote Karten'!$A$2:$A$4,$A503,'Rote Karten'!$D$2:$D$4,$B503,'Rote Karten'!$B$2:$B$4,"&lt;"&amp;$F503,'Rote Karten'!$C$2:$C$4,"&lt;="&amp;$G503)</f>
        <v>0</v>
      </c>
      <c r="I503" s="17" t="str">
        <f>IF(OR($L503="Tor",$L503="ET"),_xlfn.IFNA(IF(VLOOKUP($A503,Spiele!$A$2:$C$16,3,FALSE)=$B503,COUNTIFS($L$2:$L503,"Tor",$B$2:$B503,$B503,$A$2:$A503,$A503)+COUNTIFS($L$2:$L503,"ET",$B$2:$B503,$B503,$A$2:$A503,$A503)&amp;":"&amp;COUNTIFS($L$2:$L503,"Tor",$B$2:$B503,"&lt;&gt;"&amp;$B503,$A$2:$A503,$A503)+COUNTIFS($L$2:$L503,"ET",$B$2:$B503,"&lt;&gt;"&amp;$B503,$A$2:$A503,$A503),COUNTIFS($L$2:$L503,"Tor",$B$2:$B503,"&lt;&gt;"&amp;$B503,$A$2:$A503,$A503)+COUNTIFS($L$2:$L503,"ET",$B$2:$B503,"&lt;&gt;"&amp;$B503,$A$2:$A503,$A503)&amp;":"&amp;COUNTIFS($L$2:$L503,"Tor",$B$2:$B503,$B503,$A$2:$A503,$A503)+COUNTIFS($L$2:$L503,"ET",$B$2:$B503,$B503,$A$2:$A503,$A503)),""),"")</f>
        <v/>
      </c>
      <c r="J503" s="18" t="str">
        <f>_xlfn.IFNA(IF(VLOOKUP($A503,Spiele!$A$2:$D$16,3,FALSE)=$B503,(COUNTIFS($L$1:$L502,"Tor",$B$1:$B502,$B503,$A$1:$A502,$A503)+COUNTIFS($L$1:$L502,"ET",$B$1:$B502,$B503,$A$1:$A502,$A503))-(COUNTIFS($L$1:$L502,"Tor",$B$1:$B502,"&lt;&gt;"&amp;$B503,$A$1:$A502,$A503)+COUNTIFS($L$1:$L502,"ET",$B$1:$B502,"&lt;&gt;"&amp;$B503,$A$1:$A502,$A503)),(COUNTIFS($L$1:$L502,"Tor",$B$1:$B502,$B503,$A$1:$A502,$A503)+COUNTIFS($L$1:$L502,"ET",$B$1:$B502,$B503,$A$1:$A502,$A503))-(COUNTIFS($L$1:$L502,"Tor",$B$1:$B502,"&lt;&gt;"&amp;$B503,$A$1:$A502,$A503)+COUNTIFS($L$1:$L502,"ET",$B$1:$B502,"&lt;&gt;"&amp;$B503,$A$1:$A502,$A503))),"")</f>
        <v/>
      </c>
      <c r="O503" s="17"/>
      <c r="AC503" s="14"/>
      <c r="AD503" s="14"/>
      <c r="AE503" s="18"/>
      <c r="AH503" s="19">
        <f t="shared" si="30"/>
        <v>0</v>
      </c>
      <c r="AI503" s="19">
        <f t="shared" si="31"/>
        <v>180</v>
      </c>
      <c r="AM503" s="19">
        <f>IF(Abschlüsse[[#This Row],[Ergeb]]="ET","",SQRT(($AF503-$AK503)^2+($AG503-$AL503)^2))</f>
        <v>0</v>
      </c>
      <c r="AO503" s="13"/>
      <c r="AP503" s="13"/>
      <c r="AQ503" s="19" t="str">
        <f t="shared" si="32"/>
        <v/>
      </c>
      <c r="AU503" s="19" t="str">
        <f t="shared" si="33"/>
        <v/>
      </c>
    </row>
    <row r="504" spans="3:47" ht="25.05" customHeight="1">
      <c r="C504" s="17" t="str">
        <f>IF($A504="","",IF(VLOOKUP($A504,Spiele!$A$2:$D$16,3,FALSE)=$B504,"H","G"))</f>
        <v/>
      </c>
      <c r="D504" s="17" t="str">
        <f>IF($B504="","",IF(VLOOKUP($A504,Spiele!$A$2:$F$16,3,FALSE)=$B504,VLOOKUP($A504,Spiele!$A$2:$F$16,4,FALSE),VLOOKUP($A504,Spiele!$A$2:$F$16,3,FALSE)))</f>
        <v/>
      </c>
      <c r="E504" s="18">
        <f>IF(Abschlüsse[[#This Row],[Ergeb]]="ET",0,COUNTIFS($A$2:$A504,$A504,$B$2:$B504,$B504,$L$2:$L504,"&lt;&gt;ET"))</f>
        <v>0</v>
      </c>
      <c r="F504" s="11"/>
      <c r="G504" s="12"/>
      <c r="H504" s="18">
        <f>COUNTIFS('Rote Karten'!$A$2:$A$4,$A504,'Rote Karten'!$D$2:$D$4,"&lt;&gt;"&amp;$B504,'Rote Karten'!$B$2:$B$4,"&lt;"&amp;$F504,'Rote Karten'!$C$2:$C$4,"&lt;="&amp;$G504)-COUNTIFS('Rote Karten'!$A$2:$A$4,$A504,'Rote Karten'!$D$2:$D$4,$B504,'Rote Karten'!$B$2:$B$4,"&lt;"&amp;$F504,'Rote Karten'!$C$2:$C$4,"&lt;="&amp;$G504)</f>
        <v>0</v>
      </c>
      <c r="I504" s="17" t="str">
        <f>IF(OR($L504="Tor",$L504="ET"),_xlfn.IFNA(IF(VLOOKUP($A504,Spiele!$A$2:$C$16,3,FALSE)=$B504,COUNTIFS($L$2:$L504,"Tor",$B$2:$B504,$B504,$A$2:$A504,$A504)+COUNTIFS($L$2:$L504,"ET",$B$2:$B504,$B504,$A$2:$A504,$A504)&amp;":"&amp;COUNTIFS($L$2:$L504,"Tor",$B$2:$B504,"&lt;&gt;"&amp;$B504,$A$2:$A504,$A504)+COUNTIFS($L$2:$L504,"ET",$B$2:$B504,"&lt;&gt;"&amp;$B504,$A$2:$A504,$A504),COUNTIFS($L$2:$L504,"Tor",$B$2:$B504,"&lt;&gt;"&amp;$B504,$A$2:$A504,$A504)+COUNTIFS($L$2:$L504,"ET",$B$2:$B504,"&lt;&gt;"&amp;$B504,$A$2:$A504,$A504)&amp;":"&amp;COUNTIFS($L$2:$L504,"Tor",$B$2:$B504,$B504,$A$2:$A504,$A504)+COUNTIFS($L$2:$L504,"ET",$B$2:$B504,$B504,$A$2:$A504,$A504)),""),"")</f>
        <v/>
      </c>
      <c r="J504" s="18" t="str">
        <f>_xlfn.IFNA(IF(VLOOKUP($A504,Spiele!$A$2:$D$16,3,FALSE)=$B504,(COUNTIFS($L$1:$L503,"Tor",$B$1:$B503,$B504,$A$1:$A503,$A504)+COUNTIFS($L$1:$L503,"ET",$B$1:$B503,$B504,$A$1:$A503,$A504))-(COUNTIFS($L$1:$L503,"Tor",$B$1:$B503,"&lt;&gt;"&amp;$B504,$A$1:$A503,$A504)+COUNTIFS($L$1:$L503,"ET",$B$1:$B503,"&lt;&gt;"&amp;$B504,$A$1:$A503,$A504)),(COUNTIFS($L$1:$L503,"Tor",$B$1:$B503,$B504,$A$1:$A503,$A504)+COUNTIFS($L$1:$L503,"ET",$B$1:$B503,$B504,$A$1:$A503,$A504))-(COUNTIFS($L$1:$L503,"Tor",$B$1:$B503,"&lt;&gt;"&amp;$B504,$A$1:$A503,$A504)+COUNTIFS($L$1:$L503,"ET",$B$1:$B503,"&lt;&gt;"&amp;$B504,$A$1:$A503,$A504))),"")</f>
        <v/>
      </c>
      <c r="O504" s="17"/>
      <c r="AC504" s="14"/>
      <c r="AD504" s="14"/>
      <c r="AE504" s="18"/>
      <c r="AH504" s="19">
        <f t="shared" si="30"/>
        <v>0</v>
      </c>
      <c r="AI504" s="19">
        <f t="shared" si="31"/>
        <v>180</v>
      </c>
      <c r="AM504" s="19">
        <f>IF(Abschlüsse[[#This Row],[Ergeb]]="ET","",SQRT(($AF504-$AK504)^2+($AG504-$AL504)^2))</f>
        <v>0</v>
      </c>
      <c r="AO504" s="13"/>
      <c r="AP504" s="13"/>
      <c r="AQ504" s="19" t="str">
        <f t="shared" si="32"/>
        <v/>
      </c>
      <c r="AU504" s="19" t="str">
        <f t="shared" si="33"/>
        <v/>
      </c>
    </row>
    <row r="505" spans="3:47" ht="25.05" customHeight="1">
      <c r="C505" s="17" t="str">
        <f>IF($A505="","",IF(VLOOKUP($A505,Spiele!$A$2:$D$16,3,FALSE)=$B505,"H","G"))</f>
        <v/>
      </c>
      <c r="D505" s="17" t="str">
        <f>IF($B505="","",IF(VLOOKUP($A505,Spiele!$A$2:$F$16,3,FALSE)=$B505,VLOOKUP($A505,Spiele!$A$2:$F$16,4,FALSE),VLOOKUP($A505,Spiele!$A$2:$F$16,3,FALSE)))</f>
        <v/>
      </c>
      <c r="E505" s="18">
        <f>IF(Abschlüsse[[#This Row],[Ergeb]]="ET",0,COUNTIFS($A$2:$A505,$A505,$B$2:$B505,$B505,$L$2:$L505,"&lt;&gt;ET"))</f>
        <v>0</v>
      </c>
      <c r="F505" s="11"/>
      <c r="G505" s="12"/>
      <c r="H505" s="18">
        <f>COUNTIFS('Rote Karten'!$A$2:$A$4,$A505,'Rote Karten'!$D$2:$D$4,"&lt;&gt;"&amp;$B505,'Rote Karten'!$B$2:$B$4,"&lt;"&amp;$F505,'Rote Karten'!$C$2:$C$4,"&lt;="&amp;$G505)-COUNTIFS('Rote Karten'!$A$2:$A$4,$A505,'Rote Karten'!$D$2:$D$4,$B505,'Rote Karten'!$B$2:$B$4,"&lt;"&amp;$F505,'Rote Karten'!$C$2:$C$4,"&lt;="&amp;$G505)</f>
        <v>0</v>
      </c>
      <c r="I505" s="17" t="str">
        <f>IF(OR($L505="Tor",$L505="ET"),_xlfn.IFNA(IF(VLOOKUP($A505,Spiele!$A$2:$C$16,3,FALSE)=$B505,COUNTIFS($L$2:$L505,"Tor",$B$2:$B505,$B505,$A$2:$A505,$A505)+COUNTIFS($L$2:$L505,"ET",$B$2:$B505,$B505,$A$2:$A505,$A505)&amp;":"&amp;COUNTIFS($L$2:$L505,"Tor",$B$2:$B505,"&lt;&gt;"&amp;$B505,$A$2:$A505,$A505)+COUNTIFS($L$2:$L505,"ET",$B$2:$B505,"&lt;&gt;"&amp;$B505,$A$2:$A505,$A505),COUNTIFS($L$2:$L505,"Tor",$B$2:$B505,"&lt;&gt;"&amp;$B505,$A$2:$A505,$A505)+COUNTIFS($L$2:$L505,"ET",$B$2:$B505,"&lt;&gt;"&amp;$B505,$A$2:$A505,$A505)&amp;":"&amp;COUNTIFS($L$2:$L505,"Tor",$B$2:$B505,$B505,$A$2:$A505,$A505)+COUNTIFS($L$2:$L505,"ET",$B$2:$B505,$B505,$A$2:$A505,$A505)),""),"")</f>
        <v/>
      </c>
      <c r="J505" s="18" t="str">
        <f>_xlfn.IFNA(IF(VLOOKUP($A505,Spiele!$A$2:$D$16,3,FALSE)=$B505,(COUNTIFS($L$1:$L504,"Tor",$B$1:$B504,$B505,$A$1:$A504,$A505)+COUNTIFS($L$1:$L504,"ET",$B$1:$B504,$B505,$A$1:$A504,$A505))-(COUNTIFS($L$1:$L504,"Tor",$B$1:$B504,"&lt;&gt;"&amp;$B505,$A$1:$A504,$A505)+COUNTIFS($L$1:$L504,"ET",$B$1:$B504,"&lt;&gt;"&amp;$B505,$A$1:$A504,$A505)),(COUNTIFS($L$1:$L504,"Tor",$B$1:$B504,$B505,$A$1:$A504,$A505)+COUNTIFS($L$1:$L504,"ET",$B$1:$B504,$B505,$A$1:$A504,$A505))-(COUNTIFS($L$1:$L504,"Tor",$B$1:$B504,"&lt;&gt;"&amp;$B505,$A$1:$A504,$A505)+COUNTIFS($L$1:$L504,"ET",$B$1:$B504,"&lt;&gt;"&amp;$B505,$A$1:$A504,$A505))),"")</f>
        <v/>
      </c>
      <c r="O505" s="17"/>
      <c r="AC505" s="14"/>
      <c r="AD505" s="14"/>
      <c r="AE505" s="18"/>
      <c r="AH505" s="19">
        <f t="shared" si="30"/>
        <v>0</v>
      </c>
      <c r="AI505" s="19">
        <f t="shared" si="31"/>
        <v>180</v>
      </c>
      <c r="AM505" s="19">
        <f>IF(Abschlüsse[[#This Row],[Ergeb]]="ET","",SQRT(($AF505-$AK505)^2+($AG505-$AL505)^2))</f>
        <v>0</v>
      </c>
      <c r="AO505" s="13"/>
      <c r="AP505" s="13"/>
      <c r="AQ505" s="19" t="str">
        <f t="shared" si="32"/>
        <v/>
      </c>
      <c r="AU505" s="19" t="str">
        <f t="shared" si="33"/>
        <v/>
      </c>
    </row>
    <row r="506" spans="3:47" ht="25.05" customHeight="1">
      <c r="C506" s="17" t="str">
        <f>IF($A506="","",IF(VLOOKUP($A506,Spiele!$A$2:$D$16,3,FALSE)=$B506,"H","G"))</f>
        <v/>
      </c>
      <c r="D506" s="17" t="str">
        <f>IF($B506="","",IF(VLOOKUP($A506,Spiele!$A$2:$F$16,3,FALSE)=$B506,VLOOKUP($A506,Spiele!$A$2:$F$16,4,FALSE),VLOOKUP($A506,Spiele!$A$2:$F$16,3,FALSE)))</f>
        <v/>
      </c>
      <c r="E506" s="18">
        <f>IF(Abschlüsse[[#This Row],[Ergeb]]="ET",0,COUNTIFS($A$2:$A506,$A506,$B$2:$B506,$B506,$L$2:$L506,"&lt;&gt;ET"))</f>
        <v>0</v>
      </c>
      <c r="F506" s="11"/>
      <c r="G506" s="12"/>
      <c r="H506" s="18">
        <f>COUNTIFS('Rote Karten'!$A$2:$A$4,$A506,'Rote Karten'!$D$2:$D$4,"&lt;&gt;"&amp;$B506,'Rote Karten'!$B$2:$B$4,"&lt;"&amp;$F506,'Rote Karten'!$C$2:$C$4,"&lt;="&amp;$G506)-COUNTIFS('Rote Karten'!$A$2:$A$4,$A506,'Rote Karten'!$D$2:$D$4,$B506,'Rote Karten'!$B$2:$B$4,"&lt;"&amp;$F506,'Rote Karten'!$C$2:$C$4,"&lt;="&amp;$G506)</f>
        <v>0</v>
      </c>
      <c r="I506" s="17" t="str">
        <f>IF(OR($L506="Tor",$L506="ET"),_xlfn.IFNA(IF(VLOOKUP($A506,Spiele!$A$2:$C$16,3,FALSE)=$B506,COUNTIFS($L$2:$L506,"Tor",$B$2:$B506,$B506,$A$2:$A506,$A506)+COUNTIFS($L$2:$L506,"ET",$B$2:$B506,$B506,$A$2:$A506,$A506)&amp;":"&amp;COUNTIFS($L$2:$L506,"Tor",$B$2:$B506,"&lt;&gt;"&amp;$B506,$A$2:$A506,$A506)+COUNTIFS($L$2:$L506,"ET",$B$2:$B506,"&lt;&gt;"&amp;$B506,$A$2:$A506,$A506),COUNTIFS($L$2:$L506,"Tor",$B$2:$B506,"&lt;&gt;"&amp;$B506,$A$2:$A506,$A506)+COUNTIFS($L$2:$L506,"ET",$B$2:$B506,"&lt;&gt;"&amp;$B506,$A$2:$A506,$A506)&amp;":"&amp;COUNTIFS($L$2:$L506,"Tor",$B$2:$B506,$B506,$A$2:$A506,$A506)+COUNTIFS($L$2:$L506,"ET",$B$2:$B506,$B506,$A$2:$A506,$A506)),""),"")</f>
        <v/>
      </c>
      <c r="J506" s="18" t="str">
        <f>_xlfn.IFNA(IF(VLOOKUP($A506,Spiele!$A$2:$D$16,3,FALSE)=$B506,(COUNTIFS($L$1:$L505,"Tor",$B$1:$B505,$B506,$A$1:$A505,$A506)+COUNTIFS($L$1:$L505,"ET",$B$1:$B505,$B506,$A$1:$A505,$A506))-(COUNTIFS($L$1:$L505,"Tor",$B$1:$B505,"&lt;&gt;"&amp;$B506,$A$1:$A505,$A506)+COUNTIFS($L$1:$L505,"ET",$B$1:$B505,"&lt;&gt;"&amp;$B506,$A$1:$A505,$A506)),(COUNTIFS($L$1:$L505,"Tor",$B$1:$B505,$B506,$A$1:$A505,$A506)+COUNTIFS($L$1:$L505,"ET",$B$1:$B505,$B506,$A$1:$A505,$A506))-(COUNTIFS($L$1:$L505,"Tor",$B$1:$B505,"&lt;&gt;"&amp;$B506,$A$1:$A505,$A506)+COUNTIFS($L$1:$L505,"ET",$B$1:$B505,"&lt;&gt;"&amp;$B506,$A$1:$A505,$A506))),"")</f>
        <v/>
      </c>
      <c r="O506" s="17"/>
      <c r="AC506" s="14"/>
      <c r="AD506" s="14"/>
      <c r="AE506" s="18"/>
      <c r="AH506" s="19">
        <f t="shared" si="30"/>
        <v>0</v>
      </c>
      <c r="AI506" s="19">
        <f t="shared" si="31"/>
        <v>180</v>
      </c>
      <c r="AM506" s="19">
        <f>IF(Abschlüsse[[#This Row],[Ergeb]]="ET","",SQRT(($AF506-$AK506)^2+($AG506-$AL506)^2))</f>
        <v>0</v>
      </c>
      <c r="AO506" s="13"/>
      <c r="AP506" s="13"/>
      <c r="AQ506" s="19" t="str">
        <f t="shared" si="32"/>
        <v/>
      </c>
      <c r="AU506" s="19" t="str">
        <f t="shared" si="33"/>
        <v/>
      </c>
    </row>
    <row r="507" spans="3:47" ht="25.05" customHeight="1">
      <c r="C507" s="17" t="str">
        <f>IF($A507="","",IF(VLOOKUP($A507,Spiele!$A$2:$D$16,3,FALSE)=$B507,"H","G"))</f>
        <v/>
      </c>
      <c r="D507" s="17" t="str">
        <f>IF($B507="","",IF(VLOOKUP($A507,Spiele!$A$2:$F$16,3,FALSE)=$B507,VLOOKUP($A507,Spiele!$A$2:$F$16,4,FALSE),VLOOKUP($A507,Spiele!$A$2:$F$16,3,FALSE)))</f>
        <v/>
      </c>
      <c r="E507" s="18">
        <f>IF(Abschlüsse[[#This Row],[Ergeb]]="ET",0,COUNTIFS($A$2:$A507,$A507,$B$2:$B507,$B507,$L$2:$L507,"&lt;&gt;ET"))</f>
        <v>0</v>
      </c>
      <c r="F507" s="11"/>
      <c r="G507" s="12"/>
      <c r="H507" s="18">
        <f>COUNTIFS('Rote Karten'!$A$2:$A$4,$A507,'Rote Karten'!$D$2:$D$4,"&lt;&gt;"&amp;$B507,'Rote Karten'!$B$2:$B$4,"&lt;"&amp;$F507,'Rote Karten'!$C$2:$C$4,"&lt;="&amp;$G507)-COUNTIFS('Rote Karten'!$A$2:$A$4,$A507,'Rote Karten'!$D$2:$D$4,$B507,'Rote Karten'!$B$2:$B$4,"&lt;"&amp;$F507,'Rote Karten'!$C$2:$C$4,"&lt;="&amp;$G507)</f>
        <v>0</v>
      </c>
      <c r="I507" s="17" t="str">
        <f>IF(OR($L507="Tor",$L507="ET"),_xlfn.IFNA(IF(VLOOKUP($A507,Spiele!$A$2:$C$16,3,FALSE)=$B507,COUNTIFS($L$2:$L507,"Tor",$B$2:$B507,$B507,$A$2:$A507,$A507)+COUNTIFS($L$2:$L507,"ET",$B$2:$B507,$B507,$A$2:$A507,$A507)&amp;":"&amp;COUNTIFS($L$2:$L507,"Tor",$B$2:$B507,"&lt;&gt;"&amp;$B507,$A$2:$A507,$A507)+COUNTIFS($L$2:$L507,"ET",$B$2:$B507,"&lt;&gt;"&amp;$B507,$A$2:$A507,$A507),COUNTIFS($L$2:$L507,"Tor",$B$2:$B507,"&lt;&gt;"&amp;$B507,$A$2:$A507,$A507)+COUNTIFS($L$2:$L507,"ET",$B$2:$B507,"&lt;&gt;"&amp;$B507,$A$2:$A507,$A507)&amp;":"&amp;COUNTIFS($L$2:$L507,"Tor",$B$2:$B507,$B507,$A$2:$A507,$A507)+COUNTIFS($L$2:$L507,"ET",$B$2:$B507,$B507,$A$2:$A507,$A507)),""),"")</f>
        <v/>
      </c>
      <c r="J507" s="18" t="str">
        <f>_xlfn.IFNA(IF(VLOOKUP($A507,Spiele!$A$2:$D$16,3,FALSE)=$B507,(COUNTIFS($L$1:$L506,"Tor",$B$1:$B506,$B507,$A$1:$A506,$A507)+COUNTIFS($L$1:$L506,"ET",$B$1:$B506,$B507,$A$1:$A506,$A507))-(COUNTIFS($L$1:$L506,"Tor",$B$1:$B506,"&lt;&gt;"&amp;$B507,$A$1:$A506,$A507)+COUNTIFS($L$1:$L506,"ET",$B$1:$B506,"&lt;&gt;"&amp;$B507,$A$1:$A506,$A507)),(COUNTIFS($L$1:$L506,"Tor",$B$1:$B506,$B507,$A$1:$A506,$A507)+COUNTIFS($L$1:$L506,"ET",$B$1:$B506,$B507,$A$1:$A506,$A507))-(COUNTIFS($L$1:$L506,"Tor",$B$1:$B506,"&lt;&gt;"&amp;$B507,$A$1:$A506,$A507)+COUNTIFS($L$1:$L506,"ET",$B$1:$B506,"&lt;&gt;"&amp;$B507,$A$1:$A506,$A507))),"")</f>
        <v/>
      </c>
      <c r="O507" s="17"/>
      <c r="AC507" s="14"/>
      <c r="AD507" s="14"/>
      <c r="AE507" s="18"/>
      <c r="AH507" s="19">
        <f t="shared" si="30"/>
        <v>0</v>
      </c>
      <c r="AI507" s="19">
        <f t="shared" si="31"/>
        <v>180</v>
      </c>
      <c r="AM507" s="19">
        <f>IF(Abschlüsse[[#This Row],[Ergeb]]="ET","",SQRT(($AF507-$AK507)^2+($AG507-$AL507)^2))</f>
        <v>0</v>
      </c>
      <c r="AO507" s="13"/>
      <c r="AP507" s="13"/>
      <c r="AQ507" s="19" t="str">
        <f t="shared" si="32"/>
        <v/>
      </c>
      <c r="AU507" s="19" t="str">
        <f t="shared" si="33"/>
        <v/>
      </c>
    </row>
    <row r="508" spans="3:47" ht="25.05" customHeight="1">
      <c r="C508" s="17" t="str">
        <f>IF($A508="","",IF(VLOOKUP($A508,Spiele!$A$2:$D$16,3,FALSE)=$B508,"H","G"))</f>
        <v/>
      </c>
      <c r="D508" s="17" t="str">
        <f>IF($B508="","",IF(VLOOKUP($A508,Spiele!$A$2:$F$16,3,FALSE)=$B508,VLOOKUP($A508,Spiele!$A$2:$F$16,4,FALSE),VLOOKUP($A508,Spiele!$A$2:$F$16,3,FALSE)))</f>
        <v/>
      </c>
      <c r="E508" s="18">
        <f>IF(Abschlüsse[[#This Row],[Ergeb]]="ET",0,COUNTIFS($A$2:$A508,$A508,$B$2:$B508,$B508,$L$2:$L508,"&lt;&gt;ET"))</f>
        <v>0</v>
      </c>
      <c r="F508" s="11"/>
      <c r="G508" s="12"/>
      <c r="H508" s="18">
        <f>COUNTIFS('Rote Karten'!$A$2:$A$4,$A508,'Rote Karten'!$D$2:$D$4,"&lt;&gt;"&amp;$B508,'Rote Karten'!$B$2:$B$4,"&lt;"&amp;$F508,'Rote Karten'!$C$2:$C$4,"&lt;="&amp;$G508)-COUNTIFS('Rote Karten'!$A$2:$A$4,$A508,'Rote Karten'!$D$2:$D$4,$B508,'Rote Karten'!$B$2:$B$4,"&lt;"&amp;$F508,'Rote Karten'!$C$2:$C$4,"&lt;="&amp;$G508)</f>
        <v>0</v>
      </c>
      <c r="I508" s="17" t="str">
        <f>IF(OR($L508="Tor",$L508="ET"),_xlfn.IFNA(IF(VLOOKUP($A508,Spiele!$A$2:$C$16,3,FALSE)=$B508,COUNTIFS($L$2:$L508,"Tor",$B$2:$B508,$B508,$A$2:$A508,$A508)+COUNTIFS($L$2:$L508,"ET",$B$2:$B508,$B508,$A$2:$A508,$A508)&amp;":"&amp;COUNTIFS($L$2:$L508,"Tor",$B$2:$B508,"&lt;&gt;"&amp;$B508,$A$2:$A508,$A508)+COUNTIFS($L$2:$L508,"ET",$B$2:$B508,"&lt;&gt;"&amp;$B508,$A$2:$A508,$A508),COUNTIFS($L$2:$L508,"Tor",$B$2:$B508,"&lt;&gt;"&amp;$B508,$A$2:$A508,$A508)+COUNTIFS($L$2:$L508,"ET",$B$2:$B508,"&lt;&gt;"&amp;$B508,$A$2:$A508,$A508)&amp;":"&amp;COUNTIFS($L$2:$L508,"Tor",$B$2:$B508,$B508,$A$2:$A508,$A508)+COUNTIFS($L$2:$L508,"ET",$B$2:$B508,$B508,$A$2:$A508,$A508)),""),"")</f>
        <v/>
      </c>
      <c r="J508" s="18" t="str">
        <f>_xlfn.IFNA(IF(VLOOKUP($A508,Spiele!$A$2:$D$16,3,FALSE)=$B508,(COUNTIFS($L$1:$L507,"Tor",$B$1:$B507,$B508,$A$1:$A507,$A508)+COUNTIFS($L$1:$L507,"ET",$B$1:$B507,$B508,$A$1:$A507,$A508))-(COUNTIFS($L$1:$L507,"Tor",$B$1:$B507,"&lt;&gt;"&amp;$B508,$A$1:$A507,$A508)+COUNTIFS($L$1:$L507,"ET",$B$1:$B507,"&lt;&gt;"&amp;$B508,$A$1:$A507,$A508)),(COUNTIFS($L$1:$L507,"Tor",$B$1:$B507,$B508,$A$1:$A507,$A508)+COUNTIFS($L$1:$L507,"ET",$B$1:$B507,$B508,$A$1:$A507,$A508))-(COUNTIFS($L$1:$L507,"Tor",$B$1:$B507,"&lt;&gt;"&amp;$B508,$A$1:$A507,$A508)+COUNTIFS($L$1:$L507,"ET",$B$1:$B507,"&lt;&gt;"&amp;$B508,$A$1:$A507,$A508))),"")</f>
        <v/>
      </c>
      <c r="O508" s="17"/>
      <c r="AC508" s="14"/>
      <c r="AD508" s="14"/>
      <c r="AE508" s="18"/>
      <c r="AH508" s="19">
        <f t="shared" si="30"/>
        <v>0</v>
      </c>
      <c r="AI508" s="19">
        <f t="shared" si="31"/>
        <v>180</v>
      </c>
      <c r="AM508" s="19">
        <f>IF(Abschlüsse[[#This Row],[Ergeb]]="ET","",SQRT(($AF508-$AK508)^2+($AG508-$AL508)^2))</f>
        <v>0</v>
      </c>
      <c r="AO508" s="13"/>
      <c r="AP508" s="13"/>
      <c r="AQ508" s="19" t="str">
        <f t="shared" si="32"/>
        <v/>
      </c>
      <c r="AU508" s="19" t="str">
        <f t="shared" si="33"/>
        <v/>
      </c>
    </row>
    <row r="509" spans="3:47" ht="25.05" customHeight="1">
      <c r="C509" s="17" t="str">
        <f>IF($A509="","",IF(VLOOKUP($A509,Spiele!$A$2:$D$16,3,FALSE)=$B509,"H","G"))</f>
        <v/>
      </c>
      <c r="D509" s="17" t="str">
        <f>IF($B509="","",IF(VLOOKUP($A509,Spiele!$A$2:$F$16,3,FALSE)=$B509,VLOOKUP($A509,Spiele!$A$2:$F$16,4,FALSE),VLOOKUP($A509,Spiele!$A$2:$F$16,3,FALSE)))</f>
        <v/>
      </c>
      <c r="E509" s="18">
        <f>IF(Abschlüsse[[#This Row],[Ergeb]]="ET",0,COUNTIFS($A$2:$A509,$A509,$B$2:$B509,$B509,$L$2:$L509,"&lt;&gt;ET"))</f>
        <v>0</v>
      </c>
      <c r="F509" s="11"/>
      <c r="G509" s="12"/>
      <c r="H509" s="18">
        <f>COUNTIFS('Rote Karten'!$A$2:$A$4,$A509,'Rote Karten'!$D$2:$D$4,"&lt;&gt;"&amp;$B509,'Rote Karten'!$B$2:$B$4,"&lt;"&amp;$F509,'Rote Karten'!$C$2:$C$4,"&lt;="&amp;$G509)-COUNTIFS('Rote Karten'!$A$2:$A$4,$A509,'Rote Karten'!$D$2:$D$4,$B509,'Rote Karten'!$B$2:$B$4,"&lt;"&amp;$F509,'Rote Karten'!$C$2:$C$4,"&lt;="&amp;$G509)</f>
        <v>0</v>
      </c>
      <c r="I509" s="17" t="str">
        <f>IF(OR($L509="Tor",$L509="ET"),_xlfn.IFNA(IF(VLOOKUP($A509,Spiele!$A$2:$C$16,3,FALSE)=$B509,COUNTIFS($L$2:$L509,"Tor",$B$2:$B509,$B509,$A$2:$A509,$A509)+COUNTIFS($L$2:$L509,"ET",$B$2:$B509,$B509,$A$2:$A509,$A509)&amp;":"&amp;COUNTIFS($L$2:$L509,"Tor",$B$2:$B509,"&lt;&gt;"&amp;$B509,$A$2:$A509,$A509)+COUNTIFS($L$2:$L509,"ET",$B$2:$B509,"&lt;&gt;"&amp;$B509,$A$2:$A509,$A509),COUNTIFS($L$2:$L509,"Tor",$B$2:$B509,"&lt;&gt;"&amp;$B509,$A$2:$A509,$A509)+COUNTIFS($L$2:$L509,"ET",$B$2:$B509,"&lt;&gt;"&amp;$B509,$A$2:$A509,$A509)&amp;":"&amp;COUNTIFS($L$2:$L509,"Tor",$B$2:$B509,$B509,$A$2:$A509,$A509)+COUNTIFS($L$2:$L509,"ET",$B$2:$B509,$B509,$A$2:$A509,$A509)),""),"")</f>
        <v/>
      </c>
      <c r="J509" s="18" t="str">
        <f>_xlfn.IFNA(IF(VLOOKUP($A509,Spiele!$A$2:$D$16,3,FALSE)=$B509,(COUNTIFS($L$1:$L508,"Tor",$B$1:$B508,$B509,$A$1:$A508,$A509)+COUNTIFS($L$1:$L508,"ET",$B$1:$B508,$B509,$A$1:$A508,$A509))-(COUNTIFS($L$1:$L508,"Tor",$B$1:$B508,"&lt;&gt;"&amp;$B509,$A$1:$A508,$A509)+COUNTIFS($L$1:$L508,"ET",$B$1:$B508,"&lt;&gt;"&amp;$B509,$A$1:$A508,$A509)),(COUNTIFS($L$1:$L508,"Tor",$B$1:$B508,$B509,$A$1:$A508,$A509)+COUNTIFS($L$1:$L508,"ET",$B$1:$B508,$B509,$A$1:$A508,$A509))-(COUNTIFS($L$1:$L508,"Tor",$B$1:$B508,"&lt;&gt;"&amp;$B509,$A$1:$A508,$A509)+COUNTIFS($L$1:$L508,"ET",$B$1:$B508,"&lt;&gt;"&amp;$B509,$A$1:$A508,$A509))),"")</f>
        <v/>
      </c>
      <c r="O509" s="17"/>
      <c r="AC509" s="14"/>
      <c r="AD509" s="14"/>
      <c r="AE509" s="18"/>
      <c r="AH509" s="19">
        <f t="shared" si="30"/>
        <v>0</v>
      </c>
      <c r="AI509" s="19">
        <f t="shared" si="31"/>
        <v>180</v>
      </c>
      <c r="AM509" s="19">
        <f>IF(Abschlüsse[[#This Row],[Ergeb]]="ET","",SQRT(($AF509-$AK509)^2+($AG509-$AL509)^2))</f>
        <v>0</v>
      </c>
      <c r="AO509" s="13"/>
      <c r="AP509" s="13"/>
      <c r="AQ509" s="19" t="str">
        <f t="shared" si="32"/>
        <v/>
      </c>
      <c r="AU509" s="19" t="str">
        <f t="shared" si="33"/>
        <v/>
      </c>
    </row>
    <row r="510" spans="3:47" ht="25.05" customHeight="1">
      <c r="C510" s="17" t="str">
        <f>IF($A510="","",IF(VLOOKUP($A510,Spiele!$A$2:$D$16,3,FALSE)=$B510,"H","G"))</f>
        <v/>
      </c>
      <c r="D510" s="17" t="str">
        <f>IF($B510="","",IF(VLOOKUP($A510,Spiele!$A$2:$F$16,3,FALSE)=$B510,VLOOKUP($A510,Spiele!$A$2:$F$16,4,FALSE),VLOOKUP($A510,Spiele!$A$2:$F$16,3,FALSE)))</f>
        <v/>
      </c>
      <c r="E510" s="18">
        <f>IF(Abschlüsse[[#This Row],[Ergeb]]="ET",0,COUNTIFS($A$2:$A510,$A510,$B$2:$B510,$B510,$L$2:$L510,"&lt;&gt;ET"))</f>
        <v>0</v>
      </c>
      <c r="F510" s="11"/>
      <c r="G510" s="12"/>
      <c r="H510" s="18">
        <f>COUNTIFS('Rote Karten'!$A$2:$A$4,$A510,'Rote Karten'!$D$2:$D$4,"&lt;&gt;"&amp;$B510,'Rote Karten'!$B$2:$B$4,"&lt;"&amp;$F510,'Rote Karten'!$C$2:$C$4,"&lt;="&amp;$G510)-COUNTIFS('Rote Karten'!$A$2:$A$4,$A510,'Rote Karten'!$D$2:$D$4,$B510,'Rote Karten'!$B$2:$B$4,"&lt;"&amp;$F510,'Rote Karten'!$C$2:$C$4,"&lt;="&amp;$G510)</f>
        <v>0</v>
      </c>
      <c r="I510" s="17" t="str">
        <f>IF(OR($L510="Tor",$L510="ET"),_xlfn.IFNA(IF(VLOOKUP($A510,Spiele!$A$2:$C$16,3,FALSE)=$B510,COUNTIFS($L$2:$L510,"Tor",$B$2:$B510,$B510,$A$2:$A510,$A510)+COUNTIFS($L$2:$L510,"ET",$B$2:$B510,$B510,$A$2:$A510,$A510)&amp;":"&amp;COUNTIFS($L$2:$L510,"Tor",$B$2:$B510,"&lt;&gt;"&amp;$B510,$A$2:$A510,$A510)+COUNTIFS($L$2:$L510,"ET",$B$2:$B510,"&lt;&gt;"&amp;$B510,$A$2:$A510,$A510),COUNTIFS($L$2:$L510,"Tor",$B$2:$B510,"&lt;&gt;"&amp;$B510,$A$2:$A510,$A510)+COUNTIFS($L$2:$L510,"ET",$B$2:$B510,"&lt;&gt;"&amp;$B510,$A$2:$A510,$A510)&amp;":"&amp;COUNTIFS($L$2:$L510,"Tor",$B$2:$B510,$B510,$A$2:$A510,$A510)+COUNTIFS($L$2:$L510,"ET",$B$2:$B510,$B510,$A$2:$A510,$A510)),""),"")</f>
        <v/>
      </c>
      <c r="J510" s="18" t="str">
        <f>_xlfn.IFNA(IF(VLOOKUP($A510,Spiele!$A$2:$D$16,3,FALSE)=$B510,(COUNTIFS($L$1:$L509,"Tor",$B$1:$B509,$B510,$A$1:$A509,$A510)+COUNTIFS($L$1:$L509,"ET",$B$1:$B509,$B510,$A$1:$A509,$A510))-(COUNTIFS($L$1:$L509,"Tor",$B$1:$B509,"&lt;&gt;"&amp;$B510,$A$1:$A509,$A510)+COUNTIFS($L$1:$L509,"ET",$B$1:$B509,"&lt;&gt;"&amp;$B510,$A$1:$A509,$A510)),(COUNTIFS($L$1:$L509,"Tor",$B$1:$B509,$B510,$A$1:$A509,$A510)+COUNTIFS($L$1:$L509,"ET",$B$1:$B509,$B510,$A$1:$A509,$A510))-(COUNTIFS($L$1:$L509,"Tor",$B$1:$B509,"&lt;&gt;"&amp;$B510,$A$1:$A509,$A510)+COUNTIFS($L$1:$L509,"ET",$B$1:$B509,"&lt;&gt;"&amp;$B510,$A$1:$A509,$A510))),"")</f>
        <v/>
      </c>
      <c r="O510" s="17"/>
      <c r="AC510" s="14"/>
      <c r="AD510" s="14"/>
      <c r="AE510" s="18"/>
      <c r="AH510" s="19">
        <f t="shared" si="30"/>
        <v>0</v>
      </c>
      <c r="AI510" s="19">
        <f t="shared" si="31"/>
        <v>180</v>
      </c>
      <c r="AM510" s="19">
        <f>IF(Abschlüsse[[#This Row],[Ergeb]]="ET","",SQRT(($AF510-$AK510)^2+($AG510-$AL510)^2))</f>
        <v>0</v>
      </c>
      <c r="AO510" s="13"/>
      <c r="AP510" s="13"/>
      <c r="AQ510" s="19" t="str">
        <f t="shared" si="32"/>
        <v/>
      </c>
      <c r="AU510" s="19" t="str">
        <f t="shared" si="33"/>
        <v/>
      </c>
    </row>
    <row r="511" spans="3:47" ht="25.05" customHeight="1">
      <c r="C511" s="17" t="str">
        <f>IF($A511="","",IF(VLOOKUP($A511,Spiele!$A$2:$D$16,3,FALSE)=$B511,"H","G"))</f>
        <v/>
      </c>
      <c r="D511" s="17" t="str">
        <f>IF($B511="","",IF(VLOOKUP($A511,Spiele!$A$2:$F$16,3,FALSE)=$B511,VLOOKUP($A511,Spiele!$A$2:$F$16,4,FALSE),VLOOKUP($A511,Spiele!$A$2:$F$16,3,FALSE)))</f>
        <v/>
      </c>
      <c r="E511" s="18">
        <f>IF(Abschlüsse[[#This Row],[Ergeb]]="ET",0,COUNTIFS($A$2:$A511,$A511,$B$2:$B511,$B511,$L$2:$L511,"&lt;&gt;ET"))</f>
        <v>0</v>
      </c>
      <c r="F511" s="11"/>
      <c r="G511" s="12"/>
      <c r="H511" s="18">
        <f>COUNTIFS('Rote Karten'!$A$2:$A$4,$A511,'Rote Karten'!$D$2:$D$4,"&lt;&gt;"&amp;$B511,'Rote Karten'!$B$2:$B$4,"&lt;"&amp;$F511,'Rote Karten'!$C$2:$C$4,"&lt;="&amp;$G511)-COUNTIFS('Rote Karten'!$A$2:$A$4,$A511,'Rote Karten'!$D$2:$D$4,$B511,'Rote Karten'!$B$2:$B$4,"&lt;"&amp;$F511,'Rote Karten'!$C$2:$C$4,"&lt;="&amp;$G511)</f>
        <v>0</v>
      </c>
      <c r="I511" s="17" t="str">
        <f>IF(OR($L511="Tor",$L511="ET"),_xlfn.IFNA(IF(VLOOKUP($A511,Spiele!$A$2:$C$16,3,FALSE)=$B511,COUNTIFS($L$2:$L511,"Tor",$B$2:$B511,$B511,$A$2:$A511,$A511)+COUNTIFS($L$2:$L511,"ET",$B$2:$B511,$B511,$A$2:$A511,$A511)&amp;":"&amp;COUNTIFS($L$2:$L511,"Tor",$B$2:$B511,"&lt;&gt;"&amp;$B511,$A$2:$A511,$A511)+COUNTIFS($L$2:$L511,"ET",$B$2:$B511,"&lt;&gt;"&amp;$B511,$A$2:$A511,$A511),COUNTIFS($L$2:$L511,"Tor",$B$2:$B511,"&lt;&gt;"&amp;$B511,$A$2:$A511,$A511)+COUNTIFS($L$2:$L511,"ET",$B$2:$B511,"&lt;&gt;"&amp;$B511,$A$2:$A511,$A511)&amp;":"&amp;COUNTIFS($L$2:$L511,"Tor",$B$2:$B511,$B511,$A$2:$A511,$A511)+COUNTIFS($L$2:$L511,"ET",$B$2:$B511,$B511,$A$2:$A511,$A511)),""),"")</f>
        <v/>
      </c>
      <c r="J511" s="18" t="str">
        <f>_xlfn.IFNA(IF(VLOOKUP($A511,Spiele!$A$2:$D$16,3,FALSE)=$B511,(COUNTIFS($L$1:$L510,"Tor",$B$1:$B510,$B511,$A$1:$A510,$A511)+COUNTIFS($L$1:$L510,"ET",$B$1:$B510,$B511,$A$1:$A510,$A511))-(COUNTIFS($L$1:$L510,"Tor",$B$1:$B510,"&lt;&gt;"&amp;$B511,$A$1:$A510,$A511)+COUNTIFS($L$1:$L510,"ET",$B$1:$B510,"&lt;&gt;"&amp;$B511,$A$1:$A510,$A511)),(COUNTIFS($L$1:$L510,"Tor",$B$1:$B510,$B511,$A$1:$A510,$A511)+COUNTIFS($L$1:$L510,"ET",$B$1:$B510,$B511,$A$1:$A510,$A511))-(COUNTIFS($L$1:$L510,"Tor",$B$1:$B510,"&lt;&gt;"&amp;$B511,$A$1:$A510,$A511)+COUNTIFS($L$1:$L510,"ET",$B$1:$B510,"&lt;&gt;"&amp;$B511,$A$1:$A510,$A511))),"")</f>
        <v/>
      </c>
      <c r="O511" s="17"/>
      <c r="AC511" s="14"/>
      <c r="AD511" s="14"/>
      <c r="AE511" s="18"/>
      <c r="AH511" s="19">
        <f t="shared" si="30"/>
        <v>0</v>
      </c>
      <c r="AI511" s="19">
        <f t="shared" si="31"/>
        <v>180</v>
      </c>
      <c r="AM511" s="19">
        <f>IF(Abschlüsse[[#This Row],[Ergeb]]="ET","",SQRT(($AF511-$AK511)^2+($AG511-$AL511)^2))</f>
        <v>0</v>
      </c>
      <c r="AO511" s="13"/>
      <c r="AP511" s="13"/>
      <c r="AQ511" s="19" t="str">
        <f t="shared" si="32"/>
        <v/>
      </c>
      <c r="AU511" s="19" t="str">
        <f t="shared" si="33"/>
        <v/>
      </c>
    </row>
    <row r="512" spans="3:47" ht="25.05" customHeight="1">
      <c r="C512" s="17" t="str">
        <f>IF($A512="","",IF(VLOOKUP($A512,Spiele!$A$2:$D$16,3,FALSE)=$B512,"H","G"))</f>
        <v/>
      </c>
      <c r="D512" s="17" t="str">
        <f>IF($B512="","",IF(VLOOKUP($A512,Spiele!$A$2:$F$16,3,FALSE)=$B512,VLOOKUP($A512,Spiele!$A$2:$F$16,4,FALSE),VLOOKUP($A512,Spiele!$A$2:$F$16,3,FALSE)))</f>
        <v/>
      </c>
      <c r="E512" s="18">
        <f>IF(Abschlüsse[[#This Row],[Ergeb]]="ET",0,COUNTIFS($A$2:$A512,$A512,$B$2:$B512,$B512,$L$2:$L512,"&lt;&gt;ET"))</f>
        <v>0</v>
      </c>
      <c r="F512" s="11"/>
      <c r="G512" s="12"/>
      <c r="H512" s="18">
        <f>COUNTIFS('Rote Karten'!$A$2:$A$4,$A512,'Rote Karten'!$D$2:$D$4,"&lt;&gt;"&amp;$B512,'Rote Karten'!$B$2:$B$4,"&lt;"&amp;$F512,'Rote Karten'!$C$2:$C$4,"&lt;="&amp;$G512)-COUNTIFS('Rote Karten'!$A$2:$A$4,$A512,'Rote Karten'!$D$2:$D$4,$B512,'Rote Karten'!$B$2:$B$4,"&lt;"&amp;$F512,'Rote Karten'!$C$2:$C$4,"&lt;="&amp;$G512)</f>
        <v>0</v>
      </c>
      <c r="I512" s="17" t="str">
        <f>IF(OR($L512="Tor",$L512="ET"),_xlfn.IFNA(IF(VLOOKUP($A512,Spiele!$A$2:$C$16,3,FALSE)=$B512,COUNTIFS($L$2:$L512,"Tor",$B$2:$B512,$B512,$A$2:$A512,$A512)+COUNTIFS($L$2:$L512,"ET",$B$2:$B512,$B512,$A$2:$A512,$A512)&amp;":"&amp;COUNTIFS($L$2:$L512,"Tor",$B$2:$B512,"&lt;&gt;"&amp;$B512,$A$2:$A512,$A512)+COUNTIFS($L$2:$L512,"ET",$B$2:$B512,"&lt;&gt;"&amp;$B512,$A$2:$A512,$A512),COUNTIFS($L$2:$L512,"Tor",$B$2:$B512,"&lt;&gt;"&amp;$B512,$A$2:$A512,$A512)+COUNTIFS($L$2:$L512,"ET",$B$2:$B512,"&lt;&gt;"&amp;$B512,$A$2:$A512,$A512)&amp;":"&amp;COUNTIFS($L$2:$L512,"Tor",$B$2:$B512,$B512,$A$2:$A512,$A512)+COUNTIFS($L$2:$L512,"ET",$B$2:$B512,$B512,$A$2:$A512,$A512)),""),"")</f>
        <v/>
      </c>
      <c r="J512" s="18" t="str">
        <f>_xlfn.IFNA(IF(VLOOKUP($A512,Spiele!$A$2:$D$16,3,FALSE)=$B512,(COUNTIFS($L$1:$L511,"Tor",$B$1:$B511,$B512,$A$1:$A511,$A512)+COUNTIFS($L$1:$L511,"ET",$B$1:$B511,$B512,$A$1:$A511,$A512))-(COUNTIFS($L$1:$L511,"Tor",$B$1:$B511,"&lt;&gt;"&amp;$B512,$A$1:$A511,$A512)+COUNTIFS($L$1:$L511,"ET",$B$1:$B511,"&lt;&gt;"&amp;$B512,$A$1:$A511,$A512)),(COUNTIFS($L$1:$L511,"Tor",$B$1:$B511,$B512,$A$1:$A511,$A512)+COUNTIFS($L$1:$L511,"ET",$B$1:$B511,$B512,$A$1:$A511,$A512))-(COUNTIFS($L$1:$L511,"Tor",$B$1:$B511,"&lt;&gt;"&amp;$B512,$A$1:$A511,$A512)+COUNTIFS($L$1:$L511,"ET",$B$1:$B511,"&lt;&gt;"&amp;$B512,$A$1:$A511,$A512))),"")</f>
        <v/>
      </c>
      <c r="O512" s="17"/>
      <c r="AC512" s="14"/>
      <c r="AD512" s="14"/>
      <c r="AE512" s="18"/>
      <c r="AH512" s="19">
        <f t="shared" si="30"/>
        <v>0</v>
      </c>
      <c r="AI512" s="19">
        <f t="shared" si="31"/>
        <v>180</v>
      </c>
      <c r="AM512" s="19">
        <f>IF(Abschlüsse[[#This Row],[Ergeb]]="ET","",SQRT(($AF512-$AK512)^2+($AG512-$AL512)^2))</f>
        <v>0</v>
      </c>
      <c r="AO512" s="13"/>
      <c r="AP512" s="13"/>
      <c r="AQ512" s="19" t="str">
        <f t="shared" si="32"/>
        <v/>
      </c>
      <c r="AU512" s="19" t="str">
        <f t="shared" si="33"/>
        <v/>
      </c>
    </row>
    <row r="513" spans="3:47" ht="25.05" customHeight="1">
      <c r="C513" s="17" t="str">
        <f>IF($A513="","",IF(VLOOKUP($A513,Spiele!$A$2:$D$16,3,FALSE)=$B513,"H","G"))</f>
        <v/>
      </c>
      <c r="D513" s="17" t="str">
        <f>IF($B513="","",IF(VLOOKUP($A513,Spiele!$A$2:$F$16,3,FALSE)=$B513,VLOOKUP($A513,Spiele!$A$2:$F$16,4,FALSE),VLOOKUP($A513,Spiele!$A$2:$F$16,3,FALSE)))</f>
        <v/>
      </c>
      <c r="E513" s="18">
        <f>IF(Abschlüsse[[#This Row],[Ergeb]]="ET",0,COUNTIFS($A$2:$A513,$A513,$B$2:$B513,$B513,$L$2:$L513,"&lt;&gt;ET"))</f>
        <v>0</v>
      </c>
      <c r="F513" s="11"/>
      <c r="G513" s="12"/>
      <c r="H513" s="18">
        <f>COUNTIFS('Rote Karten'!$A$2:$A$4,$A513,'Rote Karten'!$D$2:$D$4,"&lt;&gt;"&amp;$B513,'Rote Karten'!$B$2:$B$4,"&lt;"&amp;$F513,'Rote Karten'!$C$2:$C$4,"&lt;="&amp;$G513)-COUNTIFS('Rote Karten'!$A$2:$A$4,$A513,'Rote Karten'!$D$2:$D$4,$B513,'Rote Karten'!$B$2:$B$4,"&lt;"&amp;$F513,'Rote Karten'!$C$2:$C$4,"&lt;="&amp;$G513)</f>
        <v>0</v>
      </c>
      <c r="I513" s="17" t="str">
        <f>IF(OR($L513="Tor",$L513="ET"),_xlfn.IFNA(IF(VLOOKUP($A513,Spiele!$A$2:$C$16,3,FALSE)=$B513,COUNTIFS($L$2:$L513,"Tor",$B$2:$B513,$B513,$A$2:$A513,$A513)+COUNTIFS($L$2:$L513,"ET",$B$2:$B513,$B513,$A$2:$A513,$A513)&amp;":"&amp;COUNTIFS($L$2:$L513,"Tor",$B$2:$B513,"&lt;&gt;"&amp;$B513,$A$2:$A513,$A513)+COUNTIFS($L$2:$L513,"ET",$B$2:$B513,"&lt;&gt;"&amp;$B513,$A$2:$A513,$A513),COUNTIFS($L$2:$L513,"Tor",$B$2:$B513,"&lt;&gt;"&amp;$B513,$A$2:$A513,$A513)+COUNTIFS($L$2:$L513,"ET",$B$2:$B513,"&lt;&gt;"&amp;$B513,$A$2:$A513,$A513)&amp;":"&amp;COUNTIFS($L$2:$L513,"Tor",$B$2:$B513,$B513,$A$2:$A513,$A513)+COUNTIFS($L$2:$L513,"ET",$B$2:$B513,$B513,$A$2:$A513,$A513)),""),"")</f>
        <v/>
      </c>
      <c r="J513" s="18" t="str">
        <f>_xlfn.IFNA(IF(VLOOKUP($A513,Spiele!$A$2:$D$16,3,FALSE)=$B513,(COUNTIFS($L$1:$L512,"Tor",$B$1:$B512,$B513,$A$1:$A512,$A513)+COUNTIFS($L$1:$L512,"ET",$B$1:$B512,$B513,$A$1:$A512,$A513))-(COUNTIFS($L$1:$L512,"Tor",$B$1:$B512,"&lt;&gt;"&amp;$B513,$A$1:$A512,$A513)+COUNTIFS($L$1:$L512,"ET",$B$1:$B512,"&lt;&gt;"&amp;$B513,$A$1:$A512,$A513)),(COUNTIFS($L$1:$L512,"Tor",$B$1:$B512,$B513,$A$1:$A512,$A513)+COUNTIFS($L$1:$L512,"ET",$B$1:$B512,$B513,$A$1:$A512,$A513))-(COUNTIFS($L$1:$L512,"Tor",$B$1:$B512,"&lt;&gt;"&amp;$B513,$A$1:$A512,$A513)+COUNTIFS($L$1:$L512,"ET",$B$1:$B512,"&lt;&gt;"&amp;$B513,$A$1:$A512,$A513))),"")</f>
        <v/>
      </c>
      <c r="O513" s="17"/>
      <c r="AC513" s="14"/>
      <c r="AD513" s="14"/>
      <c r="AE513" s="18"/>
      <c r="AH513" s="19">
        <f t="shared" si="30"/>
        <v>0</v>
      </c>
      <c r="AI513" s="19">
        <f t="shared" si="31"/>
        <v>180</v>
      </c>
      <c r="AM513" s="19">
        <f>IF(Abschlüsse[[#This Row],[Ergeb]]="ET","",SQRT(($AF513-$AK513)^2+($AG513-$AL513)^2))</f>
        <v>0</v>
      </c>
      <c r="AO513" s="13"/>
      <c r="AP513" s="13"/>
      <c r="AQ513" s="19" t="str">
        <f t="shared" si="32"/>
        <v/>
      </c>
      <c r="AU513" s="19" t="str">
        <f t="shared" si="33"/>
        <v/>
      </c>
    </row>
    <row r="514" spans="3:47" ht="25.05" customHeight="1">
      <c r="C514" s="17" t="str">
        <f>IF($A514="","",IF(VLOOKUP($A514,Spiele!$A$2:$D$16,3,FALSE)=$B514,"H","G"))</f>
        <v/>
      </c>
      <c r="D514" s="17" t="str">
        <f>IF($B514="","",IF(VLOOKUP($A514,Spiele!$A$2:$F$16,3,FALSE)=$B514,VLOOKUP($A514,Spiele!$A$2:$F$16,4,FALSE),VLOOKUP($A514,Spiele!$A$2:$F$16,3,FALSE)))</f>
        <v/>
      </c>
      <c r="E514" s="18">
        <f>IF(Abschlüsse[[#This Row],[Ergeb]]="ET",0,COUNTIFS($A$2:$A514,$A514,$B$2:$B514,$B514,$L$2:$L514,"&lt;&gt;ET"))</f>
        <v>0</v>
      </c>
      <c r="F514" s="11"/>
      <c r="G514" s="12"/>
      <c r="H514" s="18">
        <f>COUNTIFS('Rote Karten'!$A$2:$A$4,$A514,'Rote Karten'!$D$2:$D$4,"&lt;&gt;"&amp;$B514,'Rote Karten'!$B$2:$B$4,"&lt;"&amp;$F514,'Rote Karten'!$C$2:$C$4,"&lt;="&amp;$G514)-COUNTIFS('Rote Karten'!$A$2:$A$4,$A514,'Rote Karten'!$D$2:$D$4,$B514,'Rote Karten'!$B$2:$B$4,"&lt;"&amp;$F514,'Rote Karten'!$C$2:$C$4,"&lt;="&amp;$G514)</f>
        <v>0</v>
      </c>
      <c r="I514" s="17" t="str">
        <f>IF(OR($L514="Tor",$L514="ET"),_xlfn.IFNA(IF(VLOOKUP($A514,Spiele!$A$2:$C$16,3,FALSE)=$B514,COUNTIFS($L$2:$L514,"Tor",$B$2:$B514,$B514,$A$2:$A514,$A514)+COUNTIFS($L$2:$L514,"ET",$B$2:$B514,$B514,$A$2:$A514,$A514)&amp;":"&amp;COUNTIFS($L$2:$L514,"Tor",$B$2:$B514,"&lt;&gt;"&amp;$B514,$A$2:$A514,$A514)+COUNTIFS($L$2:$L514,"ET",$B$2:$B514,"&lt;&gt;"&amp;$B514,$A$2:$A514,$A514),COUNTIFS($L$2:$L514,"Tor",$B$2:$B514,"&lt;&gt;"&amp;$B514,$A$2:$A514,$A514)+COUNTIFS($L$2:$L514,"ET",$B$2:$B514,"&lt;&gt;"&amp;$B514,$A$2:$A514,$A514)&amp;":"&amp;COUNTIFS($L$2:$L514,"Tor",$B$2:$B514,$B514,$A$2:$A514,$A514)+COUNTIFS($L$2:$L514,"ET",$B$2:$B514,$B514,$A$2:$A514,$A514)),""),"")</f>
        <v/>
      </c>
      <c r="J514" s="18" t="str">
        <f>_xlfn.IFNA(IF(VLOOKUP($A514,Spiele!$A$2:$D$16,3,FALSE)=$B514,(COUNTIFS($L$1:$L513,"Tor",$B$1:$B513,$B514,$A$1:$A513,$A514)+COUNTIFS($L$1:$L513,"ET",$B$1:$B513,$B514,$A$1:$A513,$A514))-(COUNTIFS($L$1:$L513,"Tor",$B$1:$B513,"&lt;&gt;"&amp;$B514,$A$1:$A513,$A514)+COUNTIFS($L$1:$L513,"ET",$B$1:$B513,"&lt;&gt;"&amp;$B514,$A$1:$A513,$A514)),(COUNTIFS($L$1:$L513,"Tor",$B$1:$B513,$B514,$A$1:$A513,$A514)+COUNTIFS($L$1:$L513,"ET",$B$1:$B513,$B514,$A$1:$A513,$A514))-(COUNTIFS($L$1:$L513,"Tor",$B$1:$B513,"&lt;&gt;"&amp;$B514,$A$1:$A513,$A514)+COUNTIFS($L$1:$L513,"ET",$B$1:$B513,"&lt;&gt;"&amp;$B514,$A$1:$A513,$A514))),"")</f>
        <v/>
      </c>
      <c r="O514" s="17"/>
      <c r="AC514" s="14"/>
      <c r="AD514" s="14"/>
      <c r="AE514" s="18"/>
      <c r="AH514" s="19">
        <f t="shared" si="30"/>
        <v>0</v>
      </c>
      <c r="AI514" s="19">
        <f t="shared" si="31"/>
        <v>180</v>
      </c>
      <c r="AM514" s="19">
        <f>IF(Abschlüsse[[#This Row],[Ergeb]]="ET","",SQRT(($AF514-$AK514)^2+($AG514-$AL514)^2))</f>
        <v>0</v>
      </c>
      <c r="AO514" s="13"/>
      <c r="AP514" s="13"/>
      <c r="AQ514" s="19" t="str">
        <f t="shared" si="32"/>
        <v/>
      </c>
      <c r="AU514" s="19" t="str">
        <f t="shared" si="33"/>
        <v/>
      </c>
    </row>
    <row r="515" spans="3:47" ht="25.05" customHeight="1">
      <c r="C515" s="17" t="str">
        <f>IF($A515="","",IF(VLOOKUP($A515,Spiele!$A$2:$D$16,3,FALSE)=$B515,"H","G"))</f>
        <v/>
      </c>
      <c r="D515" s="17" t="str">
        <f>IF($B515="","",IF(VLOOKUP($A515,Spiele!$A$2:$F$16,3,FALSE)=$B515,VLOOKUP($A515,Spiele!$A$2:$F$16,4,FALSE),VLOOKUP($A515,Spiele!$A$2:$F$16,3,FALSE)))</f>
        <v/>
      </c>
      <c r="E515" s="18">
        <f>IF(Abschlüsse[[#This Row],[Ergeb]]="ET",0,COUNTIFS($A$2:$A515,$A515,$B$2:$B515,$B515,$L$2:$L515,"&lt;&gt;ET"))</f>
        <v>0</v>
      </c>
      <c r="F515" s="11"/>
      <c r="G515" s="12"/>
      <c r="H515" s="18">
        <f>COUNTIFS('Rote Karten'!$A$2:$A$4,$A515,'Rote Karten'!$D$2:$D$4,"&lt;&gt;"&amp;$B515,'Rote Karten'!$B$2:$B$4,"&lt;"&amp;$F515,'Rote Karten'!$C$2:$C$4,"&lt;="&amp;$G515)-COUNTIFS('Rote Karten'!$A$2:$A$4,$A515,'Rote Karten'!$D$2:$D$4,$B515,'Rote Karten'!$B$2:$B$4,"&lt;"&amp;$F515,'Rote Karten'!$C$2:$C$4,"&lt;="&amp;$G515)</f>
        <v>0</v>
      </c>
      <c r="I515" s="17" t="str">
        <f>IF(OR($L515="Tor",$L515="ET"),_xlfn.IFNA(IF(VLOOKUP($A515,Spiele!$A$2:$C$16,3,FALSE)=$B515,COUNTIFS($L$2:$L515,"Tor",$B$2:$B515,$B515,$A$2:$A515,$A515)+COUNTIFS($L$2:$L515,"ET",$B$2:$B515,$B515,$A$2:$A515,$A515)&amp;":"&amp;COUNTIFS($L$2:$L515,"Tor",$B$2:$B515,"&lt;&gt;"&amp;$B515,$A$2:$A515,$A515)+COUNTIFS($L$2:$L515,"ET",$B$2:$B515,"&lt;&gt;"&amp;$B515,$A$2:$A515,$A515),COUNTIFS($L$2:$L515,"Tor",$B$2:$B515,"&lt;&gt;"&amp;$B515,$A$2:$A515,$A515)+COUNTIFS($L$2:$L515,"ET",$B$2:$B515,"&lt;&gt;"&amp;$B515,$A$2:$A515,$A515)&amp;":"&amp;COUNTIFS($L$2:$L515,"Tor",$B$2:$B515,$B515,$A$2:$A515,$A515)+COUNTIFS($L$2:$L515,"ET",$B$2:$B515,$B515,$A$2:$A515,$A515)),""),"")</f>
        <v/>
      </c>
      <c r="J515" s="18" t="str">
        <f>_xlfn.IFNA(IF(VLOOKUP($A515,Spiele!$A$2:$D$16,3,FALSE)=$B515,(COUNTIFS($L$1:$L514,"Tor",$B$1:$B514,$B515,$A$1:$A514,$A515)+COUNTIFS($L$1:$L514,"ET",$B$1:$B514,$B515,$A$1:$A514,$A515))-(COUNTIFS($L$1:$L514,"Tor",$B$1:$B514,"&lt;&gt;"&amp;$B515,$A$1:$A514,$A515)+COUNTIFS($L$1:$L514,"ET",$B$1:$B514,"&lt;&gt;"&amp;$B515,$A$1:$A514,$A515)),(COUNTIFS($L$1:$L514,"Tor",$B$1:$B514,$B515,$A$1:$A514,$A515)+COUNTIFS($L$1:$L514,"ET",$B$1:$B514,$B515,$A$1:$A514,$A515))-(COUNTIFS($L$1:$L514,"Tor",$B$1:$B514,"&lt;&gt;"&amp;$B515,$A$1:$A514,$A515)+COUNTIFS($L$1:$L514,"ET",$B$1:$B514,"&lt;&gt;"&amp;$B515,$A$1:$A514,$A515))),"")</f>
        <v/>
      </c>
      <c r="O515" s="17"/>
      <c r="AC515" s="14"/>
      <c r="AD515" s="14"/>
      <c r="AE515" s="18"/>
      <c r="AH515" s="19">
        <f t="shared" ref="AH515:AH578" si="34">IF($L515="ET","",IF($AF515&gt;3.66,SQRT($AG515^2+($AF515-(7.32/2))^2),IF($AF515&lt;-3.66,SQRT($AG515^2+($AF515+(7.32/2))^2),$AG515)))</f>
        <v>0</v>
      </c>
      <c r="AI515" s="19">
        <f t="shared" ref="AI515:AI578" si="35">IF($L515="ET","",IF(DEGREES(ATAN((7.32*$AG515)/($AG515^2+$AF515^2-(7.32/2)^2)))&lt;=0,180+DEGREES(ATAN((7.32*$AG515)/($AG515^2+$AF515^2-(7.32/2)^2))),DEGREES(ATAN((7.32*$AG515)/($AG515^2+$AF515^2-(7.32/2)^2)))))</f>
        <v>180</v>
      </c>
      <c r="AM515" s="19">
        <f>IF(Abschlüsse[[#This Row],[Ergeb]]="ET","",SQRT(($AF515-$AK515)^2+($AG515-$AL515)^2))</f>
        <v>0</v>
      </c>
      <c r="AO515" s="13"/>
      <c r="AP515" s="13"/>
      <c r="AQ515" s="19" t="str">
        <f t="shared" si="32"/>
        <v/>
      </c>
      <c r="AU515" s="19" t="str">
        <f t="shared" si="33"/>
        <v/>
      </c>
    </row>
    <row r="516" spans="3:47" ht="25.05" customHeight="1">
      <c r="C516" s="17" t="str">
        <f>IF($A516="","",IF(VLOOKUP($A516,Spiele!$A$2:$D$16,3,FALSE)=$B516,"H","G"))</f>
        <v/>
      </c>
      <c r="D516" s="17" t="str">
        <f>IF($B516="","",IF(VLOOKUP($A516,Spiele!$A$2:$F$16,3,FALSE)=$B516,VLOOKUP($A516,Spiele!$A$2:$F$16,4,FALSE),VLOOKUP($A516,Spiele!$A$2:$F$16,3,FALSE)))</f>
        <v/>
      </c>
      <c r="E516" s="18">
        <f>IF(Abschlüsse[[#This Row],[Ergeb]]="ET",0,COUNTIFS($A$2:$A516,$A516,$B$2:$B516,$B516,$L$2:$L516,"&lt;&gt;ET"))</f>
        <v>0</v>
      </c>
      <c r="F516" s="11"/>
      <c r="G516" s="12"/>
      <c r="H516" s="18">
        <f>COUNTIFS('Rote Karten'!$A$2:$A$4,$A516,'Rote Karten'!$D$2:$D$4,"&lt;&gt;"&amp;$B516,'Rote Karten'!$B$2:$B$4,"&lt;"&amp;$F516,'Rote Karten'!$C$2:$C$4,"&lt;="&amp;$G516)-COUNTIFS('Rote Karten'!$A$2:$A$4,$A516,'Rote Karten'!$D$2:$D$4,$B516,'Rote Karten'!$B$2:$B$4,"&lt;"&amp;$F516,'Rote Karten'!$C$2:$C$4,"&lt;="&amp;$G516)</f>
        <v>0</v>
      </c>
      <c r="I516" s="17" t="str">
        <f>IF(OR($L516="Tor",$L516="ET"),_xlfn.IFNA(IF(VLOOKUP($A516,Spiele!$A$2:$C$16,3,FALSE)=$B516,COUNTIFS($L$2:$L516,"Tor",$B$2:$B516,$B516,$A$2:$A516,$A516)+COUNTIFS($L$2:$L516,"ET",$B$2:$B516,$B516,$A$2:$A516,$A516)&amp;":"&amp;COUNTIFS($L$2:$L516,"Tor",$B$2:$B516,"&lt;&gt;"&amp;$B516,$A$2:$A516,$A516)+COUNTIFS($L$2:$L516,"ET",$B$2:$B516,"&lt;&gt;"&amp;$B516,$A$2:$A516,$A516),COUNTIFS($L$2:$L516,"Tor",$B$2:$B516,"&lt;&gt;"&amp;$B516,$A$2:$A516,$A516)+COUNTIFS($L$2:$L516,"ET",$B$2:$B516,"&lt;&gt;"&amp;$B516,$A$2:$A516,$A516)&amp;":"&amp;COUNTIFS($L$2:$L516,"Tor",$B$2:$B516,$B516,$A$2:$A516,$A516)+COUNTIFS($L$2:$L516,"ET",$B$2:$B516,$B516,$A$2:$A516,$A516)),""),"")</f>
        <v/>
      </c>
      <c r="J516" s="18" t="str">
        <f>_xlfn.IFNA(IF(VLOOKUP($A516,Spiele!$A$2:$D$16,3,FALSE)=$B516,(COUNTIFS($L$1:$L515,"Tor",$B$1:$B515,$B516,$A$1:$A515,$A516)+COUNTIFS($L$1:$L515,"ET",$B$1:$B515,$B516,$A$1:$A515,$A516))-(COUNTIFS($L$1:$L515,"Tor",$B$1:$B515,"&lt;&gt;"&amp;$B516,$A$1:$A515,$A516)+COUNTIFS($L$1:$L515,"ET",$B$1:$B515,"&lt;&gt;"&amp;$B516,$A$1:$A515,$A516)),(COUNTIFS($L$1:$L515,"Tor",$B$1:$B515,$B516,$A$1:$A515,$A516)+COUNTIFS($L$1:$L515,"ET",$B$1:$B515,$B516,$A$1:$A515,$A516))-(COUNTIFS($L$1:$L515,"Tor",$B$1:$B515,"&lt;&gt;"&amp;$B516,$A$1:$A515,$A516)+COUNTIFS($L$1:$L515,"ET",$B$1:$B515,"&lt;&gt;"&amp;$B516,$A$1:$A515,$A516))),"")</f>
        <v/>
      </c>
      <c r="O516" s="17"/>
      <c r="AC516" s="14"/>
      <c r="AD516" s="14"/>
      <c r="AE516" s="18"/>
      <c r="AH516" s="19">
        <f t="shared" si="34"/>
        <v>0</v>
      </c>
      <c r="AI516" s="19">
        <f t="shared" si="35"/>
        <v>180</v>
      </c>
      <c r="AM516" s="19">
        <f>IF(Abschlüsse[[#This Row],[Ergeb]]="ET","",SQRT(($AF516-$AK516)^2+($AG516-$AL516)^2))</f>
        <v>0</v>
      </c>
      <c r="AO516" s="13"/>
      <c r="AP516" s="13"/>
      <c r="AQ516" s="19" t="str">
        <f t="shared" si="32"/>
        <v/>
      </c>
      <c r="AU516" s="19" t="str">
        <f t="shared" si="33"/>
        <v/>
      </c>
    </row>
    <row r="517" spans="3:47" ht="25.05" customHeight="1">
      <c r="C517" s="17" t="str">
        <f>IF($A517="","",IF(VLOOKUP($A517,Spiele!$A$2:$D$16,3,FALSE)=$B517,"H","G"))</f>
        <v/>
      </c>
      <c r="D517" s="17" t="str">
        <f>IF($B517="","",IF(VLOOKUP($A517,Spiele!$A$2:$F$16,3,FALSE)=$B517,VLOOKUP($A517,Spiele!$A$2:$F$16,4,FALSE),VLOOKUP($A517,Spiele!$A$2:$F$16,3,FALSE)))</f>
        <v/>
      </c>
      <c r="E517" s="18">
        <f>IF(Abschlüsse[[#This Row],[Ergeb]]="ET",0,COUNTIFS($A$2:$A517,$A517,$B$2:$B517,$B517,$L$2:$L517,"&lt;&gt;ET"))</f>
        <v>0</v>
      </c>
      <c r="F517" s="11"/>
      <c r="G517" s="12"/>
      <c r="H517" s="18">
        <f>COUNTIFS('Rote Karten'!$A$2:$A$4,$A517,'Rote Karten'!$D$2:$D$4,"&lt;&gt;"&amp;$B517,'Rote Karten'!$B$2:$B$4,"&lt;"&amp;$F517,'Rote Karten'!$C$2:$C$4,"&lt;="&amp;$G517)-COUNTIFS('Rote Karten'!$A$2:$A$4,$A517,'Rote Karten'!$D$2:$D$4,$B517,'Rote Karten'!$B$2:$B$4,"&lt;"&amp;$F517,'Rote Karten'!$C$2:$C$4,"&lt;="&amp;$G517)</f>
        <v>0</v>
      </c>
      <c r="I517" s="17" t="str">
        <f>IF(OR($L517="Tor",$L517="ET"),_xlfn.IFNA(IF(VLOOKUP($A517,Spiele!$A$2:$C$16,3,FALSE)=$B517,COUNTIFS($L$2:$L517,"Tor",$B$2:$B517,$B517,$A$2:$A517,$A517)+COUNTIFS($L$2:$L517,"ET",$B$2:$B517,$B517,$A$2:$A517,$A517)&amp;":"&amp;COUNTIFS($L$2:$L517,"Tor",$B$2:$B517,"&lt;&gt;"&amp;$B517,$A$2:$A517,$A517)+COUNTIFS($L$2:$L517,"ET",$B$2:$B517,"&lt;&gt;"&amp;$B517,$A$2:$A517,$A517),COUNTIFS($L$2:$L517,"Tor",$B$2:$B517,"&lt;&gt;"&amp;$B517,$A$2:$A517,$A517)+COUNTIFS($L$2:$L517,"ET",$B$2:$B517,"&lt;&gt;"&amp;$B517,$A$2:$A517,$A517)&amp;":"&amp;COUNTIFS($L$2:$L517,"Tor",$B$2:$B517,$B517,$A$2:$A517,$A517)+COUNTIFS($L$2:$L517,"ET",$B$2:$B517,$B517,$A$2:$A517,$A517)),""),"")</f>
        <v/>
      </c>
      <c r="J517" s="18" t="str">
        <f>_xlfn.IFNA(IF(VLOOKUP($A517,Spiele!$A$2:$D$16,3,FALSE)=$B517,(COUNTIFS($L$1:$L516,"Tor",$B$1:$B516,$B517,$A$1:$A516,$A517)+COUNTIFS($L$1:$L516,"ET",$B$1:$B516,$B517,$A$1:$A516,$A517))-(COUNTIFS($L$1:$L516,"Tor",$B$1:$B516,"&lt;&gt;"&amp;$B517,$A$1:$A516,$A517)+COUNTIFS($L$1:$L516,"ET",$B$1:$B516,"&lt;&gt;"&amp;$B517,$A$1:$A516,$A517)),(COUNTIFS($L$1:$L516,"Tor",$B$1:$B516,$B517,$A$1:$A516,$A517)+COUNTIFS($L$1:$L516,"ET",$B$1:$B516,$B517,$A$1:$A516,$A517))-(COUNTIFS($L$1:$L516,"Tor",$B$1:$B516,"&lt;&gt;"&amp;$B517,$A$1:$A516,$A517)+COUNTIFS($L$1:$L516,"ET",$B$1:$B516,"&lt;&gt;"&amp;$B517,$A$1:$A516,$A517))),"")</f>
        <v/>
      </c>
      <c r="O517" s="17"/>
      <c r="AC517" s="14"/>
      <c r="AD517" s="14"/>
      <c r="AE517" s="18"/>
      <c r="AH517" s="19">
        <f t="shared" si="34"/>
        <v>0</v>
      </c>
      <c r="AI517" s="19">
        <f t="shared" si="35"/>
        <v>180</v>
      </c>
      <c r="AM517" s="19">
        <f>IF(Abschlüsse[[#This Row],[Ergeb]]="ET","",SQRT(($AF517-$AK517)^2+($AG517-$AL517)^2))</f>
        <v>0</v>
      </c>
      <c r="AO517" s="13"/>
      <c r="AP517" s="13"/>
      <c r="AQ517" s="19" t="str">
        <f t="shared" si="32"/>
        <v/>
      </c>
      <c r="AU517" s="19" t="str">
        <f t="shared" si="33"/>
        <v/>
      </c>
    </row>
    <row r="518" spans="3:47" ht="25.05" customHeight="1">
      <c r="C518" s="17" t="str">
        <f>IF($A518="","",IF(VLOOKUP($A518,Spiele!$A$2:$D$16,3,FALSE)=$B518,"H","G"))</f>
        <v/>
      </c>
      <c r="D518" s="17" t="str">
        <f>IF($B518="","",IF(VLOOKUP($A518,Spiele!$A$2:$F$16,3,FALSE)=$B518,VLOOKUP($A518,Spiele!$A$2:$F$16,4,FALSE),VLOOKUP($A518,Spiele!$A$2:$F$16,3,FALSE)))</f>
        <v/>
      </c>
      <c r="E518" s="18">
        <f>IF(Abschlüsse[[#This Row],[Ergeb]]="ET",0,COUNTIFS($A$2:$A518,$A518,$B$2:$B518,$B518,$L$2:$L518,"&lt;&gt;ET"))</f>
        <v>0</v>
      </c>
      <c r="F518" s="11"/>
      <c r="G518" s="12"/>
      <c r="H518" s="18">
        <f>COUNTIFS('Rote Karten'!$A$2:$A$4,$A518,'Rote Karten'!$D$2:$D$4,"&lt;&gt;"&amp;$B518,'Rote Karten'!$B$2:$B$4,"&lt;"&amp;$F518,'Rote Karten'!$C$2:$C$4,"&lt;="&amp;$G518)-COUNTIFS('Rote Karten'!$A$2:$A$4,$A518,'Rote Karten'!$D$2:$D$4,$B518,'Rote Karten'!$B$2:$B$4,"&lt;"&amp;$F518,'Rote Karten'!$C$2:$C$4,"&lt;="&amp;$G518)</f>
        <v>0</v>
      </c>
      <c r="I518" s="17" t="str">
        <f>IF(OR($L518="Tor",$L518="ET"),_xlfn.IFNA(IF(VLOOKUP($A518,Spiele!$A$2:$C$16,3,FALSE)=$B518,COUNTIFS($L$2:$L518,"Tor",$B$2:$B518,$B518,$A$2:$A518,$A518)+COUNTIFS($L$2:$L518,"ET",$B$2:$B518,$B518,$A$2:$A518,$A518)&amp;":"&amp;COUNTIFS($L$2:$L518,"Tor",$B$2:$B518,"&lt;&gt;"&amp;$B518,$A$2:$A518,$A518)+COUNTIFS($L$2:$L518,"ET",$B$2:$B518,"&lt;&gt;"&amp;$B518,$A$2:$A518,$A518),COUNTIFS($L$2:$L518,"Tor",$B$2:$B518,"&lt;&gt;"&amp;$B518,$A$2:$A518,$A518)+COUNTIFS($L$2:$L518,"ET",$B$2:$B518,"&lt;&gt;"&amp;$B518,$A$2:$A518,$A518)&amp;":"&amp;COUNTIFS($L$2:$L518,"Tor",$B$2:$B518,$B518,$A$2:$A518,$A518)+COUNTIFS($L$2:$L518,"ET",$B$2:$B518,$B518,$A$2:$A518,$A518)),""),"")</f>
        <v/>
      </c>
      <c r="J518" s="18" t="str">
        <f>_xlfn.IFNA(IF(VLOOKUP($A518,Spiele!$A$2:$D$16,3,FALSE)=$B518,(COUNTIFS($L$1:$L517,"Tor",$B$1:$B517,$B518,$A$1:$A517,$A518)+COUNTIFS($L$1:$L517,"ET",$B$1:$B517,$B518,$A$1:$A517,$A518))-(COUNTIFS($L$1:$L517,"Tor",$B$1:$B517,"&lt;&gt;"&amp;$B518,$A$1:$A517,$A518)+COUNTIFS($L$1:$L517,"ET",$B$1:$B517,"&lt;&gt;"&amp;$B518,$A$1:$A517,$A518)),(COUNTIFS($L$1:$L517,"Tor",$B$1:$B517,$B518,$A$1:$A517,$A518)+COUNTIFS($L$1:$L517,"ET",$B$1:$B517,$B518,$A$1:$A517,$A518))-(COUNTIFS($L$1:$L517,"Tor",$B$1:$B517,"&lt;&gt;"&amp;$B518,$A$1:$A517,$A518)+COUNTIFS($L$1:$L517,"ET",$B$1:$B517,"&lt;&gt;"&amp;$B518,$A$1:$A517,$A518))),"")</f>
        <v/>
      </c>
      <c r="O518" s="17"/>
      <c r="AC518" s="14"/>
      <c r="AD518" s="14"/>
      <c r="AE518" s="18"/>
      <c r="AH518" s="19">
        <f t="shared" si="34"/>
        <v>0</v>
      </c>
      <c r="AI518" s="19">
        <f t="shared" si="35"/>
        <v>180</v>
      </c>
      <c r="AM518" s="19">
        <f>IF(Abschlüsse[[#This Row],[Ergeb]]="ET","",SQRT(($AF518-$AK518)^2+($AG518-$AL518)^2))</f>
        <v>0</v>
      </c>
      <c r="AO518" s="13"/>
      <c r="AP518" s="13"/>
      <c r="AQ518" s="19" t="str">
        <f t="shared" si="32"/>
        <v/>
      </c>
      <c r="AU518" s="19" t="str">
        <f t="shared" si="33"/>
        <v/>
      </c>
    </row>
    <row r="519" spans="3:47" ht="25.05" customHeight="1">
      <c r="C519" s="17" t="str">
        <f>IF($A519="","",IF(VLOOKUP($A519,Spiele!$A$2:$D$16,3,FALSE)=$B519,"H","G"))</f>
        <v/>
      </c>
      <c r="D519" s="17" t="str">
        <f>IF($B519="","",IF(VLOOKUP($A519,Spiele!$A$2:$F$16,3,FALSE)=$B519,VLOOKUP($A519,Spiele!$A$2:$F$16,4,FALSE),VLOOKUP($A519,Spiele!$A$2:$F$16,3,FALSE)))</f>
        <v/>
      </c>
      <c r="E519" s="18">
        <f>IF(Abschlüsse[[#This Row],[Ergeb]]="ET",0,COUNTIFS($A$2:$A519,$A519,$B$2:$B519,$B519,$L$2:$L519,"&lt;&gt;ET"))</f>
        <v>0</v>
      </c>
      <c r="F519" s="11"/>
      <c r="G519" s="12"/>
      <c r="H519" s="18">
        <f>COUNTIFS('Rote Karten'!$A$2:$A$4,$A519,'Rote Karten'!$D$2:$D$4,"&lt;&gt;"&amp;$B519,'Rote Karten'!$B$2:$B$4,"&lt;"&amp;$F519,'Rote Karten'!$C$2:$C$4,"&lt;="&amp;$G519)-COUNTIFS('Rote Karten'!$A$2:$A$4,$A519,'Rote Karten'!$D$2:$D$4,$B519,'Rote Karten'!$B$2:$B$4,"&lt;"&amp;$F519,'Rote Karten'!$C$2:$C$4,"&lt;="&amp;$G519)</f>
        <v>0</v>
      </c>
      <c r="I519" s="17" t="str">
        <f>IF(OR($L519="Tor",$L519="ET"),_xlfn.IFNA(IF(VLOOKUP($A519,Spiele!$A$2:$C$16,3,FALSE)=$B519,COUNTIFS($L$2:$L519,"Tor",$B$2:$B519,$B519,$A$2:$A519,$A519)+COUNTIFS($L$2:$L519,"ET",$B$2:$B519,$B519,$A$2:$A519,$A519)&amp;":"&amp;COUNTIFS($L$2:$L519,"Tor",$B$2:$B519,"&lt;&gt;"&amp;$B519,$A$2:$A519,$A519)+COUNTIFS($L$2:$L519,"ET",$B$2:$B519,"&lt;&gt;"&amp;$B519,$A$2:$A519,$A519),COUNTIFS($L$2:$L519,"Tor",$B$2:$B519,"&lt;&gt;"&amp;$B519,$A$2:$A519,$A519)+COUNTIFS($L$2:$L519,"ET",$B$2:$B519,"&lt;&gt;"&amp;$B519,$A$2:$A519,$A519)&amp;":"&amp;COUNTIFS($L$2:$L519,"Tor",$B$2:$B519,$B519,$A$2:$A519,$A519)+COUNTIFS($L$2:$L519,"ET",$B$2:$B519,$B519,$A$2:$A519,$A519)),""),"")</f>
        <v/>
      </c>
      <c r="J519" s="18" t="str">
        <f>_xlfn.IFNA(IF(VLOOKUP($A519,Spiele!$A$2:$D$16,3,FALSE)=$B519,(COUNTIFS($L$1:$L518,"Tor",$B$1:$B518,$B519,$A$1:$A518,$A519)+COUNTIFS($L$1:$L518,"ET",$B$1:$B518,$B519,$A$1:$A518,$A519))-(COUNTIFS($L$1:$L518,"Tor",$B$1:$B518,"&lt;&gt;"&amp;$B519,$A$1:$A518,$A519)+COUNTIFS($L$1:$L518,"ET",$B$1:$B518,"&lt;&gt;"&amp;$B519,$A$1:$A518,$A519)),(COUNTIFS($L$1:$L518,"Tor",$B$1:$B518,$B519,$A$1:$A518,$A519)+COUNTIFS($L$1:$L518,"ET",$B$1:$B518,$B519,$A$1:$A518,$A519))-(COUNTIFS($L$1:$L518,"Tor",$B$1:$B518,"&lt;&gt;"&amp;$B519,$A$1:$A518,$A519)+COUNTIFS($L$1:$L518,"ET",$B$1:$B518,"&lt;&gt;"&amp;$B519,$A$1:$A518,$A519))),"")</f>
        <v/>
      </c>
      <c r="O519" s="17"/>
      <c r="AC519" s="14"/>
      <c r="AD519" s="14"/>
      <c r="AE519" s="18"/>
      <c r="AH519" s="19">
        <f t="shared" si="34"/>
        <v>0</v>
      </c>
      <c r="AI519" s="19">
        <f t="shared" si="35"/>
        <v>180</v>
      </c>
      <c r="AM519" s="19">
        <f>IF(Abschlüsse[[#This Row],[Ergeb]]="ET","",SQRT(($AF519-$AK519)^2+($AG519-$AL519)^2))</f>
        <v>0</v>
      </c>
      <c r="AO519" s="13"/>
      <c r="AP519" s="13"/>
      <c r="AQ519" s="19" t="str">
        <f t="shared" si="32"/>
        <v/>
      </c>
      <c r="AU519" s="19" t="str">
        <f t="shared" si="33"/>
        <v/>
      </c>
    </row>
    <row r="520" spans="3:47" ht="25.05" customHeight="1">
      <c r="C520" s="17" t="str">
        <f>IF($A520="","",IF(VLOOKUP($A520,Spiele!$A$2:$D$16,3,FALSE)=$B520,"H","G"))</f>
        <v/>
      </c>
      <c r="D520" s="17" t="str">
        <f>IF($B520="","",IF(VLOOKUP($A520,Spiele!$A$2:$F$16,3,FALSE)=$B520,VLOOKUP($A520,Spiele!$A$2:$F$16,4,FALSE),VLOOKUP($A520,Spiele!$A$2:$F$16,3,FALSE)))</f>
        <v/>
      </c>
      <c r="E520" s="18">
        <f>IF(Abschlüsse[[#This Row],[Ergeb]]="ET",0,COUNTIFS($A$2:$A520,$A520,$B$2:$B520,$B520,$L$2:$L520,"&lt;&gt;ET"))</f>
        <v>0</v>
      </c>
      <c r="F520" s="11"/>
      <c r="G520" s="12"/>
      <c r="H520" s="18">
        <f>COUNTIFS('Rote Karten'!$A$2:$A$4,$A520,'Rote Karten'!$D$2:$D$4,"&lt;&gt;"&amp;$B520,'Rote Karten'!$B$2:$B$4,"&lt;"&amp;$F520,'Rote Karten'!$C$2:$C$4,"&lt;="&amp;$G520)-COUNTIFS('Rote Karten'!$A$2:$A$4,$A520,'Rote Karten'!$D$2:$D$4,$B520,'Rote Karten'!$B$2:$B$4,"&lt;"&amp;$F520,'Rote Karten'!$C$2:$C$4,"&lt;="&amp;$G520)</f>
        <v>0</v>
      </c>
      <c r="I520" s="17" t="str">
        <f>IF(OR($L520="Tor",$L520="ET"),_xlfn.IFNA(IF(VLOOKUP($A520,Spiele!$A$2:$C$16,3,FALSE)=$B520,COUNTIFS($L$2:$L520,"Tor",$B$2:$B520,$B520,$A$2:$A520,$A520)+COUNTIFS($L$2:$L520,"ET",$B$2:$B520,$B520,$A$2:$A520,$A520)&amp;":"&amp;COUNTIFS($L$2:$L520,"Tor",$B$2:$B520,"&lt;&gt;"&amp;$B520,$A$2:$A520,$A520)+COUNTIFS($L$2:$L520,"ET",$B$2:$B520,"&lt;&gt;"&amp;$B520,$A$2:$A520,$A520),COUNTIFS($L$2:$L520,"Tor",$B$2:$B520,"&lt;&gt;"&amp;$B520,$A$2:$A520,$A520)+COUNTIFS($L$2:$L520,"ET",$B$2:$B520,"&lt;&gt;"&amp;$B520,$A$2:$A520,$A520)&amp;":"&amp;COUNTIFS($L$2:$L520,"Tor",$B$2:$B520,$B520,$A$2:$A520,$A520)+COUNTIFS($L$2:$L520,"ET",$B$2:$B520,$B520,$A$2:$A520,$A520)),""),"")</f>
        <v/>
      </c>
      <c r="J520" s="18" t="str">
        <f>_xlfn.IFNA(IF(VLOOKUP($A520,Spiele!$A$2:$D$16,3,FALSE)=$B520,(COUNTIFS($L$1:$L519,"Tor",$B$1:$B519,$B520,$A$1:$A519,$A520)+COUNTIFS($L$1:$L519,"ET",$B$1:$B519,$B520,$A$1:$A519,$A520))-(COUNTIFS($L$1:$L519,"Tor",$B$1:$B519,"&lt;&gt;"&amp;$B520,$A$1:$A519,$A520)+COUNTIFS($L$1:$L519,"ET",$B$1:$B519,"&lt;&gt;"&amp;$B520,$A$1:$A519,$A520)),(COUNTIFS($L$1:$L519,"Tor",$B$1:$B519,$B520,$A$1:$A519,$A520)+COUNTIFS($L$1:$L519,"ET",$B$1:$B519,$B520,$A$1:$A519,$A520))-(COUNTIFS($L$1:$L519,"Tor",$B$1:$B519,"&lt;&gt;"&amp;$B520,$A$1:$A519,$A520)+COUNTIFS($L$1:$L519,"ET",$B$1:$B519,"&lt;&gt;"&amp;$B520,$A$1:$A519,$A520))),"")</f>
        <v/>
      </c>
      <c r="O520" s="17"/>
      <c r="AC520" s="14"/>
      <c r="AD520" s="14"/>
      <c r="AE520" s="18"/>
      <c r="AH520" s="19">
        <f t="shared" si="34"/>
        <v>0</v>
      </c>
      <c r="AI520" s="19">
        <f t="shared" si="35"/>
        <v>180</v>
      </c>
      <c r="AM520" s="19">
        <f>IF(Abschlüsse[[#This Row],[Ergeb]]="ET","",SQRT(($AF520-$AK520)^2+($AG520-$AL520)^2))</f>
        <v>0</v>
      </c>
      <c r="AO520" s="13"/>
      <c r="AP520" s="13"/>
      <c r="AQ520" s="19" t="str">
        <f t="shared" si="32"/>
        <v/>
      </c>
      <c r="AU520" s="19" t="str">
        <f t="shared" si="33"/>
        <v/>
      </c>
    </row>
    <row r="521" spans="3:47" ht="25.05" customHeight="1">
      <c r="C521" s="17" t="str">
        <f>IF($A521="","",IF(VLOOKUP($A521,Spiele!$A$2:$D$16,3,FALSE)=$B521,"H","G"))</f>
        <v/>
      </c>
      <c r="D521" s="17" t="str">
        <f>IF($B521="","",IF(VLOOKUP($A521,Spiele!$A$2:$F$16,3,FALSE)=$B521,VLOOKUP($A521,Spiele!$A$2:$F$16,4,FALSE),VLOOKUP($A521,Spiele!$A$2:$F$16,3,FALSE)))</f>
        <v/>
      </c>
      <c r="E521" s="18">
        <f>IF(Abschlüsse[[#This Row],[Ergeb]]="ET",0,COUNTIFS($A$2:$A521,$A521,$B$2:$B521,$B521,$L$2:$L521,"&lt;&gt;ET"))</f>
        <v>0</v>
      </c>
      <c r="F521" s="11"/>
      <c r="G521" s="12"/>
      <c r="H521" s="18">
        <f>COUNTIFS('Rote Karten'!$A$2:$A$4,$A521,'Rote Karten'!$D$2:$D$4,"&lt;&gt;"&amp;$B521,'Rote Karten'!$B$2:$B$4,"&lt;"&amp;$F521,'Rote Karten'!$C$2:$C$4,"&lt;="&amp;$G521)-COUNTIFS('Rote Karten'!$A$2:$A$4,$A521,'Rote Karten'!$D$2:$D$4,$B521,'Rote Karten'!$B$2:$B$4,"&lt;"&amp;$F521,'Rote Karten'!$C$2:$C$4,"&lt;="&amp;$G521)</f>
        <v>0</v>
      </c>
      <c r="I521" s="17" t="str">
        <f>IF(OR($L521="Tor",$L521="ET"),_xlfn.IFNA(IF(VLOOKUP($A521,Spiele!$A$2:$C$16,3,FALSE)=$B521,COUNTIFS($L$2:$L521,"Tor",$B$2:$B521,$B521,$A$2:$A521,$A521)+COUNTIFS($L$2:$L521,"ET",$B$2:$B521,$B521,$A$2:$A521,$A521)&amp;":"&amp;COUNTIFS($L$2:$L521,"Tor",$B$2:$B521,"&lt;&gt;"&amp;$B521,$A$2:$A521,$A521)+COUNTIFS($L$2:$L521,"ET",$B$2:$B521,"&lt;&gt;"&amp;$B521,$A$2:$A521,$A521),COUNTIFS($L$2:$L521,"Tor",$B$2:$B521,"&lt;&gt;"&amp;$B521,$A$2:$A521,$A521)+COUNTIFS($L$2:$L521,"ET",$B$2:$B521,"&lt;&gt;"&amp;$B521,$A$2:$A521,$A521)&amp;":"&amp;COUNTIFS($L$2:$L521,"Tor",$B$2:$B521,$B521,$A$2:$A521,$A521)+COUNTIFS($L$2:$L521,"ET",$B$2:$B521,$B521,$A$2:$A521,$A521)),""),"")</f>
        <v/>
      </c>
      <c r="J521" s="18" t="str">
        <f>_xlfn.IFNA(IF(VLOOKUP($A521,Spiele!$A$2:$D$16,3,FALSE)=$B521,(COUNTIFS($L$1:$L520,"Tor",$B$1:$B520,$B521,$A$1:$A520,$A521)+COUNTIFS($L$1:$L520,"ET",$B$1:$B520,$B521,$A$1:$A520,$A521))-(COUNTIFS($L$1:$L520,"Tor",$B$1:$B520,"&lt;&gt;"&amp;$B521,$A$1:$A520,$A521)+COUNTIFS($L$1:$L520,"ET",$B$1:$B520,"&lt;&gt;"&amp;$B521,$A$1:$A520,$A521)),(COUNTIFS($L$1:$L520,"Tor",$B$1:$B520,$B521,$A$1:$A520,$A521)+COUNTIFS($L$1:$L520,"ET",$B$1:$B520,$B521,$A$1:$A520,$A521))-(COUNTIFS($L$1:$L520,"Tor",$B$1:$B520,"&lt;&gt;"&amp;$B521,$A$1:$A520,$A521)+COUNTIFS($L$1:$L520,"ET",$B$1:$B520,"&lt;&gt;"&amp;$B521,$A$1:$A520,$A521))),"")</f>
        <v/>
      </c>
      <c r="O521" s="17"/>
      <c r="AC521" s="14"/>
      <c r="AD521" s="14"/>
      <c r="AE521" s="18"/>
      <c r="AH521" s="19">
        <f t="shared" si="34"/>
        <v>0</v>
      </c>
      <c r="AI521" s="19">
        <f t="shared" si="35"/>
        <v>180</v>
      </c>
      <c r="AM521" s="19">
        <f>IF(Abschlüsse[[#This Row],[Ergeb]]="ET","",SQRT(($AF521-$AK521)^2+($AG521-$AL521)^2))</f>
        <v>0</v>
      </c>
      <c r="AO521" s="13"/>
      <c r="AP521" s="13"/>
      <c r="AQ521" s="19" t="str">
        <f t="shared" si="32"/>
        <v/>
      </c>
      <c r="AU521" s="19" t="str">
        <f t="shared" si="33"/>
        <v/>
      </c>
    </row>
    <row r="522" spans="3:47" ht="25.05" customHeight="1">
      <c r="C522" s="17" t="str">
        <f>IF($A522="","",IF(VLOOKUP($A522,Spiele!$A$2:$D$16,3,FALSE)=$B522,"H","G"))</f>
        <v/>
      </c>
      <c r="D522" s="17" t="str">
        <f>IF($B522="","",IF(VLOOKUP($A522,Spiele!$A$2:$F$16,3,FALSE)=$B522,VLOOKUP($A522,Spiele!$A$2:$F$16,4,FALSE),VLOOKUP($A522,Spiele!$A$2:$F$16,3,FALSE)))</f>
        <v/>
      </c>
      <c r="E522" s="18">
        <f>IF(Abschlüsse[[#This Row],[Ergeb]]="ET",0,COUNTIFS($A$2:$A522,$A522,$B$2:$B522,$B522,$L$2:$L522,"&lt;&gt;ET"))</f>
        <v>0</v>
      </c>
      <c r="F522" s="11"/>
      <c r="G522" s="12"/>
      <c r="H522" s="18">
        <f>COUNTIFS('Rote Karten'!$A$2:$A$4,$A522,'Rote Karten'!$D$2:$D$4,"&lt;&gt;"&amp;$B522,'Rote Karten'!$B$2:$B$4,"&lt;"&amp;$F522,'Rote Karten'!$C$2:$C$4,"&lt;="&amp;$G522)-COUNTIFS('Rote Karten'!$A$2:$A$4,$A522,'Rote Karten'!$D$2:$D$4,$B522,'Rote Karten'!$B$2:$B$4,"&lt;"&amp;$F522,'Rote Karten'!$C$2:$C$4,"&lt;="&amp;$G522)</f>
        <v>0</v>
      </c>
      <c r="I522" s="17" t="str">
        <f>IF(OR($L522="Tor",$L522="ET"),_xlfn.IFNA(IF(VLOOKUP($A522,Spiele!$A$2:$C$16,3,FALSE)=$B522,COUNTIFS($L$2:$L522,"Tor",$B$2:$B522,$B522,$A$2:$A522,$A522)+COUNTIFS($L$2:$L522,"ET",$B$2:$B522,$B522,$A$2:$A522,$A522)&amp;":"&amp;COUNTIFS($L$2:$L522,"Tor",$B$2:$B522,"&lt;&gt;"&amp;$B522,$A$2:$A522,$A522)+COUNTIFS($L$2:$L522,"ET",$B$2:$B522,"&lt;&gt;"&amp;$B522,$A$2:$A522,$A522),COUNTIFS($L$2:$L522,"Tor",$B$2:$B522,"&lt;&gt;"&amp;$B522,$A$2:$A522,$A522)+COUNTIFS($L$2:$L522,"ET",$B$2:$B522,"&lt;&gt;"&amp;$B522,$A$2:$A522,$A522)&amp;":"&amp;COUNTIFS($L$2:$L522,"Tor",$B$2:$B522,$B522,$A$2:$A522,$A522)+COUNTIFS($L$2:$L522,"ET",$B$2:$B522,$B522,$A$2:$A522,$A522)),""),"")</f>
        <v/>
      </c>
      <c r="J522" s="18" t="str">
        <f>_xlfn.IFNA(IF(VLOOKUP($A522,Spiele!$A$2:$D$16,3,FALSE)=$B522,(COUNTIFS($L$1:$L521,"Tor",$B$1:$B521,$B522,$A$1:$A521,$A522)+COUNTIFS($L$1:$L521,"ET",$B$1:$B521,$B522,$A$1:$A521,$A522))-(COUNTIFS($L$1:$L521,"Tor",$B$1:$B521,"&lt;&gt;"&amp;$B522,$A$1:$A521,$A522)+COUNTIFS($L$1:$L521,"ET",$B$1:$B521,"&lt;&gt;"&amp;$B522,$A$1:$A521,$A522)),(COUNTIFS($L$1:$L521,"Tor",$B$1:$B521,$B522,$A$1:$A521,$A522)+COUNTIFS($L$1:$L521,"ET",$B$1:$B521,$B522,$A$1:$A521,$A522))-(COUNTIFS($L$1:$L521,"Tor",$B$1:$B521,"&lt;&gt;"&amp;$B522,$A$1:$A521,$A522)+COUNTIFS($L$1:$L521,"ET",$B$1:$B521,"&lt;&gt;"&amp;$B522,$A$1:$A521,$A522))),"")</f>
        <v/>
      </c>
      <c r="O522" s="17"/>
      <c r="AC522" s="14"/>
      <c r="AD522" s="14"/>
      <c r="AE522" s="18"/>
      <c r="AH522" s="19">
        <f t="shared" si="34"/>
        <v>0</v>
      </c>
      <c r="AI522" s="19">
        <f t="shared" si="35"/>
        <v>180</v>
      </c>
      <c r="AM522" s="19">
        <f>IF(Abschlüsse[[#This Row],[Ergeb]]="ET","",SQRT(($AF522-$AK522)^2+($AG522-$AL522)^2))</f>
        <v>0</v>
      </c>
      <c r="AO522" s="13"/>
      <c r="AP522" s="13"/>
      <c r="AQ522" s="19" t="str">
        <f t="shared" si="32"/>
        <v/>
      </c>
      <c r="AU522" s="19" t="str">
        <f t="shared" si="33"/>
        <v/>
      </c>
    </row>
    <row r="523" spans="3:47" ht="25.05" customHeight="1">
      <c r="C523" s="17" t="str">
        <f>IF($A523="","",IF(VLOOKUP($A523,Spiele!$A$2:$D$16,3,FALSE)=$B523,"H","G"))</f>
        <v/>
      </c>
      <c r="D523" s="17" t="str">
        <f>IF($B523="","",IF(VLOOKUP($A523,Spiele!$A$2:$F$16,3,FALSE)=$B523,VLOOKUP($A523,Spiele!$A$2:$F$16,4,FALSE),VLOOKUP($A523,Spiele!$A$2:$F$16,3,FALSE)))</f>
        <v/>
      </c>
      <c r="E523" s="18">
        <f>IF(Abschlüsse[[#This Row],[Ergeb]]="ET",0,COUNTIFS($A$2:$A523,$A523,$B$2:$B523,$B523,$L$2:$L523,"&lt;&gt;ET"))</f>
        <v>0</v>
      </c>
      <c r="F523" s="11"/>
      <c r="G523" s="12"/>
      <c r="H523" s="18">
        <f>COUNTIFS('Rote Karten'!$A$2:$A$4,$A523,'Rote Karten'!$D$2:$D$4,"&lt;&gt;"&amp;$B523,'Rote Karten'!$B$2:$B$4,"&lt;"&amp;$F523,'Rote Karten'!$C$2:$C$4,"&lt;="&amp;$G523)-COUNTIFS('Rote Karten'!$A$2:$A$4,$A523,'Rote Karten'!$D$2:$D$4,$B523,'Rote Karten'!$B$2:$B$4,"&lt;"&amp;$F523,'Rote Karten'!$C$2:$C$4,"&lt;="&amp;$G523)</f>
        <v>0</v>
      </c>
      <c r="I523" s="17" t="str">
        <f>IF(OR($L523="Tor",$L523="ET"),_xlfn.IFNA(IF(VLOOKUP($A523,Spiele!$A$2:$C$16,3,FALSE)=$B523,COUNTIFS($L$2:$L523,"Tor",$B$2:$B523,$B523,$A$2:$A523,$A523)+COUNTIFS($L$2:$L523,"ET",$B$2:$B523,$B523,$A$2:$A523,$A523)&amp;":"&amp;COUNTIFS($L$2:$L523,"Tor",$B$2:$B523,"&lt;&gt;"&amp;$B523,$A$2:$A523,$A523)+COUNTIFS($L$2:$L523,"ET",$B$2:$B523,"&lt;&gt;"&amp;$B523,$A$2:$A523,$A523),COUNTIFS($L$2:$L523,"Tor",$B$2:$B523,"&lt;&gt;"&amp;$B523,$A$2:$A523,$A523)+COUNTIFS($L$2:$L523,"ET",$B$2:$B523,"&lt;&gt;"&amp;$B523,$A$2:$A523,$A523)&amp;":"&amp;COUNTIFS($L$2:$L523,"Tor",$B$2:$B523,$B523,$A$2:$A523,$A523)+COUNTIFS($L$2:$L523,"ET",$B$2:$B523,$B523,$A$2:$A523,$A523)),""),"")</f>
        <v/>
      </c>
      <c r="J523" s="18" t="str">
        <f>_xlfn.IFNA(IF(VLOOKUP($A523,Spiele!$A$2:$D$16,3,FALSE)=$B523,(COUNTIFS($L$1:$L522,"Tor",$B$1:$B522,$B523,$A$1:$A522,$A523)+COUNTIFS($L$1:$L522,"ET",$B$1:$B522,$B523,$A$1:$A522,$A523))-(COUNTIFS($L$1:$L522,"Tor",$B$1:$B522,"&lt;&gt;"&amp;$B523,$A$1:$A522,$A523)+COUNTIFS($L$1:$L522,"ET",$B$1:$B522,"&lt;&gt;"&amp;$B523,$A$1:$A522,$A523)),(COUNTIFS($L$1:$L522,"Tor",$B$1:$B522,$B523,$A$1:$A522,$A523)+COUNTIFS($L$1:$L522,"ET",$B$1:$B522,$B523,$A$1:$A522,$A523))-(COUNTIFS($L$1:$L522,"Tor",$B$1:$B522,"&lt;&gt;"&amp;$B523,$A$1:$A522,$A523)+COUNTIFS($L$1:$L522,"ET",$B$1:$B522,"&lt;&gt;"&amp;$B523,$A$1:$A522,$A523))),"")</f>
        <v/>
      </c>
      <c r="O523" s="17"/>
      <c r="AC523" s="14"/>
      <c r="AD523" s="14"/>
      <c r="AE523" s="18"/>
      <c r="AH523" s="19">
        <f t="shared" si="34"/>
        <v>0</v>
      </c>
      <c r="AI523" s="19">
        <f t="shared" si="35"/>
        <v>180</v>
      </c>
      <c r="AM523" s="19">
        <f>IF(Abschlüsse[[#This Row],[Ergeb]]="ET","",SQRT(($AF523-$AK523)^2+($AG523-$AL523)^2))</f>
        <v>0</v>
      </c>
      <c r="AO523" s="13"/>
      <c r="AP523" s="13"/>
      <c r="AQ523" s="19" t="str">
        <f t="shared" si="32"/>
        <v/>
      </c>
      <c r="AU523" s="19" t="str">
        <f t="shared" si="33"/>
        <v/>
      </c>
    </row>
    <row r="524" spans="3:47" ht="25.05" customHeight="1">
      <c r="C524" s="17" t="str">
        <f>IF($A524="","",IF(VLOOKUP($A524,Spiele!$A$2:$D$16,3,FALSE)=$B524,"H","G"))</f>
        <v/>
      </c>
      <c r="D524" s="17" t="str">
        <f>IF($B524="","",IF(VLOOKUP($A524,Spiele!$A$2:$F$16,3,FALSE)=$B524,VLOOKUP($A524,Spiele!$A$2:$F$16,4,FALSE),VLOOKUP($A524,Spiele!$A$2:$F$16,3,FALSE)))</f>
        <v/>
      </c>
      <c r="E524" s="18">
        <f>IF(Abschlüsse[[#This Row],[Ergeb]]="ET",0,COUNTIFS($A$2:$A524,$A524,$B$2:$B524,$B524,$L$2:$L524,"&lt;&gt;ET"))</f>
        <v>0</v>
      </c>
      <c r="F524" s="11"/>
      <c r="G524" s="12"/>
      <c r="H524" s="18">
        <f>COUNTIFS('Rote Karten'!$A$2:$A$4,$A524,'Rote Karten'!$D$2:$D$4,"&lt;&gt;"&amp;$B524,'Rote Karten'!$B$2:$B$4,"&lt;"&amp;$F524,'Rote Karten'!$C$2:$C$4,"&lt;="&amp;$G524)-COUNTIFS('Rote Karten'!$A$2:$A$4,$A524,'Rote Karten'!$D$2:$D$4,$B524,'Rote Karten'!$B$2:$B$4,"&lt;"&amp;$F524,'Rote Karten'!$C$2:$C$4,"&lt;="&amp;$G524)</f>
        <v>0</v>
      </c>
      <c r="I524" s="17" t="str">
        <f>IF(OR($L524="Tor",$L524="ET"),_xlfn.IFNA(IF(VLOOKUP($A524,Spiele!$A$2:$C$16,3,FALSE)=$B524,COUNTIFS($L$2:$L524,"Tor",$B$2:$B524,$B524,$A$2:$A524,$A524)+COUNTIFS($L$2:$L524,"ET",$B$2:$B524,$B524,$A$2:$A524,$A524)&amp;":"&amp;COUNTIFS($L$2:$L524,"Tor",$B$2:$B524,"&lt;&gt;"&amp;$B524,$A$2:$A524,$A524)+COUNTIFS($L$2:$L524,"ET",$B$2:$B524,"&lt;&gt;"&amp;$B524,$A$2:$A524,$A524),COUNTIFS($L$2:$L524,"Tor",$B$2:$B524,"&lt;&gt;"&amp;$B524,$A$2:$A524,$A524)+COUNTIFS($L$2:$L524,"ET",$B$2:$B524,"&lt;&gt;"&amp;$B524,$A$2:$A524,$A524)&amp;":"&amp;COUNTIFS($L$2:$L524,"Tor",$B$2:$B524,$B524,$A$2:$A524,$A524)+COUNTIFS($L$2:$L524,"ET",$B$2:$B524,$B524,$A$2:$A524,$A524)),""),"")</f>
        <v/>
      </c>
      <c r="J524" s="18" t="str">
        <f>_xlfn.IFNA(IF(VLOOKUP($A524,Spiele!$A$2:$D$16,3,FALSE)=$B524,(COUNTIFS($L$1:$L523,"Tor",$B$1:$B523,$B524,$A$1:$A523,$A524)+COUNTIFS($L$1:$L523,"ET",$B$1:$B523,$B524,$A$1:$A523,$A524))-(COUNTIFS($L$1:$L523,"Tor",$B$1:$B523,"&lt;&gt;"&amp;$B524,$A$1:$A523,$A524)+COUNTIFS($L$1:$L523,"ET",$B$1:$B523,"&lt;&gt;"&amp;$B524,$A$1:$A523,$A524)),(COUNTIFS($L$1:$L523,"Tor",$B$1:$B523,$B524,$A$1:$A523,$A524)+COUNTIFS($L$1:$L523,"ET",$B$1:$B523,$B524,$A$1:$A523,$A524))-(COUNTIFS($L$1:$L523,"Tor",$B$1:$B523,"&lt;&gt;"&amp;$B524,$A$1:$A523,$A524)+COUNTIFS($L$1:$L523,"ET",$B$1:$B523,"&lt;&gt;"&amp;$B524,$A$1:$A523,$A524))),"")</f>
        <v/>
      </c>
      <c r="O524" s="17"/>
      <c r="AC524" s="14"/>
      <c r="AD524" s="14"/>
      <c r="AE524" s="18"/>
      <c r="AH524" s="19">
        <f t="shared" si="34"/>
        <v>0</v>
      </c>
      <c r="AI524" s="19">
        <f t="shared" si="35"/>
        <v>180</v>
      </c>
      <c r="AM524" s="19">
        <f>IF(Abschlüsse[[#This Row],[Ergeb]]="ET","",SQRT(($AF524-$AK524)^2+($AG524-$AL524)^2))</f>
        <v>0</v>
      </c>
      <c r="AO524" s="13"/>
      <c r="AP524" s="13"/>
      <c r="AQ524" s="19" t="str">
        <f t="shared" si="32"/>
        <v/>
      </c>
      <c r="AU524" s="19" t="str">
        <f t="shared" si="33"/>
        <v/>
      </c>
    </row>
    <row r="525" spans="3:47" ht="25.05" customHeight="1">
      <c r="C525" s="17" t="str">
        <f>IF($A525="","",IF(VLOOKUP($A525,Spiele!$A$2:$D$16,3,FALSE)=$B525,"H","G"))</f>
        <v/>
      </c>
      <c r="D525" s="17" t="str">
        <f>IF($B525="","",IF(VLOOKUP($A525,Spiele!$A$2:$F$16,3,FALSE)=$B525,VLOOKUP($A525,Spiele!$A$2:$F$16,4,FALSE),VLOOKUP($A525,Spiele!$A$2:$F$16,3,FALSE)))</f>
        <v/>
      </c>
      <c r="E525" s="18">
        <f>IF(Abschlüsse[[#This Row],[Ergeb]]="ET",0,COUNTIFS($A$2:$A525,$A525,$B$2:$B525,$B525,$L$2:$L525,"&lt;&gt;ET"))</f>
        <v>0</v>
      </c>
      <c r="F525" s="11"/>
      <c r="G525" s="12"/>
      <c r="H525" s="18">
        <f>COUNTIFS('Rote Karten'!$A$2:$A$4,$A525,'Rote Karten'!$D$2:$D$4,"&lt;&gt;"&amp;$B525,'Rote Karten'!$B$2:$B$4,"&lt;"&amp;$F525,'Rote Karten'!$C$2:$C$4,"&lt;="&amp;$G525)-COUNTIFS('Rote Karten'!$A$2:$A$4,$A525,'Rote Karten'!$D$2:$D$4,$B525,'Rote Karten'!$B$2:$B$4,"&lt;"&amp;$F525,'Rote Karten'!$C$2:$C$4,"&lt;="&amp;$G525)</f>
        <v>0</v>
      </c>
      <c r="I525" s="17" t="str">
        <f>IF(OR($L525="Tor",$L525="ET"),_xlfn.IFNA(IF(VLOOKUP($A525,Spiele!$A$2:$C$16,3,FALSE)=$B525,COUNTIFS($L$2:$L525,"Tor",$B$2:$B525,$B525,$A$2:$A525,$A525)+COUNTIFS($L$2:$L525,"ET",$B$2:$B525,$B525,$A$2:$A525,$A525)&amp;":"&amp;COUNTIFS($L$2:$L525,"Tor",$B$2:$B525,"&lt;&gt;"&amp;$B525,$A$2:$A525,$A525)+COUNTIFS($L$2:$L525,"ET",$B$2:$B525,"&lt;&gt;"&amp;$B525,$A$2:$A525,$A525),COUNTIFS($L$2:$L525,"Tor",$B$2:$B525,"&lt;&gt;"&amp;$B525,$A$2:$A525,$A525)+COUNTIFS($L$2:$L525,"ET",$B$2:$B525,"&lt;&gt;"&amp;$B525,$A$2:$A525,$A525)&amp;":"&amp;COUNTIFS($L$2:$L525,"Tor",$B$2:$B525,$B525,$A$2:$A525,$A525)+COUNTIFS($L$2:$L525,"ET",$B$2:$B525,$B525,$A$2:$A525,$A525)),""),"")</f>
        <v/>
      </c>
      <c r="J525" s="18" t="str">
        <f>_xlfn.IFNA(IF(VLOOKUP($A525,Spiele!$A$2:$D$16,3,FALSE)=$B525,(COUNTIFS($L$1:$L524,"Tor",$B$1:$B524,$B525,$A$1:$A524,$A525)+COUNTIFS($L$1:$L524,"ET",$B$1:$B524,$B525,$A$1:$A524,$A525))-(COUNTIFS($L$1:$L524,"Tor",$B$1:$B524,"&lt;&gt;"&amp;$B525,$A$1:$A524,$A525)+COUNTIFS($L$1:$L524,"ET",$B$1:$B524,"&lt;&gt;"&amp;$B525,$A$1:$A524,$A525)),(COUNTIFS($L$1:$L524,"Tor",$B$1:$B524,$B525,$A$1:$A524,$A525)+COUNTIFS($L$1:$L524,"ET",$B$1:$B524,$B525,$A$1:$A524,$A525))-(COUNTIFS($L$1:$L524,"Tor",$B$1:$B524,"&lt;&gt;"&amp;$B525,$A$1:$A524,$A525)+COUNTIFS($L$1:$L524,"ET",$B$1:$B524,"&lt;&gt;"&amp;$B525,$A$1:$A524,$A525))),"")</f>
        <v/>
      </c>
      <c r="O525" s="17"/>
      <c r="AC525" s="14"/>
      <c r="AD525" s="14"/>
      <c r="AE525" s="18"/>
      <c r="AH525" s="19">
        <f t="shared" si="34"/>
        <v>0</v>
      </c>
      <c r="AI525" s="19">
        <f t="shared" si="35"/>
        <v>180</v>
      </c>
      <c r="AM525" s="19">
        <f>IF(Abschlüsse[[#This Row],[Ergeb]]="ET","",SQRT(($AF525-$AK525)^2+($AG525-$AL525)^2))</f>
        <v>0</v>
      </c>
      <c r="AO525" s="13"/>
      <c r="AP525" s="13"/>
      <c r="AQ525" s="19" t="str">
        <f t="shared" si="32"/>
        <v/>
      </c>
      <c r="AU525" s="19" t="str">
        <f t="shared" si="33"/>
        <v/>
      </c>
    </row>
    <row r="526" spans="3:47" ht="25.05" customHeight="1">
      <c r="C526" s="17" t="str">
        <f>IF($A526="","",IF(VLOOKUP($A526,Spiele!$A$2:$D$16,3,FALSE)=$B526,"H","G"))</f>
        <v/>
      </c>
      <c r="D526" s="17" t="str">
        <f>IF($B526="","",IF(VLOOKUP($A526,Spiele!$A$2:$F$16,3,FALSE)=$B526,VLOOKUP($A526,Spiele!$A$2:$F$16,4,FALSE),VLOOKUP($A526,Spiele!$A$2:$F$16,3,FALSE)))</f>
        <v/>
      </c>
      <c r="E526" s="18">
        <f>IF(Abschlüsse[[#This Row],[Ergeb]]="ET",0,COUNTIFS($A$2:$A526,$A526,$B$2:$B526,$B526,$L$2:$L526,"&lt;&gt;ET"))</f>
        <v>0</v>
      </c>
      <c r="F526" s="11"/>
      <c r="G526" s="12"/>
      <c r="H526" s="18">
        <f>COUNTIFS('Rote Karten'!$A$2:$A$4,$A526,'Rote Karten'!$D$2:$D$4,"&lt;&gt;"&amp;$B526,'Rote Karten'!$B$2:$B$4,"&lt;"&amp;$F526,'Rote Karten'!$C$2:$C$4,"&lt;="&amp;$G526)-COUNTIFS('Rote Karten'!$A$2:$A$4,$A526,'Rote Karten'!$D$2:$D$4,$B526,'Rote Karten'!$B$2:$B$4,"&lt;"&amp;$F526,'Rote Karten'!$C$2:$C$4,"&lt;="&amp;$G526)</f>
        <v>0</v>
      </c>
      <c r="I526" s="17" t="str">
        <f>IF(OR($L526="Tor",$L526="ET"),_xlfn.IFNA(IF(VLOOKUP($A526,Spiele!$A$2:$C$16,3,FALSE)=$B526,COUNTIFS($L$2:$L526,"Tor",$B$2:$B526,$B526,$A$2:$A526,$A526)+COUNTIFS($L$2:$L526,"ET",$B$2:$B526,$B526,$A$2:$A526,$A526)&amp;":"&amp;COUNTIFS($L$2:$L526,"Tor",$B$2:$B526,"&lt;&gt;"&amp;$B526,$A$2:$A526,$A526)+COUNTIFS($L$2:$L526,"ET",$B$2:$B526,"&lt;&gt;"&amp;$B526,$A$2:$A526,$A526),COUNTIFS($L$2:$L526,"Tor",$B$2:$B526,"&lt;&gt;"&amp;$B526,$A$2:$A526,$A526)+COUNTIFS($L$2:$L526,"ET",$B$2:$B526,"&lt;&gt;"&amp;$B526,$A$2:$A526,$A526)&amp;":"&amp;COUNTIFS($L$2:$L526,"Tor",$B$2:$B526,$B526,$A$2:$A526,$A526)+COUNTIFS($L$2:$L526,"ET",$B$2:$B526,$B526,$A$2:$A526,$A526)),""),"")</f>
        <v/>
      </c>
      <c r="J526" s="18" t="str">
        <f>_xlfn.IFNA(IF(VLOOKUP($A526,Spiele!$A$2:$D$16,3,FALSE)=$B526,(COUNTIFS($L$1:$L525,"Tor",$B$1:$B525,$B526,$A$1:$A525,$A526)+COUNTIFS($L$1:$L525,"ET",$B$1:$B525,$B526,$A$1:$A525,$A526))-(COUNTIFS($L$1:$L525,"Tor",$B$1:$B525,"&lt;&gt;"&amp;$B526,$A$1:$A525,$A526)+COUNTIFS($L$1:$L525,"ET",$B$1:$B525,"&lt;&gt;"&amp;$B526,$A$1:$A525,$A526)),(COUNTIFS($L$1:$L525,"Tor",$B$1:$B525,$B526,$A$1:$A525,$A526)+COUNTIFS($L$1:$L525,"ET",$B$1:$B525,$B526,$A$1:$A525,$A526))-(COUNTIFS($L$1:$L525,"Tor",$B$1:$B525,"&lt;&gt;"&amp;$B526,$A$1:$A525,$A526)+COUNTIFS($L$1:$L525,"ET",$B$1:$B525,"&lt;&gt;"&amp;$B526,$A$1:$A525,$A526))),"")</f>
        <v/>
      </c>
      <c r="O526" s="17"/>
      <c r="AC526" s="14"/>
      <c r="AD526" s="14"/>
      <c r="AE526" s="18"/>
      <c r="AH526" s="19">
        <f t="shared" si="34"/>
        <v>0</v>
      </c>
      <c r="AI526" s="19">
        <f t="shared" si="35"/>
        <v>180</v>
      </c>
      <c r="AM526" s="19">
        <f>IF(Abschlüsse[[#This Row],[Ergeb]]="ET","",SQRT(($AF526-$AK526)^2+($AG526-$AL526)^2))</f>
        <v>0</v>
      </c>
      <c r="AO526" s="13"/>
      <c r="AP526" s="13"/>
      <c r="AQ526" s="19" t="str">
        <f t="shared" si="32"/>
        <v/>
      </c>
      <c r="AU526" s="19" t="str">
        <f t="shared" si="33"/>
        <v/>
      </c>
    </row>
    <row r="527" spans="3:47" ht="25.05" customHeight="1">
      <c r="C527" s="17" t="str">
        <f>IF($A527="","",IF(VLOOKUP($A527,Spiele!$A$2:$D$16,3,FALSE)=$B527,"H","G"))</f>
        <v/>
      </c>
      <c r="D527" s="17" t="str">
        <f>IF($B527="","",IF(VLOOKUP($A527,Spiele!$A$2:$F$16,3,FALSE)=$B527,VLOOKUP($A527,Spiele!$A$2:$F$16,4,FALSE),VLOOKUP($A527,Spiele!$A$2:$F$16,3,FALSE)))</f>
        <v/>
      </c>
      <c r="E527" s="18">
        <f>IF(Abschlüsse[[#This Row],[Ergeb]]="ET",0,COUNTIFS($A$2:$A527,$A527,$B$2:$B527,$B527,$L$2:$L527,"&lt;&gt;ET"))</f>
        <v>0</v>
      </c>
      <c r="F527" s="11"/>
      <c r="G527" s="12"/>
      <c r="H527" s="18">
        <f>COUNTIFS('Rote Karten'!$A$2:$A$4,$A527,'Rote Karten'!$D$2:$D$4,"&lt;&gt;"&amp;$B527,'Rote Karten'!$B$2:$B$4,"&lt;"&amp;$F527,'Rote Karten'!$C$2:$C$4,"&lt;="&amp;$G527)-COUNTIFS('Rote Karten'!$A$2:$A$4,$A527,'Rote Karten'!$D$2:$D$4,$B527,'Rote Karten'!$B$2:$B$4,"&lt;"&amp;$F527,'Rote Karten'!$C$2:$C$4,"&lt;="&amp;$G527)</f>
        <v>0</v>
      </c>
      <c r="I527" s="17" t="str">
        <f>IF(OR($L527="Tor",$L527="ET"),_xlfn.IFNA(IF(VLOOKUP($A527,Spiele!$A$2:$C$16,3,FALSE)=$B527,COUNTIFS($L$2:$L527,"Tor",$B$2:$B527,$B527,$A$2:$A527,$A527)+COUNTIFS($L$2:$L527,"ET",$B$2:$B527,$B527,$A$2:$A527,$A527)&amp;":"&amp;COUNTIFS($L$2:$L527,"Tor",$B$2:$B527,"&lt;&gt;"&amp;$B527,$A$2:$A527,$A527)+COUNTIFS($L$2:$L527,"ET",$B$2:$B527,"&lt;&gt;"&amp;$B527,$A$2:$A527,$A527),COUNTIFS($L$2:$L527,"Tor",$B$2:$B527,"&lt;&gt;"&amp;$B527,$A$2:$A527,$A527)+COUNTIFS($L$2:$L527,"ET",$B$2:$B527,"&lt;&gt;"&amp;$B527,$A$2:$A527,$A527)&amp;":"&amp;COUNTIFS($L$2:$L527,"Tor",$B$2:$B527,$B527,$A$2:$A527,$A527)+COUNTIFS($L$2:$L527,"ET",$B$2:$B527,$B527,$A$2:$A527,$A527)),""),"")</f>
        <v/>
      </c>
      <c r="J527" s="18" t="str">
        <f>_xlfn.IFNA(IF(VLOOKUP($A527,Spiele!$A$2:$D$16,3,FALSE)=$B527,(COUNTIFS($L$1:$L526,"Tor",$B$1:$B526,$B527,$A$1:$A526,$A527)+COUNTIFS($L$1:$L526,"ET",$B$1:$B526,$B527,$A$1:$A526,$A527))-(COUNTIFS($L$1:$L526,"Tor",$B$1:$B526,"&lt;&gt;"&amp;$B527,$A$1:$A526,$A527)+COUNTIFS($L$1:$L526,"ET",$B$1:$B526,"&lt;&gt;"&amp;$B527,$A$1:$A526,$A527)),(COUNTIFS($L$1:$L526,"Tor",$B$1:$B526,$B527,$A$1:$A526,$A527)+COUNTIFS($L$1:$L526,"ET",$B$1:$B526,$B527,$A$1:$A526,$A527))-(COUNTIFS($L$1:$L526,"Tor",$B$1:$B526,"&lt;&gt;"&amp;$B527,$A$1:$A526,$A527)+COUNTIFS($L$1:$L526,"ET",$B$1:$B526,"&lt;&gt;"&amp;$B527,$A$1:$A526,$A527))),"")</f>
        <v/>
      </c>
      <c r="O527" s="17"/>
      <c r="AC527" s="14"/>
      <c r="AD527" s="14"/>
      <c r="AE527" s="18"/>
      <c r="AH527" s="19">
        <f t="shared" si="34"/>
        <v>0</v>
      </c>
      <c r="AI527" s="19">
        <f t="shared" si="35"/>
        <v>180</v>
      </c>
      <c r="AM527" s="19">
        <f>IF(Abschlüsse[[#This Row],[Ergeb]]="ET","",SQRT(($AF527-$AK527)^2+($AG527-$AL527)^2))</f>
        <v>0</v>
      </c>
      <c r="AO527" s="13"/>
      <c r="AP527" s="13"/>
      <c r="AQ527" s="19" t="str">
        <f t="shared" si="32"/>
        <v/>
      </c>
      <c r="AU527" s="19" t="str">
        <f t="shared" si="33"/>
        <v/>
      </c>
    </row>
    <row r="528" spans="3:47" ht="25.05" customHeight="1">
      <c r="C528" s="17" t="str">
        <f>IF($A528="","",IF(VLOOKUP($A528,Spiele!$A$2:$D$16,3,FALSE)=$B528,"H","G"))</f>
        <v/>
      </c>
      <c r="D528" s="17" t="str">
        <f>IF($B528="","",IF(VLOOKUP($A528,Spiele!$A$2:$F$16,3,FALSE)=$B528,VLOOKUP($A528,Spiele!$A$2:$F$16,4,FALSE),VLOOKUP($A528,Spiele!$A$2:$F$16,3,FALSE)))</f>
        <v/>
      </c>
      <c r="E528" s="18">
        <f>IF(Abschlüsse[[#This Row],[Ergeb]]="ET",0,COUNTIFS($A$2:$A528,$A528,$B$2:$B528,$B528,$L$2:$L528,"&lt;&gt;ET"))</f>
        <v>0</v>
      </c>
      <c r="F528" s="11"/>
      <c r="G528" s="12"/>
      <c r="H528" s="18">
        <f>COUNTIFS('Rote Karten'!$A$2:$A$4,$A528,'Rote Karten'!$D$2:$D$4,"&lt;&gt;"&amp;$B528,'Rote Karten'!$B$2:$B$4,"&lt;"&amp;$F528,'Rote Karten'!$C$2:$C$4,"&lt;="&amp;$G528)-COUNTIFS('Rote Karten'!$A$2:$A$4,$A528,'Rote Karten'!$D$2:$D$4,$B528,'Rote Karten'!$B$2:$B$4,"&lt;"&amp;$F528,'Rote Karten'!$C$2:$C$4,"&lt;="&amp;$G528)</f>
        <v>0</v>
      </c>
      <c r="I528" s="17" t="str">
        <f>IF(OR($L528="Tor",$L528="ET"),_xlfn.IFNA(IF(VLOOKUP($A528,Spiele!$A$2:$C$16,3,FALSE)=$B528,COUNTIFS($L$2:$L528,"Tor",$B$2:$B528,$B528,$A$2:$A528,$A528)+COUNTIFS($L$2:$L528,"ET",$B$2:$B528,$B528,$A$2:$A528,$A528)&amp;":"&amp;COUNTIFS($L$2:$L528,"Tor",$B$2:$B528,"&lt;&gt;"&amp;$B528,$A$2:$A528,$A528)+COUNTIFS($L$2:$L528,"ET",$B$2:$B528,"&lt;&gt;"&amp;$B528,$A$2:$A528,$A528),COUNTIFS($L$2:$L528,"Tor",$B$2:$B528,"&lt;&gt;"&amp;$B528,$A$2:$A528,$A528)+COUNTIFS($L$2:$L528,"ET",$B$2:$B528,"&lt;&gt;"&amp;$B528,$A$2:$A528,$A528)&amp;":"&amp;COUNTIFS($L$2:$L528,"Tor",$B$2:$B528,$B528,$A$2:$A528,$A528)+COUNTIFS($L$2:$L528,"ET",$B$2:$B528,$B528,$A$2:$A528,$A528)),""),"")</f>
        <v/>
      </c>
      <c r="J528" s="18" t="str">
        <f>_xlfn.IFNA(IF(VLOOKUP($A528,Spiele!$A$2:$D$16,3,FALSE)=$B528,(COUNTIFS($L$1:$L527,"Tor",$B$1:$B527,$B528,$A$1:$A527,$A528)+COUNTIFS($L$1:$L527,"ET",$B$1:$B527,$B528,$A$1:$A527,$A528))-(COUNTIFS($L$1:$L527,"Tor",$B$1:$B527,"&lt;&gt;"&amp;$B528,$A$1:$A527,$A528)+COUNTIFS($L$1:$L527,"ET",$B$1:$B527,"&lt;&gt;"&amp;$B528,$A$1:$A527,$A528)),(COUNTIFS($L$1:$L527,"Tor",$B$1:$B527,$B528,$A$1:$A527,$A528)+COUNTIFS($L$1:$L527,"ET",$B$1:$B527,$B528,$A$1:$A527,$A528))-(COUNTIFS($L$1:$L527,"Tor",$B$1:$B527,"&lt;&gt;"&amp;$B528,$A$1:$A527,$A528)+COUNTIFS($L$1:$L527,"ET",$B$1:$B527,"&lt;&gt;"&amp;$B528,$A$1:$A527,$A528))),"")</f>
        <v/>
      </c>
      <c r="O528" s="17"/>
      <c r="AC528" s="14"/>
      <c r="AD528" s="14"/>
      <c r="AE528" s="18"/>
      <c r="AH528" s="19">
        <f t="shared" si="34"/>
        <v>0</v>
      </c>
      <c r="AI528" s="19">
        <f t="shared" si="35"/>
        <v>180</v>
      </c>
      <c r="AM528" s="19">
        <f>IF(Abschlüsse[[#This Row],[Ergeb]]="ET","",SQRT(($AF528-$AK528)^2+($AG528-$AL528)^2))</f>
        <v>0</v>
      </c>
      <c r="AO528" s="13"/>
      <c r="AP528" s="13"/>
      <c r="AQ528" s="19" t="str">
        <f t="shared" si="32"/>
        <v/>
      </c>
      <c r="AU528" s="19" t="str">
        <f t="shared" si="33"/>
        <v/>
      </c>
    </row>
    <row r="529" spans="3:47" ht="25.05" customHeight="1">
      <c r="C529" s="17" t="str">
        <f>IF($A529="","",IF(VLOOKUP($A529,Spiele!$A$2:$D$16,3,FALSE)=$B529,"H","G"))</f>
        <v/>
      </c>
      <c r="D529" s="17" t="str">
        <f>IF($B529="","",IF(VLOOKUP($A529,Spiele!$A$2:$F$16,3,FALSE)=$B529,VLOOKUP($A529,Spiele!$A$2:$F$16,4,FALSE),VLOOKUP($A529,Spiele!$A$2:$F$16,3,FALSE)))</f>
        <v/>
      </c>
      <c r="E529" s="18">
        <f>IF(Abschlüsse[[#This Row],[Ergeb]]="ET",0,COUNTIFS($A$2:$A529,$A529,$B$2:$B529,$B529,$L$2:$L529,"&lt;&gt;ET"))</f>
        <v>0</v>
      </c>
      <c r="F529" s="11"/>
      <c r="G529" s="12"/>
      <c r="H529" s="18">
        <f>COUNTIFS('Rote Karten'!$A$2:$A$4,$A529,'Rote Karten'!$D$2:$D$4,"&lt;&gt;"&amp;$B529,'Rote Karten'!$B$2:$B$4,"&lt;"&amp;$F529,'Rote Karten'!$C$2:$C$4,"&lt;="&amp;$G529)-COUNTIFS('Rote Karten'!$A$2:$A$4,$A529,'Rote Karten'!$D$2:$D$4,$B529,'Rote Karten'!$B$2:$B$4,"&lt;"&amp;$F529,'Rote Karten'!$C$2:$C$4,"&lt;="&amp;$G529)</f>
        <v>0</v>
      </c>
      <c r="I529" s="17" t="str">
        <f>IF(OR($L529="Tor",$L529="ET"),_xlfn.IFNA(IF(VLOOKUP($A529,Spiele!$A$2:$C$16,3,FALSE)=$B529,COUNTIFS($L$2:$L529,"Tor",$B$2:$B529,$B529,$A$2:$A529,$A529)+COUNTIFS($L$2:$L529,"ET",$B$2:$B529,$B529,$A$2:$A529,$A529)&amp;":"&amp;COUNTIFS($L$2:$L529,"Tor",$B$2:$B529,"&lt;&gt;"&amp;$B529,$A$2:$A529,$A529)+COUNTIFS($L$2:$L529,"ET",$B$2:$B529,"&lt;&gt;"&amp;$B529,$A$2:$A529,$A529),COUNTIFS($L$2:$L529,"Tor",$B$2:$B529,"&lt;&gt;"&amp;$B529,$A$2:$A529,$A529)+COUNTIFS($L$2:$L529,"ET",$B$2:$B529,"&lt;&gt;"&amp;$B529,$A$2:$A529,$A529)&amp;":"&amp;COUNTIFS($L$2:$L529,"Tor",$B$2:$B529,$B529,$A$2:$A529,$A529)+COUNTIFS($L$2:$L529,"ET",$B$2:$B529,$B529,$A$2:$A529,$A529)),""),"")</f>
        <v/>
      </c>
      <c r="J529" s="18" t="str">
        <f>_xlfn.IFNA(IF(VLOOKUP($A529,Spiele!$A$2:$D$16,3,FALSE)=$B529,(COUNTIFS($L$1:$L528,"Tor",$B$1:$B528,$B529,$A$1:$A528,$A529)+COUNTIFS($L$1:$L528,"ET",$B$1:$B528,$B529,$A$1:$A528,$A529))-(COUNTIFS($L$1:$L528,"Tor",$B$1:$B528,"&lt;&gt;"&amp;$B529,$A$1:$A528,$A529)+COUNTIFS($L$1:$L528,"ET",$B$1:$B528,"&lt;&gt;"&amp;$B529,$A$1:$A528,$A529)),(COUNTIFS($L$1:$L528,"Tor",$B$1:$B528,$B529,$A$1:$A528,$A529)+COUNTIFS($L$1:$L528,"ET",$B$1:$B528,$B529,$A$1:$A528,$A529))-(COUNTIFS($L$1:$L528,"Tor",$B$1:$B528,"&lt;&gt;"&amp;$B529,$A$1:$A528,$A529)+COUNTIFS($L$1:$L528,"ET",$B$1:$B528,"&lt;&gt;"&amp;$B529,$A$1:$A528,$A529))),"")</f>
        <v/>
      </c>
      <c r="O529" s="17"/>
      <c r="AC529" s="14"/>
      <c r="AD529" s="14"/>
      <c r="AE529" s="18"/>
      <c r="AH529" s="19">
        <f t="shared" si="34"/>
        <v>0</v>
      </c>
      <c r="AI529" s="19">
        <f t="shared" si="35"/>
        <v>180</v>
      </c>
      <c r="AM529" s="19">
        <f>IF(Abschlüsse[[#This Row],[Ergeb]]="ET","",SQRT(($AF529-$AK529)^2+($AG529-$AL529)^2))</f>
        <v>0</v>
      </c>
      <c r="AO529" s="13"/>
      <c r="AP529" s="13"/>
      <c r="AQ529" s="19" t="str">
        <f t="shared" si="32"/>
        <v/>
      </c>
      <c r="AU529" s="19" t="str">
        <f t="shared" si="33"/>
        <v/>
      </c>
    </row>
    <row r="530" spans="3:47" ht="25.05" customHeight="1">
      <c r="C530" s="17" t="str">
        <f>IF($A530="","",IF(VLOOKUP($A530,Spiele!$A$2:$D$16,3,FALSE)=$B530,"H","G"))</f>
        <v/>
      </c>
      <c r="D530" s="17" t="str">
        <f>IF($B530="","",IF(VLOOKUP($A530,Spiele!$A$2:$F$16,3,FALSE)=$B530,VLOOKUP($A530,Spiele!$A$2:$F$16,4,FALSE),VLOOKUP($A530,Spiele!$A$2:$F$16,3,FALSE)))</f>
        <v/>
      </c>
      <c r="E530" s="18">
        <f>IF(Abschlüsse[[#This Row],[Ergeb]]="ET",0,COUNTIFS($A$2:$A530,$A530,$B$2:$B530,$B530,$L$2:$L530,"&lt;&gt;ET"))</f>
        <v>0</v>
      </c>
      <c r="F530" s="11"/>
      <c r="G530" s="12"/>
      <c r="H530" s="18">
        <f>COUNTIFS('Rote Karten'!$A$2:$A$4,$A530,'Rote Karten'!$D$2:$D$4,"&lt;&gt;"&amp;$B530,'Rote Karten'!$B$2:$B$4,"&lt;"&amp;$F530,'Rote Karten'!$C$2:$C$4,"&lt;="&amp;$G530)-COUNTIFS('Rote Karten'!$A$2:$A$4,$A530,'Rote Karten'!$D$2:$D$4,$B530,'Rote Karten'!$B$2:$B$4,"&lt;"&amp;$F530,'Rote Karten'!$C$2:$C$4,"&lt;="&amp;$G530)</f>
        <v>0</v>
      </c>
      <c r="I530" s="17" t="str">
        <f>IF(OR($L530="Tor",$L530="ET"),_xlfn.IFNA(IF(VLOOKUP($A530,Spiele!$A$2:$C$16,3,FALSE)=$B530,COUNTIFS($L$2:$L530,"Tor",$B$2:$B530,$B530,$A$2:$A530,$A530)+COUNTIFS($L$2:$L530,"ET",$B$2:$B530,$B530,$A$2:$A530,$A530)&amp;":"&amp;COUNTIFS($L$2:$L530,"Tor",$B$2:$B530,"&lt;&gt;"&amp;$B530,$A$2:$A530,$A530)+COUNTIFS($L$2:$L530,"ET",$B$2:$B530,"&lt;&gt;"&amp;$B530,$A$2:$A530,$A530),COUNTIFS($L$2:$L530,"Tor",$B$2:$B530,"&lt;&gt;"&amp;$B530,$A$2:$A530,$A530)+COUNTIFS($L$2:$L530,"ET",$B$2:$B530,"&lt;&gt;"&amp;$B530,$A$2:$A530,$A530)&amp;":"&amp;COUNTIFS($L$2:$L530,"Tor",$B$2:$B530,$B530,$A$2:$A530,$A530)+COUNTIFS($L$2:$L530,"ET",$B$2:$B530,$B530,$A$2:$A530,$A530)),""),"")</f>
        <v/>
      </c>
      <c r="J530" s="18" t="str">
        <f>_xlfn.IFNA(IF(VLOOKUP($A530,Spiele!$A$2:$D$16,3,FALSE)=$B530,(COUNTIFS($L$1:$L529,"Tor",$B$1:$B529,$B530,$A$1:$A529,$A530)+COUNTIFS($L$1:$L529,"ET",$B$1:$B529,$B530,$A$1:$A529,$A530))-(COUNTIFS($L$1:$L529,"Tor",$B$1:$B529,"&lt;&gt;"&amp;$B530,$A$1:$A529,$A530)+COUNTIFS($L$1:$L529,"ET",$B$1:$B529,"&lt;&gt;"&amp;$B530,$A$1:$A529,$A530)),(COUNTIFS($L$1:$L529,"Tor",$B$1:$B529,$B530,$A$1:$A529,$A530)+COUNTIFS($L$1:$L529,"ET",$B$1:$B529,$B530,$A$1:$A529,$A530))-(COUNTIFS($L$1:$L529,"Tor",$B$1:$B529,"&lt;&gt;"&amp;$B530,$A$1:$A529,$A530)+COUNTIFS($L$1:$L529,"ET",$B$1:$B529,"&lt;&gt;"&amp;$B530,$A$1:$A529,$A530))),"")</f>
        <v/>
      </c>
      <c r="O530" s="17"/>
      <c r="AC530" s="14"/>
      <c r="AD530" s="14"/>
      <c r="AE530" s="18"/>
      <c r="AH530" s="19">
        <f t="shared" si="34"/>
        <v>0</v>
      </c>
      <c r="AI530" s="19">
        <f t="shared" si="35"/>
        <v>180</v>
      </c>
      <c r="AM530" s="19">
        <f>IF(Abschlüsse[[#This Row],[Ergeb]]="ET","",SQRT(($AF530-$AK530)^2+($AG530-$AL530)^2))</f>
        <v>0</v>
      </c>
      <c r="AO530" s="13"/>
      <c r="AP530" s="13"/>
      <c r="AQ530" s="19" t="str">
        <f t="shared" si="32"/>
        <v/>
      </c>
      <c r="AU530" s="19" t="str">
        <f t="shared" si="33"/>
        <v/>
      </c>
    </row>
    <row r="531" spans="3:47" ht="25.05" customHeight="1">
      <c r="C531" s="17" t="str">
        <f>IF($A531="","",IF(VLOOKUP($A531,Spiele!$A$2:$D$16,3,FALSE)=$B531,"H","G"))</f>
        <v/>
      </c>
      <c r="D531" s="17" t="str">
        <f>IF($B531="","",IF(VLOOKUP($A531,Spiele!$A$2:$F$16,3,FALSE)=$B531,VLOOKUP($A531,Spiele!$A$2:$F$16,4,FALSE),VLOOKUP($A531,Spiele!$A$2:$F$16,3,FALSE)))</f>
        <v/>
      </c>
      <c r="E531" s="18">
        <f>IF(Abschlüsse[[#This Row],[Ergeb]]="ET",0,COUNTIFS($A$2:$A531,$A531,$B$2:$B531,$B531,$L$2:$L531,"&lt;&gt;ET"))</f>
        <v>0</v>
      </c>
      <c r="F531" s="11"/>
      <c r="G531" s="12"/>
      <c r="H531" s="18">
        <f>COUNTIFS('Rote Karten'!$A$2:$A$4,$A531,'Rote Karten'!$D$2:$D$4,"&lt;&gt;"&amp;$B531,'Rote Karten'!$B$2:$B$4,"&lt;"&amp;$F531,'Rote Karten'!$C$2:$C$4,"&lt;="&amp;$G531)-COUNTIFS('Rote Karten'!$A$2:$A$4,$A531,'Rote Karten'!$D$2:$D$4,$B531,'Rote Karten'!$B$2:$B$4,"&lt;"&amp;$F531,'Rote Karten'!$C$2:$C$4,"&lt;="&amp;$G531)</f>
        <v>0</v>
      </c>
      <c r="I531" s="17" t="str">
        <f>IF(OR($L531="Tor",$L531="ET"),_xlfn.IFNA(IF(VLOOKUP($A531,Spiele!$A$2:$C$16,3,FALSE)=$B531,COUNTIFS($L$2:$L531,"Tor",$B$2:$B531,$B531,$A$2:$A531,$A531)+COUNTIFS($L$2:$L531,"ET",$B$2:$B531,$B531,$A$2:$A531,$A531)&amp;":"&amp;COUNTIFS($L$2:$L531,"Tor",$B$2:$B531,"&lt;&gt;"&amp;$B531,$A$2:$A531,$A531)+COUNTIFS($L$2:$L531,"ET",$B$2:$B531,"&lt;&gt;"&amp;$B531,$A$2:$A531,$A531),COUNTIFS($L$2:$L531,"Tor",$B$2:$B531,"&lt;&gt;"&amp;$B531,$A$2:$A531,$A531)+COUNTIFS($L$2:$L531,"ET",$B$2:$B531,"&lt;&gt;"&amp;$B531,$A$2:$A531,$A531)&amp;":"&amp;COUNTIFS($L$2:$L531,"Tor",$B$2:$B531,$B531,$A$2:$A531,$A531)+COUNTIFS($L$2:$L531,"ET",$B$2:$B531,$B531,$A$2:$A531,$A531)),""),"")</f>
        <v/>
      </c>
      <c r="J531" s="18" t="str">
        <f>_xlfn.IFNA(IF(VLOOKUP($A531,Spiele!$A$2:$D$16,3,FALSE)=$B531,(COUNTIFS($L$1:$L530,"Tor",$B$1:$B530,$B531,$A$1:$A530,$A531)+COUNTIFS($L$1:$L530,"ET",$B$1:$B530,$B531,$A$1:$A530,$A531))-(COUNTIFS($L$1:$L530,"Tor",$B$1:$B530,"&lt;&gt;"&amp;$B531,$A$1:$A530,$A531)+COUNTIFS($L$1:$L530,"ET",$B$1:$B530,"&lt;&gt;"&amp;$B531,$A$1:$A530,$A531)),(COUNTIFS($L$1:$L530,"Tor",$B$1:$B530,$B531,$A$1:$A530,$A531)+COUNTIFS($L$1:$L530,"ET",$B$1:$B530,$B531,$A$1:$A530,$A531))-(COUNTIFS($L$1:$L530,"Tor",$B$1:$B530,"&lt;&gt;"&amp;$B531,$A$1:$A530,$A531)+COUNTIFS($L$1:$L530,"ET",$B$1:$B530,"&lt;&gt;"&amp;$B531,$A$1:$A530,$A531))),"")</f>
        <v/>
      </c>
      <c r="O531" s="17"/>
      <c r="AC531" s="14"/>
      <c r="AD531" s="14"/>
      <c r="AE531" s="18"/>
      <c r="AH531" s="19">
        <f t="shared" si="34"/>
        <v>0</v>
      </c>
      <c r="AI531" s="19">
        <f t="shared" si="35"/>
        <v>180</v>
      </c>
      <c r="AM531" s="19">
        <f>IF(Abschlüsse[[#This Row],[Ergeb]]="ET","",SQRT(($AF531-$AK531)^2+($AG531-$AL531)^2))</f>
        <v>0</v>
      </c>
      <c r="AO531" s="13"/>
      <c r="AP531" s="13"/>
      <c r="AQ531" s="19" t="str">
        <f t="shared" si="32"/>
        <v/>
      </c>
      <c r="AU531" s="19" t="str">
        <f t="shared" si="33"/>
        <v/>
      </c>
    </row>
    <row r="532" spans="3:47" ht="25.05" customHeight="1">
      <c r="C532" s="17" t="str">
        <f>IF($A532="","",IF(VLOOKUP($A532,Spiele!$A$2:$D$16,3,FALSE)=$B532,"H","G"))</f>
        <v/>
      </c>
      <c r="D532" s="17" t="str">
        <f>IF($B532="","",IF(VLOOKUP($A532,Spiele!$A$2:$F$16,3,FALSE)=$B532,VLOOKUP($A532,Spiele!$A$2:$F$16,4,FALSE),VLOOKUP($A532,Spiele!$A$2:$F$16,3,FALSE)))</f>
        <v/>
      </c>
      <c r="E532" s="18">
        <f>IF(Abschlüsse[[#This Row],[Ergeb]]="ET",0,COUNTIFS($A$2:$A532,$A532,$B$2:$B532,$B532,$L$2:$L532,"&lt;&gt;ET"))</f>
        <v>0</v>
      </c>
      <c r="F532" s="11"/>
      <c r="G532" s="12"/>
      <c r="H532" s="18">
        <f>COUNTIFS('Rote Karten'!$A$2:$A$4,$A532,'Rote Karten'!$D$2:$D$4,"&lt;&gt;"&amp;$B532,'Rote Karten'!$B$2:$B$4,"&lt;"&amp;$F532,'Rote Karten'!$C$2:$C$4,"&lt;="&amp;$G532)-COUNTIFS('Rote Karten'!$A$2:$A$4,$A532,'Rote Karten'!$D$2:$D$4,$B532,'Rote Karten'!$B$2:$B$4,"&lt;"&amp;$F532,'Rote Karten'!$C$2:$C$4,"&lt;="&amp;$G532)</f>
        <v>0</v>
      </c>
      <c r="I532" s="17" t="str">
        <f>IF(OR($L532="Tor",$L532="ET"),_xlfn.IFNA(IF(VLOOKUP($A532,Spiele!$A$2:$C$16,3,FALSE)=$B532,COUNTIFS($L$2:$L532,"Tor",$B$2:$B532,$B532,$A$2:$A532,$A532)+COUNTIFS($L$2:$L532,"ET",$B$2:$B532,$B532,$A$2:$A532,$A532)&amp;":"&amp;COUNTIFS($L$2:$L532,"Tor",$B$2:$B532,"&lt;&gt;"&amp;$B532,$A$2:$A532,$A532)+COUNTIFS($L$2:$L532,"ET",$B$2:$B532,"&lt;&gt;"&amp;$B532,$A$2:$A532,$A532),COUNTIFS($L$2:$L532,"Tor",$B$2:$B532,"&lt;&gt;"&amp;$B532,$A$2:$A532,$A532)+COUNTIFS($L$2:$L532,"ET",$B$2:$B532,"&lt;&gt;"&amp;$B532,$A$2:$A532,$A532)&amp;":"&amp;COUNTIFS($L$2:$L532,"Tor",$B$2:$B532,$B532,$A$2:$A532,$A532)+COUNTIFS($L$2:$L532,"ET",$B$2:$B532,$B532,$A$2:$A532,$A532)),""),"")</f>
        <v/>
      </c>
      <c r="J532" s="18" t="str">
        <f>_xlfn.IFNA(IF(VLOOKUP($A532,Spiele!$A$2:$D$16,3,FALSE)=$B532,(COUNTIFS($L$1:$L531,"Tor",$B$1:$B531,$B532,$A$1:$A531,$A532)+COUNTIFS($L$1:$L531,"ET",$B$1:$B531,$B532,$A$1:$A531,$A532))-(COUNTIFS($L$1:$L531,"Tor",$B$1:$B531,"&lt;&gt;"&amp;$B532,$A$1:$A531,$A532)+COUNTIFS($L$1:$L531,"ET",$B$1:$B531,"&lt;&gt;"&amp;$B532,$A$1:$A531,$A532)),(COUNTIFS($L$1:$L531,"Tor",$B$1:$B531,$B532,$A$1:$A531,$A532)+COUNTIFS($L$1:$L531,"ET",$B$1:$B531,$B532,$A$1:$A531,$A532))-(COUNTIFS($L$1:$L531,"Tor",$B$1:$B531,"&lt;&gt;"&amp;$B532,$A$1:$A531,$A532)+COUNTIFS($L$1:$L531,"ET",$B$1:$B531,"&lt;&gt;"&amp;$B532,$A$1:$A531,$A532))),"")</f>
        <v/>
      </c>
      <c r="O532" s="17"/>
      <c r="AC532" s="14"/>
      <c r="AD532" s="14"/>
      <c r="AE532" s="18"/>
      <c r="AH532" s="19">
        <f t="shared" si="34"/>
        <v>0</v>
      </c>
      <c r="AI532" s="19">
        <f t="shared" si="35"/>
        <v>180</v>
      </c>
      <c r="AM532" s="19">
        <f>IF(Abschlüsse[[#This Row],[Ergeb]]="ET","",SQRT(($AF532-$AK532)^2+($AG532-$AL532)^2))</f>
        <v>0</v>
      </c>
      <c r="AO532" s="13"/>
      <c r="AP532" s="13"/>
      <c r="AQ532" s="19" t="str">
        <f t="shared" si="32"/>
        <v/>
      </c>
      <c r="AU532" s="19" t="str">
        <f t="shared" si="33"/>
        <v/>
      </c>
    </row>
    <row r="533" spans="3:47" ht="25.05" customHeight="1">
      <c r="C533" s="17" t="str">
        <f>IF($A533="","",IF(VLOOKUP($A533,Spiele!$A$2:$D$16,3,FALSE)=$B533,"H","G"))</f>
        <v/>
      </c>
      <c r="D533" s="17" t="str">
        <f>IF($B533="","",IF(VLOOKUP($A533,Spiele!$A$2:$F$16,3,FALSE)=$B533,VLOOKUP($A533,Spiele!$A$2:$F$16,4,FALSE),VLOOKUP($A533,Spiele!$A$2:$F$16,3,FALSE)))</f>
        <v/>
      </c>
      <c r="E533" s="18">
        <f>IF(Abschlüsse[[#This Row],[Ergeb]]="ET",0,COUNTIFS($A$2:$A533,$A533,$B$2:$B533,$B533,$L$2:$L533,"&lt;&gt;ET"))</f>
        <v>0</v>
      </c>
      <c r="F533" s="11"/>
      <c r="G533" s="12"/>
      <c r="H533" s="18">
        <f>COUNTIFS('Rote Karten'!$A$2:$A$4,$A533,'Rote Karten'!$D$2:$D$4,"&lt;&gt;"&amp;$B533,'Rote Karten'!$B$2:$B$4,"&lt;"&amp;$F533,'Rote Karten'!$C$2:$C$4,"&lt;="&amp;$G533)-COUNTIFS('Rote Karten'!$A$2:$A$4,$A533,'Rote Karten'!$D$2:$D$4,$B533,'Rote Karten'!$B$2:$B$4,"&lt;"&amp;$F533,'Rote Karten'!$C$2:$C$4,"&lt;="&amp;$G533)</f>
        <v>0</v>
      </c>
      <c r="I533" s="17" t="str">
        <f>IF(OR($L533="Tor",$L533="ET"),_xlfn.IFNA(IF(VLOOKUP($A533,Spiele!$A$2:$C$16,3,FALSE)=$B533,COUNTIFS($L$2:$L533,"Tor",$B$2:$B533,$B533,$A$2:$A533,$A533)+COUNTIFS($L$2:$L533,"ET",$B$2:$B533,$B533,$A$2:$A533,$A533)&amp;":"&amp;COUNTIFS($L$2:$L533,"Tor",$B$2:$B533,"&lt;&gt;"&amp;$B533,$A$2:$A533,$A533)+COUNTIFS($L$2:$L533,"ET",$B$2:$B533,"&lt;&gt;"&amp;$B533,$A$2:$A533,$A533),COUNTIFS($L$2:$L533,"Tor",$B$2:$B533,"&lt;&gt;"&amp;$B533,$A$2:$A533,$A533)+COUNTIFS($L$2:$L533,"ET",$B$2:$B533,"&lt;&gt;"&amp;$B533,$A$2:$A533,$A533)&amp;":"&amp;COUNTIFS($L$2:$L533,"Tor",$B$2:$B533,$B533,$A$2:$A533,$A533)+COUNTIFS($L$2:$L533,"ET",$B$2:$B533,$B533,$A$2:$A533,$A533)),""),"")</f>
        <v/>
      </c>
      <c r="J533" s="18" t="str">
        <f>_xlfn.IFNA(IF(VLOOKUP($A533,Spiele!$A$2:$D$16,3,FALSE)=$B533,(COUNTIFS($L$1:$L532,"Tor",$B$1:$B532,$B533,$A$1:$A532,$A533)+COUNTIFS($L$1:$L532,"ET",$B$1:$B532,$B533,$A$1:$A532,$A533))-(COUNTIFS($L$1:$L532,"Tor",$B$1:$B532,"&lt;&gt;"&amp;$B533,$A$1:$A532,$A533)+COUNTIFS($L$1:$L532,"ET",$B$1:$B532,"&lt;&gt;"&amp;$B533,$A$1:$A532,$A533)),(COUNTIFS($L$1:$L532,"Tor",$B$1:$B532,$B533,$A$1:$A532,$A533)+COUNTIFS($L$1:$L532,"ET",$B$1:$B532,$B533,$A$1:$A532,$A533))-(COUNTIFS($L$1:$L532,"Tor",$B$1:$B532,"&lt;&gt;"&amp;$B533,$A$1:$A532,$A533)+COUNTIFS($L$1:$L532,"ET",$B$1:$B532,"&lt;&gt;"&amp;$B533,$A$1:$A532,$A533))),"")</f>
        <v/>
      </c>
      <c r="O533" s="17"/>
      <c r="AC533" s="14"/>
      <c r="AD533" s="14"/>
      <c r="AE533" s="18"/>
      <c r="AH533" s="19">
        <f t="shared" si="34"/>
        <v>0</v>
      </c>
      <c r="AI533" s="19">
        <f t="shared" si="35"/>
        <v>180</v>
      </c>
      <c r="AM533" s="19">
        <f>IF(Abschlüsse[[#This Row],[Ergeb]]="ET","",SQRT(($AF533-$AK533)^2+($AG533-$AL533)^2))</f>
        <v>0</v>
      </c>
      <c r="AO533" s="13"/>
      <c r="AP533" s="13"/>
      <c r="AQ533" s="19" t="str">
        <f t="shared" si="32"/>
        <v/>
      </c>
      <c r="AU533" s="19" t="str">
        <f t="shared" si="33"/>
        <v/>
      </c>
    </row>
    <row r="534" spans="3:47" ht="25.05" customHeight="1">
      <c r="C534" s="17" t="str">
        <f>IF($A534="","",IF(VLOOKUP($A534,Spiele!$A$2:$D$16,3,FALSE)=$B534,"H","G"))</f>
        <v/>
      </c>
      <c r="D534" s="17" t="str">
        <f>IF($B534="","",IF(VLOOKUP($A534,Spiele!$A$2:$F$16,3,FALSE)=$B534,VLOOKUP($A534,Spiele!$A$2:$F$16,4,FALSE),VLOOKUP($A534,Spiele!$A$2:$F$16,3,FALSE)))</f>
        <v/>
      </c>
      <c r="E534" s="18">
        <f>IF(Abschlüsse[[#This Row],[Ergeb]]="ET",0,COUNTIFS($A$2:$A534,$A534,$B$2:$B534,$B534,$L$2:$L534,"&lt;&gt;ET"))</f>
        <v>0</v>
      </c>
      <c r="F534" s="11"/>
      <c r="G534" s="12"/>
      <c r="H534" s="18">
        <f>COUNTIFS('Rote Karten'!$A$2:$A$4,$A534,'Rote Karten'!$D$2:$D$4,"&lt;&gt;"&amp;$B534,'Rote Karten'!$B$2:$B$4,"&lt;"&amp;$F534,'Rote Karten'!$C$2:$C$4,"&lt;="&amp;$G534)-COUNTIFS('Rote Karten'!$A$2:$A$4,$A534,'Rote Karten'!$D$2:$D$4,$B534,'Rote Karten'!$B$2:$B$4,"&lt;"&amp;$F534,'Rote Karten'!$C$2:$C$4,"&lt;="&amp;$G534)</f>
        <v>0</v>
      </c>
      <c r="I534" s="17" t="str">
        <f>IF(OR($L534="Tor",$L534="ET"),_xlfn.IFNA(IF(VLOOKUP($A534,Spiele!$A$2:$C$16,3,FALSE)=$B534,COUNTIFS($L$2:$L534,"Tor",$B$2:$B534,$B534,$A$2:$A534,$A534)+COUNTIFS($L$2:$L534,"ET",$B$2:$B534,$B534,$A$2:$A534,$A534)&amp;":"&amp;COUNTIFS($L$2:$L534,"Tor",$B$2:$B534,"&lt;&gt;"&amp;$B534,$A$2:$A534,$A534)+COUNTIFS($L$2:$L534,"ET",$B$2:$B534,"&lt;&gt;"&amp;$B534,$A$2:$A534,$A534),COUNTIFS($L$2:$L534,"Tor",$B$2:$B534,"&lt;&gt;"&amp;$B534,$A$2:$A534,$A534)+COUNTIFS($L$2:$L534,"ET",$B$2:$B534,"&lt;&gt;"&amp;$B534,$A$2:$A534,$A534)&amp;":"&amp;COUNTIFS($L$2:$L534,"Tor",$B$2:$B534,$B534,$A$2:$A534,$A534)+COUNTIFS($L$2:$L534,"ET",$B$2:$B534,$B534,$A$2:$A534,$A534)),""),"")</f>
        <v/>
      </c>
      <c r="J534" s="18" t="str">
        <f>_xlfn.IFNA(IF(VLOOKUP($A534,Spiele!$A$2:$D$16,3,FALSE)=$B534,(COUNTIFS($L$1:$L533,"Tor",$B$1:$B533,$B534,$A$1:$A533,$A534)+COUNTIFS($L$1:$L533,"ET",$B$1:$B533,$B534,$A$1:$A533,$A534))-(COUNTIFS($L$1:$L533,"Tor",$B$1:$B533,"&lt;&gt;"&amp;$B534,$A$1:$A533,$A534)+COUNTIFS($L$1:$L533,"ET",$B$1:$B533,"&lt;&gt;"&amp;$B534,$A$1:$A533,$A534)),(COUNTIFS($L$1:$L533,"Tor",$B$1:$B533,$B534,$A$1:$A533,$A534)+COUNTIFS($L$1:$L533,"ET",$B$1:$B533,$B534,$A$1:$A533,$A534))-(COUNTIFS($L$1:$L533,"Tor",$B$1:$B533,"&lt;&gt;"&amp;$B534,$A$1:$A533,$A534)+COUNTIFS($L$1:$L533,"ET",$B$1:$B533,"&lt;&gt;"&amp;$B534,$A$1:$A533,$A534))),"")</f>
        <v/>
      </c>
      <c r="O534" s="17"/>
      <c r="AC534" s="14"/>
      <c r="AD534" s="14"/>
      <c r="AE534" s="18"/>
      <c r="AH534" s="19">
        <f t="shared" si="34"/>
        <v>0</v>
      </c>
      <c r="AI534" s="19">
        <f t="shared" si="35"/>
        <v>180</v>
      </c>
      <c r="AM534" s="19">
        <f>IF(Abschlüsse[[#This Row],[Ergeb]]="ET","",SQRT(($AF534-$AK534)^2+($AG534-$AL534)^2))</f>
        <v>0</v>
      </c>
      <c r="AO534" s="13"/>
      <c r="AP534" s="13"/>
      <c r="AQ534" s="19" t="str">
        <f t="shared" si="32"/>
        <v/>
      </c>
      <c r="AU534" s="19" t="str">
        <f t="shared" si="33"/>
        <v/>
      </c>
    </row>
    <row r="535" spans="3:47" ht="25.05" customHeight="1">
      <c r="C535" s="17" t="str">
        <f>IF($A535="","",IF(VLOOKUP($A535,Spiele!$A$2:$D$16,3,FALSE)=$B535,"H","G"))</f>
        <v/>
      </c>
      <c r="D535" s="17" t="str">
        <f>IF($B535="","",IF(VLOOKUP($A535,Spiele!$A$2:$F$16,3,FALSE)=$B535,VLOOKUP($A535,Spiele!$A$2:$F$16,4,FALSE),VLOOKUP($A535,Spiele!$A$2:$F$16,3,FALSE)))</f>
        <v/>
      </c>
      <c r="E535" s="18">
        <f>IF(Abschlüsse[[#This Row],[Ergeb]]="ET",0,COUNTIFS($A$2:$A535,$A535,$B$2:$B535,$B535,$L$2:$L535,"&lt;&gt;ET"))</f>
        <v>0</v>
      </c>
      <c r="F535" s="11"/>
      <c r="G535" s="12"/>
      <c r="H535" s="18">
        <f>COUNTIFS('Rote Karten'!$A$2:$A$4,$A535,'Rote Karten'!$D$2:$D$4,"&lt;&gt;"&amp;$B535,'Rote Karten'!$B$2:$B$4,"&lt;"&amp;$F535,'Rote Karten'!$C$2:$C$4,"&lt;="&amp;$G535)-COUNTIFS('Rote Karten'!$A$2:$A$4,$A535,'Rote Karten'!$D$2:$D$4,$B535,'Rote Karten'!$B$2:$B$4,"&lt;"&amp;$F535,'Rote Karten'!$C$2:$C$4,"&lt;="&amp;$G535)</f>
        <v>0</v>
      </c>
      <c r="I535" s="17" t="str">
        <f>IF(OR($L535="Tor",$L535="ET"),_xlfn.IFNA(IF(VLOOKUP($A535,Spiele!$A$2:$C$16,3,FALSE)=$B535,COUNTIFS($L$2:$L535,"Tor",$B$2:$B535,$B535,$A$2:$A535,$A535)+COUNTIFS($L$2:$L535,"ET",$B$2:$B535,$B535,$A$2:$A535,$A535)&amp;":"&amp;COUNTIFS($L$2:$L535,"Tor",$B$2:$B535,"&lt;&gt;"&amp;$B535,$A$2:$A535,$A535)+COUNTIFS($L$2:$L535,"ET",$B$2:$B535,"&lt;&gt;"&amp;$B535,$A$2:$A535,$A535),COUNTIFS($L$2:$L535,"Tor",$B$2:$B535,"&lt;&gt;"&amp;$B535,$A$2:$A535,$A535)+COUNTIFS($L$2:$L535,"ET",$B$2:$B535,"&lt;&gt;"&amp;$B535,$A$2:$A535,$A535)&amp;":"&amp;COUNTIFS($L$2:$L535,"Tor",$B$2:$B535,$B535,$A$2:$A535,$A535)+COUNTIFS($L$2:$L535,"ET",$B$2:$B535,$B535,$A$2:$A535,$A535)),""),"")</f>
        <v/>
      </c>
      <c r="J535" s="18" t="str">
        <f>_xlfn.IFNA(IF(VLOOKUP($A535,Spiele!$A$2:$D$16,3,FALSE)=$B535,(COUNTIFS($L$1:$L534,"Tor",$B$1:$B534,$B535,$A$1:$A534,$A535)+COUNTIFS($L$1:$L534,"ET",$B$1:$B534,$B535,$A$1:$A534,$A535))-(COUNTIFS($L$1:$L534,"Tor",$B$1:$B534,"&lt;&gt;"&amp;$B535,$A$1:$A534,$A535)+COUNTIFS($L$1:$L534,"ET",$B$1:$B534,"&lt;&gt;"&amp;$B535,$A$1:$A534,$A535)),(COUNTIFS($L$1:$L534,"Tor",$B$1:$B534,$B535,$A$1:$A534,$A535)+COUNTIFS($L$1:$L534,"ET",$B$1:$B534,$B535,$A$1:$A534,$A535))-(COUNTIFS($L$1:$L534,"Tor",$B$1:$B534,"&lt;&gt;"&amp;$B535,$A$1:$A534,$A535)+COUNTIFS($L$1:$L534,"ET",$B$1:$B534,"&lt;&gt;"&amp;$B535,$A$1:$A534,$A535))),"")</f>
        <v/>
      </c>
      <c r="O535" s="17"/>
      <c r="AC535" s="14"/>
      <c r="AD535" s="14"/>
      <c r="AE535" s="18"/>
      <c r="AH535" s="19">
        <f t="shared" si="34"/>
        <v>0</v>
      </c>
      <c r="AI535" s="19">
        <f t="shared" si="35"/>
        <v>180</v>
      </c>
      <c r="AM535" s="19">
        <f>IF(Abschlüsse[[#This Row],[Ergeb]]="ET","",SQRT(($AF535-$AK535)^2+($AG535-$AL535)^2))</f>
        <v>0</v>
      </c>
      <c r="AO535" s="13"/>
      <c r="AP535" s="13"/>
      <c r="AQ535" s="19" t="str">
        <f t="shared" si="32"/>
        <v/>
      </c>
      <c r="AU535" s="19" t="str">
        <f t="shared" si="33"/>
        <v/>
      </c>
    </row>
    <row r="536" spans="3:47" ht="25.05" customHeight="1">
      <c r="C536" s="17" t="str">
        <f>IF($A536="","",IF(VLOOKUP($A536,Spiele!$A$2:$D$16,3,FALSE)=$B536,"H","G"))</f>
        <v/>
      </c>
      <c r="D536" s="17" t="str">
        <f>IF($B536="","",IF(VLOOKUP($A536,Spiele!$A$2:$F$16,3,FALSE)=$B536,VLOOKUP($A536,Spiele!$A$2:$F$16,4,FALSE),VLOOKUP($A536,Spiele!$A$2:$F$16,3,FALSE)))</f>
        <v/>
      </c>
      <c r="E536" s="18">
        <f>IF(Abschlüsse[[#This Row],[Ergeb]]="ET",0,COUNTIFS($A$2:$A536,$A536,$B$2:$B536,$B536,$L$2:$L536,"&lt;&gt;ET"))</f>
        <v>0</v>
      </c>
      <c r="F536" s="11"/>
      <c r="G536" s="12"/>
      <c r="H536" s="18">
        <f>COUNTIFS('Rote Karten'!$A$2:$A$4,$A536,'Rote Karten'!$D$2:$D$4,"&lt;&gt;"&amp;$B536,'Rote Karten'!$B$2:$B$4,"&lt;"&amp;$F536,'Rote Karten'!$C$2:$C$4,"&lt;="&amp;$G536)-COUNTIFS('Rote Karten'!$A$2:$A$4,$A536,'Rote Karten'!$D$2:$D$4,$B536,'Rote Karten'!$B$2:$B$4,"&lt;"&amp;$F536,'Rote Karten'!$C$2:$C$4,"&lt;="&amp;$G536)</f>
        <v>0</v>
      </c>
      <c r="I536" s="17" t="str">
        <f>IF(OR($L536="Tor",$L536="ET"),_xlfn.IFNA(IF(VLOOKUP($A536,Spiele!$A$2:$C$16,3,FALSE)=$B536,COUNTIFS($L$2:$L536,"Tor",$B$2:$B536,$B536,$A$2:$A536,$A536)+COUNTIFS($L$2:$L536,"ET",$B$2:$B536,$B536,$A$2:$A536,$A536)&amp;":"&amp;COUNTIFS($L$2:$L536,"Tor",$B$2:$B536,"&lt;&gt;"&amp;$B536,$A$2:$A536,$A536)+COUNTIFS($L$2:$L536,"ET",$B$2:$B536,"&lt;&gt;"&amp;$B536,$A$2:$A536,$A536),COUNTIFS($L$2:$L536,"Tor",$B$2:$B536,"&lt;&gt;"&amp;$B536,$A$2:$A536,$A536)+COUNTIFS($L$2:$L536,"ET",$B$2:$B536,"&lt;&gt;"&amp;$B536,$A$2:$A536,$A536)&amp;":"&amp;COUNTIFS($L$2:$L536,"Tor",$B$2:$B536,$B536,$A$2:$A536,$A536)+COUNTIFS($L$2:$L536,"ET",$B$2:$B536,$B536,$A$2:$A536,$A536)),""),"")</f>
        <v/>
      </c>
      <c r="J536" s="18" t="str">
        <f>_xlfn.IFNA(IF(VLOOKUP($A536,Spiele!$A$2:$D$16,3,FALSE)=$B536,(COUNTIFS($L$1:$L535,"Tor",$B$1:$B535,$B536,$A$1:$A535,$A536)+COUNTIFS($L$1:$L535,"ET",$B$1:$B535,$B536,$A$1:$A535,$A536))-(COUNTIFS($L$1:$L535,"Tor",$B$1:$B535,"&lt;&gt;"&amp;$B536,$A$1:$A535,$A536)+COUNTIFS($L$1:$L535,"ET",$B$1:$B535,"&lt;&gt;"&amp;$B536,$A$1:$A535,$A536)),(COUNTIFS($L$1:$L535,"Tor",$B$1:$B535,$B536,$A$1:$A535,$A536)+COUNTIFS($L$1:$L535,"ET",$B$1:$B535,$B536,$A$1:$A535,$A536))-(COUNTIFS($L$1:$L535,"Tor",$B$1:$B535,"&lt;&gt;"&amp;$B536,$A$1:$A535,$A536)+COUNTIFS($L$1:$L535,"ET",$B$1:$B535,"&lt;&gt;"&amp;$B536,$A$1:$A535,$A536))),"")</f>
        <v/>
      </c>
      <c r="O536" s="17"/>
      <c r="AC536" s="14"/>
      <c r="AD536" s="14"/>
      <c r="AE536" s="18"/>
      <c r="AH536" s="19">
        <f t="shared" si="34"/>
        <v>0</v>
      </c>
      <c r="AI536" s="19">
        <f t="shared" si="35"/>
        <v>180</v>
      </c>
      <c r="AM536" s="19">
        <f>IF(Abschlüsse[[#This Row],[Ergeb]]="ET","",SQRT(($AF536-$AK536)^2+($AG536-$AL536)^2))</f>
        <v>0</v>
      </c>
      <c r="AO536" s="13"/>
      <c r="AP536" s="13"/>
      <c r="AQ536" s="19" t="str">
        <f t="shared" si="32"/>
        <v/>
      </c>
      <c r="AU536" s="19" t="str">
        <f t="shared" si="33"/>
        <v/>
      </c>
    </row>
    <row r="537" spans="3:47" ht="25.05" customHeight="1">
      <c r="C537" s="17" t="str">
        <f>IF($A537="","",IF(VLOOKUP($A537,Spiele!$A$2:$D$16,3,FALSE)=$B537,"H","G"))</f>
        <v/>
      </c>
      <c r="D537" s="17" t="str">
        <f>IF($B537="","",IF(VLOOKUP($A537,Spiele!$A$2:$F$16,3,FALSE)=$B537,VLOOKUP($A537,Spiele!$A$2:$F$16,4,FALSE),VLOOKUP($A537,Spiele!$A$2:$F$16,3,FALSE)))</f>
        <v/>
      </c>
      <c r="E537" s="18">
        <f>IF(Abschlüsse[[#This Row],[Ergeb]]="ET",0,COUNTIFS($A$2:$A537,$A537,$B$2:$B537,$B537,$L$2:$L537,"&lt;&gt;ET"))</f>
        <v>0</v>
      </c>
      <c r="F537" s="11"/>
      <c r="G537" s="12"/>
      <c r="H537" s="18">
        <f>COUNTIFS('Rote Karten'!$A$2:$A$4,$A537,'Rote Karten'!$D$2:$D$4,"&lt;&gt;"&amp;$B537,'Rote Karten'!$B$2:$B$4,"&lt;"&amp;$F537,'Rote Karten'!$C$2:$C$4,"&lt;="&amp;$G537)-COUNTIFS('Rote Karten'!$A$2:$A$4,$A537,'Rote Karten'!$D$2:$D$4,$B537,'Rote Karten'!$B$2:$B$4,"&lt;"&amp;$F537,'Rote Karten'!$C$2:$C$4,"&lt;="&amp;$G537)</f>
        <v>0</v>
      </c>
      <c r="I537" s="17" t="str">
        <f>IF(OR($L537="Tor",$L537="ET"),_xlfn.IFNA(IF(VLOOKUP($A537,Spiele!$A$2:$C$16,3,FALSE)=$B537,COUNTIFS($L$2:$L537,"Tor",$B$2:$B537,$B537,$A$2:$A537,$A537)+COUNTIFS($L$2:$L537,"ET",$B$2:$B537,$B537,$A$2:$A537,$A537)&amp;":"&amp;COUNTIFS($L$2:$L537,"Tor",$B$2:$B537,"&lt;&gt;"&amp;$B537,$A$2:$A537,$A537)+COUNTIFS($L$2:$L537,"ET",$B$2:$B537,"&lt;&gt;"&amp;$B537,$A$2:$A537,$A537),COUNTIFS($L$2:$L537,"Tor",$B$2:$B537,"&lt;&gt;"&amp;$B537,$A$2:$A537,$A537)+COUNTIFS($L$2:$L537,"ET",$B$2:$B537,"&lt;&gt;"&amp;$B537,$A$2:$A537,$A537)&amp;":"&amp;COUNTIFS($L$2:$L537,"Tor",$B$2:$B537,$B537,$A$2:$A537,$A537)+COUNTIFS($L$2:$L537,"ET",$B$2:$B537,$B537,$A$2:$A537,$A537)),""),"")</f>
        <v/>
      </c>
      <c r="J537" s="18" t="str">
        <f>_xlfn.IFNA(IF(VLOOKUP($A537,Spiele!$A$2:$D$16,3,FALSE)=$B537,(COUNTIFS($L$1:$L536,"Tor",$B$1:$B536,$B537,$A$1:$A536,$A537)+COUNTIFS($L$1:$L536,"ET",$B$1:$B536,$B537,$A$1:$A536,$A537))-(COUNTIFS($L$1:$L536,"Tor",$B$1:$B536,"&lt;&gt;"&amp;$B537,$A$1:$A536,$A537)+COUNTIFS($L$1:$L536,"ET",$B$1:$B536,"&lt;&gt;"&amp;$B537,$A$1:$A536,$A537)),(COUNTIFS($L$1:$L536,"Tor",$B$1:$B536,$B537,$A$1:$A536,$A537)+COUNTIFS($L$1:$L536,"ET",$B$1:$B536,$B537,$A$1:$A536,$A537))-(COUNTIFS($L$1:$L536,"Tor",$B$1:$B536,"&lt;&gt;"&amp;$B537,$A$1:$A536,$A537)+COUNTIFS($L$1:$L536,"ET",$B$1:$B536,"&lt;&gt;"&amp;$B537,$A$1:$A536,$A537))),"")</f>
        <v/>
      </c>
      <c r="O537" s="17"/>
      <c r="AC537" s="14"/>
      <c r="AD537" s="14"/>
      <c r="AE537" s="18"/>
      <c r="AH537" s="19">
        <f t="shared" si="34"/>
        <v>0</v>
      </c>
      <c r="AI537" s="19">
        <f t="shared" si="35"/>
        <v>180</v>
      </c>
      <c r="AM537" s="19">
        <f>IF(Abschlüsse[[#This Row],[Ergeb]]="ET","",SQRT(($AF537-$AK537)^2+($AG537-$AL537)^2))</f>
        <v>0</v>
      </c>
      <c r="AO537" s="13"/>
      <c r="AP537" s="13"/>
      <c r="AQ537" s="19" t="str">
        <f t="shared" si="32"/>
        <v/>
      </c>
      <c r="AU537" s="19" t="str">
        <f t="shared" si="33"/>
        <v/>
      </c>
    </row>
    <row r="538" spans="3:47" ht="25.05" customHeight="1">
      <c r="C538" s="17" t="str">
        <f>IF($A538="","",IF(VLOOKUP($A538,Spiele!$A$2:$D$16,3,FALSE)=$B538,"H","G"))</f>
        <v/>
      </c>
      <c r="D538" s="17" t="str">
        <f>IF($B538="","",IF(VLOOKUP($A538,Spiele!$A$2:$F$16,3,FALSE)=$B538,VLOOKUP($A538,Spiele!$A$2:$F$16,4,FALSE),VLOOKUP($A538,Spiele!$A$2:$F$16,3,FALSE)))</f>
        <v/>
      </c>
      <c r="E538" s="18">
        <f>IF(Abschlüsse[[#This Row],[Ergeb]]="ET",0,COUNTIFS($A$2:$A538,$A538,$B$2:$B538,$B538,$L$2:$L538,"&lt;&gt;ET"))</f>
        <v>0</v>
      </c>
      <c r="F538" s="11"/>
      <c r="G538" s="12"/>
      <c r="H538" s="18">
        <f>COUNTIFS('Rote Karten'!$A$2:$A$4,$A538,'Rote Karten'!$D$2:$D$4,"&lt;&gt;"&amp;$B538,'Rote Karten'!$B$2:$B$4,"&lt;"&amp;$F538,'Rote Karten'!$C$2:$C$4,"&lt;="&amp;$G538)-COUNTIFS('Rote Karten'!$A$2:$A$4,$A538,'Rote Karten'!$D$2:$D$4,$B538,'Rote Karten'!$B$2:$B$4,"&lt;"&amp;$F538,'Rote Karten'!$C$2:$C$4,"&lt;="&amp;$G538)</f>
        <v>0</v>
      </c>
      <c r="I538" s="17" t="str">
        <f>IF(OR($L538="Tor",$L538="ET"),_xlfn.IFNA(IF(VLOOKUP($A538,Spiele!$A$2:$C$16,3,FALSE)=$B538,COUNTIFS($L$2:$L538,"Tor",$B$2:$B538,$B538,$A$2:$A538,$A538)+COUNTIFS($L$2:$L538,"ET",$B$2:$B538,$B538,$A$2:$A538,$A538)&amp;":"&amp;COUNTIFS($L$2:$L538,"Tor",$B$2:$B538,"&lt;&gt;"&amp;$B538,$A$2:$A538,$A538)+COUNTIFS($L$2:$L538,"ET",$B$2:$B538,"&lt;&gt;"&amp;$B538,$A$2:$A538,$A538),COUNTIFS($L$2:$L538,"Tor",$B$2:$B538,"&lt;&gt;"&amp;$B538,$A$2:$A538,$A538)+COUNTIFS($L$2:$L538,"ET",$B$2:$B538,"&lt;&gt;"&amp;$B538,$A$2:$A538,$A538)&amp;":"&amp;COUNTIFS($L$2:$L538,"Tor",$B$2:$B538,$B538,$A$2:$A538,$A538)+COUNTIFS($L$2:$L538,"ET",$B$2:$B538,$B538,$A$2:$A538,$A538)),""),"")</f>
        <v/>
      </c>
      <c r="J538" s="18" t="str">
        <f>_xlfn.IFNA(IF(VLOOKUP($A538,Spiele!$A$2:$D$16,3,FALSE)=$B538,(COUNTIFS($L$1:$L537,"Tor",$B$1:$B537,$B538,$A$1:$A537,$A538)+COUNTIFS($L$1:$L537,"ET",$B$1:$B537,$B538,$A$1:$A537,$A538))-(COUNTIFS($L$1:$L537,"Tor",$B$1:$B537,"&lt;&gt;"&amp;$B538,$A$1:$A537,$A538)+COUNTIFS($L$1:$L537,"ET",$B$1:$B537,"&lt;&gt;"&amp;$B538,$A$1:$A537,$A538)),(COUNTIFS($L$1:$L537,"Tor",$B$1:$B537,$B538,$A$1:$A537,$A538)+COUNTIFS($L$1:$L537,"ET",$B$1:$B537,$B538,$A$1:$A537,$A538))-(COUNTIFS($L$1:$L537,"Tor",$B$1:$B537,"&lt;&gt;"&amp;$B538,$A$1:$A537,$A538)+COUNTIFS($L$1:$L537,"ET",$B$1:$B537,"&lt;&gt;"&amp;$B538,$A$1:$A537,$A538))),"")</f>
        <v/>
      </c>
      <c r="O538" s="17"/>
      <c r="AC538" s="14"/>
      <c r="AD538" s="14"/>
      <c r="AE538" s="18"/>
      <c r="AH538" s="19">
        <f t="shared" si="34"/>
        <v>0</v>
      </c>
      <c r="AI538" s="19">
        <f t="shared" si="35"/>
        <v>180</v>
      </c>
      <c r="AM538" s="19">
        <f>IF(Abschlüsse[[#This Row],[Ergeb]]="ET","",SQRT(($AF538-$AK538)^2+($AG538-$AL538)^2))</f>
        <v>0</v>
      </c>
      <c r="AO538" s="13"/>
      <c r="AP538" s="13"/>
      <c r="AQ538" s="19" t="str">
        <f t="shared" si="32"/>
        <v/>
      </c>
      <c r="AU538" s="19" t="str">
        <f t="shared" si="33"/>
        <v/>
      </c>
    </row>
    <row r="539" spans="3:47" ht="25.05" customHeight="1">
      <c r="C539" s="17" t="str">
        <f>IF($A539="","",IF(VLOOKUP($A539,Spiele!$A$2:$D$16,3,FALSE)=$B539,"H","G"))</f>
        <v/>
      </c>
      <c r="D539" s="17" t="str">
        <f>IF($B539="","",IF(VLOOKUP($A539,Spiele!$A$2:$F$16,3,FALSE)=$B539,VLOOKUP($A539,Spiele!$A$2:$F$16,4,FALSE),VLOOKUP($A539,Spiele!$A$2:$F$16,3,FALSE)))</f>
        <v/>
      </c>
      <c r="E539" s="18">
        <f>IF(Abschlüsse[[#This Row],[Ergeb]]="ET",0,COUNTIFS($A$2:$A539,$A539,$B$2:$B539,$B539,$L$2:$L539,"&lt;&gt;ET"))</f>
        <v>0</v>
      </c>
      <c r="F539" s="11"/>
      <c r="G539" s="12"/>
      <c r="H539" s="18">
        <f>COUNTIFS('Rote Karten'!$A$2:$A$4,$A539,'Rote Karten'!$D$2:$D$4,"&lt;&gt;"&amp;$B539,'Rote Karten'!$B$2:$B$4,"&lt;"&amp;$F539,'Rote Karten'!$C$2:$C$4,"&lt;="&amp;$G539)-COUNTIFS('Rote Karten'!$A$2:$A$4,$A539,'Rote Karten'!$D$2:$D$4,$B539,'Rote Karten'!$B$2:$B$4,"&lt;"&amp;$F539,'Rote Karten'!$C$2:$C$4,"&lt;="&amp;$G539)</f>
        <v>0</v>
      </c>
      <c r="I539" s="17" t="str">
        <f>IF(OR($L539="Tor",$L539="ET"),_xlfn.IFNA(IF(VLOOKUP($A539,Spiele!$A$2:$C$16,3,FALSE)=$B539,COUNTIFS($L$2:$L539,"Tor",$B$2:$B539,$B539,$A$2:$A539,$A539)+COUNTIFS($L$2:$L539,"ET",$B$2:$B539,$B539,$A$2:$A539,$A539)&amp;":"&amp;COUNTIFS($L$2:$L539,"Tor",$B$2:$B539,"&lt;&gt;"&amp;$B539,$A$2:$A539,$A539)+COUNTIFS($L$2:$L539,"ET",$B$2:$B539,"&lt;&gt;"&amp;$B539,$A$2:$A539,$A539),COUNTIFS($L$2:$L539,"Tor",$B$2:$B539,"&lt;&gt;"&amp;$B539,$A$2:$A539,$A539)+COUNTIFS($L$2:$L539,"ET",$B$2:$B539,"&lt;&gt;"&amp;$B539,$A$2:$A539,$A539)&amp;":"&amp;COUNTIFS($L$2:$L539,"Tor",$B$2:$B539,$B539,$A$2:$A539,$A539)+COUNTIFS($L$2:$L539,"ET",$B$2:$B539,$B539,$A$2:$A539,$A539)),""),"")</f>
        <v/>
      </c>
      <c r="J539" s="18" t="str">
        <f>_xlfn.IFNA(IF(VLOOKUP($A539,Spiele!$A$2:$D$16,3,FALSE)=$B539,(COUNTIFS($L$1:$L538,"Tor",$B$1:$B538,$B539,$A$1:$A538,$A539)+COUNTIFS($L$1:$L538,"ET",$B$1:$B538,$B539,$A$1:$A538,$A539))-(COUNTIFS($L$1:$L538,"Tor",$B$1:$B538,"&lt;&gt;"&amp;$B539,$A$1:$A538,$A539)+COUNTIFS($L$1:$L538,"ET",$B$1:$B538,"&lt;&gt;"&amp;$B539,$A$1:$A538,$A539)),(COUNTIFS($L$1:$L538,"Tor",$B$1:$B538,$B539,$A$1:$A538,$A539)+COUNTIFS($L$1:$L538,"ET",$B$1:$B538,$B539,$A$1:$A538,$A539))-(COUNTIFS($L$1:$L538,"Tor",$B$1:$B538,"&lt;&gt;"&amp;$B539,$A$1:$A538,$A539)+COUNTIFS($L$1:$L538,"ET",$B$1:$B538,"&lt;&gt;"&amp;$B539,$A$1:$A538,$A539))),"")</f>
        <v/>
      </c>
      <c r="O539" s="17"/>
      <c r="AC539" s="14"/>
      <c r="AD539" s="14"/>
      <c r="AE539" s="18"/>
      <c r="AH539" s="19">
        <f t="shared" si="34"/>
        <v>0</v>
      </c>
      <c r="AI539" s="19">
        <f t="shared" si="35"/>
        <v>180</v>
      </c>
      <c r="AM539" s="19">
        <f>IF(Abschlüsse[[#This Row],[Ergeb]]="ET","",SQRT(($AF539-$AK539)^2+($AG539-$AL539)^2))</f>
        <v>0</v>
      </c>
      <c r="AO539" s="13"/>
      <c r="AP539" s="13"/>
      <c r="AQ539" s="19" t="str">
        <f t="shared" si="32"/>
        <v/>
      </c>
      <c r="AU539" s="19" t="str">
        <f t="shared" si="33"/>
        <v/>
      </c>
    </row>
    <row r="540" spans="3:47" ht="25.05" customHeight="1">
      <c r="C540" s="17" t="str">
        <f>IF($A540="","",IF(VLOOKUP($A540,Spiele!$A$2:$D$16,3,FALSE)=$B540,"H","G"))</f>
        <v/>
      </c>
      <c r="D540" s="17" t="str">
        <f>IF($B540="","",IF(VLOOKUP($A540,Spiele!$A$2:$F$16,3,FALSE)=$B540,VLOOKUP($A540,Spiele!$A$2:$F$16,4,FALSE),VLOOKUP($A540,Spiele!$A$2:$F$16,3,FALSE)))</f>
        <v/>
      </c>
      <c r="E540" s="18">
        <f>IF(Abschlüsse[[#This Row],[Ergeb]]="ET",0,COUNTIFS($A$2:$A540,$A540,$B$2:$B540,$B540,$L$2:$L540,"&lt;&gt;ET"))</f>
        <v>0</v>
      </c>
      <c r="F540" s="11"/>
      <c r="G540" s="12"/>
      <c r="H540" s="18">
        <f>COUNTIFS('Rote Karten'!$A$2:$A$4,$A540,'Rote Karten'!$D$2:$D$4,"&lt;&gt;"&amp;$B540,'Rote Karten'!$B$2:$B$4,"&lt;"&amp;$F540,'Rote Karten'!$C$2:$C$4,"&lt;="&amp;$G540)-COUNTIFS('Rote Karten'!$A$2:$A$4,$A540,'Rote Karten'!$D$2:$D$4,$B540,'Rote Karten'!$B$2:$B$4,"&lt;"&amp;$F540,'Rote Karten'!$C$2:$C$4,"&lt;="&amp;$G540)</f>
        <v>0</v>
      </c>
      <c r="I540" s="17" t="str">
        <f>IF(OR($L540="Tor",$L540="ET"),_xlfn.IFNA(IF(VLOOKUP($A540,Spiele!$A$2:$C$16,3,FALSE)=$B540,COUNTIFS($L$2:$L540,"Tor",$B$2:$B540,$B540,$A$2:$A540,$A540)+COUNTIFS($L$2:$L540,"ET",$B$2:$B540,$B540,$A$2:$A540,$A540)&amp;":"&amp;COUNTIFS($L$2:$L540,"Tor",$B$2:$B540,"&lt;&gt;"&amp;$B540,$A$2:$A540,$A540)+COUNTIFS($L$2:$L540,"ET",$B$2:$B540,"&lt;&gt;"&amp;$B540,$A$2:$A540,$A540),COUNTIFS($L$2:$L540,"Tor",$B$2:$B540,"&lt;&gt;"&amp;$B540,$A$2:$A540,$A540)+COUNTIFS($L$2:$L540,"ET",$B$2:$B540,"&lt;&gt;"&amp;$B540,$A$2:$A540,$A540)&amp;":"&amp;COUNTIFS($L$2:$L540,"Tor",$B$2:$B540,$B540,$A$2:$A540,$A540)+COUNTIFS($L$2:$L540,"ET",$B$2:$B540,$B540,$A$2:$A540,$A540)),""),"")</f>
        <v/>
      </c>
      <c r="J540" s="18" t="str">
        <f>_xlfn.IFNA(IF(VLOOKUP($A540,Spiele!$A$2:$D$16,3,FALSE)=$B540,(COUNTIFS($L$1:$L539,"Tor",$B$1:$B539,$B540,$A$1:$A539,$A540)+COUNTIFS($L$1:$L539,"ET",$B$1:$B539,$B540,$A$1:$A539,$A540))-(COUNTIFS($L$1:$L539,"Tor",$B$1:$B539,"&lt;&gt;"&amp;$B540,$A$1:$A539,$A540)+COUNTIFS($L$1:$L539,"ET",$B$1:$B539,"&lt;&gt;"&amp;$B540,$A$1:$A539,$A540)),(COUNTIFS($L$1:$L539,"Tor",$B$1:$B539,$B540,$A$1:$A539,$A540)+COUNTIFS($L$1:$L539,"ET",$B$1:$B539,$B540,$A$1:$A539,$A540))-(COUNTIFS($L$1:$L539,"Tor",$B$1:$B539,"&lt;&gt;"&amp;$B540,$A$1:$A539,$A540)+COUNTIFS($L$1:$L539,"ET",$B$1:$B539,"&lt;&gt;"&amp;$B540,$A$1:$A539,$A540))),"")</f>
        <v/>
      </c>
      <c r="O540" s="17"/>
      <c r="AC540" s="14"/>
      <c r="AD540" s="14"/>
      <c r="AE540" s="18"/>
      <c r="AH540" s="19">
        <f t="shared" si="34"/>
        <v>0</v>
      </c>
      <c r="AI540" s="19">
        <f t="shared" si="35"/>
        <v>180</v>
      </c>
      <c r="AM540" s="19">
        <f>IF(Abschlüsse[[#This Row],[Ergeb]]="ET","",SQRT(($AF540-$AK540)^2+($AG540-$AL540)^2))</f>
        <v>0</v>
      </c>
      <c r="AO540" s="13"/>
      <c r="AP540" s="13"/>
      <c r="AQ540" s="19" t="str">
        <f t="shared" ref="AQ540:AQ603" si="36">IF(AN540=0,"",SQRT(($AF540-$AO540)^2+($AG540-$AP540)^2))</f>
        <v/>
      </c>
      <c r="AU540" s="19" t="str">
        <f t="shared" ref="AU540:AU603" si="37">IF(AR540=0,"",SQRT(($AF540-$AS540)^2+($AG540-$AT540)^2))</f>
        <v/>
      </c>
    </row>
    <row r="541" spans="3:47" ht="25.05" customHeight="1">
      <c r="C541" s="17" t="str">
        <f>IF($A541="","",IF(VLOOKUP($A541,Spiele!$A$2:$D$16,3,FALSE)=$B541,"H","G"))</f>
        <v/>
      </c>
      <c r="D541" s="17" t="str">
        <f>IF($B541="","",IF(VLOOKUP($A541,Spiele!$A$2:$F$16,3,FALSE)=$B541,VLOOKUP($A541,Spiele!$A$2:$F$16,4,FALSE),VLOOKUP($A541,Spiele!$A$2:$F$16,3,FALSE)))</f>
        <v/>
      </c>
      <c r="E541" s="18">
        <f>IF(Abschlüsse[[#This Row],[Ergeb]]="ET",0,COUNTIFS($A$2:$A541,$A541,$B$2:$B541,$B541,$L$2:$L541,"&lt;&gt;ET"))</f>
        <v>0</v>
      </c>
      <c r="F541" s="11"/>
      <c r="G541" s="12"/>
      <c r="H541" s="18">
        <f>COUNTIFS('Rote Karten'!$A$2:$A$4,$A541,'Rote Karten'!$D$2:$D$4,"&lt;&gt;"&amp;$B541,'Rote Karten'!$B$2:$B$4,"&lt;"&amp;$F541,'Rote Karten'!$C$2:$C$4,"&lt;="&amp;$G541)-COUNTIFS('Rote Karten'!$A$2:$A$4,$A541,'Rote Karten'!$D$2:$D$4,$B541,'Rote Karten'!$B$2:$B$4,"&lt;"&amp;$F541,'Rote Karten'!$C$2:$C$4,"&lt;="&amp;$G541)</f>
        <v>0</v>
      </c>
      <c r="I541" s="17" t="str">
        <f>IF(OR($L541="Tor",$L541="ET"),_xlfn.IFNA(IF(VLOOKUP($A541,Spiele!$A$2:$C$16,3,FALSE)=$B541,COUNTIFS($L$2:$L541,"Tor",$B$2:$B541,$B541,$A$2:$A541,$A541)+COUNTIFS($L$2:$L541,"ET",$B$2:$B541,$B541,$A$2:$A541,$A541)&amp;":"&amp;COUNTIFS($L$2:$L541,"Tor",$B$2:$B541,"&lt;&gt;"&amp;$B541,$A$2:$A541,$A541)+COUNTIFS($L$2:$L541,"ET",$B$2:$B541,"&lt;&gt;"&amp;$B541,$A$2:$A541,$A541),COUNTIFS($L$2:$L541,"Tor",$B$2:$B541,"&lt;&gt;"&amp;$B541,$A$2:$A541,$A541)+COUNTIFS($L$2:$L541,"ET",$B$2:$B541,"&lt;&gt;"&amp;$B541,$A$2:$A541,$A541)&amp;":"&amp;COUNTIFS($L$2:$L541,"Tor",$B$2:$B541,$B541,$A$2:$A541,$A541)+COUNTIFS($L$2:$L541,"ET",$B$2:$B541,$B541,$A$2:$A541,$A541)),""),"")</f>
        <v/>
      </c>
      <c r="J541" s="18" t="str">
        <f>_xlfn.IFNA(IF(VLOOKUP($A541,Spiele!$A$2:$D$16,3,FALSE)=$B541,(COUNTIFS($L$1:$L540,"Tor",$B$1:$B540,$B541,$A$1:$A540,$A541)+COUNTIFS($L$1:$L540,"ET",$B$1:$B540,$B541,$A$1:$A540,$A541))-(COUNTIFS($L$1:$L540,"Tor",$B$1:$B540,"&lt;&gt;"&amp;$B541,$A$1:$A540,$A541)+COUNTIFS($L$1:$L540,"ET",$B$1:$B540,"&lt;&gt;"&amp;$B541,$A$1:$A540,$A541)),(COUNTIFS($L$1:$L540,"Tor",$B$1:$B540,$B541,$A$1:$A540,$A541)+COUNTIFS($L$1:$L540,"ET",$B$1:$B540,$B541,$A$1:$A540,$A541))-(COUNTIFS($L$1:$L540,"Tor",$B$1:$B540,"&lt;&gt;"&amp;$B541,$A$1:$A540,$A541)+COUNTIFS($L$1:$L540,"ET",$B$1:$B540,"&lt;&gt;"&amp;$B541,$A$1:$A540,$A541))),"")</f>
        <v/>
      </c>
      <c r="O541" s="17"/>
      <c r="AC541" s="14"/>
      <c r="AD541" s="14"/>
      <c r="AE541" s="18"/>
      <c r="AH541" s="19">
        <f t="shared" si="34"/>
        <v>0</v>
      </c>
      <c r="AI541" s="19">
        <f t="shared" si="35"/>
        <v>180</v>
      </c>
      <c r="AM541" s="19">
        <f>IF(Abschlüsse[[#This Row],[Ergeb]]="ET","",SQRT(($AF541-$AK541)^2+($AG541-$AL541)^2))</f>
        <v>0</v>
      </c>
      <c r="AO541" s="13"/>
      <c r="AP541" s="13"/>
      <c r="AQ541" s="19" t="str">
        <f t="shared" si="36"/>
        <v/>
      </c>
      <c r="AU541" s="19" t="str">
        <f t="shared" si="37"/>
        <v/>
      </c>
    </row>
    <row r="542" spans="3:47" ht="25.05" customHeight="1">
      <c r="C542" s="17" t="str">
        <f>IF($A542="","",IF(VLOOKUP($A542,Spiele!$A$2:$D$16,3,FALSE)=$B542,"H","G"))</f>
        <v/>
      </c>
      <c r="D542" s="17" t="str">
        <f>IF($B542="","",IF(VLOOKUP($A542,Spiele!$A$2:$F$16,3,FALSE)=$B542,VLOOKUP($A542,Spiele!$A$2:$F$16,4,FALSE),VLOOKUP($A542,Spiele!$A$2:$F$16,3,FALSE)))</f>
        <v/>
      </c>
      <c r="E542" s="18">
        <f>IF(Abschlüsse[[#This Row],[Ergeb]]="ET",0,COUNTIFS($A$2:$A542,$A542,$B$2:$B542,$B542,$L$2:$L542,"&lt;&gt;ET"))</f>
        <v>0</v>
      </c>
      <c r="F542" s="11"/>
      <c r="G542" s="12"/>
      <c r="H542" s="18">
        <f>COUNTIFS('Rote Karten'!$A$2:$A$4,$A542,'Rote Karten'!$D$2:$D$4,"&lt;&gt;"&amp;$B542,'Rote Karten'!$B$2:$B$4,"&lt;"&amp;$F542,'Rote Karten'!$C$2:$C$4,"&lt;="&amp;$G542)-COUNTIFS('Rote Karten'!$A$2:$A$4,$A542,'Rote Karten'!$D$2:$D$4,$B542,'Rote Karten'!$B$2:$B$4,"&lt;"&amp;$F542,'Rote Karten'!$C$2:$C$4,"&lt;="&amp;$G542)</f>
        <v>0</v>
      </c>
      <c r="I542" s="17" t="str">
        <f>IF(OR($L542="Tor",$L542="ET"),_xlfn.IFNA(IF(VLOOKUP($A542,Spiele!$A$2:$C$16,3,FALSE)=$B542,COUNTIFS($L$2:$L542,"Tor",$B$2:$B542,$B542,$A$2:$A542,$A542)+COUNTIFS($L$2:$L542,"ET",$B$2:$B542,$B542,$A$2:$A542,$A542)&amp;":"&amp;COUNTIFS($L$2:$L542,"Tor",$B$2:$B542,"&lt;&gt;"&amp;$B542,$A$2:$A542,$A542)+COUNTIFS($L$2:$L542,"ET",$B$2:$B542,"&lt;&gt;"&amp;$B542,$A$2:$A542,$A542),COUNTIFS($L$2:$L542,"Tor",$B$2:$B542,"&lt;&gt;"&amp;$B542,$A$2:$A542,$A542)+COUNTIFS($L$2:$L542,"ET",$B$2:$B542,"&lt;&gt;"&amp;$B542,$A$2:$A542,$A542)&amp;":"&amp;COUNTIFS($L$2:$L542,"Tor",$B$2:$B542,$B542,$A$2:$A542,$A542)+COUNTIFS($L$2:$L542,"ET",$B$2:$B542,$B542,$A$2:$A542,$A542)),""),"")</f>
        <v/>
      </c>
      <c r="J542" s="18" t="str">
        <f>_xlfn.IFNA(IF(VLOOKUP($A542,Spiele!$A$2:$D$16,3,FALSE)=$B542,(COUNTIFS($L$1:$L541,"Tor",$B$1:$B541,$B542,$A$1:$A541,$A542)+COUNTIFS($L$1:$L541,"ET",$B$1:$B541,$B542,$A$1:$A541,$A542))-(COUNTIFS($L$1:$L541,"Tor",$B$1:$B541,"&lt;&gt;"&amp;$B542,$A$1:$A541,$A542)+COUNTIFS($L$1:$L541,"ET",$B$1:$B541,"&lt;&gt;"&amp;$B542,$A$1:$A541,$A542)),(COUNTIFS($L$1:$L541,"Tor",$B$1:$B541,$B542,$A$1:$A541,$A542)+COUNTIFS($L$1:$L541,"ET",$B$1:$B541,$B542,$A$1:$A541,$A542))-(COUNTIFS($L$1:$L541,"Tor",$B$1:$B541,"&lt;&gt;"&amp;$B542,$A$1:$A541,$A542)+COUNTIFS($L$1:$L541,"ET",$B$1:$B541,"&lt;&gt;"&amp;$B542,$A$1:$A541,$A542))),"")</f>
        <v/>
      </c>
      <c r="O542" s="17"/>
      <c r="AC542" s="14"/>
      <c r="AD542" s="14"/>
      <c r="AE542" s="18"/>
      <c r="AH542" s="19">
        <f t="shared" si="34"/>
        <v>0</v>
      </c>
      <c r="AI542" s="19">
        <f t="shared" si="35"/>
        <v>180</v>
      </c>
      <c r="AM542" s="19">
        <f>IF(Abschlüsse[[#This Row],[Ergeb]]="ET","",SQRT(($AF542-$AK542)^2+($AG542-$AL542)^2))</f>
        <v>0</v>
      </c>
      <c r="AO542" s="13"/>
      <c r="AP542" s="13"/>
      <c r="AQ542" s="19" t="str">
        <f t="shared" si="36"/>
        <v/>
      </c>
      <c r="AU542" s="19" t="str">
        <f t="shared" si="37"/>
        <v/>
      </c>
    </row>
    <row r="543" spans="3:47" ht="25.05" customHeight="1">
      <c r="C543" s="17" t="str">
        <f>IF($A543="","",IF(VLOOKUP($A543,Spiele!$A$2:$D$16,3,FALSE)=$B543,"H","G"))</f>
        <v/>
      </c>
      <c r="D543" s="17" t="str">
        <f>IF($B543="","",IF(VLOOKUP($A543,Spiele!$A$2:$F$16,3,FALSE)=$B543,VLOOKUP($A543,Spiele!$A$2:$F$16,4,FALSE),VLOOKUP($A543,Spiele!$A$2:$F$16,3,FALSE)))</f>
        <v/>
      </c>
      <c r="E543" s="18">
        <f>IF(Abschlüsse[[#This Row],[Ergeb]]="ET",0,COUNTIFS($A$2:$A543,$A543,$B$2:$B543,$B543,$L$2:$L543,"&lt;&gt;ET"))</f>
        <v>0</v>
      </c>
      <c r="F543" s="11"/>
      <c r="G543" s="12"/>
      <c r="H543" s="18">
        <f>COUNTIFS('Rote Karten'!$A$2:$A$4,$A543,'Rote Karten'!$D$2:$D$4,"&lt;&gt;"&amp;$B543,'Rote Karten'!$B$2:$B$4,"&lt;"&amp;$F543,'Rote Karten'!$C$2:$C$4,"&lt;="&amp;$G543)-COUNTIFS('Rote Karten'!$A$2:$A$4,$A543,'Rote Karten'!$D$2:$D$4,$B543,'Rote Karten'!$B$2:$B$4,"&lt;"&amp;$F543,'Rote Karten'!$C$2:$C$4,"&lt;="&amp;$G543)</f>
        <v>0</v>
      </c>
      <c r="I543" s="17" t="str">
        <f>IF(OR($L543="Tor",$L543="ET"),_xlfn.IFNA(IF(VLOOKUP($A543,Spiele!$A$2:$C$16,3,FALSE)=$B543,COUNTIFS($L$2:$L543,"Tor",$B$2:$B543,$B543,$A$2:$A543,$A543)+COUNTIFS($L$2:$L543,"ET",$B$2:$B543,$B543,$A$2:$A543,$A543)&amp;":"&amp;COUNTIFS($L$2:$L543,"Tor",$B$2:$B543,"&lt;&gt;"&amp;$B543,$A$2:$A543,$A543)+COUNTIFS($L$2:$L543,"ET",$B$2:$B543,"&lt;&gt;"&amp;$B543,$A$2:$A543,$A543),COUNTIFS($L$2:$L543,"Tor",$B$2:$B543,"&lt;&gt;"&amp;$B543,$A$2:$A543,$A543)+COUNTIFS($L$2:$L543,"ET",$B$2:$B543,"&lt;&gt;"&amp;$B543,$A$2:$A543,$A543)&amp;":"&amp;COUNTIFS($L$2:$L543,"Tor",$B$2:$B543,$B543,$A$2:$A543,$A543)+COUNTIFS($L$2:$L543,"ET",$B$2:$B543,$B543,$A$2:$A543,$A543)),""),"")</f>
        <v/>
      </c>
      <c r="J543" s="18" t="str">
        <f>_xlfn.IFNA(IF(VLOOKUP($A543,Spiele!$A$2:$D$16,3,FALSE)=$B543,(COUNTIFS($L$1:$L542,"Tor",$B$1:$B542,$B543,$A$1:$A542,$A543)+COUNTIFS($L$1:$L542,"ET",$B$1:$B542,$B543,$A$1:$A542,$A543))-(COUNTIFS($L$1:$L542,"Tor",$B$1:$B542,"&lt;&gt;"&amp;$B543,$A$1:$A542,$A543)+COUNTIFS($L$1:$L542,"ET",$B$1:$B542,"&lt;&gt;"&amp;$B543,$A$1:$A542,$A543)),(COUNTIFS($L$1:$L542,"Tor",$B$1:$B542,$B543,$A$1:$A542,$A543)+COUNTIFS($L$1:$L542,"ET",$B$1:$B542,$B543,$A$1:$A542,$A543))-(COUNTIFS($L$1:$L542,"Tor",$B$1:$B542,"&lt;&gt;"&amp;$B543,$A$1:$A542,$A543)+COUNTIFS($L$1:$L542,"ET",$B$1:$B542,"&lt;&gt;"&amp;$B543,$A$1:$A542,$A543))),"")</f>
        <v/>
      </c>
      <c r="O543" s="17"/>
      <c r="AC543" s="14"/>
      <c r="AD543" s="14"/>
      <c r="AE543" s="18"/>
      <c r="AH543" s="19">
        <f t="shared" si="34"/>
        <v>0</v>
      </c>
      <c r="AI543" s="19">
        <f t="shared" si="35"/>
        <v>180</v>
      </c>
      <c r="AM543" s="19">
        <f>IF(Abschlüsse[[#This Row],[Ergeb]]="ET","",SQRT(($AF543-$AK543)^2+($AG543-$AL543)^2))</f>
        <v>0</v>
      </c>
      <c r="AO543" s="13"/>
      <c r="AP543" s="13"/>
      <c r="AQ543" s="19" t="str">
        <f t="shared" si="36"/>
        <v/>
      </c>
      <c r="AU543" s="19" t="str">
        <f t="shared" si="37"/>
        <v/>
      </c>
    </row>
    <row r="544" spans="3:47" ht="25.05" customHeight="1">
      <c r="C544" s="17" t="str">
        <f>IF($A544="","",IF(VLOOKUP($A544,Spiele!$A$2:$D$16,3,FALSE)=$B544,"H","G"))</f>
        <v/>
      </c>
      <c r="D544" s="17" t="str">
        <f>IF($B544="","",IF(VLOOKUP($A544,Spiele!$A$2:$F$16,3,FALSE)=$B544,VLOOKUP($A544,Spiele!$A$2:$F$16,4,FALSE),VLOOKUP($A544,Spiele!$A$2:$F$16,3,FALSE)))</f>
        <v/>
      </c>
      <c r="E544" s="18">
        <f>IF(Abschlüsse[[#This Row],[Ergeb]]="ET",0,COUNTIFS($A$2:$A544,$A544,$B$2:$B544,$B544,$L$2:$L544,"&lt;&gt;ET"))</f>
        <v>0</v>
      </c>
      <c r="F544" s="11"/>
      <c r="G544" s="12"/>
      <c r="H544" s="18">
        <f>COUNTIFS('Rote Karten'!$A$2:$A$4,$A544,'Rote Karten'!$D$2:$D$4,"&lt;&gt;"&amp;$B544,'Rote Karten'!$B$2:$B$4,"&lt;"&amp;$F544,'Rote Karten'!$C$2:$C$4,"&lt;="&amp;$G544)-COUNTIFS('Rote Karten'!$A$2:$A$4,$A544,'Rote Karten'!$D$2:$D$4,$B544,'Rote Karten'!$B$2:$B$4,"&lt;"&amp;$F544,'Rote Karten'!$C$2:$C$4,"&lt;="&amp;$G544)</f>
        <v>0</v>
      </c>
      <c r="I544" s="17" t="str">
        <f>IF(OR($L544="Tor",$L544="ET"),_xlfn.IFNA(IF(VLOOKUP($A544,Spiele!$A$2:$C$16,3,FALSE)=$B544,COUNTIFS($L$2:$L544,"Tor",$B$2:$B544,$B544,$A$2:$A544,$A544)+COUNTIFS($L$2:$L544,"ET",$B$2:$B544,$B544,$A$2:$A544,$A544)&amp;":"&amp;COUNTIFS($L$2:$L544,"Tor",$B$2:$B544,"&lt;&gt;"&amp;$B544,$A$2:$A544,$A544)+COUNTIFS($L$2:$L544,"ET",$B$2:$B544,"&lt;&gt;"&amp;$B544,$A$2:$A544,$A544),COUNTIFS($L$2:$L544,"Tor",$B$2:$B544,"&lt;&gt;"&amp;$B544,$A$2:$A544,$A544)+COUNTIFS($L$2:$L544,"ET",$B$2:$B544,"&lt;&gt;"&amp;$B544,$A$2:$A544,$A544)&amp;":"&amp;COUNTIFS($L$2:$L544,"Tor",$B$2:$B544,$B544,$A$2:$A544,$A544)+COUNTIFS($L$2:$L544,"ET",$B$2:$B544,$B544,$A$2:$A544,$A544)),""),"")</f>
        <v/>
      </c>
      <c r="J544" s="18" t="str">
        <f>_xlfn.IFNA(IF(VLOOKUP($A544,Spiele!$A$2:$D$16,3,FALSE)=$B544,(COUNTIFS($L$1:$L543,"Tor",$B$1:$B543,$B544,$A$1:$A543,$A544)+COUNTIFS($L$1:$L543,"ET",$B$1:$B543,$B544,$A$1:$A543,$A544))-(COUNTIFS($L$1:$L543,"Tor",$B$1:$B543,"&lt;&gt;"&amp;$B544,$A$1:$A543,$A544)+COUNTIFS($L$1:$L543,"ET",$B$1:$B543,"&lt;&gt;"&amp;$B544,$A$1:$A543,$A544)),(COUNTIFS($L$1:$L543,"Tor",$B$1:$B543,$B544,$A$1:$A543,$A544)+COUNTIFS($L$1:$L543,"ET",$B$1:$B543,$B544,$A$1:$A543,$A544))-(COUNTIFS($L$1:$L543,"Tor",$B$1:$B543,"&lt;&gt;"&amp;$B544,$A$1:$A543,$A544)+COUNTIFS($L$1:$L543,"ET",$B$1:$B543,"&lt;&gt;"&amp;$B544,$A$1:$A543,$A544))),"")</f>
        <v/>
      </c>
      <c r="O544" s="17"/>
      <c r="AC544" s="14"/>
      <c r="AD544" s="14"/>
      <c r="AE544" s="18"/>
      <c r="AH544" s="19">
        <f t="shared" si="34"/>
        <v>0</v>
      </c>
      <c r="AI544" s="19">
        <f t="shared" si="35"/>
        <v>180</v>
      </c>
      <c r="AM544" s="19">
        <f>IF(Abschlüsse[[#This Row],[Ergeb]]="ET","",SQRT(($AF544-$AK544)^2+($AG544-$AL544)^2))</f>
        <v>0</v>
      </c>
      <c r="AO544" s="13"/>
      <c r="AP544" s="13"/>
      <c r="AQ544" s="19" t="str">
        <f t="shared" si="36"/>
        <v/>
      </c>
      <c r="AU544" s="19" t="str">
        <f t="shared" si="37"/>
        <v/>
      </c>
    </row>
    <row r="545" spans="3:47" ht="25.05" customHeight="1">
      <c r="C545" s="17" t="str">
        <f>IF($A545="","",IF(VLOOKUP($A545,Spiele!$A$2:$D$16,3,FALSE)=$B545,"H","G"))</f>
        <v/>
      </c>
      <c r="D545" s="17" t="str">
        <f>IF($B545="","",IF(VLOOKUP($A545,Spiele!$A$2:$F$16,3,FALSE)=$B545,VLOOKUP($A545,Spiele!$A$2:$F$16,4,FALSE),VLOOKUP($A545,Spiele!$A$2:$F$16,3,FALSE)))</f>
        <v/>
      </c>
      <c r="E545" s="18">
        <f>IF(Abschlüsse[[#This Row],[Ergeb]]="ET",0,COUNTIFS($A$2:$A545,$A545,$B$2:$B545,$B545,$L$2:$L545,"&lt;&gt;ET"))</f>
        <v>0</v>
      </c>
      <c r="F545" s="11"/>
      <c r="G545" s="12"/>
      <c r="H545" s="18">
        <f>COUNTIFS('Rote Karten'!$A$2:$A$4,$A545,'Rote Karten'!$D$2:$D$4,"&lt;&gt;"&amp;$B545,'Rote Karten'!$B$2:$B$4,"&lt;"&amp;$F545,'Rote Karten'!$C$2:$C$4,"&lt;="&amp;$G545)-COUNTIFS('Rote Karten'!$A$2:$A$4,$A545,'Rote Karten'!$D$2:$D$4,$B545,'Rote Karten'!$B$2:$B$4,"&lt;"&amp;$F545,'Rote Karten'!$C$2:$C$4,"&lt;="&amp;$G545)</f>
        <v>0</v>
      </c>
      <c r="I545" s="17" t="str">
        <f>IF(OR($L545="Tor",$L545="ET"),_xlfn.IFNA(IF(VLOOKUP($A545,Spiele!$A$2:$C$16,3,FALSE)=$B545,COUNTIFS($L$2:$L545,"Tor",$B$2:$B545,$B545,$A$2:$A545,$A545)+COUNTIFS($L$2:$L545,"ET",$B$2:$B545,$B545,$A$2:$A545,$A545)&amp;":"&amp;COUNTIFS($L$2:$L545,"Tor",$B$2:$B545,"&lt;&gt;"&amp;$B545,$A$2:$A545,$A545)+COUNTIFS($L$2:$L545,"ET",$B$2:$B545,"&lt;&gt;"&amp;$B545,$A$2:$A545,$A545),COUNTIFS($L$2:$L545,"Tor",$B$2:$B545,"&lt;&gt;"&amp;$B545,$A$2:$A545,$A545)+COUNTIFS($L$2:$L545,"ET",$B$2:$B545,"&lt;&gt;"&amp;$B545,$A$2:$A545,$A545)&amp;":"&amp;COUNTIFS($L$2:$L545,"Tor",$B$2:$B545,$B545,$A$2:$A545,$A545)+COUNTIFS($L$2:$L545,"ET",$B$2:$B545,$B545,$A$2:$A545,$A545)),""),"")</f>
        <v/>
      </c>
      <c r="J545" s="18" t="str">
        <f>_xlfn.IFNA(IF(VLOOKUP($A545,Spiele!$A$2:$D$16,3,FALSE)=$B545,(COUNTIFS($L$1:$L544,"Tor",$B$1:$B544,$B545,$A$1:$A544,$A545)+COUNTIFS($L$1:$L544,"ET",$B$1:$B544,$B545,$A$1:$A544,$A545))-(COUNTIFS($L$1:$L544,"Tor",$B$1:$B544,"&lt;&gt;"&amp;$B545,$A$1:$A544,$A545)+COUNTIFS($L$1:$L544,"ET",$B$1:$B544,"&lt;&gt;"&amp;$B545,$A$1:$A544,$A545)),(COUNTIFS($L$1:$L544,"Tor",$B$1:$B544,$B545,$A$1:$A544,$A545)+COUNTIFS($L$1:$L544,"ET",$B$1:$B544,$B545,$A$1:$A544,$A545))-(COUNTIFS($L$1:$L544,"Tor",$B$1:$B544,"&lt;&gt;"&amp;$B545,$A$1:$A544,$A545)+COUNTIFS($L$1:$L544,"ET",$B$1:$B544,"&lt;&gt;"&amp;$B545,$A$1:$A544,$A545))),"")</f>
        <v/>
      </c>
      <c r="O545" s="17"/>
      <c r="AC545" s="14"/>
      <c r="AD545" s="14"/>
      <c r="AE545" s="18"/>
      <c r="AH545" s="19">
        <f t="shared" si="34"/>
        <v>0</v>
      </c>
      <c r="AI545" s="19">
        <f t="shared" si="35"/>
        <v>180</v>
      </c>
      <c r="AM545" s="19">
        <f>IF(Abschlüsse[[#This Row],[Ergeb]]="ET","",SQRT(($AF545-$AK545)^2+($AG545-$AL545)^2))</f>
        <v>0</v>
      </c>
      <c r="AO545" s="13"/>
      <c r="AP545" s="13"/>
      <c r="AQ545" s="19" t="str">
        <f t="shared" si="36"/>
        <v/>
      </c>
      <c r="AU545" s="19" t="str">
        <f t="shared" si="37"/>
        <v/>
      </c>
    </row>
    <row r="546" spans="3:47" ht="25.05" customHeight="1">
      <c r="C546" s="17" t="str">
        <f>IF($A546="","",IF(VLOOKUP($A546,Spiele!$A$2:$D$16,3,FALSE)=$B546,"H","G"))</f>
        <v/>
      </c>
      <c r="D546" s="17" t="str">
        <f>IF($B546="","",IF(VLOOKUP($A546,Spiele!$A$2:$F$16,3,FALSE)=$B546,VLOOKUP($A546,Spiele!$A$2:$F$16,4,FALSE),VLOOKUP($A546,Spiele!$A$2:$F$16,3,FALSE)))</f>
        <v/>
      </c>
      <c r="E546" s="18">
        <f>IF(Abschlüsse[[#This Row],[Ergeb]]="ET",0,COUNTIFS($A$2:$A546,$A546,$B$2:$B546,$B546,$L$2:$L546,"&lt;&gt;ET"))</f>
        <v>0</v>
      </c>
      <c r="F546" s="11"/>
      <c r="G546" s="12"/>
      <c r="H546" s="18">
        <f>COUNTIFS('Rote Karten'!$A$2:$A$4,$A546,'Rote Karten'!$D$2:$D$4,"&lt;&gt;"&amp;$B546,'Rote Karten'!$B$2:$B$4,"&lt;"&amp;$F546,'Rote Karten'!$C$2:$C$4,"&lt;="&amp;$G546)-COUNTIFS('Rote Karten'!$A$2:$A$4,$A546,'Rote Karten'!$D$2:$D$4,$B546,'Rote Karten'!$B$2:$B$4,"&lt;"&amp;$F546,'Rote Karten'!$C$2:$C$4,"&lt;="&amp;$G546)</f>
        <v>0</v>
      </c>
      <c r="I546" s="17" t="str">
        <f>IF(OR($L546="Tor",$L546="ET"),_xlfn.IFNA(IF(VLOOKUP($A546,Spiele!$A$2:$C$16,3,FALSE)=$B546,COUNTIFS($L$2:$L546,"Tor",$B$2:$B546,$B546,$A$2:$A546,$A546)+COUNTIFS($L$2:$L546,"ET",$B$2:$B546,$B546,$A$2:$A546,$A546)&amp;":"&amp;COUNTIFS($L$2:$L546,"Tor",$B$2:$B546,"&lt;&gt;"&amp;$B546,$A$2:$A546,$A546)+COUNTIFS($L$2:$L546,"ET",$B$2:$B546,"&lt;&gt;"&amp;$B546,$A$2:$A546,$A546),COUNTIFS($L$2:$L546,"Tor",$B$2:$B546,"&lt;&gt;"&amp;$B546,$A$2:$A546,$A546)+COUNTIFS($L$2:$L546,"ET",$B$2:$B546,"&lt;&gt;"&amp;$B546,$A$2:$A546,$A546)&amp;":"&amp;COUNTIFS($L$2:$L546,"Tor",$B$2:$B546,$B546,$A$2:$A546,$A546)+COUNTIFS($L$2:$L546,"ET",$B$2:$B546,$B546,$A$2:$A546,$A546)),""),"")</f>
        <v/>
      </c>
      <c r="J546" s="18" t="str">
        <f>_xlfn.IFNA(IF(VLOOKUP($A546,Spiele!$A$2:$D$16,3,FALSE)=$B546,(COUNTIFS($L$1:$L545,"Tor",$B$1:$B545,$B546,$A$1:$A545,$A546)+COUNTIFS($L$1:$L545,"ET",$B$1:$B545,$B546,$A$1:$A545,$A546))-(COUNTIFS($L$1:$L545,"Tor",$B$1:$B545,"&lt;&gt;"&amp;$B546,$A$1:$A545,$A546)+COUNTIFS($L$1:$L545,"ET",$B$1:$B545,"&lt;&gt;"&amp;$B546,$A$1:$A545,$A546)),(COUNTIFS($L$1:$L545,"Tor",$B$1:$B545,$B546,$A$1:$A545,$A546)+COUNTIFS($L$1:$L545,"ET",$B$1:$B545,$B546,$A$1:$A545,$A546))-(COUNTIFS($L$1:$L545,"Tor",$B$1:$B545,"&lt;&gt;"&amp;$B546,$A$1:$A545,$A546)+COUNTIFS($L$1:$L545,"ET",$B$1:$B545,"&lt;&gt;"&amp;$B546,$A$1:$A545,$A546))),"")</f>
        <v/>
      </c>
      <c r="O546" s="17"/>
      <c r="AC546" s="14"/>
      <c r="AD546" s="14"/>
      <c r="AE546" s="18"/>
      <c r="AH546" s="19">
        <f t="shared" si="34"/>
        <v>0</v>
      </c>
      <c r="AI546" s="19">
        <f t="shared" si="35"/>
        <v>180</v>
      </c>
      <c r="AM546" s="19">
        <f>IF(Abschlüsse[[#This Row],[Ergeb]]="ET","",SQRT(($AF546-$AK546)^2+($AG546-$AL546)^2))</f>
        <v>0</v>
      </c>
      <c r="AO546" s="13"/>
      <c r="AP546" s="13"/>
      <c r="AQ546" s="19" t="str">
        <f t="shared" si="36"/>
        <v/>
      </c>
      <c r="AU546" s="19" t="str">
        <f t="shared" si="37"/>
        <v/>
      </c>
    </row>
    <row r="547" spans="3:47" ht="25.05" customHeight="1">
      <c r="C547" s="17" t="str">
        <f>IF($A547="","",IF(VLOOKUP($A547,Spiele!$A$2:$D$16,3,FALSE)=$B547,"H","G"))</f>
        <v/>
      </c>
      <c r="D547" s="17" t="str">
        <f>IF($B547="","",IF(VLOOKUP($A547,Spiele!$A$2:$F$16,3,FALSE)=$B547,VLOOKUP($A547,Spiele!$A$2:$F$16,4,FALSE),VLOOKUP($A547,Spiele!$A$2:$F$16,3,FALSE)))</f>
        <v/>
      </c>
      <c r="E547" s="18">
        <f>IF(Abschlüsse[[#This Row],[Ergeb]]="ET",0,COUNTIFS($A$2:$A547,$A547,$B$2:$B547,$B547,$L$2:$L547,"&lt;&gt;ET"))</f>
        <v>0</v>
      </c>
      <c r="F547" s="11"/>
      <c r="G547" s="12"/>
      <c r="H547" s="18">
        <f>COUNTIFS('Rote Karten'!$A$2:$A$4,$A547,'Rote Karten'!$D$2:$D$4,"&lt;&gt;"&amp;$B547,'Rote Karten'!$B$2:$B$4,"&lt;"&amp;$F547,'Rote Karten'!$C$2:$C$4,"&lt;="&amp;$G547)-COUNTIFS('Rote Karten'!$A$2:$A$4,$A547,'Rote Karten'!$D$2:$D$4,$B547,'Rote Karten'!$B$2:$B$4,"&lt;"&amp;$F547,'Rote Karten'!$C$2:$C$4,"&lt;="&amp;$G547)</f>
        <v>0</v>
      </c>
      <c r="I547" s="17" t="str">
        <f>IF(OR($L547="Tor",$L547="ET"),_xlfn.IFNA(IF(VLOOKUP($A547,Spiele!$A$2:$C$16,3,FALSE)=$B547,COUNTIFS($L$2:$L547,"Tor",$B$2:$B547,$B547,$A$2:$A547,$A547)+COUNTIFS($L$2:$L547,"ET",$B$2:$B547,$B547,$A$2:$A547,$A547)&amp;":"&amp;COUNTIFS($L$2:$L547,"Tor",$B$2:$B547,"&lt;&gt;"&amp;$B547,$A$2:$A547,$A547)+COUNTIFS($L$2:$L547,"ET",$B$2:$B547,"&lt;&gt;"&amp;$B547,$A$2:$A547,$A547),COUNTIFS($L$2:$L547,"Tor",$B$2:$B547,"&lt;&gt;"&amp;$B547,$A$2:$A547,$A547)+COUNTIFS($L$2:$L547,"ET",$B$2:$B547,"&lt;&gt;"&amp;$B547,$A$2:$A547,$A547)&amp;":"&amp;COUNTIFS($L$2:$L547,"Tor",$B$2:$B547,$B547,$A$2:$A547,$A547)+COUNTIFS($L$2:$L547,"ET",$B$2:$B547,$B547,$A$2:$A547,$A547)),""),"")</f>
        <v/>
      </c>
      <c r="J547" s="18" t="str">
        <f>_xlfn.IFNA(IF(VLOOKUP($A547,Spiele!$A$2:$D$16,3,FALSE)=$B547,(COUNTIFS($L$1:$L546,"Tor",$B$1:$B546,$B547,$A$1:$A546,$A547)+COUNTIFS($L$1:$L546,"ET",$B$1:$B546,$B547,$A$1:$A546,$A547))-(COUNTIFS($L$1:$L546,"Tor",$B$1:$B546,"&lt;&gt;"&amp;$B547,$A$1:$A546,$A547)+COUNTIFS($L$1:$L546,"ET",$B$1:$B546,"&lt;&gt;"&amp;$B547,$A$1:$A546,$A547)),(COUNTIFS($L$1:$L546,"Tor",$B$1:$B546,$B547,$A$1:$A546,$A547)+COUNTIFS($L$1:$L546,"ET",$B$1:$B546,$B547,$A$1:$A546,$A547))-(COUNTIFS($L$1:$L546,"Tor",$B$1:$B546,"&lt;&gt;"&amp;$B547,$A$1:$A546,$A547)+COUNTIFS($L$1:$L546,"ET",$B$1:$B546,"&lt;&gt;"&amp;$B547,$A$1:$A546,$A547))),"")</f>
        <v/>
      </c>
      <c r="O547" s="17"/>
      <c r="AC547" s="14"/>
      <c r="AD547" s="14"/>
      <c r="AE547" s="18"/>
      <c r="AH547" s="19">
        <f t="shared" si="34"/>
        <v>0</v>
      </c>
      <c r="AI547" s="19">
        <f t="shared" si="35"/>
        <v>180</v>
      </c>
      <c r="AM547" s="19">
        <f>IF(Abschlüsse[[#This Row],[Ergeb]]="ET","",SQRT(($AF547-$AK547)^2+($AG547-$AL547)^2))</f>
        <v>0</v>
      </c>
      <c r="AO547" s="13"/>
      <c r="AP547" s="13"/>
      <c r="AQ547" s="19" t="str">
        <f t="shared" si="36"/>
        <v/>
      </c>
      <c r="AU547" s="19" t="str">
        <f t="shared" si="37"/>
        <v/>
      </c>
    </row>
    <row r="548" spans="3:47" ht="25.05" customHeight="1">
      <c r="C548" s="17" t="str">
        <f>IF($A548="","",IF(VLOOKUP($A548,Spiele!$A$2:$D$16,3,FALSE)=$B548,"H","G"))</f>
        <v/>
      </c>
      <c r="D548" s="17" t="str">
        <f>IF($B548="","",IF(VLOOKUP($A548,Spiele!$A$2:$F$16,3,FALSE)=$B548,VLOOKUP($A548,Spiele!$A$2:$F$16,4,FALSE),VLOOKUP($A548,Spiele!$A$2:$F$16,3,FALSE)))</f>
        <v/>
      </c>
      <c r="E548" s="18">
        <f>IF(Abschlüsse[[#This Row],[Ergeb]]="ET",0,COUNTIFS($A$2:$A548,$A548,$B$2:$B548,$B548,$L$2:$L548,"&lt;&gt;ET"))</f>
        <v>0</v>
      </c>
      <c r="F548" s="11"/>
      <c r="G548" s="12"/>
      <c r="H548" s="18">
        <f>COUNTIFS('Rote Karten'!$A$2:$A$4,$A548,'Rote Karten'!$D$2:$D$4,"&lt;&gt;"&amp;$B548,'Rote Karten'!$B$2:$B$4,"&lt;"&amp;$F548,'Rote Karten'!$C$2:$C$4,"&lt;="&amp;$G548)-COUNTIFS('Rote Karten'!$A$2:$A$4,$A548,'Rote Karten'!$D$2:$D$4,$B548,'Rote Karten'!$B$2:$B$4,"&lt;"&amp;$F548,'Rote Karten'!$C$2:$C$4,"&lt;="&amp;$G548)</f>
        <v>0</v>
      </c>
      <c r="I548" s="17" t="str">
        <f>IF(OR($L548="Tor",$L548="ET"),_xlfn.IFNA(IF(VLOOKUP($A548,Spiele!$A$2:$C$16,3,FALSE)=$B548,COUNTIFS($L$2:$L548,"Tor",$B$2:$B548,$B548,$A$2:$A548,$A548)+COUNTIFS($L$2:$L548,"ET",$B$2:$B548,$B548,$A$2:$A548,$A548)&amp;":"&amp;COUNTIFS($L$2:$L548,"Tor",$B$2:$B548,"&lt;&gt;"&amp;$B548,$A$2:$A548,$A548)+COUNTIFS($L$2:$L548,"ET",$B$2:$B548,"&lt;&gt;"&amp;$B548,$A$2:$A548,$A548),COUNTIFS($L$2:$L548,"Tor",$B$2:$B548,"&lt;&gt;"&amp;$B548,$A$2:$A548,$A548)+COUNTIFS($L$2:$L548,"ET",$B$2:$B548,"&lt;&gt;"&amp;$B548,$A$2:$A548,$A548)&amp;":"&amp;COUNTIFS($L$2:$L548,"Tor",$B$2:$B548,$B548,$A$2:$A548,$A548)+COUNTIFS($L$2:$L548,"ET",$B$2:$B548,$B548,$A$2:$A548,$A548)),""),"")</f>
        <v/>
      </c>
      <c r="J548" s="18" t="str">
        <f>_xlfn.IFNA(IF(VLOOKUP($A548,Spiele!$A$2:$D$16,3,FALSE)=$B548,(COUNTIFS($L$1:$L547,"Tor",$B$1:$B547,$B548,$A$1:$A547,$A548)+COUNTIFS($L$1:$L547,"ET",$B$1:$B547,$B548,$A$1:$A547,$A548))-(COUNTIFS($L$1:$L547,"Tor",$B$1:$B547,"&lt;&gt;"&amp;$B548,$A$1:$A547,$A548)+COUNTIFS($L$1:$L547,"ET",$B$1:$B547,"&lt;&gt;"&amp;$B548,$A$1:$A547,$A548)),(COUNTIFS($L$1:$L547,"Tor",$B$1:$B547,$B548,$A$1:$A547,$A548)+COUNTIFS($L$1:$L547,"ET",$B$1:$B547,$B548,$A$1:$A547,$A548))-(COUNTIFS($L$1:$L547,"Tor",$B$1:$B547,"&lt;&gt;"&amp;$B548,$A$1:$A547,$A548)+COUNTIFS($L$1:$L547,"ET",$B$1:$B547,"&lt;&gt;"&amp;$B548,$A$1:$A547,$A548))),"")</f>
        <v/>
      </c>
      <c r="O548" s="17"/>
      <c r="AC548" s="14"/>
      <c r="AD548" s="14"/>
      <c r="AE548" s="18"/>
      <c r="AH548" s="19">
        <f t="shared" si="34"/>
        <v>0</v>
      </c>
      <c r="AI548" s="19">
        <f t="shared" si="35"/>
        <v>180</v>
      </c>
      <c r="AM548" s="19">
        <f>IF(Abschlüsse[[#This Row],[Ergeb]]="ET","",SQRT(($AF548-$AK548)^2+($AG548-$AL548)^2))</f>
        <v>0</v>
      </c>
      <c r="AO548" s="13"/>
      <c r="AP548" s="13"/>
      <c r="AQ548" s="19" t="str">
        <f t="shared" si="36"/>
        <v/>
      </c>
      <c r="AU548" s="19" t="str">
        <f t="shared" si="37"/>
        <v/>
      </c>
    </row>
    <row r="549" spans="3:47" ht="25.05" customHeight="1">
      <c r="C549" s="17" t="str">
        <f>IF($A549="","",IF(VLOOKUP($A549,Spiele!$A$2:$D$16,3,FALSE)=$B549,"H","G"))</f>
        <v/>
      </c>
      <c r="D549" s="17" t="str">
        <f>IF($B549="","",IF(VLOOKUP($A549,Spiele!$A$2:$F$16,3,FALSE)=$B549,VLOOKUP($A549,Spiele!$A$2:$F$16,4,FALSE),VLOOKUP($A549,Spiele!$A$2:$F$16,3,FALSE)))</f>
        <v/>
      </c>
      <c r="E549" s="18">
        <f>IF(Abschlüsse[[#This Row],[Ergeb]]="ET",0,COUNTIFS($A$2:$A549,$A549,$B$2:$B549,$B549,$L$2:$L549,"&lt;&gt;ET"))</f>
        <v>0</v>
      </c>
      <c r="F549" s="11"/>
      <c r="G549" s="12"/>
      <c r="H549" s="18">
        <f>COUNTIFS('Rote Karten'!$A$2:$A$4,$A549,'Rote Karten'!$D$2:$D$4,"&lt;&gt;"&amp;$B549,'Rote Karten'!$B$2:$B$4,"&lt;"&amp;$F549,'Rote Karten'!$C$2:$C$4,"&lt;="&amp;$G549)-COUNTIFS('Rote Karten'!$A$2:$A$4,$A549,'Rote Karten'!$D$2:$D$4,$B549,'Rote Karten'!$B$2:$B$4,"&lt;"&amp;$F549,'Rote Karten'!$C$2:$C$4,"&lt;="&amp;$G549)</f>
        <v>0</v>
      </c>
      <c r="I549" s="17" t="str">
        <f>IF(OR($L549="Tor",$L549="ET"),_xlfn.IFNA(IF(VLOOKUP($A549,Spiele!$A$2:$C$16,3,FALSE)=$B549,COUNTIFS($L$2:$L549,"Tor",$B$2:$B549,$B549,$A$2:$A549,$A549)+COUNTIFS($L$2:$L549,"ET",$B$2:$B549,$B549,$A$2:$A549,$A549)&amp;":"&amp;COUNTIFS($L$2:$L549,"Tor",$B$2:$B549,"&lt;&gt;"&amp;$B549,$A$2:$A549,$A549)+COUNTIFS($L$2:$L549,"ET",$B$2:$B549,"&lt;&gt;"&amp;$B549,$A$2:$A549,$A549),COUNTIFS($L$2:$L549,"Tor",$B$2:$B549,"&lt;&gt;"&amp;$B549,$A$2:$A549,$A549)+COUNTIFS($L$2:$L549,"ET",$B$2:$B549,"&lt;&gt;"&amp;$B549,$A$2:$A549,$A549)&amp;":"&amp;COUNTIFS($L$2:$L549,"Tor",$B$2:$B549,$B549,$A$2:$A549,$A549)+COUNTIFS($L$2:$L549,"ET",$B$2:$B549,$B549,$A$2:$A549,$A549)),""),"")</f>
        <v/>
      </c>
      <c r="J549" s="18" t="str">
        <f>_xlfn.IFNA(IF(VLOOKUP($A549,Spiele!$A$2:$D$16,3,FALSE)=$B549,(COUNTIFS($L$1:$L548,"Tor",$B$1:$B548,$B549,$A$1:$A548,$A549)+COUNTIFS($L$1:$L548,"ET",$B$1:$B548,$B549,$A$1:$A548,$A549))-(COUNTIFS($L$1:$L548,"Tor",$B$1:$B548,"&lt;&gt;"&amp;$B549,$A$1:$A548,$A549)+COUNTIFS($L$1:$L548,"ET",$B$1:$B548,"&lt;&gt;"&amp;$B549,$A$1:$A548,$A549)),(COUNTIFS($L$1:$L548,"Tor",$B$1:$B548,$B549,$A$1:$A548,$A549)+COUNTIFS($L$1:$L548,"ET",$B$1:$B548,$B549,$A$1:$A548,$A549))-(COUNTIFS($L$1:$L548,"Tor",$B$1:$B548,"&lt;&gt;"&amp;$B549,$A$1:$A548,$A549)+COUNTIFS($L$1:$L548,"ET",$B$1:$B548,"&lt;&gt;"&amp;$B549,$A$1:$A548,$A549))),"")</f>
        <v/>
      </c>
      <c r="O549" s="17"/>
      <c r="AC549" s="14"/>
      <c r="AD549" s="14"/>
      <c r="AE549" s="18"/>
      <c r="AH549" s="19">
        <f t="shared" si="34"/>
        <v>0</v>
      </c>
      <c r="AI549" s="19">
        <f t="shared" si="35"/>
        <v>180</v>
      </c>
      <c r="AM549" s="19">
        <f>IF(Abschlüsse[[#This Row],[Ergeb]]="ET","",SQRT(($AF549-$AK549)^2+($AG549-$AL549)^2))</f>
        <v>0</v>
      </c>
      <c r="AO549" s="13"/>
      <c r="AP549" s="13"/>
      <c r="AQ549" s="19" t="str">
        <f t="shared" si="36"/>
        <v/>
      </c>
      <c r="AU549" s="19" t="str">
        <f t="shared" si="37"/>
        <v/>
      </c>
    </row>
    <row r="550" spans="3:47" ht="25.05" customHeight="1">
      <c r="C550" s="17" t="str">
        <f>IF($A550="","",IF(VLOOKUP($A550,Spiele!$A$2:$D$16,3,FALSE)=$B550,"H","G"))</f>
        <v/>
      </c>
      <c r="D550" s="17" t="str">
        <f>IF($B550="","",IF(VLOOKUP($A550,Spiele!$A$2:$F$16,3,FALSE)=$B550,VLOOKUP($A550,Spiele!$A$2:$F$16,4,FALSE),VLOOKUP($A550,Spiele!$A$2:$F$16,3,FALSE)))</f>
        <v/>
      </c>
      <c r="E550" s="18">
        <f>IF(Abschlüsse[[#This Row],[Ergeb]]="ET",0,COUNTIFS($A$2:$A550,$A550,$B$2:$B550,$B550,$L$2:$L550,"&lt;&gt;ET"))</f>
        <v>0</v>
      </c>
      <c r="F550" s="11"/>
      <c r="G550" s="12"/>
      <c r="H550" s="18">
        <f>COUNTIFS('Rote Karten'!$A$2:$A$4,$A550,'Rote Karten'!$D$2:$D$4,"&lt;&gt;"&amp;$B550,'Rote Karten'!$B$2:$B$4,"&lt;"&amp;$F550,'Rote Karten'!$C$2:$C$4,"&lt;="&amp;$G550)-COUNTIFS('Rote Karten'!$A$2:$A$4,$A550,'Rote Karten'!$D$2:$D$4,$B550,'Rote Karten'!$B$2:$B$4,"&lt;"&amp;$F550,'Rote Karten'!$C$2:$C$4,"&lt;="&amp;$G550)</f>
        <v>0</v>
      </c>
      <c r="I550" s="17" t="str">
        <f>IF(OR($L550="Tor",$L550="ET"),_xlfn.IFNA(IF(VLOOKUP($A550,Spiele!$A$2:$C$16,3,FALSE)=$B550,COUNTIFS($L$2:$L550,"Tor",$B$2:$B550,$B550,$A$2:$A550,$A550)+COUNTIFS($L$2:$L550,"ET",$B$2:$B550,$B550,$A$2:$A550,$A550)&amp;":"&amp;COUNTIFS($L$2:$L550,"Tor",$B$2:$B550,"&lt;&gt;"&amp;$B550,$A$2:$A550,$A550)+COUNTIFS($L$2:$L550,"ET",$B$2:$B550,"&lt;&gt;"&amp;$B550,$A$2:$A550,$A550),COUNTIFS($L$2:$L550,"Tor",$B$2:$B550,"&lt;&gt;"&amp;$B550,$A$2:$A550,$A550)+COUNTIFS($L$2:$L550,"ET",$B$2:$B550,"&lt;&gt;"&amp;$B550,$A$2:$A550,$A550)&amp;":"&amp;COUNTIFS($L$2:$L550,"Tor",$B$2:$B550,$B550,$A$2:$A550,$A550)+COUNTIFS($L$2:$L550,"ET",$B$2:$B550,$B550,$A$2:$A550,$A550)),""),"")</f>
        <v/>
      </c>
      <c r="J550" s="18" t="str">
        <f>_xlfn.IFNA(IF(VLOOKUP($A550,Spiele!$A$2:$D$16,3,FALSE)=$B550,(COUNTIFS($L$1:$L549,"Tor",$B$1:$B549,$B550,$A$1:$A549,$A550)+COUNTIFS($L$1:$L549,"ET",$B$1:$B549,$B550,$A$1:$A549,$A550))-(COUNTIFS($L$1:$L549,"Tor",$B$1:$B549,"&lt;&gt;"&amp;$B550,$A$1:$A549,$A550)+COUNTIFS($L$1:$L549,"ET",$B$1:$B549,"&lt;&gt;"&amp;$B550,$A$1:$A549,$A550)),(COUNTIFS($L$1:$L549,"Tor",$B$1:$B549,$B550,$A$1:$A549,$A550)+COUNTIFS($L$1:$L549,"ET",$B$1:$B549,$B550,$A$1:$A549,$A550))-(COUNTIFS($L$1:$L549,"Tor",$B$1:$B549,"&lt;&gt;"&amp;$B550,$A$1:$A549,$A550)+COUNTIFS($L$1:$L549,"ET",$B$1:$B549,"&lt;&gt;"&amp;$B550,$A$1:$A549,$A550))),"")</f>
        <v/>
      </c>
      <c r="O550" s="17"/>
      <c r="AC550" s="14"/>
      <c r="AD550" s="14"/>
      <c r="AE550" s="18"/>
      <c r="AH550" s="19">
        <f t="shared" si="34"/>
        <v>0</v>
      </c>
      <c r="AI550" s="19">
        <f t="shared" si="35"/>
        <v>180</v>
      </c>
      <c r="AM550" s="19">
        <f>IF(Abschlüsse[[#This Row],[Ergeb]]="ET","",SQRT(($AF550-$AK550)^2+($AG550-$AL550)^2))</f>
        <v>0</v>
      </c>
      <c r="AO550" s="13"/>
      <c r="AP550" s="13"/>
      <c r="AQ550" s="19" t="str">
        <f t="shared" si="36"/>
        <v/>
      </c>
      <c r="AU550" s="19" t="str">
        <f t="shared" si="37"/>
        <v/>
      </c>
    </row>
    <row r="551" spans="3:47" ht="25.05" customHeight="1">
      <c r="C551" s="17" t="str">
        <f>IF($A551="","",IF(VLOOKUP($A551,Spiele!$A$2:$D$16,3,FALSE)=$B551,"H","G"))</f>
        <v/>
      </c>
      <c r="D551" s="17" t="str">
        <f>IF($B551="","",IF(VLOOKUP($A551,Spiele!$A$2:$F$16,3,FALSE)=$B551,VLOOKUP($A551,Spiele!$A$2:$F$16,4,FALSE),VLOOKUP($A551,Spiele!$A$2:$F$16,3,FALSE)))</f>
        <v/>
      </c>
      <c r="E551" s="18">
        <f>IF(Abschlüsse[[#This Row],[Ergeb]]="ET",0,COUNTIFS($A$2:$A551,$A551,$B$2:$B551,$B551,$L$2:$L551,"&lt;&gt;ET"))</f>
        <v>0</v>
      </c>
      <c r="F551" s="11"/>
      <c r="G551" s="12"/>
      <c r="H551" s="18">
        <f>COUNTIFS('Rote Karten'!$A$2:$A$4,$A551,'Rote Karten'!$D$2:$D$4,"&lt;&gt;"&amp;$B551,'Rote Karten'!$B$2:$B$4,"&lt;"&amp;$F551,'Rote Karten'!$C$2:$C$4,"&lt;="&amp;$G551)-COUNTIFS('Rote Karten'!$A$2:$A$4,$A551,'Rote Karten'!$D$2:$D$4,$B551,'Rote Karten'!$B$2:$B$4,"&lt;"&amp;$F551,'Rote Karten'!$C$2:$C$4,"&lt;="&amp;$G551)</f>
        <v>0</v>
      </c>
      <c r="I551" s="17" t="str">
        <f>IF(OR($L551="Tor",$L551="ET"),_xlfn.IFNA(IF(VLOOKUP($A551,Spiele!$A$2:$C$16,3,FALSE)=$B551,COUNTIFS($L$2:$L551,"Tor",$B$2:$B551,$B551,$A$2:$A551,$A551)+COUNTIFS($L$2:$L551,"ET",$B$2:$B551,$B551,$A$2:$A551,$A551)&amp;":"&amp;COUNTIFS($L$2:$L551,"Tor",$B$2:$B551,"&lt;&gt;"&amp;$B551,$A$2:$A551,$A551)+COUNTIFS($L$2:$L551,"ET",$B$2:$B551,"&lt;&gt;"&amp;$B551,$A$2:$A551,$A551),COUNTIFS($L$2:$L551,"Tor",$B$2:$B551,"&lt;&gt;"&amp;$B551,$A$2:$A551,$A551)+COUNTIFS($L$2:$L551,"ET",$B$2:$B551,"&lt;&gt;"&amp;$B551,$A$2:$A551,$A551)&amp;":"&amp;COUNTIFS($L$2:$L551,"Tor",$B$2:$B551,$B551,$A$2:$A551,$A551)+COUNTIFS($L$2:$L551,"ET",$B$2:$B551,$B551,$A$2:$A551,$A551)),""),"")</f>
        <v/>
      </c>
      <c r="J551" s="18" t="str">
        <f>_xlfn.IFNA(IF(VLOOKUP($A551,Spiele!$A$2:$D$16,3,FALSE)=$B551,(COUNTIFS($L$1:$L550,"Tor",$B$1:$B550,$B551,$A$1:$A550,$A551)+COUNTIFS($L$1:$L550,"ET",$B$1:$B550,$B551,$A$1:$A550,$A551))-(COUNTIFS($L$1:$L550,"Tor",$B$1:$B550,"&lt;&gt;"&amp;$B551,$A$1:$A550,$A551)+COUNTIFS($L$1:$L550,"ET",$B$1:$B550,"&lt;&gt;"&amp;$B551,$A$1:$A550,$A551)),(COUNTIFS($L$1:$L550,"Tor",$B$1:$B550,$B551,$A$1:$A550,$A551)+COUNTIFS($L$1:$L550,"ET",$B$1:$B550,$B551,$A$1:$A550,$A551))-(COUNTIFS($L$1:$L550,"Tor",$B$1:$B550,"&lt;&gt;"&amp;$B551,$A$1:$A550,$A551)+COUNTIFS($L$1:$L550,"ET",$B$1:$B550,"&lt;&gt;"&amp;$B551,$A$1:$A550,$A551))),"")</f>
        <v/>
      </c>
      <c r="O551" s="17"/>
      <c r="AC551" s="14"/>
      <c r="AD551" s="14"/>
      <c r="AE551" s="18"/>
      <c r="AH551" s="19">
        <f t="shared" si="34"/>
        <v>0</v>
      </c>
      <c r="AI551" s="19">
        <f t="shared" si="35"/>
        <v>180</v>
      </c>
      <c r="AM551" s="19">
        <f>IF(Abschlüsse[[#This Row],[Ergeb]]="ET","",SQRT(($AF551-$AK551)^2+($AG551-$AL551)^2))</f>
        <v>0</v>
      </c>
      <c r="AO551" s="13"/>
      <c r="AP551" s="13"/>
      <c r="AQ551" s="19" t="str">
        <f t="shared" si="36"/>
        <v/>
      </c>
      <c r="AU551" s="19" t="str">
        <f t="shared" si="37"/>
        <v/>
      </c>
    </row>
    <row r="552" spans="3:47" ht="25.05" customHeight="1">
      <c r="C552" s="17" t="str">
        <f>IF($A552="","",IF(VLOOKUP($A552,Spiele!$A$2:$D$16,3,FALSE)=$B552,"H","G"))</f>
        <v/>
      </c>
      <c r="D552" s="17" t="str">
        <f>IF($B552="","",IF(VLOOKUP($A552,Spiele!$A$2:$F$16,3,FALSE)=$B552,VLOOKUP($A552,Spiele!$A$2:$F$16,4,FALSE),VLOOKUP($A552,Spiele!$A$2:$F$16,3,FALSE)))</f>
        <v/>
      </c>
      <c r="E552" s="18">
        <f>IF(Abschlüsse[[#This Row],[Ergeb]]="ET",0,COUNTIFS($A$2:$A552,$A552,$B$2:$B552,$B552,$L$2:$L552,"&lt;&gt;ET"))</f>
        <v>0</v>
      </c>
      <c r="F552" s="11"/>
      <c r="G552" s="12"/>
      <c r="H552" s="18">
        <f>COUNTIFS('Rote Karten'!$A$2:$A$4,$A552,'Rote Karten'!$D$2:$D$4,"&lt;&gt;"&amp;$B552,'Rote Karten'!$B$2:$B$4,"&lt;"&amp;$F552,'Rote Karten'!$C$2:$C$4,"&lt;="&amp;$G552)-COUNTIFS('Rote Karten'!$A$2:$A$4,$A552,'Rote Karten'!$D$2:$D$4,$B552,'Rote Karten'!$B$2:$B$4,"&lt;"&amp;$F552,'Rote Karten'!$C$2:$C$4,"&lt;="&amp;$G552)</f>
        <v>0</v>
      </c>
      <c r="I552" s="17" t="str">
        <f>IF(OR($L552="Tor",$L552="ET"),_xlfn.IFNA(IF(VLOOKUP($A552,Spiele!$A$2:$C$16,3,FALSE)=$B552,COUNTIFS($L$2:$L552,"Tor",$B$2:$B552,$B552,$A$2:$A552,$A552)+COUNTIFS($L$2:$L552,"ET",$B$2:$B552,$B552,$A$2:$A552,$A552)&amp;":"&amp;COUNTIFS($L$2:$L552,"Tor",$B$2:$B552,"&lt;&gt;"&amp;$B552,$A$2:$A552,$A552)+COUNTIFS($L$2:$L552,"ET",$B$2:$B552,"&lt;&gt;"&amp;$B552,$A$2:$A552,$A552),COUNTIFS($L$2:$L552,"Tor",$B$2:$B552,"&lt;&gt;"&amp;$B552,$A$2:$A552,$A552)+COUNTIFS($L$2:$L552,"ET",$B$2:$B552,"&lt;&gt;"&amp;$B552,$A$2:$A552,$A552)&amp;":"&amp;COUNTIFS($L$2:$L552,"Tor",$B$2:$B552,$B552,$A$2:$A552,$A552)+COUNTIFS($L$2:$L552,"ET",$B$2:$B552,$B552,$A$2:$A552,$A552)),""),"")</f>
        <v/>
      </c>
      <c r="J552" s="18" t="str">
        <f>_xlfn.IFNA(IF(VLOOKUP($A552,Spiele!$A$2:$D$16,3,FALSE)=$B552,(COUNTIFS($L$1:$L551,"Tor",$B$1:$B551,$B552,$A$1:$A551,$A552)+COUNTIFS($L$1:$L551,"ET",$B$1:$B551,$B552,$A$1:$A551,$A552))-(COUNTIFS($L$1:$L551,"Tor",$B$1:$B551,"&lt;&gt;"&amp;$B552,$A$1:$A551,$A552)+COUNTIFS($L$1:$L551,"ET",$B$1:$B551,"&lt;&gt;"&amp;$B552,$A$1:$A551,$A552)),(COUNTIFS($L$1:$L551,"Tor",$B$1:$B551,$B552,$A$1:$A551,$A552)+COUNTIFS($L$1:$L551,"ET",$B$1:$B551,$B552,$A$1:$A551,$A552))-(COUNTIFS($L$1:$L551,"Tor",$B$1:$B551,"&lt;&gt;"&amp;$B552,$A$1:$A551,$A552)+COUNTIFS($L$1:$L551,"ET",$B$1:$B551,"&lt;&gt;"&amp;$B552,$A$1:$A551,$A552))),"")</f>
        <v/>
      </c>
      <c r="O552" s="17"/>
      <c r="AC552" s="14"/>
      <c r="AD552" s="14"/>
      <c r="AE552" s="18"/>
      <c r="AH552" s="19">
        <f t="shared" si="34"/>
        <v>0</v>
      </c>
      <c r="AI552" s="19">
        <f t="shared" si="35"/>
        <v>180</v>
      </c>
      <c r="AM552" s="19">
        <f>IF(Abschlüsse[[#This Row],[Ergeb]]="ET","",SQRT(($AF552-$AK552)^2+($AG552-$AL552)^2))</f>
        <v>0</v>
      </c>
      <c r="AO552" s="13"/>
      <c r="AP552" s="13"/>
      <c r="AQ552" s="19" t="str">
        <f t="shared" si="36"/>
        <v/>
      </c>
      <c r="AU552" s="19" t="str">
        <f t="shared" si="37"/>
        <v/>
      </c>
    </row>
    <row r="553" spans="3:47" ht="25.05" customHeight="1">
      <c r="C553" s="17" t="str">
        <f>IF($A553="","",IF(VLOOKUP($A553,Spiele!$A$2:$D$16,3,FALSE)=$B553,"H","G"))</f>
        <v/>
      </c>
      <c r="D553" s="17" t="str">
        <f>IF($B553="","",IF(VLOOKUP($A553,Spiele!$A$2:$F$16,3,FALSE)=$B553,VLOOKUP($A553,Spiele!$A$2:$F$16,4,FALSE),VLOOKUP($A553,Spiele!$A$2:$F$16,3,FALSE)))</f>
        <v/>
      </c>
      <c r="E553" s="18">
        <f>IF(Abschlüsse[[#This Row],[Ergeb]]="ET",0,COUNTIFS($A$2:$A553,$A553,$B$2:$B553,$B553,$L$2:$L553,"&lt;&gt;ET"))</f>
        <v>0</v>
      </c>
      <c r="F553" s="11"/>
      <c r="G553" s="12"/>
      <c r="H553" s="18">
        <f>COUNTIFS('Rote Karten'!$A$2:$A$4,$A553,'Rote Karten'!$D$2:$D$4,"&lt;&gt;"&amp;$B553,'Rote Karten'!$B$2:$B$4,"&lt;"&amp;$F553,'Rote Karten'!$C$2:$C$4,"&lt;="&amp;$G553)-COUNTIFS('Rote Karten'!$A$2:$A$4,$A553,'Rote Karten'!$D$2:$D$4,$B553,'Rote Karten'!$B$2:$B$4,"&lt;"&amp;$F553,'Rote Karten'!$C$2:$C$4,"&lt;="&amp;$G553)</f>
        <v>0</v>
      </c>
      <c r="I553" s="17" t="str">
        <f>IF(OR($L553="Tor",$L553="ET"),_xlfn.IFNA(IF(VLOOKUP($A553,Spiele!$A$2:$C$16,3,FALSE)=$B553,COUNTIFS($L$2:$L553,"Tor",$B$2:$B553,$B553,$A$2:$A553,$A553)+COUNTIFS($L$2:$L553,"ET",$B$2:$B553,$B553,$A$2:$A553,$A553)&amp;":"&amp;COUNTIFS($L$2:$L553,"Tor",$B$2:$B553,"&lt;&gt;"&amp;$B553,$A$2:$A553,$A553)+COUNTIFS($L$2:$L553,"ET",$B$2:$B553,"&lt;&gt;"&amp;$B553,$A$2:$A553,$A553),COUNTIFS($L$2:$L553,"Tor",$B$2:$B553,"&lt;&gt;"&amp;$B553,$A$2:$A553,$A553)+COUNTIFS($L$2:$L553,"ET",$B$2:$B553,"&lt;&gt;"&amp;$B553,$A$2:$A553,$A553)&amp;":"&amp;COUNTIFS($L$2:$L553,"Tor",$B$2:$B553,$B553,$A$2:$A553,$A553)+COUNTIFS($L$2:$L553,"ET",$B$2:$B553,$B553,$A$2:$A553,$A553)),""),"")</f>
        <v/>
      </c>
      <c r="J553" s="18" t="str">
        <f>_xlfn.IFNA(IF(VLOOKUP($A553,Spiele!$A$2:$D$16,3,FALSE)=$B553,(COUNTIFS($L$1:$L552,"Tor",$B$1:$B552,$B553,$A$1:$A552,$A553)+COUNTIFS($L$1:$L552,"ET",$B$1:$B552,$B553,$A$1:$A552,$A553))-(COUNTIFS($L$1:$L552,"Tor",$B$1:$B552,"&lt;&gt;"&amp;$B553,$A$1:$A552,$A553)+COUNTIFS($L$1:$L552,"ET",$B$1:$B552,"&lt;&gt;"&amp;$B553,$A$1:$A552,$A553)),(COUNTIFS($L$1:$L552,"Tor",$B$1:$B552,$B553,$A$1:$A552,$A553)+COUNTIFS($L$1:$L552,"ET",$B$1:$B552,$B553,$A$1:$A552,$A553))-(COUNTIFS($L$1:$L552,"Tor",$B$1:$B552,"&lt;&gt;"&amp;$B553,$A$1:$A552,$A553)+COUNTIFS($L$1:$L552,"ET",$B$1:$B552,"&lt;&gt;"&amp;$B553,$A$1:$A552,$A553))),"")</f>
        <v/>
      </c>
      <c r="O553" s="17"/>
      <c r="AC553" s="14"/>
      <c r="AD553" s="14"/>
      <c r="AE553" s="18"/>
      <c r="AH553" s="19">
        <f t="shared" si="34"/>
        <v>0</v>
      </c>
      <c r="AI553" s="19">
        <f t="shared" si="35"/>
        <v>180</v>
      </c>
      <c r="AM553" s="19">
        <f>IF(Abschlüsse[[#This Row],[Ergeb]]="ET","",SQRT(($AF553-$AK553)^2+($AG553-$AL553)^2))</f>
        <v>0</v>
      </c>
      <c r="AO553" s="13"/>
      <c r="AP553" s="13"/>
      <c r="AQ553" s="19" t="str">
        <f t="shared" si="36"/>
        <v/>
      </c>
      <c r="AU553" s="19" t="str">
        <f t="shared" si="37"/>
        <v/>
      </c>
    </row>
    <row r="554" spans="3:47" ht="25.05" customHeight="1">
      <c r="C554" s="17" t="str">
        <f>IF($A554="","",IF(VLOOKUP($A554,Spiele!$A$2:$D$16,3,FALSE)=$B554,"H","G"))</f>
        <v/>
      </c>
      <c r="D554" s="17" t="str">
        <f>IF($B554="","",IF(VLOOKUP($A554,Spiele!$A$2:$F$16,3,FALSE)=$B554,VLOOKUP($A554,Spiele!$A$2:$F$16,4,FALSE),VLOOKUP($A554,Spiele!$A$2:$F$16,3,FALSE)))</f>
        <v/>
      </c>
      <c r="E554" s="18">
        <f>IF(Abschlüsse[[#This Row],[Ergeb]]="ET",0,COUNTIFS($A$2:$A554,$A554,$B$2:$B554,$B554,$L$2:$L554,"&lt;&gt;ET"))</f>
        <v>0</v>
      </c>
      <c r="F554" s="11"/>
      <c r="G554" s="12"/>
      <c r="H554" s="18">
        <f>COUNTIFS('Rote Karten'!$A$2:$A$4,$A554,'Rote Karten'!$D$2:$D$4,"&lt;&gt;"&amp;$B554,'Rote Karten'!$B$2:$B$4,"&lt;"&amp;$F554,'Rote Karten'!$C$2:$C$4,"&lt;="&amp;$G554)-COUNTIFS('Rote Karten'!$A$2:$A$4,$A554,'Rote Karten'!$D$2:$D$4,$B554,'Rote Karten'!$B$2:$B$4,"&lt;"&amp;$F554,'Rote Karten'!$C$2:$C$4,"&lt;="&amp;$G554)</f>
        <v>0</v>
      </c>
      <c r="I554" s="17" t="str">
        <f>IF(OR($L554="Tor",$L554="ET"),_xlfn.IFNA(IF(VLOOKUP($A554,Spiele!$A$2:$C$16,3,FALSE)=$B554,COUNTIFS($L$2:$L554,"Tor",$B$2:$B554,$B554,$A$2:$A554,$A554)+COUNTIFS($L$2:$L554,"ET",$B$2:$B554,$B554,$A$2:$A554,$A554)&amp;":"&amp;COUNTIFS($L$2:$L554,"Tor",$B$2:$B554,"&lt;&gt;"&amp;$B554,$A$2:$A554,$A554)+COUNTIFS($L$2:$L554,"ET",$B$2:$B554,"&lt;&gt;"&amp;$B554,$A$2:$A554,$A554),COUNTIFS($L$2:$L554,"Tor",$B$2:$B554,"&lt;&gt;"&amp;$B554,$A$2:$A554,$A554)+COUNTIFS($L$2:$L554,"ET",$B$2:$B554,"&lt;&gt;"&amp;$B554,$A$2:$A554,$A554)&amp;":"&amp;COUNTIFS($L$2:$L554,"Tor",$B$2:$B554,$B554,$A$2:$A554,$A554)+COUNTIFS($L$2:$L554,"ET",$B$2:$B554,$B554,$A$2:$A554,$A554)),""),"")</f>
        <v/>
      </c>
      <c r="J554" s="18" t="str">
        <f>_xlfn.IFNA(IF(VLOOKUP($A554,Spiele!$A$2:$D$16,3,FALSE)=$B554,(COUNTIFS($L$1:$L553,"Tor",$B$1:$B553,$B554,$A$1:$A553,$A554)+COUNTIFS($L$1:$L553,"ET",$B$1:$B553,$B554,$A$1:$A553,$A554))-(COUNTIFS($L$1:$L553,"Tor",$B$1:$B553,"&lt;&gt;"&amp;$B554,$A$1:$A553,$A554)+COUNTIFS($L$1:$L553,"ET",$B$1:$B553,"&lt;&gt;"&amp;$B554,$A$1:$A553,$A554)),(COUNTIFS($L$1:$L553,"Tor",$B$1:$B553,$B554,$A$1:$A553,$A554)+COUNTIFS($L$1:$L553,"ET",$B$1:$B553,$B554,$A$1:$A553,$A554))-(COUNTIFS($L$1:$L553,"Tor",$B$1:$B553,"&lt;&gt;"&amp;$B554,$A$1:$A553,$A554)+COUNTIFS($L$1:$L553,"ET",$B$1:$B553,"&lt;&gt;"&amp;$B554,$A$1:$A553,$A554))),"")</f>
        <v/>
      </c>
      <c r="O554" s="17"/>
      <c r="AC554" s="14"/>
      <c r="AD554" s="14"/>
      <c r="AE554" s="18"/>
      <c r="AH554" s="19">
        <f t="shared" si="34"/>
        <v>0</v>
      </c>
      <c r="AI554" s="19">
        <f t="shared" si="35"/>
        <v>180</v>
      </c>
      <c r="AM554" s="19">
        <f>IF(Abschlüsse[[#This Row],[Ergeb]]="ET","",SQRT(($AF554-$AK554)^2+($AG554-$AL554)^2))</f>
        <v>0</v>
      </c>
      <c r="AO554" s="13"/>
      <c r="AP554" s="13"/>
      <c r="AQ554" s="19" t="str">
        <f t="shared" si="36"/>
        <v/>
      </c>
      <c r="AU554" s="19" t="str">
        <f t="shared" si="37"/>
        <v/>
      </c>
    </row>
    <row r="555" spans="3:47" ht="25.05" customHeight="1">
      <c r="C555" s="17" t="str">
        <f>IF($A555="","",IF(VLOOKUP($A555,Spiele!$A$2:$D$16,3,FALSE)=$B555,"H","G"))</f>
        <v/>
      </c>
      <c r="D555" s="17" t="str">
        <f>IF($B555="","",IF(VLOOKUP($A555,Spiele!$A$2:$F$16,3,FALSE)=$B555,VLOOKUP($A555,Spiele!$A$2:$F$16,4,FALSE),VLOOKUP($A555,Spiele!$A$2:$F$16,3,FALSE)))</f>
        <v/>
      </c>
      <c r="E555" s="18">
        <f>IF(Abschlüsse[[#This Row],[Ergeb]]="ET",0,COUNTIFS($A$2:$A555,$A555,$B$2:$B555,$B555,$L$2:$L555,"&lt;&gt;ET"))</f>
        <v>0</v>
      </c>
      <c r="F555" s="11"/>
      <c r="G555" s="12"/>
      <c r="H555" s="18">
        <f>COUNTIFS('Rote Karten'!$A$2:$A$4,$A555,'Rote Karten'!$D$2:$D$4,"&lt;&gt;"&amp;$B555,'Rote Karten'!$B$2:$B$4,"&lt;"&amp;$F555,'Rote Karten'!$C$2:$C$4,"&lt;="&amp;$G555)-COUNTIFS('Rote Karten'!$A$2:$A$4,$A555,'Rote Karten'!$D$2:$D$4,$B555,'Rote Karten'!$B$2:$B$4,"&lt;"&amp;$F555,'Rote Karten'!$C$2:$C$4,"&lt;="&amp;$G555)</f>
        <v>0</v>
      </c>
      <c r="I555" s="17" t="str">
        <f>IF(OR($L555="Tor",$L555="ET"),_xlfn.IFNA(IF(VLOOKUP($A555,Spiele!$A$2:$C$16,3,FALSE)=$B555,COUNTIFS($L$2:$L555,"Tor",$B$2:$B555,$B555,$A$2:$A555,$A555)+COUNTIFS($L$2:$L555,"ET",$B$2:$B555,$B555,$A$2:$A555,$A555)&amp;":"&amp;COUNTIFS($L$2:$L555,"Tor",$B$2:$B555,"&lt;&gt;"&amp;$B555,$A$2:$A555,$A555)+COUNTIFS($L$2:$L555,"ET",$B$2:$B555,"&lt;&gt;"&amp;$B555,$A$2:$A555,$A555),COUNTIFS($L$2:$L555,"Tor",$B$2:$B555,"&lt;&gt;"&amp;$B555,$A$2:$A555,$A555)+COUNTIFS($L$2:$L555,"ET",$B$2:$B555,"&lt;&gt;"&amp;$B555,$A$2:$A555,$A555)&amp;":"&amp;COUNTIFS($L$2:$L555,"Tor",$B$2:$B555,$B555,$A$2:$A555,$A555)+COUNTIFS($L$2:$L555,"ET",$B$2:$B555,$B555,$A$2:$A555,$A555)),""),"")</f>
        <v/>
      </c>
      <c r="J555" s="18" t="str">
        <f>_xlfn.IFNA(IF(VLOOKUP($A555,Spiele!$A$2:$D$16,3,FALSE)=$B555,(COUNTIFS($L$1:$L554,"Tor",$B$1:$B554,$B555,$A$1:$A554,$A555)+COUNTIFS($L$1:$L554,"ET",$B$1:$B554,$B555,$A$1:$A554,$A555))-(COUNTIFS($L$1:$L554,"Tor",$B$1:$B554,"&lt;&gt;"&amp;$B555,$A$1:$A554,$A555)+COUNTIFS($L$1:$L554,"ET",$B$1:$B554,"&lt;&gt;"&amp;$B555,$A$1:$A554,$A555)),(COUNTIFS($L$1:$L554,"Tor",$B$1:$B554,$B555,$A$1:$A554,$A555)+COUNTIFS($L$1:$L554,"ET",$B$1:$B554,$B555,$A$1:$A554,$A555))-(COUNTIFS($L$1:$L554,"Tor",$B$1:$B554,"&lt;&gt;"&amp;$B555,$A$1:$A554,$A555)+COUNTIFS($L$1:$L554,"ET",$B$1:$B554,"&lt;&gt;"&amp;$B555,$A$1:$A554,$A555))),"")</f>
        <v/>
      </c>
      <c r="O555" s="17"/>
      <c r="AC555" s="14"/>
      <c r="AD555" s="14"/>
      <c r="AE555" s="18"/>
      <c r="AH555" s="19">
        <f t="shared" si="34"/>
        <v>0</v>
      </c>
      <c r="AI555" s="19">
        <f t="shared" si="35"/>
        <v>180</v>
      </c>
      <c r="AM555" s="19">
        <f>IF(Abschlüsse[[#This Row],[Ergeb]]="ET","",SQRT(($AF555-$AK555)^2+($AG555-$AL555)^2))</f>
        <v>0</v>
      </c>
      <c r="AO555" s="13"/>
      <c r="AP555" s="13"/>
      <c r="AQ555" s="19" t="str">
        <f t="shared" si="36"/>
        <v/>
      </c>
      <c r="AU555" s="19" t="str">
        <f t="shared" si="37"/>
        <v/>
      </c>
    </row>
    <row r="556" spans="3:47" ht="25.05" customHeight="1">
      <c r="C556" s="17" t="str">
        <f>IF($A556="","",IF(VLOOKUP($A556,Spiele!$A$2:$D$16,3,FALSE)=$B556,"H","G"))</f>
        <v/>
      </c>
      <c r="D556" s="17" t="str">
        <f>IF($B556="","",IF(VLOOKUP($A556,Spiele!$A$2:$F$16,3,FALSE)=$B556,VLOOKUP($A556,Spiele!$A$2:$F$16,4,FALSE),VLOOKUP($A556,Spiele!$A$2:$F$16,3,FALSE)))</f>
        <v/>
      </c>
      <c r="E556" s="18">
        <f>IF(Abschlüsse[[#This Row],[Ergeb]]="ET",0,COUNTIFS($A$2:$A556,$A556,$B$2:$B556,$B556,$L$2:$L556,"&lt;&gt;ET"))</f>
        <v>0</v>
      </c>
      <c r="F556" s="11"/>
      <c r="G556" s="12"/>
      <c r="H556" s="18">
        <f>COUNTIFS('Rote Karten'!$A$2:$A$4,$A556,'Rote Karten'!$D$2:$D$4,"&lt;&gt;"&amp;$B556,'Rote Karten'!$B$2:$B$4,"&lt;"&amp;$F556,'Rote Karten'!$C$2:$C$4,"&lt;="&amp;$G556)-COUNTIFS('Rote Karten'!$A$2:$A$4,$A556,'Rote Karten'!$D$2:$D$4,$B556,'Rote Karten'!$B$2:$B$4,"&lt;"&amp;$F556,'Rote Karten'!$C$2:$C$4,"&lt;="&amp;$G556)</f>
        <v>0</v>
      </c>
      <c r="I556" s="17" t="str">
        <f>IF(OR($L556="Tor",$L556="ET"),_xlfn.IFNA(IF(VLOOKUP($A556,Spiele!$A$2:$C$16,3,FALSE)=$B556,COUNTIFS($L$2:$L556,"Tor",$B$2:$B556,$B556,$A$2:$A556,$A556)+COUNTIFS($L$2:$L556,"ET",$B$2:$B556,$B556,$A$2:$A556,$A556)&amp;":"&amp;COUNTIFS($L$2:$L556,"Tor",$B$2:$B556,"&lt;&gt;"&amp;$B556,$A$2:$A556,$A556)+COUNTIFS($L$2:$L556,"ET",$B$2:$B556,"&lt;&gt;"&amp;$B556,$A$2:$A556,$A556),COUNTIFS($L$2:$L556,"Tor",$B$2:$B556,"&lt;&gt;"&amp;$B556,$A$2:$A556,$A556)+COUNTIFS($L$2:$L556,"ET",$B$2:$B556,"&lt;&gt;"&amp;$B556,$A$2:$A556,$A556)&amp;":"&amp;COUNTIFS($L$2:$L556,"Tor",$B$2:$B556,$B556,$A$2:$A556,$A556)+COUNTIFS($L$2:$L556,"ET",$B$2:$B556,$B556,$A$2:$A556,$A556)),""),"")</f>
        <v/>
      </c>
      <c r="J556" s="18" t="str">
        <f>_xlfn.IFNA(IF(VLOOKUP($A556,Spiele!$A$2:$D$16,3,FALSE)=$B556,(COUNTIFS($L$1:$L555,"Tor",$B$1:$B555,$B556,$A$1:$A555,$A556)+COUNTIFS($L$1:$L555,"ET",$B$1:$B555,$B556,$A$1:$A555,$A556))-(COUNTIFS($L$1:$L555,"Tor",$B$1:$B555,"&lt;&gt;"&amp;$B556,$A$1:$A555,$A556)+COUNTIFS($L$1:$L555,"ET",$B$1:$B555,"&lt;&gt;"&amp;$B556,$A$1:$A555,$A556)),(COUNTIFS($L$1:$L555,"Tor",$B$1:$B555,$B556,$A$1:$A555,$A556)+COUNTIFS($L$1:$L555,"ET",$B$1:$B555,$B556,$A$1:$A555,$A556))-(COUNTIFS($L$1:$L555,"Tor",$B$1:$B555,"&lt;&gt;"&amp;$B556,$A$1:$A555,$A556)+COUNTIFS($L$1:$L555,"ET",$B$1:$B555,"&lt;&gt;"&amp;$B556,$A$1:$A555,$A556))),"")</f>
        <v/>
      </c>
      <c r="O556" s="17"/>
      <c r="AC556" s="14"/>
      <c r="AD556" s="14"/>
      <c r="AE556" s="18"/>
      <c r="AH556" s="19">
        <f t="shared" si="34"/>
        <v>0</v>
      </c>
      <c r="AI556" s="19">
        <f t="shared" si="35"/>
        <v>180</v>
      </c>
      <c r="AM556" s="19">
        <f>IF(Abschlüsse[[#This Row],[Ergeb]]="ET","",SQRT(($AF556-$AK556)^2+($AG556-$AL556)^2))</f>
        <v>0</v>
      </c>
      <c r="AO556" s="13"/>
      <c r="AP556" s="13"/>
      <c r="AQ556" s="19" t="str">
        <f t="shared" si="36"/>
        <v/>
      </c>
      <c r="AU556" s="19" t="str">
        <f t="shared" si="37"/>
        <v/>
      </c>
    </row>
    <row r="557" spans="3:47" ht="25.05" customHeight="1">
      <c r="C557" s="17" t="str">
        <f>IF($A557="","",IF(VLOOKUP($A557,Spiele!$A$2:$D$16,3,FALSE)=$B557,"H","G"))</f>
        <v/>
      </c>
      <c r="D557" s="17" t="str">
        <f>IF($B557="","",IF(VLOOKUP($A557,Spiele!$A$2:$F$16,3,FALSE)=$B557,VLOOKUP($A557,Spiele!$A$2:$F$16,4,FALSE),VLOOKUP($A557,Spiele!$A$2:$F$16,3,FALSE)))</f>
        <v/>
      </c>
      <c r="E557" s="18">
        <f>IF(Abschlüsse[[#This Row],[Ergeb]]="ET",0,COUNTIFS($A$2:$A557,$A557,$B$2:$B557,$B557,$L$2:$L557,"&lt;&gt;ET"))</f>
        <v>0</v>
      </c>
      <c r="F557" s="11"/>
      <c r="G557" s="12"/>
      <c r="H557" s="18">
        <f>COUNTIFS('Rote Karten'!$A$2:$A$4,$A557,'Rote Karten'!$D$2:$D$4,"&lt;&gt;"&amp;$B557,'Rote Karten'!$B$2:$B$4,"&lt;"&amp;$F557,'Rote Karten'!$C$2:$C$4,"&lt;="&amp;$G557)-COUNTIFS('Rote Karten'!$A$2:$A$4,$A557,'Rote Karten'!$D$2:$D$4,$B557,'Rote Karten'!$B$2:$B$4,"&lt;"&amp;$F557,'Rote Karten'!$C$2:$C$4,"&lt;="&amp;$G557)</f>
        <v>0</v>
      </c>
      <c r="I557" s="17" t="str">
        <f>IF(OR($L557="Tor",$L557="ET"),_xlfn.IFNA(IF(VLOOKUP($A557,Spiele!$A$2:$C$16,3,FALSE)=$B557,COUNTIFS($L$2:$L557,"Tor",$B$2:$B557,$B557,$A$2:$A557,$A557)+COUNTIFS($L$2:$L557,"ET",$B$2:$B557,$B557,$A$2:$A557,$A557)&amp;":"&amp;COUNTIFS($L$2:$L557,"Tor",$B$2:$B557,"&lt;&gt;"&amp;$B557,$A$2:$A557,$A557)+COUNTIFS($L$2:$L557,"ET",$B$2:$B557,"&lt;&gt;"&amp;$B557,$A$2:$A557,$A557),COUNTIFS($L$2:$L557,"Tor",$B$2:$B557,"&lt;&gt;"&amp;$B557,$A$2:$A557,$A557)+COUNTIFS($L$2:$L557,"ET",$B$2:$B557,"&lt;&gt;"&amp;$B557,$A$2:$A557,$A557)&amp;":"&amp;COUNTIFS($L$2:$L557,"Tor",$B$2:$B557,$B557,$A$2:$A557,$A557)+COUNTIFS($L$2:$L557,"ET",$B$2:$B557,$B557,$A$2:$A557,$A557)),""),"")</f>
        <v/>
      </c>
      <c r="J557" s="18" t="str">
        <f>_xlfn.IFNA(IF(VLOOKUP($A557,Spiele!$A$2:$D$16,3,FALSE)=$B557,(COUNTIFS($L$1:$L556,"Tor",$B$1:$B556,$B557,$A$1:$A556,$A557)+COUNTIFS($L$1:$L556,"ET",$B$1:$B556,$B557,$A$1:$A556,$A557))-(COUNTIFS($L$1:$L556,"Tor",$B$1:$B556,"&lt;&gt;"&amp;$B557,$A$1:$A556,$A557)+COUNTIFS($L$1:$L556,"ET",$B$1:$B556,"&lt;&gt;"&amp;$B557,$A$1:$A556,$A557)),(COUNTIFS($L$1:$L556,"Tor",$B$1:$B556,$B557,$A$1:$A556,$A557)+COUNTIFS($L$1:$L556,"ET",$B$1:$B556,$B557,$A$1:$A556,$A557))-(COUNTIFS($L$1:$L556,"Tor",$B$1:$B556,"&lt;&gt;"&amp;$B557,$A$1:$A556,$A557)+COUNTIFS($L$1:$L556,"ET",$B$1:$B556,"&lt;&gt;"&amp;$B557,$A$1:$A556,$A557))),"")</f>
        <v/>
      </c>
      <c r="O557" s="17"/>
      <c r="AC557" s="14"/>
      <c r="AD557" s="14"/>
      <c r="AE557" s="18"/>
      <c r="AH557" s="19">
        <f t="shared" si="34"/>
        <v>0</v>
      </c>
      <c r="AI557" s="19">
        <f t="shared" si="35"/>
        <v>180</v>
      </c>
      <c r="AM557" s="19">
        <f>IF(Abschlüsse[[#This Row],[Ergeb]]="ET","",SQRT(($AF557-$AK557)^2+($AG557-$AL557)^2))</f>
        <v>0</v>
      </c>
      <c r="AO557" s="13"/>
      <c r="AP557" s="13"/>
      <c r="AQ557" s="19" t="str">
        <f t="shared" si="36"/>
        <v/>
      </c>
      <c r="AU557" s="19" t="str">
        <f t="shared" si="37"/>
        <v/>
      </c>
    </row>
    <row r="558" spans="3:47" ht="25.05" customHeight="1">
      <c r="C558" s="17" t="str">
        <f>IF($A558="","",IF(VLOOKUP($A558,Spiele!$A$2:$D$16,3,FALSE)=$B558,"H","G"))</f>
        <v/>
      </c>
      <c r="D558" s="17" t="str">
        <f>IF($B558="","",IF(VLOOKUP($A558,Spiele!$A$2:$F$16,3,FALSE)=$B558,VLOOKUP($A558,Spiele!$A$2:$F$16,4,FALSE),VLOOKUP($A558,Spiele!$A$2:$F$16,3,FALSE)))</f>
        <v/>
      </c>
      <c r="E558" s="18">
        <f>IF(Abschlüsse[[#This Row],[Ergeb]]="ET",0,COUNTIFS($A$2:$A558,$A558,$B$2:$B558,$B558,$L$2:$L558,"&lt;&gt;ET"))</f>
        <v>0</v>
      </c>
      <c r="F558" s="11"/>
      <c r="G558" s="12"/>
      <c r="H558" s="18">
        <f>COUNTIFS('Rote Karten'!$A$2:$A$4,$A558,'Rote Karten'!$D$2:$D$4,"&lt;&gt;"&amp;$B558,'Rote Karten'!$B$2:$B$4,"&lt;"&amp;$F558,'Rote Karten'!$C$2:$C$4,"&lt;="&amp;$G558)-COUNTIFS('Rote Karten'!$A$2:$A$4,$A558,'Rote Karten'!$D$2:$D$4,$B558,'Rote Karten'!$B$2:$B$4,"&lt;"&amp;$F558,'Rote Karten'!$C$2:$C$4,"&lt;="&amp;$G558)</f>
        <v>0</v>
      </c>
      <c r="I558" s="17" t="str">
        <f>IF(OR($L558="Tor",$L558="ET"),_xlfn.IFNA(IF(VLOOKUP($A558,Spiele!$A$2:$C$16,3,FALSE)=$B558,COUNTIFS($L$2:$L558,"Tor",$B$2:$B558,$B558,$A$2:$A558,$A558)+COUNTIFS($L$2:$L558,"ET",$B$2:$B558,$B558,$A$2:$A558,$A558)&amp;":"&amp;COUNTIFS($L$2:$L558,"Tor",$B$2:$B558,"&lt;&gt;"&amp;$B558,$A$2:$A558,$A558)+COUNTIFS($L$2:$L558,"ET",$B$2:$B558,"&lt;&gt;"&amp;$B558,$A$2:$A558,$A558),COUNTIFS($L$2:$L558,"Tor",$B$2:$B558,"&lt;&gt;"&amp;$B558,$A$2:$A558,$A558)+COUNTIFS($L$2:$L558,"ET",$B$2:$B558,"&lt;&gt;"&amp;$B558,$A$2:$A558,$A558)&amp;":"&amp;COUNTIFS($L$2:$L558,"Tor",$B$2:$B558,$B558,$A$2:$A558,$A558)+COUNTIFS($L$2:$L558,"ET",$B$2:$B558,$B558,$A$2:$A558,$A558)),""),"")</f>
        <v/>
      </c>
      <c r="J558" s="18" t="str">
        <f>_xlfn.IFNA(IF(VLOOKUP($A558,Spiele!$A$2:$D$16,3,FALSE)=$B558,(COUNTIFS($L$1:$L557,"Tor",$B$1:$B557,$B558,$A$1:$A557,$A558)+COUNTIFS($L$1:$L557,"ET",$B$1:$B557,$B558,$A$1:$A557,$A558))-(COUNTIFS($L$1:$L557,"Tor",$B$1:$B557,"&lt;&gt;"&amp;$B558,$A$1:$A557,$A558)+COUNTIFS($L$1:$L557,"ET",$B$1:$B557,"&lt;&gt;"&amp;$B558,$A$1:$A557,$A558)),(COUNTIFS($L$1:$L557,"Tor",$B$1:$B557,$B558,$A$1:$A557,$A558)+COUNTIFS($L$1:$L557,"ET",$B$1:$B557,$B558,$A$1:$A557,$A558))-(COUNTIFS($L$1:$L557,"Tor",$B$1:$B557,"&lt;&gt;"&amp;$B558,$A$1:$A557,$A558)+COUNTIFS($L$1:$L557,"ET",$B$1:$B557,"&lt;&gt;"&amp;$B558,$A$1:$A557,$A558))),"")</f>
        <v/>
      </c>
      <c r="O558" s="17"/>
      <c r="AC558" s="14"/>
      <c r="AD558" s="14"/>
      <c r="AE558" s="18"/>
      <c r="AH558" s="19">
        <f t="shared" si="34"/>
        <v>0</v>
      </c>
      <c r="AI558" s="19">
        <f t="shared" si="35"/>
        <v>180</v>
      </c>
      <c r="AM558" s="19">
        <f>IF(Abschlüsse[[#This Row],[Ergeb]]="ET","",SQRT(($AF558-$AK558)^2+($AG558-$AL558)^2))</f>
        <v>0</v>
      </c>
      <c r="AO558" s="13"/>
      <c r="AP558" s="13"/>
      <c r="AQ558" s="19" t="str">
        <f t="shared" si="36"/>
        <v/>
      </c>
      <c r="AU558" s="19" t="str">
        <f t="shared" si="37"/>
        <v/>
      </c>
    </row>
    <row r="559" spans="3:47" ht="25.05" customHeight="1">
      <c r="C559" s="17" t="str">
        <f>IF($A559="","",IF(VLOOKUP($A559,Spiele!$A$2:$D$16,3,FALSE)=$B559,"H","G"))</f>
        <v/>
      </c>
      <c r="D559" s="17" t="str">
        <f>IF($B559="","",IF(VLOOKUP($A559,Spiele!$A$2:$F$16,3,FALSE)=$B559,VLOOKUP($A559,Spiele!$A$2:$F$16,4,FALSE),VLOOKUP($A559,Spiele!$A$2:$F$16,3,FALSE)))</f>
        <v/>
      </c>
      <c r="E559" s="18">
        <f>IF(Abschlüsse[[#This Row],[Ergeb]]="ET",0,COUNTIFS($A$2:$A559,$A559,$B$2:$B559,$B559,$L$2:$L559,"&lt;&gt;ET"))</f>
        <v>0</v>
      </c>
      <c r="F559" s="11"/>
      <c r="G559" s="12"/>
      <c r="H559" s="18">
        <f>COUNTIFS('Rote Karten'!$A$2:$A$4,$A559,'Rote Karten'!$D$2:$D$4,"&lt;&gt;"&amp;$B559,'Rote Karten'!$B$2:$B$4,"&lt;"&amp;$F559,'Rote Karten'!$C$2:$C$4,"&lt;="&amp;$G559)-COUNTIFS('Rote Karten'!$A$2:$A$4,$A559,'Rote Karten'!$D$2:$D$4,$B559,'Rote Karten'!$B$2:$B$4,"&lt;"&amp;$F559,'Rote Karten'!$C$2:$C$4,"&lt;="&amp;$G559)</f>
        <v>0</v>
      </c>
      <c r="I559" s="17" t="str">
        <f>IF(OR($L559="Tor",$L559="ET"),_xlfn.IFNA(IF(VLOOKUP($A559,Spiele!$A$2:$C$16,3,FALSE)=$B559,COUNTIFS($L$2:$L559,"Tor",$B$2:$B559,$B559,$A$2:$A559,$A559)+COUNTIFS($L$2:$L559,"ET",$B$2:$B559,$B559,$A$2:$A559,$A559)&amp;":"&amp;COUNTIFS($L$2:$L559,"Tor",$B$2:$B559,"&lt;&gt;"&amp;$B559,$A$2:$A559,$A559)+COUNTIFS($L$2:$L559,"ET",$B$2:$B559,"&lt;&gt;"&amp;$B559,$A$2:$A559,$A559),COUNTIFS($L$2:$L559,"Tor",$B$2:$B559,"&lt;&gt;"&amp;$B559,$A$2:$A559,$A559)+COUNTIFS($L$2:$L559,"ET",$B$2:$B559,"&lt;&gt;"&amp;$B559,$A$2:$A559,$A559)&amp;":"&amp;COUNTIFS($L$2:$L559,"Tor",$B$2:$B559,$B559,$A$2:$A559,$A559)+COUNTIFS($L$2:$L559,"ET",$B$2:$B559,$B559,$A$2:$A559,$A559)),""),"")</f>
        <v/>
      </c>
      <c r="J559" s="18" t="str">
        <f>_xlfn.IFNA(IF(VLOOKUP($A559,Spiele!$A$2:$D$16,3,FALSE)=$B559,(COUNTIFS($L$1:$L558,"Tor",$B$1:$B558,$B559,$A$1:$A558,$A559)+COUNTIFS($L$1:$L558,"ET",$B$1:$B558,$B559,$A$1:$A558,$A559))-(COUNTIFS($L$1:$L558,"Tor",$B$1:$B558,"&lt;&gt;"&amp;$B559,$A$1:$A558,$A559)+COUNTIFS($L$1:$L558,"ET",$B$1:$B558,"&lt;&gt;"&amp;$B559,$A$1:$A558,$A559)),(COUNTIFS($L$1:$L558,"Tor",$B$1:$B558,$B559,$A$1:$A558,$A559)+COUNTIFS($L$1:$L558,"ET",$B$1:$B558,$B559,$A$1:$A558,$A559))-(COUNTIFS($L$1:$L558,"Tor",$B$1:$B558,"&lt;&gt;"&amp;$B559,$A$1:$A558,$A559)+COUNTIFS($L$1:$L558,"ET",$B$1:$B558,"&lt;&gt;"&amp;$B559,$A$1:$A558,$A559))),"")</f>
        <v/>
      </c>
      <c r="O559" s="17"/>
      <c r="AC559" s="14"/>
      <c r="AD559" s="14"/>
      <c r="AE559" s="18"/>
      <c r="AH559" s="19">
        <f t="shared" si="34"/>
        <v>0</v>
      </c>
      <c r="AI559" s="19">
        <f t="shared" si="35"/>
        <v>180</v>
      </c>
      <c r="AM559" s="19">
        <f>IF(Abschlüsse[[#This Row],[Ergeb]]="ET","",SQRT(($AF559-$AK559)^2+($AG559-$AL559)^2))</f>
        <v>0</v>
      </c>
      <c r="AO559" s="13"/>
      <c r="AP559" s="13"/>
      <c r="AQ559" s="19" t="str">
        <f t="shared" si="36"/>
        <v/>
      </c>
      <c r="AU559" s="19" t="str">
        <f t="shared" si="37"/>
        <v/>
      </c>
    </row>
    <row r="560" spans="3:47" ht="25.05" customHeight="1">
      <c r="C560" s="17" t="str">
        <f>IF($A560="","",IF(VLOOKUP($A560,Spiele!$A$2:$D$16,3,FALSE)=$B560,"H","G"))</f>
        <v/>
      </c>
      <c r="D560" s="17" t="str">
        <f>IF($B560="","",IF(VLOOKUP($A560,Spiele!$A$2:$F$16,3,FALSE)=$B560,VLOOKUP($A560,Spiele!$A$2:$F$16,4,FALSE),VLOOKUP($A560,Spiele!$A$2:$F$16,3,FALSE)))</f>
        <v/>
      </c>
      <c r="E560" s="18">
        <f>IF(Abschlüsse[[#This Row],[Ergeb]]="ET",0,COUNTIFS($A$2:$A560,$A560,$B$2:$B560,$B560,$L$2:$L560,"&lt;&gt;ET"))</f>
        <v>0</v>
      </c>
      <c r="F560" s="11"/>
      <c r="G560" s="12"/>
      <c r="H560" s="18">
        <f>COUNTIFS('Rote Karten'!$A$2:$A$4,$A560,'Rote Karten'!$D$2:$D$4,"&lt;&gt;"&amp;$B560,'Rote Karten'!$B$2:$B$4,"&lt;"&amp;$F560,'Rote Karten'!$C$2:$C$4,"&lt;="&amp;$G560)-COUNTIFS('Rote Karten'!$A$2:$A$4,$A560,'Rote Karten'!$D$2:$D$4,$B560,'Rote Karten'!$B$2:$B$4,"&lt;"&amp;$F560,'Rote Karten'!$C$2:$C$4,"&lt;="&amp;$G560)</f>
        <v>0</v>
      </c>
      <c r="I560" s="17" t="str">
        <f>IF(OR($L560="Tor",$L560="ET"),_xlfn.IFNA(IF(VLOOKUP($A560,Spiele!$A$2:$C$16,3,FALSE)=$B560,COUNTIFS($L$2:$L560,"Tor",$B$2:$B560,$B560,$A$2:$A560,$A560)+COUNTIFS($L$2:$L560,"ET",$B$2:$B560,$B560,$A$2:$A560,$A560)&amp;":"&amp;COUNTIFS($L$2:$L560,"Tor",$B$2:$B560,"&lt;&gt;"&amp;$B560,$A$2:$A560,$A560)+COUNTIFS($L$2:$L560,"ET",$B$2:$B560,"&lt;&gt;"&amp;$B560,$A$2:$A560,$A560),COUNTIFS($L$2:$L560,"Tor",$B$2:$B560,"&lt;&gt;"&amp;$B560,$A$2:$A560,$A560)+COUNTIFS($L$2:$L560,"ET",$B$2:$B560,"&lt;&gt;"&amp;$B560,$A$2:$A560,$A560)&amp;":"&amp;COUNTIFS($L$2:$L560,"Tor",$B$2:$B560,$B560,$A$2:$A560,$A560)+COUNTIFS($L$2:$L560,"ET",$B$2:$B560,$B560,$A$2:$A560,$A560)),""),"")</f>
        <v/>
      </c>
      <c r="J560" s="18" t="str">
        <f>_xlfn.IFNA(IF(VLOOKUP($A560,Spiele!$A$2:$D$16,3,FALSE)=$B560,(COUNTIFS($L$1:$L559,"Tor",$B$1:$B559,$B560,$A$1:$A559,$A560)+COUNTIFS($L$1:$L559,"ET",$B$1:$B559,$B560,$A$1:$A559,$A560))-(COUNTIFS($L$1:$L559,"Tor",$B$1:$B559,"&lt;&gt;"&amp;$B560,$A$1:$A559,$A560)+COUNTIFS($L$1:$L559,"ET",$B$1:$B559,"&lt;&gt;"&amp;$B560,$A$1:$A559,$A560)),(COUNTIFS($L$1:$L559,"Tor",$B$1:$B559,$B560,$A$1:$A559,$A560)+COUNTIFS($L$1:$L559,"ET",$B$1:$B559,$B560,$A$1:$A559,$A560))-(COUNTIFS($L$1:$L559,"Tor",$B$1:$B559,"&lt;&gt;"&amp;$B560,$A$1:$A559,$A560)+COUNTIFS($L$1:$L559,"ET",$B$1:$B559,"&lt;&gt;"&amp;$B560,$A$1:$A559,$A560))),"")</f>
        <v/>
      </c>
      <c r="O560" s="17"/>
      <c r="AC560" s="14"/>
      <c r="AD560" s="14"/>
      <c r="AE560" s="18"/>
      <c r="AH560" s="19">
        <f t="shared" si="34"/>
        <v>0</v>
      </c>
      <c r="AI560" s="19">
        <f t="shared" si="35"/>
        <v>180</v>
      </c>
      <c r="AM560" s="19">
        <f>IF(Abschlüsse[[#This Row],[Ergeb]]="ET","",SQRT(($AF560-$AK560)^2+($AG560-$AL560)^2))</f>
        <v>0</v>
      </c>
      <c r="AO560" s="13"/>
      <c r="AP560" s="13"/>
      <c r="AQ560" s="19" t="str">
        <f t="shared" si="36"/>
        <v/>
      </c>
      <c r="AU560" s="19" t="str">
        <f t="shared" si="37"/>
        <v/>
      </c>
    </row>
    <row r="561" spans="3:47" ht="25.05" customHeight="1">
      <c r="C561" s="17" t="str">
        <f>IF($A561="","",IF(VLOOKUP($A561,Spiele!$A$2:$D$16,3,FALSE)=$B561,"H","G"))</f>
        <v/>
      </c>
      <c r="D561" s="17" t="str">
        <f>IF($B561="","",IF(VLOOKUP($A561,Spiele!$A$2:$F$16,3,FALSE)=$B561,VLOOKUP($A561,Spiele!$A$2:$F$16,4,FALSE),VLOOKUP($A561,Spiele!$A$2:$F$16,3,FALSE)))</f>
        <v/>
      </c>
      <c r="E561" s="18">
        <f>IF(Abschlüsse[[#This Row],[Ergeb]]="ET",0,COUNTIFS($A$2:$A561,$A561,$B$2:$B561,$B561,$L$2:$L561,"&lt;&gt;ET"))</f>
        <v>0</v>
      </c>
      <c r="F561" s="11"/>
      <c r="G561" s="12"/>
      <c r="H561" s="18">
        <f>COUNTIFS('Rote Karten'!$A$2:$A$4,$A561,'Rote Karten'!$D$2:$D$4,"&lt;&gt;"&amp;$B561,'Rote Karten'!$B$2:$B$4,"&lt;"&amp;$F561,'Rote Karten'!$C$2:$C$4,"&lt;="&amp;$G561)-COUNTIFS('Rote Karten'!$A$2:$A$4,$A561,'Rote Karten'!$D$2:$D$4,$B561,'Rote Karten'!$B$2:$B$4,"&lt;"&amp;$F561,'Rote Karten'!$C$2:$C$4,"&lt;="&amp;$G561)</f>
        <v>0</v>
      </c>
      <c r="I561" s="17" t="str">
        <f>IF(OR($L561="Tor",$L561="ET"),_xlfn.IFNA(IF(VLOOKUP($A561,Spiele!$A$2:$C$16,3,FALSE)=$B561,COUNTIFS($L$2:$L561,"Tor",$B$2:$B561,$B561,$A$2:$A561,$A561)+COUNTIFS($L$2:$L561,"ET",$B$2:$B561,$B561,$A$2:$A561,$A561)&amp;":"&amp;COUNTIFS($L$2:$L561,"Tor",$B$2:$B561,"&lt;&gt;"&amp;$B561,$A$2:$A561,$A561)+COUNTIFS($L$2:$L561,"ET",$B$2:$B561,"&lt;&gt;"&amp;$B561,$A$2:$A561,$A561),COUNTIFS($L$2:$L561,"Tor",$B$2:$B561,"&lt;&gt;"&amp;$B561,$A$2:$A561,$A561)+COUNTIFS($L$2:$L561,"ET",$B$2:$B561,"&lt;&gt;"&amp;$B561,$A$2:$A561,$A561)&amp;":"&amp;COUNTIFS($L$2:$L561,"Tor",$B$2:$B561,$B561,$A$2:$A561,$A561)+COUNTIFS($L$2:$L561,"ET",$B$2:$B561,$B561,$A$2:$A561,$A561)),""),"")</f>
        <v/>
      </c>
      <c r="J561" s="18" t="str">
        <f>_xlfn.IFNA(IF(VLOOKUP($A561,Spiele!$A$2:$D$16,3,FALSE)=$B561,(COUNTIFS($L$1:$L560,"Tor",$B$1:$B560,$B561,$A$1:$A560,$A561)+COUNTIFS($L$1:$L560,"ET",$B$1:$B560,$B561,$A$1:$A560,$A561))-(COUNTIFS($L$1:$L560,"Tor",$B$1:$B560,"&lt;&gt;"&amp;$B561,$A$1:$A560,$A561)+COUNTIFS($L$1:$L560,"ET",$B$1:$B560,"&lt;&gt;"&amp;$B561,$A$1:$A560,$A561)),(COUNTIFS($L$1:$L560,"Tor",$B$1:$B560,$B561,$A$1:$A560,$A561)+COUNTIFS($L$1:$L560,"ET",$B$1:$B560,$B561,$A$1:$A560,$A561))-(COUNTIFS($L$1:$L560,"Tor",$B$1:$B560,"&lt;&gt;"&amp;$B561,$A$1:$A560,$A561)+COUNTIFS($L$1:$L560,"ET",$B$1:$B560,"&lt;&gt;"&amp;$B561,$A$1:$A560,$A561))),"")</f>
        <v/>
      </c>
      <c r="O561" s="17"/>
      <c r="AC561" s="14"/>
      <c r="AD561" s="14"/>
      <c r="AE561" s="18"/>
      <c r="AH561" s="19">
        <f t="shared" si="34"/>
        <v>0</v>
      </c>
      <c r="AI561" s="19">
        <f t="shared" si="35"/>
        <v>180</v>
      </c>
      <c r="AM561" s="19">
        <f>IF(Abschlüsse[[#This Row],[Ergeb]]="ET","",SQRT(($AF561-$AK561)^2+($AG561-$AL561)^2))</f>
        <v>0</v>
      </c>
      <c r="AO561" s="13"/>
      <c r="AP561" s="13"/>
      <c r="AQ561" s="19" t="str">
        <f t="shared" si="36"/>
        <v/>
      </c>
      <c r="AU561" s="19" t="str">
        <f t="shared" si="37"/>
        <v/>
      </c>
    </row>
    <row r="562" spans="3:47" ht="25.05" customHeight="1">
      <c r="C562" s="17" t="str">
        <f>IF($A562="","",IF(VLOOKUP($A562,Spiele!$A$2:$D$16,3,FALSE)=$B562,"H","G"))</f>
        <v/>
      </c>
      <c r="D562" s="17" t="str">
        <f>IF($B562="","",IF(VLOOKUP($A562,Spiele!$A$2:$F$16,3,FALSE)=$B562,VLOOKUP($A562,Spiele!$A$2:$F$16,4,FALSE),VLOOKUP($A562,Spiele!$A$2:$F$16,3,FALSE)))</f>
        <v/>
      </c>
      <c r="E562" s="18">
        <f>IF(Abschlüsse[[#This Row],[Ergeb]]="ET",0,COUNTIFS($A$2:$A562,$A562,$B$2:$B562,$B562,$L$2:$L562,"&lt;&gt;ET"))</f>
        <v>0</v>
      </c>
      <c r="F562" s="11"/>
      <c r="G562" s="12"/>
      <c r="H562" s="18">
        <f>COUNTIFS('Rote Karten'!$A$2:$A$4,$A562,'Rote Karten'!$D$2:$D$4,"&lt;&gt;"&amp;$B562,'Rote Karten'!$B$2:$B$4,"&lt;"&amp;$F562,'Rote Karten'!$C$2:$C$4,"&lt;="&amp;$G562)-COUNTIFS('Rote Karten'!$A$2:$A$4,$A562,'Rote Karten'!$D$2:$D$4,$B562,'Rote Karten'!$B$2:$B$4,"&lt;"&amp;$F562,'Rote Karten'!$C$2:$C$4,"&lt;="&amp;$G562)</f>
        <v>0</v>
      </c>
      <c r="I562" s="17" t="str">
        <f>IF(OR($L562="Tor",$L562="ET"),_xlfn.IFNA(IF(VLOOKUP($A562,Spiele!$A$2:$C$16,3,FALSE)=$B562,COUNTIFS($L$2:$L562,"Tor",$B$2:$B562,$B562,$A$2:$A562,$A562)+COUNTIFS($L$2:$L562,"ET",$B$2:$B562,$B562,$A$2:$A562,$A562)&amp;":"&amp;COUNTIFS($L$2:$L562,"Tor",$B$2:$B562,"&lt;&gt;"&amp;$B562,$A$2:$A562,$A562)+COUNTIFS($L$2:$L562,"ET",$B$2:$B562,"&lt;&gt;"&amp;$B562,$A$2:$A562,$A562),COUNTIFS($L$2:$L562,"Tor",$B$2:$B562,"&lt;&gt;"&amp;$B562,$A$2:$A562,$A562)+COUNTIFS($L$2:$L562,"ET",$B$2:$B562,"&lt;&gt;"&amp;$B562,$A$2:$A562,$A562)&amp;":"&amp;COUNTIFS($L$2:$L562,"Tor",$B$2:$B562,$B562,$A$2:$A562,$A562)+COUNTIFS($L$2:$L562,"ET",$B$2:$B562,$B562,$A$2:$A562,$A562)),""),"")</f>
        <v/>
      </c>
      <c r="J562" s="18" t="str">
        <f>_xlfn.IFNA(IF(VLOOKUP($A562,Spiele!$A$2:$D$16,3,FALSE)=$B562,(COUNTIFS($L$1:$L561,"Tor",$B$1:$B561,$B562,$A$1:$A561,$A562)+COUNTIFS($L$1:$L561,"ET",$B$1:$B561,$B562,$A$1:$A561,$A562))-(COUNTIFS($L$1:$L561,"Tor",$B$1:$B561,"&lt;&gt;"&amp;$B562,$A$1:$A561,$A562)+COUNTIFS($L$1:$L561,"ET",$B$1:$B561,"&lt;&gt;"&amp;$B562,$A$1:$A561,$A562)),(COUNTIFS($L$1:$L561,"Tor",$B$1:$B561,$B562,$A$1:$A561,$A562)+COUNTIFS($L$1:$L561,"ET",$B$1:$B561,$B562,$A$1:$A561,$A562))-(COUNTIFS($L$1:$L561,"Tor",$B$1:$B561,"&lt;&gt;"&amp;$B562,$A$1:$A561,$A562)+COUNTIFS($L$1:$L561,"ET",$B$1:$B561,"&lt;&gt;"&amp;$B562,$A$1:$A561,$A562))),"")</f>
        <v/>
      </c>
      <c r="O562" s="17"/>
      <c r="AC562" s="14"/>
      <c r="AD562" s="14"/>
      <c r="AE562" s="18"/>
      <c r="AH562" s="19">
        <f t="shared" si="34"/>
        <v>0</v>
      </c>
      <c r="AI562" s="19">
        <f t="shared" si="35"/>
        <v>180</v>
      </c>
      <c r="AM562" s="19">
        <f>IF(Abschlüsse[[#This Row],[Ergeb]]="ET","",SQRT(($AF562-$AK562)^2+($AG562-$AL562)^2))</f>
        <v>0</v>
      </c>
      <c r="AO562" s="13"/>
      <c r="AP562" s="13"/>
      <c r="AQ562" s="19" t="str">
        <f t="shared" si="36"/>
        <v/>
      </c>
      <c r="AU562" s="19" t="str">
        <f t="shared" si="37"/>
        <v/>
      </c>
    </row>
    <row r="563" spans="3:47" ht="25.05" customHeight="1">
      <c r="C563" s="17" t="str">
        <f>IF($A563="","",IF(VLOOKUP($A563,Spiele!$A$2:$D$16,3,FALSE)=$B563,"H","G"))</f>
        <v/>
      </c>
      <c r="D563" s="17" t="str">
        <f>IF($B563="","",IF(VLOOKUP($A563,Spiele!$A$2:$F$16,3,FALSE)=$B563,VLOOKUP($A563,Spiele!$A$2:$F$16,4,FALSE),VLOOKUP($A563,Spiele!$A$2:$F$16,3,FALSE)))</f>
        <v/>
      </c>
      <c r="E563" s="18">
        <f>IF(Abschlüsse[[#This Row],[Ergeb]]="ET",0,COUNTIFS($A$2:$A563,$A563,$B$2:$B563,$B563,$L$2:$L563,"&lt;&gt;ET"))</f>
        <v>0</v>
      </c>
      <c r="F563" s="11"/>
      <c r="G563" s="12"/>
      <c r="H563" s="18">
        <f>COUNTIFS('Rote Karten'!$A$2:$A$4,$A563,'Rote Karten'!$D$2:$D$4,"&lt;&gt;"&amp;$B563,'Rote Karten'!$B$2:$B$4,"&lt;"&amp;$F563,'Rote Karten'!$C$2:$C$4,"&lt;="&amp;$G563)-COUNTIFS('Rote Karten'!$A$2:$A$4,$A563,'Rote Karten'!$D$2:$D$4,$B563,'Rote Karten'!$B$2:$B$4,"&lt;"&amp;$F563,'Rote Karten'!$C$2:$C$4,"&lt;="&amp;$G563)</f>
        <v>0</v>
      </c>
      <c r="I563" s="17" t="str">
        <f>IF(OR($L563="Tor",$L563="ET"),_xlfn.IFNA(IF(VLOOKUP($A563,Spiele!$A$2:$C$16,3,FALSE)=$B563,COUNTIFS($L$2:$L563,"Tor",$B$2:$B563,$B563,$A$2:$A563,$A563)+COUNTIFS($L$2:$L563,"ET",$B$2:$B563,$B563,$A$2:$A563,$A563)&amp;":"&amp;COUNTIFS($L$2:$L563,"Tor",$B$2:$B563,"&lt;&gt;"&amp;$B563,$A$2:$A563,$A563)+COUNTIFS($L$2:$L563,"ET",$B$2:$B563,"&lt;&gt;"&amp;$B563,$A$2:$A563,$A563),COUNTIFS($L$2:$L563,"Tor",$B$2:$B563,"&lt;&gt;"&amp;$B563,$A$2:$A563,$A563)+COUNTIFS($L$2:$L563,"ET",$B$2:$B563,"&lt;&gt;"&amp;$B563,$A$2:$A563,$A563)&amp;":"&amp;COUNTIFS($L$2:$L563,"Tor",$B$2:$B563,$B563,$A$2:$A563,$A563)+COUNTIFS($L$2:$L563,"ET",$B$2:$B563,$B563,$A$2:$A563,$A563)),""),"")</f>
        <v/>
      </c>
      <c r="J563" s="18" t="str">
        <f>_xlfn.IFNA(IF(VLOOKUP($A563,Spiele!$A$2:$D$16,3,FALSE)=$B563,(COUNTIFS($L$1:$L562,"Tor",$B$1:$B562,$B563,$A$1:$A562,$A563)+COUNTIFS($L$1:$L562,"ET",$B$1:$B562,$B563,$A$1:$A562,$A563))-(COUNTIFS($L$1:$L562,"Tor",$B$1:$B562,"&lt;&gt;"&amp;$B563,$A$1:$A562,$A563)+COUNTIFS($L$1:$L562,"ET",$B$1:$B562,"&lt;&gt;"&amp;$B563,$A$1:$A562,$A563)),(COUNTIFS($L$1:$L562,"Tor",$B$1:$B562,$B563,$A$1:$A562,$A563)+COUNTIFS($L$1:$L562,"ET",$B$1:$B562,$B563,$A$1:$A562,$A563))-(COUNTIFS($L$1:$L562,"Tor",$B$1:$B562,"&lt;&gt;"&amp;$B563,$A$1:$A562,$A563)+COUNTIFS($L$1:$L562,"ET",$B$1:$B562,"&lt;&gt;"&amp;$B563,$A$1:$A562,$A563))),"")</f>
        <v/>
      </c>
      <c r="L563" s="18"/>
      <c r="M563" s="3"/>
      <c r="O563" s="17"/>
      <c r="AA563" s="22"/>
      <c r="AB563" s="18"/>
      <c r="AC563" s="14"/>
      <c r="AD563" s="14"/>
      <c r="AE563" s="18"/>
      <c r="AH563" s="19">
        <f t="shared" si="34"/>
        <v>0</v>
      </c>
      <c r="AI563" s="19">
        <f t="shared" si="35"/>
        <v>180</v>
      </c>
      <c r="AJ563" s="3"/>
      <c r="AM563" s="19">
        <f>IF(Abschlüsse[[#This Row],[Ergeb]]="ET","",SQRT(($AF563-$AK563)^2+($AG563-$AL563)^2))</f>
        <v>0</v>
      </c>
      <c r="AO563" s="13"/>
      <c r="AP563" s="13"/>
      <c r="AQ563" s="19" t="str">
        <f t="shared" si="36"/>
        <v/>
      </c>
      <c r="AU563" s="19" t="str">
        <f t="shared" si="37"/>
        <v/>
      </c>
    </row>
    <row r="564" spans="3:47" ht="25.05" customHeight="1">
      <c r="C564" s="17" t="str">
        <f>IF($A564="","",IF(VLOOKUP($A564,Spiele!$A$2:$D$16,3,FALSE)=$B564,"H","G"))</f>
        <v/>
      </c>
      <c r="D564" s="17" t="str">
        <f>IF($B564="","",IF(VLOOKUP($A564,Spiele!$A$2:$F$16,3,FALSE)=$B564,VLOOKUP($A564,Spiele!$A$2:$F$16,4,FALSE),VLOOKUP($A564,Spiele!$A$2:$F$16,3,FALSE)))</f>
        <v/>
      </c>
      <c r="E564" s="18">
        <f>IF(Abschlüsse[[#This Row],[Ergeb]]="ET",0,COUNTIFS($A$2:$A564,$A564,$B$2:$B564,$B564,$L$2:$L564,"&lt;&gt;ET"))</f>
        <v>0</v>
      </c>
      <c r="F564" s="11"/>
      <c r="G564" s="12"/>
      <c r="H564" s="18">
        <f>COUNTIFS('Rote Karten'!$A$2:$A$4,$A564,'Rote Karten'!$D$2:$D$4,"&lt;&gt;"&amp;$B564,'Rote Karten'!$B$2:$B$4,"&lt;"&amp;$F564,'Rote Karten'!$C$2:$C$4,"&lt;="&amp;$G564)-COUNTIFS('Rote Karten'!$A$2:$A$4,$A564,'Rote Karten'!$D$2:$D$4,$B564,'Rote Karten'!$B$2:$B$4,"&lt;"&amp;$F564,'Rote Karten'!$C$2:$C$4,"&lt;="&amp;$G564)</f>
        <v>0</v>
      </c>
      <c r="I564" s="17" t="str">
        <f>IF(OR($L564="Tor",$L564="ET"),_xlfn.IFNA(IF(VLOOKUP($A564,Spiele!$A$2:$C$16,3,FALSE)=$B564,COUNTIFS($L$2:$L564,"Tor",$B$2:$B564,$B564,$A$2:$A564,$A564)+COUNTIFS($L$2:$L564,"ET",$B$2:$B564,$B564,$A$2:$A564,$A564)&amp;":"&amp;COUNTIFS($L$2:$L564,"Tor",$B$2:$B564,"&lt;&gt;"&amp;$B564,$A$2:$A564,$A564)+COUNTIFS($L$2:$L564,"ET",$B$2:$B564,"&lt;&gt;"&amp;$B564,$A$2:$A564,$A564),COUNTIFS($L$2:$L564,"Tor",$B$2:$B564,"&lt;&gt;"&amp;$B564,$A$2:$A564,$A564)+COUNTIFS($L$2:$L564,"ET",$B$2:$B564,"&lt;&gt;"&amp;$B564,$A$2:$A564,$A564)&amp;":"&amp;COUNTIFS($L$2:$L564,"Tor",$B$2:$B564,$B564,$A$2:$A564,$A564)+COUNTIFS($L$2:$L564,"ET",$B$2:$B564,$B564,$A$2:$A564,$A564)),""),"")</f>
        <v/>
      </c>
      <c r="J564" s="18" t="str">
        <f>_xlfn.IFNA(IF(VLOOKUP($A564,Spiele!$A$2:$D$16,3,FALSE)=$B564,(COUNTIFS($L$1:$L563,"Tor",$B$1:$B563,$B564,$A$1:$A563,$A564)+COUNTIFS($L$1:$L563,"ET",$B$1:$B563,$B564,$A$1:$A563,$A564))-(COUNTIFS($L$1:$L563,"Tor",$B$1:$B563,"&lt;&gt;"&amp;$B564,$A$1:$A563,$A564)+COUNTIFS($L$1:$L563,"ET",$B$1:$B563,"&lt;&gt;"&amp;$B564,$A$1:$A563,$A564)),(COUNTIFS($L$1:$L563,"Tor",$B$1:$B563,$B564,$A$1:$A563,$A564)+COUNTIFS($L$1:$L563,"ET",$B$1:$B563,$B564,$A$1:$A563,$A564))-(COUNTIFS($L$1:$L563,"Tor",$B$1:$B563,"&lt;&gt;"&amp;$B564,$A$1:$A563,$A564)+COUNTIFS($L$1:$L563,"ET",$B$1:$B563,"&lt;&gt;"&amp;$B564,$A$1:$A563,$A564))),"")</f>
        <v/>
      </c>
      <c r="O564" s="17"/>
      <c r="AC564" s="14"/>
      <c r="AD564" s="14"/>
      <c r="AE564" s="18"/>
      <c r="AH564" s="19">
        <f t="shared" si="34"/>
        <v>0</v>
      </c>
      <c r="AI564" s="19">
        <f t="shared" si="35"/>
        <v>180</v>
      </c>
      <c r="AM564" s="19">
        <f>IF(Abschlüsse[[#This Row],[Ergeb]]="ET","",SQRT(($AF564-$AK564)^2+($AG564-$AL564)^2))</f>
        <v>0</v>
      </c>
      <c r="AO564" s="13"/>
      <c r="AP564" s="13"/>
      <c r="AQ564" s="19" t="str">
        <f t="shared" si="36"/>
        <v/>
      </c>
      <c r="AU564" s="19" t="str">
        <f t="shared" si="37"/>
        <v/>
      </c>
    </row>
    <row r="565" spans="3:47" ht="25.05" customHeight="1">
      <c r="C565" s="17" t="str">
        <f>IF($A565="","",IF(VLOOKUP($A565,Spiele!$A$2:$D$16,3,FALSE)=$B565,"H","G"))</f>
        <v/>
      </c>
      <c r="D565" s="17" t="str">
        <f>IF($B565="","",IF(VLOOKUP($A565,Spiele!$A$2:$F$16,3,FALSE)=$B565,VLOOKUP($A565,Spiele!$A$2:$F$16,4,FALSE),VLOOKUP($A565,Spiele!$A$2:$F$16,3,FALSE)))</f>
        <v/>
      </c>
      <c r="E565" s="18">
        <f>IF(Abschlüsse[[#This Row],[Ergeb]]="ET",0,COUNTIFS($A$2:$A565,$A565,$B$2:$B565,$B565,$L$2:$L565,"&lt;&gt;ET"))</f>
        <v>0</v>
      </c>
      <c r="F565" s="11"/>
      <c r="G565" s="12"/>
      <c r="H565" s="18">
        <f>COUNTIFS('Rote Karten'!$A$2:$A$4,$A565,'Rote Karten'!$D$2:$D$4,"&lt;&gt;"&amp;$B565,'Rote Karten'!$B$2:$B$4,"&lt;"&amp;$F565,'Rote Karten'!$C$2:$C$4,"&lt;="&amp;$G565)-COUNTIFS('Rote Karten'!$A$2:$A$4,$A565,'Rote Karten'!$D$2:$D$4,$B565,'Rote Karten'!$B$2:$B$4,"&lt;"&amp;$F565,'Rote Karten'!$C$2:$C$4,"&lt;="&amp;$G565)</f>
        <v>0</v>
      </c>
      <c r="I565" s="17" t="str">
        <f>IF(OR($L565="Tor",$L565="ET"),_xlfn.IFNA(IF(VLOOKUP($A565,Spiele!$A$2:$C$16,3,FALSE)=$B565,COUNTIFS($L$2:$L565,"Tor",$B$2:$B565,$B565,$A$2:$A565,$A565)+COUNTIFS($L$2:$L565,"ET",$B$2:$B565,$B565,$A$2:$A565,$A565)&amp;":"&amp;COUNTIFS($L$2:$L565,"Tor",$B$2:$B565,"&lt;&gt;"&amp;$B565,$A$2:$A565,$A565)+COUNTIFS($L$2:$L565,"ET",$B$2:$B565,"&lt;&gt;"&amp;$B565,$A$2:$A565,$A565),COUNTIFS($L$2:$L565,"Tor",$B$2:$B565,"&lt;&gt;"&amp;$B565,$A$2:$A565,$A565)+COUNTIFS($L$2:$L565,"ET",$B$2:$B565,"&lt;&gt;"&amp;$B565,$A$2:$A565,$A565)&amp;":"&amp;COUNTIFS($L$2:$L565,"Tor",$B$2:$B565,$B565,$A$2:$A565,$A565)+COUNTIFS($L$2:$L565,"ET",$B$2:$B565,$B565,$A$2:$A565,$A565)),""),"")</f>
        <v/>
      </c>
      <c r="J565" s="18" t="str">
        <f>_xlfn.IFNA(IF(VLOOKUP($A565,Spiele!$A$2:$D$16,3,FALSE)=$B565,(COUNTIFS($L$1:$L564,"Tor",$B$1:$B564,$B565,$A$1:$A564,$A565)+COUNTIFS($L$1:$L564,"ET",$B$1:$B564,$B565,$A$1:$A564,$A565))-(COUNTIFS($L$1:$L564,"Tor",$B$1:$B564,"&lt;&gt;"&amp;$B565,$A$1:$A564,$A565)+COUNTIFS($L$1:$L564,"ET",$B$1:$B564,"&lt;&gt;"&amp;$B565,$A$1:$A564,$A565)),(COUNTIFS($L$1:$L564,"Tor",$B$1:$B564,$B565,$A$1:$A564,$A565)+COUNTIFS($L$1:$L564,"ET",$B$1:$B564,$B565,$A$1:$A564,$A565))-(COUNTIFS($L$1:$L564,"Tor",$B$1:$B564,"&lt;&gt;"&amp;$B565,$A$1:$A564,$A565)+COUNTIFS($L$1:$L564,"ET",$B$1:$B564,"&lt;&gt;"&amp;$B565,$A$1:$A564,$A565))),"")</f>
        <v/>
      </c>
      <c r="O565" s="17"/>
      <c r="AC565" s="14"/>
      <c r="AD565" s="14"/>
      <c r="AE565" s="18"/>
      <c r="AH565" s="19">
        <f t="shared" si="34"/>
        <v>0</v>
      </c>
      <c r="AI565" s="19">
        <f t="shared" si="35"/>
        <v>180</v>
      </c>
      <c r="AM565" s="19">
        <f>IF(Abschlüsse[[#This Row],[Ergeb]]="ET","",SQRT(($AF565-$AK565)^2+($AG565-$AL565)^2))</f>
        <v>0</v>
      </c>
      <c r="AO565" s="13"/>
      <c r="AP565" s="13"/>
      <c r="AQ565" s="19" t="str">
        <f t="shared" si="36"/>
        <v/>
      </c>
      <c r="AU565" s="19" t="str">
        <f t="shared" si="37"/>
        <v/>
      </c>
    </row>
    <row r="566" spans="3:47" ht="25.05" customHeight="1">
      <c r="C566" s="17" t="str">
        <f>IF($A566="","",IF(VLOOKUP($A566,Spiele!$A$2:$D$16,3,FALSE)=$B566,"H","G"))</f>
        <v/>
      </c>
      <c r="D566" s="17" t="str">
        <f>IF($B566="","",IF(VLOOKUP($A566,Spiele!$A$2:$F$16,3,FALSE)=$B566,VLOOKUP($A566,Spiele!$A$2:$F$16,4,FALSE),VLOOKUP($A566,Spiele!$A$2:$F$16,3,FALSE)))</f>
        <v/>
      </c>
      <c r="E566" s="18">
        <f>IF(Abschlüsse[[#This Row],[Ergeb]]="ET",0,COUNTIFS($A$2:$A566,$A566,$B$2:$B566,$B566,$L$2:$L566,"&lt;&gt;ET"))</f>
        <v>0</v>
      </c>
      <c r="F566" s="11"/>
      <c r="G566" s="12"/>
      <c r="H566" s="18">
        <f>COUNTIFS('Rote Karten'!$A$2:$A$4,$A566,'Rote Karten'!$D$2:$D$4,"&lt;&gt;"&amp;$B566,'Rote Karten'!$B$2:$B$4,"&lt;"&amp;$F566,'Rote Karten'!$C$2:$C$4,"&lt;="&amp;$G566)-COUNTIFS('Rote Karten'!$A$2:$A$4,$A566,'Rote Karten'!$D$2:$D$4,$B566,'Rote Karten'!$B$2:$B$4,"&lt;"&amp;$F566,'Rote Karten'!$C$2:$C$4,"&lt;="&amp;$G566)</f>
        <v>0</v>
      </c>
      <c r="I566" s="17" t="str">
        <f>IF(OR($L566="Tor",$L566="ET"),_xlfn.IFNA(IF(VLOOKUP($A566,Spiele!$A$2:$C$16,3,FALSE)=$B566,COUNTIFS($L$2:$L566,"Tor",$B$2:$B566,$B566,$A$2:$A566,$A566)+COUNTIFS($L$2:$L566,"ET",$B$2:$B566,$B566,$A$2:$A566,$A566)&amp;":"&amp;COUNTIFS($L$2:$L566,"Tor",$B$2:$B566,"&lt;&gt;"&amp;$B566,$A$2:$A566,$A566)+COUNTIFS($L$2:$L566,"ET",$B$2:$B566,"&lt;&gt;"&amp;$B566,$A$2:$A566,$A566),COUNTIFS($L$2:$L566,"Tor",$B$2:$B566,"&lt;&gt;"&amp;$B566,$A$2:$A566,$A566)+COUNTIFS($L$2:$L566,"ET",$B$2:$B566,"&lt;&gt;"&amp;$B566,$A$2:$A566,$A566)&amp;":"&amp;COUNTIFS($L$2:$L566,"Tor",$B$2:$B566,$B566,$A$2:$A566,$A566)+COUNTIFS($L$2:$L566,"ET",$B$2:$B566,$B566,$A$2:$A566,$A566)),""),"")</f>
        <v/>
      </c>
      <c r="J566" s="18" t="str">
        <f>_xlfn.IFNA(IF(VLOOKUP($A566,Spiele!$A$2:$D$16,3,FALSE)=$B566,(COUNTIFS($L$1:$L565,"Tor",$B$1:$B565,$B566,$A$1:$A565,$A566)+COUNTIFS($L$1:$L565,"ET",$B$1:$B565,$B566,$A$1:$A565,$A566))-(COUNTIFS($L$1:$L565,"Tor",$B$1:$B565,"&lt;&gt;"&amp;$B566,$A$1:$A565,$A566)+COUNTIFS($L$1:$L565,"ET",$B$1:$B565,"&lt;&gt;"&amp;$B566,$A$1:$A565,$A566)),(COUNTIFS($L$1:$L565,"Tor",$B$1:$B565,$B566,$A$1:$A565,$A566)+COUNTIFS($L$1:$L565,"ET",$B$1:$B565,$B566,$A$1:$A565,$A566))-(COUNTIFS($L$1:$L565,"Tor",$B$1:$B565,"&lt;&gt;"&amp;$B566,$A$1:$A565,$A566)+COUNTIFS($L$1:$L565,"ET",$B$1:$B565,"&lt;&gt;"&amp;$B566,$A$1:$A565,$A566))),"")</f>
        <v/>
      </c>
      <c r="O566" s="17"/>
      <c r="AC566" s="14"/>
      <c r="AD566" s="14"/>
      <c r="AE566" s="18"/>
      <c r="AH566" s="19">
        <f t="shared" si="34"/>
        <v>0</v>
      </c>
      <c r="AI566" s="19">
        <f t="shared" si="35"/>
        <v>180</v>
      </c>
      <c r="AM566" s="19">
        <f>IF(Abschlüsse[[#This Row],[Ergeb]]="ET","",SQRT(($AF566-$AK566)^2+($AG566-$AL566)^2))</f>
        <v>0</v>
      </c>
      <c r="AO566" s="13"/>
      <c r="AP566" s="13"/>
      <c r="AQ566" s="19" t="str">
        <f t="shared" si="36"/>
        <v/>
      </c>
      <c r="AU566" s="19" t="str">
        <f t="shared" si="37"/>
        <v/>
      </c>
    </row>
    <row r="567" spans="3:47" ht="25.05" customHeight="1">
      <c r="C567" s="17" t="str">
        <f>IF($A567="","",IF(VLOOKUP($A567,Spiele!$A$2:$D$16,3,FALSE)=$B567,"H","G"))</f>
        <v/>
      </c>
      <c r="D567" s="17" t="str">
        <f>IF($B567="","",IF(VLOOKUP($A567,Spiele!$A$2:$F$16,3,FALSE)=$B567,VLOOKUP($A567,Spiele!$A$2:$F$16,4,FALSE),VLOOKUP($A567,Spiele!$A$2:$F$16,3,FALSE)))</f>
        <v/>
      </c>
      <c r="E567" s="18">
        <f>IF(Abschlüsse[[#This Row],[Ergeb]]="ET",0,COUNTIFS($A$2:$A567,$A567,$B$2:$B567,$B567,$L$2:$L567,"&lt;&gt;ET"))</f>
        <v>0</v>
      </c>
      <c r="F567" s="11"/>
      <c r="G567" s="12"/>
      <c r="H567" s="18">
        <f>COUNTIFS('Rote Karten'!$A$2:$A$4,$A567,'Rote Karten'!$D$2:$D$4,"&lt;&gt;"&amp;$B567,'Rote Karten'!$B$2:$B$4,"&lt;"&amp;$F567,'Rote Karten'!$C$2:$C$4,"&lt;="&amp;$G567)-COUNTIFS('Rote Karten'!$A$2:$A$4,$A567,'Rote Karten'!$D$2:$D$4,$B567,'Rote Karten'!$B$2:$B$4,"&lt;"&amp;$F567,'Rote Karten'!$C$2:$C$4,"&lt;="&amp;$G567)</f>
        <v>0</v>
      </c>
      <c r="I567" s="17" t="str">
        <f>IF(OR($L567="Tor",$L567="ET"),_xlfn.IFNA(IF(VLOOKUP($A567,Spiele!$A$2:$C$16,3,FALSE)=$B567,COUNTIFS($L$2:$L567,"Tor",$B$2:$B567,$B567,$A$2:$A567,$A567)+COUNTIFS($L$2:$L567,"ET",$B$2:$B567,$B567,$A$2:$A567,$A567)&amp;":"&amp;COUNTIFS($L$2:$L567,"Tor",$B$2:$B567,"&lt;&gt;"&amp;$B567,$A$2:$A567,$A567)+COUNTIFS($L$2:$L567,"ET",$B$2:$B567,"&lt;&gt;"&amp;$B567,$A$2:$A567,$A567),COUNTIFS($L$2:$L567,"Tor",$B$2:$B567,"&lt;&gt;"&amp;$B567,$A$2:$A567,$A567)+COUNTIFS($L$2:$L567,"ET",$B$2:$B567,"&lt;&gt;"&amp;$B567,$A$2:$A567,$A567)&amp;":"&amp;COUNTIFS($L$2:$L567,"Tor",$B$2:$B567,$B567,$A$2:$A567,$A567)+COUNTIFS($L$2:$L567,"ET",$B$2:$B567,$B567,$A$2:$A567,$A567)),""),"")</f>
        <v/>
      </c>
      <c r="J567" s="18" t="str">
        <f>_xlfn.IFNA(IF(VLOOKUP($A567,Spiele!$A$2:$D$16,3,FALSE)=$B567,(COUNTIFS($L$1:$L566,"Tor",$B$1:$B566,$B567,$A$1:$A566,$A567)+COUNTIFS($L$1:$L566,"ET",$B$1:$B566,$B567,$A$1:$A566,$A567))-(COUNTIFS($L$1:$L566,"Tor",$B$1:$B566,"&lt;&gt;"&amp;$B567,$A$1:$A566,$A567)+COUNTIFS($L$1:$L566,"ET",$B$1:$B566,"&lt;&gt;"&amp;$B567,$A$1:$A566,$A567)),(COUNTIFS($L$1:$L566,"Tor",$B$1:$B566,$B567,$A$1:$A566,$A567)+COUNTIFS($L$1:$L566,"ET",$B$1:$B566,$B567,$A$1:$A566,$A567))-(COUNTIFS($L$1:$L566,"Tor",$B$1:$B566,"&lt;&gt;"&amp;$B567,$A$1:$A566,$A567)+COUNTIFS($L$1:$L566,"ET",$B$1:$B566,"&lt;&gt;"&amp;$B567,$A$1:$A566,$A567))),"")</f>
        <v/>
      </c>
      <c r="O567" s="17"/>
      <c r="AC567" s="14"/>
      <c r="AD567" s="14"/>
      <c r="AE567" s="18"/>
      <c r="AH567" s="19">
        <f t="shared" si="34"/>
        <v>0</v>
      </c>
      <c r="AI567" s="19">
        <f t="shared" si="35"/>
        <v>180</v>
      </c>
      <c r="AM567" s="19">
        <f>IF(Abschlüsse[[#This Row],[Ergeb]]="ET","",SQRT(($AF567-$AK567)^2+($AG567-$AL567)^2))</f>
        <v>0</v>
      </c>
      <c r="AO567" s="13"/>
      <c r="AP567" s="13"/>
      <c r="AQ567" s="19" t="str">
        <f t="shared" si="36"/>
        <v/>
      </c>
      <c r="AU567" s="19" t="str">
        <f t="shared" si="37"/>
        <v/>
      </c>
    </row>
    <row r="568" spans="3:47" ht="25.05" customHeight="1">
      <c r="C568" s="17" t="str">
        <f>IF($A568="","",IF(VLOOKUP($A568,Spiele!$A$2:$D$16,3,FALSE)=$B568,"H","G"))</f>
        <v/>
      </c>
      <c r="D568" s="17" t="str">
        <f>IF($B568="","",IF(VLOOKUP($A568,Spiele!$A$2:$F$16,3,FALSE)=$B568,VLOOKUP($A568,Spiele!$A$2:$F$16,4,FALSE),VLOOKUP($A568,Spiele!$A$2:$F$16,3,FALSE)))</f>
        <v/>
      </c>
      <c r="E568" s="18">
        <f>IF(Abschlüsse[[#This Row],[Ergeb]]="ET",0,COUNTIFS($A$2:$A568,$A568,$B$2:$B568,$B568,$L$2:$L568,"&lt;&gt;ET"))</f>
        <v>0</v>
      </c>
      <c r="F568" s="11"/>
      <c r="G568" s="12"/>
      <c r="H568" s="18">
        <f>COUNTIFS('Rote Karten'!$A$2:$A$4,$A568,'Rote Karten'!$D$2:$D$4,"&lt;&gt;"&amp;$B568,'Rote Karten'!$B$2:$B$4,"&lt;"&amp;$F568,'Rote Karten'!$C$2:$C$4,"&lt;="&amp;$G568)-COUNTIFS('Rote Karten'!$A$2:$A$4,$A568,'Rote Karten'!$D$2:$D$4,$B568,'Rote Karten'!$B$2:$B$4,"&lt;"&amp;$F568,'Rote Karten'!$C$2:$C$4,"&lt;="&amp;$G568)</f>
        <v>0</v>
      </c>
      <c r="I568" s="17" t="str">
        <f>IF(OR($L568="Tor",$L568="ET"),_xlfn.IFNA(IF(VLOOKUP($A568,Spiele!$A$2:$C$16,3,FALSE)=$B568,COUNTIFS($L$2:$L568,"Tor",$B$2:$B568,$B568,$A$2:$A568,$A568)+COUNTIFS($L$2:$L568,"ET",$B$2:$B568,$B568,$A$2:$A568,$A568)&amp;":"&amp;COUNTIFS($L$2:$L568,"Tor",$B$2:$B568,"&lt;&gt;"&amp;$B568,$A$2:$A568,$A568)+COUNTIFS($L$2:$L568,"ET",$B$2:$B568,"&lt;&gt;"&amp;$B568,$A$2:$A568,$A568),COUNTIFS($L$2:$L568,"Tor",$B$2:$B568,"&lt;&gt;"&amp;$B568,$A$2:$A568,$A568)+COUNTIFS($L$2:$L568,"ET",$B$2:$B568,"&lt;&gt;"&amp;$B568,$A$2:$A568,$A568)&amp;":"&amp;COUNTIFS($L$2:$L568,"Tor",$B$2:$B568,$B568,$A$2:$A568,$A568)+COUNTIFS($L$2:$L568,"ET",$B$2:$B568,$B568,$A$2:$A568,$A568)),""),"")</f>
        <v/>
      </c>
      <c r="J568" s="18" t="str">
        <f>_xlfn.IFNA(IF(VLOOKUP($A568,Spiele!$A$2:$D$16,3,FALSE)=$B568,(COUNTIFS($L$1:$L567,"Tor",$B$1:$B567,$B568,$A$1:$A567,$A568)+COUNTIFS($L$1:$L567,"ET",$B$1:$B567,$B568,$A$1:$A567,$A568))-(COUNTIFS($L$1:$L567,"Tor",$B$1:$B567,"&lt;&gt;"&amp;$B568,$A$1:$A567,$A568)+COUNTIFS($L$1:$L567,"ET",$B$1:$B567,"&lt;&gt;"&amp;$B568,$A$1:$A567,$A568)),(COUNTIFS($L$1:$L567,"Tor",$B$1:$B567,$B568,$A$1:$A567,$A568)+COUNTIFS($L$1:$L567,"ET",$B$1:$B567,$B568,$A$1:$A567,$A568))-(COUNTIFS($L$1:$L567,"Tor",$B$1:$B567,"&lt;&gt;"&amp;$B568,$A$1:$A567,$A568)+COUNTIFS($L$1:$L567,"ET",$B$1:$B567,"&lt;&gt;"&amp;$B568,$A$1:$A567,$A568))),"")</f>
        <v/>
      </c>
      <c r="O568" s="17"/>
      <c r="AC568" s="14"/>
      <c r="AD568" s="14"/>
      <c r="AE568" s="18"/>
      <c r="AH568" s="19">
        <f t="shared" si="34"/>
        <v>0</v>
      </c>
      <c r="AI568" s="19">
        <f t="shared" si="35"/>
        <v>180</v>
      </c>
      <c r="AM568" s="19">
        <f>IF(Abschlüsse[[#This Row],[Ergeb]]="ET","",SQRT(($AF568-$AK568)^2+($AG568-$AL568)^2))</f>
        <v>0</v>
      </c>
      <c r="AO568" s="13"/>
      <c r="AP568" s="13"/>
      <c r="AQ568" s="19" t="str">
        <f t="shared" si="36"/>
        <v/>
      </c>
      <c r="AU568" s="19" t="str">
        <f t="shared" si="37"/>
        <v/>
      </c>
    </row>
    <row r="569" spans="3:47" ht="25.05" customHeight="1">
      <c r="C569" s="17" t="str">
        <f>IF($A569="","",IF(VLOOKUP($A569,Spiele!$A$2:$D$16,3,FALSE)=$B569,"H","G"))</f>
        <v/>
      </c>
      <c r="D569" s="17" t="str">
        <f>IF($B569="","",IF(VLOOKUP($A569,Spiele!$A$2:$F$16,3,FALSE)=$B569,VLOOKUP($A569,Spiele!$A$2:$F$16,4,FALSE),VLOOKUP($A569,Spiele!$A$2:$F$16,3,FALSE)))</f>
        <v/>
      </c>
      <c r="E569" s="18">
        <f>IF(Abschlüsse[[#This Row],[Ergeb]]="ET",0,COUNTIFS($A$2:$A569,$A569,$B$2:$B569,$B569,$L$2:$L569,"&lt;&gt;ET"))</f>
        <v>0</v>
      </c>
      <c r="F569" s="11"/>
      <c r="G569" s="12"/>
      <c r="H569" s="18">
        <f>COUNTIFS('Rote Karten'!$A$2:$A$4,$A569,'Rote Karten'!$D$2:$D$4,"&lt;&gt;"&amp;$B569,'Rote Karten'!$B$2:$B$4,"&lt;"&amp;$F569,'Rote Karten'!$C$2:$C$4,"&lt;="&amp;$G569)-COUNTIFS('Rote Karten'!$A$2:$A$4,$A569,'Rote Karten'!$D$2:$D$4,$B569,'Rote Karten'!$B$2:$B$4,"&lt;"&amp;$F569,'Rote Karten'!$C$2:$C$4,"&lt;="&amp;$G569)</f>
        <v>0</v>
      </c>
      <c r="I569" s="17" t="str">
        <f>IF(OR($L569="Tor",$L569="ET"),_xlfn.IFNA(IF(VLOOKUP($A569,Spiele!$A$2:$C$16,3,FALSE)=$B569,COUNTIFS($L$2:$L569,"Tor",$B$2:$B569,$B569,$A$2:$A569,$A569)+COUNTIFS($L$2:$L569,"ET",$B$2:$B569,$B569,$A$2:$A569,$A569)&amp;":"&amp;COUNTIFS($L$2:$L569,"Tor",$B$2:$B569,"&lt;&gt;"&amp;$B569,$A$2:$A569,$A569)+COUNTIFS($L$2:$L569,"ET",$B$2:$B569,"&lt;&gt;"&amp;$B569,$A$2:$A569,$A569),COUNTIFS($L$2:$L569,"Tor",$B$2:$B569,"&lt;&gt;"&amp;$B569,$A$2:$A569,$A569)+COUNTIFS($L$2:$L569,"ET",$B$2:$B569,"&lt;&gt;"&amp;$B569,$A$2:$A569,$A569)&amp;":"&amp;COUNTIFS($L$2:$L569,"Tor",$B$2:$B569,$B569,$A$2:$A569,$A569)+COUNTIFS($L$2:$L569,"ET",$B$2:$B569,$B569,$A$2:$A569,$A569)),""),"")</f>
        <v/>
      </c>
      <c r="J569" s="18" t="str">
        <f>_xlfn.IFNA(IF(VLOOKUP($A569,Spiele!$A$2:$D$16,3,FALSE)=$B569,(COUNTIFS($L$1:$L568,"Tor",$B$1:$B568,$B569,$A$1:$A568,$A569)+COUNTIFS($L$1:$L568,"ET",$B$1:$B568,$B569,$A$1:$A568,$A569))-(COUNTIFS($L$1:$L568,"Tor",$B$1:$B568,"&lt;&gt;"&amp;$B569,$A$1:$A568,$A569)+COUNTIFS($L$1:$L568,"ET",$B$1:$B568,"&lt;&gt;"&amp;$B569,$A$1:$A568,$A569)),(COUNTIFS($L$1:$L568,"Tor",$B$1:$B568,$B569,$A$1:$A568,$A569)+COUNTIFS($L$1:$L568,"ET",$B$1:$B568,$B569,$A$1:$A568,$A569))-(COUNTIFS($L$1:$L568,"Tor",$B$1:$B568,"&lt;&gt;"&amp;$B569,$A$1:$A568,$A569)+COUNTIFS($L$1:$L568,"ET",$B$1:$B568,"&lt;&gt;"&amp;$B569,$A$1:$A568,$A569))),"")</f>
        <v/>
      </c>
      <c r="O569" s="17"/>
      <c r="AC569" s="14"/>
      <c r="AD569" s="14"/>
      <c r="AE569" s="18"/>
      <c r="AH569" s="19">
        <f t="shared" si="34"/>
        <v>0</v>
      </c>
      <c r="AI569" s="19">
        <f t="shared" si="35"/>
        <v>180</v>
      </c>
      <c r="AM569" s="19">
        <f>IF(Abschlüsse[[#This Row],[Ergeb]]="ET","",SQRT(($AF569-$AK569)^2+($AG569-$AL569)^2))</f>
        <v>0</v>
      </c>
      <c r="AO569" s="13"/>
      <c r="AP569" s="13"/>
      <c r="AQ569" s="19" t="str">
        <f t="shared" si="36"/>
        <v/>
      </c>
      <c r="AU569" s="19" t="str">
        <f t="shared" si="37"/>
        <v/>
      </c>
    </row>
    <row r="570" spans="3:47" ht="25.05" customHeight="1">
      <c r="C570" s="17" t="str">
        <f>IF($A570="","",IF(VLOOKUP($A570,Spiele!$A$2:$D$16,3,FALSE)=$B570,"H","G"))</f>
        <v/>
      </c>
      <c r="D570" s="17" t="str">
        <f>IF($B570="","",IF(VLOOKUP($A570,Spiele!$A$2:$F$16,3,FALSE)=$B570,VLOOKUP($A570,Spiele!$A$2:$F$16,4,FALSE),VLOOKUP($A570,Spiele!$A$2:$F$16,3,FALSE)))</f>
        <v/>
      </c>
      <c r="E570" s="18">
        <f>IF(Abschlüsse[[#This Row],[Ergeb]]="ET",0,COUNTIFS($A$2:$A570,$A570,$B$2:$B570,$B570,$L$2:$L570,"&lt;&gt;ET"))</f>
        <v>0</v>
      </c>
      <c r="F570" s="11"/>
      <c r="G570" s="12"/>
      <c r="H570" s="18">
        <f>COUNTIFS('Rote Karten'!$A$2:$A$4,$A570,'Rote Karten'!$D$2:$D$4,"&lt;&gt;"&amp;$B570,'Rote Karten'!$B$2:$B$4,"&lt;"&amp;$F570,'Rote Karten'!$C$2:$C$4,"&lt;="&amp;$G570)-COUNTIFS('Rote Karten'!$A$2:$A$4,$A570,'Rote Karten'!$D$2:$D$4,$B570,'Rote Karten'!$B$2:$B$4,"&lt;"&amp;$F570,'Rote Karten'!$C$2:$C$4,"&lt;="&amp;$G570)</f>
        <v>0</v>
      </c>
      <c r="I570" s="17" t="str">
        <f>IF(OR($L570="Tor",$L570="ET"),_xlfn.IFNA(IF(VLOOKUP($A570,Spiele!$A$2:$C$16,3,FALSE)=$B570,COUNTIFS($L$2:$L570,"Tor",$B$2:$B570,$B570,$A$2:$A570,$A570)+COUNTIFS($L$2:$L570,"ET",$B$2:$B570,$B570,$A$2:$A570,$A570)&amp;":"&amp;COUNTIFS($L$2:$L570,"Tor",$B$2:$B570,"&lt;&gt;"&amp;$B570,$A$2:$A570,$A570)+COUNTIFS($L$2:$L570,"ET",$B$2:$B570,"&lt;&gt;"&amp;$B570,$A$2:$A570,$A570),COUNTIFS($L$2:$L570,"Tor",$B$2:$B570,"&lt;&gt;"&amp;$B570,$A$2:$A570,$A570)+COUNTIFS($L$2:$L570,"ET",$B$2:$B570,"&lt;&gt;"&amp;$B570,$A$2:$A570,$A570)&amp;":"&amp;COUNTIFS($L$2:$L570,"Tor",$B$2:$B570,$B570,$A$2:$A570,$A570)+COUNTIFS($L$2:$L570,"ET",$B$2:$B570,$B570,$A$2:$A570,$A570)),""),"")</f>
        <v/>
      </c>
      <c r="J570" s="18" t="str">
        <f>_xlfn.IFNA(IF(VLOOKUP($A570,Spiele!$A$2:$D$16,3,FALSE)=$B570,(COUNTIFS($L$1:$L569,"Tor",$B$1:$B569,$B570,$A$1:$A569,$A570)+COUNTIFS($L$1:$L569,"ET",$B$1:$B569,$B570,$A$1:$A569,$A570))-(COUNTIFS($L$1:$L569,"Tor",$B$1:$B569,"&lt;&gt;"&amp;$B570,$A$1:$A569,$A570)+COUNTIFS($L$1:$L569,"ET",$B$1:$B569,"&lt;&gt;"&amp;$B570,$A$1:$A569,$A570)),(COUNTIFS($L$1:$L569,"Tor",$B$1:$B569,$B570,$A$1:$A569,$A570)+COUNTIFS($L$1:$L569,"ET",$B$1:$B569,$B570,$A$1:$A569,$A570))-(COUNTIFS($L$1:$L569,"Tor",$B$1:$B569,"&lt;&gt;"&amp;$B570,$A$1:$A569,$A570)+COUNTIFS($L$1:$L569,"ET",$B$1:$B569,"&lt;&gt;"&amp;$B570,$A$1:$A569,$A570))),"")</f>
        <v/>
      </c>
      <c r="O570" s="17"/>
      <c r="AC570" s="14"/>
      <c r="AD570" s="14"/>
      <c r="AE570" s="18"/>
      <c r="AH570" s="19">
        <f t="shared" si="34"/>
        <v>0</v>
      </c>
      <c r="AI570" s="19">
        <f t="shared" si="35"/>
        <v>180</v>
      </c>
      <c r="AM570" s="19">
        <f>IF(Abschlüsse[[#This Row],[Ergeb]]="ET","",SQRT(($AF570-$AK570)^2+($AG570-$AL570)^2))</f>
        <v>0</v>
      </c>
      <c r="AO570" s="13"/>
      <c r="AP570" s="13"/>
      <c r="AQ570" s="19" t="str">
        <f t="shared" si="36"/>
        <v/>
      </c>
      <c r="AU570" s="19" t="str">
        <f t="shared" si="37"/>
        <v/>
      </c>
    </row>
    <row r="571" spans="3:47" ht="25.05" customHeight="1">
      <c r="C571" s="17" t="str">
        <f>IF($A571="","",IF(VLOOKUP($A571,Spiele!$A$2:$D$16,3,FALSE)=$B571,"H","G"))</f>
        <v/>
      </c>
      <c r="D571" s="17" t="str">
        <f>IF($B571="","",IF(VLOOKUP($A571,Spiele!$A$2:$F$16,3,FALSE)=$B571,VLOOKUP($A571,Spiele!$A$2:$F$16,4,FALSE),VLOOKUP($A571,Spiele!$A$2:$F$16,3,FALSE)))</f>
        <v/>
      </c>
      <c r="E571" s="18">
        <f>IF(Abschlüsse[[#This Row],[Ergeb]]="ET",0,COUNTIFS($A$2:$A571,$A571,$B$2:$B571,$B571,$L$2:$L571,"&lt;&gt;ET"))</f>
        <v>0</v>
      </c>
      <c r="F571" s="11"/>
      <c r="G571" s="12"/>
      <c r="H571" s="18">
        <f>COUNTIFS('Rote Karten'!$A$2:$A$4,$A571,'Rote Karten'!$D$2:$D$4,"&lt;&gt;"&amp;$B571,'Rote Karten'!$B$2:$B$4,"&lt;"&amp;$F571,'Rote Karten'!$C$2:$C$4,"&lt;="&amp;$G571)-COUNTIFS('Rote Karten'!$A$2:$A$4,$A571,'Rote Karten'!$D$2:$D$4,$B571,'Rote Karten'!$B$2:$B$4,"&lt;"&amp;$F571,'Rote Karten'!$C$2:$C$4,"&lt;="&amp;$G571)</f>
        <v>0</v>
      </c>
      <c r="I571" s="17" t="str">
        <f>IF(OR($L571="Tor",$L571="ET"),_xlfn.IFNA(IF(VLOOKUP($A571,Spiele!$A$2:$C$16,3,FALSE)=$B571,COUNTIFS($L$2:$L571,"Tor",$B$2:$B571,$B571,$A$2:$A571,$A571)+COUNTIFS($L$2:$L571,"ET",$B$2:$B571,$B571,$A$2:$A571,$A571)&amp;":"&amp;COUNTIFS($L$2:$L571,"Tor",$B$2:$B571,"&lt;&gt;"&amp;$B571,$A$2:$A571,$A571)+COUNTIFS($L$2:$L571,"ET",$B$2:$B571,"&lt;&gt;"&amp;$B571,$A$2:$A571,$A571),COUNTIFS($L$2:$L571,"Tor",$B$2:$B571,"&lt;&gt;"&amp;$B571,$A$2:$A571,$A571)+COUNTIFS($L$2:$L571,"ET",$B$2:$B571,"&lt;&gt;"&amp;$B571,$A$2:$A571,$A571)&amp;":"&amp;COUNTIFS($L$2:$L571,"Tor",$B$2:$B571,$B571,$A$2:$A571,$A571)+COUNTIFS($L$2:$L571,"ET",$B$2:$B571,$B571,$A$2:$A571,$A571)),""),"")</f>
        <v/>
      </c>
      <c r="J571" s="18" t="str">
        <f>_xlfn.IFNA(IF(VLOOKUP($A571,Spiele!$A$2:$D$16,3,FALSE)=$B571,(COUNTIFS($L$1:$L570,"Tor",$B$1:$B570,$B571,$A$1:$A570,$A571)+COUNTIFS($L$1:$L570,"ET",$B$1:$B570,$B571,$A$1:$A570,$A571))-(COUNTIFS($L$1:$L570,"Tor",$B$1:$B570,"&lt;&gt;"&amp;$B571,$A$1:$A570,$A571)+COUNTIFS($L$1:$L570,"ET",$B$1:$B570,"&lt;&gt;"&amp;$B571,$A$1:$A570,$A571)),(COUNTIFS($L$1:$L570,"Tor",$B$1:$B570,$B571,$A$1:$A570,$A571)+COUNTIFS($L$1:$L570,"ET",$B$1:$B570,$B571,$A$1:$A570,$A571))-(COUNTIFS($L$1:$L570,"Tor",$B$1:$B570,"&lt;&gt;"&amp;$B571,$A$1:$A570,$A571)+COUNTIFS($L$1:$L570,"ET",$B$1:$B570,"&lt;&gt;"&amp;$B571,$A$1:$A570,$A571))),"")</f>
        <v/>
      </c>
      <c r="L571" s="18"/>
      <c r="M571" s="3"/>
      <c r="O571" s="17"/>
      <c r="AA571" s="22"/>
      <c r="AB571" s="18"/>
      <c r="AC571" s="14"/>
      <c r="AD571" s="14"/>
      <c r="AE571" s="18"/>
      <c r="AH571" s="19">
        <f t="shared" si="34"/>
        <v>0</v>
      </c>
      <c r="AI571" s="19">
        <f t="shared" si="35"/>
        <v>180</v>
      </c>
      <c r="AJ571" s="3"/>
      <c r="AM571" s="19">
        <f>IF(Abschlüsse[[#This Row],[Ergeb]]="ET","",SQRT(($AF571-$AK571)^2+($AG571-$AL571)^2))</f>
        <v>0</v>
      </c>
      <c r="AO571" s="13"/>
      <c r="AP571" s="13"/>
      <c r="AQ571" s="19" t="str">
        <f t="shared" si="36"/>
        <v/>
      </c>
      <c r="AU571" s="19" t="str">
        <f t="shared" si="37"/>
        <v/>
      </c>
    </row>
    <row r="572" spans="3:47" ht="25.05" customHeight="1">
      <c r="C572" s="17" t="str">
        <f>IF($A572="","",IF(VLOOKUP($A572,Spiele!$A$2:$D$16,3,FALSE)=$B572,"H","G"))</f>
        <v/>
      </c>
      <c r="D572" s="17" t="str">
        <f>IF($B572="","",IF(VLOOKUP($A572,Spiele!$A$2:$F$16,3,FALSE)=$B572,VLOOKUP($A572,Spiele!$A$2:$F$16,4,FALSE),VLOOKUP($A572,Spiele!$A$2:$F$16,3,FALSE)))</f>
        <v/>
      </c>
      <c r="E572" s="18">
        <f>IF(Abschlüsse[[#This Row],[Ergeb]]="ET",0,COUNTIFS($A$2:$A572,$A572,$B$2:$B572,$B572,$L$2:$L572,"&lt;&gt;ET"))</f>
        <v>0</v>
      </c>
      <c r="F572" s="11"/>
      <c r="G572" s="12"/>
      <c r="H572" s="18">
        <f>COUNTIFS('Rote Karten'!$A$2:$A$4,$A572,'Rote Karten'!$D$2:$D$4,"&lt;&gt;"&amp;$B572,'Rote Karten'!$B$2:$B$4,"&lt;"&amp;$F572,'Rote Karten'!$C$2:$C$4,"&lt;="&amp;$G572)-COUNTIFS('Rote Karten'!$A$2:$A$4,$A572,'Rote Karten'!$D$2:$D$4,$B572,'Rote Karten'!$B$2:$B$4,"&lt;"&amp;$F572,'Rote Karten'!$C$2:$C$4,"&lt;="&amp;$G572)</f>
        <v>0</v>
      </c>
      <c r="I572" s="17" t="str">
        <f>IF(OR($L572="Tor",$L572="ET"),_xlfn.IFNA(IF(VLOOKUP($A572,Spiele!$A$2:$C$16,3,FALSE)=$B572,COUNTIFS($L$2:$L572,"Tor",$B$2:$B572,$B572,$A$2:$A572,$A572)+COUNTIFS($L$2:$L572,"ET",$B$2:$B572,$B572,$A$2:$A572,$A572)&amp;":"&amp;COUNTIFS($L$2:$L572,"Tor",$B$2:$B572,"&lt;&gt;"&amp;$B572,$A$2:$A572,$A572)+COUNTIFS($L$2:$L572,"ET",$B$2:$B572,"&lt;&gt;"&amp;$B572,$A$2:$A572,$A572),COUNTIFS($L$2:$L572,"Tor",$B$2:$B572,"&lt;&gt;"&amp;$B572,$A$2:$A572,$A572)+COUNTIFS($L$2:$L572,"ET",$B$2:$B572,"&lt;&gt;"&amp;$B572,$A$2:$A572,$A572)&amp;":"&amp;COUNTIFS($L$2:$L572,"Tor",$B$2:$B572,$B572,$A$2:$A572,$A572)+COUNTIFS($L$2:$L572,"ET",$B$2:$B572,$B572,$A$2:$A572,$A572)),""),"")</f>
        <v/>
      </c>
      <c r="J572" s="18" t="str">
        <f>_xlfn.IFNA(IF(VLOOKUP($A572,Spiele!$A$2:$D$16,3,FALSE)=$B572,(COUNTIFS($L$1:$L571,"Tor",$B$1:$B571,$B572,$A$1:$A571,$A572)+COUNTIFS($L$1:$L571,"ET",$B$1:$B571,$B572,$A$1:$A571,$A572))-(COUNTIFS($L$1:$L571,"Tor",$B$1:$B571,"&lt;&gt;"&amp;$B572,$A$1:$A571,$A572)+COUNTIFS($L$1:$L571,"ET",$B$1:$B571,"&lt;&gt;"&amp;$B572,$A$1:$A571,$A572)),(COUNTIFS($L$1:$L571,"Tor",$B$1:$B571,$B572,$A$1:$A571,$A572)+COUNTIFS($L$1:$L571,"ET",$B$1:$B571,$B572,$A$1:$A571,$A572))-(COUNTIFS($L$1:$L571,"Tor",$B$1:$B571,"&lt;&gt;"&amp;$B572,$A$1:$A571,$A572)+COUNTIFS($L$1:$L571,"ET",$B$1:$B571,"&lt;&gt;"&amp;$B572,$A$1:$A571,$A572))),"")</f>
        <v/>
      </c>
      <c r="O572" s="17"/>
      <c r="AC572" s="14"/>
      <c r="AD572" s="14"/>
      <c r="AE572" s="18"/>
      <c r="AH572" s="19">
        <f t="shared" si="34"/>
        <v>0</v>
      </c>
      <c r="AI572" s="19">
        <f t="shared" si="35"/>
        <v>180</v>
      </c>
      <c r="AM572" s="19">
        <f>IF(Abschlüsse[[#This Row],[Ergeb]]="ET","",SQRT(($AF572-$AK572)^2+($AG572-$AL572)^2))</f>
        <v>0</v>
      </c>
      <c r="AO572" s="13"/>
      <c r="AP572" s="13"/>
      <c r="AQ572" s="19" t="str">
        <f t="shared" si="36"/>
        <v/>
      </c>
      <c r="AU572" s="19" t="str">
        <f t="shared" si="37"/>
        <v/>
      </c>
    </row>
    <row r="573" spans="3:47" ht="24.6" customHeight="1">
      <c r="C573" s="17" t="str">
        <f>IF($A573="","",IF(VLOOKUP($A573,Spiele!$A$2:$D$16,3,FALSE)=$B573,"H","G"))</f>
        <v/>
      </c>
      <c r="D573" s="17" t="str">
        <f>IF($B573="","",IF(VLOOKUP($A573,Spiele!$A$2:$F$16,3,FALSE)=$B573,VLOOKUP($A573,Spiele!$A$2:$F$16,4,FALSE),VLOOKUP($A573,Spiele!$A$2:$F$16,3,FALSE)))</f>
        <v/>
      </c>
      <c r="E573" s="18">
        <f>IF(Abschlüsse[[#This Row],[Ergeb]]="ET",0,COUNTIFS($A$2:$A573,$A573,$B$2:$B573,$B573,$L$2:$L573,"&lt;&gt;ET"))</f>
        <v>0</v>
      </c>
      <c r="F573" s="11"/>
      <c r="G573" s="12"/>
      <c r="H573" s="18">
        <f>COUNTIFS('Rote Karten'!$A$2:$A$4,$A573,'Rote Karten'!$D$2:$D$4,"&lt;&gt;"&amp;$B573,'Rote Karten'!$B$2:$B$4,"&lt;"&amp;$F573,'Rote Karten'!$C$2:$C$4,"&lt;="&amp;$G573)-COUNTIFS('Rote Karten'!$A$2:$A$4,$A573,'Rote Karten'!$D$2:$D$4,$B573,'Rote Karten'!$B$2:$B$4,"&lt;"&amp;$F573,'Rote Karten'!$C$2:$C$4,"&lt;="&amp;$G573)</f>
        <v>0</v>
      </c>
      <c r="I573" s="17" t="str">
        <f>IF(OR($L573="Tor",$L573="ET"),_xlfn.IFNA(IF(VLOOKUP($A573,Spiele!$A$2:$C$16,3,FALSE)=$B573,COUNTIFS($L$2:$L573,"Tor",$B$2:$B573,$B573,$A$2:$A573,$A573)+COUNTIFS($L$2:$L573,"ET",$B$2:$B573,$B573,$A$2:$A573,$A573)&amp;":"&amp;COUNTIFS($L$2:$L573,"Tor",$B$2:$B573,"&lt;&gt;"&amp;$B573,$A$2:$A573,$A573)+COUNTIFS($L$2:$L573,"ET",$B$2:$B573,"&lt;&gt;"&amp;$B573,$A$2:$A573,$A573),COUNTIFS($L$2:$L573,"Tor",$B$2:$B573,"&lt;&gt;"&amp;$B573,$A$2:$A573,$A573)+COUNTIFS($L$2:$L573,"ET",$B$2:$B573,"&lt;&gt;"&amp;$B573,$A$2:$A573,$A573)&amp;":"&amp;COUNTIFS($L$2:$L573,"Tor",$B$2:$B573,$B573,$A$2:$A573,$A573)+COUNTIFS($L$2:$L573,"ET",$B$2:$B573,$B573,$A$2:$A573,$A573)),""),"")</f>
        <v/>
      </c>
      <c r="J573" s="18" t="str">
        <f>_xlfn.IFNA(IF(VLOOKUP($A573,Spiele!$A$2:$D$16,3,FALSE)=$B573,(COUNTIFS($L$1:$L572,"Tor",$B$1:$B572,$B573,$A$1:$A572,$A573)+COUNTIFS($L$1:$L572,"ET",$B$1:$B572,$B573,$A$1:$A572,$A573))-(COUNTIFS($L$1:$L572,"Tor",$B$1:$B572,"&lt;&gt;"&amp;$B573,$A$1:$A572,$A573)+COUNTIFS($L$1:$L572,"ET",$B$1:$B572,"&lt;&gt;"&amp;$B573,$A$1:$A572,$A573)),(COUNTIFS($L$1:$L572,"Tor",$B$1:$B572,$B573,$A$1:$A572,$A573)+COUNTIFS($L$1:$L572,"ET",$B$1:$B572,$B573,$A$1:$A572,$A573))-(COUNTIFS($L$1:$L572,"Tor",$B$1:$B572,"&lt;&gt;"&amp;$B573,$A$1:$A572,$A573)+COUNTIFS($L$1:$L572,"ET",$B$1:$B572,"&lt;&gt;"&amp;$B573,$A$1:$A572,$A573))),"")</f>
        <v/>
      </c>
      <c r="O573" s="17"/>
      <c r="AC573" s="14"/>
      <c r="AD573" s="14"/>
      <c r="AE573" s="18"/>
      <c r="AH573" s="19">
        <f t="shared" si="34"/>
        <v>0</v>
      </c>
      <c r="AI573" s="19">
        <f t="shared" si="35"/>
        <v>180</v>
      </c>
      <c r="AM573" s="19">
        <f>IF(Abschlüsse[[#This Row],[Ergeb]]="ET","",SQRT(($AF573-$AK573)^2+($AG573-$AL573)^2))</f>
        <v>0</v>
      </c>
      <c r="AO573" s="13"/>
      <c r="AP573" s="13"/>
      <c r="AQ573" s="19" t="str">
        <f t="shared" si="36"/>
        <v/>
      </c>
      <c r="AU573" s="19" t="str">
        <f t="shared" si="37"/>
        <v/>
      </c>
    </row>
    <row r="574" spans="3:47" ht="24.6" customHeight="1">
      <c r="C574" s="17" t="str">
        <f>IF($A574="","",IF(VLOOKUP($A574,Spiele!$A$2:$D$16,3,FALSE)=$B574,"H","G"))</f>
        <v/>
      </c>
      <c r="D574" s="17" t="str">
        <f>IF($B574="","",IF(VLOOKUP($A574,Spiele!$A$2:$F$16,3,FALSE)=$B574,VLOOKUP($A574,Spiele!$A$2:$F$16,4,FALSE),VLOOKUP($A574,Spiele!$A$2:$F$16,3,FALSE)))</f>
        <v/>
      </c>
      <c r="E574" s="18">
        <f>IF(Abschlüsse[[#This Row],[Ergeb]]="ET",0,COUNTIFS($A$2:$A574,$A574,$B$2:$B574,$B574,$L$2:$L574,"&lt;&gt;ET"))</f>
        <v>0</v>
      </c>
      <c r="F574" s="11"/>
      <c r="G574" s="12"/>
      <c r="H574" s="18">
        <f>COUNTIFS('Rote Karten'!$A$2:$A$4,$A574,'Rote Karten'!$D$2:$D$4,"&lt;&gt;"&amp;$B574,'Rote Karten'!$B$2:$B$4,"&lt;"&amp;$F574,'Rote Karten'!$C$2:$C$4,"&lt;="&amp;$G574)-COUNTIFS('Rote Karten'!$A$2:$A$4,$A574,'Rote Karten'!$D$2:$D$4,$B574,'Rote Karten'!$B$2:$B$4,"&lt;"&amp;$F574,'Rote Karten'!$C$2:$C$4,"&lt;="&amp;$G574)</f>
        <v>0</v>
      </c>
      <c r="I574" s="17" t="str">
        <f>IF(OR($L574="Tor",$L574="ET"),_xlfn.IFNA(IF(VLOOKUP($A574,Spiele!$A$2:$C$16,3,FALSE)=$B574,COUNTIFS($L$2:$L574,"Tor",$B$2:$B574,$B574,$A$2:$A574,$A574)+COUNTIFS($L$2:$L574,"ET",$B$2:$B574,$B574,$A$2:$A574,$A574)&amp;":"&amp;COUNTIFS($L$2:$L574,"Tor",$B$2:$B574,"&lt;&gt;"&amp;$B574,$A$2:$A574,$A574)+COUNTIFS($L$2:$L574,"ET",$B$2:$B574,"&lt;&gt;"&amp;$B574,$A$2:$A574,$A574),COUNTIFS($L$2:$L574,"Tor",$B$2:$B574,"&lt;&gt;"&amp;$B574,$A$2:$A574,$A574)+COUNTIFS($L$2:$L574,"ET",$B$2:$B574,"&lt;&gt;"&amp;$B574,$A$2:$A574,$A574)&amp;":"&amp;COUNTIFS($L$2:$L574,"Tor",$B$2:$B574,$B574,$A$2:$A574,$A574)+COUNTIFS($L$2:$L574,"ET",$B$2:$B574,$B574,$A$2:$A574,$A574)),""),"")</f>
        <v/>
      </c>
      <c r="J574" s="18" t="str">
        <f>_xlfn.IFNA(IF(VLOOKUP($A574,Spiele!$A$2:$D$16,3,FALSE)=$B574,(COUNTIFS($L$1:$L573,"Tor",$B$1:$B573,$B574,$A$1:$A573,$A574)+COUNTIFS($L$1:$L573,"ET",$B$1:$B573,$B574,$A$1:$A573,$A574))-(COUNTIFS($L$1:$L573,"Tor",$B$1:$B573,"&lt;&gt;"&amp;$B574,$A$1:$A573,$A574)+COUNTIFS($L$1:$L573,"ET",$B$1:$B573,"&lt;&gt;"&amp;$B574,$A$1:$A573,$A574)),(COUNTIFS($L$1:$L573,"Tor",$B$1:$B573,$B574,$A$1:$A573,$A574)+COUNTIFS($L$1:$L573,"ET",$B$1:$B573,$B574,$A$1:$A573,$A574))-(COUNTIFS($L$1:$L573,"Tor",$B$1:$B573,"&lt;&gt;"&amp;$B574,$A$1:$A573,$A574)+COUNTIFS($L$1:$L573,"ET",$B$1:$B573,"&lt;&gt;"&amp;$B574,$A$1:$A573,$A574))),"")</f>
        <v/>
      </c>
      <c r="L574" s="18"/>
      <c r="M574" s="3"/>
      <c r="O574" s="17"/>
      <c r="AA574" s="22"/>
      <c r="AB574" s="18"/>
      <c r="AC574" s="14"/>
      <c r="AD574" s="14"/>
      <c r="AE574" s="18"/>
      <c r="AH574" s="19">
        <f t="shared" si="34"/>
        <v>0</v>
      </c>
      <c r="AI574" s="19">
        <f t="shared" si="35"/>
        <v>180</v>
      </c>
      <c r="AJ574" s="3"/>
      <c r="AM574" s="19">
        <f>IF(Abschlüsse[[#This Row],[Ergeb]]="ET","",SQRT(($AF574-$AK574)^2+($AG574-$AL574)^2))</f>
        <v>0</v>
      </c>
      <c r="AO574" s="13"/>
      <c r="AP574" s="13"/>
      <c r="AQ574" s="19" t="str">
        <f t="shared" si="36"/>
        <v/>
      </c>
      <c r="AU574" s="19" t="str">
        <f t="shared" si="37"/>
        <v/>
      </c>
    </row>
    <row r="575" spans="3:47" ht="25.05" customHeight="1">
      <c r="C575" s="17" t="str">
        <f>IF($A575="","",IF(VLOOKUP($A575,Spiele!$A$2:$D$16,3,FALSE)=$B575,"H","G"))</f>
        <v/>
      </c>
      <c r="D575" s="17" t="str">
        <f>IF($B575="","",IF(VLOOKUP($A575,Spiele!$A$2:$F$16,3,FALSE)=$B575,VLOOKUP($A575,Spiele!$A$2:$F$16,4,FALSE),VLOOKUP($A575,Spiele!$A$2:$F$16,3,FALSE)))</f>
        <v/>
      </c>
      <c r="E575" s="18">
        <f>IF(Abschlüsse[[#This Row],[Ergeb]]="ET",0,COUNTIFS($A$2:$A575,$A575,$B$2:$B575,$B575,$L$2:$L575,"&lt;&gt;ET"))</f>
        <v>0</v>
      </c>
      <c r="F575" s="11"/>
      <c r="G575" s="12"/>
      <c r="H575" s="18">
        <f>COUNTIFS('Rote Karten'!$A$2:$A$4,$A575,'Rote Karten'!$D$2:$D$4,"&lt;&gt;"&amp;$B575,'Rote Karten'!$B$2:$B$4,"&lt;"&amp;$F575,'Rote Karten'!$C$2:$C$4,"&lt;="&amp;$G575)-COUNTIFS('Rote Karten'!$A$2:$A$4,$A575,'Rote Karten'!$D$2:$D$4,$B575,'Rote Karten'!$B$2:$B$4,"&lt;"&amp;$F575,'Rote Karten'!$C$2:$C$4,"&lt;="&amp;$G575)</f>
        <v>0</v>
      </c>
      <c r="I575" s="17" t="str">
        <f>IF(OR($L575="Tor",$L575="ET"),_xlfn.IFNA(IF(VLOOKUP($A575,Spiele!$A$2:$C$16,3,FALSE)=$B575,COUNTIFS($L$2:$L575,"Tor",$B$2:$B575,$B575,$A$2:$A575,$A575)+COUNTIFS($L$2:$L575,"ET",$B$2:$B575,$B575,$A$2:$A575,$A575)&amp;":"&amp;COUNTIFS($L$2:$L575,"Tor",$B$2:$B575,"&lt;&gt;"&amp;$B575,$A$2:$A575,$A575)+COUNTIFS($L$2:$L575,"ET",$B$2:$B575,"&lt;&gt;"&amp;$B575,$A$2:$A575,$A575),COUNTIFS($L$2:$L575,"Tor",$B$2:$B575,"&lt;&gt;"&amp;$B575,$A$2:$A575,$A575)+COUNTIFS($L$2:$L575,"ET",$B$2:$B575,"&lt;&gt;"&amp;$B575,$A$2:$A575,$A575)&amp;":"&amp;COUNTIFS($L$2:$L575,"Tor",$B$2:$B575,$B575,$A$2:$A575,$A575)+COUNTIFS($L$2:$L575,"ET",$B$2:$B575,$B575,$A$2:$A575,$A575)),""),"")</f>
        <v/>
      </c>
      <c r="J575" s="18" t="str">
        <f>_xlfn.IFNA(IF(VLOOKUP($A575,Spiele!$A$2:$D$16,3,FALSE)=$B575,(COUNTIFS($L$1:$L574,"Tor",$B$1:$B574,$B575,$A$1:$A574,$A575)+COUNTIFS($L$1:$L574,"ET",$B$1:$B574,$B575,$A$1:$A574,$A575))-(COUNTIFS($L$1:$L574,"Tor",$B$1:$B574,"&lt;&gt;"&amp;$B575,$A$1:$A574,$A575)+COUNTIFS($L$1:$L574,"ET",$B$1:$B574,"&lt;&gt;"&amp;$B575,$A$1:$A574,$A575)),(COUNTIFS($L$1:$L574,"Tor",$B$1:$B574,$B575,$A$1:$A574,$A575)+COUNTIFS($L$1:$L574,"ET",$B$1:$B574,$B575,$A$1:$A574,$A575))-(COUNTIFS($L$1:$L574,"Tor",$B$1:$B574,"&lt;&gt;"&amp;$B575,$A$1:$A574,$A575)+COUNTIFS($L$1:$L574,"ET",$B$1:$B574,"&lt;&gt;"&amp;$B575,$A$1:$A574,$A575))),"")</f>
        <v/>
      </c>
      <c r="O575" s="17"/>
      <c r="AC575" s="14"/>
      <c r="AD575" s="14"/>
      <c r="AE575" s="18"/>
      <c r="AH575" s="19">
        <f t="shared" si="34"/>
        <v>0</v>
      </c>
      <c r="AI575" s="19">
        <f t="shared" si="35"/>
        <v>180</v>
      </c>
      <c r="AM575" s="19">
        <f>IF(Abschlüsse[[#This Row],[Ergeb]]="ET","",SQRT(($AF575-$AK575)^2+($AG575-$AL575)^2))</f>
        <v>0</v>
      </c>
      <c r="AO575" s="13"/>
      <c r="AP575" s="13"/>
      <c r="AQ575" s="19" t="str">
        <f t="shared" si="36"/>
        <v/>
      </c>
      <c r="AU575" s="19" t="str">
        <f t="shared" si="37"/>
        <v/>
      </c>
    </row>
    <row r="576" spans="3:47" ht="25.05" customHeight="1">
      <c r="C576" s="17" t="str">
        <f>IF($A576="","",IF(VLOOKUP($A576,Spiele!$A$2:$D$16,3,FALSE)=$B576,"H","G"))</f>
        <v/>
      </c>
      <c r="D576" s="17" t="str">
        <f>IF($B576="","",IF(VLOOKUP($A576,Spiele!$A$2:$F$16,3,FALSE)=$B576,VLOOKUP($A576,Spiele!$A$2:$F$16,4,FALSE),VLOOKUP($A576,Spiele!$A$2:$F$16,3,FALSE)))</f>
        <v/>
      </c>
      <c r="E576" s="18">
        <f>IF(Abschlüsse[[#This Row],[Ergeb]]="ET",0,COUNTIFS($A$2:$A576,$A576,$B$2:$B576,$B576,$L$2:$L576,"&lt;&gt;ET"))</f>
        <v>0</v>
      </c>
      <c r="F576" s="11"/>
      <c r="G576" s="12"/>
      <c r="H576" s="18">
        <f>COUNTIFS('Rote Karten'!$A$2:$A$4,$A576,'Rote Karten'!$D$2:$D$4,"&lt;&gt;"&amp;$B576,'Rote Karten'!$B$2:$B$4,"&lt;"&amp;$F576,'Rote Karten'!$C$2:$C$4,"&lt;="&amp;$G576)-COUNTIFS('Rote Karten'!$A$2:$A$4,$A576,'Rote Karten'!$D$2:$D$4,$B576,'Rote Karten'!$B$2:$B$4,"&lt;"&amp;$F576,'Rote Karten'!$C$2:$C$4,"&lt;="&amp;$G576)</f>
        <v>0</v>
      </c>
      <c r="I576" s="17" t="str">
        <f>IF(OR($L576="Tor",$L576="ET"),_xlfn.IFNA(IF(VLOOKUP($A576,Spiele!$A$2:$C$16,3,FALSE)=$B576,COUNTIFS($L$2:$L576,"Tor",$B$2:$B576,$B576,$A$2:$A576,$A576)+COUNTIFS($L$2:$L576,"ET",$B$2:$B576,$B576,$A$2:$A576,$A576)&amp;":"&amp;COUNTIFS($L$2:$L576,"Tor",$B$2:$B576,"&lt;&gt;"&amp;$B576,$A$2:$A576,$A576)+COUNTIFS($L$2:$L576,"ET",$B$2:$B576,"&lt;&gt;"&amp;$B576,$A$2:$A576,$A576),COUNTIFS($L$2:$L576,"Tor",$B$2:$B576,"&lt;&gt;"&amp;$B576,$A$2:$A576,$A576)+COUNTIFS($L$2:$L576,"ET",$B$2:$B576,"&lt;&gt;"&amp;$B576,$A$2:$A576,$A576)&amp;":"&amp;COUNTIFS($L$2:$L576,"Tor",$B$2:$B576,$B576,$A$2:$A576,$A576)+COUNTIFS($L$2:$L576,"ET",$B$2:$B576,$B576,$A$2:$A576,$A576)),""),"")</f>
        <v/>
      </c>
      <c r="J576" s="18" t="str">
        <f>_xlfn.IFNA(IF(VLOOKUP($A576,Spiele!$A$2:$D$16,3,FALSE)=$B576,(COUNTIFS($L$1:$L575,"Tor",$B$1:$B575,$B576,$A$1:$A575,$A576)+COUNTIFS($L$1:$L575,"ET",$B$1:$B575,$B576,$A$1:$A575,$A576))-(COUNTIFS($L$1:$L575,"Tor",$B$1:$B575,"&lt;&gt;"&amp;$B576,$A$1:$A575,$A576)+COUNTIFS($L$1:$L575,"ET",$B$1:$B575,"&lt;&gt;"&amp;$B576,$A$1:$A575,$A576)),(COUNTIFS($L$1:$L575,"Tor",$B$1:$B575,$B576,$A$1:$A575,$A576)+COUNTIFS($L$1:$L575,"ET",$B$1:$B575,$B576,$A$1:$A575,$A576))-(COUNTIFS($L$1:$L575,"Tor",$B$1:$B575,"&lt;&gt;"&amp;$B576,$A$1:$A575,$A576)+COUNTIFS($L$1:$L575,"ET",$B$1:$B575,"&lt;&gt;"&amp;$B576,$A$1:$A575,$A576))),"")</f>
        <v/>
      </c>
      <c r="L576" s="18"/>
      <c r="M576" s="3"/>
      <c r="O576" s="17"/>
      <c r="AA576" s="22"/>
      <c r="AB576" s="18"/>
      <c r="AC576" s="14"/>
      <c r="AD576" s="14"/>
      <c r="AE576" s="18"/>
      <c r="AH576" s="19">
        <f t="shared" si="34"/>
        <v>0</v>
      </c>
      <c r="AI576" s="19">
        <f t="shared" si="35"/>
        <v>180</v>
      </c>
      <c r="AJ576" s="3"/>
      <c r="AM576" s="19">
        <f>IF(Abschlüsse[[#This Row],[Ergeb]]="ET","",SQRT(($AF576-$AK576)^2+($AG576-$AL576)^2))</f>
        <v>0</v>
      </c>
      <c r="AO576" s="13"/>
      <c r="AP576" s="13"/>
      <c r="AQ576" s="19" t="str">
        <f t="shared" si="36"/>
        <v/>
      </c>
      <c r="AU576" s="19" t="str">
        <f t="shared" si="37"/>
        <v/>
      </c>
    </row>
    <row r="577" spans="3:47" ht="25.05" customHeight="1">
      <c r="C577" s="17" t="str">
        <f>IF($A577="","",IF(VLOOKUP($A577,Spiele!$A$2:$D$16,3,FALSE)=$B577,"H","G"))</f>
        <v/>
      </c>
      <c r="D577" s="17" t="str">
        <f>IF($B577="","",IF(VLOOKUP($A577,Spiele!$A$2:$F$16,3,FALSE)=$B577,VLOOKUP($A577,Spiele!$A$2:$F$16,4,FALSE),VLOOKUP($A577,Spiele!$A$2:$F$16,3,FALSE)))</f>
        <v/>
      </c>
      <c r="E577" s="18">
        <f>IF(Abschlüsse[[#This Row],[Ergeb]]="ET",0,COUNTIFS($A$2:$A577,$A577,$B$2:$B577,$B577,$L$2:$L577,"&lt;&gt;ET"))</f>
        <v>0</v>
      </c>
      <c r="F577" s="11"/>
      <c r="G577" s="12"/>
      <c r="H577" s="18">
        <f>COUNTIFS('Rote Karten'!$A$2:$A$4,$A577,'Rote Karten'!$D$2:$D$4,"&lt;&gt;"&amp;$B577,'Rote Karten'!$B$2:$B$4,"&lt;"&amp;$F577,'Rote Karten'!$C$2:$C$4,"&lt;="&amp;$G577)-COUNTIFS('Rote Karten'!$A$2:$A$4,$A577,'Rote Karten'!$D$2:$D$4,$B577,'Rote Karten'!$B$2:$B$4,"&lt;"&amp;$F577,'Rote Karten'!$C$2:$C$4,"&lt;="&amp;$G577)</f>
        <v>0</v>
      </c>
      <c r="I577" s="17" t="str">
        <f>IF(OR($L577="Tor",$L577="ET"),_xlfn.IFNA(IF(VLOOKUP($A577,Spiele!$A$2:$C$16,3,FALSE)=$B577,COUNTIFS($L$2:$L577,"Tor",$B$2:$B577,$B577,$A$2:$A577,$A577)+COUNTIFS($L$2:$L577,"ET",$B$2:$B577,$B577,$A$2:$A577,$A577)&amp;":"&amp;COUNTIFS($L$2:$L577,"Tor",$B$2:$B577,"&lt;&gt;"&amp;$B577,$A$2:$A577,$A577)+COUNTIFS($L$2:$L577,"ET",$B$2:$B577,"&lt;&gt;"&amp;$B577,$A$2:$A577,$A577),COUNTIFS($L$2:$L577,"Tor",$B$2:$B577,"&lt;&gt;"&amp;$B577,$A$2:$A577,$A577)+COUNTIFS($L$2:$L577,"ET",$B$2:$B577,"&lt;&gt;"&amp;$B577,$A$2:$A577,$A577)&amp;":"&amp;COUNTIFS($L$2:$L577,"Tor",$B$2:$B577,$B577,$A$2:$A577,$A577)+COUNTIFS($L$2:$L577,"ET",$B$2:$B577,$B577,$A$2:$A577,$A577)),""),"")</f>
        <v/>
      </c>
      <c r="J577" s="18" t="str">
        <f>_xlfn.IFNA(IF(VLOOKUP($A577,Spiele!$A$2:$D$16,3,FALSE)=$B577,(COUNTIFS($L$1:$L576,"Tor",$B$1:$B576,$B577,$A$1:$A576,$A577)+COUNTIFS($L$1:$L576,"ET",$B$1:$B576,$B577,$A$1:$A576,$A577))-(COUNTIFS($L$1:$L576,"Tor",$B$1:$B576,"&lt;&gt;"&amp;$B577,$A$1:$A576,$A577)+COUNTIFS($L$1:$L576,"ET",$B$1:$B576,"&lt;&gt;"&amp;$B577,$A$1:$A576,$A577)),(COUNTIFS($L$1:$L576,"Tor",$B$1:$B576,$B577,$A$1:$A576,$A577)+COUNTIFS($L$1:$L576,"ET",$B$1:$B576,$B577,$A$1:$A576,$A577))-(COUNTIFS($L$1:$L576,"Tor",$B$1:$B576,"&lt;&gt;"&amp;$B577,$A$1:$A576,$A577)+COUNTIFS($L$1:$L576,"ET",$B$1:$B576,"&lt;&gt;"&amp;$B577,$A$1:$A576,$A577))),"")</f>
        <v/>
      </c>
      <c r="O577" s="17"/>
      <c r="AC577" s="14"/>
      <c r="AD577" s="14"/>
      <c r="AE577" s="18"/>
      <c r="AH577" s="19">
        <f t="shared" si="34"/>
        <v>0</v>
      </c>
      <c r="AI577" s="19">
        <f t="shared" si="35"/>
        <v>180</v>
      </c>
      <c r="AM577" s="19">
        <f>IF(Abschlüsse[[#This Row],[Ergeb]]="ET","",SQRT(($AF577-$AK577)^2+($AG577-$AL577)^2))</f>
        <v>0</v>
      </c>
      <c r="AO577" s="13"/>
      <c r="AP577" s="13"/>
      <c r="AQ577" s="19" t="str">
        <f t="shared" si="36"/>
        <v/>
      </c>
      <c r="AU577" s="19" t="str">
        <f t="shared" si="37"/>
        <v/>
      </c>
    </row>
    <row r="578" spans="3:47" ht="25.05" customHeight="1">
      <c r="C578" s="17" t="str">
        <f>IF($A578="","",IF(VLOOKUP($A578,Spiele!$A$2:$D$16,3,FALSE)=$B578,"H","G"))</f>
        <v/>
      </c>
      <c r="D578" s="17" t="str">
        <f>IF($B578="","",IF(VLOOKUP($A578,Spiele!$A$2:$F$16,3,FALSE)=$B578,VLOOKUP($A578,Spiele!$A$2:$F$16,4,FALSE),VLOOKUP($A578,Spiele!$A$2:$F$16,3,FALSE)))</f>
        <v/>
      </c>
      <c r="E578" s="18">
        <f>IF(Abschlüsse[[#This Row],[Ergeb]]="ET",0,COUNTIFS($A$2:$A578,$A578,$B$2:$B578,$B578,$L$2:$L578,"&lt;&gt;ET"))</f>
        <v>0</v>
      </c>
      <c r="F578" s="11"/>
      <c r="G578" s="12"/>
      <c r="H578" s="18">
        <f>COUNTIFS('Rote Karten'!$A$2:$A$4,$A578,'Rote Karten'!$D$2:$D$4,"&lt;&gt;"&amp;$B578,'Rote Karten'!$B$2:$B$4,"&lt;"&amp;$F578,'Rote Karten'!$C$2:$C$4,"&lt;="&amp;$G578)-COUNTIFS('Rote Karten'!$A$2:$A$4,$A578,'Rote Karten'!$D$2:$D$4,$B578,'Rote Karten'!$B$2:$B$4,"&lt;"&amp;$F578,'Rote Karten'!$C$2:$C$4,"&lt;="&amp;$G578)</f>
        <v>0</v>
      </c>
      <c r="I578" s="17" t="str">
        <f>IF(OR($L578="Tor",$L578="ET"),_xlfn.IFNA(IF(VLOOKUP($A578,Spiele!$A$2:$C$16,3,FALSE)=$B578,COUNTIFS($L$2:$L578,"Tor",$B$2:$B578,$B578,$A$2:$A578,$A578)+COUNTIFS($L$2:$L578,"ET",$B$2:$B578,$B578,$A$2:$A578,$A578)&amp;":"&amp;COUNTIFS($L$2:$L578,"Tor",$B$2:$B578,"&lt;&gt;"&amp;$B578,$A$2:$A578,$A578)+COUNTIFS($L$2:$L578,"ET",$B$2:$B578,"&lt;&gt;"&amp;$B578,$A$2:$A578,$A578),COUNTIFS($L$2:$L578,"Tor",$B$2:$B578,"&lt;&gt;"&amp;$B578,$A$2:$A578,$A578)+COUNTIFS($L$2:$L578,"ET",$B$2:$B578,"&lt;&gt;"&amp;$B578,$A$2:$A578,$A578)&amp;":"&amp;COUNTIFS($L$2:$L578,"Tor",$B$2:$B578,$B578,$A$2:$A578,$A578)+COUNTIFS($L$2:$L578,"ET",$B$2:$B578,$B578,$A$2:$A578,$A578)),""),"")</f>
        <v/>
      </c>
      <c r="J578" s="18" t="str">
        <f>_xlfn.IFNA(IF(VLOOKUP($A578,Spiele!$A$2:$D$16,3,FALSE)=$B578,(COUNTIFS($L$1:$L577,"Tor",$B$1:$B577,$B578,$A$1:$A577,$A578)+COUNTIFS($L$1:$L577,"ET",$B$1:$B577,$B578,$A$1:$A577,$A578))-(COUNTIFS($L$1:$L577,"Tor",$B$1:$B577,"&lt;&gt;"&amp;$B578,$A$1:$A577,$A578)+COUNTIFS($L$1:$L577,"ET",$B$1:$B577,"&lt;&gt;"&amp;$B578,$A$1:$A577,$A578)),(COUNTIFS($L$1:$L577,"Tor",$B$1:$B577,$B578,$A$1:$A577,$A578)+COUNTIFS($L$1:$L577,"ET",$B$1:$B577,$B578,$A$1:$A577,$A578))-(COUNTIFS($L$1:$L577,"Tor",$B$1:$B577,"&lt;&gt;"&amp;$B578,$A$1:$A577,$A578)+COUNTIFS($L$1:$L577,"ET",$B$1:$B577,"&lt;&gt;"&amp;$B578,$A$1:$A577,$A578))),"")</f>
        <v/>
      </c>
      <c r="O578" s="17"/>
      <c r="AC578" s="14"/>
      <c r="AD578" s="14"/>
      <c r="AE578" s="18"/>
      <c r="AH578" s="19">
        <f t="shared" si="34"/>
        <v>0</v>
      </c>
      <c r="AI578" s="19">
        <f t="shared" si="35"/>
        <v>180</v>
      </c>
      <c r="AM578" s="19">
        <f>IF(Abschlüsse[[#This Row],[Ergeb]]="ET","",SQRT(($AF578-$AK578)^2+($AG578-$AL578)^2))</f>
        <v>0</v>
      </c>
      <c r="AO578" s="13"/>
      <c r="AP578" s="13"/>
      <c r="AQ578" s="19" t="str">
        <f t="shared" si="36"/>
        <v/>
      </c>
      <c r="AU578" s="19" t="str">
        <f t="shared" si="37"/>
        <v/>
      </c>
    </row>
    <row r="579" spans="3:47" ht="25.05" customHeight="1">
      <c r="C579" s="17" t="str">
        <f>IF($A579="","",IF(VLOOKUP($A579,Spiele!$A$2:$D$16,3,FALSE)=$B579,"H","G"))</f>
        <v/>
      </c>
      <c r="D579" s="17" t="str">
        <f>IF($B579="","",IF(VLOOKUP($A579,Spiele!$A$2:$F$16,3,FALSE)=$B579,VLOOKUP($A579,Spiele!$A$2:$F$16,4,FALSE),VLOOKUP($A579,Spiele!$A$2:$F$16,3,FALSE)))</f>
        <v/>
      </c>
      <c r="E579" s="18">
        <f>IF(Abschlüsse[[#This Row],[Ergeb]]="ET",0,COUNTIFS($A$2:$A579,$A579,$B$2:$B579,$B579,$L$2:$L579,"&lt;&gt;ET"))</f>
        <v>0</v>
      </c>
      <c r="F579" s="11"/>
      <c r="G579" s="12"/>
      <c r="H579" s="18">
        <f>COUNTIFS('Rote Karten'!$A$2:$A$4,$A579,'Rote Karten'!$D$2:$D$4,"&lt;&gt;"&amp;$B579,'Rote Karten'!$B$2:$B$4,"&lt;"&amp;$F579,'Rote Karten'!$C$2:$C$4,"&lt;="&amp;$G579)-COUNTIFS('Rote Karten'!$A$2:$A$4,$A579,'Rote Karten'!$D$2:$D$4,$B579,'Rote Karten'!$B$2:$B$4,"&lt;"&amp;$F579,'Rote Karten'!$C$2:$C$4,"&lt;="&amp;$G579)</f>
        <v>0</v>
      </c>
      <c r="I579" s="17" t="str">
        <f>IF(OR($L579="Tor",$L579="ET"),_xlfn.IFNA(IF(VLOOKUP($A579,Spiele!$A$2:$C$16,3,FALSE)=$B579,COUNTIFS($L$2:$L579,"Tor",$B$2:$B579,$B579,$A$2:$A579,$A579)+COUNTIFS($L$2:$L579,"ET",$B$2:$B579,$B579,$A$2:$A579,$A579)&amp;":"&amp;COUNTIFS($L$2:$L579,"Tor",$B$2:$B579,"&lt;&gt;"&amp;$B579,$A$2:$A579,$A579)+COUNTIFS($L$2:$L579,"ET",$B$2:$B579,"&lt;&gt;"&amp;$B579,$A$2:$A579,$A579),COUNTIFS($L$2:$L579,"Tor",$B$2:$B579,"&lt;&gt;"&amp;$B579,$A$2:$A579,$A579)+COUNTIFS($L$2:$L579,"ET",$B$2:$B579,"&lt;&gt;"&amp;$B579,$A$2:$A579,$A579)&amp;":"&amp;COUNTIFS($L$2:$L579,"Tor",$B$2:$B579,$B579,$A$2:$A579,$A579)+COUNTIFS($L$2:$L579,"ET",$B$2:$B579,$B579,$A$2:$A579,$A579)),""),"")</f>
        <v/>
      </c>
      <c r="J579" s="18" t="str">
        <f>_xlfn.IFNA(IF(VLOOKUP($A579,Spiele!$A$2:$D$16,3,FALSE)=$B579,(COUNTIFS($L$1:$L578,"Tor",$B$1:$B578,$B579,$A$1:$A578,$A579)+COUNTIFS($L$1:$L578,"ET",$B$1:$B578,$B579,$A$1:$A578,$A579))-(COUNTIFS($L$1:$L578,"Tor",$B$1:$B578,"&lt;&gt;"&amp;$B579,$A$1:$A578,$A579)+COUNTIFS($L$1:$L578,"ET",$B$1:$B578,"&lt;&gt;"&amp;$B579,$A$1:$A578,$A579)),(COUNTIFS($L$1:$L578,"Tor",$B$1:$B578,$B579,$A$1:$A578,$A579)+COUNTIFS($L$1:$L578,"ET",$B$1:$B578,$B579,$A$1:$A578,$A579))-(COUNTIFS($L$1:$L578,"Tor",$B$1:$B578,"&lt;&gt;"&amp;$B579,$A$1:$A578,$A579)+COUNTIFS($L$1:$L578,"ET",$B$1:$B578,"&lt;&gt;"&amp;$B579,$A$1:$A578,$A579))),"")</f>
        <v/>
      </c>
      <c r="O579" s="17"/>
      <c r="AC579" s="14"/>
      <c r="AD579" s="14"/>
      <c r="AE579" s="18"/>
      <c r="AH579" s="19">
        <f t="shared" ref="AH579:AH642" si="38">IF($L579="ET","",IF($AF579&gt;3.66,SQRT($AG579^2+($AF579-(7.32/2))^2),IF($AF579&lt;-3.66,SQRT($AG579^2+($AF579+(7.32/2))^2),$AG579)))</f>
        <v>0</v>
      </c>
      <c r="AI579" s="19">
        <f t="shared" ref="AI579:AI642" si="39">IF($L579="ET","",IF(DEGREES(ATAN((7.32*$AG579)/($AG579^2+$AF579^2-(7.32/2)^2)))&lt;=0,180+DEGREES(ATAN((7.32*$AG579)/($AG579^2+$AF579^2-(7.32/2)^2))),DEGREES(ATAN((7.32*$AG579)/($AG579^2+$AF579^2-(7.32/2)^2)))))</f>
        <v>180</v>
      </c>
      <c r="AM579" s="19">
        <f>IF(Abschlüsse[[#This Row],[Ergeb]]="ET","",SQRT(($AF579-$AK579)^2+($AG579-$AL579)^2))</f>
        <v>0</v>
      </c>
      <c r="AO579" s="13"/>
      <c r="AP579" s="13"/>
      <c r="AQ579" s="19" t="str">
        <f t="shared" si="36"/>
        <v/>
      </c>
      <c r="AU579" s="19" t="str">
        <f t="shared" si="37"/>
        <v/>
      </c>
    </row>
    <row r="580" spans="3:47" ht="25.05" customHeight="1">
      <c r="C580" s="17" t="str">
        <f>IF($A580="","",IF(VLOOKUP($A580,Spiele!$A$2:$D$16,3,FALSE)=$B580,"H","G"))</f>
        <v/>
      </c>
      <c r="D580" s="17" t="str">
        <f>IF($B580="","",IF(VLOOKUP($A580,Spiele!$A$2:$F$16,3,FALSE)=$B580,VLOOKUP($A580,Spiele!$A$2:$F$16,4,FALSE),VLOOKUP($A580,Spiele!$A$2:$F$16,3,FALSE)))</f>
        <v/>
      </c>
      <c r="E580" s="18">
        <f>IF(Abschlüsse[[#This Row],[Ergeb]]="ET",0,COUNTIFS($A$2:$A580,$A580,$B$2:$B580,$B580,$L$2:$L580,"&lt;&gt;ET"))</f>
        <v>0</v>
      </c>
      <c r="F580" s="11"/>
      <c r="G580" s="12"/>
      <c r="H580" s="18">
        <f>COUNTIFS('Rote Karten'!$A$2:$A$4,$A580,'Rote Karten'!$D$2:$D$4,"&lt;&gt;"&amp;$B580,'Rote Karten'!$B$2:$B$4,"&lt;"&amp;$F580,'Rote Karten'!$C$2:$C$4,"&lt;="&amp;$G580)-COUNTIFS('Rote Karten'!$A$2:$A$4,$A580,'Rote Karten'!$D$2:$D$4,$B580,'Rote Karten'!$B$2:$B$4,"&lt;"&amp;$F580,'Rote Karten'!$C$2:$C$4,"&lt;="&amp;$G580)</f>
        <v>0</v>
      </c>
      <c r="I580" s="17" t="str">
        <f>IF(OR($L580="Tor",$L580="ET"),_xlfn.IFNA(IF(VLOOKUP($A580,Spiele!$A$2:$C$16,3,FALSE)=$B580,COUNTIFS($L$2:$L580,"Tor",$B$2:$B580,$B580,$A$2:$A580,$A580)+COUNTIFS($L$2:$L580,"ET",$B$2:$B580,$B580,$A$2:$A580,$A580)&amp;":"&amp;COUNTIFS($L$2:$L580,"Tor",$B$2:$B580,"&lt;&gt;"&amp;$B580,$A$2:$A580,$A580)+COUNTIFS($L$2:$L580,"ET",$B$2:$B580,"&lt;&gt;"&amp;$B580,$A$2:$A580,$A580),COUNTIFS($L$2:$L580,"Tor",$B$2:$B580,"&lt;&gt;"&amp;$B580,$A$2:$A580,$A580)+COUNTIFS($L$2:$L580,"ET",$B$2:$B580,"&lt;&gt;"&amp;$B580,$A$2:$A580,$A580)&amp;":"&amp;COUNTIFS($L$2:$L580,"Tor",$B$2:$B580,$B580,$A$2:$A580,$A580)+COUNTIFS($L$2:$L580,"ET",$B$2:$B580,$B580,$A$2:$A580,$A580)),""),"")</f>
        <v/>
      </c>
      <c r="J580" s="18" t="str">
        <f>_xlfn.IFNA(IF(VLOOKUP($A580,Spiele!$A$2:$D$16,3,FALSE)=$B580,(COUNTIFS($L$1:$L579,"Tor",$B$1:$B579,$B580,$A$1:$A579,$A580)+COUNTIFS($L$1:$L579,"ET",$B$1:$B579,$B580,$A$1:$A579,$A580))-(COUNTIFS($L$1:$L579,"Tor",$B$1:$B579,"&lt;&gt;"&amp;$B580,$A$1:$A579,$A580)+COUNTIFS($L$1:$L579,"ET",$B$1:$B579,"&lt;&gt;"&amp;$B580,$A$1:$A579,$A580)),(COUNTIFS($L$1:$L579,"Tor",$B$1:$B579,$B580,$A$1:$A579,$A580)+COUNTIFS($L$1:$L579,"ET",$B$1:$B579,$B580,$A$1:$A579,$A580))-(COUNTIFS($L$1:$L579,"Tor",$B$1:$B579,"&lt;&gt;"&amp;$B580,$A$1:$A579,$A580)+COUNTIFS($L$1:$L579,"ET",$B$1:$B579,"&lt;&gt;"&amp;$B580,$A$1:$A579,$A580))),"")</f>
        <v/>
      </c>
      <c r="O580" s="17"/>
      <c r="AC580" s="14"/>
      <c r="AD580" s="14"/>
      <c r="AE580" s="18"/>
      <c r="AH580" s="19">
        <f t="shared" si="38"/>
        <v>0</v>
      </c>
      <c r="AI580" s="19">
        <f t="shared" si="39"/>
        <v>180</v>
      </c>
      <c r="AM580" s="19">
        <f>IF(Abschlüsse[[#This Row],[Ergeb]]="ET","",SQRT(($AF580-$AK580)^2+($AG580-$AL580)^2))</f>
        <v>0</v>
      </c>
      <c r="AO580" s="13"/>
      <c r="AP580" s="13"/>
      <c r="AQ580" s="19" t="str">
        <f t="shared" si="36"/>
        <v/>
      </c>
      <c r="AU580" s="19" t="str">
        <f t="shared" si="37"/>
        <v/>
      </c>
    </row>
    <row r="581" spans="3:47" ht="25.05" customHeight="1">
      <c r="C581" s="17" t="str">
        <f>IF($A581="","",IF(VLOOKUP($A581,Spiele!$A$2:$D$16,3,FALSE)=$B581,"H","G"))</f>
        <v/>
      </c>
      <c r="D581" s="17" t="str">
        <f>IF($B581="","",IF(VLOOKUP($A581,Spiele!$A$2:$F$16,3,FALSE)=$B581,VLOOKUP($A581,Spiele!$A$2:$F$16,4,FALSE),VLOOKUP($A581,Spiele!$A$2:$F$16,3,FALSE)))</f>
        <v/>
      </c>
      <c r="E581" s="18">
        <f>IF(Abschlüsse[[#This Row],[Ergeb]]="ET",0,COUNTIFS($A$2:$A581,$A581,$B$2:$B581,$B581,$L$2:$L581,"&lt;&gt;ET"))</f>
        <v>0</v>
      </c>
      <c r="F581" s="11"/>
      <c r="G581" s="12"/>
      <c r="H581" s="18">
        <f>COUNTIFS('Rote Karten'!$A$2:$A$4,$A581,'Rote Karten'!$D$2:$D$4,"&lt;&gt;"&amp;$B581,'Rote Karten'!$B$2:$B$4,"&lt;"&amp;$F581,'Rote Karten'!$C$2:$C$4,"&lt;="&amp;$G581)-COUNTIFS('Rote Karten'!$A$2:$A$4,$A581,'Rote Karten'!$D$2:$D$4,$B581,'Rote Karten'!$B$2:$B$4,"&lt;"&amp;$F581,'Rote Karten'!$C$2:$C$4,"&lt;="&amp;$G581)</f>
        <v>0</v>
      </c>
      <c r="I581" s="17" t="str">
        <f>IF(OR($L581="Tor",$L581="ET"),_xlfn.IFNA(IF(VLOOKUP($A581,Spiele!$A$2:$C$16,3,FALSE)=$B581,COUNTIFS($L$2:$L581,"Tor",$B$2:$B581,$B581,$A$2:$A581,$A581)+COUNTIFS($L$2:$L581,"ET",$B$2:$B581,$B581,$A$2:$A581,$A581)&amp;":"&amp;COUNTIFS($L$2:$L581,"Tor",$B$2:$B581,"&lt;&gt;"&amp;$B581,$A$2:$A581,$A581)+COUNTIFS($L$2:$L581,"ET",$B$2:$B581,"&lt;&gt;"&amp;$B581,$A$2:$A581,$A581),COUNTIFS($L$2:$L581,"Tor",$B$2:$B581,"&lt;&gt;"&amp;$B581,$A$2:$A581,$A581)+COUNTIFS($L$2:$L581,"ET",$B$2:$B581,"&lt;&gt;"&amp;$B581,$A$2:$A581,$A581)&amp;":"&amp;COUNTIFS($L$2:$L581,"Tor",$B$2:$B581,$B581,$A$2:$A581,$A581)+COUNTIFS($L$2:$L581,"ET",$B$2:$B581,$B581,$A$2:$A581,$A581)),""),"")</f>
        <v/>
      </c>
      <c r="J581" s="18" t="str">
        <f>_xlfn.IFNA(IF(VLOOKUP($A581,Spiele!$A$2:$D$16,3,FALSE)=$B581,(COUNTIFS($L$1:$L580,"Tor",$B$1:$B580,$B581,$A$1:$A580,$A581)+COUNTIFS($L$1:$L580,"ET",$B$1:$B580,$B581,$A$1:$A580,$A581))-(COUNTIFS($L$1:$L580,"Tor",$B$1:$B580,"&lt;&gt;"&amp;$B581,$A$1:$A580,$A581)+COUNTIFS($L$1:$L580,"ET",$B$1:$B580,"&lt;&gt;"&amp;$B581,$A$1:$A580,$A581)),(COUNTIFS($L$1:$L580,"Tor",$B$1:$B580,$B581,$A$1:$A580,$A581)+COUNTIFS($L$1:$L580,"ET",$B$1:$B580,$B581,$A$1:$A580,$A581))-(COUNTIFS($L$1:$L580,"Tor",$B$1:$B580,"&lt;&gt;"&amp;$B581,$A$1:$A580,$A581)+COUNTIFS($L$1:$L580,"ET",$B$1:$B580,"&lt;&gt;"&amp;$B581,$A$1:$A580,$A581))),"")</f>
        <v/>
      </c>
      <c r="O581" s="17"/>
      <c r="AC581" s="14"/>
      <c r="AD581" s="14"/>
      <c r="AE581" s="18"/>
      <c r="AH581" s="19">
        <f t="shared" si="38"/>
        <v>0</v>
      </c>
      <c r="AI581" s="19">
        <f t="shared" si="39"/>
        <v>180</v>
      </c>
      <c r="AM581" s="19">
        <f>IF(Abschlüsse[[#This Row],[Ergeb]]="ET","",SQRT(($AF581-$AK581)^2+($AG581-$AL581)^2))</f>
        <v>0</v>
      </c>
      <c r="AO581" s="13"/>
      <c r="AP581" s="13"/>
      <c r="AQ581" s="19" t="str">
        <f t="shared" si="36"/>
        <v/>
      </c>
      <c r="AU581" s="19" t="str">
        <f t="shared" si="37"/>
        <v/>
      </c>
    </row>
    <row r="582" spans="3:47" ht="25.05" customHeight="1">
      <c r="C582" s="17" t="str">
        <f>IF($A582="","",IF(VLOOKUP($A582,Spiele!$A$2:$D$16,3,FALSE)=$B582,"H","G"))</f>
        <v/>
      </c>
      <c r="D582" s="17" t="str">
        <f>IF($B582="","",IF(VLOOKUP($A582,Spiele!$A$2:$F$16,3,FALSE)=$B582,VLOOKUP($A582,Spiele!$A$2:$F$16,4,FALSE),VLOOKUP($A582,Spiele!$A$2:$F$16,3,FALSE)))</f>
        <v/>
      </c>
      <c r="E582" s="18">
        <f>IF(Abschlüsse[[#This Row],[Ergeb]]="ET",0,COUNTIFS($A$2:$A582,$A582,$B$2:$B582,$B582,$L$2:$L582,"&lt;&gt;ET"))</f>
        <v>0</v>
      </c>
      <c r="F582" s="11"/>
      <c r="G582" s="12"/>
      <c r="H582" s="18">
        <f>COUNTIFS('Rote Karten'!$A$2:$A$4,$A582,'Rote Karten'!$D$2:$D$4,"&lt;&gt;"&amp;$B582,'Rote Karten'!$B$2:$B$4,"&lt;"&amp;$F582,'Rote Karten'!$C$2:$C$4,"&lt;="&amp;$G582)-COUNTIFS('Rote Karten'!$A$2:$A$4,$A582,'Rote Karten'!$D$2:$D$4,$B582,'Rote Karten'!$B$2:$B$4,"&lt;"&amp;$F582,'Rote Karten'!$C$2:$C$4,"&lt;="&amp;$G582)</f>
        <v>0</v>
      </c>
      <c r="I582" s="17" t="str">
        <f>IF(OR($L582="Tor",$L582="ET"),_xlfn.IFNA(IF(VLOOKUP($A582,Spiele!$A$2:$C$16,3,FALSE)=$B582,COUNTIFS($L$2:$L582,"Tor",$B$2:$B582,$B582,$A$2:$A582,$A582)+COUNTIFS($L$2:$L582,"ET",$B$2:$B582,$B582,$A$2:$A582,$A582)&amp;":"&amp;COUNTIFS($L$2:$L582,"Tor",$B$2:$B582,"&lt;&gt;"&amp;$B582,$A$2:$A582,$A582)+COUNTIFS($L$2:$L582,"ET",$B$2:$B582,"&lt;&gt;"&amp;$B582,$A$2:$A582,$A582),COUNTIFS($L$2:$L582,"Tor",$B$2:$B582,"&lt;&gt;"&amp;$B582,$A$2:$A582,$A582)+COUNTIFS($L$2:$L582,"ET",$B$2:$B582,"&lt;&gt;"&amp;$B582,$A$2:$A582,$A582)&amp;":"&amp;COUNTIFS($L$2:$L582,"Tor",$B$2:$B582,$B582,$A$2:$A582,$A582)+COUNTIFS($L$2:$L582,"ET",$B$2:$B582,$B582,$A$2:$A582,$A582)),""),"")</f>
        <v/>
      </c>
      <c r="J582" s="18" t="str">
        <f>_xlfn.IFNA(IF(VLOOKUP($A582,Spiele!$A$2:$D$16,3,FALSE)=$B582,(COUNTIFS($L$1:$L581,"Tor",$B$1:$B581,$B582,$A$1:$A581,$A582)+COUNTIFS($L$1:$L581,"ET",$B$1:$B581,$B582,$A$1:$A581,$A582))-(COUNTIFS($L$1:$L581,"Tor",$B$1:$B581,"&lt;&gt;"&amp;$B582,$A$1:$A581,$A582)+COUNTIFS($L$1:$L581,"ET",$B$1:$B581,"&lt;&gt;"&amp;$B582,$A$1:$A581,$A582)),(COUNTIFS($L$1:$L581,"Tor",$B$1:$B581,$B582,$A$1:$A581,$A582)+COUNTIFS($L$1:$L581,"ET",$B$1:$B581,$B582,$A$1:$A581,$A582))-(COUNTIFS($L$1:$L581,"Tor",$B$1:$B581,"&lt;&gt;"&amp;$B582,$A$1:$A581,$A582)+COUNTIFS($L$1:$L581,"ET",$B$1:$B581,"&lt;&gt;"&amp;$B582,$A$1:$A581,$A582))),"")</f>
        <v/>
      </c>
      <c r="L582" s="18"/>
      <c r="M582" s="3"/>
      <c r="O582" s="17"/>
      <c r="AA582" s="22"/>
      <c r="AB582" s="18"/>
      <c r="AC582" s="14"/>
      <c r="AD582" s="14"/>
      <c r="AE582" s="18"/>
      <c r="AH582" s="19">
        <f t="shared" si="38"/>
        <v>0</v>
      </c>
      <c r="AI582" s="19">
        <f t="shared" si="39"/>
        <v>180</v>
      </c>
      <c r="AJ582" s="3"/>
      <c r="AM582" s="19">
        <f>IF(Abschlüsse[[#This Row],[Ergeb]]="ET","",SQRT(($AF582-$AK582)^2+($AG582-$AL582)^2))</f>
        <v>0</v>
      </c>
      <c r="AO582" s="13"/>
      <c r="AP582" s="13"/>
      <c r="AQ582" s="19" t="str">
        <f t="shared" si="36"/>
        <v/>
      </c>
      <c r="AU582" s="19" t="str">
        <f t="shared" si="37"/>
        <v/>
      </c>
    </row>
    <row r="583" spans="3:47" ht="25.05" customHeight="1">
      <c r="C583" s="17" t="str">
        <f>IF($A583="","",IF(VLOOKUP($A583,Spiele!$A$2:$D$16,3,FALSE)=$B583,"H","G"))</f>
        <v/>
      </c>
      <c r="D583" s="17" t="str">
        <f>IF($B583="","",IF(VLOOKUP($A583,Spiele!$A$2:$F$16,3,FALSE)=$B583,VLOOKUP($A583,Spiele!$A$2:$F$16,4,FALSE),VLOOKUP($A583,Spiele!$A$2:$F$16,3,FALSE)))</f>
        <v/>
      </c>
      <c r="E583" s="18">
        <f>IF(Abschlüsse[[#This Row],[Ergeb]]="ET",0,COUNTIFS($A$2:$A583,$A583,$B$2:$B583,$B583,$L$2:$L583,"&lt;&gt;ET"))</f>
        <v>0</v>
      </c>
      <c r="F583" s="11"/>
      <c r="G583" s="12"/>
      <c r="H583" s="18">
        <f>COUNTIFS('Rote Karten'!$A$2:$A$4,$A583,'Rote Karten'!$D$2:$D$4,"&lt;&gt;"&amp;$B583,'Rote Karten'!$B$2:$B$4,"&lt;"&amp;$F583,'Rote Karten'!$C$2:$C$4,"&lt;="&amp;$G583)-COUNTIFS('Rote Karten'!$A$2:$A$4,$A583,'Rote Karten'!$D$2:$D$4,$B583,'Rote Karten'!$B$2:$B$4,"&lt;"&amp;$F583,'Rote Karten'!$C$2:$C$4,"&lt;="&amp;$G583)</f>
        <v>0</v>
      </c>
      <c r="I583" s="17" t="str">
        <f>IF(OR($L583="Tor",$L583="ET"),_xlfn.IFNA(IF(VLOOKUP($A583,Spiele!$A$2:$C$16,3,FALSE)=$B583,COUNTIFS($L$2:$L583,"Tor",$B$2:$B583,$B583,$A$2:$A583,$A583)+COUNTIFS($L$2:$L583,"ET",$B$2:$B583,$B583,$A$2:$A583,$A583)&amp;":"&amp;COUNTIFS($L$2:$L583,"Tor",$B$2:$B583,"&lt;&gt;"&amp;$B583,$A$2:$A583,$A583)+COUNTIFS($L$2:$L583,"ET",$B$2:$B583,"&lt;&gt;"&amp;$B583,$A$2:$A583,$A583),COUNTIFS($L$2:$L583,"Tor",$B$2:$B583,"&lt;&gt;"&amp;$B583,$A$2:$A583,$A583)+COUNTIFS($L$2:$L583,"ET",$B$2:$B583,"&lt;&gt;"&amp;$B583,$A$2:$A583,$A583)&amp;":"&amp;COUNTIFS($L$2:$L583,"Tor",$B$2:$B583,$B583,$A$2:$A583,$A583)+COUNTIFS($L$2:$L583,"ET",$B$2:$B583,$B583,$A$2:$A583,$A583)),""),"")</f>
        <v/>
      </c>
      <c r="J583" s="18" t="str">
        <f>_xlfn.IFNA(IF(VLOOKUP($A583,Spiele!$A$2:$D$16,3,FALSE)=$B583,(COUNTIFS($L$1:$L582,"Tor",$B$1:$B582,$B583,$A$1:$A582,$A583)+COUNTIFS($L$1:$L582,"ET",$B$1:$B582,$B583,$A$1:$A582,$A583))-(COUNTIFS($L$1:$L582,"Tor",$B$1:$B582,"&lt;&gt;"&amp;$B583,$A$1:$A582,$A583)+COUNTIFS($L$1:$L582,"ET",$B$1:$B582,"&lt;&gt;"&amp;$B583,$A$1:$A582,$A583)),(COUNTIFS($L$1:$L582,"Tor",$B$1:$B582,$B583,$A$1:$A582,$A583)+COUNTIFS($L$1:$L582,"ET",$B$1:$B582,$B583,$A$1:$A582,$A583))-(COUNTIFS($L$1:$L582,"Tor",$B$1:$B582,"&lt;&gt;"&amp;$B583,$A$1:$A582,$A583)+COUNTIFS($L$1:$L582,"ET",$B$1:$B582,"&lt;&gt;"&amp;$B583,$A$1:$A582,$A583))),"")</f>
        <v/>
      </c>
      <c r="L583" s="18"/>
      <c r="M583" s="3"/>
      <c r="O583" s="17"/>
      <c r="AA583" s="22"/>
      <c r="AB583" s="18"/>
      <c r="AC583" s="14"/>
      <c r="AD583" s="14"/>
      <c r="AE583" s="18"/>
      <c r="AH583" s="19">
        <f t="shared" si="38"/>
        <v>0</v>
      </c>
      <c r="AI583" s="19">
        <f t="shared" si="39"/>
        <v>180</v>
      </c>
      <c r="AJ583" s="3"/>
      <c r="AM583" s="19">
        <f>IF(Abschlüsse[[#This Row],[Ergeb]]="ET","",SQRT(($AF583-$AK583)^2+($AG583-$AL583)^2))</f>
        <v>0</v>
      </c>
      <c r="AO583" s="13"/>
      <c r="AP583" s="13"/>
      <c r="AQ583" s="19" t="str">
        <f t="shared" si="36"/>
        <v/>
      </c>
      <c r="AU583" s="19" t="str">
        <f t="shared" si="37"/>
        <v/>
      </c>
    </row>
    <row r="584" spans="3:47" ht="25.05" customHeight="1">
      <c r="C584" s="17" t="str">
        <f>IF($A584="","",IF(VLOOKUP($A584,Spiele!$A$2:$D$16,3,FALSE)=$B584,"H","G"))</f>
        <v/>
      </c>
      <c r="D584" s="17" t="str">
        <f>IF($B584="","",IF(VLOOKUP($A584,Spiele!$A$2:$F$16,3,FALSE)=$B584,VLOOKUP($A584,Spiele!$A$2:$F$16,4,FALSE),VLOOKUP($A584,Spiele!$A$2:$F$16,3,FALSE)))</f>
        <v/>
      </c>
      <c r="E584" s="18">
        <f>IF(Abschlüsse[[#This Row],[Ergeb]]="ET",0,COUNTIFS($A$2:$A584,$A584,$B$2:$B584,$B584,$L$2:$L584,"&lt;&gt;ET"))</f>
        <v>0</v>
      </c>
      <c r="F584" s="11"/>
      <c r="G584" s="12"/>
      <c r="H584" s="18">
        <f>COUNTIFS('Rote Karten'!$A$2:$A$4,$A584,'Rote Karten'!$D$2:$D$4,"&lt;&gt;"&amp;$B584,'Rote Karten'!$B$2:$B$4,"&lt;"&amp;$F584,'Rote Karten'!$C$2:$C$4,"&lt;="&amp;$G584)-COUNTIFS('Rote Karten'!$A$2:$A$4,$A584,'Rote Karten'!$D$2:$D$4,$B584,'Rote Karten'!$B$2:$B$4,"&lt;"&amp;$F584,'Rote Karten'!$C$2:$C$4,"&lt;="&amp;$G584)</f>
        <v>0</v>
      </c>
      <c r="I584" s="17" t="str">
        <f>IF(OR($L584="Tor",$L584="ET"),_xlfn.IFNA(IF(VLOOKUP($A584,Spiele!$A$2:$C$16,3,FALSE)=$B584,COUNTIFS($L$2:$L584,"Tor",$B$2:$B584,$B584,$A$2:$A584,$A584)+COUNTIFS($L$2:$L584,"ET",$B$2:$B584,$B584,$A$2:$A584,$A584)&amp;":"&amp;COUNTIFS($L$2:$L584,"Tor",$B$2:$B584,"&lt;&gt;"&amp;$B584,$A$2:$A584,$A584)+COUNTIFS($L$2:$L584,"ET",$B$2:$B584,"&lt;&gt;"&amp;$B584,$A$2:$A584,$A584),COUNTIFS($L$2:$L584,"Tor",$B$2:$B584,"&lt;&gt;"&amp;$B584,$A$2:$A584,$A584)+COUNTIFS($L$2:$L584,"ET",$B$2:$B584,"&lt;&gt;"&amp;$B584,$A$2:$A584,$A584)&amp;":"&amp;COUNTIFS($L$2:$L584,"Tor",$B$2:$B584,$B584,$A$2:$A584,$A584)+COUNTIFS($L$2:$L584,"ET",$B$2:$B584,$B584,$A$2:$A584,$A584)),""),"")</f>
        <v/>
      </c>
      <c r="J584" s="18" t="str">
        <f>_xlfn.IFNA(IF(VLOOKUP($A584,Spiele!$A$2:$D$16,3,FALSE)=$B584,(COUNTIFS($L$1:$L583,"Tor",$B$1:$B583,$B584,$A$1:$A583,$A584)+COUNTIFS($L$1:$L583,"ET",$B$1:$B583,$B584,$A$1:$A583,$A584))-(COUNTIFS($L$1:$L583,"Tor",$B$1:$B583,"&lt;&gt;"&amp;$B584,$A$1:$A583,$A584)+COUNTIFS($L$1:$L583,"ET",$B$1:$B583,"&lt;&gt;"&amp;$B584,$A$1:$A583,$A584)),(COUNTIFS($L$1:$L583,"Tor",$B$1:$B583,$B584,$A$1:$A583,$A584)+COUNTIFS($L$1:$L583,"ET",$B$1:$B583,$B584,$A$1:$A583,$A584))-(COUNTIFS($L$1:$L583,"Tor",$B$1:$B583,"&lt;&gt;"&amp;$B584,$A$1:$A583,$A584)+COUNTIFS($L$1:$L583,"ET",$B$1:$B583,"&lt;&gt;"&amp;$B584,$A$1:$A583,$A584))),"")</f>
        <v/>
      </c>
      <c r="O584" s="17"/>
      <c r="AC584" s="14"/>
      <c r="AD584" s="14"/>
      <c r="AE584" s="18"/>
      <c r="AH584" s="19">
        <f t="shared" si="38"/>
        <v>0</v>
      </c>
      <c r="AI584" s="19">
        <f t="shared" si="39"/>
        <v>180</v>
      </c>
      <c r="AM584" s="19">
        <f>IF(Abschlüsse[[#This Row],[Ergeb]]="ET","",SQRT(($AF584-$AK584)^2+($AG584-$AL584)^2))</f>
        <v>0</v>
      </c>
      <c r="AO584" s="13"/>
      <c r="AP584" s="13"/>
      <c r="AQ584" s="19" t="str">
        <f t="shared" si="36"/>
        <v/>
      </c>
      <c r="AU584" s="19" t="str">
        <f t="shared" si="37"/>
        <v/>
      </c>
    </row>
    <row r="585" spans="3:47" ht="25.05" customHeight="1">
      <c r="C585" s="17" t="str">
        <f>IF($A585="","",IF(VLOOKUP($A585,Spiele!$A$2:$D$16,3,FALSE)=$B585,"H","G"))</f>
        <v/>
      </c>
      <c r="D585" s="17" t="str">
        <f>IF($B585="","",IF(VLOOKUP($A585,Spiele!$A$2:$F$16,3,FALSE)=$B585,VLOOKUP($A585,Spiele!$A$2:$F$16,4,FALSE),VLOOKUP($A585,Spiele!$A$2:$F$16,3,FALSE)))</f>
        <v/>
      </c>
      <c r="E585" s="18">
        <f>IF(Abschlüsse[[#This Row],[Ergeb]]="ET",0,COUNTIFS($A$2:$A585,$A585,$B$2:$B585,$B585,$L$2:$L585,"&lt;&gt;ET"))</f>
        <v>0</v>
      </c>
      <c r="F585" s="11"/>
      <c r="G585" s="12"/>
      <c r="H585" s="18">
        <f>COUNTIFS('Rote Karten'!$A$2:$A$4,$A585,'Rote Karten'!$D$2:$D$4,"&lt;&gt;"&amp;$B585,'Rote Karten'!$B$2:$B$4,"&lt;"&amp;$F585,'Rote Karten'!$C$2:$C$4,"&lt;="&amp;$G585)-COUNTIFS('Rote Karten'!$A$2:$A$4,$A585,'Rote Karten'!$D$2:$D$4,$B585,'Rote Karten'!$B$2:$B$4,"&lt;"&amp;$F585,'Rote Karten'!$C$2:$C$4,"&lt;="&amp;$G585)</f>
        <v>0</v>
      </c>
      <c r="I585" s="17" t="str">
        <f>IF(OR($L585="Tor",$L585="ET"),_xlfn.IFNA(IF(VLOOKUP($A585,Spiele!$A$2:$C$16,3,FALSE)=$B585,COUNTIFS($L$2:$L585,"Tor",$B$2:$B585,$B585,$A$2:$A585,$A585)+COUNTIFS($L$2:$L585,"ET",$B$2:$B585,$B585,$A$2:$A585,$A585)&amp;":"&amp;COUNTIFS($L$2:$L585,"Tor",$B$2:$B585,"&lt;&gt;"&amp;$B585,$A$2:$A585,$A585)+COUNTIFS($L$2:$L585,"ET",$B$2:$B585,"&lt;&gt;"&amp;$B585,$A$2:$A585,$A585),COUNTIFS($L$2:$L585,"Tor",$B$2:$B585,"&lt;&gt;"&amp;$B585,$A$2:$A585,$A585)+COUNTIFS($L$2:$L585,"ET",$B$2:$B585,"&lt;&gt;"&amp;$B585,$A$2:$A585,$A585)&amp;":"&amp;COUNTIFS($L$2:$L585,"Tor",$B$2:$B585,$B585,$A$2:$A585,$A585)+COUNTIFS($L$2:$L585,"ET",$B$2:$B585,$B585,$A$2:$A585,$A585)),""),"")</f>
        <v/>
      </c>
      <c r="J585" s="18" t="str">
        <f>_xlfn.IFNA(IF(VLOOKUP($A585,Spiele!$A$2:$D$16,3,FALSE)=$B585,(COUNTIFS($L$1:$L584,"Tor",$B$1:$B584,$B585,$A$1:$A584,$A585)+COUNTIFS($L$1:$L584,"ET",$B$1:$B584,$B585,$A$1:$A584,$A585))-(COUNTIFS($L$1:$L584,"Tor",$B$1:$B584,"&lt;&gt;"&amp;$B585,$A$1:$A584,$A585)+COUNTIFS($L$1:$L584,"ET",$B$1:$B584,"&lt;&gt;"&amp;$B585,$A$1:$A584,$A585)),(COUNTIFS($L$1:$L584,"Tor",$B$1:$B584,$B585,$A$1:$A584,$A585)+COUNTIFS($L$1:$L584,"ET",$B$1:$B584,$B585,$A$1:$A584,$A585))-(COUNTIFS($L$1:$L584,"Tor",$B$1:$B584,"&lt;&gt;"&amp;$B585,$A$1:$A584,$A585)+COUNTIFS($L$1:$L584,"ET",$B$1:$B584,"&lt;&gt;"&amp;$B585,$A$1:$A584,$A585))),"")</f>
        <v/>
      </c>
      <c r="O585" s="17"/>
      <c r="AC585" s="14"/>
      <c r="AD585" s="14"/>
      <c r="AE585" s="18"/>
      <c r="AH585" s="19">
        <f t="shared" si="38"/>
        <v>0</v>
      </c>
      <c r="AI585" s="19">
        <f t="shared" si="39"/>
        <v>180</v>
      </c>
      <c r="AM585" s="19">
        <f>IF(Abschlüsse[[#This Row],[Ergeb]]="ET","",SQRT(($AF585-$AK585)^2+($AG585-$AL585)^2))</f>
        <v>0</v>
      </c>
      <c r="AO585" s="13"/>
      <c r="AP585" s="13"/>
      <c r="AQ585" s="19" t="str">
        <f t="shared" si="36"/>
        <v/>
      </c>
      <c r="AU585" s="19" t="str">
        <f t="shared" si="37"/>
        <v/>
      </c>
    </row>
    <row r="586" spans="3:47" ht="25.05" customHeight="1">
      <c r="C586" s="17" t="str">
        <f>IF($A586="","",IF(VLOOKUP($A586,Spiele!$A$2:$D$16,3,FALSE)=$B586,"H","G"))</f>
        <v/>
      </c>
      <c r="D586" s="17" t="str">
        <f>IF($B586="","",IF(VLOOKUP($A586,Spiele!$A$2:$F$16,3,FALSE)=$B586,VLOOKUP($A586,Spiele!$A$2:$F$16,4,FALSE),VLOOKUP($A586,Spiele!$A$2:$F$16,3,FALSE)))</f>
        <v/>
      </c>
      <c r="E586" s="18">
        <f>IF(Abschlüsse[[#This Row],[Ergeb]]="ET",0,COUNTIFS($A$2:$A586,$A586,$B$2:$B586,$B586,$L$2:$L586,"&lt;&gt;ET"))</f>
        <v>0</v>
      </c>
      <c r="F586" s="11"/>
      <c r="G586" s="12"/>
      <c r="H586" s="18">
        <f>COUNTIFS('Rote Karten'!$A$2:$A$4,$A586,'Rote Karten'!$D$2:$D$4,"&lt;&gt;"&amp;$B586,'Rote Karten'!$B$2:$B$4,"&lt;"&amp;$F586,'Rote Karten'!$C$2:$C$4,"&lt;="&amp;$G586)-COUNTIFS('Rote Karten'!$A$2:$A$4,$A586,'Rote Karten'!$D$2:$D$4,$B586,'Rote Karten'!$B$2:$B$4,"&lt;"&amp;$F586,'Rote Karten'!$C$2:$C$4,"&lt;="&amp;$G586)</f>
        <v>0</v>
      </c>
      <c r="I586" s="17" t="str">
        <f>IF(OR($L586="Tor",$L586="ET"),_xlfn.IFNA(IF(VLOOKUP($A586,Spiele!$A$2:$C$16,3,FALSE)=$B586,COUNTIFS($L$2:$L586,"Tor",$B$2:$B586,$B586,$A$2:$A586,$A586)+COUNTIFS($L$2:$L586,"ET",$B$2:$B586,$B586,$A$2:$A586,$A586)&amp;":"&amp;COUNTIFS($L$2:$L586,"Tor",$B$2:$B586,"&lt;&gt;"&amp;$B586,$A$2:$A586,$A586)+COUNTIFS($L$2:$L586,"ET",$B$2:$B586,"&lt;&gt;"&amp;$B586,$A$2:$A586,$A586),COUNTIFS($L$2:$L586,"Tor",$B$2:$B586,"&lt;&gt;"&amp;$B586,$A$2:$A586,$A586)+COUNTIFS($L$2:$L586,"ET",$B$2:$B586,"&lt;&gt;"&amp;$B586,$A$2:$A586,$A586)&amp;":"&amp;COUNTIFS($L$2:$L586,"Tor",$B$2:$B586,$B586,$A$2:$A586,$A586)+COUNTIFS($L$2:$L586,"ET",$B$2:$B586,$B586,$A$2:$A586,$A586)),""),"")</f>
        <v/>
      </c>
      <c r="J586" s="18" t="str">
        <f>_xlfn.IFNA(IF(VLOOKUP($A586,Spiele!$A$2:$D$16,3,FALSE)=$B586,(COUNTIFS($L$1:$L585,"Tor",$B$1:$B585,$B586,$A$1:$A585,$A586)+COUNTIFS($L$1:$L585,"ET",$B$1:$B585,$B586,$A$1:$A585,$A586))-(COUNTIFS($L$1:$L585,"Tor",$B$1:$B585,"&lt;&gt;"&amp;$B586,$A$1:$A585,$A586)+COUNTIFS($L$1:$L585,"ET",$B$1:$B585,"&lt;&gt;"&amp;$B586,$A$1:$A585,$A586)),(COUNTIFS($L$1:$L585,"Tor",$B$1:$B585,$B586,$A$1:$A585,$A586)+COUNTIFS($L$1:$L585,"ET",$B$1:$B585,$B586,$A$1:$A585,$A586))-(COUNTIFS($L$1:$L585,"Tor",$B$1:$B585,"&lt;&gt;"&amp;$B586,$A$1:$A585,$A586)+COUNTIFS($L$1:$L585,"ET",$B$1:$B585,"&lt;&gt;"&amp;$B586,$A$1:$A585,$A586))),"")</f>
        <v/>
      </c>
      <c r="O586" s="17"/>
      <c r="AC586" s="14"/>
      <c r="AD586" s="14"/>
      <c r="AE586" s="18"/>
      <c r="AH586" s="19">
        <f t="shared" si="38"/>
        <v>0</v>
      </c>
      <c r="AI586" s="19">
        <f t="shared" si="39"/>
        <v>180</v>
      </c>
      <c r="AM586" s="19">
        <f>IF(Abschlüsse[[#This Row],[Ergeb]]="ET","",SQRT(($AF586-$AK586)^2+($AG586-$AL586)^2))</f>
        <v>0</v>
      </c>
      <c r="AO586" s="13"/>
      <c r="AP586" s="13"/>
      <c r="AQ586" s="19" t="str">
        <f t="shared" si="36"/>
        <v/>
      </c>
      <c r="AU586" s="19" t="str">
        <f t="shared" si="37"/>
        <v/>
      </c>
    </row>
    <row r="587" spans="3:47" ht="25.05" customHeight="1">
      <c r="C587" s="17" t="str">
        <f>IF($A587="","",IF(VLOOKUP($A587,Spiele!$A$2:$D$16,3,FALSE)=$B587,"H","G"))</f>
        <v/>
      </c>
      <c r="D587" s="17" t="str">
        <f>IF($B587="","",IF(VLOOKUP($A587,Spiele!$A$2:$F$16,3,FALSE)=$B587,VLOOKUP($A587,Spiele!$A$2:$F$16,4,FALSE),VLOOKUP($A587,Spiele!$A$2:$F$16,3,FALSE)))</f>
        <v/>
      </c>
      <c r="E587" s="18">
        <f>IF(Abschlüsse[[#This Row],[Ergeb]]="ET",0,COUNTIFS($A$2:$A587,$A587,$B$2:$B587,$B587,$L$2:$L587,"&lt;&gt;ET"))</f>
        <v>0</v>
      </c>
      <c r="F587" s="11"/>
      <c r="G587" s="12"/>
      <c r="H587" s="18">
        <f>COUNTIFS('Rote Karten'!$A$2:$A$4,$A587,'Rote Karten'!$D$2:$D$4,"&lt;&gt;"&amp;$B587,'Rote Karten'!$B$2:$B$4,"&lt;"&amp;$F587,'Rote Karten'!$C$2:$C$4,"&lt;="&amp;$G587)-COUNTIFS('Rote Karten'!$A$2:$A$4,$A587,'Rote Karten'!$D$2:$D$4,$B587,'Rote Karten'!$B$2:$B$4,"&lt;"&amp;$F587,'Rote Karten'!$C$2:$C$4,"&lt;="&amp;$G587)</f>
        <v>0</v>
      </c>
      <c r="I587" s="17" t="str">
        <f>IF(OR($L587="Tor",$L587="ET"),_xlfn.IFNA(IF(VLOOKUP($A587,Spiele!$A$2:$C$16,3,FALSE)=$B587,COUNTIFS($L$2:$L587,"Tor",$B$2:$B587,$B587,$A$2:$A587,$A587)+COUNTIFS($L$2:$L587,"ET",$B$2:$B587,$B587,$A$2:$A587,$A587)&amp;":"&amp;COUNTIFS($L$2:$L587,"Tor",$B$2:$B587,"&lt;&gt;"&amp;$B587,$A$2:$A587,$A587)+COUNTIFS($L$2:$L587,"ET",$B$2:$B587,"&lt;&gt;"&amp;$B587,$A$2:$A587,$A587),COUNTIFS($L$2:$L587,"Tor",$B$2:$B587,"&lt;&gt;"&amp;$B587,$A$2:$A587,$A587)+COUNTIFS($L$2:$L587,"ET",$B$2:$B587,"&lt;&gt;"&amp;$B587,$A$2:$A587,$A587)&amp;":"&amp;COUNTIFS($L$2:$L587,"Tor",$B$2:$B587,$B587,$A$2:$A587,$A587)+COUNTIFS($L$2:$L587,"ET",$B$2:$B587,$B587,$A$2:$A587,$A587)),""),"")</f>
        <v/>
      </c>
      <c r="J587" s="18" t="str">
        <f>_xlfn.IFNA(IF(VLOOKUP($A587,Spiele!$A$2:$D$16,3,FALSE)=$B587,(COUNTIFS($L$1:$L586,"Tor",$B$1:$B586,$B587,$A$1:$A586,$A587)+COUNTIFS($L$1:$L586,"ET",$B$1:$B586,$B587,$A$1:$A586,$A587))-(COUNTIFS($L$1:$L586,"Tor",$B$1:$B586,"&lt;&gt;"&amp;$B587,$A$1:$A586,$A587)+COUNTIFS($L$1:$L586,"ET",$B$1:$B586,"&lt;&gt;"&amp;$B587,$A$1:$A586,$A587)),(COUNTIFS($L$1:$L586,"Tor",$B$1:$B586,$B587,$A$1:$A586,$A587)+COUNTIFS($L$1:$L586,"ET",$B$1:$B586,$B587,$A$1:$A586,$A587))-(COUNTIFS($L$1:$L586,"Tor",$B$1:$B586,"&lt;&gt;"&amp;$B587,$A$1:$A586,$A587)+COUNTIFS($L$1:$L586,"ET",$B$1:$B586,"&lt;&gt;"&amp;$B587,$A$1:$A586,$A587))),"")</f>
        <v/>
      </c>
      <c r="O587" s="17"/>
      <c r="AC587" s="14"/>
      <c r="AD587" s="14"/>
      <c r="AE587" s="18"/>
      <c r="AH587" s="19">
        <f t="shared" si="38"/>
        <v>0</v>
      </c>
      <c r="AI587" s="19">
        <f t="shared" si="39"/>
        <v>180</v>
      </c>
      <c r="AM587" s="19">
        <f>IF(Abschlüsse[[#This Row],[Ergeb]]="ET","",SQRT(($AF587-$AK587)^2+($AG587-$AL587)^2))</f>
        <v>0</v>
      </c>
      <c r="AO587" s="13"/>
      <c r="AP587" s="13"/>
      <c r="AQ587" s="19" t="str">
        <f t="shared" si="36"/>
        <v/>
      </c>
      <c r="AU587" s="19" t="str">
        <f t="shared" si="37"/>
        <v/>
      </c>
    </row>
    <row r="588" spans="3:47" ht="25.05" customHeight="1">
      <c r="C588" s="17" t="str">
        <f>IF($A588="","",IF(VLOOKUP($A588,Spiele!$A$2:$D$16,3,FALSE)=$B588,"H","G"))</f>
        <v/>
      </c>
      <c r="D588" s="17" t="str">
        <f>IF($B588="","",IF(VLOOKUP($A588,Spiele!$A$2:$F$16,3,FALSE)=$B588,VLOOKUP($A588,Spiele!$A$2:$F$16,4,FALSE),VLOOKUP($A588,Spiele!$A$2:$F$16,3,FALSE)))</f>
        <v/>
      </c>
      <c r="E588" s="18">
        <f>IF(Abschlüsse[[#This Row],[Ergeb]]="ET",0,COUNTIFS($A$2:$A588,$A588,$B$2:$B588,$B588,$L$2:$L588,"&lt;&gt;ET"))</f>
        <v>0</v>
      </c>
      <c r="F588" s="11"/>
      <c r="G588" s="12"/>
      <c r="H588" s="18">
        <f>COUNTIFS('Rote Karten'!$A$2:$A$4,$A588,'Rote Karten'!$D$2:$D$4,"&lt;&gt;"&amp;$B588,'Rote Karten'!$B$2:$B$4,"&lt;"&amp;$F588,'Rote Karten'!$C$2:$C$4,"&lt;="&amp;$G588)-COUNTIFS('Rote Karten'!$A$2:$A$4,$A588,'Rote Karten'!$D$2:$D$4,$B588,'Rote Karten'!$B$2:$B$4,"&lt;"&amp;$F588,'Rote Karten'!$C$2:$C$4,"&lt;="&amp;$G588)</f>
        <v>0</v>
      </c>
      <c r="I588" s="17" t="str">
        <f>IF(OR($L588="Tor",$L588="ET"),_xlfn.IFNA(IF(VLOOKUP($A588,Spiele!$A$2:$C$16,3,FALSE)=$B588,COUNTIFS($L$2:$L588,"Tor",$B$2:$B588,$B588,$A$2:$A588,$A588)+COUNTIFS($L$2:$L588,"ET",$B$2:$B588,$B588,$A$2:$A588,$A588)&amp;":"&amp;COUNTIFS($L$2:$L588,"Tor",$B$2:$B588,"&lt;&gt;"&amp;$B588,$A$2:$A588,$A588)+COUNTIFS($L$2:$L588,"ET",$B$2:$B588,"&lt;&gt;"&amp;$B588,$A$2:$A588,$A588),COUNTIFS($L$2:$L588,"Tor",$B$2:$B588,"&lt;&gt;"&amp;$B588,$A$2:$A588,$A588)+COUNTIFS($L$2:$L588,"ET",$B$2:$B588,"&lt;&gt;"&amp;$B588,$A$2:$A588,$A588)&amp;":"&amp;COUNTIFS($L$2:$L588,"Tor",$B$2:$B588,$B588,$A$2:$A588,$A588)+COUNTIFS($L$2:$L588,"ET",$B$2:$B588,$B588,$A$2:$A588,$A588)),""),"")</f>
        <v/>
      </c>
      <c r="J588" s="18" t="str">
        <f>_xlfn.IFNA(IF(VLOOKUP($A588,Spiele!$A$2:$D$16,3,FALSE)=$B588,(COUNTIFS($L$1:$L587,"Tor",$B$1:$B587,$B588,$A$1:$A587,$A588)+COUNTIFS($L$1:$L587,"ET",$B$1:$B587,$B588,$A$1:$A587,$A588))-(COUNTIFS($L$1:$L587,"Tor",$B$1:$B587,"&lt;&gt;"&amp;$B588,$A$1:$A587,$A588)+COUNTIFS($L$1:$L587,"ET",$B$1:$B587,"&lt;&gt;"&amp;$B588,$A$1:$A587,$A588)),(COUNTIFS($L$1:$L587,"Tor",$B$1:$B587,$B588,$A$1:$A587,$A588)+COUNTIFS($L$1:$L587,"ET",$B$1:$B587,$B588,$A$1:$A587,$A588))-(COUNTIFS($L$1:$L587,"Tor",$B$1:$B587,"&lt;&gt;"&amp;$B588,$A$1:$A587,$A588)+COUNTIFS($L$1:$L587,"ET",$B$1:$B587,"&lt;&gt;"&amp;$B588,$A$1:$A587,$A588))),"")</f>
        <v/>
      </c>
      <c r="O588" s="17"/>
      <c r="AC588" s="14"/>
      <c r="AD588" s="14"/>
      <c r="AE588" s="18"/>
      <c r="AH588" s="19">
        <f t="shared" si="38"/>
        <v>0</v>
      </c>
      <c r="AI588" s="19">
        <f t="shared" si="39"/>
        <v>180</v>
      </c>
      <c r="AM588" s="19">
        <f>IF(Abschlüsse[[#This Row],[Ergeb]]="ET","",SQRT(($AF588-$AK588)^2+($AG588-$AL588)^2))</f>
        <v>0</v>
      </c>
      <c r="AO588" s="13"/>
      <c r="AP588" s="13"/>
      <c r="AQ588" s="19" t="str">
        <f t="shared" si="36"/>
        <v/>
      </c>
      <c r="AU588" s="19" t="str">
        <f t="shared" si="37"/>
        <v/>
      </c>
    </row>
    <row r="589" spans="3:47" ht="25.05" customHeight="1">
      <c r="C589" s="17" t="str">
        <f>IF($A589="","",IF(VLOOKUP($A589,Spiele!$A$2:$D$16,3,FALSE)=$B589,"H","G"))</f>
        <v/>
      </c>
      <c r="D589" s="17" t="str">
        <f>IF($B589="","",IF(VLOOKUP($A589,Spiele!$A$2:$F$16,3,FALSE)=$B589,VLOOKUP($A589,Spiele!$A$2:$F$16,4,FALSE),VLOOKUP($A589,Spiele!$A$2:$F$16,3,FALSE)))</f>
        <v/>
      </c>
      <c r="E589" s="18">
        <f>IF(Abschlüsse[[#This Row],[Ergeb]]="ET",0,COUNTIFS($A$2:$A589,$A589,$B$2:$B589,$B589,$L$2:$L589,"&lt;&gt;ET"))</f>
        <v>0</v>
      </c>
      <c r="F589" s="11"/>
      <c r="G589" s="12"/>
      <c r="H589" s="18">
        <f>COUNTIFS('Rote Karten'!$A$2:$A$4,$A589,'Rote Karten'!$D$2:$D$4,"&lt;&gt;"&amp;$B589,'Rote Karten'!$B$2:$B$4,"&lt;"&amp;$F589,'Rote Karten'!$C$2:$C$4,"&lt;="&amp;$G589)-COUNTIFS('Rote Karten'!$A$2:$A$4,$A589,'Rote Karten'!$D$2:$D$4,$B589,'Rote Karten'!$B$2:$B$4,"&lt;"&amp;$F589,'Rote Karten'!$C$2:$C$4,"&lt;="&amp;$G589)</f>
        <v>0</v>
      </c>
      <c r="I589" s="17" t="str">
        <f>IF(OR($L589="Tor",$L589="ET"),_xlfn.IFNA(IF(VLOOKUP($A589,Spiele!$A$2:$C$16,3,FALSE)=$B589,COUNTIFS($L$2:$L589,"Tor",$B$2:$B589,$B589,$A$2:$A589,$A589)+COUNTIFS($L$2:$L589,"ET",$B$2:$B589,$B589,$A$2:$A589,$A589)&amp;":"&amp;COUNTIFS($L$2:$L589,"Tor",$B$2:$B589,"&lt;&gt;"&amp;$B589,$A$2:$A589,$A589)+COUNTIFS($L$2:$L589,"ET",$B$2:$B589,"&lt;&gt;"&amp;$B589,$A$2:$A589,$A589),COUNTIFS($L$2:$L589,"Tor",$B$2:$B589,"&lt;&gt;"&amp;$B589,$A$2:$A589,$A589)+COUNTIFS($L$2:$L589,"ET",$B$2:$B589,"&lt;&gt;"&amp;$B589,$A$2:$A589,$A589)&amp;":"&amp;COUNTIFS($L$2:$L589,"Tor",$B$2:$B589,$B589,$A$2:$A589,$A589)+COUNTIFS($L$2:$L589,"ET",$B$2:$B589,$B589,$A$2:$A589,$A589)),""),"")</f>
        <v/>
      </c>
      <c r="J589" s="18" t="str">
        <f>_xlfn.IFNA(IF(VLOOKUP($A589,Spiele!$A$2:$D$16,3,FALSE)=$B589,(COUNTIFS($L$1:$L588,"Tor",$B$1:$B588,$B589,$A$1:$A588,$A589)+COUNTIFS($L$1:$L588,"ET",$B$1:$B588,$B589,$A$1:$A588,$A589))-(COUNTIFS($L$1:$L588,"Tor",$B$1:$B588,"&lt;&gt;"&amp;$B589,$A$1:$A588,$A589)+COUNTIFS($L$1:$L588,"ET",$B$1:$B588,"&lt;&gt;"&amp;$B589,$A$1:$A588,$A589)),(COUNTIFS($L$1:$L588,"Tor",$B$1:$B588,$B589,$A$1:$A588,$A589)+COUNTIFS($L$1:$L588,"ET",$B$1:$B588,$B589,$A$1:$A588,$A589))-(COUNTIFS($L$1:$L588,"Tor",$B$1:$B588,"&lt;&gt;"&amp;$B589,$A$1:$A588,$A589)+COUNTIFS($L$1:$L588,"ET",$B$1:$B588,"&lt;&gt;"&amp;$B589,$A$1:$A588,$A589))),"")</f>
        <v/>
      </c>
      <c r="O589" s="17"/>
      <c r="AC589" s="14"/>
      <c r="AD589" s="14"/>
      <c r="AE589" s="18"/>
      <c r="AH589" s="19">
        <f t="shared" si="38"/>
        <v>0</v>
      </c>
      <c r="AI589" s="19">
        <f t="shared" si="39"/>
        <v>180</v>
      </c>
      <c r="AM589" s="19">
        <f>IF(Abschlüsse[[#This Row],[Ergeb]]="ET","",SQRT(($AF589-$AK589)^2+($AG589-$AL589)^2))</f>
        <v>0</v>
      </c>
      <c r="AO589" s="13"/>
      <c r="AP589" s="13"/>
      <c r="AQ589" s="19" t="str">
        <f t="shared" si="36"/>
        <v/>
      </c>
      <c r="AU589" s="19" t="str">
        <f t="shared" si="37"/>
        <v/>
      </c>
    </row>
    <row r="590" spans="3:47" ht="25.05" customHeight="1">
      <c r="C590" s="17" t="str">
        <f>IF($A590="","",IF(VLOOKUP($A590,Spiele!$A$2:$D$16,3,FALSE)=$B590,"H","G"))</f>
        <v/>
      </c>
      <c r="D590" s="17" t="str">
        <f>IF($B590="","",IF(VLOOKUP($A590,Spiele!$A$2:$F$16,3,FALSE)=$B590,VLOOKUP($A590,Spiele!$A$2:$F$16,4,FALSE),VLOOKUP($A590,Spiele!$A$2:$F$16,3,FALSE)))</f>
        <v/>
      </c>
      <c r="E590" s="18">
        <f>IF(Abschlüsse[[#This Row],[Ergeb]]="ET",0,COUNTIFS($A$2:$A590,$A590,$B$2:$B590,$B590,$L$2:$L590,"&lt;&gt;ET"))</f>
        <v>0</v>
      </c>
      <c r="F590" s="11"/>
      <c r="G590" s="12"/>
      <c r="H590" s="18">
        <f>COUNTIFS('Rote Karten'!$A$2:$A$4,$A590,'Rote Karten'!$D$2:$D$4,"&lt;&gt;"&amp;$B590,'Rote Karten'!$B$2:$B$4,"&lt;"&amp;$F590,'Rote Karten'!$C$2:$C$4,"&lt;="&amp;$G590)-COUNTIFS('Rote Karten'!$A$2:$A$4,$A590,'Rote Karten'!$D$2:$D$4,$B590,'Rote Karten'!$B$2:$B$4,"&lt;"&amp;$F590,'Rote Karten'!$C$2:$C$4,"&lt;="&amp;$G590)</f>
        <v>0</v>
      </c>
      <c r="I590" s="17" t="str">
        <f>IF(OR($L590="Tor",$L590="ET"),_xlfn.IFNA(IF(VLOOKUP($A590,Spiele!$A$2:$C$16,3,FALSE)=$B590,COUNTIFS($L$2:$L590,"Tor",$B$2:$B590,$B590,$A$2:$A590,$A590)+COUNTIFS($L$2:$L590,"ET",$B$2:$B590,$B590,$A$2:$A590,$A590)&amp;":"&amp;COUNTIFS($L$2:$L590,"Tor",$B$2:$B590,"&lt;&gt;"&amp;$B590,$A$2:$A590,$A590)+COUNTIFS($L$2:$L590,"ET",$B$2:$B590,"&lt;&gt;"&amp;$B590,$A$2:$A590,$A590),COUNTIFS($L$2:$L590,"Tor",$B$2:$B590,"&lt;&gt;"&amp;$B590,$A$2:$A590,$A590)+COUNTIFS($L$2:$L590,"ET",$B$2:$B590,"&lt;&gt;"&amp;$B590,$A$2:$A590,$A590)&amp;":"&amp;COUNTIFS($L$2:$L590,"Tor",$B$2:$B590,$B590,$A$2:$A590,$A590)+COUNTIFS($L$2:$L590,"ET",$B$2:$B590,$B590,$A$2:$A590,$A590)),""),"")</f>
        <v/>
      </c>
      <c r="J590" s="18" t="str">
        <f>_xlfn.IFNA(IF(VLOOKUP($A590,Spiele!$A$2:$D$16,3,FALSE)=$B590,(COUNTIFS($L$1:$L589,"Tor",$B$1:$B589,$B590,$A$1:$A589,$A590)+COUNTIFS($L$1:$L589,"ET",$B$1:$B589,$B590,$A$1:$A589,$A590))-(COUNTIFS($L$1:$L589,"Tor",$B$1:$B589,"&lt;&gt;"&amp;$B590,$A$1:$A589,$A590)+COUNTIFS($L$1:$L589,"ET",$B$1:$B589,"&lt;&gt;"&amp;$B590,$A$1:$A589,$A590)),(COUNTIFS($L$1:$L589,"Tor",$B$1:$B589,$B590,$A$1:$A589,$A590)+COUNTIFS($L$1:$L589,"ET",$B$1:$B589,$B590,$A$1:$A589,$A590))-(COUNTIFS($L$1:$L589,"Tor",$B$1:$B589,"&lt;&gt;"&amp;$B590,$A$1:$A589,$A590)+COUNTIFS($L$1:$L589,"ET",$B$1:$B589,"&lt;&gt;"&amp;$B590,$A$1:$A589,$A590))),"")</f>
        <v/>
      </c>
      <c r="O590" s="17"/>
      <c r="AC590" s="14"/>
      <c r="AD590" s="14"/>
      <c r="AE590" s="18"/>
      <c r="AH590" s="19">
        <f t="shared" si="38"/>
        <v>0</v>
      </c>
      <c r="AI590" s="19">
        <f t="shared" si="39"/>
        <v>180</v>
      </c>
      <c r="AM590" s="19">
        <f>IF(Abschlüsse[[#This Row],[Ergeb]]="ET","",SQRT(($AF590-$AK590)^2+($AG590-$AL590)^2))</f>
        <v>0</v>
      </c>
      <c r="AO590" s="13"/>
      <c r="AP590" s="13"/>
      <c r="AQ590" s="19" t="str">
        <f t="shared" si="36"/>
        <v/>
      </c>
      <c r="AU590" s="19" t="str">
        <f t="shared" si="37"/>
        <v/>
      </c>
    </row>
    <row r="591" spans="3:47" ht="25.05" customHeight="1">
      <c r="C591" s="17" t="str">
        <f>IF($A591="","",IF(VLOOKUP($A591,Spiele!$A$2:$D$16,3,FALSE)=$B591,"H","G"))</f>
        <v/>
      </c>
      <c r="D591" s="17" t="str">
        <f>IF($B591="","",IF(VLOOKUP($A591,Spiele!$A$2:$F$16,3,FALSE)=$B591,VLOOKUP($A591,Spiele!$A$2:$F$16,4,FALSE),VLOOKUP($A591,Spiele!$A$2:$F$16,3,FALSE)))</f>
        <v/>
      </c>
      <c r="E591" s="18">
        <f>IF(Abschlüsse[[#This Row],[Ergeb]]="ET",0,COUNTIFS($A$2:$A591,$A591,$B$2:$B591,$B591,$L$2:$L591,"&lt;&gt;ET"))</f>
        <v>0</v>
      </c>
      <c r="F591" s="11"/>
      <c r="G591" s="12"/>
      <c r="H591" s="18">
        <f>COUNTIFS('Rote Karten'!$A$2:$A$4,$A591,'Rote Karten'!$D$2:$D$4,"&lt;&gt;"&amp;$B591,'Rote Karten'!$B$2:$B$4,"&lt;"&amp;$F591,'Rote Karten'!$C$2:$C$4,"&lt;="&amp;$G591)-COUNTIFS('Rote Karten'!$A$2:$A$4,$A591,'Rote Karten'!$D$2:$D$4,$B591,'Rote Karten'!$B$2:$B$4,"&lt;"&amp;$F591,'Rote Karten'!$C$2:$C$4,"&lt;="&amp;$G591)</f>
        <v>0</v>
      </c>
      <c r="I591" s="17" t="str">
        <f>IF(OR($L591="Tor",$L591="ET"),_xlfn.IFNA(IF(VLOOKUP($A591,Spiele!$A$2:$C$16,3,FALSE)=$B591,COUNTIFS($L$2:$L591,"Tor",$B$2:$B591,$B591,$A$2:$A591,$A591)+COUNTIFS($L$2:$L591,"ET",$B$2:$B591,$B591,$A$2:$A591,$A591)&amp;":"&amp;COUNTIFS($L$2:$L591,"Tor",$B$2:$B591,"&lt;&gt;"&amp;$B591,$A$2:$A591,$A591)+COUNTIFS($L$2:$L591,"ET",$B$2:$B591,"&lt;&gt;"&amp;$B591,$A$2:$A591,$A591),COUNTIFS($L$2:$L591,"Tor",$B$2:$B591,"&lt;&gt;"&amp;$B591,$A$2:$A591,$A591)+COUNTIFS($L$2:$L591,"ET",$B$2:$B591,"&lt;&gt;"&amp;$B591,$A$2:$A591,$A591)&amp;":"&amp;COUNTIFS($L$2:$L591,"Tor",$B$2:$B591,$B591,$A$2:$A591,$A591)+COUNTIFS($L$2:$L591,"ET",$B$2:$B591,$B591,$A$2:$A591,$A591)),""),"")</f>
        <v/>
      </c>
      <c r="J591" s="18" t="str">
        <f>_xlfn.IFNA(IF(VLOOKUP($A591,Spiele!$A$2:$D$16,3,FALSE)=$B591,(COUNTIFS($L$1:$L590,"Tor",$B$1:$B590,$B591,$A$1:$A590,$A591)+COUNTIFS($L$1:$L590,"ET",$B$1:$B590,$B591,$A$1:$A590,$A591))-(COUNTIFS($L$1:$L590,"Tor",$B$1:$B590,"&lt;&gt;"&amp;$B591,$A$1:$A590,$A591)+COUNTIFS($L$1:$L590,"ET",$B$1:$B590,"&lt;&gt;"&amp;$B591,$A$1:$A590,$A591)),(COUNTIFS($L$1:$L590,"Tor",$B$1:$B590,$B591,$A$1:$A590,$A591)+COUNTIFS($L$1:$L590,"ET",$B$1:$B590,$B591,$A$1:$A590,$A591))-(COUNTIFS($L$1:$L590,"Tor",$B$1:$B590,"&lt;&gt;"&amp;$B591,$A$1:$A590,$A591)+COUNTIFS($L$1:$L590,"ET",$B$1:$B590,"&lt;&gt;"&amp;$B591,$A$1:$A590,$A591))),"")</f>
        <v/>
      </c>
      <c r="O591" s="17"/>
      <c r="AC591" s="14"/>
      <c r="AD591" s="14"/>
      <c r="AE591" s="18"/>
      <c r="AH591" s="19">
        <f t="shared" si="38"/>
        <v>0</v>
      </c>
      <c r="AI591" s="19">
        <f t="shared" si="39"/>
        <v>180</v>
      </c>
      <c r="AM591" s="19">
        <f>IF(Abschlüsse[[#This Row],[Ergeb]]="ET","",SQRT(($AF591-$AK591)^2+($AG591-$AL591)^2))</f>
        <v>0</v>
      </c>
      <c r="AO591" s="13"/>
      <c r="AP591" s="13"/>
      <c r="AQ591" s="19" t="str">
        <f t="shared" si="36"/>
        <v/>
      </c>
      <c r="AU591" s="19" t="str">
        <f t="shared" si="37"/>
        <v/>
      </c>
    </row>
    <row r="592" spans="3:47" ht="25.05" customHeight="1">
      <c r="C592" s="17" t="str">
        <f>IF($A592="","",IF(VLOOKUP($A592,Spiele!$A$2:$D$16,3,FALSE)=$B592,"H","G"))</f>
        <v/>
      </c>
      <c r="D592" s="17" t="str">
        <f>IF($B592="","",IF(VLOOKUP($A592,Spiele!$A$2:$F$16,3,FALSE)=$B592,VLOOKUP($A592,Spiele!$A$2:$F$16,4,FALSE),VLOOKUP($A592,Spiele!$A$2:$F$16,3,FALSE)))</f>
        <v/>
      </c>
      <c r="E592" s="18">
        <f>IF(Abschlüsse[[#This Row],[Ergeb]]="ET",0,COUNTIFS($A$2:$A592,$A592,$B$2:$B592,$B592,$L$2:$L592,"&lt;&gt;ET"))</f>
        <v>0</v>
      </c>
      <c r="F592" s="11"/>
      <c r="G592" s="12"/>
      <c r="H592" s="18">
        <f>COUNTIFS('Rote Karten'!$A$2:$A$4,$A592,'Rote Karten'!$D$2:$D$4,"&lt;&gt;"&amp;$B592,'Rote Karten'!$B$2:$B$4,"&lt;"&amp;$F592,'Rote Karten'!$C$2:$C$4,"&lt;="&amp;$G592)-COUNTIFS('Rote Karten'!$A$2:$A$4,$A592,'Rote Karten'!$D$2:$D$4,$B592,'Rote Karten'!$B$2:$B$4,"&lt;"&amp;$F592,'Rote Karten'!$C$2:$C$4,"&lt;="&amp;$G592)</f>
        <v>0</v>
      </c>
      <c r="I592" s="17" t="str">
        <f>IF(OR($L592="Tor",$L592="ET"),_xlfn.IFNA(IF(VLOOKUP($A592,Spiele!$A$2:$C$16,3,FALSE)=$B592,COUNTIFS($L$2:$L592,"Tor",$B$2:$B592,$B592,$A$2:$A592,$A592)+COUNTIFS($L$2:$L592,"ET",$B$2:$B592,$B592,$A$2:$A592,$A592)&amp;":"&amp;COUNTIFS($L$2:$L592,"Tor",$B$2:$B592,"&lt;&gt;"&amp;$B592,$A$2:$A592,$A592)+COUNTIFS($L$2:$L592,"ET",$B$2:$B592,"&lt;&gt;"&amp;$B592,$A$2:$A592,$A592),COUNTIFS($L$2:$L592,"Tor",$B$2:$B592,"&lt;&gt;"&amp;$B592,$A$2:$A592,$A592)+COUNTIFS($L$2:$L592,"ET",$B$2:$B592,"&lt;&gt;"&amp;$B592,$A$2:$A592,$A592)&amp;":"&amp;COUNTIFS($L$2:$L592,"Tor",$B$2:$B592,$B592,$A$2:$A592,$A592)+COUNTIFS($L$2:$L592,"ET",$B$2:$B592,$B592,$A$2:$A592,$A592)),""),"")</f>
        <v/>
      </c>
      <c r="J592" s="18" t="str">
        <f>_xlfn.IFNA(IF(VLOOKUP($A592,Spiele!$A$2:$D$16,3,FALSE)=$B592,(COUNTIFS($L$1:$L591,"Tor",$B$1:$B591,$B592,$A$1:$A591,$A592)+COUNTIFS($L$1:$L591,"ET",$B$1:$B591,$B592,$A$1:$A591,$A592))-(COUNTIFS($L$1:$L591,"Tor",$B$1:$B591,"&lt;&gt;"&amp;$B592,$A$1:$A591,$A592)+COUNTIFS($L$1:$L591,"ET",$B$1:$B591,"&lt;&gt;"&amp;$B592,$A$1:$A591,$A592)),(COUNTIFS($L$1:$L591,"Tor",$B$1:$B591,$B592,$A$1:$A591,$A592)+COUNTIFS($L$1:$L591,"ET",$B$1:$B591,$B592,$A$1:$A591,$A592))-(COUNTIFS($L$1:$L591,"Tor",$B$1:$B591,"&lt;&gt;"&amp;$B592,$A$1:$A591,$A592)+COUNTIFS($L$1:$L591,"ET",$B$1:$B591,"&lt;&gt;"&amp;$B592,$A$1:$A591,$A592))),"")</f>
        <v/>
      </c>
      <c r="O592" s="17"/>
      <c r="AC592" s="14"/>
      <c r="AD592" s="14"/>
      <c r="AE592" s="18"/>
      <c r="AH592" s="19">
        <f t="shared" si="38"/>
        <v>0</v>
      </c>
      <c r="AI592" s="19">
        <f t="shared" si="39"/>
        <v>180</v>
      </c>
      <c r="AM592" s="19">
        <f>IF(Abschlüsse[[#This Row],[Ergeb]]="ET","",SQRT(($AF592-$AK592)^2+($AG592-$AL592)^2))</f>
        <v>0</v>
      </c>
      <c r="AO592" s="13"/>
      <c r="AP592" s="13"/>
      <c r="AQ592" s="19" t="str">
        <f t="shared" si="36"/>
        <v/>
      </c>
      <c r="AU592" s="19" t="str">
        <f t="shared" si="37"/>
        <v/>
      </c>
    </row>
    <row r="593" spans="3:47" ht="25.05" customHeight="1">
      <c r="C593" s="17" t="str">
        <f>IF($A593="","",IF(VLOOKUP($A593,Spiele!$A$2:$D$16,3,FALSE)=$B593,"H","G"))</f>
        <v/>
      </c>
      <c r="D593" s="17" t="str">
        <f>IF($B593="","",IF(VLOOKUP($A593,Spiele!$A$2:$F$16,3,FALSE)=$B593,VLOOKUP($A593,Spiele!$A$2:$F$16,4,FALSE),VLOOKUP($A593,Spiele!$A$2:$F$16,3,FALSE)))</f>
        <v/>
      </c>
      <c r="E593" s="18">
        <f>IF(Abschlüsse[[#This Row],[Ergeb]]="ET",0,COUNTIFS($A$2:$A593,$A593,$B$2:$B593,$B593,$L$2:$L593,"&lt;&gt;ET"))</f>
        <v>0</v>
      </c>
      <c r="F593" s="11"/>
      <c r="G593" s="12"/>
      <c r="H593" s="18">
        <f>COUNTIFS('Rote Karten'!$A$2:$A$4,$A593,'Rote Karten'!$D$2:$D$4,"&lt;&gt;"&amp;$B593,'Rote Karten'!$B$2:$B$4,"&lt;"&amp;$F593,'Rote Karten'!$C$2:$C$4,"&lt;="&amp;$G593)-COUNTIFS('Rote Karten'!$A$2:$A$4,$A593,'Rote Karten'!$D$2:$D$4,$B593,'Rote Karten'!$B$2:$B$4,"&lt;"&amp;$F593,'Rote Karten'!$C$2:$C$4,"&lt;="&amp;$G593)</f>
        <v>0</v>
      </c>
      <c r="I593" s="17" t="str">
        <f>IF(OR($L593="Tor",$L593="ET"),_xlfn.IFNA(IF(VLOOKUP($A593,Spiele!$A$2:$C$16,3,FALSE)=$B593,COUNTIFS($L$2:$L593,"Tor",$B$2:$B593,$B593,$A$2:$A593,$A593)+COUNTIFS($L$2:$L593,"ET",$B$2:$B593,$B593,$A$2:$A593,$A593)&amp;":"&amp;COUNTIFS($L$2:$L593,"Tor",$B$2:$B593,"&lt;&gt;"&amp;$B593,$A$2:$A593,$A593)+COUNTIFS($L$2:$L593,"ET",$B$2:$B593,"&lt;&gt;"&amp;$B593,$A$2:$A593,$A593),COUNTIFS($L$2:$L593,"Tor",$B$2:$B593,"&lt;&gt;"&amp;$B593,$A$2:$A593,$A593)+COUNTIFS($L$2:$L593,"ET",$B$2:$B593,"&lt;&gt;"&amp;$B593,$A$2:$A593,$A593)&amp;":"&amp;COUNTIFS($L$2:$L593,"Tor",$B$2:$B593,$B593,$A$2:$A593,$A593)+COUNTIFS($L$2:$L593,"ET",$B$2:$B593,$B593,$A$2:$A593,$A593)),""),"")</f>
        <v/>
      </c>
      <c r="J593" s="18" t="str">
        <f>_xlfn.IFNA(IF(VLOOKUP($A593,Spiele!$A$2:$D$16,3,FALSE)=$B593,(COUNTIFS($L$1:$L592,"Tor",$B$1:$B592,$B593,$A$1:$A592,$A593)+COUNTIFS($L$1:$L592,"ET",$B$1:$B592,$B593,$A$1:$A592,$A593))-(COUNTIFS($L$1:$L592,"Tor",$B$1:$B592,"&lt;&gt;"&amp;$B593,$A$1:$A592,$A593)+COUNTIFS($L$1:$L592,"ET",$B$1:$B592,"&lt;&gt;"&amp;$B593,$A$1:$A592,$A593)),(COUNTIFS($L$1:$L592,"Tor",$B$1:$B592,$B593,$A$1:$A592,$A593)+COUNTIFS($L$1:$L592,"ET",$B$1:$B592,$B593,$A$1:$A592,$A593))-(COUNTIFS($L$1:$L592,"Tor",$B$1:$B592,"&lt;&gt;"&amp;$B593,$A$1:$A592,$A593)+COUNTIFS($L$1:$L592,"ET",$B$1:$B592,"&lt;&gt;"&amp;$B593,$A$1:$A592,$A593))),"")</f>
        <v/>
      </c>
      <c r="L593" s="18"/>
      <c r="M593" s="3"/>
      <c r="O593" s="17"/>
      <c r="AA593" s="22"/>
      <c r="AB593" s="18"/>
      <c r="AC593" s="14"/>
      <c r="AD593" s="14"/>
      <c r="AE593" s="18"/>
      <c r="AH593" s="19">
        <f t="shared" si="38"/>
        <v>0</v>
      </c>
      <c r="AI593" s="19">
        <f t="shared" si="39"/>
        <v>180</v>
      </c>
      <c r="AJ593" s="3"/>
      <c r="AM593" s="19">
        <f>IF(Abschlüsse[[#This Row],[Ergeb]]="ET","",SQRT(($AF593-$AK593)^2+($AG593-$AL593)^2))</f>
        <v>0</v>
      </c>
      <c r="AO593" s="13"/>
      <c r="AP593" s="13"/>
      <c r="AQ593" s="19" t="str">
        <f t="shared" si="36"/>
        <v/>
      </c>
      <c r="AU593" s="19" t="str">
        <f t="shared" si="37"/>
        <v/>
      </c>
    </row>
    <row r="594" spans="3:47" ht="25.05" customHeight="1">
      <c r="C594" s="17" t="str">
        <f>IF($A594="","",IF(VLOOKUP($A594,Spiele!$A$2:$D$16,3,FALSE)=$B594,"H","G"))</f>
        <v/>
      </c>
      <c r="D594" s="17" t="str">
        <f>IF($B594="","",IF(VLOOKUP($A594,Spiele!$A$2:$F$16,3,FALSE)=$B594,VLOOKUP($A594,Spiele!$A$2:$F$16,4,FALSE),VLOOKUP($A594,Spiele!$A$2:$F$16,3,FALSE)))</f>
        <v/>
      </c>
      <c r="E594" s="18">
        <f>IF(Abschlüsse[[#This Row],[Ergeb]]="ET",0,COUNTIFS($A$2:$A594,$A594,$B$2:$B594,$B594,$L$2:$L594,"&lt;&gt;ET"))</f>
        <v>0</v>
      </c>
      <c r="F594" s="11"/>
      <c r="G594" s="12"/>
      <c r="H594" s="18">
        <f>COUNTIFS('Rote Karten'!$A$2:$A$4,$A594,'Rote Karten'!$D$2:$D$4,"&lt;&gt;"&amp;$B594,'Rote Karten'!$B$2:$B$4,"&lt;"&amp;$F594,'Rote Karten'!$C$2:$C$4,"&lt;="&amp;$G594)-COUNTIFS('Rote Karten'!$A$2:$A$4,$A594,'Rote Karten'!$D$2:$D$4,$B594,'Rote Karten'!$B$2:$B$4,"&lt;"&amp;$F594,'Rote Karten'!$C$2:$C$4,"&lt;="&amp;$G594)</f>
        <v>0</v>
      </c>
      <c r="I594" s="17" t="str">
        <f>IF(OR($L594="Tor",$L594="ET"),_xlfn.IFNA(IF(VLOOKUP($A594,Spiele!$A$2:$C$16,3,FALSE)=$B594,COUNTIFS($L$2:$L594,"Tor",$B$2:$B594,$B594,$A$2:$A594,$A594)+COUNTIFS($L$2:$L594,"ET",$B$2:$B594,$B594,$A$2:$A594,$A594)&amp;":"&amp;COUNTIFS($L$2:$L594,"Tor",$B$2:$B594,"&lt;&gt;"&amp;$B594,$A$2:$A594,$A594)+COUNTIFS($L$2:$L594,"ET",$B$2:$B594,"&lt;&gt;"&amp;$B594,$A$2:$A594,$A594),COUNTIFS($L$2:$L594,"Tor",$B$2:$B594,"&lt;&gt;"&amp;$B594,$A$2:$A594,$A594)+COUNTIFS($L$2:$L594,"ET",$B$2:$B594,"&lt;&gt;"&amp;$B594,$A$2:$A594,$A594)&amp;":"&amp;COUNTIFS($L$2:$L594,"Tor",$B$2:$B594,$B594,$A$2:$A594,$A594)+COUNTIFS($L$2:$L594,"ET",$B$2:$B594,$B594,$A$2:$A594,$A594)),""),"")</f>
        <v/>
      </c>
      <c r="J594" s="18" t="str">
        <f>_xlfn.IFNA(IF(VLOOKUP($A594,Spiele!$A$2:$D$16,3,FALSE)=$B594,(COUNTIFS($L$1:$L593,"Tor",$B$1:$B593,$B594,$A$1:$A593,$A594)+COUNTIFS($L$1:$L593,"ET",$B$1:$B593,$B594,$A$1:$A593,$A594))-(COUNTIFS($L$1:$L593,"Tor",$B$1:$B593,"&lt;&gt;"&amp;$B594,$A$1:$A593,$A594)+COUNTIFS($L$1:$L593,"ET",$B$1:$B593,"&lt;&gt;"&amp;$B594,$A$1:$A593,$A594)),(COUNTIFS($L$1:$L593,"Tor",$B$1:$B593,$B594,$A$1:$A593,$A594)+COUNTIFS($L$1:$L593,"ET",$B$1:$B593,$B594,$A$1:$A593,$A594))-(COUNTIFS($L$1:$L593,"Tor",$B$1:$B593,"&lt;&gt;"&amp;$B594,$A$1:$A593,$A594)+COUNTIFS($L$1:$L593,"ET",$B$1:$B593,"&lt;&gt;"&amp;$B594,$A$1:$A593,$A594))),"")</f>
        <v/>
      </c>
      <c r="O594" s="17"/>
      <c r="AC594" s="14"/>
      <c r="AD594" s="14"/>
      <c r="AE594" s="18"/>
      <c r="AH594" s="19">
        <f t="shared" si="38"/>
        <v>0</v>
      </c>
      <c r="AI594" s="19">
        <f t="shared" si="39"/>
        <v>180</v>
      </c>
      <c r="AM594" s="19">
        <f>IF(Abschlüsse[[#This Row],[Ergeb]]="ET","",SQRT(($AF594-$AK594)^2+($AG594-$AL594)^2))</f>
        <v>0</v>
      </c>
      <c r="AO594" s="13"/>
      <c r="AP594" s="13"/>
      <c r="AQ594" s="19" t="str">
        <f t="shared" si="36"/>
        <v/>
      </c>
      <c r="AU594" s="19" t="str">
        <f t="shared" si="37"/>
        <v/>
      </c>
    </row>
    <row r="595" spans="3:47" ht="25.05" customHeight="1">
      <c r="C595" s="17" t="str">
        <f>IF($A595="","",IF(VLOOKUP($A595,Spiele!$A$2:$D$16,3,FALSE)=$B595,"H","G"))</f>
        <v/>
      </c>
      <c r="D595" s="17" t="str">
        <f>IF($B595="","",IF(VLOOKUP($A595,Spiele!$A$2:$F$16,3,FALSE)=$B595,VLOOKUP($A595,Spiele!$A$2:$F$16,4,FALSE),VLOOKUP($A595,Spiele!$A$2:$F$16,3,FALSE)))</f>
        <v/>
      </c>
      <c r="E595" s="18">
        <f>IF(Abschlüsse[[#This Row],[Ergeb]]="ET",0,COUNTIFS($A$2:$A595,$A595,$B$2:$B595,$B595,$L$2:$L595,"&lt;&gt;ET"))</f>
        <v>0</v>
      </c>
      <c r="F595" s="11"/>
      <c r="G595" s="12"/>
      <c r="H595" s="18">
        <f>COUNTIFS('Rote Karten'!$A$2:$A$4,$A595,'Rote Karten'!$D$2:$D$4,"&lt;&gt;"&amp;$B595,'Rote Karten'!$B$2:$B$4,"&lt;"&amp;$F595,'Rote Karten'!$C$2:$C$4,"&lt;="&amp;$G595)-COUNTIFS('Rote Karten'!$A$2:$A$4,$A595,'Rote Karten'!$D$2:$D$4,$B595,'Rote Karten'!$B$2:$B$4,"&lt;"&amp;$F595,'Rote Karten'!$C$2:$C$4,"&lt;="&amp;$G595)</f>
        <v>0</v>
      </c>
      <c r="I595" s="17" t="str">
        <f>IF(OR($L595="Tor",$L595="ET"),_xlfn.IFNA(IF(VLOOKUP($A595,Spiele!$A$2:$C$16,3,FALSE)=$B595,COUNTIFS($L$2:$L595,"Tor",$B$2:$B595,$B595,$A$2:$A595,$A595)+COUNTIFS($L$2:$L595,"ET",$B$2:$B595,$B595,$A$2:$A595,$A595)&amp;":"&amp;COUNTIFS($L$2:$L595,"Tor",$B$2:$B595,"&lt;&gt;"&amp;$B595,$A$2:$A595,$A595)+COUNTIFS($L$2:$L595,"ET",$B$2:$B595,"&lt;&gt;"&amp;$B595,$A$2:$A595,$A595),COUNTIFS($L$2:$L595,"Tor",$B$2:$B595,"&lt;&gt;"&amp;$B595,$A$2:$A595,$A595)+COUNTIFS($L$2:$L595,"ET",$B$2:$B595,"&lt;&gt;"&amp;$B595,$A$2:$A595,$A595)&amp;":"&amp;COUNTIFS($L$2:$L595,"Tor",$B$2:$B595,$B595,$A$2:$A595,$A595)+COUNTIFS($L$2:$L595,"ET",$B$2:$B595,$B595,$A$2:$A595,$A595)),""),"")</f>
        <v/>
      </c>
      <c r="J595" s="18" t="str">
        <f>_xlfn.IFNA(IF(VLOOKUP($A595,Spiele!$A$2:$D$16,3,FALSE)=$B595,(COUNTIFS($L$1:$L594,"Tor",$B$1:$B594,$B595,$A$1:$A594,$A595)+COUNTIFS($L$1:$L594,"ET",$B$1:$B594,$B595,$A$1:$A594,$A595))-(COUNTIFS($L$1:$L594,"Tor",$B$1:$B594,"&lt;&gt;"&amp;$B595,$A$1:$A594,$A595)+COUNTIFS($L$1:$L594,"ET",$B$1:$B594,"&lt;&gt;"&amp;$B595,$A$1:$A594,$A595)),(COUNTIFS($L$1:$L594,"Tor",$B$1:$B594,$B595,$A$1:$A594,$A595)+COUNTIFS($L$1:$L594,"ET",$B$1:$B594,$B595,$A$1:$A594,$A595))-(COUNTIFS($L$1:$L594,"Tor",$B$1:$B594,"&lt;&gt;"&amp;$B595,$A$1:$A594,$A595)+COUNTIFS($L$1:$L594,"ET",$B$1:$B594,"&lt;&gt;"&amp;$B595,$A$1:$A594,$A595))),"")</f>
        <v/>
      </c>
      <c r="O595" s="17"/>
      <c r="AC595" s="14"/>
      <c r="AD595" s="14"/>
      <c r="AE595" s="18"/>
      <c r="AH595" s="19">
        <f t="shared" si="38"/>
        <v>0</v>
      </c>
      <c r="AI595" s="19">
        <f t="shared" si="39"/>
        <v>180</v>
      </c>
      <c r="AM595" s="19">
        <f>IF(Abschlüsse[[#This Row],[Ergeb]]="ET","",SQRT(($AF595-$AK595)^2+($AG595-$AL595)^2))</f>
        <v>0</v>
      </c>
      <c r="AO595" s="13"/>
      <c r="AP595" s="13"/>
      <c r="AQ595" s="19" t="str">
        <f t="shared" si="36"/>
        <v/>
      </c>
      <c r="AU595" s="19" t="str">
        <f t="shared" si="37"/>
        <v/>
      </c>
    </row>
    <row r="596" spans="3:47" ht="25.05" customHeight="1">
      <c r="C596" s="17" t="str">
        <f>IF($A596="","",IF(VLOOKUP($A596,Spiele!$A$2:$D$16,3,FALSE)=$B596,"H","G"))</f>
        <v/>
      </c>
      <c r="D596" s="17" t="str">
        <f>IF($B596="","",IF(VLOOKUP($A596,Spiele!$A$2:$F$16,3,FALSE)=$B596,VLOOKUP($A596,Spiele!$A$2:$F$16,4,FALSE),VLOOKUP($A596,Spiele!$A$2:$F$16,3,FALSE)))</f>
        <v/>
      </c>
      <c r="E596" s="18">
        <f>IF(Abschlüsse[[#This Row],[Ergeb]]="ET",0,COUNTIFS($A$2:$A596,$A596,$B$2:$B596,$B596,$L$2:$L596,"&lt;&gt;ET"))</f>
        <v>0</v>
      </c>
      <c r="F596" s="11"/>
      <c r="G596" s="12"/>
      <c r="H596" s="18">
        <f>COUNTIFS('Rote Karten'!$A$2:$A$4,$A596,'Rote Karten'!$D$2:$D$4,"&lt;&gt;"&amp;$B596,'Rote Karten'!$B$2:$B$4,"&lt;"&amp;$F596,'Rote Karten'!$C$2:$C$4,"&lt;="&amp;$G596)-COUNTIFS('Rote Karten'!$A$2:$A$4,$A596,'Rote Karten'!$D$2:$D$4,$B596,'Rote Karten'!$B$2:$B$4,"&lt;"&amp;$F596,'Rote Karten'!$C$2:$C$4,"&lt;="&amp;$G596)</f>
        <v>0</v>
      </c>
      <c r="I596" s="17" t="str">
        <f>IF(OR($L596="Tor",$L596="ET"),_xlfn.IFNA(IF(VLOOKUP($A596,Spiele!$A$2:$C$16,3,FALSE)=$B596,COUNTIFS($L$2:$L596,"Tor",$B$2:$B596,$B596,$A$2:$A596,$A596)+COUNTIFS($L$2:$L596,"ET",$B$2:$B596,$B596,$A$2:$A596,$A596)&amp;":"&amp;COUNTIFS($L$2:$L596,"Tor",$B$2:$B596,"&lt;&gt;"&amp;$B596,$A$2:$A596,$A596)+COUNTIFS($L$2:$L596,"ET",$B$2:$B596,"&lt;&gt;"&amp;$B596,$A$2:$A596,$A596),COUNTIFS($L$2:$L596,"Tor",$B$2:$B596,"&lt;&gt;"&amp;$B596,$A$2:$A596,$A596)+COUNTIFS($L$2:$L596,"ET",$B$2:$B596,"&lt;&gt;"&amp;$B596,$A$2:$A596,$A596)&amp;":"&amp;COUNTIFS($L$2:$L596,"Tor",$B$2:$B596,$B596,$A$2:$A596,$A596)+COUNTIFS($L$2:$L596,"ET",$B$2:$B596,$B596,$A$2:$A596,$A596)),""),"")</f>
        <v/>
      </c>
      <c r="J596" s="18" t="str">
        <f>_xlfn.IFNA(IF(VLOOKUP($A596,Spiele!$A$2:$D$16,3,FALSE)=$B596,(COUNTIFS($L$1:$L595,"Tor",$B$1:$B595,$B596,$A$1:$A595,$A596)+COUNTIFS($L$1:$L595,"ET",$B$1:$B595,$B596,$A$1:$A595,$A596))-(COUNTIFS($L$1:$L595,"Tor",$B$1:$B595,"&lt;&gt;"&amp;$B596,$A$1:$A595,$A596)+COUNTIFS($L$1:$L595,"ET",$B$1:$B595,"&lt;&gt;"&amp;$B596,$A$1:$A595,$A596)),(COUNTIFS($L$1:$L595,"Tor",$B$1:$B595,$B596,$A$1:$A595,$A596)+COUNTIFS($L$1:$L595,"ET",$B$1:$B595,$B596,$A$1:$A595,$A596))-(COUNTIFS($L$1:$L595,"Tor",$B$1:$B595,"&lt;&gt;"&amp;$B596,$A$1:$A595,$A596)+COUNTIFS($L$1:$L595,"ET",$B$1:$B595,"&lt;&gt;"&amp;$B596,$A$1:$A595,$A596))),"")</f>
        <v/>
      </c>
      <c r="O596" s="17"/>
      <c r="AC596" s="14"/>
      <c r="AD596" s="14"/>
      <c r="AE596" s="18"/>
      <c r="AH596" s="19">
        <f t="shared" si="38"/>
        <v>0</v>
      </c>
      <c r="AI596" s="19">
        <f t="shared" si="39"/>
        <v>180</v>
      </c>
      <c r="AM596" s="19">
        <f>IF(Abschlüsse[[#This Row],[Ergeb]]="ET","",SQRT(($AF596-$AK596)^2+($AG596-$AL596)^2))</f>
        <v>0</v>
      </c>
      <c r="AO596" s="13"/>
      <c r="AP596" s="13"/>
      <c r="AQ596" s="19" t="str">
        <f t="shared" si="36"/>
        <v/>
      </c>
      <c r="AU596" s="19" t="str">
        <f t="shared" si="37"/>
        <v/>
      </c>
    </row>
    <row r="597" spans="3:47" ht="25.05" customHeight="1">
      <c r="C597" s="17" t="str">
        <f>IF($A597="","",IF(VLOOKUP($A597,Spiele!$A$2:$D$16,3,FALSE)=$B597,"H","G"))</f>
        <v/>
      </c>
      <c r="D597" s="17" t="str">
        <f>IF($B597="","",IF(VLOOKUP($A597,Spiele!$A$2:$F$16,3,FALSE)=$B597,VLOOKUP($A597,Spiele!$A$2:$F$16,4,FALSE),VLOOKUP($A597,Spiele!$A$2:$F$16,3,FALSE)))</f>
        <v/>
      </c>
      <c r="E597" s="18">
        <f>IF(Abschlüsse[[#This Row],[Ergeb]]="ET",0,COUNTIFS($A$2:$A597,$A597,$B$2:$B597,$B597,$L$2:$L597,"&lt;&gt;ET"))</f>
        <v>0</v>
      </c>
      <c r="F597" s="11"/>
      <c r="G597" s="12"/>
      <c r="H597" s="18">
        <f>COUNTIFS('Rote Karten'!$A$2:$A$4,$A597,'Rote Karten'!$D$2:$D$4,"&lt;&gt;"&amp;$B597,'Rote Karten'!$B$2:$B$4,"&lt;"&amp;$F597,'Rote Karten'!$C$2:$C$4,"&lt;="&amp;$G597)-COUNTIFS('Rote Karten'!$A$2:$A$4,$A597,'Rote Karten'!$D$2:$D$4,$B597,'Rote Karten'!$B$2:$B$4,"&lt;"&amp;$F597,'Rote Karten'!$C$2:$C$4,"&lt;="&amp;$G597)</f>
        <v>0</v>
      </c>
      <c r="I597" s="17" t="str">
        <f>IF(OR($L597="Tor",$L597="ET"),_xlfn.IFNA(IF(VLOOKUP($A597,Spiele!$A$2:$C$16,3,FALSE)=$B597,COUNTIFS($L$2:$L597,"Tor",$B$2:$B597,$B597,$A$2:$A597,$A597)+COUNTIFS($L$2:$L597,"ET",$B$2:$B597,$B597,$A$2:$A597,$A597)&amp;":"&amp;COUNTIFS($L$2:$L597,"Tor",$B$2:$B597,"&lt;&gt;"&amp;$B597,$A$2:$A597,$A597)+COUNTIFS($L$2:$L597,"ET",$B$2:$B597,"&lt;&gt;"&amp;$B597,$A$2:$A597,$A597),COUNTIFS($L$2:$L597,"Tor",$B$2:$B597,"&lt;&gt;"&amp;$B597,$A$2:$A597,$A597)+COUNTIFS($L$2:$L597,"ET",$B$2:$B597,"&lt;&gt;"&amp;$B597,$A$2:$A597,$A597)&amp;":"&amp;COUNTIFS($L$2:$L597,"Tor",$B$2:$B597,$B597,$A$2:$A597,$A597)+COUNTIFS($L$2:$L597,"ET",$B$2:$B597,$B597,$A$2:$A597,$A597)),""),"")</f>
        <v/>
      </c>
      <c r="J597" s="18" t="str">
        <f>_xlfn.IFNA(IF(VLOOKUP($A597,Spiele!$A$2:$D$16,3,FALSE)=$B597,(COUNTIFS($L$1:$L596,"Tor",$B$1:$B596,$B597,$A$1:$A596,$A597)+COUNTIFS($L$1:$L596,"ET",$B$1:$B596,$B597,$A$1:$A596,$A597))-(COUNTIFS($L$1:$L596,"Tor",$B$1:$B596,"&lt;&gt;"&amp;$B597,$A$1:$A596,$A597)+COUNTIFS($L$1:$L596,"ET",$B$1:$B596,"&lt;&gt;"&amp;$B597,$A$1:$A596,$A597)),(COUNTIFS($L$1:$L596,"Tor",$B$1:$B596,$B597,$A$1:$A596,$A597)+COUNTIFS($L$1:$L596,"ET",$B$1:$B596,$B597,$A$1:$A596,$A597))-(COUNTIFS($L$1:$L596,"Tor",$B$1:$B596,"&lt;&gt;"&amp;$B597,$A$1:$A596,$A597)+COUNTIFS($L$1:$L596,"ET",$B$1:$B596,"&lt;&gt;"&amp;$B597,$A$1:$A596,$A597))),"")</f>
        <v/>
      </c>
      <c r="O597" s="17"/>
      <c r="AC597" s="14"/>
      <c r="AD597" s="14"/>
      <c r="AE597" s="18"/>
      <c r="AH597" s="19">
        <f t="shared" si="38"/>
        <v>0</v>
      </c>
      <c r="AI597" s="19">
        <f t="shared" si="39"/>
        <v>180</v>
      </c>
      <c r="AM597" s="19">
        <f>IF(Abschlüsse[[#This Row],[Ergeb]]="ET","",SQRT(($AF597-$AK597)^2+($AG597-$AL597)^2))</f>
        <v>0</v>
      </c>
      <c r="AO597" s="13"/>
      <c r="AP597" s="13"/>
      <c r="AQ597" s="19" t="str">
        <f t="shared" si="36"/>
        <v/>
      </c>
      <c r="AU597" s="19" t="str">
        <f t="shared" si="37"/>
        <v/>
      </c>
    </row>
    <row r="598" spans="3:47" ht="25.05" customHeight="1">
      <c r="C598" s="17" t="str">
        <f>IF($A598="","",IF(VLOOKUP($A598,Spiele!$A$2:$D$16,3,FALSE)=$B598,"H","G"))</f>
        <v/>
      </c>
      <c r="D598" s="17" t="str">
        <f>IF($B598="","",IF(VLOOKUP($A598,Spiele!$A$2:$F$16,3,FALSE)=$B598,VLOOKUP($A598,Spiele!$A$2:$F$16,4,FALSE),VLOOKUP($A598,Spiele!$A$2:$F$16,3,FALSE)))</f>
        <v/>
      </c>
      <c r="E598" s="18">
        <f>IF(Abschlüsse[[#This Row],[Ergeb]]="ET",0,COUNTIFS($A$2:$A598,$A598,$B$2:$B598,$B598,$L$2:$L598,"&lt;&gt;ET"))</f>
        <v>0</v>
      </c>
      <c r="F598" s="11"/>
      <c r="G598" s="12"/>
      <c r="H598" s="18">
        <f>COUNTIFS('Rote Karten'!$A$2:$A$4,$A598,'Rote Karten'!$D$2:$D$4,"&lt;&gt;"&amp;$B598,'Rote Karten'!$B$2:$B$4,"&lt;"&amp;$F598,'Rote Karten'!$C$2:$C$4,"&lt;="&amp;$G598)-COUNTIFS('Rote Karten'!$A$2:$A$4,$A598,'Rote Karten'!$D$2:$D$4,$B598,'Rote Karten'!$B$2:$B$4,"&lt;"&amp;$F598,'Rote Karten'!$C$2:$C$4,"&lt;="&amp;$G598)</f>
        <v>0</v>
      </c>
      <c r="I598" s="17" t="str">
        <f>IF(OR($L598="Tor",$L598="ET"),_xlfn.IFNA(IF(VLOOKUP($A598,Spiele!$A$2:$C$16,3,FALSE)=$B598,COUNTIFS($L$2:$L598,"Tor",$B$2:$B598,$B598,$A$2:$A598,$A598)+COUNTIFS($L$2:$L598,"ET",$B$2:$B598,$B598,$A$2:$A598,$A598)&amp;":"&amp;COUNTIFS($L$2:$L598,"Tor",$B$2:$B598,"&lt;&gt;"&amp;$B598,$A$2:$A598,$A598)+COUNTIFS($L$2:$L598,"ET",$B$2:$B598,"&lt;&gt;"&amp;$B598,$A$2:$A598,$A598),COUNTIFS($L$2:$L598,"Tor",$B$2:$B598,"&lt;&gt;"&amp;$B598,$A$2:$A598,$A598)+COUNTIFS($L$2:$L598,"ET",$B$2:$B598,"&lt;&gt;"&amp;$B598,$A$2:$A598,$A598)&amp;":"&amp;COUNTIFS($L$2:$L598,"Tor",$B$2:$B598,$B598,$A$2:$A598,$A598)+COUNTIFS($L$2:$L598,"ET",$B$2:$B598,$B598,$A$2:$A598,$A598)),""),"")</f>
        <v/>
      </c>
      <c r="J598" s="18" t="str">
        <f>_xlfn.IFNA(IF(VLOOKUP($A598,Spiele!$A$2:$D$16,3,FALSE)=$B598,(COUNTIFS($L$1:$L597,"Tor",$B$1:$B597,$B598,$A$1:$A597,$A598)+COUNTIFS($L$1:$L597,"ET",$B$1:$B597,$B598,$A$1:$A597,$A598))-(COUNTIFS($L$1:$L597,"Tor",$B$1:$B597,"&lt;&gt;"&amp;$B598,$A$1:$A597,$A598)+COUNTIFS($L$1:$L597,"ET",$B$1:$B597,"&lt;&gt;"&amp;$B598,$A$1:$A597,$A598)),(COUNTIFS($L$1:$L597,"Tor",$B$1:$B597,$B598,$A$1:$A597,$A598)+COUNTIFS($L$1:$L597,"ET",$B$1:$B597,$B598,$A$1:$A597,$A598))-(COUNTIFS($L$1:$L597,"Tor",$B$1:$B597,"&lt;&gt;"&amp;$B598,$A$1:$A597,$A598)+COUNTIFS($L$1:$L597,"ET",$B$1:$B597,"&lt;&gt;"&amp;$B598,$A$1:$A597,$A598))),"")</f>
        <v/>
      </c>
      <c r="O598" s="17"/>
      <c r="AC598" s="14"/>
      <c r="AD598" s="14"/>
      <c r="AE598" s="18"/>
      <c r="AH598" s="19">
        <f t="shared" si="38"/>
        <v>0</v>
      </c>
      <c r="AI598" s="19">
        <f t="shared" si="39"/>
        <v>180</v>
      </c>
      <c r="AM598" s="19">
        <f>IF(Abschlüsse[[#This Row],[Ergeb]]="ET","",SQRT(($AF598-$AK598)^2+($AG598-$AL598)^2))</f>
        <v>0</v>
      </c>
      <c r="AO598" s="13"/>
      <c r="AP598" s="13"/>
      <c r="AQ598" s="19" t="str">
        <f t="shared" si="36"/>
        <v/>
      </c>
      <c r="AU598" s="19" t="str">
        <f t="shared" si="37"/>
        <v/>
      </c>
    </row>
    <row r="599" spans="3:47" ht="25.05" customHeight="1">
      <c r="C599" s="17" t="str">
        <f>IF($A599="","",IF(VLOOKUP($A599,Spiele!$A$2:$D$16,3,FALSE)=$B599,"H","G"))</f>
        <v/>
      </c>
      <c r="D599" s="17" t="str">
        <f>IF($B599="","",IF(VLOOKUP($A599,Spiele!$A$2:$F$16,3,FALSE)=$B599,VLOOKUP($A599,Spiele!$A$2:$F$16,4,FALSE),VLOOKUP($A599,Spiele!$A$2:$F$16,3,FALSE)))</f>
        <v/>
      </c>
      <c r="E599" s="18">
        <f>IF(Abschlüsse[[#This Row],[Ergeb]]="ET",0,COUNTIFS($A$2:$A599,$A599,$B$2:$B599,$B599,$L$2:$L599,"&lt;&gt;ET"))</f>
        <v>0</v>
      </c>
      <c r="F599" s="11"/>
      <c r="G599" s="12"/>
      <c r="H599" s="18">
        <f>COUNTIFS('Rote Karten'!$A$2:$A$4,$A599,'Rote Karten'!$D$2:$D$4,"&lt;&gt;"&amp;$B599,'Rote Karten'!$B$2:$B$4,"&lt;"&amp;$F599,'Rote Karten'!$C$2:$C$4,"&lt;="&amp;$G599)-COUNTIFS('Rote Karten'!$A$2:$A$4,$A599,'Rote Karten'!$D$2:$D$4,$B599,'Rote Karten'!$B$2:$B$4,"&lt;"&amp;$F599,'Rote Karten'!$C$2:$C$4,"&lt;="&amp;$G599)</f>
        <v>0</v>
      </c>
      <c r="I599" s="17" t="str">
        <f>IF(OR($L599="Tor",$L599="ET"),_xlfn.IFNA(IF(VLOOKUP($A599,Spiele!$A$2:$C$16,3,FALSE)=$B599,COUNTIFS($L$2:$L599,"Tor",$B$2:$B599,$B599,$A$2:$A599,$A599)+COUNTIFS($L$2:$L599,"ET",$B$2:$B599,$B599,$A$2:$A599,$A599)&amp;":"&amp;COUNTIFS($L$2:$L599,"Tor",$B$2:$B599,"&lt;&gt;"&amp;$B599,$A$2:$A599,$A599)+COUNTIFS($L$2:$L599,"ET",$B$2:$B599,"&lt;&gt;"&amp;$B599,$A$2:$A599,$A599),COUNTIFS($L$2:$L599,"Tor",$B$2:$B599,"&lt;&gt;"&amp;$B599,$A$2:$A599,$A599)+COUNTIFS($L$2:$L599,"ET",$B$2:$B599,"&lt;&gt;"&amp;$B599,$A$2:$A599,$A599)&amp;":"&amp;COUNTIFS($L$2:$L599,"Tor",$B$2:$B599,$B599,$A$2:$A599,$A599)+COUNTIFS($L$2:$L599,"ET",$B$2:$B599,$B599,$A$2:$A599,$A599)),""),"")</f>
        <v/>
      </c>
      <c r="J599" s="18" t="str">
        <f>_xlfn.IFNA(IF(VLOOKUP($A599,Spiele!$A$2:$D$16,3,FALSE)=$B599,(COUNTIFS($L$1:$L598,"Tor",$B$1:$B598,$B599,$A$1:$A598,$A599)+COUNTIFS($L$1:$L598,"ET",$B$1:$B598,$B599,$A$1:$A598,$A599))-(COUNTIFS($L$1:$L598,"Tor",$B$1:$B598,"&lt;&gt;"&amp;$B599,$A$1:$A598,$A599)+COUNTIFS($L$1:$L598,"ET",$B$1:$B598,"&lt;&gt;"&amp;$B599,$A$1:$A598,$A599)),(COUNTIFS($L$1:$L598,"Tor",$B$1:$B598,$B599,$A$1:$A598,$A599)+COUNTIFS($L$1:$L598,"ET",$B$1:$B598,$B599,$A$1:$A598,$A599))-(COUNTIFS($L$1:$L598,"Tor",$B$1:$B598,"&lt;&gt;"&amp;$B599,$A$1:$A598,$A599)+COUNTIFS($L$1:$L598,"ET",$B$1:$B598,"&lt;&gt;"&amp;$B599,$A$1:$A598,$A599))),"")</f>
        <v/>
      </c>
      <c r="O599" s="17"/>
      <c r="AC599" s="14"/>
      <c r="AD599" s="14"/>
      <c r="AE599" s="18"/>
      <c r="AH599" s="19">
        <f t="shared" si="38"/>
        <v>0</v>
      </c>
      <c r="AI599" s="19">
        <f t="shared" si="39"/>
        <v>180</v>
      </c>
      <c r="AM599" s="19">
        <f>IF(Abschlüsse[[#This Row],[Ergeb]]="ET","",SQRT(($AF599-$AK599)^2+($AG599-$AL599)^2))</f>
        <v>0</v>
      </c>
      <c r="AO599" s="13"/>
      <c r="AP599" s="13"/>
      <c r="AQ599" s="19" t="str">
        <f t="shared" si="36"/>
        <v/>
      </c>
      <c r="AU599" s="19" t="str">
        <f t="shared" si="37"/>
        <v/>
      </c>
    </row>
    <row r="600" spans="3:47" ht="25.05" customHeight="1">
      <c r="C600" s="17" t="str">
        <f>IF($A600="","",IF(VLOOKUP($A600,Spiele!$A$2:$D$16,3,FALSE)=$B600,"H","G"))</f>
        <v/>
      </c>
      <c r="D600" s="17" t="str">
        <f>IF($B600="","",IF(VLOOKUP($A600,Spiele!$A$2:$F$16,3,FALSE)=$B600,VLOOKUP($A600,Spiele!$A$2:$F$16,4,FALSE),VLOOKUP($A600,Spiele!$A$2:$F$16,3,FALSE)))</f>
        <v/>
      </c>
      <c r="E600" s="18">
        <f>IF(Abschlüsse[[#This Row],[Ergeb]]="ET",0,COUNTIFS($A$2:$A600,$A600,$B$2:$B600,$B600,$L$2:$L600,"&lt;&gt;ET"))</f>
        <v>0</v>
      </c>
      <c r="F600" s="11"/>
      <c r="G600" s="12"/>
      <c r="H600" s="18">
        <f>COUNTIFS('Rote Karten'!$A$2:$A$4,$A600,'Rote Karten'!$D$2:$D$4,"&lt;&gt;"&amp;$B600,'Rote Karten'!$B$2:$B$4,"&lt;"&amp;$F600,'Rote Karten'!$C$2:$C$4,"&lt;="&amp;$G600)-COUNTIFS('Rote Karten'!$A$2:$A$4,$A600,'Rote Karten'!$D$2:$D$4,$B600,'Rote Karten'!$B$2:$B$4,"&lt;"&amp;$F600,'Rote Karten'!$C$2:$C$4,"&lt;="&amp;$G600)</f>
        <v>0</v>
      </c>
      <c r="I600" s="17" t="str">
        <f>IF(OR($L600="Tor",$L600="ET"),_xlfn.IFNA(IF(VLOOKUP($A600,Spiele!$A$2:$C$16,3,FALSE)=$B600,COUNTIFS($L$2:$L600,"Tor",$B$2:$B600,$B600,$A$2:$A600,$A600)+COUNTIFS($L$2:$L600,"ET",$B$2:$B600,$B600,$A$2:$A600,$A600)&amp;":"&amp;COUNTIFS($L$2:$L600,"Tor",$B$2:$B600,"&lt;&gt;"&amp;$B600,$A$2:$A600,$A600)+COUNTIFS($L$2:$L600,"ET",$B$2:$B600,"&lt;&gt;"&amp;$B600,$A$2:$A600,$A600),COUNTIFS($L$2:$L600,"Tor",$B$2:$B600,"&lt;&gt;"&amp;$B600,$A$2:$A600,$A600)+COUNTIFS($L$2:$L600,"ET",$B$2:$B600,"&lt;&gt;"&amp;$B600,$A$2:$A600,$A600)&amp;":"&amp;COUNTIFS($L$2:$L600,"Tor",$B$2:$B600,$B600,$A$2:$A600,$A600)+COUNTIFS($L$2:$L600,"ET",$B$2:$B600,$B600,$A$2:$A600,$A600)),""),"")</f>
        <v/>
      </c>
      <c r="J600" s="18" t="str">
        <f>_xlfn.IFNA(IF(VLOOKUP($A600,Spiele!$A$2:$D$16,3,FALSE)=$B600,(COUNTIFS($L$1:$L599,"Tor",$B$1:$B599,$B600,$A$1:$A599,$A600)+COUNTIFS($L$1:$L599,"ET",$B$1:$B599,$B600,$A$1:$A599,$A600))-(COUNTIFS($L$1:$L599,"Tor",$B$1:$B599,"&lt;&gt;"&amp;$B600,$A$1:$A599,$A600)+COUNTIFS($L$1:$L599,"ET",$B$1:$B599,"&lt;&gt;"&amp;$B600,$A$1:$A599,$A600)),(COUNTIFS($L$1:$L599,"Tor",$B$1:$B599,$B600,$A$1:$A599,$A600)+COUNTIFS($L$1:$L599,"ET",$B$1:$B599,$B600,$A$1:$A599,$A600))-(COUNTIFS($L$1:$L599,"Tor",$B$1:$B599,"&lt;&gt;"&amp;$B600,$A$1:$A599,$A600)+COUNTIFS($L$1:$L599,"ET",$B$1:$B599,"&lt;&gt;"&amp;$B600,$A$1:$A599,$A600))),"")</f>
        <v/>
      </c>
      <c r="O600" s="17"/>
      <c r="AC600" s="14"/>
      <c r="AD600" s="14"/>
      <c r="AE600" s="18"/>
      <c r="AH600" s="19">
        <f t="shared" si="38"/>
        <v>0</v>
      </c>
      <c r="AI600" s="19">
        <f t="shared" si="39"/>
        <v>180</v>
      </c>
      <c r="AM600" s="19">
        <f>IF(Abschlüsse[[#This Row],[Ergeb]]="ET","",SQRT(($AF600-$AK600)^2+($AG600-$AL600)^2))</f>
        <v>0</v>
      </c>
      <c r="AO600" s="13"/>
      <c r="AP600" s="13"/>
      <c r="AQ600" s="19" t="str">
        <f t="shared" si="36"/>
        <v/>
      </c>
      <c r="AU600" s="19" t="str">
        <f t="shared" si="37"/>
        <v/>
      </c>
    </row>
    <row r="601" spans="3:47" ht="25.05" customHeight="1">
      <c r="C601" s="17" t="str">
        <f>IF($A601="","",IF(VLOOKUP($A601,Spiele!$A$2:$D$16,3,FALSE)=$B601,"H","G"))</f>
        <v/>
      </c>
      <c r="D601" s="17" t="str">
        <f>IF($B601="","",IF(VLOOKUP($A601,Spiele!$A$2:$F$16,3,FALSE)=$B601,VLOOKUP($A601,Spiele!$A$2:$F$16,4,FALSE),VLOOKUP($A601,Spiele!$A$2:$F$16,3,FALSE)))</f>
        <v/>
      </c>
      <c r="E601" s="18">
        <f>IF(Abschlüsse[[#This Row],[Ergeb]]="ET",0,COUNTIFS($A$2:$A601,$A601,$B$2:$B601,$B601,$L$2:$L601,"&lt;&gt;ET"))</f>
        <v>0</v>
      </c>
      <c r="F601" s="11"/>
      <c r="G601" s="12"/>
      <c r="H601" s="18">
        <f>COUNTIFS('Rote Karten'!$A$2:$A$4,$A601,'Rote Karten'!$D$2:$D$4,"&lt;&gt;"&amp;$B601,'Rote Karten'!$B$2:$B$4,"&lt;"&amp;$F601,'Rote Karten'!$C$2:$C$4,"&lt;="&amp;$G601)-COUNTIFS('Rote Karten'!$A$2:$A$4,$A601,'Rote Karten'!$D$2:$D$4,$B601,'Rote Karten'!$B$2:$B$4,"&lt;"&amp;$F601,'Rote Karten'!$C$2:$C$4,"&lt;="&amp;$G601)</f>
        <v>0</v>
      </c>
      <c r="I601" s="17" t="str">
        <f>IF(OR($L601="Tor",$L601="ET"),_xlfn.IFNA(IF(VLOOKUP($A601,Spiele!$A$2:$C$16,3,FALSE)=$B601,COUNTIFS($L$2:$L601,"Tor",$B$2:$B601,$B601,$A$2:$A601,$A601)+COUNTIFS($L$2:$L601,"ET",$B$2:$B601,$B601,$A$2:$A601,$A601)&amp;":"&amp;COUNTIFS($L$2:$L601,"Tor",$B$2:$B601,"&lt;&gt;"&amp;$B601,$A$2:$A601,$A601)+COUNTIFS($L$2:$L601,"ET",$B$2:$B601,"&lt;&gt;"&amp;$B601,$A$2:$A601,$A601),COUNTIFS($L$2:$L601,"Tor",$B$2:$B601,"&lt;&gt;"&amp;$B601,$A$2:$A601,$A601)+COUNTIFS($L$2:$L601,"ET",$B$2:$B601,"&lt;&gt;"&amp;$B601,$A$2:$A601,$A601)&amp;":"&amp;COUNTIFS($L$2:$L601,"Tor",$B$2:$B601,$B601,$A$2:$A601,$A601)+COUNTIFS($L$2:$L601,"ET",$B$2:$B601,$B601,$A$2:$A601,$A601)),""),"")</f>
        <v/>
      </c>
      <c r="J601" s="18" t="str">
        <f>_xlfn.IFNA(IF(VLOOKUP($A601,Spiele!$A$2:$D$16,3,FALSE)=$B601,(COUNTIFS($L$1:$L600,"Tor",$B$1:$B600,$B601,$A$1:$A600,$A601)+COUNTIFS($L$1:$L600,"ET",$B$1:$B600,$B601,$A$1:$A600,$A601))-(COUNTIFS($L$1:$L600,"Tor",$B$1:$B600,"&lt;&gt;"&amp;$B601,$A$1:$A600,$A601)+COUNTIFS($L$1:$L600,"ET",$B$1:$B600,"&lt;&gt;"&amp;$B601,$A$1:$A600,$A601)),(COUNTIFS($L$1:$L600,"Tor",$B$1:$B600,$B601,$A$1:$A600,$A601)+COUNTIFS($L$1:$L600,"ET",$B$1:$B600,$B601,$A$1:$A600,$A601))-(COUNTIFS($L$1:$L600,"Tor",$B$1:$B600,"&lt;&gt;"&amp;$B601,$A$1:$A600,$A601)+COUNTIFS($L$1:$L600,"ET",$B$1:$B600,"&lt;&gt;"&amp;$B601,$A$1:$A600,$A601))),"")</f>
        <v/>
      </c>
      <c r="O601" s="17"/>
      <c r="AC601" s="14"/>
      <c r="AD601" s="14"/>
      <c r="AE601" s="18"/>
      <c r="AH601" s="19">
        <f t="shared" si="38"/>
        <v>0</v>
      </c>
      <c r="AI601" s="19">
        <f t="shared" si="39"/>
        <v>180</v>
      </c>
      <c r="AM601" s="19">
        <f>IF(Abschlüsse[[#This Row],[Ergeb]]="ET","",SQRT(($AF601-$AK601)^2+($AG601-$AL601)^2))</f>
        <v>0</v>
      </c>
      <c r="AO601" s="13"/>
      <c r="AP601" s="13"/>
      <c r="AQ601" s="19" t="str">
        <f t="shared" si="36"/>
        <v/>
      </c>
      <c r="AU601" s="19" t="str">
        <f t="shared" si="37"/>
        <v/>
      </c>
    </row>
    <row r="602" spans="3:47" ht="25.05" customHeight="1">
      <c r="C602" s="17" t="str">
        <f>IF($A602="","",IF(VLOOKUP($A602,Spiele!$A$2:$D$16,3,FALSE)=$B602,"H","G"))</f>
        <v/>
      </c>
      <c r="D602" s="17" t="str">
        <f>IF($B602="","",IF(VLOOKUP($A602,Spiele!$A$2:$F$16,3,FALSE)=$B602,VLOOKUP($A602,Spiele!$A$2:$F$16,4,FALSE),VLOOKUP($A602,Spiele!$A$2:$F$16,3,FALSE)))</f>
        <v/>
      </c>
      <c r="E602" s="18">
        <f>IF(Abschlüsse[[#This Row],[Ergeb]]="ET",0,COUNTIFS($A$2:$A602,$A602,$B$2:$B602,$B602,$L$2:$L602,"&lt;&gt;ET"))</f>
        <v>0</v>
      </c>
      <c r="F602" s="11"/>
      <c r="G602" s="12"/>
      <c r="H602" s="18">
        <f>COUNTIFS('Rote Karten'!$A$2:$A$4,$A602,'Rote Karten'!$D$2:$D$4,"&lt;&gt;"&amp;$B602,'Rote Karten'!$B$2:$B$4,"&lt;"&amp;$F602,'Rote Karten'!$C$2:$C$4,"&lt;="&amp;$G602)-COUNTIFS('Rote Karten'!$A$2:$A$4,$A602,'Rote Karten'!$D$2:$D$4,$B602,'Rote Karten'!$B$2:$B$4,"&lt;"&amp;$F602,'Rote Karten'!$C$2:$C$4,"&lt;="&amp;$G602)</f>
        <v>0</v>
      </c>
      <c r="I602" s="17" t="str">
        <f>IF(OR($L602="Tor",$L602="ET"),_xlfn.IFNA(IF(VLOOKUP($A602,Spiele!$A$2:$C$16,3,FALSE)=$B602,COUNTIFS($L$2:$L602,"Tor",$B$2:$B602,$B602,$A$2:$A602,$A602)+COUNTIFS($L$2:$L602,"ET",$B$2:$B602,$B602,$A$2:$A602,$A602)&amp;":"&amp;COUNTIFS($L$2:$L602,"Tor",$B$2:$B602,"&lt;&gt;"&amp;$B602,$A$2:$A602,$A602)+COUNTIFS($L$2:$L602,"ET",$B$2:$B602,"&lt;&gt;"&amp;$B602,$A$2:$A602,$A602),COUNTIFS($L$2:$L602,"Tor",$B$2:$B602,"&lt;&gt;"&amp;$B602,$A$2:$A602,$A602)+COUNTIFS($L$2:$L602,"ET",$B$2:$B602,"&lt;&gt;"&amp;$B602,$A$2:$A602,$A602)&amp;":"&amp;COUNTIFS($L$2:$L602,"Tor",$B$2:$B602,$B602,$A$2:$A602,$A602)+COUNTIFS($L$2:$L602,"ET",$B$2:$B602,$B602,$A$2:$A602,$A602)),""),"")</f>
        <v/>
      </c>
      <c r="J602" s="18" t="str">
        <f>_xlfn.IFNA(IF(VLOOKUP($A602,Spiele!$A$2:$D$16,3,FALSE)=$B602,(COUNTIFS($L$1:$L601,"Tor",$B$1:$B601,$B602,$A$1:$A601,$A602)+COUNTIFS($L$1:$L601,"ET",$B$1:$B601,$B602,$A$1:$A601,$A602))-(COUNTIFS($L$1:$L601,"Tor",$B$1:$B601,"&lt;&gt;"&amp;$B602,$A$1:$A601,$A602)+COUNTIFS($L$1:$L601,"ET",$B$1:$B601,"&lt;&gt;"&amp;$B602,$A$1:$A601,$A602)),(COUNTIFS($L$1:$L601,"Tor",$B$1:$B601,$B602,$A$1:$A601,$A602)+COUNTIFS($L$1:$L601,"ET",$B$1:$B601,$B602,$A$1:$A601,$A602))-(COUNTIFS($L$1:$L601,"Tor",$B$1:$B601,"&lt;&gt;"&amp;$B602,$A$1:$A601,$A602)+COUNTIFS($L$1:$L601,"ET",$B$1:$B601,"&lt;&gt;"&amp;$B602,$A$1:$A601,$A602))),"")</f>
        <v/>
      </c>
      <c r="O602" s="17"/>
      <c r="AC602" s="14"/>
      <c r="AD602" s="14"/>
      <c r="AE602" s="18"/>
      <c r="AH602" s="19">
        <f t="shared" si="38"/>
        <v>0</v>
      </c>
      <c r="AI602" s="19">
        <f t="shared" si="39"/>
        <v>180</v>
      </c>
      <c r="AM602" s="19">
        <f>IF(Abschlüsse[[#This Row],[Ergeb]]="ET","",SQRT(($AF602-$AK602)^2+($AG602-$AL602)^2))</f>
        <v>0</v>
      </c>
      <c r="AO602" s="13"/>
      <c r="AP602" s="13"/>
      <c r="AQ602" s="19" t="str">
        <f t="shared" si="36"/>
        <v/>
      </c>
      <c r="AU602" s="19" t="str">
        <f t="shared" si="37"/>
        <v/>
      </c>
    </row>
    <row r="603" spans="3:47" ht="25.05" customHeight="1">
      <c r="C603" s="17" t="str">
        <f>IF($A603="","",IF(VLOOKUP($A603,Spiele!$A$2:$D$16,3,FALSE)=$B603,"H","G"))</f>
        <v/>
      </c>
      <c r="D603" s="17" t="str">
        <f>IF($B603="","",IF(VLOOKUP($A603,Spiele!$A$2:$F$16,3,FALSE)=$B603,VLOOKUP($A603,Spiele!$A$2:$F$16,4,FALSE),VLOOKUP($A603,Spiele!$A$2:$F$16,3,FALSE)))</f>
        <v/>
      </c>
      <c r="E603" s="18">
        <f>IF(Abschlüsse[[#This Row],[Ergeb]]="ET",0,COUNTIFS($A$2:$A603,$A603,$B$2:$B603,$B603,$L$2:$L603,"&lt;&gt;ET"))</f>
        <v>0</v>
      </c>
      <c r="F603" s="11"/>
      <c r="G603" s="12"/>
      <c r="H603" s="18">
        <f>COUNTIFS('Rote Karten'!$A$2:$A$4,$A603,'Rote Karten'!$D$2:$D$4,"&lt;&gt;"&amp;$B603,'Rote Karten'!$B$2:$B$4,"&lt;"&amp;$F603,'Rote Karten'!$C$2:$C$4,"&lt;="&amp;$G603)-COUNTIFS('Rote Karten'!$A$2:$A$4,$A603,'Rote Karten'!$D$2:$D$4,$B603,'Rote Karten'!$B$2:$B$4,"&lt;"&amp;$F603,'Rote Karten'!$C$2:$C$4,"&lt;="&amp;$G603)</f>
        <v>0</v>
      </c>
      <c r="I603" s="17" t="str">
        <f>IF(OR($L603="Tor",$L603="ET"),_xlfn.IFNA(IF(VLOOKUP($A603,Spiele!$A$2:$C$16,3,FALSE)=$B603,COUNTIFS($L$2:$L603,"Tor",$B$2:$B603,$B603,$A$2:$A603,$A603)+COUNTIFS($L$2:$L603,"ET",$B$2:$B603,$B603,$A$2:$A603,$A603)&amp;":"&amp;COUNTIFS($L$2:$L603,"Tor",$B$2:$B603,"&lt;&gt;"&amp;$B603,$A$2:$A603,$A603)+COUNTIFS($L$2:$L603,"ET",$B$2:$B603,"&lt;&gt;"&amp;$B603,$A$2:$A603,$A603),COUNTIFS($L$2:$L603,"Tor",$B$2:$B603,"&lt;&gt;"&amp;$B603,$A$2:$A603,$A603)+COUNTIFS($L$2:$L603,"ET",$B$2:$B603,"&lt;&gt;"&amp;$B603,$A$2:$A603,$A603)&amp;":"&amp;COUNTIFS($L$2:$L603,"Tor",$B$2:$B603,$B603,$A$2:$A603,$A603)+COUNTIFS($L$2:$L603,"ET",$B$2:$B603,$B603,$A$2:$A603,$A603)),""),"")</f>
        <v/>
      </c>
      <c r="J603" s="18" t="str">
        <f>_xlfn.IFNA(IF(VLOOKUP($A603,Spiele!$A$2:$D$16,3,FALSE)=$B603,(COUNTIFS($L$1:$L602,"Tor",$B$1:$B602,$B603,$A$1:$A602,$A603)+COUNTIFS($L$1:$L602,"ET",$B$1:$B602,$B603,$A$1:$A602,$A603))-(COUNTIFS($L$1:$L602,"Tor",$B$1:$B602,"&lt;&gt;"&amp;$B603,$A$1:$A602,$A603)+COUNTIFS($L$1:$L602,"ET",$B$1:$B602,"&lt;&gt;"&amp;$B603,$A$1:$A602,$A603)),(COUNTIFS($L$1:$L602,"Tor",$B$1:$B602,$B603,$A$1:$A602,$A603)+COUNTIFS($L$1:$L602,"ET",$B$1:$B602,$B603,$A$1:$A602,$A603))-(COUNTIFS($L$1:$L602,"Tor",$B$1:$B602,"&lt;&gt;"&amp;$B603,$A$1:$A602,$A603)+COUNTIFS($L$1:$L602,"ET",$B$1:$B602,"&lt;&gt;"&amp;$B603,$A$1:$A602,$A603))),"")</f>
        <v/>
      </c>
      <c r="O603" s="17"/>
      <c r="AC603" s="14"/>
      <c r="AD603" s="14"/>
      <c r="AE603" s="18"/>
      <c r="AH603" s="19">
        <f t="shared" si="38"/>
        <v>0</v>
      </c>
      <c r="AI603" s="19">
        <f t="shared" si="39"/>
        <v>180</v>
      </c>
      <c r="AM603" s="19">
        <f>IF(Abschlüsse[[#This Row],[Ergeb]]="ET","",SQRT(($AF603-$AK603)^2+($AG603-$AL603)^2))</f>
        <v>0</v>
      </c>
      <c r="AO603" s="13"/>
      <c r="AP603" s="13"/>
      <c r="AQ603" s="19" t="str">
        <f t="shared" si="36"/>
        <v/>
      </c>
      <c r="AU603" s="19" t="str">
        <f t="shared" si="37"/>
        <v/>
      </c>
    </row>
    <row r="604" spans="3:47" ht="25.05" customHeight="1">
      <c r="C604" s="17" t="str">
        <f>IF($A604="","",IF(VLOOKUP($A604,Spiele!$A$2:$D$16,3,FALSE)=$B604,"H","G"))</f>
        <v/>
      </c>
      <c r="D604" s="17" t="str">
        <f>IF($B604="","",IF(VLOOKUP($A604,Spiele!$A$2:$F$16,3,FALSE)=$B604,VLOOKUP($A604,Spiele!$A$2:$F$16,4,FALSE),VLOOKUP($A604,Spiele!$A$2:$F$16,3,FALSE)))</f>
        <v/>
      </c>
      <c r="E604" s="18">
        <f>IF(Abschlüsse[[#This Row],[Ergeb]]="ET",0,COUNTIFS($A$2:$A604,$A604,$B$2:$B604,$B604,$L$2:$L604,"&lt;&gt;ET"))</f>
        <v>0</v>
      </c>
      <c r="F604" s="11"/>
      <c r="G604" s="12"/>
      <c r="H604" s="18">
        <f>COUNTIFS('Rote Karten'!$A$2:$A$4,$A604,'Rote Karten'!$D$2:$D$4,"&lt;&gt;"&amp;$B604,'Rote Karten'!$B$2:$B$4,"&lt;"&amp;$F604,'Rote Karten'!$C$2:$C$4,"&lt;="&amp;$G604)-COUNTIFS('Rote Karten'!$A$2:$A$4,$A604,'Rote Karten'!$D$2:$D$4,$B604,'Rote Karten'!$B$2:$B$4,"&lt;"&amp;$F604,'Rote Karten'!$C$2:$C$4,"&lt;="&amp;$G604)</f>
        <v>0</v>
      </c>
      <c r="I604" s="17" t="str">
        <f>IF(OR($L604="Tor",$L604="ET"),_xlfn.IFNA(IF(VLOOKUP($A604,Spiele!$A$2:$C$16,3,FALSE)=$B604,COUNTIFS($L$2:$L604,"Tor",$B$2:$B604,$B604,$A$2:$A604,$A604)+COUNTIFS($L$2:$L604,"ET",$B$2:$B604,$B604,$A$2:$A604,$A604)&amp;":"&amp;COUNTIFS($L$2:$L604,"Tor",$B$2:$B604,"&lt;&gt;"&amp;$B604,$A$2:$A604,$A604)+COUNTIFS($L$2:$L604,"ET",$B$2:$B604,"&lt;&gt;"&amp;$B604,$A$2:$A604,$A604),COUNTIFS($L$2:$L604,"Tor",$B$2:$B604,"&lt;&gt;"&amp;$B604,$A$2:$A604,$A604)+COUNTIFS($L$2:$L604,"ET",$B$2:$B604,"&lt;&gt;"&amp;$B604,$A$2:$A604,$A604)&amp;":"&amp;COUNTIFS($L$2:$L604,"Tor",$B$2:$B604,$B604,$A$2:$A604,$A604)+COUNTIFS($L$2:$L604,"ET",$B$2:$B604,$B604,$A$2:$A604,$A604)),""),"")</f>
        <v/>
      </c>
      <c r="J604" s="18" t="str">
        <f>_xlfn.IFNA(IF(VLOOKUP($A604,Spiele!$A$2:$D$16,3,FALSE)=$B604,(COUNTIFS($L$1:$L603,"Tor",$B$1:$B603,$B604,$A$1:$A603,$A604)+COUNTIFS($L$1:$L603,"ET",$B$1:$B603,$B604,$A$1:$A603,$A604))-(COUNTIFS($L$1:$L603,"Tor",$B$1:$B603,"&lt;&gt;"&amp;$B604,$A$1:$A603,$A604)+COUNTIFS($L$1:$L603,"ET",$B$1:$B603,"&lt;&gt;"&amp;$B604,$A$1:$A603,$A604)),(COUNTIFS($L$1:$L603,"Tor",$B$1:$B603,$B604,$A$1:$A603,$A604)+COUNTIFS($L$1:$L603,"ET",$B$1:$B603,$B604,$A$1:$A603,$A604))-(COUNTIFS($L$1:$L603,"Tor",$B$1:$B603,"&lt;&gt;"&amp;$B604,$A$1:$A603,$A604)+COUNTIFS($L$1:$L603,"ET",$B$1:$B603,"&lt;&gt;"&amp;$B604,$A$1:$A603,$A604))),"")</f>
        <v/>
      </c>
      <c r="O604" s="17"/>
      <c r="AC604" s="14"/>
      <c r="AD604" s="14"/>
      <c r="AE604" s="18"/>
      <c r="AH604" s="19">
        <f t="shared" si="38"/>
        <v>0</v>
      </c>
      <c r="AI604" s="19">
        <f t="shared" si="39"/>
        <v>180</v>
      </c>
      <c r="AM604" s="19">
        <f>IF(Abschlüsse[[#This Row],[Ergeb]]="ET","",SQRT(($AF604-$AK604)^2+($AG604-$AL604)^2))</f>
        <v>0</v>
      </c>
      <c r="AO604" s="13"/>
      <c r="AP604" s="13"/>
      <c r="AQ604" s="19" t="str">
        <f t="shared" ref="AQ604:AQ667" si="40">IF(AN604=0,"",SQRT(($AF604-$AO604)^2+($AG604-$AP604)^2))</f>
        <v/>
      </c>
      <c r="AU604" s="19" t="str">
        <f t="shared" ref="AU604:AU667" si="41">IF(AR604=0,"",SQRT(($AF604-$AS604)^2+($AG604-$AT604)^2))</f>
        <v/>
      </c>
    </row>
    <row r="605" spans="3:47" ht="25.05" customHeight="1">
      <c r="C605" s="17" t="str">
        <f>IF($A605="","",IF(VLOOKUP($A605,Spiele!$A$2:$D$16,3,FALSE)=$B605,"H","G"))</f>
        <v/>
      </c>
      <c r="D605" s="17" t="str">
        <f>IF($B605="","",IF(VLOOKUP($A605,Spiele!$A$2:$F$16,3,FALSE)=$B605,VLOOKUP($A605,Spiele!$A$2:$F$16,4,FALSE),VLOOKUP($A605,Spiele!$A$2:$F$16,3,FALSE)))</f>
        <v/>
      </c>
      <c r="E605" s="18">
        <f>IF(Abschlüsse[[#This Row],[Ergeb]]="ET",0,COUNTIFS($A$2:$A605,$A605,$B$2:$B605,$B605,$L$2:$L605,"&lt;&gt;ET"))</f>
        <v>0</v>
      </c>
      <c r="F605" s="11"/>
      <c r="G605" s="12"/>
      <c r="H605" s="18">
        <f>COUNTIFS('Rote Karten'!$A$2:$A$4,$A605,'Rote Karten'!$D$2:$D$4,"&lt;&gt;"&amp;$B605,'Rote Karten'!$B$2:$B$4,"&lt;"&amp;$F605,'Rote Karten'!$C$2:$C$4,"&lt;="&amp;$G605)-COUNTIFS('Rote Karten'!$A$2:$A$4,$A605,'Rote Karten'!$D$2:$D$4,$B605,'Rote Karten'!$B$2:$B$4,"&lt;"&amp;$F605,'Rote Karten'!$C$2:$C$4,"&lt;="&amp;$G605)</f>
        <v>0</v>
      </c>
      <c r="I605" s="17" t="str">
        <f>IF(OR($L605="Tor",$L605="ET"),_xlfn.IFNA(IF(VLOOKUP($A605,Spiele!$A$2:$C$16,3,FALSE)=$B605,COUNTIFS($L$2:$L605,"Tor",$B$2:$B605,$B605,$A$2:$A605,$A605)+COUNTIFS($L$2:$L605,"ET",$B$2:$B605,$B605,$A$2:$A605,$A605)&amp;":"&amp;COUNTIFS($L$2:$L605,"Tor",$B$2:$B605,"&lt;&gt;"&amp;$B605,$A$2:$A605,$A605)+COUNTIFS($L$2:$L605,"ET",$B$2:$B605,"&lt;&gt;"&amp;$B605,$A$2:$A605,$A605),COUNTIFS($L$2:$L605,"Tor",$B$2:$B605,"&lt;&gt;"&amp;$B605,$A$2:$A605,$A605)+COUNTIFS($L$2:$L605,"ET",$B$2:$B605,"&lt;&gt;"&amp;$B605,$A$2:$A605,$A605)&amp;":"&amp;COUNTIFS($L$2:$L605,"Tor",$B$2:$B605,$B605,$A$2:$A605,$A605)+COUNTIFS($L$2:$L605,"ET",$B$2:$B605,$B605,$A$2:$A605,$A605)),""),"")</f>
        <v/>
      </c>
      <c r="J605" s="18" t="str">
        <f>_xlfn.IFNA(IF(VLOOKUP($A605,Spiele!$A$2:$D$16,3,FALSE)=$B605,(COUNTIFS($L$1:$L604,"Tor",$B$1:$B604,$B605,$A$1:$A604,$A605)+COUNTIFS($L$1:$L604,"ET",$B$1:$B604,$B605,$A$1:$A604,$A605))-(COUNTIFS($L$1:$L604,"Tor",$B$1:$B604,"&lt;&gt;"&amp;$B605,$A$1:$A604,$A605)+COUNTIFS($L$1:$L604,"ET",$B$1:$B604,"&lt;&gt;"&amp;$B605,$A$1:$A604,$A605)),(COUNTIFS($L$1:$L604,"Tor",$B$1:$B604,$B605,$A$1:$A604,$A605)+COUNTIFS($L$1:$L604,"ET",$B$1:$B604,$B605,$A$1:$A604,$A605))-(COUNTIFS($L$1:$L604,"Tor",$B$1:$B604,"&lt;&gt;"&amp;$B605,$A$1:$A604,$A605)+COUNTIFS($L$1:$L604,"ET",$B$1:$B604,"&lt;&gt;"&amp;$B605,$A$1:$A604,$A605))),"")</f>
        <v/>
      </c>
      <c r="O605" s="17"/>
      <c r="AC605" s="14"/>
      <c r="AD605" s="14"/>
      <c r="AE605" s="18"/>
      <c r="AH605" s="19">
        <f t="shared" si="38"/>
        <v>0</v>
      </c>
      <c r="AI605" s="19">
        <f t="shared" si="39"/>
        <v>180</v>
      </c>
      <c r="AM605" s="19">
        <f>IF(Abschlüsse[[#This Row],[Ergeb]]="ET","",SQRT(($AF605-$AK605)^2+($AG605-$AL605)^2))</f>
        <v>0</v>
      </c>
      <c r="AO605" s="13"/>
      <c r="AP605" s="13"/>
      <c r="AQ605" s="19" t="str">
        <f t="shared" si="40"/>
        <v/>
      </c>
      <c r="AU605" s="19" t="str">
        <f t="shared" si="41"/>
        <v/>
      </c>
    </row>
    <row r="606" spans="3:47" ht="25.05" customHeight="1">
      <c r="C606" s="17" t="str">
        <f>IF($A606="","",IF(VLOOKUP($A606,Spiele!$A$2:$D$16,3,FALSE)=$B606,"H","G"))</f>
        <v/>
      </c>
      <c r="D606" s="17" t="str">
        <f>IF($B606="","",IF(VLOOKUP($A606,Spiele!$A$2:$F$16,3,FALSE)=$B606,VLOOKUP($A606,Spiele!$A$2:$F$16,4,FALSE),VLOOKUP($A606,Spiele!$A$2:$F$16,3,FALSE)))</f>
        <v/>
      </c>
      <c r="E606" s="18">
        <f>IF(Abschlüsse[[#This Row],[Ergeb]]="ET",0,COUNTIFS($A$2:$A606,$A606,$B$2:$B606,$B606,$L$2:$L606,"&lt;&gt;ET"))</f>
        <v>0</v>
      </c>
      <c r="F606" s="11"/>
      <c r="G606" s="12"/>
      <c r="H606" s="18">
        <f>COUNTIFS('Rote Karten'!$A$2:$A$4,$A606,'Rote Karten'!$D$2:$D$4,"&lt;&gt;"&amp;$B606,'Rote Karten'!$B$2:$B$4,"&lt;"&amp;$F606,'Rote Karten'!$C$2:$C$4,"&lt;="&amp;$G606)-COUNTIFS('Rote Karten'!$A$2:$A$4,$A606,'Rote Karten'!$D$2:$D$4,$B606,'Rote Karten'!$B$2:$B$4,"&lt;"&amp;$F606,'Rote Karten'!$C$2:$C$4,"&lt;="&amp;$G606)</f>
        <v>0</v>
      </c>
      <c r="I606" s="17" t="str">
        <f>IF(OR($L606="Tor",$L606="ET"),_xlfn.IFNA(IF(VLOOKUP($A606,Spiele!$A$2:$C$16,3,FALSE)=$B606,COUNTIFS($L$2:$L606,"Tor",$B$2:$B606,$B606,$A$2:$A606,$A606)+COUNTIFS($L$2:$L606,"ET",$B$2:$B606,$B606,$A$2:$A606,$A606)&amp;":"&amp;COUNTIFS($L$2:$L606,"Tor",$B$2:$B606,"&lt;&gt;"&amp;$B606,$A$2:$A606,$A606)+COUNTIFS($L$2:$L606,"ET",$B$2:$B606,"&lt;&gt;"&amp;$B606,$A$2:$A606,$A606),COUNTIFS($L$2:$L606,"Tor",$B$2:$B606,"&lt;&gt;"&amp;$B606,$A$2:$A606,$A606)+COUNTIFS($L$2:$L606,"ET",$B$2:$B606,"&lt;&gt;"&amp;$B606,$A$2:$A606,$A606)&amp;":"&amp;COUNTIFS($L$2:$L606,"Tor",$B$2:$B606,$B606,$A$2:$A606,$A606)+COUNTIFS($L$2:$L606,"ET",$B$2:$B606,$B606,$A$2:$A606,$A606)),""),"")</f>
        <v/>
      </c>
      <c r="J606" s="18" t="str">
        <f>_xlfn.IFNA(IF(VLOOKUP($A606,Spiele!$A$2:$D$16,3,FALSE)=$B606,(COUNTIFS($L$1:$L605,"Tor",$B$1:$B605,$B606,$A$1:$A605,$A606)+COUNTIFS($L$1:$L605,"ET",$B$1:$B605,$B606,$A$1:$A605,$A606))-(COUNTIFS($L$1:$L605,"Tor",$B$1:$B605,"&lt;&gt;"&amp;$B606,$A$1:$A605,$A606)+COUNTIFS($L$1:$L605,"ET",$B$1:$B605,"&lt;&gt;"&amp;$B606,$A$1:$A605,$A606)),(COUNTIFS($L$1:$L605,"Tor",$B$1:$B605,$B606,$A$1:$A605,$A606)+COUNTIFS($L$1:$L605,"ET",$B$1:$B605,$B606,$A$1:$A605,$A606))-(COUNTIFS($L$1:$L605,"Tor",$B$1:$B605,"&lt;&gt;"&amp;$B606,$A$1:$A605,$A606)+COUNTIFS($L$1:$L605,"ET",$B$1:$B605,"&lt;&gt;"&amp;$B606,$A$1:$A605,$A606))),"")</f>
        <v/>
      </c>
      <c r="O606" s="17"/>
      <c r="AC606" s="14"/>
      <c r="AD606" s="14"/>
      <c r="AE606" s="18"/>
      <c r="AH606" s="19">
        <f t="shared" si="38"/>
        <v>0</v>
      </c>
      <c r="AI606" s="19">
        <f t="shared" si="39"/>
        <v>180</v>
      </c>
      <c r="AM606" s="19">
        <f>IF(Abschlüsse[[#This Row],[Ergeb]]="ET","",SQRT(($AF606-$AK606)^2+($AG606-$AL606)^2))</f>
        <v>0</v>
      </c>
      <c r="AO606" s="13"/>
      <c r="AP606" s="13"/>
      <c r="AQ606" s="19" t="str">
        <f t="shared" si="40"/>
        <v/>
      </c>
      <c r="AU606" s="19" t="str">
        <f t="shared" si="41"/>
        <v/>
      </c>
    </row>
    <row r="607" spans="3:47" ht="25.05" customHeight="1">
      <c r="C607" s="17" t="str">
        <f>IF($A607="","",IF(VLOOKUP($A607,Spiele!$A$2:$D$16,3,FALSE)=$B607,"H","G"))</f>
        <v/>
      </c>
      <c r="D607" s="17" t="str">
        <f>IF($B607="","",IF(VLOOKUP($A607,Spiele!$A$2:$F$16,3,FALSE)=$B607,VLOOKUP($A607,Spiele!$A$2:$F$16,4,FALSE),VLOOKUP($A607,Spiele!$A$2:$F$16,3,FALSE)))</f>
        <v/>
      </c>
      <c r="E607" s="18">
        <f>IF(Abschlüsse[[#This Row],[Ergeb]]="ET",0,COUNTIFS($A$2:$A607,$A607,$B$2:$B607,$B607,$L$2:$L607,"&lt;&gt;ET"))</f>
        <v>0</v>
      </c>
      <c r="F607" s="11"/>
      <c r="G607" s="12"/>
      <c r="H607" s="18">
        <f>COUNTIFS('Rote Karten'!$A$2:$A$4,$A607,'Rote Karten'!$D$2:$D$4,"&lt;&gt;"&amp;$B607,'Rote Karten'!$B$2:$B$4,"&lt;"&amp;$F607,'Rote Karten'!$C$2:$C$4,"&lt;="&amp;$G607)-COUNTIFS('Rote Karten'!$A$2:$A$4,$A607,'Rote Karten'!$D$2:$D$4,$B607,'Rote Karten'!$B$2:$B$4,"&lt;"&amp;$F607,'Rote Karten'!$C$2:$C$4,"&lt;="&amp;$G607)</f>
        <v>0</v>
      </c>
      <c r="I607" s="17" t="str">
        <f>IF(OR($L607="Tor",$L607="ET"),_xlfn.IFNA(IF(VLOOKUP($A607,Spiele!$A$2:$C$16,3,FALSE)=$B607,COUNTIFS($L$2:$L607,"Tor",$B$2:$B607,$B607,$A$2:$A607,$A607)+COUNTIFS($L$2:$L607,"ET",$B$2:$B607,$B607,$A$2:$A607,$A607)&amp;":"&amp;COUNTIFS($L$2:$L607,"Tor",$B$2:$B607,"&lt;&gt;"&amp;$B607,$A$2:$A607,$A607)+COUNTIFS($L$2:$L607,"ET",$B$2:$B607,"&lt;&gt;"&amp;$B607,$A$2:$A607,$A607),COUNTIFS($L$2:$L607,"Tor",$B$2:$B607,"&lt;&gt;"&amp;$B607,$A$2:$A607,$A607)+COUNTIFS($L$2:$L607,"ET",$B$2:$B607,"&lt;&gt;"&amp;$B607,$A$2:$A607,$A607)&amp;":"&amp;COUNTIFS($L$2:$L607,"Tor",$B$2:$B607,$B607,$A$2:$A607,$A607)+COUNTIFS($L$2:$L607,"ET",$B$2:$B607,$B607,$A$2:$A607,$A607)),""),"")</f>
        <v/>
      </c>
      <c r="J607" s="18" t="str">
        <f>_xlfn.IFNA(IF(VLOOKUP($A607,Spiele!$A$2:$D$16,3,FALSE)=$B607,(COUNTIFS($L$1:$L606,"Tor",$B$1:$B606,$B607,$A$1:$A606,$A607)+COUNTIFS($L$1:$L606,"ET",$B$1:$B606,$B607,$A$1:$A606,$A607))-(COUNTIFS($L$1:$L606,"Tor",$B$1:$B606,"&lt;&gt;"&amp;$B607,$A$1:$A606,$A607)+COUNTIFS($L$1:$L606,"ET",$B$1:$B606,"&lt;&gt;"&amp;$B607,$A$1:$A606,$A607)),(COUNTIFS($L$1:$L606,"Tor",$B$1:$B606,$B607,$A$1:$A606,$A607)+COUNTIFS($L$1:$L606,"ET",$B$1:$B606,$B607,$A$1:$A606,$A607))-(COUNTIFS($L$1:$L606,"Tor",$B$1:$B606,"&lt;&gt;"&amp;$B607,$A$1:$A606,$A607)+COUNTIFS($L$1:$L606,"ET",$B$1:$B606,"&lt;&gt;"&amp;$B607,$A$1:$A606,$A607))),"")</f>
        <v/>
      </c>
      <c r="L607" s="18"/>
      <c r="M607" s="3"/>
      <c r="O607" s="17"/>
      <c r="AA607" s="22"/>
      <c r="AB607" s="18"/>
      <c r="AC607" s="14"/>
      <c r="AD607" s="14"/>
      <c r="AE607" s="18"/>
      <c r="AH607" s="19">
        <f t="shared" si="38"/>
        <v>0</v>
      </c>
      <c r="AI607" s="19">
        <f t="shared" si="39"/>
        <v>180</v>
      </c>
      <c r="AJ607" s="3"/>
      <c r="AM607" s="19">
        <f>IF(Abschlüsse[[#This Row],[Ergeb]]="ET","",SQRT(($AF607-$AK607)^2+($AG607-$AL607)^2))</f>
        <v>0</v>
      </c>
      <c r="AO607" s="13"/>
      <c r="AP607" s="13"/>
      <c r="AQ607" s="19" t="str">
        <f t="shared" si="40"/>
        <v/>
      </c>
      <c r="AU607" s="19" t="str">
        <f t="shared" si="41"/>
        <v/>
      </c>
    </row>
    <row r="608" spans="3:47" ht="25.05" customHeight="1">
      <c r="C608" s="17" t="str">
        <f>IF($A608="","",IF(VLOOKUP($A608,Spiele!$A$2:$D$16,3,FALSE)=$B608,"H","G"))</f>
        <v/>
      </c>
      <c r="D608" s="17" t="str">
        <f>IF($B608="","",IF(VLOOKUP($A608,Spiele!$A$2:$F$16,3,FALSE)=$B608,VLOOKUP($A608,Spiele!$A$2:$F$16,4,FALSE),VLOOKUP($A608,Spiele!$A$2:$F$16,3,FALSE)))</f>
        <v/>
      </c>
      <c r="E608" s="18">
        <f>IF(Abschlüsse[[#This Row],[Ergeb]]="ET",0,COUNTIFS($A$2:$A608,$A608,$B$2:$B608,$B608,$L$2:$L608,"&lt;&gt;ET"))</f>
        <v>0</v>
      </c>
      <c r="F608" s="11"/>
      <c r="G608" s="12"/>
      <c r="H608" s="18">
        <f>COUNTIFS('Rote Karten'!$A$2:$A$4,$A608,'Rote Karten'!$D$2:$D$4,"&lt;&gt;"&amp;$B608,'Rote Karten'!$B$2:$B$4,"&lt;"&amp;$F608,'Rote Karten'!$C$2:$C$4,"&lt;="&amp;$G608)-COUNTIFS('Rote Karten'!$A$2:$A$4,$A608,'Rote Karten'!$D$2:$D$4,$B608,'Rote Karten'!$B$2:$B$4,"&lt;"&amp;$F608,'Rote Karten'!$C$2:$C$4,"&lt;="&amp;$G608)</f>
        <v>0</v>
      </c>
      <c r="I608" s="17" t="str">
        <f>IF(OR($L608="Tor",$L608="ET"),_xlfn.IFNA(IF(VLOOKUP($A608,Spiele!$A$2:$C$16,3,FALSE)=$B608,COUNTIFS($L$2:$L608,"Tor",$B$2:$B608,$B608,$A$2:$A608,$A608)+COUNTIFS($L$2:$L608,"ET",$B$2:$B608,$B608,$A$2:$A608,$A608)&amp;":"&amp;COUNTIFS($L$2:$L608,"Tor",$B$2:$B608,"&lt;&gt;"&amp;$B608,$A$2:$A608,$A608)+COUNTIFS($L$2:$L608,"ET",$B$2:$B608,"&lt;&gt;"&amp;$B608,$A$2:$A608,$A608),COUNTIFS($L$2:$L608,"Tor",$B$2:$B608,"&lt;&gt;"&amp;$B608,$A$2:$A608,$A608)+COUNTIFS($L$2:$L608,"ET",$B$2:$B608,"&lt;&gt;"&amp;$B608,$A$2:$A608,$A608)&amp;":"&amp;COUNTIFS($L$2:$L608,"Tor",$B$2:$B608,$B608,$A$2:$A608,$A608)+COUNTIFS($L$2:$L608,"ET",$B$2:$B608,$B608,$A$2:$A608,$A608)),""),"")</f>
        <v/>
      </c>
      <c r="J608" s="18" t="str">
        <f>_xlfn.IFNA(IF(VLOOKUP($A608,Spiele!$A$2:$D$16,3,FALSE)=$B608,(COUNTIFS($L$1:$L607,"Tor",$B$1:$B607,$B608,$A$1:$A607,$A608)+COUNTIFS($L$1:$L607,"ET",$B$1:$B607,$B608,$A$1:$A607,$A608))-(COUNTIFS($L$1:$L607,"Tor",$B$1:$B607,"&lt;&gt;"&amp;$B608,$A$1:$A607,$A608)+COUNTIFS($L$1:$L607,"ET",$B$1:$B607,"&lt;&gt;"&amp;$B608,$A$1:$A607,$A608)),(COUNTIFS($L$1:$L607,"Tor",$B$1:$B607,$B608,$A$1:$A607,$A608)+COUNTIFS($L$1:$L607,"ET",$B$1:$B607,$B608,$A$1:$A607,$A608))-(COUNTIFS($L$1:$L607,"Tor",$B$1:$B607,"&lt;&gt;"&amp;$B608,$A$1:$A607,$A608)+COUNTIFS($L$1:$L607,"ET",$B$1:$B607,"&lt;&gt;"&amp;$B608,$A$1:$A607,$A608))),"")</f>
        <v/>
      </c>
      <c r="O608" s="17"/>
      <c r="AC608" s="14"/>
      <c r="AD608" s="14"/>
      <c r="AE608" s="18"/>
      <c r="AH608" s="19">
        <f t="shared" si="38"/>
        <v>0</v>
      </c>
      <c r="AI608" s="19">
        <f t="shared" si="39"/>
        <v>180</v>
      </c>
      <c r="AM608" s="19">
        <f>IF(Abschlüsse[[#This Row],[Ergeb]]="ET","",SQRT(($AF608-$AK608)^2+($AG608-$AL608)^2))</f>
        <v>0</v>
      </c>
      <c r="AO608" s="13"/>
      <c r="AP608" s="13"/>
      <c r="AQ608" s="19" t="str">
        <f t="shared" si="40"/>
        <v/>
      </c>
      <c r="AU608" s="19" t="str">
        <f t="shared" si="41"/>
        <v/>
      </c>
    </row>
    <row r="609" spans="3:47" ht="25.05" customHeight="1">
      <c r="C609" s="17" t="str">
        <f>IF($A609="","",IF(VLOOKUP($A609,Spiele!$A$2:$D$16,3,FALSE)=$B609,"H","G"))</f>
        <v/>
      </c>
      <c r="D609" s="17" t="str">
        <f>IF($B609="","",IF(VLOOKUP($A609,Spiele!$A$2:$F$16,3,FALSE)=$B609,VLOOKUP($A609,Spiele!$A$2:$F$16,4,FALSE),VLOOKUP($A609,Spiele!$A$2:$F$16,3,FALSE)))</f>
        <v/>
      </c>
      <c r="E609" s="18">
        <f>IF(Abschlüsse[[#This Row],[Ergeb]]="ET",0,COUNTIFS($A$2:$A609,$A609,$B$2:$B609,$B609,$L$2:$L609,"&lt;&gt;ET"))</f>
        <v>0</v>
      </c>
      <c r="F609" s="11"/>
      <c r="G609" s="12"/>
      <c r="H609" s="18">
        <f>COUNTIFS('Rote Karten'!$A$2:$A$4,$A609,'Rote Karten'!$D$2:$D$4,"&lt;&gt;"&amp;$B609,'Rote Karten'!$B$2:$B$4,"&lt;"&amp;$F609,'Rote Karten'!$C$2:$C$4,"&lt;="&amp;$G609)-COUNTIFS('Rote Karten'!$A$2:$A$4,$A609,'Rote Karten'!$D$2:$D$4,$B609,'Rote Karten'!$B$2:$B$4,"&lt;"&amp;$F609,'Rote Karten'!$C$2:$C$4,"&lt;="&amp;$G609)</f>
        <v>0</v>
      </c>
      <c r="I609" s="17" t="str">
        <f>IF(OR($L609="Tor",$L609="ET"),_xlfn.IFNA(IF(VLOOKUP($A609,Spiele!$A$2:$C$16,3,FALSE)=$B609,COUNTIFS($L$2:$L609,"Tor",$B$2:$B609,$B609,$A$2:$A609,$A609)+COUNTIFS($L$2:$L609,"ET",$B$2:$B609,$B609,$A$2:$A609,$A609)&amp;":"&amp;COUNTIFS($L$2:$L609,"Tor",$B$2:$B609,"&lt;&gt;"&amp;$B609,$A$2:$A609,$A609)+COUNTIFS($L$2:$L609,"ET",$B$2:$B609,"&lt;&gt;"&amp;$B609,$A$2:$A609,$A609),COUNTIFS($L$2:$L609,"Tor",$B$2:$B609,"&lt;&gt;"&amp;$B609,$A$2:$A609,$A609)+COUNTIFS($L$2:$L609,"ET",$B$2:$B609,"&lt;&gt;"&amp;$B609,$A$2:$A609,$A609)&amp;":"&amp;COUNTIFS($L$2:$L609,"Tor",$B$2:$B609,$B609,$A$2:$A609,$A609)+COUNTIFS($L$2:$L609,"ET",$B$2:$B609,$B609,$A$2:$A609,$A609)),""),"")</f>
        <v/>
      </c>
      <c r="J609" s="18" t="str">
        <f>_xlfn.IFNA(IF(VLOOKUP($A609,Spiele!$A$2:$D$16,3,FALSE)=$B609,(COUNTIFS($L$1:$L608,"Tor",$B$1:$B608,$B609,$A$1:$A608,$A609)+COUNTIFS($L$1:$L608,"ET",$B$1:$B608,$B609,$A$1:$A608,$A609))-(COUNTIFS($L$1:$L608,"Tor",$B$1:$B608,"&lt;&gt;"&amp;$B609,$A$1:$A608,$A609)+COUNTIFS($L$1:$L608,"ET",$B$1:$B608,"&lt;&gt;"&amp;$B609,$A$1:$A608,$A609)),(COUNTIFS($L$1:$L608,"Tor",$B$1:$B608,$B609,$A$1:$A608,$A609)+COUNTIFS($L$1:$L608,"ET",$B$1:$B608,$B609,$A$1:$A608,$A609))-(COUNTIFS($L$1:$L608,"Tor",$B$1:$B608,"&lt;&gt;"&amp;$B609,$A$1:$A608,$A609)+COUNTIFS($L$1:$L608,"ET",$B$1:$B608,"&lt;&gt;"&amp;$B609,$A$1:$A608,$A609))),"")</f>
        <v/>
      </c>
      <c r="O609" s="17"/>
      <c r="AC609" s="14"/>
      <c r="AD609" s="14"/>
      <c r="AE609" s="18"/>
      <c r="AH609" s="19">
        <f t="shared" si="38"/>
        <v>0</v>
      </c>
      <c r="AI609" s="19">
        <f t="shared" si="39"/>
        <v>180</v>
      </c>
      <c r="AM609" s="19">
        <f>IF(Abschlüsse[[#This Row],[Ergeb]]="ET","",SQRT(($AF609-$AK609)^2+($AG609-$AL609)^2))</f>
        <v>0</v>
      </c>
      <c r="AO609" s="13"/>
      <c r="AP609" s="13"/>
      <c r="AQ609" s="19" t="str">
        <f t="shared" si="40"/>
        <v/>
      </c>
      <c r="AU609" s="19" t="str">
        <f t="shared" si="41"/>
        <v/>
      </c>
    </row>
    <row r="610" spans="3:47" ht="25.05" customHeight="1">
      <c r="C610" s="17" t="str">
        <f>IF($A610="","",IF(VLOOKUP($A610,Spiele!$A$2:$D$16,3,FALSE)=$B610,"H","G"))</f>
        <v/>
      </c>
      <c r="D610" s="17" t="str">
        <f>IF($B610="","",IF(VLOOKUP($A610,Spiele!$A$2:$F$16,3,FALSE)=$B610,VLOOKUP($A610,Spiele!$A$2:$F$16,4,FALSE),VLOOKUP($A610,Spiele!$A$2:$F$16,3,FALSE)))</f>
        <v/>
      </c>
      <c r="E610" s="18">
        <f>IF(Abschlüsse[[#This Row],[Ergeb]]="ET",0,COUNTIFS($A$2:$A610,$A610,$B$2:$B610,$B610,$L$2:$L610,"&lt;&gt;ET"))</f>
        <v>0</v>
      </c>
      <c r="F610" s="11"/>
      <c r="G610" s="12"/>
      <c r="H610" s="18">
        <f>COUNTIFS('Rote Karten'!$A$2:$A$4,$A610,'Rote Karten'!$D$2:$D$4,"&lt;&gt;"&amp;$B610,'Rote Karten'!$B$2:$B$4,"&lt;"&amp;$F610,'Rote Karten'!$C$2:$C$4,"&lt;="&amp;$G610)-COUNTIFS('Rote Karten'!$A$2:$A$4,$A610,'Rote Karten'!$D$2:$D$4,$B610,'Rote Karten'!$B$2:$B$4,"&lt;"&amp;$F610,'Rote Karten'!$C$2:$C$4,"&lt;="&amp;$G610)</f>
        <v>0</v>
      </c>
      <c r="I610" s="17" t="str">
        <f>IF(OR($L610="Tor",$L610="ET"),_xlfn.IFNA(IF(VLOOKUP($A610,Spiele!$A$2:$C$16,3,FALSE)=$B610,COUNTIFS($L$2:$L610,"Tor",$B$2:$B610,$B610,$A$2:$A610,$A610)+COUNTIFS($L$2:$L610,"ET",$B$2:$B610,$B610,$A$2:$A610,$A610)&amp;":"&amp;COUNTIFS($L$2:$L610,"Tor",$B$2:$B610,"&lt;&gt;"&amp;$B610,$A$2:$A610,$A610)+COUNTIFS($L$2:$L610,"ET",$B$2:$B610,"&lt;&gt;"&amp;$B610,$A$2:$A610,$A610),COUNTIFS($L$2:$L610,"Tor",$B$2:$B610,"&lt;&gt;"&amp;$B610,$A$2:$A610,$A610)+COUNTIFS($L$2:$L610,"ET",$B$2:$B610,"&lt;&gt;"&amp;$B610,$A$2:$A610,$A610)&amp;":"&amp;COUNTIFS($L$2:$L610,"Tor",$B$2:$B610,$B610,$A$2:$A610,$A610)+COUNTIFS($L$2:$L610,"ET",$B$2:$B610,$B610,$A$2:$A610,$A610)),""),"")</f>
        <v/>
      </c>
      <c r="J610" s="18" t="str">
        <f>_xlfn.IFNA(IF(VLOOKUP($A610,Spiele!$A$2:$D$16,3,FALSE)=$B610,(COUNTIFS($L$1:$L609,"Tor",$B$1:$B609,$B610,$A$1:$A609,$A610)+COUNTIFS($L$1:$L609,"ET",$B$1:$B609,$B610,$A$1:$A609,$A610))-(COUNTIFS($L$1:$L609,"Tor",$B$1:$B609,"&lt;&gt;"&amp;$B610,$A$1:$A609,$A610)+COUNTIFS($L$1:$L609,"ET",$B$1:$B609,"&lt;&gt;"&amp;$B610,$A$1:$A609,$A610)),(COUNTIFS($L$1:$L609,"Tor",$B$1:$B609,$B610,$A$1:$A609,$A610)+COUNTIFS($L$1:$L609,"ET",$B$1:$B609,$B610,$A$1:$A609,$A610))-(COUNTIFS($L$1:$L609,"Tor",$B$1:$B609,"&lt;&gt;"&amp;$B610,$A$1:$A609,$A610)+COUNTIFS($L$1:$L609,"ET",$B$1:$B609,"&lt;&gt;"&amp;$B610,$A$1:$A609,$A610))),"")</f>
        <v/>
      </c>
      <c r="O610" s="17"/>
      <c r="AC610" s="14"/>
      <c r="AD610" s="14"/>
      <c r="AE610" s="18"/>
      <c r="AH610" s="19">
        <f t="shared" si="38"/>
        <v>0</v>
      </c>
      <c r="AI610" s="19">
        <f t="shared" si="39"/>
        <v>180</v>
      </c>
      <c r="AM610" s="19">
        <f>IF(Abschlüsse[[#This Row],[Ergeb]]="ET","",SQRT(($AF610-$AK610)^2+($AG610-$AL610)^2))</f>
        <v>0</v>
      </c>
      <c r="AO610" s="13"/>
      <c r="AP610" s="13"/>
      <c r="AQ610" s="19" t="str">
        <f t="shared" si="40"/>
        <v/>
      </c>
      <c r="AU610" s="19" t="str">
        <f t="shared" si="41"/>
        <v/>
      </c>
    </row>
    <row r="611" spans="3:47" ht="25.05" customHeight="1">
      <c r="C611" s="17" t="str">
        <f>IF($A611="","",IF(VLOOKUP($A611,Spiele!$A$2:$D$16,3,FALSE)=$B611,"H","G"))</f>
        <v/>
      </c>
      <c r="D611" s="17" t="str">
        <f>IF($B611="","",IF(VLOOKUP($A611,Spiele!$A$2:$F$16,3,FALSE)=$B611,VLOOKUP($A611,Spiele!$A$2:$F$16,4,FALSE),VLOOKUP($A611,Spiele!$A$2:$F$16,3,FALSE)))</f>
        <v/>
      </c>
      <c r="E611" s="18">
        <f>IF(Abschlüsse[[#This Row],[Ergeb]]="ET",0,COUNTIFS($A$2:$A611,$A611,$B$2:$B611,$B611,$L$2:$L611,"&lt;&gt;ET"))</f>
        <v>0</v>
      </c>
      <c r="F611" s="11"/>
      <c r="G611" s="12"/>
      <c r="H611" s="18">
        <f>COUNTIFS('Rote Karten'!$A$2:$A$4,$A611,'Rote Karten'!$D$2:$D$4,"&lt;&gt;"&amp;$B611,'Rote Karten'!$B$2:$B$4,"&lt;"&amp;$F611,'Rote Karten'!$C$2:$C$4,"&lt;="&amp;$G611)-COUNTIFS('Rote Karten'!$A$2:$A$4,$A611,'Rote Karten'!$D$2:$D$4,$B611,'Rote Karten'!$B$2:$B$4,"&lt;"&amp;$F611,'Rote Karten'!$C$2:$C$4,"&lt;="&amp;$G611)</f>
        <v>0</v>
      </c>
      <c r="I611" s="17" t="str">
        <f>IF(OR($L611="Tor",$L611="ET"),_xlfn.IFNA(IF(VLOOKUP($A611,Spiele!$A$2:$C$16,3,FALSE)=$B611,COUNTIFS($L$2:$L611,"Tor",$B$2:$B611,$B611,$A$2:$A611,$A611)+COUNTIFS($L$2:$L611,"ET",$B$2:$B611,$B611,$A$2:$A611,$A611)&amp;":"&amp;COUNTIFS($L$2:$L611,"Tor",$B$2:$B611,"&lt;&gt;"&amp;$B611,$A$2:$A611,$A611)+COUNTIFS($L$2:$L611,"ET",$B$2:$B611,"&lt;&gt;"&amp;$B611,$A$2:$A611,$A611),COUNTIFS($L$2:$L611,"Tor",$B$2:$B611,"&lt;&gt;"&amp;$B611,$A$2:$A611,$A611)+COUNTIFS($L$2:$L611,"ET",$B$2:$B611,"&lt;&gt;"&amp;$B611,$A$2:$A611,$A611)&amp;":"&amp;COUNTIFS($L$2:$L611,"Tor",$B$2:$B611,$B611,$A$2:$A611,$A611)+COUNTIFS($L$2:$L611,"ET",$B$2:$B611,$B611,$A$2:$A611,$A611)),""),"")</f>
        <v/>
      </c>
      <c r="J611" s="18" t="str">
        <f>_xlfn.IFNA(IF(VLOOKUP($A611,Spiele!$A$2:$D$16,3,FALSE)=$B611,(COUNTIFS($L$1:$L610,"Tor",$B$1:$B610,$B611,$A$1:$A610,$A611)+COUNTIFS($L$1:$L610,"ET",$B$1:$B610,$B611,$A$1:$A610,$A611))-(COUNTIFS($L$1:$L610,"Tor",$B$1:$B610,"&lt;&gt;"&amp;$B611,$A$1:$A610,$A611)+COUNTIFS($L$1:$L610,"ET",$B$1:$B610,"&lt;&gt;"&amp;$B611,$A$1:$A610,$A611)),(COUNTIFS($L$1:$L610,"Tor",$B$1:$B610,$B611,$A$1:$A610,$A611)+COUNTIFS($L$1:$L610,"ET",$B$1:$B610,$B611,$A$1:$A610,$A611))-(COUNTIFS($L$1:$L610,"Tor",$B$1:$B610,"&lt;&gt;"&amp;$B611,$A$1:$A610,$A611)+COUNTIFS($L$1:$L610,"ET",$B$1:$B610,"&lt;&gt;"&amp;$B611,$A$1:$A610,$A611))),"")</f>
        <v/>
      </c>
      <c r="L611" s="18"/>
      <c r="M611" s="3"/>
      <c r="O611" s="17"/>
      <c r="AA611" s="22"/>
      <c r="AB611" s="18"/>
      <c r="AC611" s="14"/>
      <c r="AD611" s="14"/>
      <c r="AE611" s="18"/>
      <c r="AH611" s="19">
        <f t="shared" si="38"/>
        <v>0</v>
      </c>
      <c r="AI611" s="19">
        <f t="shared" si="39"/>
        <v>180</v>
      </c>
      <c r="AJ611" s="3"/>
      <c r="AM611" s="19">
        <f>IF(Abschlüsse[[#This Row],[Ergeb]]="ET","",SQRT(($AF611-$AK611)^2+($AG611-$AL611)^2))</f>
        <v>0</v>
      </c>
      <c r="AO611" s="13"/>
      <c r="AP611" s="13"/>
      <c r="AQ611" s="19" t="str">
        <f t="shared" si="40"/>
        <v/>
      </c>
      <c r="AU611" s="19" t="str">
        <f t="shared" si="41"/>
        <v/>
      </c>
    </row>
    <row r="612" spans="3:47" ht="25.05" customHeight="1">
      <c r="C612" s="17" t="str">
        <f>IF($A612="","",IF(VLOOKUP($A612,Spiele!$A$2:$D$16,3,FALSE)=$B612,"H","G"))</f>
        <v/>
      </c>
      <c r="D612" s="17" t="str">
        <f>IF($B612="","",IF(VLOOKUP($A612,Spiele!$A$2:$F$16,3,FALSE)=$B612,VLOOKUP($A612,Spiele!$A$2:$F$16,4,FALSE),VLOOKUP($A612,Spiele!$A$2:$F$16,3,FALSE)))</f>
        <v/>
      </c>
      <c r="E612" s="18">
        <f>IF(Abschlüsse[[#This Row],[Ergeb]]="ET",0,COUNTIFS($A$2:$A612,$A612,$B$2:$B612,$B612,$L$2:$L612,"&lt;&gt;ET"))</f>
        <v>0</v>
      </c>
      <c r="F612" s="11"/>
      <c r="G612" s="12"/>
      <c r="H612" s="18">
        <f>COUNTIFS('Rote Karten'!$A$2:$A$4,$A612,'Rote Karten'!$D$2:$D$4,"&lt;&gt;"&amp;$B612,'Rote Karten'!$B$2:$B$4,"&lt;"&amp;$F612,'Rote Karten'!$C$2:$C$4,"&lt;="&amp;$G612)-COUNTIFS('Rote Karten'!$A$2:$A$4,$A612,'Rote Karten'!$D$2:$D$4,$B612,'Rote Karten'!$B$2:$B$4,"&lt;"&amp;$F612,'Rote Karten'!$C$2:$C$4,"&lt;="&amp;$G612)</f>
        <v>0</v>
      </c>
      <c r="I612" s="17" t="str">
        <f>IF(OR($L612="Tor",$L612="ET"),_xlfn.IFNA(IF(VLOOKUP($A612,Spiele!$A$2:$C$16,3,FALSE)=$B612,COUNTIFS($L$2:$L612,"Tor",$B$2:$B612,$B612,$A$2:$A612,$A612)+COUNTIFS($L$2:$L612,"ET",$B$2:$B612,$B612,$A$2:$A612,$A612)&amp;":"&amp;COUNTIFS($L$2:$L612,"Tor",$B$2:$B612,"&lt;&gt;"&amp;$B612,$A$2:$A612,$A612)+COUNTIFS($L$2:$L612,"ET",$B$2:$B612,"&lt;&gt;"&amp;$B612,$A$2:$A612,$A612),COUNTIFS($L$2:$L612,"Tor",$B$2:$B612,"&lt;&gt;"&amp;$B612,$A$2:$A612,$A612)+COUNTIFS($L$2:$L612,"ET",$B$2:$B612,"&lt;&gt;"&amp;$B612,$A$2:$A612,$A612)&amp;":"&amp;COUNTIFS($L$2:$L612,"Tor",$B$2:$B612,$B612,$A$2:$A612,$A612)+COUNTIFS($L$2:$L612,"ET",$B$2:$B612,$B612,$A$2:$A612,$A612)),""),"")</f>
        <v/>
      </c>
      <c r="J612" s="18" t="str">
        <f>_xlfn.IFNA(IF(VLOOKUP($A612,Spiele!$A$2:$D$16,3,FALSE)=$B612,(COUNTIFS($L$1:$L611,"Tor",$B$1:$B611,$B612,$A$1:$A611,$A612)+COUNTIFS($L$1:$L611,"ET",$B$1:$B611,$B612,$A$1:$A611,$A612))-(COUNTIFS($L$1:$L611,"Tor",$B$1:$B611,"&lt;&gt;"&amp;$B612,$A$1:$A611,$A612)+COUNTIFS($L$1:$L611,"ET",$B$1:$B611,"&lt;&gt;"&amp;$B612,$A$1:$A611,$A612)),(COUNTIFS($L$1:$L611,"Tor",$B$1:$B611,$B612,$A$1:$A611,$A612)+COUNTIFS($L$1:$L611,"ET",$B$1:$B611,$B612,$A$1:$A611,$A612))-(COUNTIFS($L$1:$L611,"Tor",$B$1:$B611,"&lt;&gt;"&amp;$B612,$A$1:$A611,$A612)+COUNTIFS($L$1:$L611,"ET",$B$1:$B611,"&lt;&gt;"&amp;$B612,$A$1:$A611,$A612))),"")</f>
        <v/>
      </c>
      <c r="L612" s="18"/>
      <c r="M612" s="3"/>
      <c r="O612" s="17"/>
      <c r="AA612" s="22"/>
      <c r="AB612" s="18"/>
      <c r="AC612" s="14"/>
      <c r="AD612" s="14"/>
      <c r="AE612" s="18"/>
      <c r="AH612" s="19">
        <f t="shared" si="38"/>
        <v>0</v>
      </c>
      <c r="AI612" s="19">
        <f t="shared" si="39"/>
        <v>180</v>
      </c>
      <c r="AJ612" s="3"/>
      <c r="AM612" s="19">
        <f>IF(Abschlüsse[[#This Row],[Ergeb]]="ET","",SQRT(($AF612-$AK612)^2+($AG612-$AL612)^2))</f>
        <v>0</v>
      </c>
      <c r="AO612" s="13"/>
      <c r="AP612" s="13"/>
      <c r="AQ612" s="19" t="str">
        <f t="shared" si="40"/>
        <v/>
      </c>
      <c r="AU612" s="19" t="str">
        <f t="shared" si="41"/>
        <v/>
      </c>
    </row>
    <row r="613" spans="3:47" ht="25.05" customHeight="1">
      <c r="C613" s="17" t="str">
        <f>IF($A613="","",IF(VLOOKUP($A613,Spiele!$A$2:$D$16,3,FALSE)=$B613,"H","G"))</f>
        <v/>
      </c>
      <c r="D613" s="17" t="str">
        <f>IF($B613="","",IF(VLOOKUP($A613,Spiele!$A$2:$F$16,3,FALSE)=$B613,VLOOKUP($A613,Spiele!$A$2:$F$16,4,FALSE),VLOOKUP($A613,Spiele!$A$2:$F$16,3,FALSE)))</f>
        <v/>
      </c>
      <c r="E613" s="18">
        <f>IF(Abschlüsse[[#This Row],[Ergeb]]="ET",0,COUNTIFS($A$2:$A613,$A613,$B$2:$B613,$B613,$L$2:$L613,"&lt;&gt;ET"))</f>
        <v>0</v>
      </c>
      <c r="F613" s="11"/>
      <c r="G613" s="12"/>
      <c r="H613" s="18">
        <f>COUNTIFS('Rote Karten'!$A$2:$A$4,$A613,'Rote Karten'!$D$2:$D$4,"&lt;&gt;"&amp;$B613,'Rote Karten'!$B$2:$B$4,"&lt;"&amp;$F613,'Rote Karten'!$C$2:$C$4,"&lt;="&amp;$G613)-COUNTIFS('Rote Karten'!$A$2:$A$4,$A613,'Rote Karten'!$D$2:$D$4,$B613,'Rote Karten'!$B$2:$B$4,"&lt;"&amp;$F613,'Rote Karten'!$C$2:$C$4,"&lt;="&amp;$G613)</f>
        <v>0</v>
      </c>
      <c r="I613" s="17" t="str">
        <f>IF(OR($L613="Tor",$L613="ET"),_xlfn.IFNA(IF(VLOOKUP($A613,Spiele!$A$2:$C$16,3,FALSE)=$B613,COUNTIFS($L$2:$L613,"Tor",$B$2:$B613,$B613,$A$2:$A613,$A613)+COUNTIFS($L$2:$L613,"ET",$B$2:$B613,$B613,$A$2:$A613,$A613)&amp;":"&amp;COUNTIFS($L$2:$L613,"Tor",$B$2:$B613,"&lt;&gt;"&amp;$B613,$A$2:$A613,$A613)+COUNTIFS($L$2:$L613,"ET",$B$2:$B613,"&lt;&gt;"&amp;$B613,$A$2:$A613,$A613),COUNTIFS($L$2:$L613,"Tor",$B$2:$B613,"&lt;&gt;"&amp;$B613,$A$2:$A613,$A613)+COUNTIFS($L$2:$L613,"ET",$B$2:$B613,"&lt;&gt;"&amp;$B613,$A$2:$A613,$A613)&amp;":"&amp;COUNTIFS($L$2:$L613,"Tor",$B$2:$B613,$B613,$A$2:$A613,$A613)+COUNTIFS($L$2:$L613,"ET",$B$2:$B613,$B613,$A$2:$A613,$A613)),""),"")</f>
        <v/>
      </c>
      <c r="J613" s="18" t="str">
        <f>_xlfn.IFNA(IF(VLOOKUP($A613,Spiele!$A$2:$D$16,3,FALSE)=$B613,(COUNTIFS($L$1:$L612,"Tor",$B$1:$B612,$B613,$A$1:$A612,$A613)+COUNTIFS($L$1:$L612,"ET",$B$1:$B612,$B613,$A$1:$A612,$A613))-(COUNTIFS($L$1:$L612,"Tor",$B$1:$B612,"&lt;&gt;"&amp;$B613,$A$1:$A612,$A613)+COUNTIFS($L$1:$L612,"ET",$B$1:$B612,"&lt;&gt;"&amp;$B613,$A$1:$A612,$A613)),(COUNTIFS($L$1:$L612,"Tor",$B$1:$B612,$B613,$A$1:$A612,$A613)+COUNTIFS($L$1:$L612,"ET",$B$1:$B612,$B613,$A$1:$A612,$A613))-(COUNTIFS($L$1:$L612,"Tor",$B$1:$B612,"&lt;&gt;"&amp;$B613,$A$1:$A612,$A613)+COUNTIFS($L$1:$L612,"ET",$B$1:$B612,"&lt;&gt;"&amp;$B613,$A$1:$A612,$A613))),"")</f>
        <v/>
      </c>
      <c r="O613" s="17"/>
      <c r="AC613" s="14"/>
      <c r="AD613" s="14"/>
      <c r="AE613" s="18"/>
      <c r="AH613" s="19">
        <f t="shared" si="38"/>
        <v>0</v>
      </c>
      <c r="AI613" s="19">
        <f t="shared" si="39"/>
        <v>180</v>
      </c>
      <c r="AM613" s="19">
        <f>IF(Abschlüsse[[#This Row],[Ergeb]]="ET","",SQRT(($AF613-$AK613)^2+($AG613-$AL613)^2))</f>
        <v>0</v>
      </c>
      <c r="AO613" s="13"/>
      <c r="AP613" s="13"/>
      <c r="AQ613" s="19" t="str">
        <f t="shared" si="40"/>
        <v/>
      </c>
      <c r="AU613" s="19" t="str">
        <f t="shared" si="41"/>
        <v/>
      </c>
    </row>
    <row r="614" spans="3:47" ht="25.05" customHeight="1">
      <c r="C614" s="17" t="str">
        <f>IF($A614="","",IF(VLOOKUP($A614,Spiele!$A$2:$D$16,3,FALSE)=$B614,"H","G"))</f>
        <v/>
      </c>
      <c r="D614" s="17" t="str">
        <f>IF($B614="","",IF(VLOOKUP($A614,Spiele!$A$2:$F$16,3,FALSE)=$B614,VLOOKUP($A614,Spiele!$A$2:$F$16,4,FALSE),VLOOKUP($A614,Spiele!$A$2:$F$16,3,FALSE)))</f>
        <v/>
      </c>
      <c r="E614" s="18">
        <f>IF(Abschlüsse[[#This Row],[Ergeb]]="ET",0,COUNTIFS($A$2:$A614,$A614,$B$2:$B614,$B614,$L$2:$L614,"&lt;&gt;ET"))</f>
        <v>0</v>
      </c>
      <c r="F614" s="11"/>
      <c r="G614" s="12"/>
      <c r="H614" s="18">
        <f>COUNTIFS('Rote Karten'!$A$2:$A$4,$A614,'Rote Karten'!$D$2:$D$4,"&lt;&gt;"&amp;$B614,'Rote Karten'!$B$2:$B$4,"&lt;"&amp;$F614,'Rote Karten'!$C$2:$C$4,"&lt;="&amp;$G614)-COUNTIFS('Rote Karten'!$A$2:$A$4,$A614,'Rote Karten'!$D$2:$D$4,$B614,'Rote Karten'!$B$2:$B$4,"&lt;"&amp;$F614,'Rote Karten'!$C$2:$C$4,"&lt;="&amp;$G614)</f>
        <v>0</v>
      </c>
      <c r="I614" s="17" t="str">
        <f>IF(OR($L614="Tor",$L614="ET"),_xlfn.IFNA(IF(VLOOKUP($A614,Spiele!$A$2:$C$16,3,FALSE)=$B614,COUNTIFS($L$2:$L614,"Tor",$B$2:$B614,$B614,$A$2:$A614,$A614)+COUNTIFS($L$2:$L614,"ET",$B$2:$B614,$B614,$A$2:$A614,$A614)&amp;":"&amp;COUNTIFS($L$2:$L614,"Tor",$B$2:$B614,"&lt;&gt;"&amp;$B614,$A$2:$A614,$A614)+COUNTIFS($L$2:$L614,"ET",$B$2:$B614,"&lt;&gt;"&amp;$B614,$A$2:$A614,$A614),COUNTIFS($L$2:$L614,"Tor",$B$2:$B614,"&lt;&gt;"&amp;$B614,$A$2:$A614,$A614)+COUNTIFS($L$2:$L614,"ET",$B$2:$B614,"&lt;&gt;"&amp;$B614,$A$2:$A614,$A614)&amp;":"&amp;COUNTIFS($L$2:$L614,"Tor",$B$2:$B614,$B614,$A$2:$A614,$A614)+COUNTIFS($L$2:$L614,"ET",$B$2:$B614,$B614,$A$2:$A614,$A614)),""),"")</f>
        <v/>
      </c>
      <c r="J614" s="18" t="str">
        <f>_xlfn.IFNA(IF(VLOOKUP($A614,Spiele!$A$2:$D$16,3,FALSE)=$B614,(COUNTIFS($L$1:$L613,"Tor",$B$1:$B613,$B614,$A$1:$A613,$A614)+COUNTIFS($L$1:$L613,"ET",$B$1:$B613,$B614,$A$1:$A613,$A614))-(COUNTIFS($L$1:$L613,"Tor",$B$1:$B613,"&lt;&gt;"&amp;$B614,$A$1:$A613,$A614)+COUNTIFS($L$1:$L613,"ET",$B$1:$B613,"&lt;&gt;"&amp;$B614,$A$1:$A613,$A614)),(COUNTIFS($L$1:$L613,"Tor",$B$1:$B613,$B614,$A$1:$A613,$A614)+COUNTIFS($L$1:$L613,"ET",$B$1:$B613,$B614,$A$1:$A613,$A614))-(COUNTIFS($L$1:$L613,"Tor",$B$1:$B613,"&lt;&gt;"&amp;$B614,$A$1:$A613,$A614)+COUNTIFS($L$1:$L613,"ET",$B$1:$B613,"&lt;&gt;"&amp;$B614,$A$1:$A613,$A614))),"")</f>
        <v/>
      </c>
      <c r="O614" s="17"/>
      <c r="AC614" s="14"/>
      <c r="AD614" s="14"/>
      <c r="AE614" s="18"/>
      <c r="AH614" s="19">
        <f t="shared" si="38"/>
        <v>0</v>
      </c>
      <c r="AI614" s="19">
        <f t="shared" si="39"/>
        <v>180</v>
      </c>
      <c r="AM614" s="19">
        <f>IF(Abschlüsse[[#This Row],[Ergeb]]="ET","",SQRT(($AF614-$AK614)^2+($AG614-$AL614)^2))</f>
        <v>0</v>
      </c>
      <c r="AO614" s="13"/>
      <c r="AP614" s="13"/>
      <c r="AQ614" s="19" t="str">
        <f t="shared" si="40"/>
        <v/>
      </c>
      <c r="AU614" s="19" t="str">
        <f t="shared" si="41"/>
        <v/>
      </c>
    </row>
    <row r="615" spans="3:47" ht="25.05" customHeight="1">
      <c r="C615" s="17" t="str">
        <f>IF($A615="","",IF(VLOOKUP($A615,Spiele!$A$2:$D$16,3,FALSE)=$B615,"H","G"))</f>
        <v/>
      </c>
      <c r="D615" s="17" t="str">
        <f>IF($B615="","",IF(VLOOKUP($A615,Spiele!$A$2:$F$16,3,FALSE)=$B615,VLOOKUP($A615,Spiele!$A$2:$F$16,4,FALSE),VLOOKUP($A615,Spiele!$A$2:$F$16,3,FALSE)))</f>
        <v/>
      </c>
      <c r="E615" s="18">
        <f>IF(Abschlüsse[[#This Row],[Ergeb]]="ET",0,COUNTIFS($A$2:$A615,$A615,$B$2:$B615,$B615,$L$2:$L615,"&lt;&gt;ET"))</f>
        <v>0</v>
      </c>
      <c r="F615" s="11"/>
      <c r="G615" s="12"/>
      <c r="H615" s="18">
        <f>COUNTIFS('Rote Karten'!$A$2:$A$4,$A615,'Rote Karten'!$D$2:$D$4,"&lt;&gt;"&amp;$B615,'Rote Karten'!$B$2:$B$4,"&lt;"&amp;$F615,'Rote Karten'!$C$2:$C$4,"&lt;="&amp;$G615)-COUNTIFS('Rote Karten'!$A$2:$A$4,$A615,'Rote Karten'!$D$2:$D$4,$B615,'Rote Karten'!$B$2:$B$4,"&lt;"&amp;$F615,'Rote Karten'!$C$2:$C$4,"&lt;="&amp;$G615)</f>
        <v>0</v>
      </c>
      <c r="I615" s="17" t="str">
        <f>IF(OR($L615="Tor",$L615="ET"),_xlfn.IFNA(IF(VLOOKUP($A615,Spiele!$A$2:$C$16,3,FALSE)=$B615,COUNTIFS($L$2:$L615,"Tor",$B$2:$B615,$B615,$A$2:$A615,$A615)+COUNTIFS($L$2:$L615,"ET",$B$2:$B615,$B615,$A$2:$A615,$A615)&amp;":"&amp;COUNTIFS($L$2:$L615,"Tor",$B$2:$B615,"&lt;&gt;"&amp;$B615,$A$2:$A615,$A615)+COUNTIFS($L$2:$L615,"ET",$B$2:$B615,"&lt;&gt;"&amp;$B615,$A$2:$A615,$A615),COUNTIFS($L$2:$L615,"Tor",$B$2:$B615,"&lt;&gt;"&amp;$B615,$A$2:$A615,$A615)+COUNTIFS($L$2:$L615,"ET",$B$2:$B615,"&lt;&gt;"&amp;$B615,$A$2:$A615,$A615)&amp;":"&amp;COUNTIFS($L$2:$L615,"Tor",$B$2:$B615,$B615,$A$2:$A615,$A615)+COUNTIFS($L$2:$L615,"ET",$B$2:$B615,$B615,$A$2:$A615,$A615)),""),"")</f>
        <v/>
      </c>
      <c r="J615" s="18" t="str">
        <f>_xlfn.IFNA(IF(VLOOKUP($A615,Spiele!$A$2:$D$16,3,FALSE)=$B615,(COUNTIFS($L$1:$L614,"Tor",$B$1:$B614,$B615,$A$1:$A614,$A615)+COUNTIFS($L$1:$L614,"ET",$B$1:$B614,$B615,$A$1:$A614,$A615))-(COUNTIFS($L$1:$L614,"Tor",$B$1:$B614,"&lt;&gt;"&amp;$B615,$A$1:$A614,$A615)+COUNTIFS($L$1:$L614,"ET",$B$1:$B614,"&lt;&gt;"&amp;$B615,$A$1:$A614,$A615)),(COUNTIFS($L$1:$L614,"Tor",$B$1:$B614,$B615,$A$1:$A614,$A615)+COUNTIFS($L$1:$L614,"ET",$B$1:$B614,$B615,$A$1:$A614,$A615))-(COUNTIFS($L$1:$L614,"Tor",$B$1:$B614,"&lt;&gt;"&amp;$B615,$A$1:$A614,$A615)+COUNTIFS($L$1:$L614,"ET",$B$1:$B614,"&lt;&gt;"&amp;$B615,$A$1:$A614,$A615))),"")</f>
        <v/>
      </c>
      <c r="L615" s="18"/>
      <c r="M615" s="3"/>
      <c r="O615" s="17"/>
      <c r="AA615" s="22"/>
      <c r="AB615" s="18"/>
      <c r="AC615" s="14"/>
      <c r="AD615" s="14"/>
      <c r="AE615" s="18"/>
      <c r="AH615" s="19">
        <f t="shared" si="38"/>
        <v>0</v>
      </c>
      <c r="AI615" s="19">
        <f t="shared" si="39"/>
        <v>180</v>
      </c>
      <c r="AJ615" s="3"/>
      <c r="AM615" s="19">
        <f>IF(Abschlüsse[[#This Row],[Ergeb]]="ET","",SQRT(($AF615-$AK615)^2+($AG615-$AL615)^2))</f>
        <v>0</v>
      </c>
      <c r="AO615" s="13"/>
      <c r="AP615" s="13"/>
      <c r="AQ615" s="19" t="str">
        <f t="shared" si="40"/>
        <v/>
      </c>
      <c r="AU615" s="19" t="str">
        <f t="shared" si="41"/>
        <v/>
      </c>
    </row>
    <row r="616" spans="3:47" ht="25.05" customHeight="1">
      <c r="C616" s="17" t="str">
        <f>IF($A616="","",IF(VLOOKUP($A616,Spiele!$A$2:$D$16,3,FALSE)=$B616,"H","G"))</f>
        <v/>
      </c>
      <c r="D616" s="17" t="str">
        <f>IF($B616="","",IF(VLOOKUP($A616,Spiele!$A$2:$F$16,3,FALSE)=$B616,VLOOKUP($A616,Spiele!$A$2:$F$16,4,FALSE),VLOOKUP($A616,Spiele!$A$2:$F$16,3,FALSE)))</f>
        <v/>
      </c>
      <c r="E616" s="18">
        <f>IF(Abschlüsse[[#This Row],[Ergeb]]="ET",0,COUNTIFS($A$2:$A616,$A616,$B$2:$B616,$B616,$L$2:$L616,"&lt;&gt;ET"))</f>
        <v>0</v>
      </c>
      <c r="F616" s="11"/>
      <c r="G616" s="12"/>
      <c r="H616" s="18">
        <f>COUNTIFS('Rote Karten'!$A$2:$A$4,$A616,'Rote Karten'!$D$2:$D$4,"&lt;&gt;"&amp;$B616,'Rote Karten'!$B$2:$B$4,"&lt;"&amp;$F616,'Rote Karten'!$C$2:$C$4,"&lt;="&amp;$G616)-COUNTIFS('Rote Karten'!$A$2:$A$4,$A616,'Rote Karten'!$D$2:$D$4,$B616,'Rote Karten'!$B$2:$B$4,"&lt;"&amp;$F616,'Rote Karten'!$C$2:$C$4,"&lt;="&amp;$G616)</f>
        <v>0</v>
      </c>
      <c r="I616" s="17" t="str">
        <f>IF(OR($L616="Tor",$L616="ET"),_xlfn.IFNA(IF(VLOOKUP($A616,Spiele!$A$2:$C$16,3,FALSE)=$B616,COUNTIFS($L$2:$L616,"Tor",$B$2:$B616,$B616,$A$2:$A616,$A616)+COUNTIFS($L$2:$L616,"ET",$B$2:$B616,$B616,$A$2:$A616,$A616)&amp;":"&amp;COUNTIFS($L$2:$L616,"Tor",$B$2:$B616,"&lt;&gt;"&amp;$B616,$A$2:$A616,$A616)+COUNTIFS($L$2:$L616,"ET",$B$2:$B616,"&lt;&gt;"&amp;$B616,$A$2:$A616,$A616),COUNTIFS($L$2:$L616,"Tor",$B$2:$B616,"&lt;&gt;"&amp;$B616,$A$2:$A616,$A616)+COUNTIFS($L$2:$L616,"ET",$B$2:$B616,"&lt;&gt;"&amp;$B616,$A$2:$A616,$A616)&amp;":"&amp;COUNTIFS($L$2:$L616,"Tor",$B$2:$B616,$B616,$A$2:$A616,$A616)+COUNTIFS($L$2:$L616,"ET",$B$2:$B616,$B616,$A$2:$A616,$A616)),""),"")</f>
        <v/>
      </c>
      <c r="J616" s="18" t="str">
        <f>_xlfn.IFNA(IF(VLOOKUP($A616,Spiele!$A$2:$D$16,3,FALSE)=$B616,(COUNTIFS($L$1:$L615,"Tor",$B$1:$B615,$B616,$A$1:$A615,$A616)+COUNTIFS($L$1:$L615,"ET",$B$1:$B615,$B616,$A$1:$A615,$A616))-(COUNTIFS($L$1:$L615,"Tor",$B$1:$B615,"&lt;&gt;"&amp;$B616,$A$1:$A615,$A616)+COUNTIFS($L$1:$L615,"ET",$B$1:$B615,"&lt;&gt;"&amp;$B616,$A$1:$A615,$A616)),(COUNTIFS($L$1:$L615,"Tor",$B$1:$B615,$B616,$A$1:$A615,$A616)+COUNTIFS($L$1:$L615,"ET",$B$1:$B615,$B616,$A$1:$A615,$A616))-(COUNTIFS($L$1:$L615,"Tor",$B$1:$B615,"&lt;&gt;"&amp;$B616,$A$1:$A615,$A616)+COUNTIFS($L$1:$L615,"ET",$B$1:$B615,"&lt;&gt;"&amp;$B616,$A$1:$A615,$A616))),"")</f>
        <v/>
      </c>
      <c r="O616" s="17"/>
      <c r="AC616" s="14"/>
      <c r="AD616" s="14"/>
      <c r="AE616" s="18"/>
      <c r="AH616" s="19">
        <f t="shared" si="38"/>
        <v>0</v>
      </c>
      <c r="AI616" s="19">
        <f t="shared" si="39"/>
        <v>180</v>
      </c>
      <c r="AM616" s="19">
        <f>IF(Abschlüsse[[#This Row],[Ergeb]]="ET","",SQRT(($AF616-$AK616)^2+($AG616-$AL616)^2))</f>
        <v>0</v>
      </c>
      <c r="AO616" s="13"/>
      <c r="AP616" s="13"/>
      <c r="AQ616" s="19" t="str">
        <f t="shared" si="40"/>
        <v/>
      </c>
      <c r="AU616" s="19" t="str">
        <f t="shared" si="41"/>
        <v/>
      </c>
    </row>
    <row r="617" spans="3:47" ht="25.05" customHeight="1">
      <c r="C617" s="17" t="str">
        <f>IF($A617="","",IF(VLOOKUP($A617,Spiele!$A$2:$D$16,3,FALSE)=$B617,"H","G"))</f>
        <v/>
      </c>
      <c r="D617" s="17" t="str">
        <f>IF($B617="","",IF(VLOOKUP($A617,Spiele!$A$2:$F$16,3,FALSE)=$B617,VLOOKUP($A617,Spiele!$A$2:$F$16,4,FALSE),VLOOKUP($A617,Spiele!$A$2:$F$16,3,FALSE)))</f>
        <v/>
      </c>
      <c r="E617" s="18">
        <f>IF(Abschlüsse[[#This Row],[Ergeb]]="ET",0,COUNTIFS($A$2:$A617,$A617,$B$2:$B617,$B617,$L$2:$L617,"&lt;&gt;ET"))</f>
        <v>0</v>
      </c>
      <c r="F617" s="11"/>
      <c r="G617" s="12"/>
      <c r="H617" s="18">
        <f>COUNTIFS('Rote Karten'!$A$2:$A$4,$A617,'Rote Karten'!$D$2:$D$4,"&lt;&gt;"&amp;$B617,'Rote Karten'!$B$2:$B$4,"&lt;"&amp;$F617,'Rote Karten'!$C$2:$C$4,"&lt;="&amp;$G617)-COUNTIFS('Rote Karten'!$A$2:$A$4,$A617,'Rote Karten'!$D$2:$D$4,$B617,'Rote Karten'!$B$2:$B$4,"&lt;"&amp;$F617,'Rote Karten'!$C$2:$C$4,"&lt;="&amp;$G617)</f>
        <v>0</v>
      </c>
      <c r="I617" s="17" t="str">
        <f>IF(OR($L617="Tor",$L617="ET"),_xlfn.IFNA(IF(VLOOKUP($A617,Spiele!$A$2:$C$16,3,FALSE)=$B617,COUNTIFS($L$2:$L617,"Tor",$B$2:$B617,$B617,$A$2:$A617,$A617)+COUNTIFS($L$2:$L617,"ET",$B$2:$B617,$B617,$A$2:$A617,$A617)&amp;":"&amp;COUNTIFS($L$2:$L617,"Tor",$B$2:$B617,"&lt;&gt;"&amp;$B617,$A$2:$A617,$A617)+COUNTIFS($L$2:$L617,"ET",$B$2:$B617,"&lt;&gt;"&amp;$B617,$A$2:$A617,$A617),COUNTIFS($L$2:$L617,"Tor",$B$2:$B617,"&lt;&gt;"&amp;$B617,$A$2:$A617,$A617)+COUNTIFS($L$2:$L617,"ET",$B$2:$B617,"&lt;&gt;"&amp;$B617,$A$2:$A617,$A617)&amp;":"&amp;COUNTIFS($L$2:$L617,"Tor",$B$2:$B617,$B617,$A$2:$A617,$A617)+COUNTIFS($L$2:$L617,"ET",$B$2:$B617,$B617,$A$2:$A617,$A617)),""),"")</f>
        <v/>
      </c>
      <c r="J617" s="18" t="str">
        <f>_xlfn.IFNA(IF(VLOOKUP($A617,Spiele!$A$2:$D$16,3,FALSE)=$B617,(COUNTIFS($L$1:$L616,"Tor",$B$1:$B616,$B617,$A$1:$A616,$A617)+COUNTIFS($L$1:$L616,"ET",$B$1:$B616,$B617,$A$1:$A616,$A617))-(COUNTIFS($L$1:$L616,"Tor",$B$1:$B616,"&lt;&gt;"&amp;$B617,$A$1:$A616,$A617)+COUNTIFS($L$1:$L616,"ET",$B$1:$B616,"&lt;&gt;"&amp;$B617,$A$1:$A616,$A617)),(COUNTIFS($L$1:$L616,"Tor",$B$1:$B616,$B617,$A$1:$A616,$A617)+COUNTIFS($L$1:$L616,"ET",$B$1:$B616,$B617,$A$1:$A616,$A617))-(COUNTIFS($L$1:$L616,"Tor",$B$1:$B616,"&lt;&gt;"&amp;$B617,$A$1:$A616,$A617)+COUNTIFS($L$1:$L616,"ET",$B$1:$B616,"&lt;&gt;"&amp;$B617,$A$1:$A616,$A617))),"")</f>
        <v/>
      </c>
      <c r="O617" s="17"/>
      <c r="AC617" s="14"/>
      <c r="AD617" s="14"/>
      <c r="AE617" s="18"/>
      <c r="AH617" s="19">
        <f t="shared" si="38"/>
        <v>0</v>
      </c>
      <c r="AI617" s="19">
        <f t="shared" si="39"/>
        <v>180</v>
      </c>
      <c r="AM617" s="19">
        <f>IF(Abschlüsse[[#This Row],[Ergeb]]="ET","",SQRT(($AF617-$AK617)^2+($AG617-$AL617)^2))</f>
        <v>0</v>
      </c>
      <c r="AO617" s="13"/>
      <c r="AP617" s="13"/>
      <c r="AQ617" s="19" t="str">
        <f t="shared" si="40"/>
        <v/>
      </c>
      <c r="AU617" s="19" t="str">
        <f t="shared" si="41"/>
        <v/>
      </c>
    </row>
    <row r="618" spans="3:47" ht="25.05" customHeight="1">
      <c r="C618" s="17" t="str">
        <f>IF($A618="","",IF(VLOOKUP($A618,Spiele!$A$2:$D$16,3,FALSE)=$B618,"H","G"))</f>
        <v/>
      </c>
      <c r="D618" s="17" t="str">
        <f>IF($B618="","",IF(VLOOKUP($A618,Spiele!$A$2:$F$16,3,FALSE)=$B618,VLOOKUP($A618,Spiele!$A$2:$F$16,4,FALSE),VLOOKUP($A618,Spiele!$A$2:$F$16,3,FALSE)))</f>
        <v/>
      </c>
      <c r="E618" s="18">
        <f>IF(Abschlüsse[[#This Row],[Ergeb]]="ET",0,COUNTIFS($A$2:$A618,$A618,$B$2:$B618,$B618,$L$2:$L618,"&lt;&gt;ET"))</f>
        <v>0</v>
      </c>
      <c r="F618" s="11"/>
      <c r="G618" s="12"/>
      <c r="H618" s="18">
        <f>COUNTIFS('Rote Karten'!$A$2:$A$4,$A618,'Rote Karten'!$D$2:$D$4,"&lt;&gt;"&amp;$B618,'Rote Karten'!$B$2:$B$4,"&lt;"&amp;$F618,'Rote Karten'!$C$2:$C$4,"&lt;="&amp;$G618)-COUNTIFS('Rote Karten'!$A$2:$A$4,$A618,'Rote Karten'!$D$2:$D$4,$B618,'Rote Karten'!$B$2:$B$4,"&lt;"&amp;$F618,'Rote Karten'!$C$2:$C$4,"&lt;="&amp;$G618)</f>
        <v>0</v>
      </c>
      <c r="I618" s="17" t="str">
        <f>IF(OR($L618="Tor",$L618="ET"),_xlfn.IFNA(IF(VLOOKUP($A618,Spiele!$A$2:$C$16,3,FALSE)=$B618,COUNTIFS($L$2:$L618,"Tor",$B$2:$B618,$B618,$A$2:$A618,$A618)+COUNTIFS($L$2:$L618,"ET",$B$2:$B618,$B618,$A$2:$A618,$A618)&amp;":"&amp;COUNTIFS($L$2:$L618,"Tor",$B$2:$B618,"&lt;&gt;"&amp;$B618,$A$2:$A618,$A618)+COUNTIFS($L$2:$L618,"ET",$B$2:$B618,"&lt;&gt;"&amp;$B618,$A$2:$A618,$A618),COUNTIFS($L$2:$L618,"Tor",$B$2:$B618,"&lt;&gt;"&amp;$B618,$A$2:$A618,$A618)+COUNTIFS($L$2:$L618,"ET",$B$2:$B618,"&lt;&gt;"&amp;$B618,$A$2:$A618,$A618)&amp;":"&amp;COUNTIFS($L$2:$L618,"Tor",$B$2:$B618,$B618,$A$2:$A618,$A618)+COUNTIFS($L$2:$L618,"ET",$B$2:$B618,$B618,$A$2:$A618,$A618)),""),"")</f>
        <v/>
      </c>
      <c r="J618" s="18" t="str">
        <f>_xlfn.IFNA(IF(VLOOKUP($A618,Spiele!$A$2:$D$16,3,FALSE)=$B618,(COUNTIFS($L$1:$L617,"Tor",$B$1:$B617,$B618,$A$1:$A617,$A618)+COUNTIFS($L$1:$L617,"ET",$B$1:$B617,$B618,$A$1:$A617,$A618))-(COUNTIFS($L$1:$L617,"Tor",$B$1:$B617,"&lt;&gt;"&amp;$B618,$A$1:$A617,$A618)+COUNTIFS($L$1:$L617,"ET",$B$1:$B617,"&lt;&gt;"&amp;$B618,$A$1:$A617,$A618)),(COUNTIFS($L$1:$L617,"Tor",$B$1:$B617,$B618,$A$1:$A617,$A618)+COUNTIFS($L$1:$L617,"ET",$B$1:$B617,$B618,$A$1:$A617,$A618))-(COUNTIFS($L$1:$L617,"Tor",$B$1:$B617,"&lt;&gt;"&amp;$B618,$A$1:$A617,$A618)+COUNTIFS($L$1:$L617,"ET",$B$1:$B617,"&lt;&gt;"&amp;$B618,$A$1:$A617,$A618))),"")</f>
        <v/>
      </c>
      <c r="O618" s="17"/>
      <c r="AC618" s="14"/>
      <c r="AD618" s="14"/>
      <c r="AE618" s="18"/>
      <c r="AH618" s="19">
        <f t="shared" si="38"/>
        <v>0</v>
      </c>
      <c r="AI618" s="19">
        <f t="shared" si="39"/>
        <v>180</v>
      </c>
      <c r="AM618" s="19">
        <f>IF(Abschlüsse[[#This Row],[Ergeb]]="ET","",SQRT(($AF618-$AK618)^2+($AG618-$AL618)^2))</f>
        <v>0</v>
      </c>
      <c r="AO618" s="13"/>
      <c r="AP618" s="13"/>
      <c r="AQ618" s="19" t="str">
        <f t="shared" si="40"/>
        <v/>
      </c>
      <c r="AU618" s="19" t="str">
        <f t="shared" si="41"/>
        <v/>
      </c>
    </row>
    <row r="619" spans="3:47" ht="25.05" customHeight="1">
      <c r="C619" s="17" t="str">
        <f>IF($A619="","",IF(VLOOKUP($A619,Spiele!$A$2:$D$16,3,FALSE)=$B619,"H","G"))</f>
        <v/>
      </c>
      <c r="D619" s="17" t="str">
        <f>IF($B619="","",IF(VLOOKUP($A619,Spiele!$A$2:$F$16,3,FALSE)=$B619,VLOOKUP($A619,Spiele!$A$2:$F$16,4,FALSE),VLOOKUP($A619,Spiele!$A$2:$F$16,3,FALSE)))</f>
        <v/>
      </c>
      <c r="E619" s="18">
        <f>IF(Abschlüsse[[#This Row],[Ergeb]]="ET",0,COUNTIFS($A$2:$A619,$A619,$B$2:$B619,$B619,$L$2:$L619,"&lt;&gt;ET"))</f>
        <v>0</v>
      </c>
      <c r="F619" s="11"/>
      <c r="G619" s="12"/>
      <c r="H619" s="18">
        <f>COUNTIFS('Rote Karten'!$A$2:$A$4,$A619,'Rote Karten'!$D$2:$D$4,"&lt;&gt;"&amp;$B619,'Rote Karten'!$B$2:$B$4,"&lt;"&amp;$F619,'Rote Karten'!$C$2:$C$4,"&lt;="&amp;$G619)-COUNTIFS('Rote Karten'!$A$2:$A$4,$A619,'Rote Karten'!$D$2:$D$4,$B619,'Rote Karten'!$B$2:$B$4,"&lt;"&amp;$F619,'Rote Karten'!$C$2:$C$4,"&lt;="&amp;$G619)</f>
        <v>0</v>
      </c>
      <c r="I619" s="17" t="str">
        <f>IF(OR($L619="Tor",$L619="ET"),_xlfn.IFNA(IF(VLOOKUP($A619,Spiele!$A$2:$C$16,3,FALSE)=$B619,COUNTIFS($L$2:$L619,"Tor",$B$2:$B619,$B619,$A$2:$A619,$A619)+COUNTIFS($L$2:$L619,"ET",$B$2:$B619,$B619,$A$2:$A619,$A619)&amp;":"&amp;COUNTIFS($L$2:$L619,"Tor",$B$2:$B619,"&lt;&gt;"&amp;$B619,$A$2:$A619,$A619)+COUNTIFS($L$2:$L619,"ET",$B$2:$B619,"&lt;&gt;"&amp;$B619,$A$2:$A619,$A619),COUNTIFS($L$2:$L619,"Tor",$B$2:$B619,"&lt;&gt;"&amp;$B619,$A$2:$A619,$A619)+COUNTIFS($L$2:$L619,"ET",$B$2:$B619,"&lt;&gt;"&amp;$B619,$A$2:$A619,$A619)&amp;":"&amp;COUNTIFS($L$2:$L619,"Tor",$B$2:$B619,$B619,$A$2:$A619,$A619)+COUNTIFS($L$2:$L619,"ET",$B$2:$B619,$B619,$A$2:$A619,$A619)),""),"")</f>
        <v/>
      </c>
      <c r="J619" s="18" t="str">
        <f>_xlfn.IFNA(IF(VLOOKUP($A619,Spiele!$A$2:$D$16,3,FALSE)=$B619,(COUNTIFS($L$1:$L618,"Tor",$B$1:$B618,$B619,$A$1:$A618,$A619)+COUNTIFS($L$1:$L618,"ET",$B$1:$B618,$B619,$A$1:$A618,$A619))-(COUNTIFS($L$1:$L618,"Tor",$B$1:$B618,"&lt;&gt;"&amp;$B619,$A$1:$A618,$A619)+COUNTIFS($L$1:$L618,"ET",$B$1:$B618,"&lt;&gt;"&amp;$B619,$A$1:$A618,$A619)),(COUNTIFS($L$1:$L618,"Tor",$B$1:$B618,$B619,$A$1:$A618,$A619)+COUNTIFS($L$1:$L618,"ET",$B$1:$B618,$B619,$A$1:$A618,$A619))-(COUNTIFS($L$1:$L618,"Tor",$B$1:$B618,"&lt;&gt;"&amp;$B619,$A$1:$A618,$A619)+COUNTIFS($L$1:$L618,"ET",$B$1:$B618,"&lt;&gt;"&amp;$B619,$A$1:$A618,$A619))),"")</f>
        <v/>
      </c>
      <c r="O619" s="17"/>
      <c r="AC619" s="14"/>
      <c r="AD619" s="14"/>
      <c r="AE619" s="18"/>
      <c r="AH619" s="19">
        <f t="shared" si="38"/>
        <v>0</v>
      </c>
      <c r="AI619" s="19">
        <f t="shared" si="39"/>
        <v>180</v>
      </c>
      <c r="AM619" s="19">
        <f>IF(Abschlüsse[[#This Row],[Ergeb]]="ET","",SQRT(($AF619-$AK619)^2+($AG619-$AL619)^2))</f>
        <v>0</v>
      </c>
      <c r="AO619" s="13"/>
      <c r="AP619" s="13"/>
      <c r="AQ619" s="19" t="str">
        <f t="shared" si="40"/>
        <v/>
      </c>
      <c r="AU619" s="19" t="str">
        <f t="shared" si="41"/>
        <v/>
      </c>
    </row>
    <row r="620" spans="3:47" ht="25.05" customHeight="1">
      <c r="C620" s="17" t="str">
        <f>IF($A620="","",IF(VLOOKUP($A620,Spiele!$A$2:$D$16,3,FALSE)=$B620,"H","G"))</f>
        <v/>
      </c>
      <c r="D620" s="17" t="str">
        <f>IF($B620="","",IF(VLOOKUP($A620,Spiele!$A$2:$F$16,3,FALSE)=$B620,VLOOKUP($A620,Spiele!$A$2:$F$16,4,FALSE),VLOOKUP($A620,Spiele!$A$2:$F$16,3,FALSE)))</f>
        <v/>
      </c>
      <c r="E620" s="18">
        <f>IF(Abschlüsse[[#This Row],[Ergeb]]="ET",0,COUNTIFS($A$2:$A620,$A620,$B$2:$B620,$B620,$L$2:$L620,"&lt;&gt;ET"))</f>
        <v>0</v>
      </c>
      <c r="F620" s="11"/>
      <c r="G620" s="12"/>
      <c r="H620" s="18">
        <f>COUNTIFS('Rote Karten'!$A$2:$A$4,$A620,'Rote Karten'!$D$2:$D$4,"&lt;&gt;"&amp;$B620,'Rote Karten'!$B$2:$B$4,"&lt;"&amp;$F620,'Rote Karten'!$C$2:$C$4,"&lt;="&amp;$G620)-COUNTIFS('Rote Karten'!$A$2:$A$4,$A620,'Rote Karten'!$D$2:$D$4,$B620,'Rote Karten'!$B$2:$B$4,"&lt;"&amp;$F620,'Rote Karten'!$C$2:$C$4,"&lt;="&amp;$G620)</f>
        <v>0</v>
      </c>
      <c r="I620" s="17" t="str">
        <f>IF(OR($L620="Tor",$L620="ET"),_xlfn.IFNA(IF(VLOOKUP($A620,Spiele!$A$2:$C$16,3,FALSE)=$B620,COUNTIFS($L$2:$L620,"Tor",$B$2:$B620,$B620,$A$2:$A620,$A620)+COUNTIFS($L$2:$L620,"ET",$B$2:$B620,$B620,$A$2:$A620,$A620)&amp;":"&amp;COUNTIFS($L$2:$L620,"Tor",$B$2:$B620,"&lt;&gt;"&amp;$B620,$A$2:$A620,$A620)+COUNTIFS($L$2:$L620,"ET",$B$2:$B620,"&lt;&gt;"&amp;$B620,$A$2:$A620,$A620),COUNTIFS($L$2:$L620,"Tor",$B$2:$B620,"&lt;&gt;"&amp;$B620,$A$2:$A620,$A620)+COUNTIFS($L$2:$L620,"ET",$B$2:$B620,"&lt;&gt;"&amp;$B620,$A$2:$A620,$A620)&amp;":"&amp;COUNTIFS($L$2:$L620,"Tor",$B$2:$B620,$B620,$A$2:$A620,$A620)+COUNTIFS($L$2:$L620,"ET",$B$2:$B620,$B620,$A$2:$A620,$A620)),""),"")</f>
        <v/>
      </c>
      <c r="J620" s="18" t="str">
        <f>_xlfn.IFNA(IF(VLOOKUP($A620,Spiele!$A$2:$D$16,3,FALSE)=$B620,(COUNTIFS($L$1:$L619,"Tor",$B$1:$B619,$B620,$A$1:$A619,$A620)+COUNTIFS($L$1:$L619,"ET",$B$1:$B619,$B620,$A$1:$A619,$A620))-(COUNTIFS($L$1:$L619,"Tor",$B$1:$B619,"&lt;&gt;"&amp;$B620,$A$1:$A619,$A620)+COUNTIFS($L$1:$L619,"ET",$B$1:$B619,"&lt;&gt;"&amp;$B620,$A$1:$A619,$A620)),(COUNTIFS($L$1:$L619,"Tor",$B$1:$B619,$B620,$A$1:$A619,$A620)+COUNTIFS($L$1:$L619,"ET",$B$1:$B619,$B620,$A$1:$A619,$A620))-(COUNTIFS($L$1:$L619,"Tor",$B$1:$B619,"&lt;&gt;"&amp;$B620,$A$1:$A619,$A620)+COUNTIFS($L$1:$L619,"ET",$B$1:$B619,"&lt;&gt;"&amp;$B620,$A$1:$A619,$A620))),"")</f>
        <v/>
      </c>
      <c r="O620" s="17"/>
      <c r="AC620" s="14"/>
      <c r="AD620" s="14"/>
      <c r="AE620" s="18"/>
      <c r="AH620" s="19">
        <f t="shared" si="38"/>
        <v>0</v>
      </c>
      <c r="AI620" s="19">
        <f t="shared" si="39"/>
        <v>180</v>
      </c>
      <c r="AM620" s="19">
        <f>IF(Abschlüsse[[#This Row],[Ergeb]]="ET","",SQRT(($AF620-$AK620)^2+($AG620-$AL620)^2))</f>
        <v>0</v>
      </c>
      <c r="AO620" s="13"/>
      <c r="AP620" s="13"/>
      <c r="AQ620" s="19" t="str">
        <f t="shared" si="40"/>
        <v/>
      </c>
      <c r="AU620" s="19" t="str">
        <f t="shared" si="41"/>
        <v/>
      </c>
    </row>
    <row r="621" spans="3:47" ht="25.05" customHeight="1">
      <c r="C621" s="17" t="str">
        <f>IF($A621="","",IF(VLOOKUP($A621,Spiele!$A$2:$D$16,3,FALSE)=$B621,"H","G"))</f>
        <v/>
      </c>
      <c r="D621" s="17" t="str">
        <f>IF($B621="","",IF(VLOOKUP($A621,Spiele!$A$2:$F$16,3,FALSE)=$B621,VLOOKUP($A621,Spiele!$A$2:$F$16,4,FALSE),VLOOKUP($A621,Spiele!$A$2:$F$16,3,FALSE)))</f>
        <v/>
      </c>
      <c r="E621" s="18">
        <f>IF(Abschlüsse[[#This Row],[Ergeb]]="ET",0,COUNTIFS($A$2:$A621,$A621,$B$2:$B621,$B621,$L$2:$L621,"&lt;&gt;ET"))</f>
        <v>0</v>
      </c>
      <c r="F621" s="11"/>
      <c r="G621" s="12"/>
      <c r="H621" s="18">
        <f>COUNTIFS('Rote Karten'!$A$2:$A$4,$A621,'Rote Karten'!$D$2:$D$4,"&lt;&gt;"&amp;$B621,'Rote Karten'!$B$2:$B$4,"&lt;"&amp;$F621,'Rote Karten'!$C$2:$C$4,"&lt;="&amp;$G621)-COUNTIFS('Rote Karten'!$A$2:$A$4,$A621,'Rote Karten'!$D$2:$D$4,$B621,'Rote Karten'!$B$2:$B$4,"&lt;"&amp;$F621,'Rote Karten'!$C$2:$C$4,"&lt;="&amp;$G621)</f>
        <v>0</v>
      </c>
      <c r="I621" s="17" t="str">
        <f>IF(OR($L621="Tor",$L621="ET"),_xlfn.IFNA(IF(VLOOKUP($A621,Spiele!$A$2:$C$16,3,FALSE)=$B621,COUNTIFS($L$2:$L621,"Tor",$B$2:$B621,$B621,$A$2:$A621,$A621)+COUNTIFS($L$2:$L621,"ET",$B$2:$B621,$B621,$A$2:$A621,$A621)&amp;":"&amp;COUNTIFS($L$2:$L621,"Tor",$B$2:$B621,"&lt;&gt;"&amp;$B621,$A$2:$A621,$A621)+COUNTIFS($L$2:$L621,"ET",$B$2:$B621,"&lt;&gt;"&amp;$B621,$A$2:$A621,$A621),COUNTIFS($L$2:$L621,"Tor",$B$2:$B621,"&lt;&gt;"&amp;$B621,$A$2:$A621,$A621)+COUNTIFS($L$2:$L621,"ET",$B$2:$B621,"&lt;&gt;"&amp;$B621,$A$2:$A621,$A621)&amp;":"&amp;COUNTIFS($L$2:$L621,"Tor",$B$2:$B621,$B621,$A$2:$A621,$A621)+COUNTIFS($L$2:$L621,"ET",$B$2:$B621,$B621,$A$2:$A621,$A621)),""),"")</f>
        <v/>
      </c>
      <c r="J621" s="18" t="str">
        <f>_xlfn.IFNA(IF(VLOOKUP($A621,Spiele!$A$2:$D$16,3,FALSE)=$B621,(COUNTIFS($L$1:$L620,"Tor",$B$1:$B620,$B621,$A$1:$A620,$A621)+COUNTIFS($L$1:$L620,"ET",$B$1:$B620,$B621,$A$1:$A620,$A621))-(COUNTIFS($L$1:$L620,"Tor",$B$1:$B620,"&lt;&gt;"&amp;$B621,$A$1:$A620,$A621)+COUNTIFS($L$1:$L620,"ET",$B$1:$B620,"&lt;&gt;"&amp;$B621,$A$1:$A620,$A621)),(COUNTIFS($L$1:$L620,"Tor",$B$1:$B620,$B621,$A$1:$A620,$A621)+COUNTIFS($L$1:$L620,"ET",$B$1:$B620,$B621,$A$1:$A620,$A621))-(COUNTIFS($L$1:$L620,"Tor",$B$1:$B620,"&lt;&gt;"&amp;$B621,$A$1:$A620,$A621)+COUNTIFS($L$1:$L620,"ET",$B$1:$B620,"&lt;&gt;"&amp;$B621,$A$1:$A620,$A621))),"")</f>
        <v/>
      </c>
      <c r="O621" s="17"/>
      <c r="AC621" s="14"/>
      <c r="AD621" s="14"/>
      <c r="AE621" s="18"/>
      <c r="AH621" s="19">
        <f t="shared" si="38"/>
        <v>0</v>
      </c>
      <c r="AI621" s="19">
        <f t="shared" si="39"/>
        <v>180</v>
      </c>
      <c r="AM621" s="19">
        <f>IF(Abschlüsse[[#This Row],[Ergeb]]="ET","",SQRT(($AF621-$AK621)^2+($AG621-$AL621)^2))</f>
        <v>0</v>
      </c>
      <c r="AO621" s="13"/>
      <c r="AP621" s="13"/>
      <c r="AQ621" s="19" t="str">
        <f t="shared" si="40"/>
        <v/>
      </c>
      <c r="AU621" s="19" t="str">
        <f t="shared" si="41"/>
        <v/>
      </c>
    </row>
    <row r="622" spans="3:47" ht="25.05" customHeight="1">
      <c r="C622" s="17" t="str">
        <f>IF($A622="","",IF(VLOOKUP($A622,Spiele!$A$2:$D$16,3,FALSE)=$B622,"H","G"))</f>
        <v/>
      </c>
      <c r="D622" s="17" t="str">
        <f>IF($B622="","",IF(VLOOKUP($A622,Spiele!$A$2:$F$16,3,FALSE)=$B622,VLOOKUP($A622,Spiele!$A$2:$F$16,4,FALSE),VLOOKUP($A622,Spiele!$A$2:$F$16,3,FALSE)))</f>
        <v/>
      </c>
      <c r="E622" s="18">
        <f>IF(Abschlüsse[[#This Row],[Ergeb]]="ET",0,COUNTIFS($A$2:$A622,$A622,$B$2:$B622,$B622,$L$2:$L622,"&lt;&gt;ET"))</f>
        <v>0</v>
      </c>
      <c r="F622" s="11"/>
      <c r="G622" s="12"/>
      <c r="H622" s="18">
        <f>COUNTIFS('Rote Karten'!$A$2:$A$4,$A622,'Rote Karten'!$D$2:$D$4,"&lt;&gt;"&amp;$B622,'Rote Karten'!$B$2:$B$4,"&lt;"&amp;$F622,'Rote Karten'!$C$2:$C$4,"&lt;="&amp;$G622)-COUNTIFS('Rote Karten'!$A$2:$A$4,$A622,'Rote Karten'!$D$2:$D$4,$B622,'Rote Karten'!$B$2:$B$4,"&lt;"&amp;$F622,'Rote Karten'!$C$2:$C$4,"&lt;="&amp;$G622)</f>
        <v>0</v>
      </c>
      <c r="I622" s="17" t="str">
        <f>IF(OR($L622="Tor",$L622="ET"),_xlfn.IFNA(IF(VLOOKUP($A622,Spiele!$A$2:$C$16,3,FALSE)=$B622,COUNTIFS($L$2:$L622,"Tor",$B$2:$B622,$B622,$A$2:$A622,$A622)+COUNTIFS($L$2:$L622,"ET",$B$2:$B622,$B622,$A$2:$A622,$A622)&amp;":"&amp;COUNTIFS($L$2:$L622,"Tor",$B$2:$B622,"&lt;&gt;"&amp;$B622,$A$2:$A622,$A622)+COUNTIFS($L$2:$L622,"ET",$B$2:$B622,"&lt;&gt;"&amp;$B622,$A$2:$A622,$A622),COUNTIFS($L$2:$L622,"Tor",$B$2:$B622,"&lt;&gt;"&amp;$B622,$A$2:$A622,$A622)+COUNTIFS($L$2:$L622,"ET",$B$2:$B622,"&lt;&gt;"&amp;$B622,$A$2:$A622,$A622)&amp;":"&amp;COUNTIFS($L$2:$L622,"Tor",$B$2:$B622,$B622,$A$2:$A622,$A622)+COUNTIFS($L$2:$L622,"ET",$B$2:$B622,$B622,$A$2:$A622,$A622)),""),"")</f>
        <v/>
      </c>
      <c r="J622" s="18" t="str">
        <f>_xlfn.IFNA(IF(VLOOKUP($A622,Spiele!$A$2:$D$16,3,FALSE)=$B622,(COUNTIFS($L$1:$L621,"Tor",$B$1:$B621,$B622,$A$1:$A621,$A622)+COUNTIFS($L$1:$L621,"ET",$B$1:$B621,$B622,$A$1:$A621,$A622))-(COUNTIFS($L$1:$L621,"Tor",$B$1:$B621,"&lt;&gt;"&amp;$B622,$A$1:$A621,$A622)+COUNTIFS($L$1:$L621,"ET",$B$1:$B621,"&lt;&gt;"&amp;$B622,$A$1:$A621,$A622)),(COUNTIFS($L$1:$L621,"Tor",$B$1:$B621,$B622,$A$1:$A621,$A622)+COUNTIFS($L$1:$L621,"ET",$B$1:$B621,$B622,$A$1:$A621,$A622))-(COUNTIFS($L$1:$L621,"Tor",$B$1:$B621,"&lt;&gt;"&amp;$B622,$A$1:$A621,$A622)+COUNTIFS($L$1:$L621,"ET",$B$1:$B621,"&lt;&gt;"&amp;$B622,$A$1:$A621,$A622))),"")</f>
        <v/>
      </c>
      <c r="O622" s="17"/>
      <c r="AC622" s="14"/>
      <c r="AD622" s="14"/>
      <c r="AE622" s="18"/>
      <c r="AH622" s="19">
        <f t="shared" si="38"/>
        <v>0</v>
      </c>
      <c r="AI622" s="19">
        <f t="shared" si="39"/>
        <v>180</v>
      </c>
      <c r="AM622" s="19">
        <f>IF(Abschlüsse[[#This Row],[Ergeb]]="ET","",SQRT(($AF622-$AK622)^2+($AG622-$AL622)^2))</f>
        <v>0</v>
      </c>
      <c r="AO622" s="13"/>
      <c r="AP622" s="13"/>
      <c r="AQ622" s="19" t="str">
        <f t="shared" si="40"/>
        <v/>
      </c>
      <c r="AU622" s="19" t="str">
        <f t="shared" si="41"/>
        <v/>
      </c>
    </row>
    <row r="623" spans="3:47" ht="25.05" customHeight="1">
      <c r="C623" s="17" t="str">
        <f>IF($A623="","",IF(VLOOKUP($A623,Spiele!$A$2:$D$16,3,FALSE)=$B623,"H","G"))</f>
        <v/>
      </c>
      <c r="D623" s="17" t="str">
        <f>IF($B623="","",IF(VLOOKUP($A623,Spiele!$A$2:$F$16,3,FALSE)=$B623,VLOOKUP($A623,Spiele!$A$2:$F$16,4,FALSE),VLOOKUP($A623,Spiele!$A$2:$F$16,3,FALSE)))</f>
        <v/>
      </c>
      <c r="E623" s="18">
        <f>IF(Abschlüsse[[#This Row],[Ergeb]]="ET",0,COUNTIFS($A$2:$A623,$A623,$B$2:$B623,$B623,$L$2:$L623,"&lt;&gt;ET"))</f>
        <v>0</v>
      </c>
      <c r="F623" s="11"/>
      <c r="G623" s="12"/>
      <c r="H623" s="18">
        <f>COUNTIFS('Rote Karten'!$A$2:$A$4,$A623,'Rote Karten'!$D$2:$D$4,"&lt;&gt;"&amp;$B623,'Rote Karten'!$B$2:$B$4,"&lt;"&amp;$F623,'Rote Karten'!$C$2:$C$4,"&lt;="&amp;$G623)-COUNTIFS('Rote Karten'!$A$2:$A$4,$A623,'Rote Karten'!$D$2:$D$4,$B623,'Rote Karten'!$B$2:$B$4,"&lt;"&amp;$F623,'Rote Karten'!$C$2:$C$4,"&lt;="&amp;$G623)</f>
        <v>0</v>
      </c>
      <c r="I623" s="17" t="str">
        <f>IF(OR($L623="Tor",$L623="ET"),_xlfn.IFNA(IF(VLOOKUP($A623,Spiele!$A$2:$C$16,3,FALSE)=$B623,COUNTIFS($L$2:$L623,"Tor",$B$2:$B623,$B623,$A$2:$A623,$A623)+COUNTIFS($L$2:$L623,"ET",$B$2:$B623,$B623,$A$2:$A623,$A623)&amp;":"&amp;COUNTIFS($L$2:$L623,"Tor",$B$2:$B623,"&lt;&gt;"&amp;$B623,$A$2:$A623,$A623)+COUNTIFS($L$2:$L623,"ET",$B$2:$B623,"&lt;&gt;"&amp;$B623,$A$2:$A623,$A623),COUNTIFS($L$2:$L623,"Tor",$B$2:$B623,"&lt;&gt;"&amp;$B623,$A$2:$A623,$A623)+COUNTIFS($L$2:$L623,"ET",$B$2:$B623,"&lt;&gt;"&amp;$B623,$A$2:$A623,$A623)&amp;":"&amp;COUNTIFS($L$2:$L623,"Tor",$B$2:$B623,$B623,$A$2:$A623,$A623)+COUNTIFS($L$2:$L623,"ET",$B$2:$B623,$B623,$A$2:$A623,$A623)),""),"")</f>
        <v/>
      </c>
      <c r="J623" s="18" t="str">
        <f>_xlfn.IFNA(IF(VLOOKUP($A623,Spiele!$A$2:$D$16,3,FALSE)=$B623,(COUNTIFS($L$1:$L622,"Tor",$B$1:$B622,$B623,$A$1:$A622,$A623)+COUNTIFS($L$1:$L622,"ET",$B$1:$B622,$B623,$A$1:$A622,$A623))-(COUNTIFS($L$1:$L622,"Tor",$B$1:$B622,"&lt;&gt;"&amp;$B623,$A$1:$A622,$A623)+COUNTIFS($L$1:$L622,"ET",$B$1:$B622,"&lt;&gt;"&amp;$B623,$A$1:$A622,$A623)),(COUNTIFS($L$1:$L622,"Tor",$B$1:$B622,$B623,$A$1:$A622,$A623)+COUNTIFS($L$1:$L622,"ET",$B$1:$B622,$B623,$A$1:$A622,$A623))-(COUNTIFS($L$1:$L622,"Tor",$B$1:$B622,"&lt;&gt;"&amp;$B623,$A$1:$A622,$A623)+COUNTIFS($L$1:$L622,"ET",$B$1:$B622,"&lt;&gt;"&amp;$B623,$A$1:$A622,$A623))),"")</f>
        <v/>
      </c>
      <c r="O623" s="17"/>
      <c r="AC623" s="14"/>
      <c r="AD623" s="14"/>
      <c r="AE623" s="18"/>
      <c r="AH623" s="19">
        <f t="shared" si="38"/>
        <v>0</v>
      </c>
      <c r="AI623" s="19">
        <f t="shared" si="39"/>
        <v>180</v>
      </c>
      <c r="AM623" s="19">
        <f>IF(Abschlüsse[[#This Row],[Ergeb]]="ET","",SQRT(($AF623-$AK623)^2+($AG623-$AL623)^2))</f>
        <v>0</v>
      </c>
      <c r="AO623" s="13"/>
      <c r="AP623" s="13"/>
      <c r="AQ623" s="19" t="str">
        <f t="shared" si="40"/>
        <v/>
      </c>
      <c r="AU623" s="19" t="str">
        <f t="shared" si="41"/>
        <v/>
      </c>
    </row>
    <row r="624" spans="3:47" ht="25.05" customHeight="1">
      <c r="C624" s="17" t="str">
        <f>IF($A624="","",IF(VLOOKUP($A624,Spiele!$A$2:$D$16,3,FALSE)=$B624,"H","G"))</f>
        <v/>
      </c>
      <c r="D624" s="17" t="str">
        <f>IF($B624="","",IF(VLOOKUP($A624,Spiele!$A$2:$F$16,3,FALSE)=$B624,VLOOKUP($A624,Spiele!$A$2:$F$16,4,FALSE),VLOOKUP($A624,Spiele!$A$2:$F$16,3,FALSE)))</f>
        <v/>
      </c>
      <c r="E624" s="18">
        <f>IF(Abschlüsse[[#This Row],[Ergeb]]="ET",0,COUNTIFS($A$2:$A624,$A624,$B$2:$B624,$B624,$L$2:$L624,"&lt;&gt;ET"))</f>
        <v>0</v>
      </c>
      <c r="F624" s="11"/>
      <c r="G624" s="12"/>
      <c r="H624" s="18">
        <f>COUNTIFS('Rote Karten'!$A$2:$A$4,$A624,'Rote Karten'!$D$2:$D$4,"&lt;&gt;"&amp;$B624,'Rote Karten'!$B$2:$B$4,"&lt;"&amp;$F624,'Rote Karten'!$C$2:$C$4,"&lt;="&amp;$G624)-COUNTIFS('Rote Karten'!$A$2:$A$4,$A624,'Rote Karten'!$D$2:$D$4,$B624,'Rote Karten'!$B$2:$B$4,"&lt;"&amp;$F624,'Rote Karten'!$C$2:$C$4,"&lt;="&amp;$G624)</f>
        <v>0</v>
      </c>
      <c r="I624" s="17" t="str">
        <f>IF(OR($L624="Tor",$L624="ET"),_xlfn.IFNA(IF(VLOOKUP($A624,Spiele!$A$2:$C$16,3,FALSE)=$B624,COUNTIFS($L$2:$L624,"Tor",$B$2:$B624,$B624,$A$2:$A624,$A624)+COUNTIFS($L$2:$L624,"ET",$B$2:$B624,$B624,$A$2:$A624,$A624)&amp;":"&amp;COUNTIFS($L$2:$L624,"Tor",$B$2:$B624,"&lt;&gt;"&amp;$B624,$A$2:$A624,$A624)+COUNTIFS($L$2:$L624,"ET",$B$2:$B624,"&lt;&gt;"&amp;$B624,$A$2:$A624,$A624),COUNTIFS($L$2:$L624,"Tor",$B$2:$B624,"&lt;&gt;"&amp;$B624,$A$2:$A624,$A624)+COUNTIFS($L$2:$L624,"ET",$B$2:$B624,"&lt;&gt;"&amp;$B624,$A$2:$A624,$A624)&amp;":"&amp;COUNTIFS($L$2:$L624,"Tor",$B$2:$B624,$B624,$A$2:$A624,$A624)+COUNTIFS($L$2:$L624,"ET",$B$2:$B624,$B624,$A$2:$A624,$A624)),""),"")</f>
        <v/>
      </c>
      <c r="J624" s="18" t="str">
        <f>_xlfn.IFNA(IF(VLOOKUP($A624,Spiele!$A$2:$D$16,3,FALSE)=$B624,(COUNTIFS($L$1:$L623,"Tor",$B$1:$B623,$B624,$A$1:$A623,$A624)+COUNTIFS($L$1:$L623,"ET",$B$1:$B623,$B624,$A$1:$A623,$A624))-(COUNTIFS($L$1:$L623,"Tor",$B$1:$B623,"&lt;&gt;"&amp;$B624,$A$1:$A623,$A624)+COUNTIFS($L$1:$L623,"ET",$B$1:$B623,"&lt;&gt;"&amp;$B624,$A$1:$A623,$A624)),(COUNTIFS($L$1:$L623,"Tor",$B$1:$B623,$B624,$A$1:$A623,$A624)+COUNTIFS($L$1:$L623,"ET",$B$1:$B623,$B624,$A$1:$A623,$A624))-(COUNTIFS($L$1:$L623,"Tor",$B$1:$B623,"&lt;&gt;"&amp;$B624,$A$1:$A623,$A624)+COUNTIFS($L$1:$L623,"ET",$B$1:$B623,"&lt;&gt;"&amp;$B624,$A$1:$A623,$A624))),"")</f>
        <v/>
      </c>
      <c r="O624" s="17"/>
      <c r="AC624" s="14"/>
      <c r="AD624" s="14"/>
      <c r="AE624" s="18"/>
      <c r="AH624" s="19">
        <f t="shared" si="38"/>
        <v>0</v>
      </c>
      <c r="AI624" s="19">
        <f t="shared" si="39"/>
        <v>180</v>
      </c>
      <c r="AM624" s="19">
        <f>IF(Abschlüsse[[#This Row],[Ergeb]]="ET","",SQRT(($AF624-$AK624)^2+($AG624-$AL624)^2))</f>
        <v>0</v>
      </c>
      <c r="AO624" s="13"/>
      <c r="AP624" s="13"/>
      <c r="AQ624" s="19" t="str">
        <f t="shared" si="40"/>
        <v/>
      </c>
      <c r="AU624" s="19" t="str">
        <f t="shared" si="41"/>
        <v/>
      </c>
    </row>
    <row r="625" spans="3:47" ht="25.05" customHeight="1">
      <c r="C625" s="17" t="str">
        <f>IF($A625="","",IF(VLOOKUP($A625,Spiele!$A$2:$D$16,3,FALSE)=$B625,"H","G"))</f>
        <v/>
      </c>
      <c r="D625" s="17" t="str">
        <f>IF($B625="","",IF(VLOOKUP($A625,Spiele!$A$2:$F$16,3,FALSE)=$B625,VLOOKUP($A625,Spiele!$A$2:$F$16,4,FALSE),VLOOKUP($A625,Spiele!$A$2:$F$16,3,FALSE)))</f>
        <v/>
      </c>
      <c r="E625" s="18">
        <f>IF(Abschlüsse[[#This Row],[Ergeb]]="ET",0,COUNTIFS($A$2:$A625,$A625,$B$2:$B625,$B625,$L$2:$L625,"&lt;&gt;ET"))</f>
        <v>0</v>
      </c>
      <c r="F625" s="11"/>
      <c r="G625" s="12"/>
      <c r="H625" s="18">
        <f>COUNTIFS('Rote Karten'!$A$2:$A$4,$A625,'Rote Karten'!$D$2:$D$4,"&lt;&gt;"&amp;$B625,'Rote Karten'!$B$2:$B$4,"&lt;"&amp;$F625,'Rote Karten'!$C$2:$C$4,"&lt;="&amp;$G625)-COUNTIFS('Rote Karten'!$A$2:$A$4,$A625,'Rote Karten'!$D$2:$D$4,$B625,'Rote Karten'!$B$2:$B$4,"&lt;"&amp;$F625,'Rote Karten'!$C$2:$C$4,"&lt;="&amp;$G625)</f>
        <v>0</v>
      </c>
      <c r="I625" s="17" t="str">
        <f>IF(OR($L625="Tor",$L625="ET"),_xlfn.IFNA(IF(VLOOKUP($A625,Spiele!$A$2:$C$16,3,FALSE)=$B625,COUNTIFS($L$2:$L625,"Tor",$B$2:$B625,$B625,$A$2:$A625,$A625)+COUNTIFS($L$2:$L625,"ET",$B$2:$B625,$B625,$A$2:$A625,$A625)&amp;":"&amp;COUNTIFS($L$2:$L625,"Tor",$B$2:$B625,"&lt;&gt;"&amp;$B625,$A$2:$A625,$A625)+COUNTIFS($L$2:$L625,"ET",$B$2:$B625,"&lt;&gt;"&amp;$B625,$A$2:$A625,$A625),COUNTIFS($L$2:$L625,"Tor",$B$2:$B625,"&lt;&gt;"&amp;$B625,$A$2:$A625,$A625)+COUNTIFS($L$2:$L625,"ET",$B$2:$B625,"&lt;&gt;"&amp;$B625,$A$2:$A625,$A625)&amp;":"&amp;COUNTIFS($L$2:$L625,"Tor",$B$2:$B625,$B625,$A$2:$A625,$A625)+COUNTIFS($L$2:$L625,"ET",$B$2:$B625,$B625,$A$2:$A625,$A625)),""),"")</f>
        <v/>
      </c>
      <c r="J625" s="18" t="str">
        <f>_xlfn.IFNA(IF(VLOOKUP($A625,Spiele!$A$2:$D$16,3,FALSE)=$B625,(COUNTIFS($L$1:$L624,"Tor",$B$1:$B624,$B625,$A$1:$A624,$A625)+COUNTIFS($L$1:$L624,"ET",$B$1:$B624,$B625,$A$1:$A624,$A625))-(COUNTIFS($L$1:$L624,"Tor",$B$1:$B624,"&lt;&gt;"&amp;$B625,$A$1:$A624,$A625)+COUNTIFS($L$1:$L624,"ET",$B$1:$B624,"&lt;&gt;"&amp;$B625,$A$1:$A624,$A625)),(COUNTIFS($L$1:$L624,"Tor",$B$1:$B624,$B625,$A$1:$A624,$A625)+COUNTIFS($L$1:$L624,"ET",$B$1:$B624,$B625,$A$1:$A624,$A625))-(COUNTIFS($L$1:$L624,"Tor",$B$1:$B624,"&lt;&gt;"&amp;$B625,$A$1:$A624,$A625)+COUNTIFS($L$1:$L624,"ET",$B$1:$B624,"&lt;&gt;"&amp;$B625,$A$1:$A624,$A625))),"")</f>
        <v/>
      </c>
      <c r="O625" s="17"/>
      <c r="AC625" s="14"/>
      <c r="AD625" s="14"/>
      <c r="AE625" s="18"/>
      <c r="AH625" s="19">
        <f t="shared" si="38"/>
        <v>0</v>
      </c>
      <c r="AI625" s="19">
        <f t="shared" si="39"/>
        <v>180</v>
      </c>
      <c r="AM625" s="19">
        <f>IF(Abschlüsse[[#This Row],[Ergeb]]="ET","",SQRT(($AF625-$AK625)^2+($AG625-$AL625)^2))</f>
        <v>0</v>
      </c>
      <c r="AO625" s="13"/>
      <c r="AP625" s="13"/>
      <c r="AQ625" s="19" t="str">
        <f t="shared" si="40"/>
        <v/>
      </c>
      <c r="AU625" s="19" t="str">
        <f t="shared" si="41"/>
        <v/>
      </c>
    </row>
    <row r="626" spans="3:47" ht="25.05" customHeight="1">
      <c r="C626" s="17" t="str">
        <f>IF($A626="","",IF(VLOOKUP($A626,Spiele!$A$2:$D$16,3,FALSE)=$B626,"H","G"))</f>
        <v/>
      </c>
      <c r="D626" s="17" t="str">
        <f>IF($B626="","",IF(VLOOKUP($A626,Spiele!$A$2:$F$16,3,FALSE)=$B626,VLOOKUP($A626,Spiele!$A$2:$F$16,4,FALSE),VLOOKUP($A626,Spiele!$A$2:$F$16,3,FALSE)))</f>
        <v/>
      </c>
      <c r="E626" s="18">
        <f>IF(Abschlüsse[[#This Row],[Ergeb]]="ET",0,COUNTIFS($A$2:$A626,$A626,$B$2:$B626,$B626,$L$2:$L626,"&lt;&gt;ET"))</f>
        <v>0</v>
      </c>
      <c r="F626" s="11"/>
      <c r="G626" s="12"/>
      <c r="H626" s="18">
        <f>COUNTIFS('Rote Karten'!$A$2:$A$4,$A626,'Rote Karten'!$D$2:$D$4,"&lt;&gt;"&amp;$B626,'Rote Karten'!$B$2:$B$4,"&lt;"&amp;$F626,'Rote Karten'!$C$2:$C$4,"&lt;="&amp;$G626)-COUNTIFS('Rote Karten'!$A$2:$A$4,$A626,'Rote Karten'!$D$2:$D$4,$B626,'Rote Karten'!$B$2:$B$4,"&lt;"&amp;$F626,'Rote Karten'!$C$2:$C$4,"&lt;="&amp;$G626)</f>
        <v>0</v>
      </c>
      <c r="I626" s="17" t="str">
        <f>IF(OR($L626="Tor",$L626="ET"),_xlfn.IFNA(IF(VLOOKUP($A626,Spiele!$A$2:$C$16,3,FALSE)=$B626,COUNTIFS($L$2:$L626,"Tor",$B$2:$B626,$B626,$A$2:$A626,$A626)+COUNTIFS($L$2:$L626,"ET",$B$2:$B626,$B626,$A$2:$A626,$A626)&amp;":"&amp;COUNTIFS($L$2:$L626,"Tor",$B$2:$B626,"&lt;&gt;"&amp;$B626,$A$2:$A626,$A626)+COUNTIFS($L$2:$L626,"ET",$B$2:$B626,"&lt;&gt;"&amp;$B626,$A$2:$A626,$A626),COUNTIFS($L$2:$L626,"Tor",$B$2:$B626,"&lt;&gt;"&amp;$B626,$A$2:$A626,$A626)+COUNTIFS($L$2:$L626,"ET",$B$2:$B626,"&lt;&gt;"&amp;$B626,$A$2:$A626,$A626)&amp;":"&amp;COUNTIFS($L$2:$L626,"Tor",$B$2:$B626,$B626,$A$2:$A626,$A626)+COUNTIFS($L$2:$L626,"ET",$B$2:$B626,$B626,$A$2:$A626,$A626)),""),"")</f>
        <v/>
      </c>
      <c r="J626" s="18" t="str">
        <f>_xlfn.IFNA(IF(VLOOKUP($A626,Spiele!$A$2:$D$16,3,FALSE)=$B626,(COUNTIFS($L$1:$L625,"Tor",$B$1:$B625,$B626,$A$1:$A625,$A626)+COUNTIFS($L$1:$L625,"ET",$B$1:$B625,$B626,$A$1:$A625,$A626))-(COUNTIFS($L$1:$L625,"Tor",$B$1:$B625,"&lt;&gt;"&amp;$B626,$A$1:$A625,$A626)+COUNTIFS($L$1:$L625,"ET",$B$1:$B625,"&lt;&gt;"&amp;$B626,$A$1:$A625,$A626)),(COUNTIFS($L$1:$L625,"Tor",$B$1:$B625,$B626,$A$1:$A625,$A626)+COUNTIFS($L$1:$L625,"ET",$B$1:$B625,$B626,$A$1:$A625,$A626))-(COUNTIFS($L$1:$L625,"Tor",$B$1:$B625,"&lt;&gt;"&amp;$B626,$A$1:$A625,$A626)+COUNTIFS($L$1:$L625,"ET",$B$1:$B625,"&lt;&gt;"&amp;$B626,$A$1:$A625,$A626))),"")</f>
        <v/>
      </c>
      <c r="O626" s="17"/>
      <c r="AC626" s="14"/>
      <c r="AD626" s="14"/>
      <c r="AE626" s="18"/>
      <c r="AH626" s="19">
        <f t="shared" si="38"/>
        <v>0</v>
      </c>
      <c r="AI626" s="19">
        <f t="shared" si="39"/>
        <v>180</v>
      </c>
      <c r="AM626" s="19">
        <f>IF(Abschlüsse[[#This Row],[Ergeb]]="ET","",SQRT(($AF626-$AK626)^2+($AG626-$AL626)^2))</f>
        <v>0</v>
      </c>
      <c r="AO626" s="13"/>
      <c r="AP626" s="13"/>
      <c r="AQ626" s="19" t="str">
        <f t="shared" si="40"/>
        <v/>
      </c>
      <c r="AU626" s="19" t="str">
        <f t="shared" si="41"/>
        <v/>
      </c>
    </row>
    <row r="627" spans="3:47" ht="25.05" customHeight="1">
      <c r="C627" s="17" t="str">
        <f>IF($A627="","",IF(VLOOKUP($A627,Spiele!$A$2:$D$16,3,FALSE)=$B627,"H","G"))</f>
        <v/>
      </c>
      <c r="D627" s="17" t="str">
        <f>IF($B627="","",IF(VLOOKUP($A627,Spiele!$A$2:$F$16,3,FALSE)=$B627,VLOOKUP($A627,Spiele!$A$2:$F$16,4,FALSE),VLOOKUP($A627,Spiele!$A$2:$F$16,3,FALSE)))</f>
        <v/>
      </c>
      <c r="E627" s="18">
        <f>IF(Abschlüsse[[#This Row],[Ergeb]]="ET",0,COUNTIFS($A$2:$A627,$A627,$B$2:$B627,$B627,$L$2:$L627,"&lt;&gt;ET"))</f>
        <v>0</v>
      </c>
      <c r="F627" s="11"/>
      <c r="G627" s="12"/>
      <c r="H627" s="18">
        <f>COUNTIFS('Rote Karten'!$A$2:$A$4,$A627,'Rote Karten'!$D$2:$D$4,"&lt;&gt;"&amp;$B627,'Rote Karten'!$B$2:$B$4,"&lt;"&amp;$F627,'Rote Karten'!$C$2:$C$4,"&lt;="&amp;$G627)-COUNTIFS('Rote Karten'!$A$2:$A$4,$A627,'Rote Karten'!$D$2:$D$4,$B627,'Rote Karten'!$B$2:$B$4,"&lt;"&amp;$F627,'Rote Karten'!$C$2:$C$4,"&lt;="&amp;$G627)</f>
        <v>0</v>
      </c>
      <c r="I627" s="17" t="str">
        <f>IF(OR($L627="Tor",$L627="ET"),_xlfn.IFNA(IF(VLOOKUP($A627,Spiele!$A$2:$C$16,3,FALSE)=$B627,COUNTIFS($L$2:$L627,"Tor",$B$2:$B627,$B627,$A$2:$A627,$A627)+COUNTIFS($L$2:$L627,"ET",$B$2:$B627,$B627,$A$2:$A627,$A627)&amp;":"&amp;COUNTIFS($L$2:$L627,"Tor",$B$2:$B627,"&lt;&gt;"&amp;$B627,$A$2:$A627,$A627)+COUNTIFS($L$2:$L627,"ET",$B$2:$B627,"&lt;&gt;"&amp;$B627,$A$2:$A627,$A627),COUNTIFS($L$2:$L627,"Tor",$B$2:$B627,"&lt;&gt;"&amp;$B627,$A$2:$A627,$A627)+COUNTIFS($L$2:$L627,"ET",$B$2:$B627,"&lt;&gt;"&amp;$B627,$A$2:$A627,$A627)&amp;":"&amp;COUNTIFS($L$2:$L627,"Tor",$B$2:$B627,$B627,$A$2:$A627,$A627)+COUNTIFS($L$2:$L627,"ET",$B$2:$B627,$B627,$A$2:$A627,$A627)),""),"")</f>
        <v/>
      </c>
      <c r="J627" s="18" t="str">
        <f>_xlfn.IFNA(IF(VLOOKUP($A627,Spiele!$A$2:$D$16,3,FALSE)=$B627,(COUNTIFS($L$1:$L626,"Tor",$B$1:$B626,$B627,$A$1:$A626,$A627)+COUNTIFS($L$1:$L626,"ET",$B$1:$B626,$B627,$A$1:$A626,$A627))-(COUNTIFS($L$1:$L626,"Tor",$B$1:$B626,"&lt;&gt;"&amp;$B627,$A$1:$A626,$A627)+COUNTIFS($L$1:$L626,"ET",$B$1:$B626,"&lt;&gt;"&amp;$B627,$A$1:$A626,$A627)),(COUNTIFS($L$1:$L626,"Tor",$B$1:$B626,$B627,$A$1:$A626,$A627)+COUNTIFS($L$1:$L626,"ET",$B$1:$B626,$B627,$A$1:$A626,$A627))-(COUNTIFS($L$1:$L626,"Tor",$B$1:$B626,"&lt;&gt;"&amp;$B627,$A$1:$A626,$A627)+COUNTIFS($L$1:$L626,"ET",$B$1:$B626,"&lt;&gt;"&amp;$B627,$A$1:$A626,$A627))),"")</f>
        <v/>
      </c>
      <c r="O627" s="17"/>
      <c r="AC627" s="14"/>
      <c r="AD627" s="14"/>
      <c r="AE627" s="18"/>
      <c r="AH627" s="19">
        <f t="shared" si="38"/>
        <v>0</v>
      </c>
      <c r="AI627" s="19">
        <f t="shared" si="39"/>
        <v>180</v>
      </c>
      <c r="AM627" s="19">
        <f>IF(Abschlüsse[[#This Row],[Ergeb]]="ET","",SQRT(($AF627-$AK627)^2+($AG627-$AL627)^2))</f>
        <v>0</v>
      </c>
      <c r="AO627" s="13"/>
      <c r="AP627" s="13"/>
      <c r="AQ627" s="19" t="str">
        <f t="shared" si="40"/>
        <v/>
      </c>
      <c r="AU627" s="19" t="str">
        <f t="shared" si="41"/>
        <v/>
      </c>
    </row>
    <row r="628" spans="3:47" ht="25.05" customHeight="1">
      <c r="C628" s="17" t="str">
        <f>IF($A628="","",IF(VLOOKUP($A628,Spiele!$A$2:$D$16,3,FALSE)=$B628,"H","G"))</f>
        <v/>
      </c>
      <c r="D628" s="17" t="str">
        <f>IF($B628="","",IF(VLOOKUP($A628,Spiele!$A$2:$F$16,3,FALSE)=$B628,VLOOKUP($A628,Spiele!$A$2:$F$16,4,FALSE),VLOOKUP($A628,Spiele!$A$2:$F$16,3,FALSE)))</f>
        <v/>
      </c>
      <c r="E628" s="18">
        <f>IF(Abschlüsse[[#This Row],[Ergeb]]="ET",0,COUNTIFS($A$2:$A628,$A628,$B$2:$B628,$B628,$L$2:$L628,"&lt;&gt;ET"))</f>
        <v>0</v>
      </c>
      <c r="F628" s="11"/>
      <c r="G628" s="12"/>
      <c r="H628" s="18">
        <f>COUNTIFS('Rote Karten'!$A$2:$A$4,$A628,'Rote Karten'!$D$2:$D$4,"&lt;&gt;"&amp;$B628,'Rote Karten'!$B$2:$B$4,"&lt;"&amp;$F628,'Rote Karten'!$C$2:$C$4,"&lt;="&amp;$G628)-COUNTIFS('Rote Karten'!$A$2:$A$4,$A628,'Rote Karten'!$D$2:$D$4,$B628,'Rote Karten'!$B$2:$B$4,"&lt;"&amp;$F628,'Rote Karten'!$C$2:$C$4,"&lt;="&amp;$G628)</f>
        <v>0</v>
      </c>
      <c r="I628" s="17" t="str">
        <f>IF(OR($L628="Tor",$L628="ET"),_xlfn.IFNA(IF(VLOOKUP($A628,Spiele!$A$2:$C$16,3,FALSE)=$B628,COUNTIFS($L$2:$L628,"Tor",$B$2:$B628,$B628,$A$2:$A628,$A628)+COUNTIFS($L$2:$L628,"ET",$B$2:$B628,$B628,$A$2:$A628,$A628)&amp;":"&amp;COUNTIFS($L$2:$L628,"Tor",$B$2:$B628,"&lt;&gt;"&amp;$B628,$A$2:$A628,$A628)+COUNTIFS($L$2:$L628,"ET",$B$2:$B628,"&lt;&gt;"&amp;$B628,$A$2:$A628,$A628),COUNTIFS($L$2:$L628,"Tor",$B$2:$B628,"&lt;&gt;"&amp;$B628,$A$2:$A628,$A628)+COUNTIFS($L$2:$L628,"ET",$B$2:$B628,"&lt;&gt;"&amp;$B628,$A$2:$A628,$A628)&amp;":"&amp;COUNTIFS($L$2:$L628,"Tor",$B$2:$B628,$B628,$A$2:$A628,$A628)+COUNTIFS($L$2:$L628,"ET",$B$2:$B628,$B628,$A$2:$A628,$A628)),""),"")</f>
        <v/>
      </c>
      <c r="J628" s="18" t="str">
        <f>_xlfn.IFNA(IF(VLOOKUP($A628,Spiele!$A$2:$D$16,3,FALSE)=$B628,(COUNTIFS($L$1:$L627,"Tor",$B$1:$B627,$B628,$A$1:$A627,$A628)+COUNTIFS($L$1:$L627,"ET",$B$1:$B627,$B628,$A$1:$A627,$A628))-(COUNTIFS($L$1:$L627,"Tor",$B$1:$B627,"&lt;&gt;"&amp;$B628,$A$1:$A627,$A628)+COUNTIFS($L$1:$L627,"ET",$B$1:$B627,"&lt;&gt;"&amp;$B628,$A$1:$A627,$A628)),(COUNTIFS($L$1:$L627,"Tor",$B$1:$B627,$B628,$A$1:$A627,$A628)+COUNTIFS($L$1:$L627,"ET",$B$1:$B627,$B628,$A$1:$A627,$A628))-(COUNTIFS($L$1:$L627,"Tor",$B$1:$B627,"&lt;&gt;"&amp;$B628,$A$1:$A627,$A628)+COUNTIFS($L$1:$L627,"ET",$B$1:$B627,"&lt;&gt;"&amp;$B628,$A$1:$A627,$A628))),"")</f>
        <v/>
      </c>
      <c r="O628" s="17"/>
      <c r="AC628" s="14"/>
      <c r="AD628" s="14"/>
      <c r="AE628" s="18"/>
      <c r="AH628" s="19">
        <f t="shared" si="38"/>
        <v>0</v>
      </c>
      <c r="AI628" s="19">
        <f t="shared" si="39"/>
        <v>180</v>
      </c>
      <c r="AM628" s="19">
        <f>IF(Abschlüsse[[#This Row],[Ergeb]]="ET","",SQRT(($AF628-$AK628)^2+($AG628-$AL628)^2))</f>
        <v>0</v>
      </c>
      <c r="AO628" s="13"/>
      <c r="AP628" s="13"/>
      <c r="AQ628" s="19" t="str">
        <f t="shared" si="40"/>
        <v/>
      </c>
      <c r="AU628" s="19" t="str">
        <f t="shared" si="41"/>
        <v/>
      </c>
    </row>
    <row r="629" spans="3:47" ht="25.05" customHeight="1">
      <c r="C629" s="17" t="str">
        <f>IF($A629="","",IF(VLOOKUP($A629,Spiele!$A$2:$D$16,3,FALSE)=$B629,"H","G"))</f>
        <v/>
      </c>
      <c r="D629" s="17" t="str">
        <f>IF($B629="","",IF(VLOOKUP($A629,Spiele!$A$2:$F$16,3,FALSE)=$B629,VLOOKUP($A629,Spiele!$A$2:$F$16,4,FALSE),VLOOKUP($A629,Spiele!$A$2:$F$16,3,FALSE)))</f>
        <v/>
      </c>
      <c r="E629" s="18">
        <f>IF(Abschlüsse[[#This Row],[Ergeb]]="ET",0,COUNTIFS($A$2:$A629,$A629,$B$2:$B629,$B629,$L$2:$L629,"&lt;&gt;ET"))</f>
        <v>0</v>
      </c>
      <c r="F629" s="11"/>
      <c r="G629" s="12"/>
      <c r="H629" s="18">
        <f>COUNTIFS('Rote Karten'!$A$2:$A$4,$A629,'Rote Karten'!$D$2:$D$4,"&lt;&gt;"&amp;$B629,'Rote Karten'!$B$2:$B$4,"&lt;"&amp;$F629,'Rote Karten'!$C$2:$C$4,"&lt;="&amp;$G629)-COUNTIFS('Rote Karten'!$A$2:$A$4,$A629,'Rote Karten'!$D$2:$D$4,$B629,'Rote Karten'!$B$2:$B$4,"&lt;"&amp;$F629,'Rote Karten'!$C$2:$C$4,"&lt;="&amp;$G629)</f>
        <v>0</v>
      </c>
      <c r="I629" s="17" t="str">
        <f>IF(OR($L629="Tor",$L629="ET"),_xlfn.IFNA(IF(VLOOKUP($A629,Spiele!$A$2:$C$16,3,FALSE)=$B629,COUNTIFS($L$2:$L629,"Tor",$B$2:$B629,$B629,$A$2:$A629,$A629)+COUNTIFS($L$2:$L629,"ET",$B$2:$B629,$B629,$A$2:$A629,$A629)&amp;":"&amp;COUNTIFS($L$2:$L629,"Tor",$B$2:$B629,"&lt;&gt;"&amp;$B629,$A$2:$A629,$A629)+COUNTIFS($L$2:$L629,"ET",$B$2:$B629,"&lt;&gt;"&amp;$B629,$A$2:$A629,$A629),COUNTIFS($L$2:$L629,"Tor",$B$2:$B629,"&lt;&gt;"&amp;$B629,$A$2:$A629,$A629)+COUNTIFS($L$2:$L629,"ET",$B$2:$B629,"&lt;&gt;"&amp;$B629,$A$2:$A629,$A629)&amp;":"&amp;COUNTIFS($L$2:$L629,"Tor",$B$2:$B629,$B629,$A$2:$A629,$A629)+COUNTIFS($L$2:$L629,"ET",$B$2:$B629,$B629,$A$2:$A629,$A629)),""),"")</f>
        <v/>
      </c>
      <c r="J629" s="18" t="str">
        <f>_xlfn.IFNA(IF(VLOOKUP($A629,Spiele!$A$2:$D$16,3,FALSE)=$B629,(COUNTIFS($L$1:$L628,"Tor",$B$1:$B628,$B629,$A$1:$A628,$A629)+COUNTIFS($L$1:$L628,"ET",$B$1:$B628,$B629,$A$1:$A628,$A629))-(COUNTIFS($L$1:$L628,"Tor",$B$1:$B628,"&lt;&gt;"&amp;$B629,$A$1:$A628,$A629)+COUNTIFS($L$1:$L628,"ET",$B$1:$B628,"&lt;&gt;"&amp;$B629,$A$1:$A628,$A629)),(COUNTIFS($L$1:$L628,"Tor",$B$1:$B628,$B629,$A$1:$A628,$A629)+COUNTIFS($L$1:$L628,"ET",$B$1:$B628,$B629,$A$1:$A628,$A629))-(COUNTIFS($L$1:$L628,"Tor",$B$1:$B628,"&lt;&gt;"&amp;$B629,$A$1:$A628,$A629)+COUNTIFS($L$1:$L628,"ET",$B$1:$B628,"&lt;&gt;"&amp;$B629,$A$1:$A628,$A629))),"")</f>
        <v/>
      </c>
      <c r="O629" s="17"/>
      <c r="AC629" s="14"/>
      <c r="AD629" s="14"/>
      <c r="AE629" s="18"/>
      <c r="AH629" s="19">
        <f t="shared" si="38"/>
        <v>0</v>
      </c>
      <c r="AI629" s="19">
        <f t="shared" si="39"/>
        <v>180</v>
      </c>
      <c r="AM629" s="19">
        <f>IF(Abschlüsse[[#This Row],[Ergeb]]="ET","",SQRT(($AF629-$AK629)^2+($AG629-$AL629)^2))</f>
        <v>0</v>
      </c>
      <c r="AO629" s="13"/>
      <c r="AP629" s="13"/>
      <c r="AQ629" s="19" t="str">
        <f t="shared" si="40"/>
        <v/>
      </c>
      <c r="AU629" s="19" t="str">
        <f t="shared" si="41"/>
        <v/>
      </c>
    </row>
    <row r="630" spans="3:47" ht="25.05" customHeight="1">
      <c r="C630" s="17" t="str">
        <f>IF($A630="","",IF(VLOOKUP($A630,Spiele!$A$2:$D$16,3,FALSE)=$B630,"H","G"))</f>
        <v/>
      </c>
      <c r="D630" s="17" t="str">
        <f>IF($B630="","",IF(VLOOKUP($A630,Spiele!$A$2:$F$16,3,FALSE)=$B630,VLOOKUP($A630,Spiele!$A$2:$F$16,4,FALSE),VLOOKUP($A630,Spiele!$A$2:$F$16,3,FALSE)))</f>
        <v/>
      </c>
      <c r="E630" s="18">
        <f>IF(Abschlüsse[[#This Row],[Ergeb]]="ET",0,COUNTIFS($A$2:$A630,$A630,$B$2:$B630,$B630,$L$2:$L630,"&lt;&gt;ET"))</f>
        <v>0</v>
      </c>
      <c r="F630" s="11"/>
      <c r="G630" s="12"/>
      <c r="H630" s="18">
        <f>COUNTIFS('Rote Karten'!$A$2:$A$4,$A630,'Rote Karten'!$D$2:$D$4,"&lt;&gt;"&amp;$B630,'Rote Karten'!$B$2:$B$4,"&lt;"&amp;$F630,'Rote Karten'!$C$2:$C$4,"&lt;="&amp;$G630)-COUNTIFS('Rote Karten'!$A$2:$A$4,$A630,'Rote Karten'!$D$2:$D$4,$B630,'Rote Karten'!$B$2:$B$4,"&lt;"&amp;$F630,'Rote Karten'!$C$2:$C$4,"&lt;="&amp;$G630)</f>
        <v>0</v>
      </c>
      <c r="I630" s="17" t="str">
        <f>IF(OR($L630="Tor",$L630="ET"),_xlfn.IFNA(IF(VLOOKUP($A630,Spiele!$A$2:$C$16,3,FALSE)=$B630,COUNTIFS($L$2:$L630,"Tor",$B$2:$B630,$B630,$A$2:$A630,$A630)+COUNTIFS($L$2:$L630,"ET",$B$2:$B630,$B630,$A$2:$A630,$A630)&amp;":"&amp;COUNTIFS($L$2:$L630,"Tor",$B$2:$B630,"&lt;&gt;"&amp;$B630,$A$2:$A630,$A630)+COUNTIFS($L$2:$L630,"ET",$B$2:$B630,"&lt;&gt;"&amp;$B630,$A$2:$A630,$A630),COUNTIFS($L$2:$L630,"Tor",$B$2:$B630,"&lt;&gt;"&amp;$B630,$A$2:$A630,$A630)+COUNTIFS($L$2:$L630,"ET",$B$2:$B630,"&lt;&gt;"&amp;$B630,$A$2:$A630,$A630)&amp;":"&amp;COUNTIFS($L$2:$L630,"Tor",$B$2:$B630,$B630,$A$2:$A630,$A630)+COUNTIFS($L$2:$L630,"ET",$B$2:$B630,$B630,$A$2:$A630,$A630)),""),"")</f>
        <v/>
      </c>
      <c r="J630" s="18" t="str">
        <f>_xlfn.IFNA(IF(VLOOKUP($A630,Spiele!$A$2:$D$16,3,FALSE)=$B630,(COUNTIFS($L$1:$L629,"Tor",$B$1:$B629,$B630,$A$1:$A629,$A630)+COUNTIFS($L$1:$L629,"ET",$B$1:$B629,$B630,$A$1:$A629,$A630))-(COUNTIFS($L$1:$L629,"Tor",$B$1:$B629,"&lt;&gt;"&amp;$B630,$A$1:$A629,$A630)+COUNTIFS($L$1:$L629,"ET",$B$1:$B629,"&lt;&gt;"&amp;$B630,$A$1:$A629,$A630)),(COUNTIFS($L$1:$L629,"Tor",$B$1:$B629,$B630,$A$1:$A629,$A630)+COUNTIFS($L$1:$L629,"ET",$B$1:$B629,$B630,$A$1:$A629,$A630))-(COUNTIFS($L$1:$L629,"Tor",$B$1:$B629,"&lt;&gt;"&amp;$B630,$A$1:$A629,$A630)+COUNTIFS($L$1:$L629,"ET",$B$1:$B629,"&lt;&gt;"&amp;$B630,$A$1:$A629,$A630))),"")</f>
        <v/>
      </c>
      <c r="O630" s="17"/>
      <c r="AC630" s="14"/>
      <c r="AD630" s="14"/>
      <c r="AE630" s="18"/>
      <c r="AH630" s="19">
        <f t="shared" si="38"/>
        <v>0</v>
      </c>
      <c r="AI630" s="19">
        <f t="shared" si="39"/>
        <v>180</v>
      </c>
      <c r="AM630" s="19">
        <f>IF(Abschlüsse[[#This Row],[Ergeb]]="ET","",SQRT(($AF630-$AK630)^2+($AG630-$AL630)^2))</f>
        <v>0</v>
      </c>
      <c r="AO630" s="13"/>
      <c r="AP630" s="13"/>
      <c r="AQ630" s="19" t="str">
        <f t="shared" si="40"/>
        <v/>
      </c>
      <c r="AU630" s="19" t="str">
        <f t="shared" si="41"/>
        <v/>
      </c>
    </row>
    <row r="631" spans="3:47" ht="25.05" customHeight="1">
      <c r="C631" s="17" t="str">
        <f>IF($A631="","",IF(VLOOKUP($A631,Spiele!$A$2:$D$16,3,FALSE)=$B631,"H","G"))</f>
        <v/>
      </c>
      <c r="D631" s="17" t="str">
        <f>IF($B631="","",IF(VLOOKUP($A631,Spiele!$A$2:$F$16,3,FALSE)=$B631,VLOOKUP($A631,Spiele!$A$2:$F$16,4,FALSE),VLOOKUP($A631,Spiele!$A$2:$F$16,3,FALSE)))</f>
        <v/>
      </c>
      <c r="E631" s="18">
        <f>IF(Abschlüsse[[#This Row],[Ergeb]]="ET",0,COUNTIFS($A$2:$A631,$A631,$B$2:$B631,$B631,$L$2:$L631,"&lt;&gt;ET"))</f>
        <v>0</v>
      </c>
      <c r="F631" s="11"/>
      <c r="G631" s="12"/>
      <c r="H631" s="18">
        <f>COUNTIFS('Rote Karten'!$A$2:$A$4,$A631,'Rote Karten'!$D$2:$D$4,"&lt;&gt;"&amp;$B631,'Rote Karten'!$B$2:$B$4,"&lt;"&amp;$F631,'Rote Karten'!$C$2:$C$4,"&lt;="&amp;$G631)-COUNTIFS('Rote Karten'!$A$2:$A$4,$A631,'Rote Karten'!$D$2:$D$4,$B631,'Rote Karten'!$B$2:$B$4,"&lt;"&amp;$F631,'Rote Karten'!$C$2:$C$4,"&lt;="&amp;$G631)</f>
        <v>0</v>
      </c>
      <c r="I631" s="17" t="str">
        <f>IF(OR($L631="Tor",$L631="ET"),_xlfn.IFNA(IF(VLOOKUP($A631,Spiele!$A$2:$C$16,3,FALSE)=$B631,COUNTIFS($L$2:$L631,"Tor",$B$2:$B631,$B631,$A$2:$A631,$A631)+COUNTIFS($L$2:$L631,"ET",$B$2:$B631,$B631,$A$2:$A631,$A631)&amp;":"&amp;COUNTIFS($L$2:$L631,"Tor",$B$2:$B631,"&lt;&gt;"&amp;$B631,$A$2:$A631,$A631)+COUNTIFS($L$2:$L631,"ET",$B$2:$B631,"&lt;&gt;"&amp;$B631,$A$2:$A631,$A631),COUNTIFS($L$2:$L631,"Tor",$B$2:$B631,"&lt;&gt;"&amp;$B631,$A$2:$A631,$A631)+COUNTIFS($L$2:$L631,"ET",$B$2:$B631,"&lt;&gt;"&amp;$B631,$A$2:$A631,$A631)&amp;":"&amp;COUNTIFS($L$2:$L631,"Tor",$B$2:$B631,$B631,$A$2:$A631,$A631)+COUNTIFS($L$2:$L631,"ET",$B$2:$B631,$B631,$A$2:$A631,$A631)),""),"")</f>
        <v/>
      </c>
      <c r="J631" s="18" t="str">
        <f>_xlfn.IFNA(IF(VLOOKUP($A631,Spiele!$A$2:$D$16,3,FALSE)=$B631,(COUNTIFS($L$1:$L630,"Tor",$B$1:$B630,$B631,$A$1:$A630,$A631)+COUNTIFS($L$1:$L630,"ET",$B$1:$B630,$B631,$A$1:$A630,$A631))-(COUNTIFS($L$1:$L630,"Tor",$B$1:$B630,"&lt;&gt;"&amp;$B631,$A$1:$A630,$A631)+COUNTIFS($L$1:$L630,"ET",$B$1:$B630,"&lt;&gt;"&amp;$B631,$A$1:$A630,$A631)),(COUNTIFS($L$1:$L630,"Tor",$B$1:$B630,$B631,$A$1:$A630,$A631)+COUNTIFS($L$1:$L630,"ET",$B$1:$B630,$B631,$A$1:$A630,$A631))-(COUNTIFS($L$1:$L630,"Tor",$B$1:$B630,"&lt;&gt;"&amp;$B631,$A$1:$A630,$A631)+COUNTIFS($L$1:$L630,"ET",$B$1:$B630,"&lt;&gt;"&amp;$B631,$A$1:$A630,$A631))),"")</f>
        <v/>
      </c>
      <c r="O631" s="17"/>
      <c r="AC631" s="14"/>
      <c r="AD631" s="14"/>
      <c r="AE631" s="18"/>
      <c r="AH631" s="19">
        <f t="shared" si="38"/>
        <v>0</v>
      </c>
      <c r="AI631" s="19">
        <f t="shared" si="39"/>
        <v>180</v>
      </c>
      <c r="AM631" s="19">
        <f>IF(Abschlüsse[[#This Row],[Ergeb]]="ET","",SQRT(($AF631-$AK631)^2+($AG631-$AL631)^2))</f>
        <v>0</v>
      </c>
      <c r="AO631" s="13"/>
      <c r="AP631" s="13"/>
      <c r="AQ631" s="19" t="str">
        <f t="shared" si="40"/>
        <v/>
      </c>
      <c r="AU631" s="19" t="str">
        <f t="shared" si="41"/>
        <v/>
      </c>
    </row>
    <row r="632" spans="3:47" ht="25.05" customHeight="1">
      <c r="C632" s="17" t="str">
        <f>IF($A632="","",IF(VLOOKUP($A632,Spiele!$A$2:$D$16,3,FALSE)=$B632,"H","G"))</f>
        <v/>
      </c>
      <c r="D632" s="17" t="str">
        <f>IF($B632="","",IF(VLOOKUP($A632,Spiele!$A$2:$F$16,3,FALSE)=$B632,VLOOKUP($A632,Spiele!$A$2:$F$16,4,FALSE),VLOOKUP($A632,Spiele!$A$2:$F$16,3,FALSE)))</f>
        <v/>
      </c>
      <c r="E632" s="18">
        <f>IF(Abschlüsse[[#This Row],[Ergeb]]="ET",0,COUNTIFS($A$2:$A632,$A632,$B$2:$B632,$B632,$L$2:$L632,"&lt;&gt;ET"))</f>
        <v>0</v>
      </c>
      <c r="F632" s="11"/>
      <c r="G632" s="12"/>
      <c r="H632" s="18">
        <f>COUNTIFS('Rote Karten'!$A$2:$A$4,$A632,'Rote Karten'!$D$2:$D$4,"&lt;&gt;"&amp;$B632,'Rote Karten'!$B$2:$B$4,"&lt;"&amp;$F632,'Rote Karten'!$C$2:$C$4,"&lt;="&amp;$G632)-COUNTIFS('Rote Karten'!$A$2:$A$4,$A632,'Rote Karten'!$D$2:$D$4,$B632,'Rote Karten'!$B$2:$B$4,"&lt;"&amp;$F632,'Rote Karten'!$C$2:$C$4,"&lt;="&amp;$G632)</f>
        <v>0</v>
      </c>
      <c r="I632" s="17" t="str">
        <f>IF(OR($L632="Tor",$L632="ET"),_xlfn.IFNA(IF(VLOOKUP($A632,Spiele!$A$2:$C$16,3,FALSE)=$B632,COUNTIFS($L$2:$L632,"Tor",$B$2:$B632,$B632,$A$2:$A632,$A632)+COUNTIFS($L$2:$L632,"ET",$B$2:$B632,$B632,$A$2:$A632,$A632)&amp;":"&amp;COUNTIFS($L$2:$L632,"Tor",$B$2:$B632,"&lt;&gt;"&amp;$B632,$A$2:$A632,$A632)+COUNTIFS($L$2:$L632,"ET",$B$2:$B632,"&lt;&gt;"&amp;$B632,$A$2:$A632,$A632),COUNTIFS($L$2:$L632,"Tor",$B$2:$B632,"&lt;&gt;"&amp;$B632,$A$2:$A632,$A632)+COUNTIFS($L$2:$L632,"ET",$B$2:$B632,"&lt;&gt;"&amp;$B632,$A$2:$A632,$A632)&amp;":"&amp;COUNTIFS($L$2:$L632,"Tor",$B$2:$B632,$B632,$A$2:$A632,$A632)+COUNTIFS($L$2:$L632,"ET",$B$2:$B632,$B632,$A$2:$A632,$A632)),""),"")</f>
        <v/>
      </c>
      <c r="J632" s="18" t="str">
        <f>_xlfn.IFNA(IF(VLOOKUP($A632,Spiele!$A$2:$D$16,3,FALSE)=$B632,(COUNTIFS($L$1:$L631,"Tor",$B$1:$B631,$B632,$A$1:$A631,$A632)+COUNTIFS($L$1:$L631,"ET",$B$1:$B631,$B632,$A$1:$A631,$A632))-(COUNTIFS($L$1:$L631,"Tor",$B$1:$B631,"&lt;&gt;"&amp;$B632,$A$1:$A631,$A632)+COUNTIFS($L$1:$L631,"ET",$B$1:$B631,"&lt;&gt;"&amp;$B632,$A$1:$A631,$A632)),(COUNTIFS($L$1:$L631,"Tor",$B$1:$B631,$B632,$A$1:$A631,$A632)+COUNTIFS($L$1:$L631,"ET",$B$1:$B631,$B632,$A$1:$A631,$A632))-(COUNTIFS($L$1:$L631,"Tor",$B$1:$B631,"&lt;&gt;"&amp;$B632,$A$1:$A631,$A632)+COUNTIFS($L$1:$L631,"ET",$B$1:$B631,"&lt;&gt;"&amp;$B632,$A$1:$A631,$A632))),"")</f>
        <v/>
      </c>
      <c r="O632" s="17"/>
      <c r="AC632" s="14"/>
      <c r="AD632" s="14"/>
      <c r="AE632" s="18"/>
      <c r="AH632" s="19">
        <f t="shared" si="38"/>
        <v>0</v>
      </c>
      <c r="AI632" s="19">
        <f t="shared" si="39"/>
        <v>180</v>
      </c>
      <c r="AM632" s="19">
        <f>IF(Abschlüsse[[#This Row],[Ergeb]]="ET","",SQRT(($AF632-$AK632)^2+($AG632-$AL632)^2))</f>
        <v>0</v>
      </c>
      <c r="AO632" s="13"/>
      <c r="AP632" s="13"/>
      <c r="AQ632" s="19" t="str">
        <f t="shared" si="40"/>
        <v/>
      </c>
      <c r="AU632" s="19" t="str">
        <f t="shared" si="41"/>
        <v/>
      </c>
    </row>
    <row r="633" spans="3:47" ht="25.05" customHeight="1">
      <c r="C633" s="17" t="str">
        <f>IF($A633="","",IF(VLOOKUP($A633,Spiele!$A$2:$D$16,3,FALSE)=$B633,"H","G"))</f>
        <v/>
      </c>
      <c r="D633" s="17" t="str">
        <f>IF($B633="","",IF(VLOOKUP($A633,Spiele!$A$2:$F$16,3,FALSE)=$B633,VLOOKUP($A633,Spiele!$A$2:$F$16,4,FALSE),VLOOKUP($A633,Spiele!$A$2:$F$16,3,FALSE)))</f>
        <v/>
      </c>
      <c r="E633" s="18">
        <f>IF(Abschlüsse[[#This Row],[Ergeb]]="ET",0,COUNTIFS($A$2:$A633,$A633,$B$2:$B633,$B633,$L$2:$L633,"&lt;&gt;ET"))</f>
        <v>0</v>
      </c>
      <c r="F633" s="11"/>
      <c r="G633" s="12"/>
      <c r="H633" s="18">
        <f>COUNTIFS('Rote Karten'!$A$2:$A$4,$A633,'Rote Karten'!$D$2:$D$4,"&lt;&gt;"&amp;$B633,'Rote Karten'!$B$2:$B$4,"&lt;"&amp;$F633,'Rote Karten'!$C$2:$C$4,"&lt;="&amp;$G633)-COUNTIFS('Rote Karten'!$A$2:$A$4,$A633,'Rote Karten'!$D$2:$D$4,$B633,'Rote Karten'!$B$2:$B$4,"&lt;"&amp;$F633,'Rote Karten'!$C$2:$C$4,"&lt;="&amp;$G633)</f>
        <v>0</v>
      </c>
      <c r="I633" s="17" t="str">
        <f>IF(OR($L633="Tor",$L633="ET"),_xlfn.IFNA(IF(VLOOKUP($A633,Spiele!$A$2:$C$16,3,FALSE)=$B633,COUNTIFS($L$2:$L633,"Tor",$B$2:$B633,$B633,$A$2:$A633,$A633)+COUNTIFS($L$2:$L633,"ET",$B$2:$B633,$B633,$A$2:$A633,$A633)&amp;":"&amp;COUNTIFS($L$2:$L633,"Tor",$B$2:$B633,"&lt;&gt;"&amp;$B633,$A$2:$A633,$A633)+COUNTIFS($L$2:$L633,"ET",$B$2:$B633,"&lt;&gt;"&amp;$B633,$A$2:$A633,$A633),COUNTIFS($L$2:$L633,"Tor",$B$2:$B633,"&lt;&gt;"&amp;$B633,$A$2:$A633,$A633)+COUNTIFS($L$2:$L633,"ET",$B$2:$B633,"&lt;&gt;"&amp;$B633,$A$2:$A633,$A633)&amp;":"&amp;COUNTIFS($L$2:$L633,"Tor",$B$2:$B633,$B633,$A$2:$A633,$A633)+COUNTIFS($L$2:$L633,"ET",$B$2:$B633,$B633,$A$2:$A633,$A633)),""),"")</f>
        <v/>
      </c>
      <c r="J633" s="18" t="str">
        <f>_xlfn.IFNA(IF(VLOOKUP($A633,Spiele!$A$2:$D$16,3,FALSE)=$B633,(COUNTIFS($L$1:$L632,"Tor",$B$1:$B632,$B633,$A$1:$A632,$A633)+COUNTIFS($L$1:$L632,"ET",$B$1:$B632,$B633,$A$1:$A632,$A633))-(COUNTIFS($L$1:$L632,"Tor",$B$1:$B632,"&lt;&gt;"&amp;$B633,$A$1:$A632,$A633)+COUNTIFS($L$1:$L632,"ET",$B$1:$B632,"&lt;&gt;"&amp;$B633,$A$1:$A632,$A633)),(COUNTIFS($L$1:$L632,"Tor",$B$1:$B632,$B633,$A$1:$A632,$A633)+COUNTIFS($L$1:$L632,"ET",$B$1:$B632,$B633,$A$1:$A632,$A633))-(COUNTIFS($L$1:$L632,"Tor",$B$1:$B632,"&lt;&gt;"&amp;$B633,$A$1:$A632,$A633)+COUNTIFS($L$1:$L632,"ET",$B$1:$B632,"&lt;&gt;"&amp;$B633,$A$1:$A632,$A633))),"")</f>
        <v/>
      </c>
      <c r="O633" s="17"/>
      <c r="AC633" s="14"/>
      <c r="AD633" s="14"/>
      <c r="AE633" s="18"/>
      <c r="AH633" s="19">
        <f t="shared" si="38"/>
        <v>0</v>
      </c>
      <c r="AI633" s="19">
        <f t="shared" si="39"/>
        <v>180</v>
      </c>
      <c r="AM633" s="19">
        <f>IF(Abschlüsse[[#This Row],[Ergeb]]="ET","",SQRT(($AF633-$AK633)^2+($AG633-$AL633)^2))</f>
        <v>0</v>
      </c>
      <c r="AO633" s="13"/>
      <c r="AP633" s="13"/>
      <c r="AQ633" s="19" t="str">
        <f t="shared" si="40"/>
        <v/>
      </c>
      <c r="AU633" s="19" t="str">
        <f t="shared" si="41"/>
        <v/>
      </c>
    </row>
    <row r="634" spans="3:47" ht="25.05" customHeight="1">
      <c r="C634" s="17" t="str">
        <f>IF($A634="","",IF(VLOOKUP($A634,Spiele!$A$2:$D$16,3,FALSE)=$B634,"H","G"))</f>
        <v/>
      </c>
      <c r="D634" s="17" t="str">
        <f>IF($B634="","",IF(VLOOKUP($A634,Spiele!$A$2:$F$16,3,FALSE)=$B634,VLOOKUP($A634,Spiele!$A$2:$F$16,4,FALSE),VLOOKUP($A634,Spiele!$A$2:$F$16,3,FALSE)))</f>
        <v/>
      </c>
      <c r="E634" s="18">
        <f>IF(Abschlüsse[[#This Row],[Ergeb]]="ET",0,COUNTIFS($A$2:$A634,$A634,$B$2:$B634,$B634,$L$2:$L634,"&lt;&gt;ET"))</f>
        <v>0</v>
      </c>
      <c r="F634" s="11"/>
      <c r="G634" s="12"/>
      <c r="H634" s="18">
        <f>COUNTIFS('Rote Karten'!$A$2:$A$4,$A634,'Rote Karten'!$D$2:$D$4,"&lt;&gt;"&amp;$B634,'Rote Karten'!$B$2:$B$4,"&lt;"&amp;$F634,'Rote Karten'!$C$2:$C$4,"&lt;="&amp;$G634)-COUNTIFS('Rote Karten'!$A$2:$A$4,$A634,'Rote Karten'!$D$2:$D$4,$B634,'Rote Karten'!$B$2:$B$4,"&lt;"&amp;$F634,'Rote Karten'!$C$2:$C$4,"&lt;="&amp;$G634)</f>
        <v>0</v>
      </c>
      <c r="I634" s="17" t="str">
        <f>IF(OR($L634="Tor",$L634="ET"),_xlfn.IFNA(IF(VLOOKUP($A634,Spiele!$A$2:$C$16,3,FALSE)=$B634,COUNTIFS($L$2:$L634,"Tor",$B$2:$B634,$B634,$A$2:$A634,$A634)+COUNTIFS($L$2:$L634,"ET",$B$2:$B634,$B634,$A$2:$A634,$A634)&amp;":"&amp;COUNTIFS($L$2:$L634,"Tor",$B$2:$B634,"&lt;&gt;"&amp;$B634,$A$2:$A634,$A634)+COUNTIFS($L$2:$L634,"ET",$B$2:$B634,"&lt;&gt;"&amp;$B634,$A$2:$A634,$A634),COUNTIFS($L$2:$L634,"Tor",$B$2:$B634,"&lt;&gt;"&amp;$B634,$A$2:$A634,$A634)+COUNTIFS($L$2:$L634,"ET",$B$2:$B634,"&lt;&gt;"&amp;$B634,$A$2:$A634,$A634)&amp;":"&amp;COUNTIFS($L$2:$L634,"Tor",$B$2:$B634,$B634,$A$2:$A634,$A634)+COUNTIFS($L$2:$L634,"ET",$B$2:$B634,$B634,$A$2:$A634,$A634)),""),"")</f>
        <v/>
      </c>
      <c r="J634" s="18" t="str">
        <f>_xlfn.IFNA(IF(VLOOKUP($A634,Spiele!$A$2:$D$16,3,FALSE)=$B634,(COUNTIFS($L$1:$L633,"Tor",$B$1:$B633,$B634,$A$1:$A633,$A634)+COUNTIFS($L$1:$L633,"ET",$B$1:$B633,$B634,$A$1:$A633,$A634))-(COUNTIFS($L$1:$L633,"Tor",$B$1:$B633,"&lt;&gt;"&amp;$B634,$A$1:$A633,$A634)+COUNTIFS($L$1:$L633,"ET",$B$1:$B633,"&lt;&gt;"&amp;$B634,$A$1:$A633,$A634)),(COUNTIFS($L$1:$L633,"Tor",$B$1:$B633,$B634,$A$1:$A633,$A634)+COUNTIFS($L$1:$L633,"ET",$B$1:$B633,$B634,$A$1:$A633,$A634))-(COUNTIFS($L$1:$L633,"Tor",$B$1:$B633,"&lt;&gt;"&amp;$B634,$A$1:$A633,$A634)+COUNTIFS($L$1:$L633,"ET",$B$1:$B633,"&lt;&gt;"&amp;$B634,$A$1:$A633,$A634))),"")</f>
        <v/>
      </c>
      <c r="O634" s="17"/>
      <c r="AC634" s="14"/>
      <c r="AD634" s="14"/>
      <c r="AE634" s="18"/>
      <c r="AH634" s="19">
        <f t="shared" si="38"/>
        <v>0</v>
      </c>
      <c r="AI634" s="19">
        <f t="shared" si="39"/>
        <v>180</v>
      </c>
      <c r="AM634" s="19">
        <f>IF(Abschlüsse[[#This Row],[Ergeb]]="ET","",SQRT(($AF634-$AK634)^2+($AG634-$AL634)^2))</f>
        <v>0</v>
      </c>
      <c r="AO634" s="13"/>
      <c r="AP634" s="13"/>
      <c r="AQ634" s="19" t="str">
        <f t="shared" si="40"/>
        <v/>
      </c>
      <c r="AU634" s="19" t="str">
        <f t="shared" si="41"/>
        <v/>
      </c>
    </row>
    <row r="635" spans="3:47" ht="25.05" customHeight="1">
      <c r="C635" s="17" t="str">
        <f>IF($A635="","",IF(VLOOKUP($A635,Spiele!$A$2:$D$16,3,FALSE)=$B635,"H","G"))</f>
        <v/>
      </c>
      <c r="D635" s="17" t="str">
        <f>IF($B635="","",IF(VLOOKUP($A635,Spiele!$A$2:$F$16,3,FALSE)=$B635,VLOOKUP($A635,Spiele!$A$2:$F$16,4,FALSE),VLOOKUP($A635,Spiele!$A$2:$F$16,3,FALSE)))</f>
        <v/>
      </c>
      <c r="E635" s="18">
        <f>IF(Abschlüsse[[#This Row],[Ergeb]]="ET",0,COUNTIFS($A$2:$A635,$A635,$B$2:$B635,$B635,$L$2:$L635,"&lt;&gt;ET"))</f>
        <v>0</v>
      </c>
      <c r="F635" s="11"/>
      <c r="G635" s="12"/>
      <c r="H635" s="18">
        <f>COUNTIFS('Rote Karten'!$A$2:$A$4,$A635,'Rote Karten'!$D$2:$D$4,"&lt;&gt;"&amp;$B635,'Rote Karten'!$B$2:$B$4,"&lt;"&amp;$F635,'Rote Karten'!$C$2:$C$4,"&lt;="&amp;$G635)-COUNTIFS('Rote Karten'!$A$2:$A$4,$A635,'Rote Karten'!$D$2:$D$4,$B635,'Rote Karten'!$B$2:$B$4,"&lt;"&amp;$F635,'Rote Karten'!$C$2:$C$4,"&lt;="&amp;$G635)</f>
        <v>0</v>
      </c>
      <c r="I635" s="17" t="str">
        <f>IF(OR($L635="Tor",$L635="ET"),_xlfn.IFNA(IF(VLOOKUP($A635,Spiele!$A$2:$C$16,3,FALSE)=$B635,COUNTIFS($L$2:$L635,"Tor",$B$2:$B635,$B635,$A$2:$A635,$A635)+COUNTIFS($L$2:$L635,"ET",$B$2:$B635,$B635,$A$2:$A635,$A635)&amp;":"&amp;COUNTIFS($L$2:$L635,"Tor",$B$2:$B635,"&lt;&gt;"&amp;$B635,$A$2:$A635,$A635)+COUNTIFS($L$2:$L635,"ET",$B$2:$B635,"&lt;&gt;"&amp;$B635,$A$2:$A635,$A635),COUNTIFS($L$2:$L635,"Tor",$B$2:$B635,"&lt;&gt;"&amp;$B635,$A$2:$A635,$A635)+COUNTIFS($L$2:$L635,"ET",$B$2:$B635,"&lt;&gt;"&amp;$B635,$A$2:$A635,$A635)&amp;":"&amp;COUNTIFS($L$2:$L635,"Tor",$B$2:$B635,$B635,$A$2:$A635,$A635)+COUNTIFS($L$2:$L635,"ET",$B$2:$B635,$B635,$A$2:$A635,$A635)),""),"")</f>
        <v/>
      </c>
      <c r="J635" s="18" t="str">
        <f>_xlfn.IFNA(IF(VLOOKUP($A635,Spiele!$A$2:$D$16,3,FALSE)=$B635,(COUNTIFS($L$1:$L634,"Tor",$B$1:$B634,$B635,$A$1:$A634,$A635)+COUNTIFS($L$1:$L634,"ET",$B$1:$B634,$B635,$A$1:$A634,$A635))-(COUNTIFS($L$1:$L634,"Tor",$B$1:$B634,"&lt;&gt;"&amp;$B635,$A$1:$A634,$A635)+COUNTIFS($L$1:$L634,"ET",$B$1:$B634,"&lt;&gt;"&amp;$B635,$A$1:$A634,$A635)),(COUNTIFS($L$1:$L634,"Tor",$B$1:$B634,$B635,$A$1:$A634,$A635)+COUNTIFS($L$1:$L634,"ET",$B$1:$B634,$B635,$A$1:$A634,$A635))-(COUNTIFS($L$1:$L634,"Tor",$B$1:$B634,"&lt;&gt;"&amp;$B635,$A$1:$A634,$A635)+COUNTIFS($L$1:$L634,"ET",$B$1:$B634,"&lt;&gt;"&amp;$B635,$A$1:$A634,$A635))),"")</f>
        <v/>
      </c>
      <c r="O635" s="17"/>
      <c r="AC635" s="14"/>
      <c r="AD635" s="14"/>
      <c r="AE635" s="18"/>
      <c r="AH635" s="19">
        <f t="shared" si="38"/>
        <v>0</v>
      </c>
      <c r="AI635" s="19">
        <f t="shared" si="39"/>
        <v>180</v>
      </c>
      <c r="AM635" s="19">
        <f>IF(Abschlüsse[[#This Row],[Ergeb]]="ET","",SQRT(($AF635-$AK635)^2+($AG635-$AL635)^2))</f>
        <v>0</v>
      </c>
      <c r="AO635" s="13"/>
      <c r="AP635" s="13"/>
      <c r="AQ635" s="19" t="str">
        <f t="shared" si="40"/>
        <v/>
      </c>
      <c r="AU635" s="19" t="str">
        <f t="shared" si="41"/>
        <v/>
      </c>
    </row>
    <row r="636" spans="3:47" ht="25.05" customHeight="1">
      <c r="C636" s="17" t="str">
        <f>IF($A636="","",IF(VLOOKUP($A636,Spiele!$A$2:$D$16,3,FALSE)=$B636,"H","G"))</f>
        <v/>
      </c>
      <c r="D636" s="17" t="str">
        <f>IF($B636="","",IF(VLOOKUP($A636,Spiele!$A$2:$F$16,3,FALSE)=$B636,VLOOKUP($A636,Spiele!$A$2:$F$16,4,FALSE),VLOOKUP($A636,Spiele!$A$2:$F$16,3,FALSE)))</f>
        <v/>
      </c>
      <c r="E636" s="18">
        <f>IF(Abschlüsse[[#This Row],[Ergeb]]="ET",0,COUNTIFS($A$2:$A636,$A636,$B$2:$B636,$B636,$L$2:$L636,"&lt;&gt;ET"))</f>
        <v>0</v>
      </c>
      <c r="F636" s="11"/>
      <c r="G636" s="12"/>
      <c r="H636" s="18">
        <f>COUNTIFS('Rote Karten'!$A$2:$A$4,$A636,'Rote Karten'!$D$2:$D$4,"&lt;&gt;"&amp;$B636,'Rote Karten'!$B$2:$B$4,"&lt;"&amp;$F636,'Rote Karten'!$C$2:$C$4,"&lt;="&amp;$G636)-COUNTIFS('Rote Karten'!$A$2:$A$4,$A636,'Rote Karten'!$D$2:$D$4,$B636,'Rote Karten'!$B$2:$B$4,"&lt;"&amp;$F636,'Rote Karten'!$C$2:$C$4,"&lt;="&amp;$G636)</f>
        <v>0</v>
      </c>
      <c r="I636" s="17" t="str">
        <f>IF(OR($L636="Tor",$L636="ET"),_xlfn.IFNA(IF(VLOOKUP($A636,Spiele!$A$2:$C$16,3,FALSE)=$B636,COUNTIFS($L$2:$L636,"Tor",$B$2:$B636,$B636,$A$2:$A636,$A636)+COUNTIFS($L$2:$L636,"ET",$B$2:$B636,$B636,$A$2:$A636,$A636)&amp;":"&amp;COUNTIFS($L$2:$L636,"Tor",$B$2:$B636,"&lt;&gt;"&amp;$B636,$A$2:$A636,$A636)+COUNTIFS($L$2:$L636,"ET",$B$2:$B636,"&lt;&gt;"&amp;$B636,$A$2:$A636,$A636),COUNTIFS($L$2:$L636,"Tor",$B$2:$B636,"&lt;&gt;"&amp;$B636,$A$2:$A636,$A636)+COUNTIFS($L$2:$L636,"ET",$B$2:$B636,"&lt;&gt;"&amp;$B636,$A$2:$A636,$A636)&amp;":"&amp;COUNTIFS($L$2:$L636,"Tor",$B$2:$B636,$B636,$A$2:$A636,$A636)+COUNTIFS($L$2:$L636,"ET",$B$2:$B636,$B636,$A$2:$A636,$A636)),""),"")</f>
        <v/>
      </c>
      <c r="J636" s="18" t="str">
        <f>_xlfn.IFNA(IF(VLOOKUP($A636,Spiele!$A$2:$D$16,3,FALSE)=$B636,(COUNTIFS($L$1:$L635,"Tor",$B$1:$B635,$B636,$A$1:$A635,$A636)+COUNTIFS($L$1:$L635,"ET",$B$1:$B635,$B636,$A$1:$A635,$A636))-(COUNTIFS($L$1:$L635,"Tor",$B$1:$B635,"&lt;&gt;"&amp;$B636,$A$1:$A635,$A636)+COUNTIFS($L$1:$L635,"ET",$B$1:$B635,"&lt;&gt;"&amp;$B636,$A$1:$A635,$A636)),(COUNTIFS($L$1:$L635,"Tor",$B$1:$B635,$B636,$A$1:$A635,$A636)+COUNTIFS($L$1:$L635,"ET",$B$1:$B635,$B636,$A$1:$A635,$A636))-(COUNTIFS($L$1:$L635,"Tor",$B$1:$B635,"&lt;&gt;"&amp;$B636,$A$1:$A635,$A636)+COUNTIFS($L$1:$L635,"ET",$B$1:$B635,"&lt;&gt;"&amp;$B636,$A$1:$A635,$A636))),"")</f>
        <v/>
      </c>
      <c r="O636" s="17"/>
      <c r="AC636" s="14"/>
      <c r="AD636" s="14"/>
      <c r="AE636" s="18"/>
      <c r="AH636" s="19">
        <f t="shared" si="38"/>
        <v>0</v>
      </c>
      <c r="AI636" s="19">
        <f t="shared" si="39"/>
        <v>180</v>
      </c>
      <c r="AM636" s="19">
        <f>IF(Abschlüsse[[#This Row],[Ergeb]]="ET","",SQRT(($AF636-$AK636)^2+($AG636-$AL636)^2))</f>
        <v>0</v>
      </c>
      <c r="AO636" s="13"/>
      <c r="AP636" s="13"/>
      <c r="AQ636" s="19" t="str">
        <f t="shared" si="40"/>
        <v/>
      </c>
      <c r="AU636" s="19" t="str">
        <f t="shared" si="41"/>
        <v/>
      </c>
    </row>
    <row r="637" spans="3:47" ht="25.05" customHeight="1">
      <c r="C637" s="17" t="str">
        <f>IF($A637="","",IF(VLOOKUP($A637,Spiele!$A$2:$D$16,3,FALSE)=$B637,"H","G"))</f>
        <v/>
      </c>
      <c r="D637" s="17" t="str">
        <f>IF($B637="","",IF(VLOOKUP($A637,Spiele!$A$2:$F$16,3,FALSE)=$B637,VLOOKUP($A637,Spiele!$A$2:$F$16,4,FALSE),VLOOKUP($A637,Spiele!$A$2:$F$16,3,FALSE)))</f>
        <v/>
      </c>
      <c r="E637" s="18">
        <f>IF(Abschlüsse[[#This Row],[Ergeb]]="ET",0,COUNTIFS($A$2:$A637,$A637,$B$2:$B637,$B637,$L$2:$L637,"&lt;&gt;ET"))</f>
        <v>0</v>
      </c>
      <c r="F637" s="11"/>
      <c r="G637" s="12"/>
      <c r="H637" s="18">
        <f>COUNTIFS('Rote Karten'!$A$2:$A$4,$A637,'Rote Karten'!$D$2:$D$4,"&lt;&gt;"&amp;$B637,'Rote Karten'!$B$2:$B$4,"&lt;"&amp;$F637,'Rote Karten'!$C$2:$C$4,"&lt;="&amp;$G637)-COUNTIFS('Rote Karten'!$A$2:$A$4,$A637,'Rote Karten'!$D$2:$D$4,$B637,'Rote Karten'!$B$2:$B$4,"&lt;"&amp;$F637,'Rote Karten'!$C$2:$C$4,"&lt;="&amp;$G637)</f>
        <v>0</v>
      </c>
      <c r="I637" s="17" t="str">
        <f>IF(OR($L637="Tor",$L637="ET"),_xlfn.IFNA(IF(VLOOKUP($A637,Spiele!$A$2:$C$16,3,FALSE)=$B637,COUNTIFS($L$2:$L637,"Tor",$B$2:$B637,$B637,$A$2:$A637,$A637)+COUNTIFS($L$2:$L637,"ET",$B$2:$B637,$B637,$A$2:$A637,$A637)&amp;":"&amp;COUNTIFS($L$2:$L637,"Tor",$B$2:$B637,"&lt;&gt;"&amp;$B637,$A$2:$A637,$A637)+COUNTIFS($L$2:$L637,"ET",$B$2:$B637,"&lt;&gt;"&amp;$B637,$A$2:$A637,$A637),COUNTIFS($L$2:$L637,"Tor",$B$2:$B637,"&lt;&gt;"&amp;$B637,$A$2:$A637,$A637)+COUNTIFS($L$2:$L637,"ET",$B$2:$B637,"&lt;&gt;"&amp;$B637,$A$2:$A637,$A637)&amp;":"&amp;COUNTIFS($L$2:$L637,"Tor",$B$2:$B637,$B637,$A$2:$A637,$A637)+COUNTIFS($L$2:$L637,"ET",$B$2:$B637,$B637,$A$2:$A637,$A637)),""),"")</f>
        <v/>
      </c>
      <c r="J637" s="18" t="str">
        <f>_xlfn.IFNA(IF(VLOOKUP($A637,Spiele!$A$2:$D$16,3,FALSE)=$B637,(COUNTIFS($L$1:$L636,"Tor",$B$1:$B636,$B637,$A$1:$A636,$A637)+COUNTIFS($L$1:$L636,"ET",$B$1:$B636,$B637,$A$1:$A636,$A637))-(COUNTIFS($L$1:$L636,"Tor",$B$1:$B636,"&lt;&gt;"&amp;$B637,$A$1:$A636,$A637)+COUNTIFS($L$1:$L636,"ET",$B$1:$B636,"&lt;&gt;"&amp;$B637,$A$1:$A636,$A637)),(COUNTIFS($L$1:$L636,"Tor",$B$1:$B636,$B637,$A$1:$A636,$A637)+COUNTIFS($L$1:$L636,"ET",$B$1:$B636,$B637,$A$1:$A636,$A637))-(COUNTIFS($L$1:$L636,"Tor",$B$1:$B636,"&lt;&gt;"&amp;$B637,$A$1:$A636,$A637)+COUNTIFS($L$1:$L636,"ET",$B$1:$B636,"&lt;&gt;"&amp;$B637,$A$1:$A636,$A637))),"")</f>
        <v/>
      </c>
      <c r="O637" s="17"/>
      <c r="AC637" s="14"/>
      <c r="AD637" s="14"/>
      <c r="AE637" s="18"/>
      <c r="AH637" s="19">
        <f t="shared" si="38"/>
        <v>0</v>
      </c>
      <c r="AI637" s="19">
        <f t="shared" si="39"/>
        <v>180</v>
      </c>
      <c r="AM637" s="19">
        <f>IF(Abschlüsse[[#This Row],[Ergeb]]="ET","",SQRT(($AF637-$AK637)^2+($AG637-$AL637)^2))</f>
        <v>0</v>
      </c>
      <c r="AO637" s="13"/>
      <c r="AP637" s="13"/>
      <c r="AQ637" s="19" t="str">
        <f t="shared" si="40"/>
        <v/>
      </c>
      <c r="AU637" s="19" t="str">
        <f t="shared" si="41"/>
        <v/>
      </c>
    </row>
    <row r="638" spans="3:47" ht="25.05" customHeight="1">
      <c r="C638" s="17" t="str">
        <f>IF($A638="","",IF(VLOOKUP($A638,Spiele!$A$2:$D$16,3,FALSE)=$B638,"H","G"))</f>
        <v/>
      </c>
      <c r="D638" s="17" t="str">
        <f>IF($B638="","",IF(VLOOKUP($A638,Spiele!$A$2:$F$16,3,FALSE)=$B638,VLOOKUP($A638,Spiele!$A$2:$F$16,4,FALSE),VLOOKUP($A638,Spiele!$A$2:$F$16,3,FALSE)))</f>
        <v/>
      </c>
      <c r="E638" s="18">
        <f>IF(Abschlüsse[[#This Row],[Ergeb]]="ET",0,COUNTIFS($A$2:$A638,$A638,$B$2:$B638,$B638,$L$2:$L638,"&lt;&gt;ET"))</f>
        <v>0</v>
      </c>
      <c r="F638" s="11"/>
      <c r="G638" s="12"/>
      <c r="H638" s="18">
        <f>COUNTIFS('Rote Karten'!$A$2:$A$4,$A638,'Rote Karten'!$D$2:$D$4,"&lt;&gt;"&amp;$B638,'Rote Karten'!$B$2:$B$4,"&lt;"&amp;$F638,'Rote Karten'!$C$2:$C$4,"&lt;="&amp;$G638)-COUNTIFS('Rote Karten'!$A$2:$A$4,$A638,'Rote Karten'!$D$2:$D$4,$B638,'Rote Karten'!$B$2:$B$4,"&lt;"&amp;$F638,'Rote Karten'!$C$2:$C$4,"&lt;="&amp;$G638)</f>
        <v>0</v>
      </c>
      <c r="I638" s="17" t="str">
        <f>IF(OR($L638="Tor",$L638="ET"),_xlfn.IFNA(IF(VLOOKUP($A638,Spiele!$A$2:$C$16,3,FALSE)=$B638,COUNTIFS($L$2:$L638,"Tor",$B$2:$B638,$B638,$A$2:$A638,$A638)+COUNTIFS($L$2:$L638,"ET",$B$2:$B638,$B638,$A$2:$A638,$A638)&amp;":"&amp;COUNTIFS($L$2:$L638,"Tor",$B$2:$B638,"&lt;&gt;"&amp;$B638,$A$2:$A638,$A638)+COUNTIFS($L$2:$L638,"ET",$B$2:$B638,"&lt;&gt;"&amp;$B638,$A$2:$A638,$A638),COUNTIFS($L$2:$L638,"Tor",$B$2:$B638,"&lt;&gt;"&amp;$B638,$A$2:$A638,$A638)+COUNTIFS($L$2:$L638,"ET",$B$2:$B638,"&lt;&gt;"&amp;$B638,$A$2:$A638,$A638)&amp;":"&amp;COUNTIFS($L$2:$L638,"Tor",$B$2:$B638,$B638,$A$2:$A638,$A638)+COUNTIFS($L$2:$L638,"ET",$B$2:$B638,$B638,$A$2:$A638,$A638)),""),"")</f>
        <v/>
      </c>
      <c r="J638" s="18" t="str">
        <f>_xlfn.IFNA(IF(VLOOKUP($A638,Spiele!$A$2:$D$16,3,FALSE)=$B638,(COUNTIFS($L$1:$L637,"Tor",$B$1:$B637,$B638,$A$1:$A637,$A638)+COUNTIFS($L$1:$L637,"ET",$B$1:$B637,$B638,$A$1:$A637,$A638))-(COUNTIFS($L$1:$L637,"Tor",$B$1:$B637,"&lt;&gt;"&amp;$B638,$A$1:$A637,$A638)+COUNTIFS($L$1:$L637,"ET",$B$1:$B637,"&lt;&gt;"&amp;$B638,$A$1:$A637,$A638)),(COUNTIFS($L$1:$L637,"Tor",$B$1:$B637,$B638,$A$1:$A637,$A638)+COUNTIFS($L$1:$L637,"ET",$B$1:$B637,$B638,$A$1:$A637,$A638))-(COUNTIFS($L$1:$L637,"Tor",$B$1:$B637,"&lt;&gt;"&amp;$B638,$A$1:$A637,$A638)+COUNTIFS($L$1:$L637,"ET",$B$1:$B637,"&lt;&gt;"&amp;$B638,$A$1:$A637,$A638))),"")</f>
        <v/>
      </c>
      <c r="O638" s="17"/>
      <c r="AC638" s="14"/>
      <c r="AD638" s="14"/>
      <c r="AE638" s="18"/>
      <c r="AH638" s="19">
        <f t="shared" si="38"/>
        <v>0</v>
      </c>
      <c r="AI638" s="19">
        <f t="shared" si="39"/>
        <v>180</v>
      </c>
      <c r="AM638" s="19">
        <f>IF(Abschlüsse[[#This Row],[Ergeb]]="ET","",SQRT(($AF638-$AK638)^2+($AG638-$AL638)^2))</f>
        <v>0</v>
      </c>
      <c r="AO638" s="13"/>
      <c r="AP638" s="13"/>
      <c r="AQ638" s="19" t="str">
        <f t="shared" si="40"/>
        <v/>
      </c>
      <c r="AU638" s="19" t="str">
        <f t="shared" si="41"/>
        <v/>
      </c>
    </row>
    <row r="639" spans="3:47" ht="25.05" customHeight="1">
      <c r="C639" s="17" t="str">
        <f>IF($A639="","",IF(VLOOKUP($A639,Spiele!$A$2:$D$16,3,FALSE)=$B639,"H","G"))</f>
        <v/>
      </c>
      <c r="D639" s="17" t="str">
        <f>IF($B639="","",IF(VLOOKUP($A639,Spiele!$A$2:$F$16,3,FALSE)=$B639,VLOOKUP($A639,Spiele!$A$2:$F$16,4,FALSE),VLOOKUP($A639,Spiele!$A$2:$F$16,3,FALSE)))</f>
        <v/>
      </c>
      <c r="E639" s="18">
        <f>IF(Abschlüsse[[#This Row],[Ergeb]]="ET",0,COUNTIFS($A$2:$A639,$A639,$B$2:$B639,$B639,$L$2:$L639,"&lt;&gt;ET"))</f>
        <v>0</v>
      </c>
      <c r="F639" s="11"/>
      <c r="G639" s="12"/>
      <c r="H639" s="18">
        <f>COUNTIFS('Rote Karten'!$A$2:$A$4,$A639,'Rote Karten'!$D$2:$D$4,"&lt;&gt;"&amp;$B639,'Rote Karten'!$B$2:$B$4,"&lt;"&amp;$F639,'Rote Karten'!$C$2:$C$4,"&lt;="&amp;$G639)-COUNTIFS('Rote Karten'!$A$2:$A$4,$A639,'Rote Karten'!$D$2:$D$4,$B639,'Rote Karten'!$B$2:$B$4,"&lt;"&amp;$F639,'Rote Karten'!$C$2:$C$4,"&lt;="&amp;$G639)</f>
        <v>0</v>
      </c>
      <c r="I639" s="17" t="str">
        <f>IF(OR($L639="Tor",$L639="ET"),_xlfn.IFNA(IF(VLOOKUP($A639,Spiele!$A$2:$C$16,3,FALSE)=$B639,COUNTIFS($L$2:$L639,"Tor",$B$2:$B639,$B639,$A$2:$A639,$A639)+COUNTIFS($L$2:$L639,"ET",$B$2:$B639,$B639,$A$2:$A639,$A639)&amp;":"&amp;COUNTIFS($L$2:$L639,"Tor",$B$2:$B639,"&lt;&gt;"&amp;$B639,$A$2:$A639,$A639)+COUNTIFS($L$2:$L639,"ET",$B$2:$B639,"&lt;&gt;"&amp;$B639,$A$2:$A639,$A639),COUNTIFS($L$2:$L639,"Tor",$B$2:$B639,"&lt;&gt;"&amp;$B639,$A$2:$A639,$A639)+COUNTIFS($L$2:$L639,"ET",$B$2:$B639,"&lt;&gt;"&amp;$B639,$A$2:$A639,$A639)&amp;":"&amp;COUNTIFS($L$2:$L639,"Tor",$B$2:$B639,$B639,$A$2:$A639,$A639)+COUNTIFS($L$2:$L639,"ET",$B$2:$B639,$B639,$A$2:$A639,$A639)),""),"")</f>
        <v/>
      </c>
      <c r="J639" s="18" t="str">
        <f>_xlfn.IFNA(IF(VLOOKUP($A639,Spiele!$A$2:$D$16,3,FALSE)=$B639,(COUNTIFS($L$1:$L638,"Tor",$B$1:$B638,$B639,$A$1:$A638,$A639)+COUNTIFS($L$1:$L638,"ET",$B$1:$B638,$B639,$A$1:$A638,$A639))-(COUNTIFS($L$1:$L638,"Tor",$B$1:$B638,"&lt;&gt;"&amp;$B639,$A$1:$A638,$A639)+COUNTIFS($L$1:$L638,"ET",$B$1:$B638,"&lt;&gt;"&amp;$B639,$A$1:$A638,$A639)),(COUNTIFS($L$1:$L638,"Tor",$B$1:$B638,$B639,$A$1:$A638,$A639)+COUNTIFS($L$1:$L638,"ET",$B$1:$B638,$B639,$A$1:$A638,$A639))-(COUNTIFS($L$1:$L638,"Tor",$B$1:$B638,"&lt;&gt;"&amp;$B639,$A$1:$A638,$A639)+COUNTIFS($L$1:$L638,"ET",$B$1:$B638,"&lt;&gt;"&amp;$B639,$A$1:$A638,$A639))),"")</f>
        <v/>
      </c>
      <c r="O639" s="17"/>
      <c r="AC639" s="14"/>
      <c r="AD639" s="14"/>
      <c r="AE639" s="18"/>
      <c r="AH639" s="19">
        <f t="shared" si="38"/>
        <v>0</v>
      </c>
      <c r="AI639" s="19">
        <f t="shared" si="39"/>
        <v>180</v>
      </c>
      <c r="AM639" s="19">
        <f>IF(Abschlüsse[[#This Row],[Ergeb]]="ET","",SQRT(($AF639-$AK639)^2+($AG639-$AL639)^2))</f>
        <v>0</v>
      </c>
      <c r="AO639" s="13"/>
      <c r="AP639" s="13"/>
      <c r="AQ639" s="19" t="str">
        <f t="shared" si="40"/>
        <v/>
      </c>
      <c r="AU639" s="19" t="str">
        <f t="shared" si="41"/>
        <v/>
      </c>
    </row>
    <row r="640" spans="3:47" ht="25.05" customHeight="1">
      <c r="C640" s="17" t="str">
        <f>IF($A640="","",IF(VLOOKUP($A640,Spiele!$A$2:$D$16,3,FALSE)=$B640,"H","G"))</f>
        <v/>
      </c>
      <c r="D640" s="17" t="str">
        <f>IF($B640="","",IF(VLOOKUP($A640,Spiele!$A$2:$F$16,3,FALSE)=$B640,VLOOKUP($A640,Spiele!$A$2:$F$16,4,FALSE),VLOOKUP($A640,Spiele!$A$2:$F$16,3,FALSE)))</f>
        <v/>
      </c>
      <c r="E640" s="18">
        <f>IF(Abschlüsse[[#This Row],[Ergeb]]="ET",0,COUNTIFS($A$2:$A640,$A640,$B$2:$B640,$B640,$L$2:$L640,"&lt;&gt;ET"))</f>
        <v>0</v>
      </c>
      <c r="F640" s="11"/>
      <c r="G640" s="12"/>
      <c r="H640" s="18">
        <f>COUNTIFS('Rote Karten'!$A$2:$A$4,$A640,'Rote Karten'!$D$2:$D$4,"&lt;&gt;"&amp;$B640,'Rote Karten'!$B$2:$B$4,"&lt;"&amp;$F640,'Rote Karten'!$C$2:$C$4,"&lt;="&amp;$G640)-COUNTIFS('Rote Karten'!$A$2:$A$4,$A640,'Rote Karten'!$D$2:$D$4,$B640,'Rote Karten'!$B$2:$B$4,"&lt;"&amp;$F640,'Rote Karten'!$C$2:$C$4,"&lt;="&amp;$G640)</f>
        <v>0</v>
      </c>
      <c r="I640" s="17" t="str">
        <f>IF(OR($L640="Tor",$L640="ET"),_xlfn.IFNA(IF(VLOOKUP($A640,Spiele!$A$2:$C$16,3,FALSE)=$B640,COUNTIFS($L$2:$L640,"Tor",$B$2:$B640,$B640,$A$2:$A640,$A640)+COUNTIFS($L$2:$L640,"ET",$B$2:$B640,$B640,$A$2:$A640,$A640)&amp;":"&amp;COUNTIFS($L$2:$L640,"Tor",$B$2:$B640,"&lt;&gt;"&amp;$B640,$A$2:$A640,$A640)+COUNTIFS($L$2:$L640,"ET",$B$2:$B640,"&lt;&gt;"&amp;$B640,$A$2:$A640,$A640),COUNTIFS($L$2:$L640,"Tor",$B$2:$B640,"&lt;&gt;"&amp;$B640,$A$2:$A640,$A640)+COUNTIFS($L$2:$L640,"ET",$B$2:$B640,"&lt;&gt;"&amp;$B640,$A$2:$A640,$A640)&amp;":"&amp;COUNTIFS($L$2:$L640,"Tor",$B$2:$B640,$B640,$A$2:$A640,$A640)+COUNTIFS($L$2:$L640,"ET",$B$2:$B640,$B640,$A$2:$A640,$A640)),""),"")</f>
        <v/>
      </c>
      <c r="J640" s="18" t="str">
        <f>_xlfn.IFNA(IF(VLOOKUP($A640,Spiele!$A$2:$D$16,3,FALSE)=$B640,(COUNTIFS($L$1:$L639,"Tor",$B$1:$B639,$B640,$A$1:$A639,$A640)+COUNTIFS($L$1:$L639,"ET",$B$1:$B639,$B640,$A$1:$A639,$A640))-(COUNTIFS($L$1:$L639,"Tor",$B$1:$B639,"&lt;&gt;"&amp;$B640,$A$1:$A639,$A640)+COUNTIFS($L$1:$L639,"ET",$B$1:$B639,"&lt;&gt;"&amp;$B640,$A$1:$A639,$A640)),(COUNTIFS($L$1:$L639,"Tor",$B$1:$B639,$B640,$A$1:$A639,$A640)+COUNTIFS($L$1:$L639,"ET",$B$1:$B639,$B640,$A$1:$A639,$A640))-(COUNTIFS($L$1:$L639,"Tor",$B$1:$B639,"&lt;&gt;"&amp;$B640,$A$1:$A639,$A640)+COUNTIFS($L$1:$L639,"ET",$B$1:$B639,"&lt;&gt;"&amp;$B640,$A$1:$A639,$A640))),"")</f>
        <v/>
      </c>
      <c r="O640" s="17"/>
      <c r="AC640" s="14"/>
      <c r="AD640" s="14"/>
      <c r="AE640" s="18"/>
      <c r="AH640" s="19">
        <f t="shared" si="38"/>
        <v>0</v>
      </c>
      <c r="AI640" s="19">
        <f t="shared" si="39"/>
        <v>180</v>
      </c>
      <c r="AM640" s="19">
        <f>IF(Abschlüsse[[#This Row],[Ergeb]]="ET","",SQRT(($AF640-$AK640)^2+($AG640-$AL640)^2))</f>
        <v>0</v>
      </c>
      <c r="AO640" s="13"/>
      <c r="AP640" s="13"/>
      <c r="AQ640" s="19" t="str">
        <f t="shared" si="40"/>
        <v/>
      </c>
      <c r="AU640" s="19" t="str">
        <f t="shared" si="41"/>
        <v/>
      </c>
    </row>
    <row r="641" spans="3:47" ht="25.05" customHeight="1">
      <c r="C641" s="17" t="str">
        <f>IF($A641="","",IF(VLOOKUP($A641,Spiele!$A$2:$D$16,3,FALSE)=$B641,"H","G"))</f>
        <v/>
      </c>
      <c r="D641" s="17" t="str">
        <f>IF($B641="","",IF(VLOOKUP($A641,Spiele!$A$2:$F$16,3,FALSE)=$B641,VLOOKUP($A641,Spiele!$A$2:$F$16,4,FALSE),VLOOKUP($A641,Spiele!$A$2:$F$16,3,FALSE)))</f>
        <v/>
      </c>
      <c r="E641" s="18">
        <f>IF(Abschlüsse[[#This Row],[Ergeb]]="ET",0,COUNTIFS($A$2:$A641,$A641,$B$2:$B641,$B641,$L$2:$L641,"&lt;&gt;ET"))</f>
        <v>0</v>
      </c>
      <c r="F641" s="11"/>
      <c r="G641" s="12"/>
      <c r="H641" s="18">
        <f>COUNTIFS('Rote Karten'!$A$2:$A$4,$A641,'Rote Karten'!$D$2:$D$4,"&lt;&gt;"&amp;$B641,'Rote Karten'!$B$2:$B$4,"&lt;"&amp;$F641,'Rote Karten'!$C$2:$C$4,"&lt;="&amp;$G641)-COUNTIFS('Rote Karten'!$A$2:$A$4,$A641,'Rote Karten'!$D$2:$D$4,$B641,'Rote Karten'!$B$2:$B$4,"&lt;"&amp;$F641,'Rote Karten'!$C$2:$C$4,"&lt;="&amp;$G641)</f>
        <v>0</v>
      </c>
      <c r="I641" s="17" t="str">
        <f>IF(OR($L641="Tor",$L641="ET"),_xlfn.IFNA(IF(VLOOKUP($A641,Spiele!$A$2:$C$16,3,FALSE)=$B641,COUNTIFS($L$2:$L641,"Tor",$B$2:$B641,$B641,$A$2:$A641,$A641)+COUNTIFS($L$2:$L641,"ET",$B$2:$B641,$B641,$A$2:$A641,$A641)&amp;":"&amp;COUNTIFS($L$2:$L641,"Tor",$B$2:$B641,"&lt;&gt;"&amp;$B641,$A$2:$A641,$A641)+COUNTIFS($L$2:$L641,"ET",$B$2:$B641,"&lt;&gt;"&amp;$B641,$A$2:$A641,$A641),COUNTIFS($L$2:$L641,"Tor",$B$2:$B641,"&lt;&gt;"&amp;$B641,$A$2:$A641,$A641)+COUNTIFS($L$2:$L641,"ET",$B$2:$B641,"&lt;&gt;"&amp;$B641,$A$2:$A641,$A641)&amp;":"&amp;COUNTIFS($L$2:$L641,"Tor",$B$2:$B641,$B641,$A$2:$A641,$A641)+COUNTIFS($L$2:$L641,"ET",$B$2:$B641,$B641,$A$2:$A641,$A641)),""),"")</f>
        <v/>
      </c>
      <c r="J641" s="18" t="str">
        <f>_xlfn.IFNA(IF(VLOOKUP($A641,Spiele!$A$2:$D$16,3,FALSE)=$B641,(COUNTIFS($L$1:$L640,"Tor",$B$1:$B640,$B641,$A$1:$A640,$A641)+COUNTIFS($L$1:$L640,"ET",$B$1:$B640,$B641,$A$1:$A640,$A641))-(COUNTIFS($L$1:$L640,"Tor",$B$1:$B640,"&lt;&gt;"&amp;$B641,$A$1:$A640,$A641)+COUNTIFS($L$1:$L640,"ET",$B$1:$B640,"&lt;&gt;"&amp;$B641,$A$1:$A640,$A641)),(COUNTIFS($L$1:$L640,"Tor",$B$1:$B640,$B641,$A$1:$A640,$A641)+COUNTIFS($L$1:$L640,"ET",$B$1:$B640,$B641,$A$1:$A640,$A641))-(COUNTIFS($L$1:$L640,"Tor",$B$1:$B640,"&lt;&gt;"&amp;$B641,$A$1:$A640,$A641)+COUNTIFS($L$1:$L640,"ET",$B$1:$B640,"&lt;&gt;"&amp;$B641,$A$1:$A640,$A641))),"")</f>
        <v/>
      </c>
      <c r="O641" s="17"/>
      <c r="AC641" s="14"/>
      <c r="AD641" s="14"/>
      <c r="AE641" s="18"/>
      <c r="AH641" s="19">
        <f t="shared" si="38"/>
        <v>0</v>
      </c>
      <c r="AI641" s="19">
        <f t="shared" si="39"/>
        <v>180</v>
      </c>
      <c r="AM641" s="19">
        <f>IF(Abschlüsse[[#This Row],[Ergeb]]="ET","",SQRT(($AF641-$AK641)^2+($AG641-$AL641)^2))</f>
        <v>0</v>
      </c>
      <c r="AO641" s="13"/>
      <c r="AP641" s="13"/>
      <c r="AQ641" s="19" t="str">
        <f t="shared" si="40"/>
        <v/>
      </c>
      <c r="AU641" s="19" t="str">
        <f t="shared" si="41"/>
        <v/>
      </c>
    </row>
    <row r="642" spans="3:47" ht="25.05" customHeight="1">
      <c r="C642" s="17" t="str">
        <f>IF($A642="","",IF(VLOOKUP($A642,Spiele!$A$2:$D$16,3,FALSE)=$B642,"H","G"))</f>
        <v/>
      </c>
      <c r="D642" s="17" t="str">
        <f>IF($B642="","",IF(VLOOKUP($A642,Spiele!$A$2:$F$16,3,FALSE)=$B642,VLOOKUP($A642,Spiele!$A$2:$F$16,4,FALSE),VLOOKUP($A642,Spiele!$A$2:$F$16,3,FALSE)))</f>
        <v/>
      </c>
      <c r="E642" s="18">
        <f>IF(Abschlüsse[[#This Row],[Ergeb]]="ET",0,COUNTIFS($A$2:$A642,$A642,$B$2:$B642,$B642,$L$2:$L642,"&lt;&gt;ET"))</f>
        <v>0</v>
      </c>
      <c r="F642" s="11"/>
      <c r="G642" s="12"/>
      <c r="H642" s="18">
        <f>COUNTIFS('Rote Karten'!$A$2:$A$4,$A642,'Rote Karten'!$D$2:$D$4,"&lt;&gt;"&amp;$B642,'Rote Karten'!$B$2:$B$4,"&lt;"&amp;$F642,'Rote Karten'!$C$2:$C$4,"&lt;="&amp;$G642)-COUNTIFS('Rote Karten'!$A$2:$A$4,$A642,'Rote Karten'!$D$2:$D$4,$B642,'Rote Karten'!$B$2:$B$4,"&lt;"&amp;$F642,'Rote Karten'!$C$2:$C$4,"&lt;="&amp;$G642)</f>
        <v>0</v>
      </c>
      <c r="I642" s="17" t="str">
        <f>IF(OR($L642="Tor",$L642="ET"),_xlfn.IFNA(IF(VLOOKUP($A642,Spiele!$A$2:$C$16,3,FALSE)=$B642,COUNTIFS($L$2:$L642,"Tor",$B$2:$B642,$B642,$A$2:$A642,$A642)+COUNTIFS($L$2:$L642,"ET",$B$2:$B642,$B642,$A$2:$A642,$A642)&amp;":"&amp;COUNTIFS($L$2:$L642,"Tor",$B$2:$B642,"&lt;&gt;"&amp;$B642,$A$2:$A642,$A642)+COUNTIFS($L$2:$L642,"ET",$B$2:$B642,"&lt;&gt;"&amp;$B642,$A$2:$A642,$A642),COUNTIFS($L$2:$L642,"Tor",$B$2:$B642,"&lt;&gt;"&amp;$B642,$A$2:$A642,$A642)+COUNTIFS($L$2:$L642,"ET",$B$2:$B642,"&lt;&gt;"&amp;$B642,$A$2:$A642,$A642)&amp;":"&amp;COUNTIFS($L$2:$L642,"Tor",$B$2:$B642,$B642,$A$2:$A642,$A642)+COUNTIFS($L$2:$L642,"ET",$B$2:$B642,$B642,$A$2:$A642,$A642)),""),"")</f>
        <v/>
      </c>
      <c r="J642" s="18" t="str">
        <f>_xlfn.IFNA(IF(VLOOKUP($A642,Spiele!$A$2:$D$16,3,FALSE)=$B642,(COUNTIFS($L$1:$L641,"Tor",$B$1:$B641,$B642,$A$1:$A641,$A642)+COUNTIFS($L$1:$L641,"ET",$B$1:$B641,$B642,$A$1:$A641,$A642))-(COUNTIFS($L$1:$L641,"Tor",$B$1:$B641,"&lt;&gt;"&amp;$B642,$A$1:$A641,$A642)+COUNTIFS($L$1:$L641,"ET",$B$1:$B641,"&lt;&gt;"&amp;$B642,$A$1:$A641,$A642)),(COUNTIFS($L$1:$L641,"Tor",$B$1:$B641,$B642,$A$1:$A641,$A642)+COUNTIFS($L$1:$L641,"ET",$B$1:$B641,$B642,$A$1:$A641,$A642))-(COUNTIFS($L$1:$L641,"Tor",$B$1:$B641,"&lt;&gt;"&amp;$B642,$A$1:$A641,$A642)+COUNTIFS($L$1:$L641,"ET",$B$1:$B641,"&lt;&gt;"&amp;$B642,$A$1:$A641,$A642))),"")</f>
        <v/>
      </c>
      <c r="O642" s="17"/>
      <c r="AC642" s="14"/>
      <c r="AD642" s="14"/>
      <c r="AE642" s="18"/>
      <c r="AH642" s="19">
        <f t="shared" si="38"/>
        <v>0</v>
      </c>
      <c r="AI642" s="19">
        <f t="shared" si="39"/>
        <v>180</v>
      </c>
      <c r="AM642" s="19">
        <f>IF(Abschlüsse[[#This Row],[Ergeb]]="ET","",SQRT(($AF642-$AK642)^2+($AG642-$AL642)^2))</f>
        <v>0</v>
      </c>
      <c r="AO642" s="13"/>
      <c r="AP642" s="13"/>
      <c r="AQ642" s="19" t="str">
        <f t="shared" si="40"/>
        <v/>
      </c>
      <c r="AU642" s="19" t="str">
        <f t="shared" si="41"/>
        <v/>
      </c>
    </row>
    <row r="643" spans="3:47" ht="25.05" customHeight="1">
      <c r="C643" s="17" t="str">
        <f>IF($A643="","",IF(VLOOKUP($A643,Spiele!$A$2:$D$16,3,FALSE)=$B643,"H","G"))</f>
        <v/>
      </c>
      <c r="D643" s="17" t="str">
        <f>IF($B643="","",IF(VLOOKUP($A643,Spiele!$A$2:$F$16,3,FALSE)=$B643,VLOOKUP($A643,Spiele!$A$2:$F$16,4,FALSE),VLOOKUP($A643,Spiele!$A$2:$F$16,3,FALSE)))</f>
        <v/>
      </c>
      <c r="E643" s="18">
        <f>IF(Abschlüsse[[#This Row],[Ergeb]]="ET",0,COUNTIFS($A$2:$A643,$A643,$B$2:$B643,$B643,$L$2:$L643,"&lt;&gt;ET"))</f>
        <v>0</v>
      </c>
      <c r="F643" s="11"/>
      <c r="G643" s="12"/>
      <c r="H643" s="18">
        <f>COUNTIFS('Rote Karten'!$A$2:$A$4,$A643,'Rote Karten'!$D$2:$D$4,"&lt;&gt;"&amp;$B643,'Rote Karten'!$B$2:$B$4,"&lt;"&amp;$F643,'Rote Karten'!$C$2:$C$4,"&lt;="&amp;$G643)-COUNTIFS('Rote Karten'!$A$2:$A$4,$A643,'Rote Karten'!$D$2:$D$4,$B643,'Rote Karten'!$B$2:$B$4,"&lt;"&amp;$F643,'Rote Karten'!$C$2:$C$4,"&lt;="&amp;$G643)</f>
        <v>0</v>
      </c>
      <c r="I643" s="17" t="str">
        <f>IF(OR($L643="Tor",$L643="ET"),_xlfn.IFNA(IF(VLOOKUP($A643,Spiele!$A$2:$C$16,3,FALSE)=$B643,COUNTIFS($L$2:$L643,"Tor",$B$2:$B643,$B643,$A$2:$A643,$A643)+COUNTIFS($L$2:$L643,"ET",$B$2:$B643,$B643,$A$2:$A643,$A643)&amp;":"&amp;COUNTIFS($L$2:$L643,"Tor",$B$2:$B643,"&lt;&gt;"&amp;$B643,$A$2:$A643,$A643)+COUNTIFS($L$2:$L643,"ET",$B$2:$B643,"&lt;&gt;"&amp;$B643,$A$2:$A643,$A643),COUNTIFS($L$2:$L643,"Tor",$B$2:$B643,"&lt;&gt;"&amp;$B643,$A$2:$A643,$A643)+COUNTIFS($L$2:$L643,"ET",$B$2:$B643,"&lt;&gt;"&amp;$B643,$A$2:$A643,$A643)&amp;":"&amp;COUNTIFS($L$2:$L643,"Tor",$B$2:$B643,$B643,$A$2:$A643,$A643)+COUNTIFS($L$2:$L643,"ET",$B$2:$B643,$B643,$A$2:$A643,$A643)),""),"")</f>
        <v/>
      </c>
      <c r="J643" s="18" t="str">
        <f>_xlfn.IFNA(IF(VLOOKUP($A643,Spiele!$A$2:$D$16,3,FALSE)=$B643,(COUNTIFS($L$1:$L642,"Tor",$B$1:$B642,$B643,$A$1:$A642,$A643)+COUNTIFS($L$1:$L642,"ET",$B$1:$B642,$B643,$A$1:$A642,$A643))-(COUNTIFS($L$1:$L642,"Tor",$B$1:$B642,"&lt;&gt;"&amp;$B643,$A$1:$A642,$A643)+COUNTIFS($L$1:$L642,"ET",$B$1:$B642,"&lt;&gt;"&amp;$B643,$A$1:$A642,$A643)),(COUNTIFS($L$1:$L642,"Tor",$B$1:$B642,$B643,$A$1:$A642,$A643)+COUNTIFS($L$1:$L642,"ET",$B$1:$B642,$B643,$A$1:$A642,$A643))-(COUNTIFS($L$1:$L642,"Tor",$B$1:$B642,"&lt;&gt;"&amp;$B643,$A$1:$A642,$A643)+COUNTIFS($L$1:$L642,"ET",$B$1:$B642,"&lt;&gt;"&amp;$B643,$A$1:$A642,$A643))),"")</f>
        <v/>
      </c>
      <c r="O643" s="17"/>
      <c r="AC643" s="14"/>
      <c r="AD643" s="14"/>
      <c r="AE643" s="18"/>
      <c r="AH643" s="19">
        <f t="shared" ref="AH643:AH706" si="42">IF($L643="ET","",IF($AF643&gt;3.66,SQRT($AG643^2+($AF643-(7.32/2))^2),IF($AF643&lt;-3.66,SQRT($AG643^2+($AF643+(7.32/2))^2),$AG643)))</f>
        <v>0</v>
      </c>
      <c r="AI643" s="19">
        <f t="shared" ref="AI643:AI706" si="43">IF($L643="ET","",IF(DEGREES(ATAN((7.32*$AG643)/($AG643^2+$AF643^2-(7.32/2)^2)))&lt;=0,180+DEGREES(ATAN((7.32*$AG643)/($AG643^2+$AF643^2-(7.32/2)^2))),DEGREES(ATAN((7.32*$AG643)/($AG643^2+$AF643^2-(7.32/2)^2)))))</f>
        <v>180</v>
      </c>
      <c r="AM643" s="19">
        <f>IF(Abschlüsse[[#This Row],[Ergeb]]="ET","",SQRT(($AF643-$AK643)^2+($AG643-$AL643)^2))</f>
        <v>0</v>
      </c>
      <c r="AO643" s="13"/>
      <c r="AP643" s="13"/>
      <c r="AQ643" s="19" t="str">
        <f t="shared" si="40"/>
        <v/>
      </c>
      <c r="AU643" s="19" t="str">
        <f t="shared" si="41"/>
        <v/>
      </c>
    </row>
    <row r="644" spans="3:47" ht="25.05" customHeight="1">
      <c r="C644" s="17" t="str">
        <f>IF($A644="","",IF(VLOOKUP($A644,Spiele!$A$2:$D$16,3,FALSE)=$B644,"H","G"))</f>
        <v/>
      </c>
      <c r="D644" s="17" t="str">
        <f>IF($B644="","",IF(VLOOKUP($A644,Spiele!$A$2:$F$16,3,FALSE)=$B644,VLOOKUP($A644,Spiele!$A$2:$F$16,4,FALSE),VLOOKUP($A644,Spiele!$A$2:$F$16,3,FALSE)))</f>
        <v/>
      </c>
      <c r="E644" s="18">
        <f>IF(Abschlüsse[[#This Row],[Ergeb]]="ET",0,COUNTIFS($A$2:$A644,$A644,$B$2:$B644,$B644,$L$2:$L644,"&lt;&gt;ET"))</f>
        <v>0</v>
      </c>
      <c r="F644" s="11"/>
      <c r="G644" s="12"/>
      <c r="H644" s="18">
        <f>COUNTIFS('Rote Karten'!$A$2:$A$4,$A644,'Rote Karten'!$D$2:$D$4,"&lt;&gt;"&amp;$B644,'Rote Karten'!$B$2:$B$4,"&lt;"&amp;$F644,'Rote Karten'!$C$2:$C$4,"&lt;="&amp;$G644)-COUNTIFS('Rote Karten'!$A$2:$A$4,$A644,'Rote Karten'!$D$2:$D$4,$B644,'Rote Karten'!$B$2:$B$4,"&lt;"&amp;$F644,'Rote Karten'!$C$2:$C$4,"&lt;="&amp;$G644)</f>
        <v>0</v>
      </c>
      <c r="I644" s="17" t="str">
        <f>IF(OR($L644="Tor",$L644="ET"),_xlfn.IFNA(IF(VLOOKUP($A644,Spiele!$A$2:$C$16,3,FALSE)=$B644,COUNTIFS($L$2:$L644,"Tor",$B$2:$B644,$B644,$A$2:$A644,$A644)+COUNTIFS($L$2:$L644,"ET",$B$2:$B644,$B644,$A$2:$A644,$A644)&amp;":"&amp;COUNTIFS($L$2:$L644,"Tor",$B$2:$B644,"&lt;&gt;"&amp;$B644,$A$2:$A644,$A644)+COUNTIFS($L$2:$L644,"ET",$B$2:$B644,"&lt;&gt;"&amp;$B644,$A$2:$A644,$A644),COUNTIFS($L$2:$L644,"Tor",$B$2:$B644,"&lt;&gt;"&amp;$B644,$A$2:$A644,$A644)+COUNTIFS($L$2:$L644,"ET",$B$2:$B644,"&lt;&gt;"&amp;$B644,$A$2:$A644,$A644)&amp;":"&amp;COUNTIFS($L$2:$L644,"Tor",$B$2:$B644,$B644,$A$2:$A644,$A644)+COUNTIFS($L$2:$L644,"ET",$B$2:$B644,$B644,$A$2:$A644,$A644)),""),"")</f>
        <v/>
      </c>
      <c r="J644" s="18" t="str">
        <f>_xlfn.IFNA(IF(VLOOKUP($A644,Spiele!$A$2:$D$16,3,FALSE)=$B644,(COUNTIFS($L$1:$L643,"Tor",$B$1:$B643,$B644,$A$1:$A643,$A644)+COUNTIFS($L$1:$L643,"ET",$B$1:$B643,$B644,$A$1:$A643,$A644))-(COUNTIFS($L$1:$L643,"Tor",$B$1:$B643,"&lt;&gt;"&amp;$B644,$A$1:$A643,$A644)+COUNTIFS($L$1:$L643,"ET",$B$1:$B643,"&lt;&gt;"&amp;$B644,$A$1:$A643,$A644)),(COUNTIFS($L$1:$L643,"Tor",$B$1:$B643,$B644,$A$1:$A643,$A644)+COUNTIFS($L$1:$L643,"ET",$B$1:$B643,$B644,$A$1:$A643,$A644))-(COUNTIFS($L$1:$L643,"Tor",$B$1:$B643,"&lt;&gt;"&amp;$B644,$A$1:$A643,$A644)+COUNTIFS($L$1:$L643,"ET",$B$1:$B643,"&lt;&gt;"&amp;$B644,$A$1:$A643,$A644))),"")</f>
        <v/>
      </c>
      <c r="O644" s="17"/>
      <c r="AC644" s="14"/>
      <c r="AD644" s="14"/>
      <c r="AE644" s="18"/>
      <c r="AH644" s="19">
        <f t="shared" si="42"/>
        <v>0</v>
      </c>
      <c r="AI644" s="19">
        <f t="shared" si="43"/>
        <v>180</v>
      </c>
      <c r="AM644" s="19">
        <f>IF(Abschlüsse[[#This Row],[Ergeb]]="ET","",SQRT(($AF644-$AK644)^2+($AG644-$AL644)^2))</f>
        <v>0</v>
      </c>
      <c r="AO644" s="13"/>
      <c r="AP644" s="13"/>
      <c r="AQ644" s="19" t="str">
        <f t="shared" si="40"/>
        <v/>
      </c>
      <c r="AU644" s="19" t="str">
        <f t="shared" si="41"/>
        <v/>
      </c>
    </row>
    <row r="645" spans="3:47" ht="25.05" customHeight="1">
      <c r="C645" s="17" t="str">
        <f>IF($A645="","",IF(VLOOKUP($A645,Spiele!$A$2:$D$16,3,FALSE)=$B645,"H","G"))</f>
        <v/>
      </c>
      <c r="D645" s="17" t="str">
        <f>IF($B645="","",IF(VLOOKUP($A645,Spiele!$A$2:$F$16,3,FALSE)=$B645,VLOOKUP($A645,Spiele!$A$2:$F$16,4,FALSE),VLOOKUP($A645,Spiele!$A$2:$F$16,3,FALSE)))</f>
        <v/>
      </c>
      <c r="E645" s="18">
        <f>IF(Abschlüsse[[#This Row],[Ergeb]]="ET",0,COUNTIFS($A$2:$A645,$A645,$B$2:$B645,$B645,$L$2:$L645,"&lt;&gt;ET"))</f>
        <v>0</v>
      </c>
      <c r="F645" s="11"/>
      <c r="G645" s="12"/>
      <c r="H645" s="18">
        <f>COUNTIFS('Rote Karten'!$A$2:$A$4,$A645,'Rote Karten'!$D$2:$D$4,"&lt;&gt;"&amp;$B645,'Rote Karten'!$B$2:$B$4,"&lt;"&amp;$F645,'Rote Karten'!$C$2:$C$4,"&lt;="&amp;$G645)-COUNTIFS('Rote Karten'!$A$2:$A$4,$A645,'Rote Karten'!$D$2:$D$4,$B645,'Rote Karten'!$B$2:$B$4,"&lt;"&amp;$F645,'Rote Karten'!$C$2:$C$4,"&lt;="&amp;$G645)</f>
        <v>0</v>
      </c>
      <c r="I645" s="17" t="str">
        <f>IF(OR($L645="Tor",$L645="ET"),_xlfn.IFNA(IF(VLOOKUP($A645,Spiele!$A$2:$C$16,3,FALSE)=$B645,COUNTIFS($L$2:$L645,"Tor",$B$2:$B645,$B645,$A$2:$A645,$A645)+COUNTIFS($L$2:$L645,"ET",$B$2:$B645,$B645,$A$2:$A645,$A645)&amp;":"&amp;COUNTIFS($L$2:$L645,"Tor",$B$2:$B645,"&lt;&gt;"&amp;$B645,$A$2:$A645,$A645)+COUNTIFS($L$2:$L645,"ET",$B$2:$B645,"&lt;&gt;"&amp;$B645,$A$2:$A645,$A645),COUNTIFS($L$2:$L645,"Tor",$B$2:$B645,"&lt;&gt;"&amp;$B645,$A$2:$A645,$A645)+COUNTIFS($L$2:$L645,"ET",$B$2:$B645,"&lt;&gt;"&amp;$B645,$A$2:$A645,$A645)&amp;":"&amp;COUNTIFS($L$2:$L645,"Tor",$B$2:$B645,$B645,$A$2:$A645,$A645)+COUNTIFS($L$2:$L645,"ET",$B$2:$B645,$B645,$A$2:$A645,$A645)),""),"")</f>
        <v/>
      </c>
      <c r="J645" s="18" t="str">
        <f>_xlfn.IFNA(IF(VLOOKUP($A645,Spiele!$A$2:$D$16,3,FALSE)=$B645,(COUNTIFS($L$1:$L644,"Tor",$B$1:$B644,$B645,$A$1:$A644,$A645)+COUNTIFS($L$1:$L644,"ET",$B$1:$B644,$B645,$A$1:$A644,$A645))-(COUNTIFS($L$1:$L644,"Tor",$B$1:$B644,"&lt;&gt;"&amp;$B645,$A$1:$A644,$A645)+COUNTIFS($L$1:$L644,"ET",$B$1:$B644,"&lt;&gt;"&amp;$B645,$A$1:$A644,$A645)),(COUNTIFS($L$1:$L644,"Tor",$B$1:$B644,$B645,$A$1:$A644,$A645)+COUNTIFS($L$1:$L644,"ET",$B$1:$B644,$B645,$A$1:$A644,$A645))-(COUNTIFS($L$1:$L644,"Tor",$B$1:$B644,"&lt;&gt;"&amp;$B645,$A$1:$A644,$A645)+COUNTIFS($L$1:$L644,"ET",$B$1:$B644,"&lt;&gt;"&amp;$B645,$A$1:$A644,$A645))),"")</f>
        <v/>
      </c>
      <c r="O645" s="17"/>
      <c r="AC645" s="14"/>
      <c r="AD645" s="14"/>
      <c r="AE645" s="18"/>
      <c r="AH645" s="19">
        <f t="shared" si="42"/>
        <v>0</v>
      </c>
      <c r="AI645" s="19">
        <f t="shared" si="43"/>
        <v>180</v>
      </c>
      <c r="AM645" s="19">
        <f>IF(Abschlüsse[[#This Row],[Ergeb]]="ET","",SQRT(($AF645-$AK645)^2+($AG645-$AL645)^2))</f>
        <v>0</v>
      </c>
      <c r="AO645" s="13"/>
      <c r="AP645" s="13"/>
      <c r="AQ645" s="19" t="str">
        <f t="shared" si="40"/>
        <v/>
      </c>
      <c r="AU645" s="19" t="str">
        <f t="shared" si="41"/>
        <v/>
      </c>
    </row>
    <row r="646" spans="3:47" ht="25.05" customHeight="1">
      <c r="C646" s="17" t="str">
        <f>IF($A646="","",IF(VLOOKUP($A646,Spiele!$A$2:$D$16,3,FALSE)=$B646,"H","G"))</f>
        <v/>
      </c>
      <c r="D646" s="17" t="str">
        <f>IF($B646="","",IF(VLOOKUP($A646,Spiele!$A$2:$F$16,3,FALSE)=$B646,VLOOKUP($A646,Spiele!$A$2:$F$16,4,FALSE),VLOOKUP($A646,Spiele!$A$2:$F$16,3,FALSE)))</f>
        <v/>
      </c>
      <c r="E646" s="18">
        <f>IF(Abschlüsse[[#This Row],[Ergeb]]="ET",0,COUNTIFS($A$2:$A646,$A646,$B$2:$B646,$B646,$L$2:$L646,"&lt;&gt;ET"))</f>
        <v>0</v>
      </c>
      <c r="F646" s="11"/>
      <c r="G646" s="12"/>
      <c r="H646" s="18">
        <f>COUNTIFS('Rote Karten'!$A$2:$A$4,$A646,'Rote Karten'!$D$2:$D$4,"&lt;&gt;"&amp;$B646,'Rote Karten'!$B$2:$B$4,"&lt;"&amp;$F646,'Rote Karten'!$C$2:$C$4,"&lt;="&amp;$G646)-COUNTIFS('Rote Karten'!$A$2:$A$4,$A646,'Rote Karten'!$D$2:$D$4,$B646,'Rote Karten'!$B$2:$B$4,"&lt;"&amp;$F646,'Rote Karten'!$C$2:$C$4,"&lt;="&amp;$G646)</f>
        <v>0</v>
      </c>
      <c r="I646" s="17" t="str">
        <f>IF(OR($L646="Tor",$L646="ET"),_xlfn.IFNA(IF(VLOOKUP($A646,Spiele!$A$2:$C$16,3,FALSE)=$B646,COUNTIFS($L$2:$L646,"Tor",$B$2:$B646,$B646,$A$2:$A646,$A646)+COUNTIFS($L$2:$L646,"ET",$B$2:$B646,$B646,$A$2:$A646,$A646)&amp;":"&amp;COUNTIFS($L$2:$L646,"Tor",$B$2:$B646,"&lt;&gt;"&amp;$B646,$A$2:$A646,$A646)+COUNTIFS($L$2:$L646,"ET",$B$2:$B646,"&lt;&gt;"&amp;$B646,$A$2:$A646,$A646),COUNTIFS($L$2:$L646,"Tor",$B$2:$B646,"&lt;&gt;"&amp;$B646,$A$2:$A646,$A646)+COUNTIFS($L$2:$L646,"ET",$B$2:$B646,"&lt;&gt;"&amp;$B646,$A$2:$A646,$A646)&amp;":"&amp;COUNTIFS($L$2:$L646,"Tor",$B$2:$B646,$B646,$A$2:$A646,$A646)+COUNTIFS($L$2:$L646,"ET",$B$2:$B646,$B646,$A$2:$A646,$A646)),""),"")</f>
        <v/>
      </c>
      <c r="J646" s="18" t="str">
        <f>_xlfn.IFNA(IF(VLOOKUP($A646,Spiele!$A$2:$D$16,3,FALSE)=$B646,(COUNTIFS($L$1:$L645,"Tor",$B$1:$B645,$B646,$A$1:$A645,$A646)+COUNTIFS($L$1:$L645,"ET",$B$1:$B645,$B646,$A$1:$A645,$A646))-(COUNTIFS($L$1:$L645,"Tor",$B$1:$B645,"&lt;&gt;"&amp;$B646,$A$1:$A645,$A646)+COUNTIFS($L$1:$L645,"ET",$B$1:$B645,"&lt;&gt;"&amp;$B646,$A$1:$A645,$A646)),(COUNTIFS($L$1:$L645,"Tor",$B$1:$B645,$B646,$A$1:$A645,$A646)+COUNTIFS($L$1:$L645,"ET",$B$1:$B645,$B646,$A$1:$A645,$A646))-(COUNTIFS($L$1:$L645,"Tor",$B$1:$B645,"&lt;&gt;"&amp;$B646,$A$1:$A645,$A646)+COUNTIFS($L$1:$L645,"ET",$B$1:$B645,"&lt;&gt;"&amp;$B646,$A$1:$A645,$A646))),"")</f>
        <v/>
      </c>
      <c r="O646" s="17"/>
      <c r="AC646" s="14"/>
      <c r="AD646" s="14"/>
      <c r="AE646" s="18"/>
      <c r="AH646" s="19">
        <f t="shared" si="42"/>
        <v>0</v>
      </c>
      <c r="AI646" s="19">
        <f t="shared" si="43"/>
        <v>180</v>
      </c>
      <c r="AM646" s="19">
        <f>IF(Abschlüsse[[#This Row],[Ergeb]]="ET","",SQRT(($AF646-$AK646)^2+($AG646-$AL646)^2))</f>
        <v>0</v>
      </c>
      <c r="AO646" s="13"/>
      <c r="AP646" s="13"/>
      <c r="AQ646" s="19" t="str">
        <f t="shared" si="40"/>
        <v/>
      </c>
      <c r="AU646" s="19" t="str">
        <f t="shared" si="41"/>
        <v/>
      </c>
    </row>
    <row r="647" spans="3:47" ht="25.05" customHeight="1">
      <c r="C647" s="17" t="str">
        <f>IF($A647="","",IF(VLOOKUP($A647,Spiele!$A$2:$D$16,3,FALSE)=$B647,"H","G"))</f>
        <v/>
      </c>
      <c r="D647" s="17" t="str">
        <f>IF($B647="","",IF(VLOOKUP($A647,Spiele!$A$2:$F$16,3,FALSE)=$B647,VLOOKUP($A647,Spiele!$A$2:$F$16,4,FALSE),VLOOKUP($A647,Spiele!$A$2:$F$16,3,FALSE)))</f>
        <v/>
      </c>
      <c r="E647" s="18">
        <f>IF(Abschlüsse[[#This Row],[Ergeb]]="ET",0,COUNTIFS($A$2:$A647,$A647,$B$2:$B647,$B647,$L$2:$L647,"&lt;&gt;ET"))</f>
        <v>0</v>
      </c>
      <c r="F647" s="11"/>
      <c r="G647" s="12"/>
      <c r="H647" s="18">
        <f>COUNTIFS('Rote Karten'!$A$2:$A$4,$A647,'Rote Karten'!$D$2:$D$4,"&lt;&gt;"&amp;$B647,'Rote Karten'!$B$2:$B$4,"&lt;"&amp;$F647,'Rote Karten'!$C$2:$C$4,"&lt;="&amp;$G647)-COUNTIFS('Rote Karten'!$A$2:$A$4,$A647,'Rote Karten'!$D$2:$D$4,$B647,'Rote Karten'!$B$2:$B$4,"&lt;"&amp;$F647,'Rote Karten'!$C$2:$C$4,"&lt;="&amp;$G647)</f>
        <v>0</v>
      </c>
      <c r="I647" s="17" t="str">
        <f>IF(OR($L647="Tor",$L647="ET"),_xlfn.IFNA(IF(VLOOKUP($A647,Spiele!$A$2:$C$16,3,FALSE)=$B647,COUNTIFS($L$2:$L647,"Tor",$B$2:$B647,$B647,$A$2:$A647,$A647)+COUNTIFS($L$2:$L647,"ET",$B$2:$B647,$B647,$A$2:$A647,$A647)&amp;":"&amp;COUNTIFS($L$2:$L647,"Tor",$B$2:$B647,"&lt;&gt;"&amp;$B647,$A$2:$A647,$A647)+COUNTIFS($L$2:$L647,"ET",$B$2:$B647,"&lt;&gt;"&amp;$B647,$A$2:$A647,$A647),COUNTIFS($L$2:$L647,"Tor",$B$2:$B647,"&lt;&gt;"&amp;$B647,$A$2:$A647,$A647)+COUNTIFS($L$2:$L647,"ET",$B$2:$B647,"&lt;&gt;"&amp;$B647,$A$2:$A647,$A647)&amp;":"&amp;COUNTIFS($L$2:$L647,"Tor",$B$2:$B647,$B647,$A$2:$A647,$A647)+COUNTIFS($L$2:$L647,"ET",$B$2:$B647,$B647,$A$2:$A647,$A647)),""),"")</f>
        <v/>
      </c>
      <c r="J647" s="18" t="str">
        <f>_xlfn.IFNA(IF(VLOOKUP($A647,Spiele!$A$2:$D$16,3,FALSE)=$B647,(COUNTIFS($L$1:$L646,"Tor",$B$1:$B646,$B647,$A$1:$A646,$A647)+COUNTIFS($L$1:$L646,"ET",$B$1:$B646,$B647,$A$1:$A646,$A647))-(COUNTIFS($L$1:$L646,"Tor",$B$1:$B646,"&lt;&gt;"&amp;$B647,$A$1:$A646,$A647)+COUNTIFS($L$1:$L646,"ET",$B$1:$B646,"&lt;&gt;"&amp;$B647,$A$1:$A646,$A647)),(COUNTIFS($L$1:$L646,"Tor",$B$1:$B646,$B647,$A$1:$A646,$A647)+COUNTIFS($L$1:$L646,"ET",$B$1:$B646,$B647,$A$1:$A646,$A647))-(COUNTIFS($L$1:$L646,"Tor",$B$1:$B646,"&lt;&gt;"&amp;$B647,$A$1:$A646,$A647)+COUNTIFS($L$1:$L646,"ET",$B$1:$B646,"&lt;&gt;"&amp;$B647,$A$1:$A646,$A647))),"")</f>
        <v/>
      </c>
      <c r="O647" s="17"/>
      <c r="AC647" s="14"/>
      <c r="AD647" s="14"/>
      <c r="AE647" s="18"/>
      <c r="AH647" s="19">
        <f t="shared" si="42"/>
        <v>0</v>
      </c>
      <c r="AI647" s="19">
        <f t="shared" si="43"/>
        <v>180</v>
      </c>
      <c r="AM647" s="19">
        <f>IF(Abschlüsse[[#This Row],[Ergeb]]="ET","",SQRT(($AF647-$AK647)^2+($AG647-$AL647)^2))</f>
        <v>0</v>
      </c>
      <c r="AO647" s="13"/>
      <c r="AP647" s="13"/>
      <c r="AQ647" s="19" t="str">
        <f t="shared" si="40"/>
        <v/>
      </c>
      <c r="AU647" s="19" t="str">
        <f t="shared" si="41"/>
        <v/>
      </c>
    </row>
    <row r="648" spans="3:47" ht="25.05" customHeight="1">
      <c r="C648" s="17" t="str">
        <f>IF($A648="","",IF(VLOOKUP($A648,Spiele!$A$2:$D$16,3,FALSE)=$B648,"H","G"))</f>
        <v/>
      </c>
      <c r="D648" s="17" t="str">
        <f>IF($B648="","",IF(VLOOKUP($A648,Spiele!$A$2:$F$16,3,FALSE)=$B648,VLOOKUP($A648,Spiele!$A$2:$F$16,4,FALSE),VLOOKUP($A648,Spiele!$A$2:$F$16,3,FALSE)))</f>
        <v/>
      </c>
      <c r="E648" s="18">
        <f>IF(Abschlüsse[[#This Row],[Ergeb]]="ET",0,COUNTIFS($A$2:$A648,$A648,$B$2:$B648,$B648,$L$2:$L648,"&lt;&gt;ET"))</f>
        <v>0</v>
      </c>
      <c r="F648" s="11"/>
      <c r="G648" s="12"/>
      <c r="H648" s="18">
        <f>COUNTIFS('Rote Karten'!$A$2:$A$4,$A648,'Rote Karten'!$D$2:$D$4,"&lt;&gt;"&amp;$B648,'Rote Karten'!$B$2:$B$4,"&lt;"&amp;$F648,'Rote Karten'!$C$2:$C$4,"&lt;="&amp;$G648)-COUNTIFS('Rote Karten'!$A$2:$A$4,$A648,'Rote Karten'!$D$2:$D$4,$B648,'Rote Karten'!$B$2:$B$4,"&lt;"&amp;$F648,'Rote Karten'!$C$2:$C$4,"&lt;="&amp;$G648)</f>
        <v>0</v>
      </c>
      <c r="I648" s="17" t="str">
        <f>IF(OR($L648="Tor",$L648="ET"),_xlfn.IFNA(IF(VLOOKUP($A648,Spiele!$A$2:$C$16,3,FALSE)=$B648,COUNTIFS($L$2:$L648,"Tor",$B$2:$B648,$B648,$A$2:$A648,$A648)+COUNTIFS($L$2:$L648,"ET",$B$2:$B648,$B648,$A$2:$A648,$A648)&amp;":"&amp;COUNTIFS($L$2:$L648,"Tor",$B$2:$B648,"&lt;&gt;"&amp;$B648,$A$2:$A648,$A648)+COUNTIFS($L$2:$L648,"ET",$B$2:$B648,"&lt;&gt;"&amp;$B648,$A$2:$A648,$A648),COUNTIFS($L$2:$L648,"Tor",$B$2:$B648,"&lt;&gt;"&amp;$B648,$A$2:$A648,$A648)+COUNTIFS($L$2:$L648,"ET",$B$2:$B648,"&lt;&gt;"&amp;$B648,$A$2:$A648,$A648)&amp;":"&amp;COUNTIFS($L$2:$L648,"Tor",$B$2:$B648,$B648,$A$2:$A648,$A648)+COUNTIFS($L$2:$L648,"ET",$B$2:$B648,$B648,$A$2:$A648,$A648)),""),"")</f>
        <v/>
      </c>
      <c r="J648" s="18" t="str">
        <f>_xlfn.IFNA(IF(VLOOKUP($A648,Spiele!$A$2:$D$16,3,FALSE)=$B648,(COUNTIFS($L$1:$L647,"Tor",$B$1:$B647,$B648,$A$1:$A647,$A648)+COUNTIFS($L$1:$L647,"ET",$B$1:$B647,$B648,$A$1:$A647,$A648))-(COUNTIFS($L$1:$L647,"Tor",$B$1:$B647,"&lt;&gt;"&amp;$B648,$A$1:$A647,$A648)+COUNTIFS($L$1:$L647,"ET",$B$1:$B647,"&lt;&gt;"&amp;$B648,$A$1:$A647,$A648)),(COUNTIFS($L$1:$L647,"Tor",$B$1:$B647,$B648,$A$1:$A647,$A648)+COUNTIFS($L$1:$L647,"ET",$B$1:$B647,$B648,$A$1:$A647,$A648))-(COUNTIFS($L$1:$L647,"Tor",$B$1:$B647,"&lt;&gt;"&amp;$B648,$A$1:$A647,$A648)+COUNTIFS($L$1:$L647,"ET",$B$1:$B647,"&lt;&gt;"&amp;$B648,$A$1:$A647,$A648))),"")</f>
        <v/>
      </c>
      <c r="O648" s="17"/>
      <c r="AC648" s="14"/>
      <c r="AD648" s="14"/>
      <c r="AE648" s="18"/>
      <c r="AH648" s="19">
        <f t="shared" si="42"/>
        <v>0</v>
      </c>
      <c r="AI648" s="19">
        <f t="shared" si="43"/>
        <v>180</v>
      </c>
      <c r="AM648" s="19">
        <f>IF(Abschlüsse[[#This Row],[Ergeb]]="ET","",SQRT(($AF648-$AK648)^2+($AG648-$AL648)^2))</f>
        <v>0</v>
      </c>
      <c r="AO648" s="13"/>
      <c r="AP648" s="13"/>
      <c r="AQ648" s="19" t="str">
        <f t="shared" si="40"/>
        <v/>
      </c>
      <c r="AU648" s="19" t="str">
        <f t="shared" si="41"/>
        <v/>
      </c>
    </row>
    <row r="649" spans="3:47" ht="25.05" customHeight="1">
      <c r="C649" s="17" t="str">
        <f>IF($A649="","",IF(VLOOKUP($A649,Spiele!$A$2:$D$16,3,FALSE)=$B649,"H","G"))</f>
        <v/>
      </c>
      <c r="D649" s="17" t="str">
        <f>IF($B649="","",IF(VLOOKUP($A649,Spiele!$A$2:$F$16,3,FALSE)=$B649,VLOOKUP($A649,Spiele!$A$2:$F$16,4,FALSE),VLOOKUP($A649,Spiele!$A$2:$F$16,3,FALSE)))</f>
        <v/>
      </c>
      <c r="E649" s="18">
        <f>IF(Abschlüsse[[#This Row],[Ergeb]]="ET",0,COUNTIFS($A$2:$A649,$A649,$B$2:$B649,$B649,$L$2:$L649,"&lt;&gt;ET"))</f>
        <v>0</v>
      </c>
      <c r="F649" s="11"/>
      <c r="G649" s="12"/>
      <c r="H649" s="18">
        <f>COUNTIFS('Rote Karten'!$A$2:$A$4,$A649,'Rote Karten'!$D$2:$D$4,"&lt;&gt;"&amp;$B649,'Rote Karten'!$B$2:$B$4,"&lt;"&amp;$F649,'Rote Karten'!$C$2:$C$4,"&lt;="&amp;$G649)-COUNTIFS('Rote Karten'!$A$2:$A$4,$A649,'Rote Karten'!$D$2:$D$4,$B649,'Rote Karten'!$B$2:$B$4,"&lt;"&amp;$F649,'Rote Karten'!$C$2:$C$4,"&lt;="&amp;$G649)</f>
        <v>0</v>
      </c>
      <c r="I649" s="17" t="str">
        <f>IF(OR($L649="Tor",$L649="ET"),_xlfn.IFNA(IF(VLOOKUP($A649,Spiele!$A$2:$C$16,3,FALSE)=$B649,COUNTIFS($L$2:$L649,"Tor",$B$2:$B649,$B649,$A$2:$A649,$A649)+COUNTIFS($L$2:$L649,"ET",$B$2:$B649,$B649,$A$2:$A649,$A649)&amp;":"&amp;COUNTIFS($L$2:$L649,"Tor",$B$2:$B649,"&lt;&gt;"&amp;$B649,$A$2:$A649,$A649)+COUNTIFS($L$2:$L649,"ET",$B$2:$B649,"&lt;&gt;"&amp;$B649,$A$2:$A649,$A649),COUNTIFS($L$2:$L649,"Tor",$B$2:$B649,"&lt;&gt;"&amp;$B649,$A$2:$A649,$A649)+COUNTIFS($L$2:$L649,"ET",$B$2:$B649,"&lt;&gt;"&amp;$B649,$A$2:$A649,$A649)&amp;":"&amp;COUNTIFS($L$2:$L649,"Tor",$B$2:$B649,$B649,$A$2:$A649,$A649)+COUNTIFS($L$2:$L649,"ET",$B$2:$B649,$B649,$A$2:$A649,$A649)),""),"")</f>
        <v/>
      </c>
      <c r="J649" s="18" t="str">
        <f>_xlfn.IFNA(IF(VLOOKUP($A649,Spiele!$A$2:$D$16,3,FALSE)=$B649,(COUNTIFS($L$1:$L648,"Tor",$B$1:$B648,$B649,$A$1:$A648,$A649)+COUNTIFS($L$1:$L648,"ET",$B$1:$B648,$B649,$A$1:$A648,$A649))-(COUNTIFS($L$1:$L648,"Tor",$B$1:$B648,"&lt;&gt;"&amp;$B649,$A$1:$A648,$A649)+COUNTIFS($L$1:$L648,"ET",$B$1:$B648,"&lt;&gt;"&amp;$B649,$A$1:$A648,$A649)),(COUNTIFS($L$1:$L648,"Tor",$B$1:$B648,$B649,$A$1:$A648,$A649)+COUNTIFS($L$1:$L648,"ET",$B$1:$B648,$B649,$A$1:$A648,$A649))-(COUNTIFS($L$1:$L648,"Tor",$B$1:$B648,"&lt;&gt;"&amp;$B649,$A$1:$A648,$A649)+COUNTIFS($L$1:$L648,"ET",$B$1:$B648,"&lt;&gt;"&amp;$B649,$A$1:$A648,$A649))),"")</f>
        <v/>
      </c>
      <c r="O649" s="17"/>
      <c r="AC649" s="14"/>
      <c r="AD649" s="14"/>
      <c r="AE649" s="18"/>
      <c r="AH649" s="19">
        <f t="shared" si="42"/>
        <v>0</v>
      </c>
      <c r="AI649" s="19">
        <f t="shared" si="43"/>
        <v>180</v>
      </c>
      <c r="AM649" s="19">
        <f>IF(Abschlüsse[[#This Row],[Ergeb]]="ET","",SQRT(($AF649-$AK649)^2+($AG649-$AL649)^2))</f>
        <v>0</v>
      </c>
      <c r="AO649" s="13"/>
      <c r="AP649" s="13"/>
      <c r="AQ649" s="19" t="str">
        <f t="shared" si="40"/>
        <v/>
      </c>
      <c r="AU649" s="19" t="str">
        <f t="shared" si="41"/>
        <v/>
      </c>
    </row>
    <row r="650" spans="3:47" ht="25.05" customHeight="1">
      <c r="C650" s="17" t="str">
        <f>IF($A650="","",IF(VLOOKUP($A650,Spiele!$A$2:$D$16,3,FALSE)=$B650,"H","G"))</f>
        <v/>
      </c>
      <c r="D650" s="17" t="str">
        <f>IF($B650="","",IF(VLOOKUP($A650,Spiele!$A$2:$F$16,3,FALSE)=$B650,VLOOKUP($A650,Spiele!$A$2:$F$16,4,FALSE),VLOOKUP($A650,Spiele!$A$2:$F$16,3,FALSE)))</f>
        <v/>
      </c>
      <c r="E650" s="18">
        <f>IF(Abschlüsse[[#This Row],[Ergeb]]="ET",0,COUNTIFS($A$2:$A650,$A650,$B$2:$B650,$B650,$L$2:$L650,"&lt;&gt;ET"))</f>
        <v>0</v>
      </c>
      <c r="F650" s="11"/>
      <c r="G650" s="12"/>
      <c r="H650" s="18">
        <f>COUNTIFS('Rote Karten'!$A$2:$A$4,$A650,'Rote Karten'!$D$2:$D$4,"&lt;&gt;"&amp;$B650,'Rote Karten'!$B$2:$B$4,"&lt;"&amp;$F650,'Rote Karten'!$C$2:$C$4,"&lt;="&amp;$G650)-COUNTIFS('Rote Karten'!$A$2:$A$4,$A650,'Rote Karten'!$D$2:$D$4,$B650,'Rote Karten'!$B$2:$B$4,"&lt;"&amp;$F650,'Rote Karten'!$C$2:$C$4,"&lt;="&amp;$G650)</f>
        <v>0</v>
      </c>
      <c r="I650" s="17" t="str">
        <f>IF(OR($L650="Tor",$L650="ET"),_xlfn.IFNA(IF(VLOOKUP($A650,Spiele!$A$2:$C$16,3,FALSE)=$B650,COUNTIFS($L$2:$L650,"Tor",$B$2:$B650,$B650,$A$2:$A650,$A650)+COUNTIFS($L$2:$L650,"ET",$B$2:$B650,$B650,$A$2:$A650,$A650)&amp;":"&amp;COUNTIFS($L$2:$L650,"Tor",$B$2:$B650,"&lt;&gt;"&amp;$B650,$A$2:$A650,$A650)+COUNTIFS($L$2:$L650,"ET",$B$2:$B650,"&lt;&gt;"&amp;$B650,$A$2:$A650,$A650),COUNTIFS($L$2:$L650,"Tor",$B$2:$B650,"&lt;&gt;"&amp;$B650,$A$2:$A650,$A650)+COUNTIFS($L$2:$L650,"ET",$B$2:$B650,"&lt;&gt;"&amp;$B650,$A$2:$A650,$A650)&amp;":"&amp;COUNTIFS($L$2:$L650,"Tor",$B$2:$B650,$B650,$A$2:$A650,$A650)+COUNTIFS($L$2:$L650,"ET",$B$2:$B650,$B650,$A$2:$A650,$A650)),""),"")</f>
        <v/>
      </c>
      <c r="J650" s="18" t="str">
        <f>_xlfn.IFNA(IF(VLOOKUP($A650,Spiele!$A$2:$D$16,3,FALSE)=$B650,(COUNTIFS($L$1:$L649,"Tor",$B$1:$B649,$B650,$A$1:$A649,$A650)+COUNTIFS($L$1:$L649,"ET",$B$1:$B649,$B650,$A$1:$A649,$A650))-(COUNTIFS($L$1:$L649,"Tor",$B$1:$B649,"&lt;&gt;"&amp;$B650,$A$1:$A649,$A650)+COUNTIFS($L$1:$L649,"ET",$B$1:$B649,"&lt;&gt;"&amp;$B650,$A$1:$A649,$A650)),(COUNTIFS($L$1:$L649,"Tor",$B$1:$B649,$B650,$A$1:$A649,$A650)+COUNTIFS($L$1:$L649,"ET",$B$1:$B649,$B650,$A$1:$A649,$A650))-(COUNTIFS($L$1:$L649,"Tor",$B$1:$B649,"&lt;&gt;"&amp;$B650,$A$1:$A649,$A650)+COUNTIFS($L$1:$L649,"ET",$B$1:$B649,"&lt;&gt;"&amp;$B650,$A$1:$A649,$A650))),"")</f>
        <v/>
      </c>
      <c r="O650" s="17"/>
      <c r="AC650" s="14"/>
      <c r="AD650" s="14"/>
      <c r="AE650" s="18"/>
      <c r="AH650" s="19">
        <f t="shared" si="42"/>
        <v>0</v>
      </c>
      <c r="AI650" s="19">
        <f t="shared" si="43"/>
        <v>180</v>
      </c>
      <c r="AM650" s="19">
        <f>IF(Abschlüsse[[#This Row],[Ergeb]]="ET","",SQRT(($AF650-$AK650)^2+($AG650-$AL650)^2))</f>
        <v>0</v>
      </c>
      <c r="AO650" s="13"/>
      <c r="AP650" s="13"/>
      <c r="AQ650" s="19" t="str">
        <f t="shared" si="40"/>
        <v/>
      </c>
      <c r="AU650" s="19" t="str">
        <f t="shared" si="41"/>
        <v/>
      </c>
    </row>
    <row r="651" spans="3:47" ht="25.05" customHeight="1">
      <c r="C651" s="17" t="str">
        <f>IF($A651="","",IF(VLOOKUP($A651,Spiele!$A$2:$D$16,3,FALSE)=$B651,"H","G"))</f>
        <v/>
      </c>
      <c r="D651" s="17" t="str">
        <f>IF($B651="","",IF(VLOOKUP($A651,Spiele!$A$2:$F$16,3,FALSE)=$B651,VLOOKUP($A651,Spiele!$A$2:$F$16,4,FALSE),VLOOKUP($A651,Spiele!$A$2:$F$16,3,FALSE)))</f>
        <v/>
      </c>
      <c r="E651" s="18">
        <f>IF(Abschlüsse[[#This Row],[Ergeb]]="ET",0,COUNTIFS($A$2:$A651,$A651,$B$2:$B651,$B651,$L$2:$L651,"&lt;&gt;ET"))</f>
        <v>0</v>
      </c>
      <c r="F651" s="11"/>
      <c r="G651" s="12"/>
      <c r="H651" s="18">
        <f>COUNTIFS('Rote Karten'!$A$2:$A$4,$A651,'Rote Karten'!$D$2:$D$4,"&lt;&gt;"&amp;$B651,'Rote Karten'!$B$2:$B$4,"&lt;"&amp;$F651,'Rote Karten'!$C$2:$C$4,"&lt;="&amp;$G651)-COUNTIFS('Rote Karten'!$A$2:$A$4,$A651,'Rote Karten'!$D$2:$D$4,$B651,'Rote Karten'!$B$2:$B$4,"&lt;"&amp;$F651,'Rote Karten'!$C$2:$C$4,"&lt;="&amp;$G651)</f>
        <v>0</v>
      </c>
      <c r="I651" s="17" t="str">
        <f>IF(OR($L651="Tor",$L651="ET"),_xlfn.IFNA(IF(VLOOKUP($A651,Spiele!$A$2:$C$16,3,FALSE)=$B651,COUNTIFS($L$2:$L651,"Tor",$B$2:$B651,$B651,$A$2:$A651,$A651)+COUNTIFS($L$2:$L651,"ET",$B$2:$B651,$B651,$A$2:$A651,$A651)&amp;":"&amp;COUNTIFS($L$2:$L651,"Tor",$B$2:$B651,"&lt;&gt;"&amp;$B651,$A$2:$A651,$A651)+COUNTIFS($L$2:$L651,"ET",$B$2:$B651,"&lt;&gt;"&amp;$B651,$A$2:$A651,$A651),COUNTIFS($L$2:$L651,"Tor",$B$2:$B651,"&lt;&gt;"&amp;$B651,$A$2:$A651,$A651)+COUNTIFS($L$2:$L651,"ET",$B$2:$B651,"&lt;&gt;"&amp;$B651,$A$2:$A651,$A651)&amp;":"&amp;COUNTIFS($L$2:$L651,"Tor",$B$2:$B651,$B651,$A$2:$A651,$A651)+COUNTIFS($L$2:$L651,"ET",$B$2:$B651,$B651,$A$2:$A651,$A651)),""),"")</f>
        <v/>
      </c>
      <c r="J651" s="18" t="str">
        <f>_xlfn.IFNA(IF(VLOOKUP($A651,Spiele!$A$2:$D$16,3,FALSE)=$B651,(COUNTIFS($L$1:$L650,"Tor",$B$1:$B650,$B651,$A$1:$A650,$A651)+COUNTIFS($L$1:$L650,"ET",$B$1:$B650,$B651,$A$1:$A650,$A651))-(COUNTIFS($L$1:$L650,"Tor",$B$1:$B650,"&lt;&gt;"&amp;$B651,$A$1:$A650,$A651)+COUNTIFS($L$1:$L650,"ET",$B$1:$B650,"&lt;&gt;"&amp;$B651,$A$1:$A650,$A651)),(COUNTIFS($L$1:$L650,"Tor",$B$1:$B650,$B651,$A$1:$A650,$A651)+COUNTIFS($L$1:$L650,"ET",$B$1:$B650,$B651,$A$1:$A650,$A651))-(COUNTIFS($L$1:$L650,"Tor",$B$1:$B650,"&lt;&gt;"&amp;$B651,$A$1:$A650,$A651)+COUNTIFS($L$1:$L650,"ET",$B$1:$B650,"&lt;&gt;"&amp;$B651,$A$1:$A650,$A651))),"")</f>
        <v/>
      </c>
      <c r="O651" s="17"/>
      <c r="AC651" s="14"/>
      <c r="AD651" s="14"/>
      <c r="AE651" s="18"/>
      <c r="AH651" s="19">
        <f t="shared" si="42"/>
        <v>0</v>
      </c>
      <c r="AI651" s="19">
        <f t="shared" si="43"/>
        <v>180</v>
      </c>
      <c r="AM651" s="19">
        <f>IF(Abschlüsse[[#This Row],[Ergeb]]="ET","",SQRT(($AF651-$AK651)^2+($AG651-$AL651)^2))</f>
        <v>0</v>
      </c>
      <c r="AO651" s="13"/>
      <c r="AP651" s="13"/>
      <c r="AQ651" s="19" t="str">
        <f t="shared" si="40"/>
        <v/>
      </c>
      <c r="AU651" s="19" t="str">
        <f t="shared" si="41"/>
        <v/>
      </c>
    </row>
    <row r="652" spans="3:47" ht="25.05" customHeight="1">
      <c r="C652" s="17" t="str">
        <f>IF($A652="","",IF(VLOOKUP($A652,Spiele!$A$2:$D$16,3,FALSE)=$B652,"H","G"))</f>
        <v/>
      </c>
      <c r="D652" s="17" t="str">
        <f>IF($B652="","",IF(VLOOKUP($A652,Spiele!$A$2:$F$16,3,FALSE)=$B652,VLOOKUP($A652,Spiele!$A$2:$F$16,4,FALSE),VLOOKUP($A652,Spiele!$A$2:$F$16,3,FALSE)))</f>
        <v/>
      </c>
      <c r="E652" s="18">
        <f>IF(Abschlüsse[[#This Row],[Ergeb]]="ET",0,COUNTIFS($A$2:$A652,$A652,$B$2:$B652,$B652,$L$2:$L652,"&lt;&gt;ET"))</f>
        <v>0</v>
      </c>
      <c r="F652" s="11"/>
      <c r="G652" s="12"/>
      <c r="H652" s="18">
        <f>COUNTIFS('Rote Karten'!$A$2:$A$4,$A652,'Rote Karten'!$D$2:$D$4,"&lt;&gt;"&amp;$B652,'Rote Karten'!$B$2:$B$4,"&lt;"&amp;$F652,'Rote Karten'!$C$2:$C$4,"&lt;="&amp;$G652)-COUNTIFS('Rote Karten'!$A$2:$A$4,$A652,'Rote Karten'!$D$2:$D$4,$B652,'Rote Karten'!$B$2:$B$4,"&lt;"&amp;$F652,'Rote Karten'!$C$2:$C$4,"&lt;="&amp;$G652)</f>
        <v>0</v>
      </c>
      <c r="I652" s="17" t="str">
        <f>IF(OR($L652="Tor",$L652="ET"),_xlfn.IFNA(IF(VLOOKUP($A652,Spiele!$A$2:$C$16,3,FALSE)=$B652,COUNTIFS($L$2:$L652,"Tor",$B$2:$B652,$B652,$A$2:$A652,$A652)+COUNTIFS($L$2:$L652,"ET",$B$2:$B652,$B652,$A$2:$A652,$A652)&amp;":"&amp;COUNTIFS($L$2:$L652,"Tor",$B$2:$B652,"&lt;&gt;"&amp;$B652,$A$2:$A652,$A652)+COUNTIFS($L$2:$L652,"ET",$B$2:$B652,"&lt;&gt;"&amp;$B652,$A$2:$A652,$A652),COUNTIFS($L$2:$L652,"Tor",$B$2:$B652,"&lt;&gt;"&amp;$B652,$A$2:$A652,$A652)+COUNTIFS($L$2:$L652,"ET",$B$2:$B652,"&lt;&gt;"&amp;$B652,$A$2:$A652,$A652)&amp;":"&amp;COUNTIFS($L$2:$L652,"Tor",$B$2:$B652,$B652,$A$2:$A652,$A652)+COUNTIFS($L$2:$L652,"ET",$B$2:$B652,$B652,$A$2:$A652,$A652)),""),"")</f>
        <v/>
      </c>
      <c r="J652" s="18" t="str">
        <f>_xlfn.IFNA(IF(VLOOKUP($A652,Spiele!$A$2:$D$16,3,FALSE)=$B652,(COUNTIFS($L$1:$L651,"Tor",$B$1:$B651,$B652,$A$1:$A651,$A652)+COUNTIFS($L$1:$L651,"ET",$B$1:$B651,$B652,$A$1:$A651,$A652))-(COUNTIFS($L$1:$L651,"Tor",$B$1:$B651,"&lt;&gt;"&amp;$B652,$A$1:$A651,$A652)+COUNTIFS($L$1:$L651,"ET",$B$1:$B651,"&lt;&gt;"&amp;$B652,$A$1:$A651,$A652)),(COUNTIFS($L$1:$L651,"Tor",$B$1:$B651,$B652,$A$1:$A651,$A652)+COUNTIFS($L$1:$L651,"ET",$B$1:$B651,$B652,$A$1:$A651,$A652))-(COUNTIFS($L$1:$L651,"Tor",$B$1:$B651,"&lt;&gt;"&amp;$B652,$A$1:$A651,$A652)+COUNTIFS($L$1:$L651,"ET",$B$1:$B651,"&lt;&gt;"&amp;$B652,$A$1:$A651,$A652))),"")</f>
        <v/>
      </c>
      <c r="O652" s="17"/>
      <c r="AC652" s="14"/>
      <c r="AD652" s="14"/>
      <c r="AE652" s="18"/>
      <c r="AH652" s="19">
        <f t="shared" si="42"/>
        <v>0</v>
      </c>
      <c r="AI652" s="19">
        <f t="shared" si="43"/>
        <v>180</v>
      </c>
      <c r="AM652" s="19">
        <f>IF(Abschlüsse[[#This Row],[Ergeb]]="ET","",SQRT(($AF652-$AK652)^2+($AG652-$AL652)^2))</f>
        <v>0</v>
      </c>
      <c r="AO652" s="13"/>
      <c r="AP652" s="13"/>
      <c r="AQ652" s="19" t="str">
        <f t="shared" si="40"/>
        <v/>
      </c>
      <c r="AU652" s="19" t="str">
        <f t="shared" si="41"/>
        <v/>
      </c>
    </row>
    <row r="653" spans="3:47" ht="25.05" customHeight="1">
      <c r="C653" s="17" t="str">
        <f>IF($A653="","",IF(VLOOKUP($A653,Spiele!$A$2:$D$16,3,FALSE)=$B653,"H","G"))</f>
        <v/>
      </c>
      <c r="D653" s="17" t="str">
        <f>IF($B653="","",IF(VLOOKUP($A653,Spiele!$A$2:$F$16,3,FALSE)=$B653,VLOOKUP($A653,Spiele!$A$2:$F$16,4,FALSE),VLOOKUP($A653,Spiele!$A$2:$F$16,3,FALSE)))</f>
        <v/>
      </c>
      <c r="E653" s="18">
        <f>IF(Abschlüsse[[#This Row],[Ergeb]]="ET",0,COUNTIFS($A$2:$A653,$A653,$B$2:$B653,$B653,$L$2:$L653,"&lt;&gt;ET"))</f>
        <v>0</v>
      </c>
      <c r="F653" s="11"/>
      <c r="G653" s="12"/>
      <c r="H653" s="18">
        <f>COUNTIFS('Rote Karten'!$A$2:$A$4,$A653,'Rote Karten'!$D$2:$D$4,"&lt;&gt;"&amp;$B653,'Rote Karten'!$B$2:$B$4,"&lt;"&amp;$F653,'Rote Karten'!$C$2:$C$4,"&lt;="&amp;$G653)-COUNTIFS('Rote Karten'!$A$2:$A$4,$A653,'Rote Karten'!$D$2:$D$4,$B653,'Rote Karten'!$B$2:$B$4,"&lt;"&amp;$F653,'Rote Karten'!$C$2:$C$4,"&lt;="&amp;$G653)</f>
        <v>0</v>
      </c>
      <c r="I653" s="17" t="str">
        <f>IF(OR($L653="Tor",$L653="ET"),_xlfn.IFNA(IF(VLOOKUP($A653,Spiele!$A$2:$C$16,3,FALSE)=$B653,COUNTIFS($L$2:$L653,"Tor",$B$2:$B653,$B653,$A$2:$A653,$A653)+COUNTIFS($L$2:$L653,"ET",$B$2:$B653,$B653,$A$2:$A653,$A653)&amp;":"&amp;COUNTIFS($L$2:$L653,"Tor",$B$2:$B653,"&lt;&gt;"&amp;$B653,$A$2:$A653,$A653)+COUNTIFS($L$2:$L653,"ET",$B$2:$B653,"&lt;&gt;"&amp;$B653,$A$2:$A653,$A653),COUNTIFS($L$2:$L653,"Tor",$B$2:$B653,"&lt;&gt;"&amp;$B653,$A$2:$A653,$A653)+COUNTIFS($L$2:$L653,"ET",$B$2:$B653,"&lt;&gt;"&amp;$B653,$A$2:$A653,$A653)&amp;":"&amp;COUNTIFS($L$2:$L653,"Tor",$B$2:$B653,$B653,$A$2:$A653,$A653)+COUNTIFS($L$2:$L653,"ET",$B$2:$B653,$B653,$A$2:$A653,$A653)),""),"")</f>
        <v/>
      </c>
      <c r="J653" s="18" t="str">
        <f>_xlfn.IFNA(IF(VLOOKUP($A653,Spiele!$A$2:$D$16,3,FALSE)=$B653,(COUNTIFS($L$1:$L652,"Tor",$B$1:$B652,$B653,$A$1:$A652,$A653)+COUNTIFS($L$1:$L652,"ET",$B$1:$B652,$B653,$A$1:$A652,$A653))-(COUNTIFS($L$1:$L652,"Tor",$B$1:$B652,"&lt;&gt;"&amp;$B653,$A$1:$A652,$A653)+COUNTIFS($L$1:$L652,"ET",$B$1:$B652,"&lt;&gt;"&amp;$B653,$A$1:$A652,$A653)),(COUNTIFS($L$1:$L652,"Tor",$B$1:$B652,$B653,$A$1:$A652,$A653)+COUNTIFS($L$1:$L652,"ET",$B$1:$B652,$B653,$A$1:$A652,$A653))-(COUNTIFS($L$1:$L652,"Tor",$B$1:$B652,"&lt;&gt;"&amp;$B653,$A$1:$A652,$A653)+COUNTIFS($L$1:$L652,"ET",$B$1:$B652,"&lt;&gt;"&amp;$B653,$A$1:$A652,$A653))),"")</f>
        <v/>
      </c>
      <c r="O653" s="17"/>
      <c r="AC653" s="14"/>
      <c r="AD653" s="14"/>
      <c r="AE653" s="18"/>
      <c r="AH653" s="19">
        <f t="shared" si="42"/>
        <v>0</v>
      </c>
      <c r="AI653" s="19">
        <f t="shared" si="43"/>
        <v>180</v>
      </c>
      <c r="AM653" s="19">
        <f>IF(Abschlüsse[[#This Row],[Ergeb]]="ET","",SQRT(($AF653-$AK653)^2+($AG653-$AL653)^2))</f>
        <v>0</v>
      </c>
      <c r="AO653" s="13"/>
      <c r="AP653" s="13"/>
      <c r="AQ653" s="19" t="str">
        <f t="shared" si="40"/>
        <v/>
      </c>
      <c r="AU653" s="19" t="str">
        <f t="shared" si="41"/>
        <v/>
      </c>
    </row>
    <row r="654" spans="3:47" ht="25.05" customHeight="1">
      <c r="C654" s="17" t="str">
        <f>IF($A654="","",IF(VLOOKUP($A654,Spiele!$A$2:$D$16,3,FALSE)=$B654,"H","G"))</f>
        <v/>
      </c>
      <c r="D654" s="17" t="str">
        <f>IF($B654="","",IF(VLOOKUP($A654,Spiele!$A$2:$F$16,3,FALSE)=$B654,VLOOKUP($A654,Spiele!$A$2:$F$16,4,FALSE),VLOOKUP($A654,Spiele!$A$2:$F$16,3,FALSE)))</f>
        <v/>
      </c>
      <c r="E654" s="18">
        <f>IF(Abschlüsse[[#This Row],[Ergeb]]="ET",0,COUNTIFS($A$2:$A654,$A654,$B$2:$B654,$B654,$L$2:$L654,"&lt;&gt;ET"))</f>
        <v>0</v>
      </c>
      <c r="F654" s="11"/>
      <c r="G654" s="12"/>
      <c r="H654" s="18">
        <f>COUNTIFS('Rote Karten'!$A$2:$A$4,$A654,'Rote Karten'!$D$2:$D$4,"&lt;&gt;"&amp;$B654,'Rote Karten'!$B$2:$B$4,"&lt;"&amp;$F654,'Rote Karten'!$C$2:$C$4,"&lt;="&amp;$G654)-COUNTIFS('Rote Karten'!$A$2:$A$4,$A654,'Rote Karten'!$D$2:$D$4,$B654,'Rote Karten'!$B$2:$B$4,"&lt;"&amp;$F654,'Rote Karten'!$C$2:$C$4,"&lt;="&amp;$G654)</f>
        <v>0</v>
      </c>
      <c r="I654" s="17" t="str">
        <f>IF(OR($L654="Tor",$L654="ET"),_xlfn.IFNA(IF(VLOOKUP($A654,Spiele!$A$2:$C$16,3,FALSE)=$B654,COUNTIFS($L$2:$L654,"Tor",$B$2:$B654,$B654,$A$2:$A654,$A654)+COUNTIFS($L$2:$L654,"ET",$B$2:$B654,$B654,$A$2:$A654,$A654)&amp;":"&amp;COUNTIFS($L$2:$L654,"Tor",$B$2:$B654,"&lt;&gt;"&amp;$B654,$A$2:$A654,$A654)+COUNTIFS($L$2:$L654,"ET",$B$2:$B654,"&lt;&gt;"&amp;$B654,$A$2:$A654,$A654),COUNTIFS($L$2:$L654,"Tor",$B$2:$B654,"&lt;&gt;"&amp;$B654,$A$2:$A654,$A654)+COUNTIFS($L$2:$L654,"ET",$B$2:$B654,"&lt;&gt;"&amp;$B654,$A$2:$A654,$A654)&amp;":"&amp;COUNTIFS($L$2:$L654,"Tor",$B$2:$B654,$B654,$A$2:$A654,$A654)+COUNTIFS($L$2:$L654,"ET",$B$2:$B654,$B654,$A$2:$A654,$A654)),""),"")</f>
        <v/>
      </c>
      <c r="J654" s="18" t="str">
        <f>_xlfn.IFNA(IF(VLOOKUP($A654,Spiele!$A$2:$D$16,3,FALSE)=$B654,(COUNTIFS($L$1:$L653,"Tor",$B$1:$B653,$B654,$A$1:$A653,$A654)+COUNTIFS($L$1:$L653,"ET",$B$1:$B653,$B654,$A$1:$A653,$A654))-(COUNTIFS($L$1:$L653,"Tor",$B$1:$B653,"&lt;&gt;"&amp;$B654,$A$1:$A653,$A654)+COUNTIFS($L$1:$L653,"ET",$B$1:$B653,"&lt;&gt;"&amp;$B654,$A$1:$A653,$A654)),(COUNTIFS($L$1:$L653,"Tor",$B$1:$B653,$B654,$A$1:$A653,$A654)+COUNTIFS($L$1:$L653,"ET",$B$1:$B653,$B654,$A$1:$A653,$A654))-(COUNTIFS($L$1:$L653,"Tor",$B$1:$B653,"&lt;&gt;"&amp;$B654,$A$1:$A653,$A654)+COUNTIFS($L$1:$L653,"ET",$B$1:$B653,"&lt;&gt;"&amp;$B654,$A$1:$A653,$A654))),"")</f>
        <v/>
      </c>
      <c r="O654" s="17"/>
      <c r="AC654" s="14"/>
      <c r="AD654" s="14"/>
      <c r="AE654" s="18"/>
      <c r="AH654" s="19">
        <f t="shared" si="42"/>
        <v>0</v>
      </c>
      <c r="AI654" s="19">
        <f t="shared" si="43"/>
        <v>180</v>
      </c>
      <c r="AM654" s="19">
        <f>IF(Abschlüsse[[#This Row],[Ergeb]]="ET","",SQRT(($AF654-$AK654)^2+($AG654-$AL654)^2))</f>
        <v>0</v>
      </c>
      <c r="AO654" s="13"/>
      <c r="AP654" s="13"/>
      <c r="AQ654" s="19" t="str">
        <f t="shared" si="40"/>
        <v/>
      </c>
      <c r="AU654" s="19" t="str">
        <f t="shared" si="41"/>
        <v/>
      </c>
    </row>
    <row r="655" spans="3:47" ht="25.05" customHeight="1">
      <c r="C655" s="17" t="str">
        <f>IF($A655="","",IF(VLOOKUP($A655,Spiele!$A$2:$D$16,3,FALSE)=$B655,"H","G"))</f>
        <v/>
      </c>
      <c r="D655" s="17" t="str">
        <f>IF($B655="","",IF(VLOOKUP($A655,Spiele!$A$2:$F$16,3,FALSE)=$B655,VLOOKUP($A655,Spiele!$A$2:$F$16,4,FALSE),VLOOKUP($A655,Spiele!$A$2:$F$16,3,FALSE)))</f>
        <v/>
      </c>
      <c r="E655" s="18">
        <f>IF(Abschlüsse[[#This Row],[Ergeb]]="ET",0,COUNTIFS($A$2:$A655,$A655,$B$2:$B655,$B655,$L$2:$L655,"&lt;&gt;ET"))</f>
        <v>0</v>
      </c>
      <c r="F655" s="11"/>
      <c r="G655" s="12"/>
      <c r="H655" s="18">
        <f>COUNTIFS('Rote Karten'!$A$2:$A$4,$A655,'Rote Karten'!$D$2:$D$4,"&lt;&gt;"&amp;$B655,'Rote Karten'!$B$2:$B$4,"&lt;"&amp;$F655,'Rote Karten'!$C$2:$C$4,"&lt;="&amp;$G655)-COUNTIFS('Rote Karten'!$A$2:$A$4,$A655,'Rote Karten'!$D$2:$D$4,$B655,'Rote Karten'!$B$2:$B$4,"&lt;"&amp;$F655,'Rote Karten'!$C$2:$C$4,"&lt;="&amp;$G655)</f>
        <v>0</v>
      </c>
      <c r="I655" s="17" t="str">
        <f>IF(OR($L655="Tor",$L655="ET"),_xlfn.IFNA(IF(VLOOKUP($A655,Spiele!$A$2:$C$16,3,FALSE)=$B655,COUNTIFS($L$2:$L655,"Tor",$B$2:$B655,$B655,$A$2:$A655,$A655)+COUNTIFS($L$2:$L655,"ET",$B$2:$B655,$B655,$A$2:$A655,$A655)&amp;":"&amp;COUNTIFS($L$2:$L655,"Tor",$B$2:$B655,"&lt;&gt;"&amp;$B655,$A$2:$A655,$A655)+COUNTIFS($L$2:$L655,"ET",$B$2:$B655,"&lt;&gt;"&amp;$B655,$A$2:$A655,$A655),COUNTIFS($L$2:$L655,"Tor",$B$2:$B655,"&lt;&gt;"&amp;$B655,$A$2:$A655,$A655)+COUNTIFS($L$2:$L655,"ET",$B$2:$B655,"&lt;&gt;"&amp;$B655,$A$2:$A655,$A655)&amp;":"&amp;COUNTIFS($L$2:$L655,"Tor",$B$2:$B655,$B655,$A$2:$A655,$A655)+COUNTIFS($L$2:$L655,"ET",$B$2:$B655,$B655,$A$2:$A655,$A655)),""),"")</f>
        <v/>
      </c>
      <c r="J655" s="18" t="str">
        <f>_xlfn.IFNA(IF(VLOOKUP($A655,Spiele!$A$2:$D$16,3,FALSE)=$B655,(COUNTIFS($L$1:$L654,"Tor",$B$1:$B654,$B655,$A$1:$A654,$A655)+COUNTIFS($L$1:$L654,"ET",$B$1:$B654,$B655,$A$1:$A654,$A655))-(COUNTIFS($L$1:$L654,"Tor",$B$1:$B654,"&lt;&gt;"&amp;$B655,$A$1:$A654,$A655)+COUNTIFS($L$1:$L654,"ET",$B$1:$B654,"&lt;&gt;"&amp;$B655,$A$1:$A654,$A655)),(COUNTIFS($L$1:$L654,"Tor",$B$1:$B654,$B655,$A$1:$A654,$A655)+COUNTIFS($L$1:$L654,"ET",$B$1:$B654,$B655,$A$1:$A654,$A655))-(COUNTIFS($L$1:$L654,"Tor",$B$1:$B654,"&lt;&gt;"&amp;$B655,$A$1:$A654,$A655)+COUNTIFS($L$1:$L654,"ET",$B$1:$B654,"&lt;&gt;"&amp;$B655,$A$1:$A654,$A655))),"")</f>
        <v/>
      </c>
      <c r="O655" s="17"/>
      <c r="AC655" s="14"/>
      <c r="AD655" s="14"/>
      <c r="AE655" s="18"/>
      <c r="AH655" s="19">
        <f t="shared" si="42"/>
        <v>0</v>
      </c>
      <c r="AI655" s="19">
        <f t="shared" si="43"/>
        <v>180</v>
      </c>
      <c r="AM655" s="19">
        <f>IF(Abschlüsse[[#This Row],[Ergeb]]="ET","",SQRT(($AF655-$AK655)^2+($AG655-$AL655)^2))</f>
        <v>0</v>
      </c>
      <c r="AO655" s="13"/>
      <c r="AP655" s="13"/>
      <c r="AQ655" s="19" t="str">
        <f t="shared" si="40"/>
        <v/>
      </c>
      <c r="AU655" s="19" t="str">
        <f t="shared" si="41"/>
        <v/>
      </c>
    </row>
    <row r="656" spans="3:47" ht="25.05" customHeight="1">
      <c r="C656" s="17" t="str">
        <f>IF($A656="","",IF(VLOOKUP($A656,Spiele!$A$2:$D$16,3,FALSE)=$B656,"H","G"))</f>
        <v/>
      </c>
      <c r="D656" s="17" t="str">
        <f>IF($B656="","",IF(VLOOKUP($A656,Spiele!$A$2:$F$16,3,FALSE)=$B656,VLOOKUP($A656,Spiele!$A$2:$F$16,4,FALSE),VLOOKUP($A656,Spiele!$A$2:$F$16,3,FALSE)))</f>
        <v/>
      </c>
      <c r="E656" s="18">
        <f>IF(Abschlüsse[[#This Row],[Ergeb]]="ET",0,COUNTIFS($A$2:$A656,$A656,$B$2:$B656,$B656,$L$2:$L656,"&lt;&gt;ET"))</f>
        <v>0</v>
      </c>
      <c r="F656" s="11"/>
      <c r="G656" s="12"/>
      <c r="H656" s="18">
        <f>COUNTIFS('Rote Karten'!$A$2:$A$4,$A656,'Rote Karten'!$D$2:$D$4,"&lt;&gt;"&amp;$B656,'Rote Karten'!$B$2:$B$4,"&lt;"&amp;$F656,'Rote Karten'!$C$2:$C$4,"&lt;="&amp;$G656)-COUNTIFS('Rote Karten'!$A$2:$A$4,$A656,'Rote Karten'!$D$2:$D$4,$B656,'Rote Karten'!$B$2:$B$4,"&lt;"&amp;$F656,'Rote Karten'!$C$2:$C$4,"&lt;="&amp;$G656)</f>
        <v>0</v>
      </c>
      <c r="I656" s="17" t="str">
        <f>IF(OR($L656="Tor",$L656="ET"),_xlfn.IFNA(IF(VLOOKUP($A656,Spiele!$A$2:$C$16,3,FALSE)=$B656,COUNTIFS($L$2:$L656,"Tor",$B$2:$B656,$B656,$A$2:$A656,$A656)+COUNTIFS($L$2:$L656,"ET",$B$2:$B656,$B656,$A$2:$A656,$A656)&amp;":"&amp;COUNTIFS($L$2:$L656,"Tor",$B$2:$B656,"&lt;&gt;"&amp;$B656,$A$2:$A656,$A656)+COUNTIFS($L$2:$L656,"ET",$B$2:$B656,"&lt;&gt;"&amp;$B656,$A$2:$A656,$A656),COUNTIFS($L$2:$L656,"Tor",$B$2:$B656,"&lt;&gt;"&amp;$B656,$A$2:$A656,$A656)+COUNTIFS($L$2:$L656,"ET",$B$2:$B656,"&lt;&gt;"&amp;$B656,$A$2:$A656,$A656)&amp;":"&amp;COUNTIFS($L$2:$L656,"Tor",$B$2:$B656,$B656,$A$2:$A656,$A656)+COUNTIFS($L$2:$L656,"ET",$B$2:$B656,$B656,$A$2:$A656,$A656)),""),"")</f>
        <v/>
      </c>
      <c r="J656" s="18" t="str">
        <f>_xlfn.IFNA(IF(VLOOKUP($A656,Spiele!$A$2:$D$16,3,FALSE)=$B656,(COUNTIFS($L$1:$L655,"Tor",$B$1:$B655,$B656,$A$1:$A655,$A656)+COUNTIFS($L$1:$L655,"ET",$B$1:$B655,$B656,$A$1:$A655,$A656))-(COUNTIFS($L$1:$L655,"Tor",$B$1:$B655,"&lt;&gt;"&amp;$B656,$A$1:$A655,$A656)+COUNTIFS($L$1:$L655,"ET",$B$1:$B655,"&lt;&gt;"&amp;$B656,$A$1:$A655,$A656)),(COUNTIFS($L$1:$L655,"Tor",$B$1:$B655,$B656,$A$1:$A655,$A656)+COUNTIFS($L$1:$L655,"ET",$B$1:$B655,$B656,$A$1:$A655,$A656))-(COUNTIFS($L$1:$L655,"Tor",$B$1:$B655,"&lt;&gt;"&amp;$B656,$A$1:$A655,$A656)+COUNTIFS($L$1:$L655,"ET",$B$1:$B655,"&lt;&gt;"&amp;$B656,$A$1:$A655,$A656))),"")</f>
        <v/>
      </c>
      <c r="O656" s="17"/>
      <c r="AC656" s="14"/>
      <c r="AD656" s="14"/>
      <c r="AE656" s="18"/>
      <c r="AH656" s="19">
        <f t="shared" si="42"/>
        <v>0</v>
      </c>
      <c r="AI656" s="19">
        <f t="shared" si="43"/>
        <v>180</v>
      </c>
      <c r="AM656" s="19">
        <f>IF(Abschlüsse[[#This Row],[Ergeb]]="ET","",SQRT(($AF656-$AK656)^2+($AG656-$AL656)^2))</f>
        <v>0</v>
      </c>
      <c r="AO656" s="13"/>
      <c r="AP656" s="13"/>
      <c r="AQ656" s="19" t="str">
        <f t="shared" si="40"/>
        <v/>
      </c>
      <c r="AU656" s="19" t="str">
        <f t="shared" si="41"/>
        <v/>
      </c>
    </row>
    <row r="657" spans="3:47" ht="25.05" customHeight="1">
      <c r="C657" s="17" t="str">
        <f>IF($A657="","",IF(VLOOKUP($A657,Spiele!$A$2:$D$16,3,FALSE)=$B657,"H","G"))</f>
        <v/>
      </c>
      <c r="D657" s="17" t="str">
        <f>IF($B657="","",IF(VLOOKUP($A657,Spiele!$A$2:$F$16,3,FALSE)=$B657,VLOOKUP($A657,Spiele!$A$2:$F$16,4,FALSE),VLOOKUP($A657,Spiele!$A$2:$F$16,3,FALSE)))</f>
        <v/>
      </c>
      <c r="E657" s="18">
        <f>IF(Abschlüsse[[#This Row],[Ergeb]]="ET",0,COUNTIFS($A$2:$A657,$A657,$B$2:$B657,$B657,$L$2:$L657,"&lt;&gt;ET"))</f>
        <v>0</v>
      </c>
      <c r="F657" s="11"/>
      <c r="G657" s="12"/>
      <c r="H657" s="18">
        <f>COUNTIFS('Rote Karten'!$A$2:$A$4,$A657,'Rote Karten'!$D$2:$D$4,"&lt;&gt;"&amp;$B657,'Rote Karten'!$B$2:$B$4,"&lt;"&amp;$F657,'Rote Karten'!$C$2:$C$4,"&lt;="&amp;$G657)-COUNTIFS('Rote Karten'!$A$2:$A$4,$A657,'Rote Karten'!$D$2:$D$4,$B657,'Rote Karten'!$B$2:$B$4,"&lt;"&amp;$F657,'Rote Karten'!$C$2:$C$4,"&lt;="&amp;$G657)</f>
        <v>0</v>
      </c>
      <c r="I657" s="17" t="str">
        <f>IF(OR($L657="Tor",$L657="ET"),_xlfn.IFNA(IF(VLOOKUP($A657,Spiele!$A$2:$C$16,3,FALSE)=$B657,COUNTIFS($L$2:$L657,"Tor",$B$2:$B657,$B657,$A$2:$A657,$A657)+COUNTIFS($L$2:$L657,"ET",$B$2:$B657,$B657,$A$2:$A657,$A657)&amp;":"&amp;COUNTIFS($L$2:$L657,"Tor",$B$2:$B657,"&lt;&gt;"&amp;$B657,$A$2:$A657,$A657)+COUNTIFS($L$2:$L657,"ET",$B$2:$B657,"&lt;&gt;"&amp;$B657,$A$2:$A657,$A657),COUNTIFS($L$2:$L657,"Tor",$B$2:$B657,"&lt;&gt;"&amp;$B657,$A$2:$A657,$A657)+COUNTIFS($L$2:$L657,"ET",$B$2:$B657,"&lt;&gt;"&amp;$B657,$A$2:$A657,$A657)&amp;":"&amp;COUNTIFS($L$2:$L657,"Tor",$B$2:$B657,$B657,$A$2:$A657,$A657)+COUNTIFS($L$2:$L657,"ET",$B$2:$B657,$B657,$A$2:$A657,$A657)),""),"")</f>
        <v/>
      </c>
      <c r="J657" s="18" t="str">
        <f>_xlfn.IFNA(IF(VLOOKUP($A657,Spiele!$A$2:$D$16,3,FALSE)=$B657,(COUNTIFS($L$1:$L656,"Tor",$B$1:$B656,$B657,$A$1:$A656,$A657)+COUNTIFS($L$1:$L656,"ET",$B$1:$B656,$B657,$A$1:$A656,$A657))-(COUNTIFS($L$1:$L656,"Tor",$B$1:$B656,"&lt;&gt;"&amp;$B657,$A$1:$A656,$A657)+COUNTIFS($L$1:$L656,"ET",$B$1:$B656,"&lt;&gt;"&amp;$B657,$A$1:$A656,$A657)),(COUNTIFS($L$1:$L656,"Tor",$B$1:$B656,$B657,$A$1:$A656,$A657)+COUNTIFS($L$1:$L656,"ET",$B$1:$B656,$B657,$A$1:$A656,$A657))-(COUNTIFS($L$1:$L656,"Tor",$B$1:$B656,"&lt;&gt;"&amp;$B657,$A$1:$A656,$A657)+COUNTIFS($L$1:$L656,"ET",$B$1:$B656,"&lt;&gt;"&amp;$B657,$A$1:$A656,$A657))),"")</f>
        <v/>
      </c>
      <c r="O657" s="17"/>
      <c r="AC657" s="14"/>
      <c r="AD657" s="14"/>
      <c r="AE657" s="18"/>
      <c r="AH657" s="19">
        <f t="shared" si="42"/>
        <v>0</v>
      </c>
      <c r="AI657" s="19">
        <f t="shared" si="43"/>
        <v>180</v>
      </c>
      <c r="AM657" s="19">
        <f>IF(Abschlüsse[[#This Row],[Ergeb]]="ET","",SQRT(($AF657-$AK657)^2+($AG657-$AL657)^2))</f>
        <v>0</v>
      </c>
      <c r="AO657" s="13"/>
      <c r="AP657" s="13"/>
      <c r="AQ657" s="19" t="str">
        <f t="shared" si="40"/>
        <v/>
      </c>
      <c r="AU657" s="19" t="str">
        <f t="shared" si="41"/>
        <v/>
      </c>
    </row>
    <row r="658" spans="3:47" ht="25.05" customHeight="1">
      <c r="C658" s="17" t="str">
        <f>IF($A658="","",IF(VLOOKUP($A658,Spiele!$A$2:$D$16,3,FALSE)=$B658,"H","G"))</f>
        <v/>
      </c>
      <c r="D658" s="17" t="str">
        <f>IF($B658="","",IF(VLOOKUP($A658,Spiele!$A$2:$F$16,3,FALSE)=$B658,VLOOKUP($A658,Spiele!$A$2:$F$16,4,FALSE),VLOOKUP($A658,Spiele!$A$2:$F$16,3,FALSE)))</f>
        <v/>
      </c>
      <c r="E658" s="18">
        <f>IF(Abschlüsse[[#This Row],[Ergeb]]="ET",0,COUNTIFS($A$2:$A658,$A658,$B$2:$B658,$B658,$L$2:$L658,"&lt;&gt;ET"))</f>
        <v>0</v>
      </c>
      <c r="F658" s="11"/>
      <c r="G658" s="12"/>
      <c r="H658" s="18">
        <f>COUNTIFS('Rote Karten'!$A$2:$A$4,$A658,'Rote Karten'!$D$2:$D$4,"&lt;&gt;"&amp;$B658,'Rote Karten'!$B$2:$B$4,"&lt;"&amp;$F658,'Rote Karten'!$C$2:$C$4,"&lt;="&amp;$G658)-COUNTIFS('Rote Karten'!$A$2:$A$4,$A658,'Rote Karten'!$D$2:$D$4,$B658,'Rote Karten'!$B$2:$B$4,"&lt;"&amp;$F658,'Rote Karten'!$C$2:$C$4,"&lt;="&amp;$G658)</f>
        <v>0</v>
      </c>
      <c r="I658" s="17" t="str">
        <f>IF(OR($L658="Tor",$L658="ET"),_xlfn.IFNA(IF(VLOOKUP($A658,Spiele!$A$2:$C$16,3,FALSE)=$B658,COUNTIFS($L$2:$L658,"Tor",$B$2:$B658,$B658,$A$2:$A658,$A658)+COUNTIFS($L$2:$L658,"ET",$B$2:$B658,$B658,$A$2:$A658,$A658)&amp;":"&amp;COUNTIFS($L$2:$L658,"Tor",$B$2:$B658,"&lt;&gt;"&amp;$B658,$A$2:$A658,$A658)+COUNTIFS($L$2:$L658,"ET",$B$2:$B658,"&lt;&gt;"&amp;$B658,$A$2:$A658,$A658),COUNTIFS($L$2:$L658,"Tor",$B$2:$B658,"&lt;&gt;"&amp;$B658,$A$2:$A658,$A658)+COUNTIFS($L$2:$L658,"ET",$B$2:$B658,"&lt;&gt;"&amp;$B658,$A$2:$A658,$A658)&amp;":"&amp;COUNTIFS($L$2:$L658,"Tor",$B$2:$B658,$B658,$A$2:$A658,$A658)+COUNTIFS($L$2:$L658,"ET",$B$2:$B658,$B658,$A$2:$A658,$A658)),""),"")</f>
        <v/>
      </c>
      <c r="J658" s="18" t="str">
        <f>_xlfn.IFNA(IF(VLOOKUP($A658,Spiele!$A$2:$D$16,3,FALSE)=$B658,(COUNTIFS($L$1:$L657,"Tor",$B$1:$B657,$B658,$A$1:$A657,$A658)+COUNTIFS($L$1:$L657,"ET",$B$1:$B657,$B658,$A$1:$A657,$A658))-(COUNTIFS($L$1:$L657,"Tor",$B$1:$B657,"&lt;&gt;"&amp;$B658,$A$1:$A657,$A658)+COUNTIFS($L$1:$L657,"ET",$B$1:$B657,"&lt;&gt;"&amp;$B658,$A$1:$A657,$A658)),(COUNTIFS($L$1:$L657,"Tor",$B$1:$B657,$B658,$A$1:$A657,$A658)+COUNTIFS($L$1:$L657,"ET",$B$1:$B657,$B658,$A$1:$A657,$A658))-(COUNTIFS($L$1:$L657,"Tor",$B$1:$B657,"&lt;&gt;"&amp;$B658,$A$1:$A657,$A658)+COUNTIFS($L$1:$L657,"ET",$B$1:$B657,"&lt;&gt;"&amp;$B658,$A$1:$A657,$A658))),"")</f>
        <v/>
      </c>
      <c r="O658" s="17"/>
      <c r="AC658" s="14"/>
      <c r="AD658" s="14"/>
      <c r="AE658" s="18"/>
      <c r="AH658" s="19">
        <f t="shared" si="42"/>
        <v>0</v>
      </c>
      <c r="AI658" s="19">
        <f t="shared" si="43"/>
        <v>180</v>
      </c>
      <c r="AM658" s="19">
        <f>IF(Abschlüsse[[#This Row],[Ergeb]]="ET","",SQRT(($AF658-$AK658)^2+($AG658-$AL658)^2))</f>
        <v>0</v>
      </c>
      <c r="AO658" s="13"/>
      <c r="AP658" s="13"/>
      <c r="AQ658" s="19" t="str">
        <f t="shared" si="40"/>
        <v/>
      </c>
      <c r="AU658" s="19" t="str">
        <f t="shared" si="41"/>
        <v/>
      </c>
    </row>
    <row r="659" spans="3:47" ht="25.05" customHeight="1">
      <c r="C659" s="17" t="str">
        <f>IF($A659="","",IF(VLOOKUP($A659,Spiele!$A$2:$D$16,3,FALSE)=$B659,"H","G"))</f>
        <v/>
      </c>
      <c r="D659" s="17" t="str">
        <f>IF($B659="","",IF(VLOOKUP($A659,Spiele!$A$2:$F$16,3,FALSE)=$B659,VLOOKUP($A659,Spiele!$A$2:$F$16,4,FALSE),VLOOKUP($A659,Spiele!$A$2:$F$16,3,FALSE)))</f>
        <v/>
      </c>
      <c r="E659" s="18">
        <f>IF(Abschlüsse[[#This Row],[Ergeb]]="ET",0,COUNTIFS($A$2:$A659,$A659,$B$2:$B659,$B659,$L$2:$L659,"&lt;&gt;ET"))</f>
        <v>0</v>
      </c>
      <c r="F659" s="11"/>
      <c r="G659" s="12"/>
      <c r="H659" s="18">
        <f>COUNTIFS('Rote Karten'!$A$2:$A$4,$A659,'Rote Karten'!$D$2:$D$4,"&lt;&gt;"&amp;$B659,'Rote Karten'!$B$2:$B$4,"&lt;"&amp;$F659,'Rote Karten'!$C$2:$C$4,"&lt;="&amp;$G659)-COUNTIFS('Rote Karten'!$A$2:$A$4,$A659,'Rote Karten'!$D$2:$D$4,$B659,'Rote Karten'!$B$2:$B$4,"&lt;"&amp;$F659,'Rote Karten'!$C$2:$C$4,"&lt;="&amp;$G659)</f>
        <v>0</v>
      </c>
      <c r="I659" s="17" t="str">
        <f>IF(OR($L659="Tor",$L659="ET"),_xlfn.IFNA(IF(VLOOKUP($A659,Spiele!$A$2:$C$16,3,FALSE)=$B659,COUNTIFS($L$2:$L659,"Tor",$B$2:$B659,$B659,$A$2:$A659,$A659)+COUNTIFS($L$2:$L659,"ET",$B$2:$B659,$B659,$A$2:$A659,$A659)&amp;":"&amp;COUNTIFS($L$2:$L659,"Tor",$B$2:$B659,"&lt;&gt;"&amp;$B659,$A$2:$A659,$A659)+COUNTIFS($L$2:$L659,"ET",$B$2:$B659,"&lt;&gt;"&amp;$B659,$A$2:$A659,$A659),COUNTIFS($L$2:$L659,"Tor",$B$2:$B659,"&lt;&gt;"&amp;$B659,$A$2:$A659,$A659)+COUNTIFS($L$2:$L659,"ET",$B$2:$B659,"&lt;&gt;"&amp;$B659,$A$2:$A659,$A659)&amp;":"&amp;COUNTIFS($L$2:$L659,"Tor",$B$2:$B659,$B659,$A$2:$A659,$A659)+COUNTIFS($L$2:$L659,"ET",$B$2:$B659,$B659,$A$2:$A659,$A659)),""),"")</f>
        <v/>
      </c>
      <c r="J659" s="18" t="str">
        <f>_xlfn.IFNA(IF(VLOOKUP($A659,Spiele!$A$2:$D$16,3,FALSE)=$B659,(COUNTIFS($L$1:$L658,"Tor",$B$1:$B658,$B659,$A$1:$A658,$A659)+COUNTIFS($L$1:$L658,"ET",$B$1:$B658,$B659,$A$1:$A658,$A659))-(COUNTIFS($L$1:$L658,"Tor",$B$1:$B658,"&lt;&gt;"&amp;$B659,$A$1:$A658,$A659)+COUNTIFS($L$1:$L658,"ET",$B$1:$B658,"&lt;&gt;"&amp;$B659,$A$1:$A658,$A659)),(COUNTIFS($L$1:$L658,"Tor",$B$1:$B658,$B659,$A$1:$A658,$A659)+COUNTIFS($L$1:$L658,"ET",$B$1:$B658,$B659,$A$1:$A658,$A659))-(COUNTIFS($L$1:$L658,"Tor",$B$1:$B658,"&lt;&gt;"&amp;$B659,$A$1:$A658,$A659)+COUNTIFS($L$1:$L658,"ET",$B$1:$B658,"&lt;&gt;"&amp;$B659,$A$1:$A658,$A659))),"")</f>
        <v/>
      </c>
      <c r="O659" s="17"/>
      <c r="AC659" s="14"/>
      <c r="AD659" s="14"/>
      <c r="AE659" s="18"/>
      <c r="AH659" s="19">
        <f t="shared" si="42"/>
        <v>0</v>
      </c>
      <c r="AI659" s="19">
        <f t="shared" si="43"/>
        <v>180</v>
      </c>
      <c r="AM659" s="19">
        <f>IF(Abschlüsse[[#This Row],[Ergeb]]="ET","",SQRT(($AF659-$AK659)^2+($AG659-$AL659)^2))</f>
        <v>0</v>
      </c>
      <c r="AO659" s="13"/>
      <c r="AP659" s="13"/>
      <c r="AQ659" s="19" t="str">
        <f t="shared" si="40"/>
        <v/>
      </c>
      <c r="AU659" s="19" t="str">
        <f t="shared" si="41"/>
        <v/>
      </c>
    </row>
    <row r="660" spans="3:47" ht="25.05" customHeight="1">
      <c r="C660" s="17" t="str">
        <f>IF($A660="","",IF(VLOOKUP($A660,Spiele!$A$2:$D$16,3,FALSE)=$B660,"H","G"))</f>
        <v/>
      </c>
      <c r="D660" s="17" t="str">
        <f>IF($B660="","",IF(VLOOKUP($A660,Spiele!$A$2:$F$16,3,FALSE)=$B660,VLOOKUP($A660,Spiele!$A$2:$F$16,4,FALSE),VLOOKUP($A660,Spiele!$A$2:$F$16,3,FALSE)))</f>
        <v/>
      </c>
      <c r="E660" s="18">
        <f>IF(Abschlüsse[[#This Row],[Ergeb]]="ET",0,COUNTIFS($A$2:$A660,$A660,$B$2:$B660,$B660,$L$2:$L660,"&lt;&gt;ET"))</f>
        <v>0</v>
      </c>
      <c r="F660" s="11"/>
      <c r="G660" s="12"/>
      <c r="H660" s="18">
        <f>COUNTIFS('Rote Karten'!$A$2:$A$4,$A660,'Rote Karten'!$D$2:$D$4,"&lt;&gt;"&amp;$B660,'Rote Karten'!$B$2:$B$4,"&lt;"&amp;$F660,'Rote Karten'!$C$2:$C$4,"&lt;="&amp;$G660)-COUNTIFS('Rote Karten'!$A$2:$A$4,$A660,'Rote Karten'!$D$2:$D$4,$B660,'Rote Karten'!$B$2:$B$4,"&lt;"&amp;$F660,'Rote Karten'!$C$2:$C$4,"&lt;="&amp;$G660)</f>
        <v>0</v>
      </c>
      <c r="I660" s="17" t="str">
        <f>IF(OR($L660="Tor",$L660="ET"),_xlfn.IFNA(IF(VLOOKUP($A660,Spiele!$A$2:$C$16,3,FALSE)=$B660,COUNTIFS($L$2:$L660,"Tor",$B$2:$B660,$B660,$A$2:$A660,$A660)+COUNTIFS($L$2:$L660,"ET",$B$2:$B660,$B660,$A$2:$A660,$A660)&amp;":"&amp;COUNTIFS($L$2:$L660,"Tor",$B$2:$B660,"&lt;&gt;"&amp;$B660,$A$2:$A660,$A660)+COUNTIFS($L$2:$L660,"ET",$B$2:$B660,"&lt;&gt;"&amp;$B660,$A$2:$A660,$A660),COUNTIFS($L$2:$L660,"Tor",$B$2:$B660,"&lt;&gt;"&amp;$B660,$A$2:$A660,$A660)+COUNTIFS($L$2:$L660,"ET",$B$2:$B660,"&lt;&gt;"&amp;$B660,$A$2:$A660,$A660)&amp;":"&amp;COUNTIFS($L$2:$L660,"Tor",$B$2:$B660,$B660,$A$2:$A660,$A660)+COUNTIFS($L$2:$L660,"ET",$B$2:$B660,$B660,$A$2:$A660,$A660)),""),"")</f>
        <v/>
      </c>
      <c r="J660" s="18" t="str">
        <f>_xlfn.IFNA(IF(VLOOKUP($A660,Spiele!$A$2:$D$16,3,FALSE)=$B660,(COUNTIFS($L$1:$L659,"Tor",$B$1:$B659,$B660,$A$1:$A659,$A660)+COUNTIFS($L$1:$L659,"ET",$B$1:$B659,$B660,$A$1:$A659,$A660))-(COUNTIFS($L$1:$L659,"Tor",$B$1:$B659,"&lt;&gt;"&amp;$B660,$A$1:$A659,$A660)+COUNTIFS($L$1:$L659,"ET",$B$1:$B659,"&lt;&gt;"&amp;$B660,$A$1:$A659,$A660)),(COUNTIFS($L$1:$L659,"Tor",$B$1:$B659,$B660,$A$1:$A659,$A660)+COUNTIFS($L$1:$L659,"ET",$B$1:$B659,$B660,$A$1:$A659,$A660))-(COUNTIFS($L$1:$L659,"Tor",$B$1:$B659,"&lt;&gt;"&amp;$B660,$A$1:$A659,$A660)+COUNTIFS($L$1:$L659,"ET",$B$1:$B659,"&lt;&gt;"&amp;$B660,$A$1:$A659,$A660))),"")</f>
        <v/>
      </c>
      <c r="O660" s="17"/>
      <c r="AC660" s="14"/>
      <c r="AD660" s="14"/>
      <c r="AE660" s="18"/>
      <c r="AH660" s="19">
        <f t="shared" si="42"/>
        <v>0</v>
      </c>
      <c r="AI660" s="19">
        <f t="shared" si="43"/>
        <v>180</v>
      </c>
      <c r="AM660" s="19">
        <f>IF(Abschlüsse[[#This Row],[Ergeb]]="ET","",SQRT(($AF660-$AK660)^2+($AG660-$AL660)^2))</f>
        <v>0</v>
      </c>
      <c r="AO660" s="13"/>
      <c r="AP660" s="13"/>
      <c r="AQ660" s="19" t="str">
        <f t="shared" si="40"/>
        <v/>
      </c>
      <c r="AU660" s="19" t="str">
        <f t="shared" si="41"/>
        <v/>
      </c>
    </row>
    <row r="661" spans="3:47" ht="25.05" customHeight="1">
      <c r="C661" s="17" t="str">
        <f>IF($A661="","",IF(VLOOKUP($A661,Spiele!$A$2:$D$16,3,FALSE)=$B661,"H","G"))</f>
        <v/>
      </c>
      <c r="D661" s="17" t="str">
        <f>IF($B661="","",IF(VLOOKUP($A661,Spiele!$A$2:$F$16,3,FALSE)=$B661,VLOOKUP($A661,Spiele!$A$2:$F$16,4,FALSE),VLOOKUP($A661,Spiele!$A$2:$F$16,3,FALSE)))</f>
        <v/>
      </c>
      <c r="E661" s="18">
        <f>IF(Abschlüsse[[#This Row],[Ergeb]]="ET",0,COUNTIFS($A$2:$A661,$A661,$B$2:$B661,$B661,$L$2:$L661,"&lt;&gt;ET"))</f>
        <v>0</v>
      </c>
      <c r="F661" s="11"/>
      <c r="G661" s="12"/>
      <c r="H661" s="18">
        <f>COUNTIFS('Rote Karten'!$A$2:$A$4,$A661,'Rote Karten'!$D$2:$D$4,"&lt;&gt;"&amp;$B661,'Rote Karten'!$B$2:$B$4,"&lt;"&amp;$F661,'Rote Karten'!$C$2:$C$4,"&lt;="&amp;$G661)-COUNTIFS('Rote Karten'!$A$2:$A$4,$A661,'Rote Karten'!$D$2:$D$4,$B661,'Rote Karten'!$B$2:$B$4,"&lt;"&amp;$F661,'Rote Karten'!$C$2:$C$4,"&lt;="&amp;$G661)</f>
        <v>0</v>
      </c>
      <c r="I661" s="17" t="str">
        <f>IF(OR($L661="Tor",$L661="ET"),_xlfn.IFNA(IF(VLOOKUP($A661,Spiele!$A$2:$C$16,3,FALSE)=$B661,COUNTIFS($L$2:$L661,"Tor",$B$2:$B661,$B661,$A$2:$A661,$A661)+COUNTIFS($L$2:$L661,"ET",$B$2:$B661,$B661,$A$2:$A661,$A661)&amp;":"&amp;COUNTIFS($L$2:$L661,"Tor",$B$2:$B661,"&lt;&gt;"&amp;$B661,$A$2:$A661,$A661)+COUNTIFS($L$2:$L661,"ET",$B$2:$B661,"&lt;&gt;"&amp;$B661,$A$2:$A661,$A661),COUNTIFS($L$2:$L661,"Tor",$B$2:$B661,"&lt;&gt;"&amp;$B661,$A$2:$A661,$A661)+COUNTIFS($L$2:$L661,"ET",$B$2:$B661,"&lt;&gt;"&amp;$B661,$A$2:$A661,$A661)&amp;":"&amp;COUNTIFS($L$2:$L661,"Tor",$B$2:$B661,$B661,$A$2:$A661,$A661)+COUNTIFS($L$2:$L661,"ET",$B$2:$B661,$B661,$A$2:$A661,$A661)),""),"")</f>
        <v/>
      </c>
      <c r="J661" s="18" t="str">
        <f>_xlfn.IFNA(IF(VLOOKUP($A661,Spiele!$A$2:$D$16,3,FALSE)=$B661,(COUNTIFS($L$1:$L660,"Tor",$B$1:$B660,$B661,$A$1:$A660,$A661)+COUNTIFS($L$1:$L660,"ET",$B$1:$B660,$B661,$A$1:$A660,$A661))-(COUNTIFS($L$1:$L660,"Tor",$B$1:$B660,"&lt;&gt;"&amp;$B661,$A$1:$A660,$A661)+COUNTIFS($L$1:$L660,"ET",$B$1:$B660,"&lt;&gt;"&amp;$B661,$A$1:$A660,$A661)),(COUNTIFS($L$1:$L660,"Tor",$B$1:$B660,$B661,$A$1:$A660,$A661)+COUNTIFS($L$1:$L660,"ET",$B$1:$B660,$B661,$A$1:$A660,$A661))-(COUNTIFS($L$1:$L660,"Tor",$B$1:$B660,"&lt;&gt;"&amp;$B661,$A$1:$A660,$A661)+COUNTIFS($L$1:$L660,"ET",$B$1:$B660,"&lt;&gt;"&amp;$B661,$A$1:$A660,$A661))),"")</f>
        <v/>
      </c>
      <c r="O661" s="17"/>
      <c r="AC661" s="14"/>
      <c r="AD661" s="14"/>
      <c r="AE661" s="18"/>
      <c r="AH661" s="19">
        <f t="shared" si="42"/>
        <v>0</v>
      </c>
      <c r="AI661" s="19">
        <f t="shared" si="43"/>
        <v>180</v>
      </c>
      <c r="AM661" s="19">
        <f>IF(Abschlüsse[[#This Row],[Ergeb]]="ET","",SQRT(($AF661-$AK661)^2+($AG661-$AL661)^2))</f>
        <v>0</v>
      </c>
      <c r="AO661" s="13"/>
      <c r="AP661" s="13"/>
      <c r="AQ661" s="19" t="str">
        <f t="shared" si="40"/>
        <v/>
      </c>
      <c r="AU661" s="19" t="str">
        <f t="shared" si="41"/>
        <v/>
      </c>
    </row>
    <row r="662" spans="3:47" ht="25.05" customHeight="1">
      <c r="C662" s="17" t="str">
        <f>IF($A662="","",IF(VLOOKUP($A662,Spiele!$A$2:$D$16,3,FALSE)=$B662,"H","G"))</f>
        <v/>
      </c>
      <c r="D662" s="17" t="str">
        <f>IF($B662="","",IF(VLOOKUP($A662,Spiele!$A$2:$F$16,3,FALSE)=$B662,VLOOKUP($A662,Spiele!$A$2:$F$16,4,FALSE),VLOOKUP($A662,Spiele!$A$2:$F$16,3,FALSE)))</f>
        <v/>
      </c>
      <c r="E662" s="18">
        <f>IF(Abschlüsse[[#This Row],[Ergeb]]="ET",0,COUNTIFS($A$2:$A662,$A662,$B$2:$B662,$B662,$L$2:$L662,"&lt;&gt;ET"))</f>
        <v>0</v>
      </c>
      <c r="F662" s="11"/>
      <c r="G662" s="12"/>
      <c r="H662" s="18">
        <f>COUNTIFS('Rote Karten'!$A$2:$A$4,$A662,'Rote Karten'!$D$2:$D$4,"&lt;&gt;"&amp;$B662,'Rote Karten'!$B$2:$B$4,"&lt;"&amp;$F662,'Rote Karten'!$C$2:$C$4,"&lt;="&amp;$G662)-COUNTIFS('Rote Karten'!$A$2:$A$4,$A662,'Rote Karten'!$D$2:$D$4,$B662,'Rote Karten'!$B$2:$B$4,"&lt;"&amp;$F662,'Rote Karten'!$C$2:$C$4,"&lt;="&amp;$G662)</f>
        <v>0</v>
      </c>
      <c r="I662" s="17" t="str">
        <f>IF(OR($L662="Tor",$L662="ET"),_xlfn.IFNA(IF(VLOOKUP($A662,Spiele!$A$2:$C$16,3,FALSE)=$B662,COUNTIFS($L$2:$L662,"Tor",$B$2:$B662,$B662,$A$2:$A662,$A662)+COUNTIFS($L$2:$L662,"ET",$B$2:$B662,$B662,$A$2:$A662,$A662)&amp;":"&amp;COUNTIFS($L$2:$L662,"Tor",$B$2:$B662,"&lt;&gt;"&amp;$B662,$A$2:$A662,$A662)+COUNTIFS($L$2:$L662,"ET",$B$2:$B662,"&lt;&gt;"&amp;$B662,$A$2:$A662,$A662),COUNTIFS($L$2:$L662,"Tor",$B$2:$B662,"&lt;&gt;"&amp;$B662,$A$2:$A662,$A662)+COUNTIFS($L$2:$L662,"ET",$B$2:$B662,"&lt;&gt;"&amp;$B662,$A$2:$A662,$A662)&amp;":"&amp;COUNTIFS($L$2:$L662,"Tor",$B$2:$B662,$B662,$A$2:$A662,$A662)+COUNTIFS($L$2:$L662,"ET",$B$2:$B662,$B662,$A$2:$A662,$A662)),""),"")</f>
        <v/>
      </c>
      <c r="J662" s="18" t="str">
        <f>_xlfn.IFNA(IF(VLOOKUP($A662,Spiele!$A$2:$D$16,3,FALSE)=$B662,(COUNTIFS($L$1:$L661,"Tor",$B$1:$B661,$B662,$A$1:$A661,$A662)+COUNTIFS($L$1:$L661,"ET",$B$1:$B661,$B662,$A$1:$A661,$A662))-(COUNTIFS($L$1:$L661,"Tor",$B$1:$B661,"&lt;&gt;"&amp;$B662,$A$1:$A661,$A662)+COUNTIFS($L$1:$L661,"ET",$B$1:$B661,"&lt;&gt;"&amp;$B662,$A$1:$A661,$A662)),(COUNTIFS($L$1:$L661,"Tor",$B$1:$B661,$B662,$A$1:$A661,$A662)+COUNTIFS($L$1:$L661,"ET",$B$1:$B661,$B662,$A$1:$A661,$A662))-(COUNTIFS($L$1:$L661,"Tor",$B$1:$B661,"&lt;&gt;"&amp;$B662,$A$1:$A661,$A662)+COUNTIFS($L$1:$L661,"ET",$B$1:$B661,"&lt;&gt;"&amp;$B662,$A$1:$A661,$A662))),"")</f>
        <v/>
      </c>
      <c r="O662" s="17"/>
      <c r="AC662" s="14"/>
      <c r="AD662" s="14"/>
      <c r="AE662" s="18"/>
      <c r="AH662" s="19">
        <f t="shared" si="42"/>
        <v>0</v>
      </c>
      <c r="AI662" s="19">
        <f t="shared" si="43"/>
        <v>180</v>
      </c>
      <c r="AM662" s="19">
        <f>IF(Abschlüsse[[#This Row],[Ergeb]]="ET","",SQRT(($AF662-$AK662)^2+($AG662-$AL662)^2))</f>
        <v>0</v>
      </c>
      <c r="AO662" s="13"/>
      <c r="AP662" s="13"/>
      <c r="AQ662" s="19" t="str">
        <f t="shared" si="40"/>
        <v/>
      </c>
      <c r="AU662" s="19" t="str">
        <f t="shared" si="41"/>
        <v/>
      </c>
    </row>
    <row r="663" spans="3:47" ht="25.05" customHeight="1">
      <c r="C663" s="17" t="str">
        <f>IF($A663="","",IF(VLOOKUP($A663,Spiele!$A$2:$D$16,3,FALSE)=$B663,"H","G"))</f>
        <v/>
      </c>
      <c r="D663" s="17" t="str">
        <f>IF($B663="","",IF(VLOOKUP($A663,Spiele!$A$2:$F$16,3,FALSE)=$B663,VLOOKUP($A663,Spiele!$A$2:$F$16,4,FALSE),VLOOKUP($A663,Spiele!$A$2:$F$16,3,FALSE)))</f>
        <v/>
      </c>
      <c r="E663" s="18">
        <f>IF(Abschlüsse[[#This Row],[Ergeb]]="ET",0,COUNTIFS($A$2:$A663,$A663,$B$2:$B663,$B663,$L$2:$L663,"&lt;&gt;ET"))</f>
        <v>0</v>
      </c>
      <c r="F663" s="11"/>
      <c r="G663" s="12"/>
      <c r="H663" s="18">
        <f>COUNTIFS('Rote Karten'!$A$2:$A$4,$A663,'Rote Karten'!$D$2:$D$4,"&lt;&gt;"&amp;$B663,'Rote Karten'!$B$2:$B$4,"&lt;"&amp;$F663,'Rote Karten'!$C$2:$C$4,"&lt;="&amp;$G663)-COUNTIFS('Rote Karten'!$A$2:$A$4,$A663,'Rote Karten'!$D$2:$D$4,$B663,'Rote Karten'!$B$2:$B$4,"&lt;"&amp;$F663,'Rote Karten'!$C$2:$C$4,"&lt;="&amp;$G663)</f>
        <v>0</v>
      </c>
      <c r="I663" s="17" t="str">
        <f>IF(OR($L663="Tor",$L663="ET"),_xlfn.IFNA(IF(VLOOKUP($A663,Spiele!$A$2:$C$16,3,FALSE)=$B663,COUNTIFS($L$2:$L663,"Tor",$B$2:$B663,$B663,$A$2:$A663,$A663)+COUNTIFS($L$2:$L663,"ET",$B$2:$B663,$B663,$A$2:$A663,$A663)&amp;":"&amp;COUNTIFS($L$2:$L663,"Tor",$B$2:$B663,"&lt;&gt;"&amp;$B663,$A$2:$A663,$A663)+COUNTIFS($L$2:$L663,"ET",$B$2:$B663,"&lt;&gt;"&amp;$B663,$A$2:$A663,$A663),COUNTIFS($L$2:$L663,"Tor",$B$2:$B663,"&lt;&gt;"&amp;$B663,$A$2:$A663,$A663)+COUNTIFS($L$2:$L663,"ET",$B$2:$B663,"&lt;&gt;"&amp;$B663,$A$2:$A663,$A663)&amp;":"&amp;COUNTIFS($L$2:$L663,"Tor",$B$2:$B663,$B663,$A$2:$A663,$A663)+COUNTIFS($L$2:$L663,"ET",$B$2:$B663,$B663,$A$2:$A663,$A663)),""),"")</f>
        <v/>
      </c>
      <c r="J663" s="18" t="str">
        <f>_xlfn.IFNA(IF(VLOOKUP($A663,Spiele!$A$2:$D$16,3,FALSE)=$B663,(COUNTIFS($L$1:$L662,"Tor",$B$1:$B662,$B663,$A$1:$A662,$A663)+COUNTIFS($L$1:$L662,"ET",$B$1:$B662,$B663,$A$1:$A662,$A663))-(COUNTIFS($L$1:$L662,"Tor",$B$1:$B662,"&lt;&gt;"&amp;$B663,$A$1:$A662,$A663)+COUNTIFS($L$1:$L662,"ET",$B$1:$B662,"&lt;&gt;"&amp;$B663,$A$1:$A662,$A663)),(COUNTIFS($L$1:$L662,"Tor",$B$1:$B662,$B663,$A$1:$A662,$A663)+COUNTIFS($L$1:$L662,"ET",$B$1:$B662,$B663,$A$1:$A662,$A663))-(COUNTIFS($L$1:$L662,"Tor",$B$1:$B662,"&lt;&gt;"&amp;$B663,$A$1:$A662,$A663)+COUNTIFS($L$1:$L662,"ET",$B$1:$B662,"&lt;&gt;"&amp;$B663,$A$1:$A662,$A663))),"")</f>
        <v/>
      </c>
      <c r="O663" s="17"/>
      <c r="AC663" s="14"/>
      <c r="AD663" s="14"/>
      <c r="AE663" s="18"/>
      <c r="AH663" s="19">
        <f t="shared" si="42"/>
        <v>0</v>
      </c>
      <c r="AI663" s="19">
        <f t="shared" si="43"/>
        <v>180</v>
      </c>
      <c r="AM663" s="19">
        <f>IF(Abschlüsse[[#This Row],[Ergeb]]="ET","",SQRT(($AF663-$AK663)^2+($AG663-$AL663)^2))</f>
        <v>0</v>
      </c>
      <c r="AO663" s="13"/>
      <c r="AP663" s="13"/>
      <c r="AQ663" s="19" t="str">
        <f t="shared" si="40"/>
        <v/>
      </c>
      <c r="AU663" s="19" t="str">
        <f t="shared" si="41"/>
        <v/>
      </c>
    </row>
    <row r="664" spans="3:47" ht="25.05" customHeight="1">
      <c r="C664" s="17" t="str">
        <f>IF($A664="","",IF(VLOOKUP($A664,Spiele!$A$2:$D$16,3,FALSE)=$B664,"H","G"))</f>
        <v/>
      </c>
      <c r="D664" s="17" t="str">
        <f>IF($B664="","",IF(VLOOKUP($A664,Spiele!$A$2:$F$16,3,FALSE)=$B664,VLOOKUP($A664,Spiele!$A$2:$F$16,4,FALSE),VLOOKUP($A664,Spiele!$A$2:$F$16,3,FALSE)))</f>
        <v/>
      </c>
      <c r="E664" s="18">
        <f>IF(Abschlüsse[[#This Row],[Ergeb]]="ET",0,COUNTIFS($A$2:$A664,$A664,$B$2:$B664,$B664,$L$2:$L664,"&lt;&gt;ET"))</f>
        <v>0</v>
      </c>
      <c r="F664" s="11"/>
      <c r="G664" s="12"/>
      <c r="H664" s="18">
        <f>COUNTIFS('Rote Karten'!$A$2:$A$4,$A664,'Rote Karten'!$D$2:$D$4,"&lt;&gt;"&amp;$B664,'Rote Karten'!$B$2:$B$4,"&lt;"&amp;$F664,'Rote Karten'!$C$2:$C$4,"&lt;="&amp;$G664)-COUNTIFS('Rote Karten'!$A$2:$A$4,$A664,'Rote Karten'!$D$2:$D$4,$B664,'Rote Karten'!$B$2:$B$4,"&lt;"&amp;$F664,'Rote Karten'!$C$2:$C$4,"&lt;="&amp;$G664)</f>
        <v>0</v>
      </c>
      <c r="I664" s="17" t="str">
        <f>IF(OR($L664="Tor",$L664="ET"),_xlfn.IFNA(IF(VLOOKUP($A664,Spiele!$A$2:$C$16,3,FALSE)=$B664,COUNTIFS($L$2:$L664,"Tor",$B$2:$B664,$B664,$A$2:$A664,$A664)+COUNTIFS($L$2:$L664,"ET",$B$2:$B664,$B664,$A$2:$A664,$A664)&amp;":"&amp;COUNTIFS($L$2:$L664,"Tor",$B$2:$B664,"&lt;&gt;"&amp;$B664,$A$2:$A664,$A664)+COUNTIFS($L$2:$L664,"ET",$B$2:$B664,"&lt;&gt;"&amp;$B664,$A$2:$A664,$A664),COUNTIFS($L$2:$L664,"Tor",$B$2:$B664,"&lt;&gt;"&amp;$B664,$A$2:$A664,$A664)+COUNTIFS($L$2:$L664,"ET",$B$2:$B664,"&lt;&gt;"&amp;$B664,$A$2:$A664,$A664)&amp;":"&amp;COUNTIFS($L$2:$L664,"Tor",$B$2:$B664,$B664,$A$2:$A664,$A664)+COUNTIFS($L$2:$L664,"ET",$B$2:$B664,$B664,$A$2:$A664,$A664)),""),"")</f>
        <v/>
      </c>
      <c r="J664" s="18" t="str">
        <f>_xlfn.IFNA(IF(VLOOKUP($A664,Spiele!$A$2:$D$16,3,FALSE)=$B664,(COUNTIFS($L$1:$L663,"Tor",$B$1:$B663,$B664,$A$1:$A663,$A664)+COUNTIFS($L$1:$L663,"ET",$B$1:$B663,$B664,$A$1:$A663,$A664))-(COUNTIFS($L$1:$L663,"Tor",$B$1:$B663,"&lt;&gt;"&amp;$B664,$A$1:$A663,$A664)+COUNTIFS($L$1:$L663,"ET",$B$1:$B663,"&lt;&gt;"&amp;$B664,$A$1:$A663,$A664)),(COUNTIFS($L$1:$L663,"Tor",$B$1:$B663,$B664,$A$1:$A663,$A664)+COUNTIFS($L$1:$L663,"ET",$B$1:$B663,$B664,$A$1:$A663,$A664))-(COUNTIFS($L$1:$L663,"Tor",$B$1:$B663,"&lt;&gt;"&amp;$B664,$A$1:$A663,$A664)+COUNTIFS($L$1:$L663,"ET",$B$1:$B663,"&lt;&gt;"&amp;$B664,$A$1:$A663,$A664))),"")</f>
        <v/>
      </c>
      <c r="O664" s="17"/>
      <c r="AC664" s="14"/>
      <c r="AD664" s="14"/>
      <c r="AE664" s="18"/>
      <c r="AH664" s="19">
        <f t="shared" si="42"/>
        <v>0</v>
      </c>
      <c r="AI664" s="19">
        <f t="shared" si="43"/>
        <v>180</v>
      </c>
      <c r="AM664" s="19">
        <f>IF(Abschlüsse[[#This Row],[Ergeb]]="ET","",SQRT(($AF664-$AK664)^2+($AG664-$AL664)^2))</f>
        <v>0</v>
      </c>
      <c r="AO664" s="13"/>
      <c r="AP664" s="13"/>
      <c r="AQ664" s="19" t="str">
        <f t="shared" si="40"/>
        <v/>
      </c>
      <c r="AU664" s="19" t="str">
        <f t="shared" si="41"/>
        <v/>
      </c>
    </row>
    <row r="665" spans="3:47" ht="25.05" customHeight="1">
      <c r="C665" s="17" t="str">
        <f>IF($A665="","",IF(VLOOKUP($A665,Spiele!$A$2:$D$16,3,FALSE)=$B665,"H","G"))</f>
        <v/>
      </c>
      <c r="D665" s="17" t="str">
        <f>IF($B665="","",IF(VLOOKUP($A665,Spiele!$A$2:$F$16,3,FALSE)=$B665,VLOOKUP($A665,Spiele!$A$2:$F$16,4,FALSE),VLOOKUP($A665,Spiele!$A$2:$F$16,3,FALSE)))</f>
        <v/>
      </c>
      <c r="E665" s="18">
        <f>IF(Abschlüsse[[#This Row],[Ergeb]]="ET",0,COUNTIFS($A$2:$A665,$A665,$B$2:$B665,$B665,$L$2:$L665,"&lt;&gt;ET"))</f>
        <v>0</v>
      </c>
      <c r="F665" s="11"/>
      <c r="G665" s="12"/>
      <c r="H665" s="18">
        <f>COUNTIFS('Rote Karten'!$A$2:$A$4,$A665,'Rote Karten'!$D$2:$D$4,"&lt;&gt;"&amp;$B665,'Rote Karten'!$B$2:$B$4,"&lt;"&amp;$F665,'Rote Karten'!$C$2:$C$4,"&lt;="&amp;$G665)-COUNTIFS('Rote Karten'!$A$2:$A$4,$A665,'Rote Karten'!$D$2:$D$4,$B665,'Rote Karten'!$B$2:$B$4,"&lt;"&amp;$F665,'Rote Karten'!$C$2:$C$4,"&lt;="&amp;$G665)</f>
        <v>0</v>
      </c>
      <c r="I665" s="17" t="str">
        <f>IF(OR($L665="Tor",$L665="ET"),_xlfn.IFNA(IF(VLOOKUP($A665,Spiele!$A$2:$C$16,3,FALSE)=$B665,COUNTIFS($L$2:$L665,"Tor",$B$2:$B665,$B665,$A$2:$A665,$A665)+COUNTIFS($L$2:$L665,"ET",$B$2:$B665,$B665,$A$2:$A665,$A665)&amp;":"&amp;COUNTIFS($L$2:$L665,"Tor",$B$2:$B665,"&lt;&gt;"&amp;$B665,$A$2:$A665,$A665)+COUNTIFS($L$2:$L665,"ET",$B$2:$B665,"&lt;&gt;"&amp;$B665,$A$2:$A665,$A665),COUNTIFS($L$2:$L665,"Tor",$B$2:$B665,"&lt;&gt;"&amp;$B665,$A$2:$A665,$A665)+COUNTIFS($L$2:$L665,"ET",$B$2:$B665,"&lt;&gt;"&amp;$B665,$A$2:$A665,$A665)&amp;":"&amp;COUNTIFS($L$2:$L665,"Tor",$B$2:$B665,$B665,$A$2:$A665,$A665)+COUNTIFS($L$2:$L665,"ET",$B$2:$B665,$B665,$A$2:$A665,$A665)),""),"")</f>
        <v/>
      </c>
      <c r="J665" s="18" t="str">
        <f>_xlfn.IFNA(IF(VLOOKUP($A665,Spiele!$A$2:$D$16,3,FALSE)=$B665,(COUNTIFS($L$1:$L664,"Tor",$B$1:$B664,$B665,$A$1:$A664,$A665)+COUNTIFS($L$1:$L664,"ET",$B$1:$B664,$B665,$A$1:$A664,$A665))-(COUNTIFS($L$1:$L664,"Tor",$B$1:$B664,"&lt;&gt;"&amp;$B665,$A$1:$A664,$A665)+COUNTIFS($L$1:$L664,"ET",$B$1:$B664,"&lt;&gt;"&amp;$B665,$A$1:$A664,$A665)),(COUNTIFS($L$1:$L664,"Tor",$B$1:$B664,$B665,$A$1:$A664,$A665)+COUNTIFS($L$1:$L664,"ET",$B$1:$B664,$B665,$A$1:$A664,$A665))-(COUNTIFS($L$1:$L664,"Tor",$B$1:$B664,"&lt;&gt;"&amp;$B665,$A$1:$A664,$A665)+COUNTIFS($L$1:$L664,"ET",$B$1:$B664,"&lt;&gt;"&amp;$B665,$A$1:$A664,$A665))),"")</f>
        <v/>
      </c>
      <c r="O665" s="17"/>
      <c r="AC665" s="14"/>
      <c r="AD665" s="14"/>
      <c r="AE665" s="18"/>
      <c r="AH665" s="19">
        <f t="shared" si="42"/>
        <v>0</v>
      </c>
      <c r="AI665" s="19">
        <f t="shared" si="43"/>
        <v>180</v>
      </c>
      <c r="AM665" s="19">
        <f>IF(Abschlüsse[[#This Row],[Ergeb]]="ET","",SQRT(($AF665-$AK665)^2+($AG665-$AL665)^2))</f>
        <v>0</v>
      </c>
      <c r="AO665" s="13"/>
      <c r="AP665" s="13"/>
      <c r="AQ665" s="19" t="str">
        <f t="shared" si="40"/>
        <v/>
      </c>
      <c r="AU665" s="19" t="str">
        <f t="shared" si="41"/>
        <v/>
      </c>
    </row>
    <row r="666" spans="3:47" ht="25.05" customHeight="1">
      <c r="C666" s="17" t="str">
        <f>IF($A666="","",IF(VLOOKUP($A666,Spiele!$A$2:$D$16,3,FALSE)=$B666,"H","G"))</f>
        <v/>
      </c>
      <c r="D666" s="17" t="str">
        <f>IF($B666="","",IF(VLOOKUP($A666,Spiele!$A$2:$F$16,3,FALSE)=$B666,VLOOKUP($A666,Spiele!$A$2:$F$16,4,FALSE),VLOOKUP($A666,Spiele!$A$2:$F$16,3,FALSE)))</f>
        <v/>
      </c>
      <c r="E666" s="18">
        <f>IF(Abschlüsse[[#This Row],[Ergeb]]="ET",0,COUNTIFS($A$2:$A666,$A666,$B$2:$B666,$B666,$L$2:$L666,"&lt;&gt;ET"))</f>
        <v>0</v>
      </c>
      <c r="F666" s="11"/>
      <c r="G666" s="12"/>
      <c r="H666" s="18">
        <f>COUNTIFS('Rote Karten'!$A$2:$A$4,$A666,'Rote Karten'!$D$2:$D$4,"&lt;&gt;"&amp;$B666,'Rote Karten'!$B$2:$B$4,"&lt;"&amp;$F666,'Rote Karten'!$C$2:$C$4,"&lt;="&amp;$G666)-COUNTIFS('Rote Karten'!$A$2:$A$4,$A666,'Rote Karten'!$D$2:$D$4,$B666,'Rote Karten'!$B$2:$B$4,"&lt;"&amp;$F666,'Rote Karten'!$C$2:$C$4,"&lt;="&amp;$G666)</f>
        <v>0</v>
      </c>
      <c r="I666" s="17" t="str">
        <f>IF(OR($L666="Tor",$L666="ET"),_xlfn.IFNA(IF(VLOOKUP($A666,Spiele!$A$2:$C$16,3,FALSE)=$B666,COUNTIFS($L$2:$L666,"Tor",$B$2:$B666,$B666,$A$2:$A666,$A666)+COUNTIFS($L$2:$L666,"ET",$B$2:$B666,$B666,$A$2:$A666,$A666)&amp;":"&amp;COUNTIFS($L$2:$L666,"Tor",$B$2:$B666,"&lt;&gt;"&amp;$B666,$A$2:$A666,$A666)+COUNTIFS($L$2:$L666,"ET",$B$2:$B666,"&lt;&gt;"&amp;$B666,$A$2:$A666,$A666),COUNTIFS($L$2:$L666,"Tor",$B$2:$B666,"&lt;&gt;"&amp;$B666,$A$2:$A666,$A666)+COUNTIFS($L$2:$L666,"ET",$B$2:$B666,"&lt;&gt;"&amp;$B666,$A$2:$A666,$A666)&amp;":"&amp;COUNTIFS($L$2:$L666,"Tor",$B$2:$B666,$B666,$A$2:$A666,$A666)+COUNTIFS($L$2:$L666,"ET",$B$2:$B666,$B666,$A$2:$A666,$A666)),""),"")</f>
        <v/>
      </c>
      <c r="J666" s="18" t="str">
        <f>_xlfn.IFNA(IF(VLOOKUP($A666,Spiele!$A$2:$D$16,3,FALSE)=$B666,(COUNTIFS($L$1:$L665,"Tor",$B$1:$B665,$B666,$A$1:$A665,$A666)+COUNTIFS($L$1:$L665,"ET",$B$1:$B665,$B666,$A$1:$A665,$A666))-(COUNTIFS($L$1:$L665,"Tor",$B$1:$B665,"&lt;&gt;"&amp;$B666,$A$1:$A665,$A666)+COUNTIFS($L$1:$L665,"ET",$B$1:$B665,"&lt;&gt;"&amp;$B666,$A$1:$A665,$A666)),(COUNTIFS($L$1:$L665,"Tor",$B$1:$B665,$B666,$A$1:$A665,$A666)+COUNTIFS($L$1:$L665,"ET",$B$1:$B665,$B666,$A$1:$A665,$A666))-(COUNTIFS($L$1:$L665,"Tor",$B$1:$B665,"&lt;&gt;"&amp;$B666,$A$1:$A665,$A666)+COUNTIFS($L$1:$L665,"ET",$B$1:$B665,"&lt;&gt;"&amp;$B666,$A$1:$A665,$A666))),"")</f>
        <v/>
      </c>
      <c r="O666" s="17"/>
      <c r="AC666" s="14"/>
      <c r="AD666" s="14"/>
      <c r="AE666" s="18"/>
      <c r="AH666" s="19">
        <f t="shared" si="42"/>
        <v>0</v>
      </c>
      <c r="AI666" s="19">
        <f t="shared" si="43"/>
        <v>180</v>
      </c>
      <c r="AM666" s="19">
        <f>IF(Abschlüsse[[#This Row],[Ergeb]]="ET","",SQRT(($AF666-$AK666)^2+($AG666-$AL666)^2))</f>
        <v>0</v>
      </c>
      <c r="AO666" s="13"/>
      <c r="AP666" s="13"/>
      <c r="AQ666" s="19" t="str">
        <f t="shared" si="40"/>
        <v/>
      </c>
      <c r="AU666" s="19" t="str">
        <f t="shared" si="41"/>
        <v/>
      </c>
    </row>
    <row r="667" spans="3:47" ht="25.05" customHeight="1">
      <c r="C667" s="17" t="str">
        <f>IF($A667="","",IF(VLOOKUP($A667,Spiele!$A$2:$D$16,3,FALSE)=$B667,"H","G"))</f>
        <v/>
      </c>
      <c r="D667" s="17" t="str">
        <f>IF($B667="","",IF(VLOOKUP($A667,Spiele!$A$2:$F$16,3,FALSE)=$B667,VLOOKUP($A667,Spiele!$A$2:$F$16,4,FALSE),VLOOKUP($A667,Spiele!$A$2:$F$16,3,FALSE)))</f>
        <v/>
      </c>
      <c r="E667" s="18">
        <f>IF(Abschlüsse[[#This Row],[Ergeb]]="ET",0,COUNTIFS($A$2:$A667,$A667,$B$2:$B667,$B667,$L$2:$L667,"&lt;&gt;ET"))</f>
        <v>0</v>
      </c>
      <c r="F667" s="11"/>
      <c r="G667" s="12"/>
      <c r="H667" s="18">
        <f>COUNTIFS('Rote Karten'!$A$2:$A$4,$A667,'Rote Karten'!$D$2:$D$4,"&lt;&gt;"&amp;$B667,'Rote Karten'!$B$2:$B$4,"&lt;"&amp;$F667,'Rote Karten'!$C$2:$C$4,"&lt;="&amp;$G667)-COUNTIFS('Rote Karten'!$A$2:$A$4,$A667,'Rote Karten'!$D$2:$D$4,$B667,'Rote Karten'!$B$2:$B$4,"&lt;"&amp;$F667,'Rote Karten'!$C$2:$C$4,"&lt;="&amp;$G667)</f>
        <v>0</v>
      </c>
      <c r="I667" s="17" t="str">
        <f>IF(OR($L667="Tor",$L667="ET"),_xlfn.IFNA(IF(VLOOKUP($A667,Spiele!$A$2:$C$16,3,FALSE)=$B667,COUNTIFS($L$2:$L667,"Tor",$B$2:$B667,$B667,$A$2:$A667,$A667)+COUNTIFS($L$2:$L667,"ET",$B$2:$B667,$B667,$A$2:$A667,$A667)&amp;":"&amp;COUNTIFS($L$2:$L667,"Tor",$B$2:$B667,"&lt;&gt;"&amp;$B667,$A$2:$A667,$A667)+COUNTIFS($L$2:$L667,"ET",$B$2:$B667,"&lt;&gt;"&amp;$B667,$A$2:$A667,$A667),COUNTIFS($L$2:$L667,"Tor",$B$2:$B667,"&lt;&gt;"&amp;$B667,$A$2:$A667,$A667)+COUNTIFS($L$2:$L667,"ET",$B$2:$B667,"&lt;&gt;"&amp;$B667,$A$2:$A667,$A667)&amp;":"&amp;COUNTIFS($L$2:$L667,"Tor",$B$2:$B667,$B667,$A$2:$A667,$A667)+COUNTIFS($L$2:$L667,"ET",$B$2:$B667,$B667,$A$2:$A667,$A667)),""),"")</f>
        <v/>
      </c>
      <c r="J667" s="18" t="str">
        <f>_xlfn.IFNA(IF(VLOOKUP($A667,Spiele!$A$2:$D$16,3,FALSE)=$B667,(COUNTIFS($L$1:$L666,"Tor",$B$1:$B666,$B667,$A$1:$A666,$A667)+COUNTIFS($L$1:$L666,"ET",$B$1:$B666,$B667,$A$1:$A666,$A667))-(COUNTIFS($L$1:$L666,"Tor",$B$1:$B666,"&lt;&gt;"&amp;$B667,$A$1:$A666,$A667)+COUNTIFS($L$1:$L666,"ET",$B$1:$B666,"&lt;&gt;"&amp;$B667,$A$1:$A666,$A667)),(COUNTIFS($L$1:$L666,"Tor",$B$1:$B666,$B667,$A$1:$A666,$A667)+COUNTIFS($L$1:$L666,"ET",$B$1:$B666,$B667,$A$1:$A666,$A667))-(COUNTIFS($L$1:$L666,"Tor",$B$1:$B666,"&lt;&gt;"&amp;$B667,$A$1:$A666,$A667)+COUNTIFS($L$1:$L666,"ET",$B$1:$B666,"&lt;&gt;"&amp;$B667,$A$1:$A666,$A667))),"")</f>
        <v/>
      </c>
      <c r="O667" s="17"/>
      <c r="AC667" s="14"/>
      <c r="AD667" s="14"/>
      <c r="AE667" s="18"/>
      <c r="AH667" s="19">
        <f t="shared" si="42"/>
        <v>0</v>
      </c>
      <c r="AI667" s="19">
        <f t="shared" si="43"/>
        <v>180</v>
      </c>
      <c r="AM667" s="19">
        <f>IF(Abschlüsse[[#This Row],[Ergeb]]="ET","",SQRT(($AF667-$AK667)^2+($AG667-$AL667)^2))</f>
        <v>0</v>
      </c>
      <c r="AO667" s="13"/>
      <c r="AP667" s="13"/>
      <c r="AQ667" s="19" t="str">
        <f t="shared" si="40"/>
        <v/>
      </c>
      <c r="AU667" s="19" t="str">
        <f t="shared" si="41"/>
        <v/>
      </c>
    </row>
    <row r="668" spans="3:47" ht="25.05" customHeight="1">
      <c r="C668" s="17" t="str">
        <f>IF($A668="","",IF(VLOOKUP($A668,Spiele!$A$2:$D$16,3,FALSE)=$B668,"H","G"))</f>
        <v/>
      </c>
      <c r="D668" s="17" t="str">
        <f>IF($B668="","",IF(VLOOKUP($A668,Spiele!$A$2:$F$16,3,FALSE)=$B668,VLOOKUP($A668,Spiele!$A$2:$F$16,4,FALSE),VLOOKUP($A668,Spiele!$A$2:$F$16,3,FALSE)))</f>
        <v/>
      </c>
      <c r="E668" s="18">
        <f>IF(Abschlüsse[[#This Row],[Ergeb]]="ET",0,COUNTIFS($A$2:$A668,$A668,$B$2:$B668,$B668,$L$2:$L668,"&lt;&gt;ET"))</f>
        <v>0</v>
      </c>
      <c r="F668" s="11"/>
      <c r="G668" s="12"/>
      <c r="H668" s="18">
        <f>COUNTIFS('Rote Karten'!$A$2:$A$4,$A668,'Rote Karten'!$D$2:$D$4,"&lt;&gt;"&amp;$B668,'Rote Karten'!$B$2:$B$4,"&lt;"&amp;$F668,'Rote Karten'!$C$2:$C$4,"&lt;="&amp;$G668)-COUNTIFS('Rote Karten'!$A$2:$A$4,$A668,'Rote Karten'!$D$2:$D$4,$B668,'Rote Karten'!$B$2:$B$4,"&lt;"&amp;$F668,'Rote Karten'!$C$2:$C$4,"&lt;="&amp;$G668)</f>
        <v>0</v>
      </c>
      <c r="I668" s="17" t="str">
        <f>IF(OR($L668="Tor",$L668="ET"),_xlfn.IFNA(IF(VLOOKUP($A668,Spiele!$A$2:$C$16,3,FALSE)=$B668,COUNTIFS($L$2:$L668,"Tor",$B$2:$B668,$B668,$A$2:$A668,$A668)+COUNTIFS($L$2:$L668,"ET",$B$2:$B668,$B668,$A$2:$A668,$A668)&amp;":"&amp;COUNTIFS($L$2:$L668,"Tor",$B$2:$B668,"&lt;&gt;"&amp;$B668,$A$2:$A668,$A668)+COUNTIFS($L$2:$L668,"ET",$B$2:$B668,"&lt;&gt;"&amp;$B668,$A$2:$A668,$A668),COUNTIFS($L$2:$L668,"Tor",$B$2:$B668,"&lt;&gt;"&amp;$B668,$A$2:$A668,$A668)+COUNTIFS($L$2:$L668,"ET",$B$2:$B668,"&lt;&gt;"&amp;$B668,$A$2:$A668,$A668)&amp;":"&amp;COUNTIFS($L$2:$L668,"Tor",$B$2:$B668,$B668,$A$2:$A668,$A668)+COUNTIFS($L$2:$L668,"ET",$B$2:$B668,$B668,$A$2:$A668,$A668)),""),"")</f>
        <v/>
      </c>
      <c r="J668" s="18" t="str">
        <f>_xlfn.IFNA(IF(VLOOKUP($A668,Spiele!$A$2:$D$16,3,FALSE)=$B668,(COUNTIFS($L$1:$L667,"Tor",$B$1:$B667,$B668,$A$1:$A667,$A668)+COUNTIFS($L$1:$L667,"ET",$B$1:$B667,$B668,$A$1:$A667,$A668))-(COUNTIFS($L$1:$L667,"Tor",$B$1:$B667,"&lt;&gt;"&amp;$B668,$A$1:$A667,$A668)+COUNTIFS($L$1:$L667,"ET",$B$1:$B667,"&lt;&gt;"&amp;$B668,$A$1:$A667,$A668)),(COUNTIFS($L$1:$L667,"Tor",$B$1:$B667,$B668,$A$1:$A667,$A668)+COUNTIFS($L$1:$L667,"ET",$B$1:$B667,$B668,$A$1:$A667,$A668))-(COUNTIFS($L$1:$L667,"Tor",$B$1:$B667,"&lt;&gt;"&amp;$B668,$A$1:$A667,$A668)+COUNTIFS($L$1:$L667,"ET",$B$1:$B667,"&lt;&gt;"&amp;$B668,$A$1:$A667,$A668))),"")</f>
        <v/>
      </c>
      <c r="O668" s="17"/>
      <c r="AC668" s="14"/>
      <c r="AD668" s="14"/>
      <c r="AE668" s="18"/>
      <c r="AH668" s="19">
        <f t="shared" si="42"/>
        <v>0</v>
      </c>
      <c r="AI668" s="19">
        <f t="shared" si="43"/>
        <v>180</v>
      </c>
      <c r="AM668" s="19">
        <f>IF(Abschlüsse[[#This Row],[Ergeb]]="ET","",SQRT(($AF668-$AK668)^2+($AG668-$AL668)^2))</f>
        <v>0</v>
      </c>
      <c r="AO668" s="13"/>
      <c r="AP668" s="13"/>
      <c r="AQ668" s="19" t="str">
        <f t="shared" ref="AQ668:AQ731" si="44">IF(AN668=0,"",SQRT(($AF668-$AO668)^2+($AG668-$AP668)^2))</f>
        <v/>
      </c>
      <c r="AU668" s="19" t="str">
        <f t="shared" ref="AU668:AU731" si="45">IF(AR668=0,"",SQRT(($AF668-$AS668)^2+($AG668-$AT668)^2))</f>
        <v/>
      </c>
    </row>
    <row r="669" spans="3:47" ht="25.05" customHeight="1">
      <c r="C669" s="17" t="str">
        <f>IF($A669="","",IF(VLOOKUP($A669,Spiele!$A$2:$D$16,3,FALSE)=$B669,"H","G"))</f>
        <v/>
      </c>
      <c r="D669" s="17" t="str">
        <f>IF($B669="","",IF(VLOOKUP($A669,Spiele!$A$2:$F$16,3,FALSE)=$B669,VLOOKUP($A669,Spiele!$A$2:$F$16,4,FALSE),VLOOKUP($A669,Spiele!$A$2:$F$16,3,FALSE)))</f>
        <v/>
      </c>
      <c r="E669" s="18">
        <f>IF(Abschlüsse[[#This Row],[Ergeb]]="ET",0,COUNTIFS($A$2:$A669,$A669,$B$2:$B669,$B669,$L$2:$L669,"&lt;&gt;ET"))</f>
        <v>0</v>
      </c>
      <c r="F669" s="11"/>
      <c r="G669" s="12"/>
      <c r="H669" s="18">
        <f>COUNTIFS('Rote Karten'!$A$2:$A$4,$A669,'Rote Karten'!$D$2:$D$4,"&lt;&gt;"&amp;$B669,'Rote Karten'!$B$2:$B$4,"&lt;"&amp;$F669,'Rote Karten'!$C$2:$C$4,"&lt;="&amp;$G669)-COUNTIFS('Rote Karten'!$A$2:$A$4,$A669,'Rote Karten'!$D$2:$D$4,$B669,'Rote Karten'!$B$2:$B$4,"&lt;"&amp;$F669,'Rote Karten'!$C$2:$C$4,"&lt;="&amp;$G669)</f>
        <v>0</v>
      </c>
      <c r="I669" s="17" t="str">
        <f>IF(OR($L669="Tor",$L669="ET"),_xlfn.IFNA(IF(VLOOKUP($A669,Spiele!$A$2:$C$16,3,FALSE)=$B669,COUNTIFS($L$2:$L669,"Tor",$B$2:$B669,$B669,$A$2:$A669,$A669)+COUNTIFS($L$2:$L669,"ET",$B$2:$B669,$B669,$A$2:$A669,$A669)&amp;":"&amp;COUNTIFS($L$2:$L669,"Tor",$B$2:$B669,"&lt;&gt;"&amp;$B669,$A$2:$A669,$A669)+COUNTIFS($L$2:$L669,"ET",$B$2:$B669,"&lt;&gt;"&amp;$B669,$A$2:$A669,$A669),COUNTIFS($L$2:$L669,"Tor",$B$2:$B669,"&lt;&gt;"&amp;$B669,$A$2:$A669,$A669)+COUNTIFS($L$2:$L669,"ET",$B$2:$B669,"&lt;&gt;"&amp;$B669,$A$2:$A669,$A669)&amp;":"&amp;COUNTIFS($L$2:$L669,"Tor",$B$2:$B669,$B669,$A$2:$A669,$A669)+COUNTIFS($L$2:$L669,"ET",$B$2:$B669,$B669,$A$2:$A669,$A669)),""),"")</f>
        <v/>
      </c>
      <c r="J669" s="18" t="str">
        <f>_xlfn.IFNA(IF(VLOOKUP($A669,Spiele!$A$2:$D$16,3,FALSE)=$B669,(COUNTIFS($L$1:$L668,"Tor",$B$1:$B668,$B669,$A$1:$A668,$A669)+COUNTIFS($L$1:$L668,"ET",$B$1:$B668,$B669,$A$1:$A668,$A669))-(COUNTIFS($L$1:$L668,"Tor",$B$1:$B668,"&lt;&gt;"&amp;$B669,$A$1:$A668,$A669)+COUNTIFS($L$1:$L668,"ET",$B$1:$B668,"&lt;&gt;"&amp;$B669,$A$1:$A668,$A669)),(COUNTIFS($L$1:$L668,"Tor",$B$1:$B668,$B669,$A$1:$A668,$A669)+COUNTIFS($L$1:$L668,"ET",$B$1:$B668,$B669,$A$1:$A668,$A669))-(COUNTIFS($L$1:$L668,"Tor",$B$1:$B668,"&lt;&gt;"&amp;$B669,$A$1:$A668,$A669)+COUNTIFS($L$1:$L668,"ET",$B$1:$B668,"&lt;&gt;"&amp;$B669,$A$1:$A668,$A669))),"")</f>
        <v/>
      </c>
      <c r="O669" s="17"/>
      <c r="AC669" s="14"/>
      <c r="AD669" s="14"/>
      <c r="AE669" s="18"/>
      <c r="AH669" s="19">
        <f t="shared" si="42"/>
        <v>0</v>
      </c>
      <c r="AI669" s="19">
        <f t="shared" si="43"/>
        <v>180</v>
      </c>
      <c r="AM669" s="19">
        <f>IF(Abschlüsse[[#This Row],[Ergeb]]="ET","",SQRT(($AF669-$AK669)^2+($AG669-$AL669)^2))</f>
        <v>0</v>
      </c>
      <c r="AO669" s="13"/>
      <c r="AP669" s="13"/>
      <c r="AQ669" s="19" t="str">
        <f t="shared" si="44"/>
        <v/>
      </c>
      <c r="AU669" s="19" t="str">
        <f t="shared" si="45"/>
        <v/>
      </c>
    </row>
    <row r="670" spans="3:47" ht="25.05" customHeight="1">
      <c r="C670" s="17" t="str">
        <f>IF($A670="","",IF(VLOOKUP($A670,Spiele!$A$2:$D$16,3,FALSE)=$B670,"H","G"))</f>
        <v/>
      </c>
      <c r="D670" s="17" t="str">
        <f>IF($B670="","",IF(VLOOKUP($A670,Spiele!$A$2:$F$16,3,FALSE)=$B670,VLOOKUP($A670,Spiele!$A$2:$F$16,4,FALSE),VLOOKUP($A670,Spiele!$A$2:$F$16,3,FALSE)))</f>
        <v/>
      </c>
      <c r="E670" s="18">
        <f>IF(Abschlüsse[[#This Row],[Ergeb]]="ET",0,COUNTIFS($A$2:$A670,$A670,$B$2:$B670,$B670,$L$2:$L670,"&lt;&gt;ET"))</f>
        <v>0</v>
      </c>
      <c r="F670" s="11"/>
      <c r="G670" s="12"/>
      <c r="H670" s="18">
        <f>COUNTIFS('Rote Karten'!$A$2:$A$4,$A670,'Rote Karten'!$D$2:$D$4,"&lt;&gt;"&amp;$B670,'Rote Karten'!$B$2:$B$4,"&lt;"&amp;$F670,'Rote Karten'!$C$2:$C$4,"&lt;="&amp;$G670)-COUNTIFS('Rote Karten'!$A$2:$A$4,$A670,'Rote Karten'!$D$2:$D$4,$B670,'Rote Karten'!$B$2:$B$4,"&lt;"&amp;$F670,'Rote Karten'!$C$2:$C$4,"&lt;="&amp;$G670)</f>
        <v>0</v>
      </c>
      <c r="I670" s="17" t="str">
        <f>IF(OR($L670="Tor",$L670="ET"),_xlfn.IFNA(IF(VLOOKUP($A670,Spiele!$A$2:$C$16,3,FALSE)=$B670,COUNTIFS($L$2:$L670,"Tor",$B$2:$B670,$B670,$A$2:$A670,$A670)+COUNTIFS($L$2:$L670,"ET",$B$2:$B670,$B670,$A$2:$A670,$A670)&amp;":"&amp;COUNTIFS($L$2:$L670,"Tor",$B$2:$B670,"&lt;&gt;"&amp;$B670,$A$2:$A670,$A670)+COUNTIFS($L$2:$L670,"ET",$B$2:$B670,"&lt;&gt;"&amp;$B670,$A$2:$A670,$A670),COUNTIFS($L$2:$L670,"Tor",$B$2:$B670,"&lt;&gt;"&amp;$B670,$A$2:$A670,$A670)+COUNTIFS($L$2:$L670,"ET",$B$2:$B670,"&lt;&gt;"&amp;$B670,$A$2:$A670,$A670)&amp;":"&amp;COUNTIFS($L$2:$L670,"Tor",$B$2:$B670,$B670,$A$2:$A670,$A670)+COUNTIFS($L$2:$L670,"ET",$B$2:$B670,$B670,$A$2:$A670,$A670)),""),"")</f>
        <v/>
      </c>
      <c r="J670" s="18" t="str">
        <f>_xlfn.IFNA(IF(VLOOKUP($A670,Spiele!$A$2:$D$16,3,FALSE)=$B670,(COUNTIFS($L$1:$L669,"Tor",$B$1:$B669,$B670,$A$1:$A669,$A670)+COUNTIFS($L$1:$L669,"ET",$B$1:$B669,$B670,$A$1:$A669,$A670))-(COUNTIFS($L$1:$L669,"Tor",$B$1:$B669,"&lt;&gt;"&amp;$B670,$A$1:$A669,$A670)+COUNTIFS($L$1:$L669,"ET",$B$1:$B669,"&lt;&gt;"&amp;$B670,$A$1:$A669,$A670)),(COUNTIFS($L$1:$L669,"Tor",$B$1:$B669,$B670,$A$1:$A669,$A670)+COUNTIFS($L$1:$L669,"ET",$B$1:$B669,$B670,$A$1:$A669,$A670))-(COUNTIFS($L$1:$L669,"Tor",$B$1:$B669,"&lt;&gt;"&amp;$B670,$A$1:$A669,$A670)+COUNTIFS($L$1:$L669,"ET",$B$1:$B669,"&lt;&gt;"&amp;$B670,$A$1:$A669,$A670))),"")</f>
        <v/>
      </c>
      <c r="O670" s="17"/>
      <c r="AC670" s="14"/>
      <c r="AD670" s="14"/>
      <c r="AE670" s="18"/>
      <c r="AH670" s="19">
        <f t="shared" si="42"/>
        <v>0</v>
      </c>
      <c r="AI670" s="19">
        <f t="shared" si="43"/>
        <v>180</v>
      </c>
      <c r="AM670" s="19">
        <f>IF(Abschlüsse[[#This Row],[Ergeb]]="ET","",SQRT(($AF670-$AK670)^2+($AG670-$AL670)^2))</f>
        <v>0</v>
      </c>
      <c r="AO670" s="13"/>
      <c r="AP670" s="13"/>
      <c r="AQ670" s="19" t="str">
        <f t="shared" si="44"/>
        <v/>
      </c>
      <c r="AU670" s="19" t="str">
        <f t="shared" si="45"/>
        <v/>
      </c>
    </row>
    <row r="671" spans="3:47" ht="25.05" customHeight="1">
      <c r="C671" s="17" t="str">
        <f>IF($A671="","",IF(VLOOKUP($A671,Spiele!$A$2:$D$16,3,FALSE)=$B671,"H","G"))</f>
        <v/>
      </c>
      <c r="D671" s="17" t="str">
        <f>IF($B671="","",IF(VLOOKUP($A671,Spiele!$A$2:$F$16,3,FALSE)=$B671,VLOOKUP($A671,Spiele!$A$2:$F$16,4,FALSE),VLOOKUP($A671,Spiele!$A$2:$F$16,3,FALSE)))</f>
        <v/>
      </c>
      <c r="E671" s="18">
        <f>IF(Abschlüsse[[#This Row],[Ergeb]]="ET",0,COUNTIFS($A$2:$A671,$A671,$B$2:$B671,$B671,$L$2:$L671,"&lt;&gt;ET"))</f>
        <v>0</v>
      </c>
      <c r="F671" s="11"/>
      <c r="G671" s="12"/>
      <c r="H671" s="18">
        <f>COUNTIFS('Rote Karten'!$A$2:$A$4,$A671,'Rote Karten'!$D$2:$D$4,"&lt;&gt;"&amp;$B671,'Rote Karten'!$B$2:$B$4,"&lt;"&amp;$F671,'Rote Karten'!$C$2:$C$4,"&lt;="&amp;$G671)-COUNTIFS('Rote Karten'!$A$2:$A$4,$A671,'Rote Karten'!$D$2:$D$4,$B671,'Rote Karten'!$B$2:$B$4,"&lt;"&amp;$F671,'Rote Karten'!$C$2:$C$4,"&lt;="&amp;$G671)</f>
        <v>0</v>
      </c>
      <c r="I671" s="17" t="str">
        <f>IF(OR($L671="Tor",$L671="ET"),_xlfn.IFNA(IF(VLOOKUP($A671,Spiele!$A$2:$C$16,3,FALSE)=$B671,COUNTIFS($L$2:$L671,"Tor",$B$2:$B671,$B671,$A$2:$A671,$A671)+COUNTIFS($L$2:$L671,"ET",$B$2:$B671,$B671,$A$2:$A671,$A671)&amp;":"&amp;COUNTIFS($L$2:$L671,"Tor",$B$2:$B671,"&lt;&gt;"&amp;$B671,$A$2:$A671,$A671)+COUNTIFS($L$2:$L671,"ET",$B$2:$B671,"&lt;&gt;"&amp;$B671,$A$2:$A671,$A671),COUNTIFS($L$2:$L671,"Tor",$B$2:$B671,"&lt;&gt;"&amp;$B671,$A$2:$A671,$A671)+COUNTIFS($L$2:$L671,"ET",$B$2:$B671,"&lt;&gt;"&amp;$B671,$A$2:$A671,$A671)&amp;":"&amp;COUNTIFS($L$2:$L671,"Tor",$B$2:$B671,$B671,$A$2:$A671,$A671)+COUNTIFS($L$2:$L671,"ET",$B$2:$B671,$B671,$A$2:$A671,$A671)),""),"")</f>
        <v/>
      </c>
      <c r="J671" s="18" t="str">
        <f>_xlfn.IFNA(IF(VLOOKUP($A671,Spiele!$A$2:$D$16,3,FALSE)=$B671,(COUNTIFS($L$1:$L670,"Tor",$B$1:$B670,$B671,$A$1:$A670,$A671)+COUNTIFS($L$1:$L670,"ET",$B$1:$B670,$B671,$A$1:$A670,$A671))-(COUNTIFS($L$1:$L670,"Tor",$B$1:$B670,"&lt;&gt;"&amp;$B671,$A$1:$A670,$A671)+COUNTIFS($L$1:$L670,"ET",$B$1:$B670,"&lt;&gt;"&amp;$B671,$A$1:$A670,$A671)),(COUNTIFS($L$1:$L670,"Tor",$B$1:$B670,$B671,$A$1:$A670,$A671)+COUNTIFS($L$1:$L670,"ET",$B$1:$B670,$B671,$A$1:$A670,$A671))-(COUNTIFS($L$1:$L670,"Tor",$B$1:$B670,"&lt;&gt;"&amp;$B671,$A$1:$A670,$A671)+COUNTIFS($L$1:$L670,"ET",$B$1:$B670,"&lt;&gt;"&amp;$B671,$A$1:$A670,$A671))),"")</f>
        <v/>
      </c>
      <c r="O671" s="17"/>
      <c r="AC671" s="14"/>
      <c r="AD671" s="14"/>
      <c r="AE671" s="18"/>
      <c r="AH671" s="19">
        <f t="shared" si="42"/>
        <v>0</v>
      </c>
      <c r="AI671" s="19">
        <f t="shared" si="43"/>
        <v>180</v>
      </c>
      <c r="AM671" s="19">
        <f>IF(Abschlüsse[[#This Row],[Ergeb]]="ET","",SQRT(($AF671-$AK671)^2+($AG671-$AL671)^2))</f>
        <v>0</v>
      </c>
      <c r="AO671" s="13"/>
      <c r="AP671" s="13"/>
      <c r="AQ671" s="19" t="str">
        <f t="shared" si="44"/>
        <v/>
      </c>
      <c r="AU671" s="19" t="str">
        <f t="shared" si="45"/>
        <v/>
      </c>
    </row>
    <row r="672" spans="3:47" ht="25.05" customHeight="1">
      <c r="C672" s="17" t="str">
        <f>IF($A672="","",IF(VLOOKUP($A672,Spiele!$A$2:$D$16,3,FALSE)=$B672,"H","G"))</f>
        <v/>
      </c>
      <c r="D672" s="17" t="str">
        <f>IF($B672="","",IF(VLOOKUP($A672,Spiele!$A$2:$F$16,3,FALSE)=$B672,VLOOKUP($A672,Spiele!$A$2:$F$16,4,FALSE),VLOOKUP($A672,Spiele!$A$2:$F$16,3,FALSE)))</f>
        <v/>
      </c>
      <c r="E672" s="18">
        <f>IF(Abschlüsse[[#This Row],[Ergeb]]="ET",0,COUNTIFS($A$2:$A672,$A672,$B$2:$B672,$B672,$L$2:$L672,"&lt;&gt;ET"))</f>
        <v>0</v>
      </c>
      <c r="F672" s="11"/>
      <c r="G672" s="12"/>
      <c r="H672" s="18">
        <f>COUNTIFS('Rote Karten'!$A$2:$A$4,$A672,'Rote Karten'!$D$2:$D$4,"&lt;&gt;"&amp;$B672,'Rote Karten'!$B$2:$B$4,"&lt;"&amp;$F672,'Rote Karten'!$C$2:$C$4,"&lt;="&amp;$G672)-COUNTIFS('Rote Karten'!$A$2:$A$4,$A672,'Rote Karten'!$D$2:$D$4,$B672,'Rote Karten'!$B$2:$B$4,"&lt;"&amp;$F672,'Rote Karten'!$C$2:$C$4,"&lt;="&amp;$G672)</f>
        <v>0</v>
      </c>
      <c r="I672" s="17" t="str">
        <f>IF(OR($L672="Tor",$L672="ET"),_xlfn.IFNA(IF(VLOOKUP($A672,Spiele!$A$2:$C$16,3,FALSE)=$B672,COUNTIFS($L$2:$L672,"Tor",$B$2:$B672,$B672,$A$2:$A672,$A672)+COUNTIFS($L$2:$L672,"ET",$B$2:$B672,$B672,$A$2:$A672,$A672)&amp;":"&amp;COUNTIFS($L$2:$L672,"Tor",$B$2:$B672,"&lt;&gt;"&amp;$B672,$A$2:$A672,$A672)+COUNTIFS($L$2:$L672,"ET",$B$2:$B672,"&lt;&gt;"&amp;$B672,$A$2:$A672,$A672),COUNTIFS($L$2:$L672,"Tor",$B$2:$B672,"&lt;&gt;"&amp;$B672,$A$2:$A672,$A672)+COUNTIFS($L$2:$L672,"ET",$B$2:$B672,"&lt;&gt;"&amp;$B672,$A$2:$A672,$A672)&amp;":"&amp;COUNTIFS($L$2:$L672,"Tor",$B$2:$B672,$B672,$A$2:$A672,$A672)+COUNTIFS($L$2:$L672,"ET",$B$2:$B672,$B672,$A$2:$A672,$A672)),""),"")</f>
        <v/>
      </c>
      <c r="J672" s="18" t="str">
        <f>_xlfn.IFNA(IF(VLOOKUP($A672,Spiele!$A$2:$D$16,3,FALSE)=$B672,(COUNTIFS($L$1:$L671,"Tor",$B$1:$B671,$B672,$A$1:$A671,$A672)+COUNTIFS($L$1:$L671,"ET",$B$1:$B671,$B672,$A$1:$A671,$A672))-(COUNTIFS($L$1:$L671,"Tor",$B$1:$B671,"&lt;&gt;"&amp;$B672,$A$1:$A671,$A672)+COUNTIFS($L$1:$L671,"ET",$B$1:$B671,"&lt;&gt;"&amp;$B672,$A$1:$A671,$A672)),(COUNTIFS($L$1:$L671,"Tor",$B$1:$B671,$B672,$A$1:$A671,$A672)+COUNTIFS($L$1:$L671,"ET",$B$1:$B671,$B672,$A$1:$A671,$A672))-(COUNTIFS($L$1:$L671,"Tor",$B$1:$B671,"&lt;&gt;"&amp;$B672,$A$1:$A671,$A672)+COUNTIFS($L$1:$L671,"ET",$B$1:$B671,"&lt;&gt;"&amp;$B672,$A$1:$A671,$A672))),"")</f>
        <v/>
      </c>
      <c r="O672" s="17"/>
      <c r="AC672" s="14"/>
      <c r="AD672" s="14"/>
      <c r="AE672" s="18"/>
      <c r="AH672" s="19">
        <f t="shared" si="42"/>
        <v>0</v>
      </c>
      <c r="AI672" s="19">
        <f t="shared" si="43"/>
        <v>180</v>
      </c>
      <c r="AM672" s="19">
        <f>IF(Abschlüsse[[#This Row],[Ergeb]]="ET","",SQRT(($AF672-$AK672)^2+($AG672-$AL672)^2))</f>
        <v>0</v>
      </c>
      <c r="AO672" s="13"/>
      <c r="AP672" s="13"/>
      <c r="AQ672" s="19" t="str">
        <f t="shared" si="44"/>
        <v/>
      </c>
      <c r="AU672" s="19" t="str">
        <f t="shared" si="45"/>
        <v/>
      </c>
    </row>
    <row r="673" spans="3:47" ht="25.05" customHeight="1">
      <c r="C673" s="17" t="str">
        <f>IF($A673="","",IF(VLOOKUP($A673,Spiele!$A$2:$D$16,3,FALSE)=$B673,"H","G"))</f>
        <v/>
      </c>
      <c r="D673" s="17" t="str">
        <f>IF($B673="","",IF(VLOOKUP($A673,Spiele!$A$2:$F$16,3,FALSE)=$B673,VLOOKUP($A673,Spiele!$A$2:$F$16,4,FALSE),VLOOKUP($A673,Spiele!$A$2:$F$16,3,FALSE)))</f>
        <v/>
      </c>
      <c r="E673" s="18">
        <f>IF(Abschlüsse[[#This Row],[Ergeb]]="ET",0,COUNTIFS($A$2:$A673,$A673,$B$2:$B673,$B673,$L$2:$L673,"&lt;&gt;ET"))</f>
        <v>0</v>
      </c>
      <c r="F673" s="11"/>
      <c r="G673" s="12"/>
      <c r="H673" s="18">
        <f>COUNTIFS('Rote Karten'!$A$2:$A$4,$A673,'Rote Karten'!$D$2:$D$4,"&lt;&gt;"&amp;$B673,'Rote Karten'!$B$2:$B$4,"&lt;"&amp;$F673,'Rote Karten'!$C$2:$C$4,"&lt;="&amp;$G673)-COUNTIFS('Rote Karten'!$A$2:$A$4,$A673,'Rote Karten'!$D$2:$D$4,$B673,'Rote Karten'!$B$2:$B$4,"&lt;"&amp;$F673,'Rote Karten'!$C$2:$C$4,"&lt;="&amp;$G673)</f>
        <v>0</v>
      </c>
      <c r="I673" s="17" t="str">
        <f>IF(OR($L673="Tor",$L673="ET"),_xlfn.IFNA(IF(VLOOKUP($A673,Spiele!$A$2:$C$16,3,FALSE)=$B673,COUNTIFS($L$2:$L673,"Tor",$B$2:$B673,$B673,$A$2:$A673,$A673)+COUNTIFS($L$2:$L673,"ET",$B$2:$B673,$B673,$A$2:$A673,$A673)&amp;":"&amp;COUNTIFS($L$2:$L673,"Tor",$B$2:$B673,"&lt;&gt;"&amp;$B673,$A$2:$A673,$A673)+COUNTIFS($L$2:$L673,"ET",$B$2:$B673,"&lt;&gt;"&amp;$B673,$A$2:$A673,$A673),COUNTIFS($L$2:$L673,"Tor",$B$2:$B673,"&lt;&gt;"&amp;$B673,$A$2:$A673,$A673)+COUNTIFS($L$2:$L673,"ET",$B$2:$B673,"&lt;&gt;"&amp;$B673,$A$2:$A673,$A673)&amp;":"&amp;COUNTIFS($L$2:$L673,"Tor",$B$2:$B673,$B673,$A$2:$A673,$A673)+COUNTIFS($L$2:$L673,"ET",$B$2:$B673,$B673,$A$2:$A673,$A673)),""),"")</f>
        <v/>
      </c>
      <c r="J673" s="18" t="str">
        <f>_xlfn.IFNA(IF(VLOOKUP($A673,Spiele!$A$2:$D$16,3,FALSE)=$B673,(COUNTIFS($L$1:$L672,"Tor",$B$1:$B672,$B673,$A$1:$A672,$A673)+COUNTIFS($L$1:$L672,"ET",$B$1:$B672,$B673,$A$1:$A672,$A673))-(COUNTIFS($L$1:$L672,"Tor",$B$1:$B672,"&lt;&gt;"&amp;$B673,$A$1:$A672,$A673)+COUNTIFS($L$1:$L672,"ET",$B$1:$B672,"&lt;&gt;"&amp;$B673,$A$1:$A672,$A673)),(COUNTIFS($L$1:$L672,"Tor",$B$1:$B672,$B673,$A$1:$A672,$A673)+COUNTIFS($L$1:$L672,"ET",$B$1:$B672,$B673,$A$1:$A672,$A673))-(COUNTIFS($L$1:$L672,"Tor",$B$1:$B672,"&lt;&gt;"&amp;$B673,$A$1:$A672,$A673)+COUNTIFS($L$1:$L672,"ET",$B$1:$B672,"&lt;&gt;"&amp;$B673,$A$1:$A672,$A673))),"")</f>
        <v/>
      </c>
      <c r="O673" s="17"/>
      <c r="AC673" s="14"/>
      <c r="AD673" s="14"/>
      <c r="AE673" s="18"/>
      <c r="AH673" s="19">
        <f t="shared" si="42"/>
        <v>0</v>
      </c>
      <c r="AI673" s="19">
        <f t="shared" si="43"/>
        <v>180</v>
      </c>
      <c r="AM673" s="19">
        <f>IF(Abschlüsse[[#This Row],[Ergeb]]="ET","",SQRT(($AF673-$AK673)^2+($AG673-$AL673)^2))</f>
        <v>0</v>
      </c>
      <c r="AO673" s="13"/>
      <c r="AP673" s="13"/>
      <c r="AQ673" s="19" t="str">
        <f t="shared" si="44"/>
        <v/>
      </c>
      <c r="AU673" s="19" t="str">
        <f t="shared" si="45"/>
        <v/>
      </c>
    </row>
    <row r="674" spans="3:47" ht="25.05" customHeight="1">
      <c r="C674" s="17" t="str">
        <f>IF($A674="","",IF(VLOOKUP($A674,Spiele!$A$2:$D$16,3,FALSE)=$B674,"H","G"))</f>
        <v/>
      </c>
      <c r="D674" s="17" t="str">
        <f>IF($B674="","",IF(VLOOKUP($A674,Spiele!$A$2:$F$16,3,FALSE)=$B674,VLOOKUP($A674,Spiele!$A$2:$F$16,4,FALSE),VLOOKUP($A674,Spiele!$A$2:$F$16,3,FALSE)))</f>
        <v/>
      </c>
      <c r="E674" s="18">
        <f>IF(Abschlüsse[[#This Row],[Ergeb]]="ET",0,COUNTIFS($A$2:$A674,$A674,$B$2:$B674,$B674,$L$2:$L674,"&lt;&gt;ET"))</f>
        <v>0</v>
      </c>
      <c r="F674" s="11"/>
      <c r="G674" s="12"/>
      <c r="H674" s="18">
        <f>COUNTIFS('Rote Karten'!$A$2:$A$4,$A674,'Rote Karten'!$D$2:$D$4,"&lt;&gt;"&amp;$B674,'Rote Karten'!$B$2:$B$4,"&lt;"&amp;$F674,'Rote Karten'!$C$2:$C$4,"&lt;="&amp;$G674)-COUNTIFS('Rote Karten'!$A$2:$A$4,$A674,'Rote Karten'!$D$2:$D$4,$B674,'Rote Karten'!$B$2:$B$4,"&lt;"&amp;$F674,'Rote Karten'!$C$2:$C$4,"&lt;="&amp;$G674)</f>
        <v>0</v>
      </c>
      <c r="I674" s="17" t="str">
        <f>IF(OR($L674="Tor",$L674="ET"),_xlfn.IFNA(IF(VLOOKUP($A674,Spiele!$A$2:$C$16,3,FALSE)=$B674,COUNTIFS($L$2:$L674,"Tor",$B$2:$B674,$B674,$A$2:$A674,$A674)+COUNTIFS($L$2:$L674,"ET",$B$2:$B674,$B674,$A$2:$A674,$A674)&amp;":"&amp;COUNTIFS($L$2:$L674,"Tor",$B$2:$B674,"&lt;&gt;"&amp;$B674,$A$2:$A674,$A674)+COUNTIFS($L$2:$L674,"ET",$B$2:$B674,"&lt;&gt;"&amp;$B674,$A$2:$A674,$A674),COUNTIFS($L$2:$L674,"Tor",$B$2:$B674,"&lt;&gt;"&amp;$B674,$A$2:$A674,$A674)+COUNTIFS($L$2:$L674,"ET",$B$2:$B674,"&lt;&gt;"&amp;$B674,$A$2:$A674,$A674)&amp;":"&amp;COUNTIFS($L$2:$L674,"Tor",$B$2:$B674,$B674,$A$2:$A674,$A674)+COUNTIFS($L$2:$L674,"ET",$B$2:$B674,$B674,$A$2:$A674,$A674)),""),"")</f>
        <v/>
      </c>
      <c r="J674" s="18" t="str">
        <f>_xlfn.IFNA(IF(VLOOKUP($A674,Spiele!$A$2:$D$16,3,FALSE)=$B674,(COUNTIFS($L$1:$L673,"Tor",$B$1:$B673,$B674,$A$1:$A673,$A674)+COUNTIFS($L$1:$L673,"ET",$B$1:$B673,$B674,$A$1:$A673,$A674))-(COUNTIFS($L$1:$L673,"Tor",$B$1:$B673,"&lt;&gt;"&amp;$B674,$A$1:$A673,$A674)+COUNTIFS($L$1:$L673,"ET",$B$1:$B673,"&lt;&gt;"&amp;$B674,$A$1:$A673,$A674)),(COUNTIFS($L$1:$L673,"Tor",$B$1:$B673,$B674,$A$1:$A673,$A674)+COUNTIFS($L$1:$L673,"ET",$B$1:$B673,$B674,$A$1:$A673,$A674))-(COUNTIFS($L$1:$L673,"Tor",$B$1:$B673,"&lt;&gt;"&amp;$B674,$A$1:$A673,$A674)+COUNTIFS($L$1:$L673,"ET",$B$1:$B673,"&lt;&gt;"&amp;$B674,$A$1:$A673,$A674))),"")</f>
        <v/>
      </c>
      <c r="O674" s="17"/>
      <c r="AC674" s="14"/>
      <c r="AD674" s="14"/>
      <c r="AE674" s="18"/>
      <c r="AH674" s="19">
        <f t="shared" si="42"/>
        <v>0</v>
      </c>
      <c r="AI674" s="19">
        <f t="shared" si="43"/>
        <v>180</v>
      </c>
      <c r="AM674" s="19">
        <f>IF(Abschlüsse[[#This Row],[Ergeb]]="ET","",SQRT(($AF674-$AK674)^2+($AG674-$AL674)^2))</f>
        <v>0</v>
      </c>
      <c r="AO674" s="13"/>
      <c r="AP674" s="13"/>
      <c r="AQ674" s="19" t="str">
        <f t="shared" si="44"/>
        <v/>
      </c>
      <c r="AU674" s="19" t="str">
        <f t="shared" si="45"/>
        <v/>
      </c>
    </row>
    <row r="675" spans="3:47" ht="25.05" customHeight="1">
      <c r="C675" s="17" t="str">
        <f>IF($A675="","",IF(VLOOKUP($A675,Spiele!$A$2:$D$16,3,FALSE)=$B675,"H","G"))</f>
        <v/>
      </c>
      <c r="D675" s="17" t="str">
        <f>IF($B675="","",IF(VLOOKUP($A675,Spiele!$A$2:$F$16,3,FALSE)=$B675,VLOOKUP($A675,Spiele!$A$2:$F$16,4,FALSE),VLOOKUP($A675,Spiele!$A$2:$F$16,3,FALSE)))</f>
        <v/>
      </c>
      <c r="E675" s="18">
        <f>IF(Abschlüsse[[#This Row],[Ergeb]]="ET",0,COUNTIFS($A$2:$A675,$A675,$B$2:$B675,$B675,$L$2:$L675,"&lt;&gt;ET"))</f>
        <v>0</v>
      </c>
      <c r="F675" s="11"/>
      <c r="G675" s="12"/>
      <c r="H675" s="18">
        <f>COUNTIFS('Rote Karten'!$A$2:$A$4,$A675,'Rote Karten'!$D$2:$D$4,"&lt;&gt;"&amp;$B675,'Rote Karten'!$B$2:$B$4,"&lt;"&amp;$F675,'Rote Karten'!$C$2:$C$4,"&lt;="&amp;$G675)-COUNTIFS('Rote Karten'!$A$2:$A$4,$A675,'Rote Karten'!$D$2:$D$4,$B675,'Rote Karten'!$B$2:$B$4,"&lt;"&amp;$F675,'Rote Karten'!$C$2:$C$4,"&lt;="&amp;$G675)</f>
        <v>0</v>
      </c>
      <c r="I675" s="17" t="str">
        <f>IF(OR($L675="Tor",$L675="ET"),_xlfn.IFNA(IF(VLOOKUP($A675,Spiele!$A$2:$C$16,3,FALSE)=$B675,COUNTIFS($L$2:$L675,"Tor",$B$2:$B675,$B675,$A$2:$A675,$A675)+COUNTIFS($L$2:$L675,"ET",$B$2:$B675,$B675,$A$2:$A675,$A675)&amp;":"&amp;COUNTIFS($L$2:$L675,"Tor",$B$2:$B675,"&lt;&gt;"&amp;$B675,$A$2:$A675,$A675)+COUNTIFS($L$2:$L675,"ET",$B$2:$B675,"&lt;&gt;"&amp;$B675,$A$2:$A675,$A675),COUNTIFS($L$2:$L675,"Tor",$B$2:$B675,"&lt;&gt;"&amp;$B675,$A$2:$A675,$A675)+COUNTIFS($L$2:$L675,"ET",$B$2:$B675,"&lt;&gt;"&amp;$B675,$A$2:$A675,$A675)&amp;":"&amp;COUNTIFS($L$2:$L675,"Tor",$B$2:$B675,$B675,$A$2:$A675,$A675)+COUNTIFS($L$2:$L675,"ET",$B$2:$B675,$B675,$A$2:$A675,$A675)),""),"")</f>
        <v/>
      </c>
      <c r="J675" s="18" t="str">
        <f>_xlfn.IFNA(IF(VLOOKUP($A675,Spiele!$A$2:$D$16,3,FALSE)=$B675,(COUNTIFS($L$1:$L674,"Tor",$B$1:$B674,$B675,$A$1:$A674,$A675)+COUNTIFS($L$1:$L674,"ET",$B$1:$B674,$B675,$A$1:$A674,$A675))-(COUNTIFS($L$1:$L674,"Tor",$B$1:$B674,"&lt;&gt;"&amp;$B675,$A$1:$A674,$A675)+COUNTIFS($L$1:$L674,"ET",$B$1:$B674,"&lt;&gt;"&amp;$B675,$A$1:$A674,$A675)),(COUNTIFS($L$1:$L674,"Tor",$B$1:$B674,$B675,$A$1:$A674,$A675)+COUNTIFS($L$1:$L674,"ET",$B$1:$B674,$B675,$A$1:$A674,$A675))-(COUNTIFS($L$1:$L674,"Tor",$B$1:$B674,"&lt;&gt;"&amp;$B675,$A$1:$A674,$A675)+COUNTIFS($L$1:$L674,"ET",$B$1:$B674,"&lt;&gt;"&amp;$B675,$A$1:$A674,$A675))),"")</f>
        <v/>
      </c>
      <c r="O675" s="17"/>
      <c r="AC675" s="14"/>
      <c r="AD675" s="14"/>
      <c r="AE675" s="18"/>
      <c r="AH675" s="19">
        <f t="shared" si="42"/>
        <v>0</v>
      </c>
      <c r="AI675" s="19">
        <f t="shared" si="43"/>
        <v>180</v>
      </c>
      <c r="AM675" s="19">
        <f>IF(Abschlüsse[[#This Row],[Ergeb]]="ET","",SQRT(($AF675-$AK675)^2+($AG675-$AL675)^2))</f>
        <v>0</v>
      </c>
      <c r="AO675" s="13"/>
      <c r="AP675" s="13"/>
      <c r="AQ675" s="19" t="str">
        <f t="shared" si="44"/>
        <v/>
      </c>
      <c r="AU675" s="19" t="str">
        <f t="shared" si="45"/>
        <v/>
      </c>
    </row>
    <row r="676" spans="3:47" ht="25.05" customHeight="1">
      <c r="C676" s="17" t="str">
        <f>IF($A676="","",IF(VLOOKUP($A676,Spiele!$A$2:$D$16,3,FALSE)=$B676,"H","G"))</f>
        <v/>
      </c>
      <c r="D676" s="17" t="str">
        <f>IF($B676="","",IF(VLOOKUP($A676,Spiele!$A$2:$F$16,3,FALSE)=$B676,VLOOKUP($A676,Spiele!$A$2:$F$16,4,FALSE),VLOOKUP($A676,Spiele!$A$2:$F$16,3,FALSE)))</f>
        <v/>
      </c>
      <c r="E676" s="18">
        <f>IF(Abschlüsse[[#This Row],[Ergeb]]="ET",0,COUNTIFS($A$2:$A676,$A676,$B$2:$B676,$B676,$L$2:$L676,"&lt;&gt;ET"))</f>
        <v>0</v>
      </c>
      <c r="F676" s="11"/>
      <c r="G676" s="12"/>
      <c r="H676" s="18">
        <f>COUNTIFS('Rote Karten'!$A$2:$A$4,$A676,'Rote Karten'!$D$2:$D$4,"&lt;&gt;"&amp;$B676,'Rote Karten'!$B$2:$B$4,"&lt;"&amp;$F676,'Rote Karten'!$C$2:$C$4,"&lt;="&amp;$G676)-COUNTIFS('Rote Karten'!$A$2:$A$4,$A676,'Rote Karten'!$D$2:$D$4,$B676,'Rote Karten'!$B$2:$B$4,"&lt;"&amp;$F676,'Rote Karten'!$C$2:$C$4,"&lt;="&amp;$G676)</f>
        <v>0</v>
      </c>
      <c r="I676" s="17" t="str">
        <f>IF(OR($L676="Tor",$L676="ET"),_xlfn.IFNA(IF(VLOOKUP($A676,Spiele!$A$2:$C$16,3,FALSE)=$B676,COUNTIFS($L$2:$L676,"Tor",$B$2:$B676,$B676,$A$2:$A676,$A676)+COUNTIFS($L$2:$L676,"ET",$B$2:$B676,$B676,$A$2:$A676,$A676)&amp;":"&amp;COUNTIFS($L$2:$L676,"Tor",$B$2:$B676,"&lt;&gt;"&amp;$B676,$A$2:$A676,$A676)+COUNTIFS($L$2:$L676,"ET",$B$2:$B676,"&lt;&gt;"&amp;$B676,$A$2:$A676,$A676),COUNTIFS($L$2:$L676,"Tor",$B$2:$B676,"&lt;&gt;"&amp;$B676,$A$2:$A676,$A676)+COUNTIFS($L$2:$L676,"ET",$B$2:$B676,"&lt;&gt;"&amp;$B676,$A$2:$A676,$A676)&amp;":"&amp;COUNTIFS($L$2:$L676,"Tor",$B$2:$B676,$B676,$A$2:$A676,$A676)+COUNTIFS($L$2:$L676,"ET",$B$2:$B676,$B676,$A$2:$A676,$A676)),""),"")</f>
        <v/>
      </c>
      <c r="J676" s="18" t="str">
        <f>_xlfn.IFNA(IF(VLOOKUP($A676,Spiele!$A$2:$D$16,3,FALSE)=$B676,(COUNTIFS($L$1:$L675,"Tor",$B$1:$B675,$B676,$A$1:$A675,$A676)+COUNTIFS($L$1:$L675,"ET",$B$1:$B675,$B676,$A$1:$A675,$A676))-(COUNTIFS($L$1:$L675,"Tor",$B$1:$B675,"&lt;&gt;"&amp;$B676,$A$1:$A675,$A676)+COUNTIFS($L$1:$L675,"ET",$B$1:$B675,"&lt;&gt;"&amp;$B676,$A$1:$A675,$A676)),(COUNTIFS($L$1:$L675,"Tor",$B$1:$B675,$B676,$A$1:$A675,$A676)+COUNTIFS($L$1:$L675,"ET",$B$1:$B675,$B676,$A$1:$A675,$A676))-(COUNTIFS($L$1:$L675,"Tor",$B$1:$B675,"&lt;&gt;"&amp;$B676,$A$1:$A675,$A676)+COUNTIFS($L$1:$L675,"ET",$B$1:$B675,"&lt;&gt;"&amp;$B676,$A$1:$A675,$A676))),"")</f>
        <v/>
      </c>
      <c r="O676" s="17"/>
      <c r="AC676" s="14"/>
      <c r="AD676" s="14"/>
      <c r="AE676" s="18"/>
      <c r="AH676" s="19">
        <f t="shared" si="42"/>
        <v>0</v>
      </c>
      <c r="AI676" s="19">
        <f t="shared" si="43"/>
        <v>180</v>
      </c>
      <c r="AM676" s="19">
        <f>IF(Abschlüsse[[#This Row],[Ergeb]]="ET","",SQRT(($AF676-$AK676)^2+($AG676-$AL676)^2))</f>
        <v>0</v>
      </c>
      <c r="AO676" s="13"/>
      <c r="AP676" s="13"/>
      <c r="AQ676" s="19" t="str">
        <f t="shared" si="44"/>
        <v/>
      </c>
      <c r="AU676" s="19" t="str">
        <f t="shared" si="45"/>
        <v/>
      </c>
    </row>
    <row r="677" spans="3:47" ht="25.05" customHeight="1">
      <c r="C677" s="17" t="str">
        <f>IF($A677="","",IF(VLOOKUP($A677,Spiele!$A$2:$D$16,3,FALSE)=$B677,"H","G"))</f>
        <v/>
      </c>
      <c r="D677" s="17" t="str">
        <f>IF($B677="","",IF(VLOOKUP($A677,Spiele!$A$2:$F$16,3,FALSE)=$B677,VLOOKUP($A677,Spiele!$A$2:$F$16,4,FALSE),VLOOKUP($A677,Spiele!$A$2:$F$16,3,FALSE)))</f>
        <v/>
      </c>
      <c r="E677" s="18">
        <f>IF(Abschlüsse[[#This Row],[Ergeb]]="ET",0,COUNTIFS($A$2:$A677,$A677,$B$2:$B677,$B677,$L$2:$L677,"&lt;&gt;ET"))</f>
        <v>0</v>
      </c>
      <c r="F677" s="11"/>
      <c r="G677" s="12"/>
      <c r="H677" s="18">
        <f>COUNTIFS('Rote Karten'!$A$2:$A$4,$A677,'Rote Karten'!$D$2:$D$4,"&lt;&gt;"&amp;$B677,'Rote Karten'!$B$2:$B$4,"&lt;"&amp;$F677,'Rote Karten'!$C$2:$C$4,"&lt;="&amp;$G677)-COUNTIFS('Rote Karten'!$A$2:$A$4,$A677,'Rote Karten'!$D$2:$D$4,$B677,'Rote Karten'!$B$2:$B$4,"&lt;"&amp;$F677,'Rote Karten'!$C$2:$C$4,"&lt;="&amp;$G677)</f>
        <v>0</v>
      </c>
      <c r="I677" s="17" t="str">
        <f>IF(OR($L677="Tor",$L677="ET"),_xlfn.IFNA(IF(VLOOKUP($A677,Spiele!$A$2:$C$16,3,FALSE)=$B677,COUNTIFS($L$2:$L677,"Tor",$B$2:$B677,$B677,$A$2:$A677,$A677)+COUNTIFS($L$2:$L677,"ET",$B$2:$B677,$B677,$A$2:$A677,$A677)&amp;":"&amp;COUNTIFS($L$2:$L677,"Tor",$B$2:$B677,"&lt;&gt;"&amp;$B677,$A$2:$A677,$A677)+COUNTIFS($L$2:$L677,"ET",$B$2:$B677,"&lt;&gt;"&amp;$B677,$A$2:$A677,$A677),COUNTIFS($L$2:$L677,"Tor",$B$2:$B677,"&lt;&gt;"&amp;$B677,$A$2:$A677,$A677)+COUNTIFS($L$2:$L677,"ET",$B$2:$B677,"&lt;&gt;"&amp;$B677,$A$2:$A677,$A677)&amp;":"&amp;COUNTIFS($L$2:$L677,"Tor",$B$2:$B677,$B677,$A$2:$A677,$A677)+COUNTIFS($L$2:$L677,"ET",$B$2:$B677,$B677,$A$2:$A677,$A677)),""),"")</f>
        <v/>
      </c>
      <c r="J677" s="18" t="str">
        <f>_xlfn.IFNA(IF(VLOOKUP($A677,Spiele!$A$2:$D$16,3,FALSE)=$B677,(COUNTIFS($L$1:$L676,"Tor",$B$1:$B676,$B677,$A$1:$A676,$A677)+COUNTIFS($L$1:$L676,"ET",$B$1:$B676,$B677,$A$1:$A676,$A677))-(COUNTIFS($L$1:$L676,"Tor",$B$1:$B676,"&lt;&gt;"&amp;$B677,$A$1:$A676,$A677)+COUNTIFS($L$1:$L676,"ET",$B$1:$B676,"&lt;&gt;"&amp;$B677,$A$1:$A676,$A677)),(COUNTIFS($L$1:$L676,"Tor",$B$1:$B676,$B677,$A$1:$A676,$A677)+COUNTIFS($L$1:$L676,"ET",$B$1:$B676,$B677,$A$1:$A676,$A677))-(COUNTIFS($L$1:$L676,"Tor",$B$1:$B676,"&lt;&gt;"&amp;$B677,$A$1:$A676,$A677)+COUNTIFS($L$1:$L676,"ET",$B$1:$B676,"&lt;&gt;"&amp;$B677,$A$1:$A676,$A677))),"")</f>
        <v/>
      </c>
      <c r="O677" s="17"/>
      <c r="AC677" s="14"/>
      <c r="AD677" s="14"/>
      <c r="AE677" s="18"/>
      <c r="AH677" s="19">
        <f t="shared" si="42"/>
        <v>0</v>
      </c>
      <c r="AI677" s="19">
        <f t="shared" si="43"/>
        <v>180</v>
      </c>
      <c r="AM677" s="19">
        <f>IF(Abschlüsse[[#This Row],[Ergeb]]="ET","",SQRT(($AF677-$AK677)^2+($AG677-$AL677)^2))</f>
        <v>0</v>
      </c>
      <c r="AO677" s="13"/>
      <c r="AP677" s="13"/>
      <c r="AQ677" s="19" t="str">
        <f t="shared" si="44"/>
        <v/>
      </c>
      <c r="AU677" s="19" t="str">
        <f t="shared" si="45"/>
        <v/>
      </c>
    </row>
    <row r="678" spans="3:47" ht="25.05" customHeight="1">
      <c r="C678" s="17" t="str">
        <f>IF($A678="","",IF(VLOOKUP($A678,Spiele!$A$2:$D$16,3,FALSE)=$B678,"H","G"))</f>
        <v/>
      </c>
      <c r="D678" s="17" t="str">
        <f>IF($B678="","",IF(VLOOKUP($A678,Spiele!$A$2:$F$16,3,FALSE)=$B678,VLOOKUP($A678,Spiele!$A$2:$F$16,4,FALSE),VLOOKUP($A678,Spiele!$A$2:$F$16,3,FALSE)))</f>
        <v/>
      </c>
      <c r="E678" s="18">
        <f>IF(Abschlüsse[[#This Row],[Ergeb]]="ET",0,COUNTIFS($A$2:$A678,$A678,$B$2:$B678,$B678,$L$2:$L678,"&lt;&gt;ET"))</f>
        <v>0</v>
      </c>
      <c r="F678" s="11"/>
      <c r="G678" s="12"/>
      <c r="H678" s="18">
        <f>COUNTIFS('Rote Karten'!$A$2:$A$4,$A678,'Rote Karten'!$D$2:$D$4,"&lt;&gt;"&amp;$B678,'Rote Karten'!$B$2:$B$4,"&lt;"&amp;$F678,'Rote Karten'!$C$2:$C$4,"&lt;="&amp;$G678)-COUNTIFS('Rote Karten'!$A$2:$A$4,$A678,'Rote Karten'!$D$2:$D$4,$B678,'Rote Karten'!$B$2:$B$4,"&lt;"&amp;$F678,'Rote Karten'!$C$2:$C$4,"&lt;="&amp;$G678)</f>
        <v>0</v>
      </c>
      <c r="I678" s="17" t="str">
        <f>IF(OR($L678="Tor",$L678="ET"),_xlfn.IFNA(IF(VLOOKUP($A678,Spiele!$A$2:$C$16,3,FALSE)=$B678,COUNTIFS($L$2:$L678,"Tor",$B$2:$B678,$B678,$A$2:$A678,$A678)+COUNTIFS($L$2:$L678,"ET",$B$2:$B678,$B678,$A$2:$A678,$A678)&amp;":"&amp;COUNTIFS($L$2:$L678,"Tor",$B$2:$B678,"&lt;&gt;"&amp;$B678,$A$2:$A678,$A678)+COUNTIFS($L$2:$L678,"ET",$B$2:$B678,"&lt;&gt;"&amp;$B678,$A$2:$A678,$A678),COUNTIFS($L$2:$L678,"Tor",$B$2:$B678,"&lt;&gt;"&amp;$B678,$A$2:$A678,$A678)+COUNTIFS($L$2:$L678,"ET",$B$2:$B678,"&lt;&gt;"&amp;$B678,$A$2:$A678,$A678)&amp;":"&amp;COUNTIFS($L$2:$L678,"Tor",$B$2:$B678,$B678,$A$2:$A678,$A678)+COUNTIFS($L$2:$L678,"ET",$B$2:$B678,$B678,$A$2:$A678,$A678)),""),"")</f>
        <v/>
      </c>
      <c r="J678" s="18" t="str">
        <f>_xlfn.IFNA(IF(VLOOKUP($A678,Spiele!$A$2:$D$16,3,FALSE)=$B678,(COUNTIFS($L$1:$L677,"Tor",$B$1:$B677,$B678,$A$1:$A677,$A678)+COUNTIFS($L$1:$L677,"ET",$B$1:$B677,$B678,$A$1:$A677,$A678))-(COUNTIFS($L$1:$L677,"Tor",$B$1:$B677,"&lt;&gt;"&amp;$B678,$A$1:$A677,$A678)+COUNTIFS($L$1:$L677,"ET",$B$1:$B677,"&lt;&gt;"&amp;$B678,$A$1:$A677,$A678)),(COUNTIFS($L$1:$L677,"Tor",$B$1:$B677,$B678,$A$1:$A677,$A678)+COUNTIFS($L$1:$L677,"ET",$B$1:$B677,$B678,$A$1:$A677,$A678))-(COUNTIFS($L$1:$L677,"Tor",$B$1:$B677,"&lt;&gt;"&amp;$B678,$A$1:$A677,$A678)+COUNTIFS($L$1:$L677,"ET",$B$1:$B677,"&lt;&gt;"&amp;$B678,$A$1:$A677,$A678))),"")</f>
        <v/>
      </c>
      <c r="O678" s="17"/>
      <c r="AC678" s="14"/>
      <c r="AD678" s="14"/>
      <c r="AE678" s="18"/>
      <c r="AH678" s="19">
        <f t="shared" si="42"/>
        <v>0</v>
      </c>
      <c r="AI678" s="19">
        <f t="shared" si="43"/>
        <v>180</v>
      </c>
      <c r="AM678" s="19">
        <f>IF(Abschlüsse[[#This Row],[Ergeb]]="ET","",SQRT(($AF678-$AK678)^2+($AG678-$AL678)^2))</f>
        <v>0</v>
      </c>
      <c r="AO678" s="13"/>
      <c r="AP678" s="13"/>
      <c r="AQ678" s="19" t="str">
        <f t="shared" si="44"/>
        <v/>
      </c>
      <c r="AU678" s="19" t="str">
        <f t="shared" si="45"/>
        <v/>
      </c>
    </row>
    <row r="679" spans="3:47" ht="25.05" customHeight="1">
      <c r="C679" s="17" t="str">
        <f>IF($A679="","",IF(VLOOKUP($A679,Spiele!$A$2:$D$16,3,FALSE)=$B679,"H","G"))</f>
        <v/>
      </c>
      <c r="D679" s="17" t="str">
        <f>IF($B679="","",IF(VLOOKUP($A679,Spiele!$A$2:$F$16,3,FALSE)=$B679,VLOOKUP($A679,Spiele!$A$2:$F$16,4,FALSE),VLOOKUP($A679,Spiele!$A$2:$F$16,3,FALSE)))</f>
        <v/>
      </c>
      <c r="E679" s="18">
        <f>IF(Abschlüsse[[#This Row],[Ergeb]]="ET",0,COUNTIFS($A$2:$A679,$A679,$B$2:$B679,$B679,$L$2:$L679,"&lt;&gt;ET"))</f>
        <v>0</v>
      </c>
      <c r="F679" s="11"/>
      <c r="G679" s="12"/>
      <c r="H679" s="18">
        <f>COUNTIFS('Rote Karten'!$A$2:$A$4,$A679,'Rote Karten'!$D$2:$D$4,"&lt;&gt;"&amp;$B679,'Rote Karten'!$B$2:$B$4,"&lt;"&amp;$F679,'Rote Karten'!$C$2:$C$4,"&lt;="&amp;$G679)-COUNTIFS('Rote Karten'!$A$2:$A$4,$A679,'Rote Karten'!$D$2:$D$4,$B679,'Rote Karten'!$B$2:$B$4,"&lt;"&amp;$F679,'Rote Karten'!$C$2:$C$4,"&lt;="&amp;$G679)</f>
        <v>0</v>
      </c>
      <c r="I679" s="17" t="str">
        <f>IF(OR($L679="Tor",$L679="ET"),_xlfn.IFNA(IF(VLOOKUP($A679,Spiele!$A$2:$C$16,3,FALSE)=$B679,COUNTIFS($L$2:$L679,"Tor",$B$2:$B679,$B679,$A$2:$A679,$A679)+COUNTIFS($L$2:$L679,"ET",$B$2:$B679,$B679,$A$2:$A679,$A679)&amp;":"&amp;COUNTIFS($L$2:$L679,"Tor",$B$2:$B679,"&lt;&gt;"&amp;$B679,$A$2:$A679,$A679)+COUNTIFS($L$2:$L679,"ET",$B$2:$B679,"&lt;&gt;"&amp;$B679,$A$2:$A679,$A679),COUNTIFS($L$2:$L679,"Tor",$B$2:$B679,"&lt;&gt;"&amp;$B679,$A$2:$A679,$A679)+COUNTIFS($L$2:$L679,"ET",$B$2:$B679,"&lt;&gt;"&amp;$B679,$A$2:$A679,$A679)&amp;":"&amp;COUNTIFS($L$2:$L679,"Tor",$B$2:$B679,$B679,$A$2:$A679,$A679)+COUNTIFS($L$2:$L679,"ET",$B$2:$B679,$B679,$A$2:$A679,$A679)),""),"")</f>
        <v/>
      </c>
      <c r="J679" s="18" t="str">
        <f>_xlfn.IFNA(IF(VLOOKUP($A679,Spiele!$A$2:$D$16,3,FALSE)=$B679,(COUNTIFS($L$1:$L678,"Tor",$B$1:$B678,$B679,$A$1:$A678,$A679)+COUNTIFS($L$1:$L678,"ET",$B$1:$B678,$B679,$A$1:$A678,$A679))-(COUNTIFS($L$1:$L678,"Tor",$B$1:$B678,"&lt;&gt;"&amp;$B679,$A$1:$A678,$A679)+COUNTIFS($L$1:$L678,"ET",$B$1:$B678,"&lt;&gt;"&amp;$B679,$A$1:$A678,$A679)),(COUNTIFS($L$1:$L678,"Tor",$B$1:$B678,$B679,$A$1:$A678,$A679)+COUNTIFS($L$1:$L678,"ET",$B$1:$B678,$B679,$A$1:$A678,$A679))-(COUNTIFS($L$1:$L678,"Tor",$B$1:$B678,"&lt;&gt;"&amp;$B679,$A$1:$A678,$A679)+COUNTIFS($L$1:$L678,"ET",$B$1:$B678,"&lt;&gt;"&amp;$B679,$A$1:$A678,$A679))),"")</f>
        <v/>
      </c>
      <c r="O679" s="17"/>
      <c r="AC679" s="14"/>
      <c r="AD679" s="14"/>
      <c r="AE679" s="18"/>
      <c r="AH679" s="19">
        <f t="shared" si="42"/>
        <v>0</v>
      </c>
      <c r="AI679" s="19">
        <f t="shared" si="43"/>
        <v>180</v>
      </c>
      <c r="AM679" s="19">
        <f>IF(Abschlüsse[[#This Row],[Ergeb]]="ET","",SQRT(($AF679-$AK679)^2+($AG679-$AL679)^2))</f>
        <v>0</v>
      </c>
      <c r="AO679" s="13"/>
      <c r="AP679" s="13"/>
      <c r="AQ679" s="19" t="str">
        <f t="shared" si="44"/>
        <v/>
      </c>
      <c r="AU679" s="19" t="str">
        <f t="shared" si="45"/>
        <v/>
      </c>
    </row>
    <row r="680" spans="3:47" ht="25.05" customHeight="1">
      <c r="C680" s="17" t="str">
        <f>IF($A680="","",IF(VLOOKUP($A680,Spiele!$A$2:$D$16,3,FALSE)=$B680,"H","G"))</f>
        <v/>
      </c>
      <c r="D680" s="17" t="str">
        <f>IF($B680="","",IF(VLOOKUP($A680,Spiele!$A$2:$F$16,3,FALSE)=$B680,VLOOKUP($A680,Spiele!$A$2:$F$16,4,FALSE),VLOOKUP($A680,Spiele!$A$2:$F$16,3,FALSE)))</f>
        <v/>
      </c>
      <c r="E680" s="18">
        <f>IF(Abschlüsse[[#This Row],[Ergeb]]="ET",0,COUNTIFS($A$2:$A680,$A680,$B$2:$B680,$B680,$L$2:$L680,"&lt;&gt;ET"))</f>
        <v>0</v>
      </c>
      <c r="F680" s="11"/>
      <c r="G680" s="12"/>
      <c r="H680" s="18">
        <f>COUNTIFS('Rote Karten'!$A$2:$A$4,$A680,'Rote Karten'!$D$2:$D$4,"&lt;&gt;"&amp;$B680,'Rote Karten'!$B$2:$B$4,"&lt;"&amp;$F680,'Rote Karten'!$C$2:$C$4,"&lt;="&amp;$G680)-COUNTIFS('Rote Karten'!$A$2:$A$4,$A680,'Rote Karten'!$D$2:$D$4,$B680,'Rote Karten'!$B$2:$B$4,"&lt;"&amp;$F680,'Rote Karten'!$C$2:$C$4,"&lt;="&amp;$G680)</f>
        <v>0</v>
      </c>
      <c r="I680" s="17" t="str">
        <f>IF(OR($L680="Tor",$L680="ET"),_xlfn.IFNA(IF(VLOOKUP($A680,Spiele!$A$2:$C$16,3,FALSE)=$B680,COUNTIFS($L$2:$L680,"Tor",$B$2:$B680,$B680,$A$2:$A680,$A680)+COUNTIFS($L$2:$L680,"ET",$B$2:$B680,$B680,$A$2:$A680,$A680)&amp;":"&amp;COUNTIFS($L$2:$L680,"Tor",$B$2:$B680,"&lt;&gt;"&amp;$B680,$A$2:$A680,$A680)+COUNTIFS($L$2:$L680,"ET",$B$2:$B680,"&lt;&gt;"&amp;$B680,$A$2:$A680,$A680),COUNTIFS($L$2:$L680,"Tor",$B$2:$B680,"&lt;&gt;"&amp;$B680,$A$2:$A680,$A680)+COUNTIFS($L$2:$L680,"ET",$B$2:$B680,"&lt;&gt;"&amp;$B680,$A$2:$A680,$A680)&amp;":"&amp;COUNTIFS($L$2:$L680,"Tor",$B$2:$B680,$B680,$A$2:$A680,$A680)+COUNTIFS($L$2:$L680,"ET",$B$2:$B680,$B680,$A$2:$A680,$A680)),""),"")</f>
        <v/>
      </c>
      <c r="J680" s="18" t="str">
        <f>_xlfn.IFNA(IF(VLOOKUP($A680,Spiele!$A$2:$D$16,3,FALSE)=$B680,(COUNTIFS($L$1:$L679,"Tor",$B$1:$B679,$B680,$A$1:$A679,$A680)+COUNTIFS($L$1:$L679,"ET",$B$1:$B679,$B680,$A$1:$A679,$A680))-(COUNTIFS($L$1:$L679,"Tor",$B$1:$B679,"&lt;&gt;"&amp;$B680,$A$1:$A679,$A680)+COUNTIFS($L$1:$L679,"ET",$B$1:$B679,"&lt;&gt;"&amp;$B680,$A$1:$A679,$A680)),(COUNTIFS($L$1:$L679,"Tor",$B$1:$B679,$B680,$A$1:$A679,$A680)+COUNTIFS($L$1:$L679,"ET",$B$1:$B679,$B680,$A$1:$A679,$A680))-(COUNTIFS($L$1:$L679,"Tor",$B$1:$B679,"&lt;&gt;"&amp;$B680,$A$1:$A679,$A680)+COUNTIFS($L$1:$L679,"ET",$B$1:$B679,"&lt;&gt;"&amp;$B680,$A$1:$A679,$A680))),"")</f>
        <v/>
      </c>
      <c r="O680" s="17"/>
      <c r="AC680" s="14"/>
      <c r="AD680" s="14"/>
      <c r="AE680" s="17"/>
      <c r="AH680" s="19">
        <f t="shared" si="42"/>
        <v>0</v>
      </c>
      <c r="AI680" s="19">
        <f t="shared" si="43"/>
        <v>180</v>
      </c>
      <c r="AM680" s="19">
        <f>IF(Abschlüsse[[#This Row],[Ergeb]]="ET","",SQRT(($AF680-$AK680)^2+($AG680-$AL680)^2))</f>
        <v>0</v>
      </c>
      <c r="AO680" s="13"/>
      <c r="AP680" s="13"/>
      <c r="AQ680" s="19" t="str">
        <f t="shared" si="44"/>
        <v/>
      </c>
      <c r="AU680" s="19" t="str">
        <f t="shared" si="45"/>
        <v/>
      </c>
    </row>
    <row r="681" spans="3:47" ht="25.05" customHeight="1">
      <c r="C681" s="17" t="str">
        <f>IF($A681="","",IF(VLOOKUP($A681,Spiele!$A$2:$D$16,3,FALSE)=$B681,"H","G"))</f>
        <v/>
      </c>
      <c r="D681" s="17" t="str">
        <f>IF($B681="","",IF(VLOOKUP($A681,Spiele!$A$2:$F$16,3,FALSE)=$B681,VLOOKUP($A681,Spiele!$A$2:$F$16,4,FALSE),VLOOKUP($A681,Spiele!$A$2:$F$16,3,FALSE)))</f>
        <v/>
      </c>
      <c r="E681" s="18">
        <f>IF(Abschlüsse[[#This Row],[Ergeb]]="ET",0,COUNTIFS($A$2:$A681,$A681,$B$2:$B681,$B681,$L$2:$L681,"&lt;&gt;ET"))</f>
        <v>0</v>
      </c>
      <c r="F681" s="11"/>
      <c r="G681" s="12"/>
      <c r="H681" s="18">
        <f>COUNTIFS('Rote Karten'!$A$2:$A$4,$A681,'Rote Karten'!$D$2:$D$4,"&lt;&gt;"&amp;$B681,'Rote Karten'!$B$2:$B$4,"&lt;"&amp;$F681,'Rote Karten'!$C$2:$C$4,"&lt;="&amp;$G681)-COUNTIFS('Rote Karten'!$A$2:$A$4,$A681,'Rote Karten'!$D$2:$D$4,$B681,'Rote Karten'!$B$2:$B$4,"&lt;"&amp;$F681,'Rote Karten'!$C$2:$C$4,"&lt;="&amp;$G681)</f>
        <v>0</v>
      </c>
      <c r="I681" s="17" t="str">
        <f>IF(OR($L681="Tor",$L681="ET"),_xlfn.IFNA(IF(VLOOKUP($A681,Spiele!$A$2:$C$16,3,FALSE)=$B681,COUNTIFS($L$2:$L681,"Tor",$B$2:$B681,$B681,$A$2:$A681,$A681)+COUNTIFS($L$2:$L681,"ET",$B$2:$B681,$B681,$A$2:$A681,$A681)&amp;":"&amp;COUNTIFS($L$2:$L681,"Tor",$B$2:$B681,"&lt;&gt;"&amp;$B681,$A$2:$A681,$A681)+COUNTIFS($L$2:$L681,"ET",$B$2:$B681,"&lt;&gt;"&amp;$B681,$A$2:$A681,$A681),COUNTIFS($L$2:$L681,"Tor",$B$2:$B681,"&lt;&gt;"&amp;$B681,$A$2:$A681,$A681)+COUNTIFS($L$2:$L681,"ET",$B$2:$B681,"&lt;&gt;"&amp;$B681,$A$2:$A681,$A681)&amp;":"&amp;COUNTIFS($L$2:$L681,"Tor",$B$2:$B681,$B681,$A$2:$A681,$A681)+COUNTIFS($L$2:$L681,"ET",$B$2:$B681,$B681,$A$2:$A681,$A681)),""),"")</f>
        <v/>
      </c>
      <c r="J681" s="18" t="str">
        <f>_xlfn.IFNA(IF(VLOOKUP($A681,Spiele!$A$2:$D$16,3,FALSE)=$B681,(COUNTIFS($L$1:$L680,"Tor",$B$1:$B680,$B681,$A$1:$A680,$A681)+COUNTIFS($L$1:$L680,"ET",$B$1:$B680,$B681,$A$1:$A680,$A681))-(COUNTIFS($L$1:$L680,"Tor",$B$1:$B680,"&lt;&gt;"&amp;$B681,$A$1:$A680,$A681)+COUNTIFS($L$1:$L680,"ET",$B$1:$B680,"&lt;&gt;"&amp;$B681,$A$1:$A680,$A681)),(COUNTIFS($L$1:$L680,"Tor",$B$1:$B680,$B681,$A$1:$A680,$A681)+COUNTIFS($L$1:$L680,"ET",$B$1:$B680,$B681,$A$1:$A680,$A681))-(COUNTIFS($L$1:$L680,"Tor",$B$1:$B680,"&lt;&gt;"&amp;$B681,$A$1:$A680,$A681)+COUNTIFS($L$1:$L680,"ET",$B$1:$B680,"&lt;&gt;"&amp;$B681,$A$1:$A680,$A681))),"")</f>
        <v/>
      </c>
      <c r="O681" s="17"/>
      <c r="AC681" s="14"/>
      <c r="AD681" s="14"/>
      <c r="AE681" s="18"/>
      <c r="AH681" s="19">
        <f t="shared" si="42"/>
        <v>0</v>
      </c>
      <c r="AI681" s="19">
        <f t="shared" si="43"/>
        <v>180</v>
      </c>
      <c r="AM681" s="19">
        <f>IF(Abschlüsse[[#This Row],[Ergeb]]="ET","",SQRT(($AF681-$AK681)^2+($AG681-$AL681)^2))</f>
        <v>0</v>
      </c>
      <c r="AO681" s="13"/>
      <c r="AP681" s="13"/>
      <c r="AQ681" s="19" t="str">
        <f t="shared" si="44"/>
        <v/>
      </c>
      <c r="AU681" s="19" t="str">
        <f t="shared" si="45"/>
        <v/>
      </c>
    </row>
    <row r="682" spans="3:47" ht="25.05" customHeight="1">
      <c r="C682" s="17" t="str">
        <f>IF($A682="","",IF(VLOOKUP($A682,Spiele!$A$2:$D$16,3,FALSE)=$B682,"H","G"))</f>
        <v/>
      </c>
      <c r="D682" s="17" t="str">
        <f>IF($B682="","",IF(VLOOKUP($A682,Spiele!$A$2:$F$16,3,FALSE)=$B682,VLOOKUP($A682,Spiele!$A$2:$F$16,4,FALSE),VLOOKUP($A682,Spiele!$A$2:$F$16,3,FALSE)))</f>
        <v/>
      </c>
      <c r="E682" s="18">
        <f>IF(Abschlüsse[[#This Row],[Ergeb]]="ET",0,COUNTIFS($A$2:$A682,$A682,$B$2:$B682,$B682,$L$2:$L682,"&lt;&gt;ET"))</f>
        <v>0</v>
      </c>
      <c r="F682" s="11"/>
      <c r="G682" s="12"/>
      <c r="H682" s="18">
        <f>COUNTIFS('Rote Karten'!$A$2:$A$4,$A682,'Rote Karten'!$D$2:$D$4,"&lt;&gt;"&amp;$B682,'Rote Karten'!$B$2:$B$4,"&lt;"&amp;$F682,'Rote Karten'!$C$2:$C$4,"&lt;="&amp;$G682)-COUNTIFS('Rote Karten'!$A$2:$A$4,$A682,'Rote Karten'!$D$2:$D$4,$B682,'Rote Karten'!$B$2:$B$4,"&lt;"&amp;$F682,'Rote Karten'!$C$2:$C$4,"&lt;="&amp;$G682)</f>
        <v>0</v>
      </c>
      <c r="I682" s="17" t="str">
        <f>IF(OR($L682="Tor",$L682="ET"),_xlfn.IFNA(IF(VLOOKUP($A682,Spiele!$A$2:$C$16,3,FALSE)=$B682,COUNTIFS($L$2:$L682,"Tor",$B$2:$B682,$B682,$A$2:$A682,$A682)+COUNTIFS($L$2:$L682,"ET",$B$2:$B682,$B682,$A$2:$A682,$A682)&amp;":"&amp;COUNTIFS($L$2:$L682,"Tor",$B$2:$B682,"&lt;&gt;"&amp;$B682,$A$2:$A682,$A682)+COUNTIFS($L$2:$L682,"ET",$B$2:$B682,"&lt;&gt;"&amp;$B682,$A$2:$A682,$A682),COUNTIFS($L$2:$L682,"Tor",$B$2:$B682,"&lt;&gt;"&amp;$B682,$A$2:$A682,$A682)+COUNTIFS($L$2:$L682,"ET",$B$2:$B682,"&lt;&gt;"&amp;$B682,$A$2:$A682,$A682)&amp;":"&amp;COUNTIFS($L$2:$L682,"Tor",$B$2:$B682,$B682,$A$2:$A682,$A682)+COUNTIFS($L$2:$L682,"ET",$B$2:$B682,$B682,$A$2:$A682,$A682)),""),"")</f>
        <v/>
      </c>
      <c r="J682" s="18" t="str">
        <f>_xlfn.IFNA(IF(VLOOKUP($A682,Spiele!$A$2:$D$16,3,FALSE)=$B682,(COUNTIFS($L$1:$L681,"Tor",$B$1:$B681,$B682,$A$1:$A681,$A682)+COUNTIFS($L$1:$L681,"ET",$B$1:$B681,$B682,$A$1:$A681,$A682))-(COUNTIFS($L$1:$L681,"Tor",$B$1:$B681,"&lt;&gt;"&amp;$B682,$A$1:$A681,$A682)+COUNTIFS($L$1:$L681,"ET",$B$1:$B681,"&lt;&gt;"&amp;$B682,$A$1:$A681,$A682)),(COUNTIFS($L$1:$L681,"Tor",$B$1:$B681,$B682,$A$1:$A681,$A682)+COUNTIFS($L$1:$L681,"ET",$B$1:$B681,$B682,$A$1:$A681,$A682))-(COUNTIFS($L$1:$L681,"Tor",$B$1:$B681,"&lt;&gt;"&amp;$B682,$A$1:$A681,$A682)+COUNTIFS($L$1:$L681,"ET",$B$1:$B681,"&lt;&gt;"&amp;$B682,$A$1:$A681,$A682))),"")</f>
        <v/>
      </c>
      <c r="O682" s="17"/>
      <c r="AC682" s="14"/>
      <c r="AD682" s="14"/>
      <c r="AE682" s="18"/>
      <c r="AH682" s="19">
        <f t="shared" si="42"/>
        <v>0</v>
      </c>
      <c r="AI682" s="19">
        <f t="shared" si="43"/>
        <v>180</v>
      </c>
      <c r="AM682" s="19">
        <f>IF(Abschlüsse[[#This Row],[Ergeb]]="ET","",SQRT(($AF682-$AK682)^2+($AG682-$AL682)^2))</f>
        <v>0</v>
      </c>
      <c r="AO682" s="13"/>
      <c r="AP682" s="13"/>
      <c r="AQ682" s="19" t="str">
        <f t="shared" si="44"/>
        <v/>
      </c>
      <c r="AU682" s="19" t="str">
        <f t="shared" si="45"/>
        <v/>
      </c>
    </row>
    <row r="683" spans="3:47" ht="25.05" customHeight="1">
      <c r="C683" s="17" t="str">
        <f>IF($A683="","",IF(VLOOKUP($A683,Spiele!$A$2:$D$16,3,FALSE)=$B683,"H","G"))</f>
        <v/>
      </c>
      <c r="D683" s="17" t="str">
        <f>IF($B683="","",IF(VLOOKUP($A683,Spiele!$A$2:$F$16,3,FALSE)=$B683,VLOOKUP($A683,Spiele!$A$2:$F$16,4,FALSE),VLOOKUP($A683,Spiele!$A$2:$F$16,3,FALSE)))</f>
        <v/>
      </c>
      <c r="E683" s="18">
        <f>IF(Abschlüsse[[#This Row],[Ergeb]]="ET",0,COUNTIFS($A$2:$A683,$A683,$B$2:$B683,$B683,$L$2:$L683,"&lt;&gt;ET"))</f>
        <v>0</v>
      </c>
      <c r="F683" s="11"/>
      <c r="G683" s="12"/>
      <c r="H683" s="18">
        <f>COUNTIFS('Rote Karten'!$A$2:$A$4,$A683,'Rote Karten'!$D$2:$D$4,"&lt;&gt;"&amp;$B683,'Rote Karten'!$B$2:$B$4,"&lt;"&amp;$F683,'Rote Karten'!$C$2:$C$4,"&lt;="&amp;$G683)-COUNTIFS('Rote Karten'!$A$2:$A$4,$A683,'Rote Karten'!$D$2:$D$4,$B683,'Rote Karten'!$B$2:$B$4,"&lt;"&amp;$F683,'Rote Karten'!$C$2:$C$4,"&lt;="&amp;$G683)</f>
        <v>0</v>
      </c>
      <c r="I683" s="17" t="str">
        <f>IF(OR($L683="Tor",$L683="ET"),_xlfn.IFNA(IF(VLOOKUP($A683,Spiele!$A$2:$C$16,3,FALSE)=$B683,COUNTIFS($L$2:$L683,"Tor",$B$2:$B683,$B683,$A$2:$A683,$A683)+COUNTIFS($L$2:$L683,"ET",$B$2:$B683,$B683,$A$2:$A683,$A683)&amp;":"&amp;COUNTIFS($L$2:$L683,"Tor",$B$2:$B683,"&lt;&gt;"&amp;$B683,$A$2:$A683,$A683)+COUNTIFS($L$2:$L683,"ET",$B$2:$B683,"&lt;&gt;"&amp;$B683,$A$2:$A683,$A683),COUNTIFS($L$2:$L683,"Tor",$B$2:$B683,"&lt;&gt;"&amp;$B683,$A$2:$A683,$A683)+COUNTIFS($L$2:$L683,"ET",$B$2:$B683,"&lt;&gt;"&amp;$B683,$A$2:$A683,$A683)&amp;":"&amp;COUNTIFS($L$2:$L683,"Tor",$B$2:$B683,$B683,$A$2:$A683,$A683)+COUNTIFS($L$2:$L683,"ET",$B$2:$B683,$B683,$A$2:$A683,$A683)),""),"")</f>
        <v/>
      </c>
      <c r="J683" s="18" t="str">
        <f>_xlfn.IFNA(IF(VLOOKUP($A683,Spiele!$A$2:$D$16,3,FALSE)=$B683,(COUNTIFS($L$1:$L682,"Tor",$B$1:$B682,$B683,$A$1:$A682,$A683)+COUNTIFS($L$1:$L682,"ET",$B$1:$B682,$B683,$A$1:$A682,$A683))-(COUNTIFS($L$1:$L682,"Tor",$B$1:$B682,"&lt;&gt;"&amp;$B683,$A$1:$A682,$A683)+COUNTIFS($L$1:$L682,"ET",$B$1:$B682,"&lt;&gt;"&amp;$B683,$A$1:$A682,$A683)),(COUNTIFS($L$1:$L682,"Tor",$B$1:$B682,$B683,$A$1:$A682,$A683)+COUNTIFS($L$1:$L682,"ET",$B$1:$B682,$B683,$A$1:$A682,$A683))-(COUNTIFS($L$1:$L682,"Tor",$B$1:$B682,"&lt;&gt;"&amp;$B683,$A$1:$A682,$A683)+COUNTIFS($L$1:$L682,"ET",$B$1:$B682,"&lt;&gt;"&amp;$B683,$A$1:$A682,$A683))),"")</f>
        <v/>
      </c>
      <c r="O683" s="17"/>
      <c r="AC683" s="14"/>
      <c r="AD683" s="14"/>
      <c r="AE683" s="18"/>
      <c r="AH683" s="19">
        <f t="shared" si="42"/>
        <v>0</v>
      </c>
      <c r="AI683" s="19">
        <f t="shared" si="43"/>
        <v>180</v>
      </c>
      <c r="AM683" s="19">
        <f>IF(Abschlüsse[[#This Row],[Ergeb]]="ET","",SQRT(($AF683-$AK683)^2+($AG683-$AL683)^2))</f>
        <v>0</v>
      </c>
      <c r="AO683" s="13"/>
      <c r="AP683" s="13"/>
      <c r="AQ683" s="19" t="str">
        <f t="shared" si="44"/>
        <v/>
      </c>
      <c r="AU683" s="19" t="str">
        <f t="shared" si="45"/>
        <v/>
      </c>
    </row>
    <row r="684" spans="3:47" ht="25.05" customHeight="1">
      <c r="C684" s="17" t="str">
        <f>IF($A684="","",IF(VLOOKUP($A684,Spiele!$A$2:$D$16,3,FALSE)=$B684,"H","G"))</f>
        <v/>
      </c>
      <c r="D684" s="17" t="str">
        <f>IF($B684="","",IF(VLOOKUP($A684,Spiele!$A$2:$F$16,3,FALSE)=$B684,VLOOKUP($A684,Spiele!$A$2:$F$16,4,FALSE),VLOOKUP($A684,Spiele!$A$2:$F$16,3,FALSE)))</f>
        <v/>
      </c>
      <c r="E684" s="18">
        <f>IF(Abschlüsse[[#This Row],[Ergeb]]="ET",0,COUNTIFS($A$2:$A684,$A684,$B$2:$B684,$B684,$L$2:$L684,"&lt;&gt;ET"))</f>
        <v>0</v>
      </c>
      <c r="F684" s="11"/>
      <c r="G684" s="12"/>
      <c r="H684" s="18">
        <f>COUNTIFS('Rote Karten'!$A$2:$A$4,$A684,'Rote Karten'!$D$2:$D$4,"&lt;&gt;"&amp;$B684,'Rote Karten'!$B$2:$B$4,"&lt;"&amp;$F684,'Rote Karten'!$C$2:$C$4,"&lt;="&amp;$G684)-COUNTIFS('Rote Karten'!$A$2:$A$4,$A684,'Rote Karten'!$D$2:$D$4,$B684,'Rote Karten'!$B$2:$B$4,"&lt;"&amp;$F684,'Rote Karten'!$C$2:$C$4,"&lt;="&amp;$G684)</f>
        <v>0</v>
      </c>
      <c r="I684" s="17" t="str">
        <f>IF(OR($L684="Tor",$L684="ET"),_xlfn.IFNA(IF(VLOOKUP($A684,Spiele!$A$2:$C$16,3,FALSE)=$B684,COUNTIFS($L$2:$L684,"Tor",$B$2:$B684,$B684,$A$2:$A684,$A684)+COUNTIFS($L$2:$L684,"ET",$B$2:$B684,$B684,$A$2:$A684,$A684)&amp;":"&amp;COUNTIFS($L$2:$L684,"Tor",$B$2:$B684,"&lt;&gt;"&amp;$B684,$A$2:$A684,$A684)+COUNTIFS($L$2:$L684,"ET",$B$2:$B684,"&lt;&gt;"&amp;$B684,$A$2:$A684,$A684),COUNTIFS($L$2:$L684,"Tor",$B$2:$B684,"&lt;&gt;"&amp;$B684,$A$2:$A684,$A684)+COUNTIFS($L$2:$L684,"ET",$B$2:$B684,"&lt;&gt;"&amp;$B684,$A$2:$A684,$A684)&amp;":"&amp;COUNTIFS($L$2:$L684,"Tor",$B$2:$B684,$B684,$A$2:$A684,$A684)+COUNTIFS($L$2:$L684,"ET",$B$2:$B684,$B684,$A$2:$A684,$A684)),""),"")</f>
        <v/>
      </c>
      <c r="J684" s="18" t="str">
        <f>_xlfn.IFNA(IF(VLOOKUP($A684,Spiele!$A$2:$D$16,3,FALSE)=$B684,(COUNTIFS($L$1:$L683,"Tor",$B$1:$B683,$B684,$A$1:$A683,$A684)+COUNTIFS($L$1:$L683,"ET",$B$1:$B683,$B684,$A$1:$A683,$A684))-(COUNTIFS($L$1:$L683,"Tor",$B$1:$B683,"&lt;&gt;"&amp;$B684,$A$1:$A683,$A684)+COUNTIFS($L$1:$L683,"ET",$B$1:$B683,"&lt;&gt;"&amp;$B684,$A$1:$A683,$A684)),(COUNTIFS($L$1:$L683,"Tor",$B$1:$B683,$B684,$A$1:$A683,$A684)+COUNTIFS($L$1:$L683,"ET",$B$1:$B683,$B684,$A$1:$A683,$A684))-(COUNTIFS($L$1:$L683,"Tor",$B$1:$B683,"&lt;&gt;"&amp;$B684,$A$1:$A683,$A684)+COUNTIFS($L$1:$L683,"ET",$B$1:$B683,"&lt;&gt;"&amp;$B684,$A$1:$A683,$A684))),"")</f>
        <v/>
      </c>
      <c r="O684" s="17"/>
      <c r="AC684" s="14"/>
      <c r="AD684" s="14"/>
      <c r="AE684" s="17"/>
      <c r="AH684" s="19">
        <f t="shared" si="42"/>
        <v>0</v>
      </c>
      <c r="AI684" s="19">
        <f t="shared" si="43"/>
        <v>180</v>
      </c>
      <c r="AM684" s="19">
        <f>IF(Abschlüsse[[#This Row],[Ergeb]]="ET","",SQRT(($AF684-$AK684)^2+($AG684-$AL684)^2))</f>
        <v>0</v>
      </c>
      <c r="AO684" s="13"/>
      <c r="AP684" s="13"/>
      <c r="AQ684" s="19" t="str">
        <f t="shared" si="44"/>
        <v/>
      </c>
      <c r="AU684" s="19" t="str">
        <f t="shared" si="45"/>
        <v/>
      </c>
    </row>
    <row r="685" spans="3:47" ht="25.05" customHeight="1">
      <c r="C685" s="17" t="str">
        <f>IF($A685="","",IF(VLOOKUP($A685,Spiele!$A$2:$D$16,3,FALSE)=$B685,"H","G"))</f>
        <v/>
      </c>
      <c r="D685" s="17" t="str">
        <f>IF($B685="","",IF(VLOOKUP($A685,Spiele!$A$2:$F$16,3,FALSE)=$B685,VLOOKUP($A685,Spiele!$A$2:$F$16,4,FALSE),VLOOKUP($A685,Spiele!$A$2:$F$16,3,FALSE)))</f>
        <v/>
      </c>
      <c r="E685" s="18">
        <f>IF(Abschlüsse[[#This Row],[Ergeb]]="ET",0,COUNTIFS($A$2:$A685,$A685,$B$2:$B685,$B685,$L$2:$L685,"&lt;&gt;ET"))</f>
        <v>0</v>
      </c>
      <c r="F685" s="11"/>
      <c r="G685" s="12"/>
      <c r="H685" s="18">
        <f>COUNTIFS('Rote Karten'!$A$2:$A$4,$A685,'Rote Karten'!$D$2:$D$4,"&lt;&gt;"&amp;$B685,'Rote Karten'!$B$2:$B$4,"&lt;"&amp;$F685,'Rote Karten'!$C$2:$C$4,"&lt;="&amp;$G685)-COUNTIFS('Rote Karten'!$A$2:$A$4,$A685,'Rote Karten'!$D$2:$D$4,$B685,'Rote Karten'!$B$2:$B$4,"&lt;"&amp;$F685,'Rote Karten'!$C$2:$C$4,"&lt;="&amp;$G685)</f>
        <v>0</v>
      </c>
      <c r="I685" s="17" t="str">
        <f>IF(OR($L685="Tor",$L685="ET"),_xlfn.IFNA(IF(VLOOKUP($A685,Spiele!$A$2:$C$16,3,FALSE)=$B685,COUNTIFS($L$2:$L685,"Tor",$B$2:$B685,$B685,$A$2:$A685,$A685)+COUNTIFS($L$2:$L685,"ET",$B$2:$B685,$B685,$A$2:$A685,$A685)&amp;":"&amp;COUNTIFS($L$2:$L685,"Tor",$B$2:$B685,"&lt;&gt;"&amp;$B685,$A$2:$A685,$A685)+COUNTIFS($L$2:$L685,"ET",$B$2:$B685,"&lt;&gt;"&amp;$B685,$A$2:$A685,$A685),COUNTIFS($L$2:$L685,"Tor",$B$2:$B685,"&lt;&gt;"&amp;$B685,$A$2:$A685,$A685)+COUNTIFS($L$2:$L685,"ET",$B$2:$B685,"&lt;&gt;"&amp;$B685,$A$2:$A685,$A685)&amp;":"&amp;COUNTIFS($L$2:$L685,"Tor",$B$2:$B685,$B685,$A$2:$A685,$A685)+COUNTIFS($L$2:$L685,"ET",$B$2:$B685,$B685,$A$2:$A685,$A685)),""),"")</f>
        <v/>
      </c>
      <c r="J685" s="18" t="str">
        <f>_xlfn.IFNA(IF(VLOOKUP($A685,Spiele!$A$2:$D$16,3,FALSE)=$B685,(COUNTIFS($L$1:$L684,"Tor",$B$1:$B684,$B685,$A$1:$A684,$A685)+COUNTIFS($L$1:$L684,"ET",$B$1:$B684,$B685,$A$1:$A684,$A685))-(COUNTIFS($L$1:$L684,"Tor",$B$1:$B684,"&lt;&gt;"&amp;$B685,$A$1:$A684,$A685)+COUNTIFS($L$1:$L684,"ET",$B$1:$B684,"&lt;&gt;"&amp;$B685,$A$1:$A684,$A685)),(COUNTIFS($L$1:$L684,"Tor",$B$1:$B684,$B685,$A$1:$A684,$A685)+COUNTIFS($L$1:$L684,"ET",$B$1:$B684,$B685,$A$1:$A684,$A685))-(COUNTIFS($L$1:$L684,"Tor",$B$1:$B684,"&lt;&gt;"&amp;$B685,$A$1:$A684,$A685)+COUNTIFS($L$1:$L684,"ET",$B$1:$B684,"&lt;&gt;"&amp;$B685,$A$1:$A684,$A685))),"")</f>
        <v/>
      </c>
      <c r="O685" s="17"/>
      <c r="AC685" s="14"/>
      <c r="AD685" s="14"/>
      <c r="AE685" s="17"/>
      <c r="AH685" s="19">
        <f t="shared" si="42"/>
        <v>0</v>
      </c>
      <c r="AI685" s="19">
        <f t="shared" si="43"/>
        <v>180</v>
      </c>
      <c r="AM685" s="19">
        <f>IF(Abschlüsse[[#This Row],[Ergeb]]="ET","",SQRT(($AF685-$AK685)^2+($AG685-$AL685)^2))</f>
        <v>0</v>
      </c>
      <c r="AO685" s="13"/>
      <c r="AP685" s="13"/>
      <c r="AQ685" s="19" t="str">
        <f t="shared" si="44"/>
        <v/>
      </c>
      <c r="AU685" s="19" t="str">
        <f t="shared" si="45"/>
        <v/>
      </c>
    </row>
    <row r="686" spans="3:47" ht="25.05" customHeight="1">
      <c r="C686" s="17" t="str">
        <f>IF($A686="","",IF(VLOOKUP($A686,Spiele!$A$2:$D$16,3,FALSE)=$B686,"H","G"))</f>
        <v/>
      </c>
      <c r="D686" s="17" t="str">
        <f>IF($B686="","",IF(VLOOKUP($A686,Spiele!$A$2:$F$16,3,FALSE)=$B686,VLOOKUP($A686,Spiele!$A$2:$F$16,4,FALSE),VLOOKUP($A686,Spiele!$A$2:$F$16,3,FALSE)))</f>
        <v/>
      </c>
      <c r="E686" s="18">
        <f>IF(Abschlüsse[[#This Row],[Ergeb]]="ET",0,COUNTIFS($A$2:$A686,$A686,$B$2:$B686,$B686,$L$2:$L686,"&lt;&gt;ET"))</f>
        <v>0</v>
      </c>
      <c r="F686" s="11"/>
      <c r="G686" s="12"/>
      <c r="H686" s="18">
        <f>COUNTIFS('Rote Karten'!$A$2:$A$4,$A686,'Rote Karten'!$D$2:$D$4,"&lt;&gt;"&amp;$B686,'Rote Karten'!$B$2:$B$4,"&lt;"&amp;$F686,'Rote Karten'!$C$2:$C$4,"&lt;="&amp;$G686)-COUNTIFS('Rote Karten'!$A$2:$A$4,$A686,'Rote Karten'!$D$2:$D$4,$B686,'Rote Karten'!$B$2:$B$4,"&lt;"&amp;$F686,'Rote Karten'!$C$2:$C$4,"&lt;="&amp;$G686)</f>
        <v>0</v>
      </c>
      <c r="I686" s="17" t="str">
        <f>IF(OR($L686="Tor",$L686="ET"),_xlfn.IFNA(IF(VLOOKUP($A686,Spiele!$A$2:$C$16,3,FALSE)=$B686,COUNTIFS($L$2:$L686,"Tor",$B$2:$B686,$B686,$A$2:$A686,$A686)+COUNTIFS($L$2:$L686,"ET",$B$2:$B686,$B686,$A$2:$A686,$A686)&amp;":"&amp;COUNTIFS($L$2:$L686,"Tor",$B$2:$B686,"&lt;&gt;"&amp;$B686,$A$2:$A686,$A686)+COUNTIFS($L$2:$L686,"ET",$B$2:$B686,"&lt;&gt;"&amp;$B686,$A$2:$A686,$A686),COUNTIFS($L$2:$L686,"Tor",$B$2:$B686,"&lt;&gt;"&amp;$B686,$A$2:$A686,$A686)+COUNTIFS($L$2:$L686,"ET",$B$2:$B686,"&lt;&gt;"&amp;$B686,$A$2:$A686,$A686)&amp;":"&amp;COUNTIFS($L$2:$L686,"Tor",$B$2:$B686,$B686,$A$2:$A686,$A686)+COUNTIFS($L$2:$L686,"ET",$B$2:$B686,$B686,$A$2:$A686,$A686)),""),"")</f>
        <v/>
      </c>
      <c r="J686" s="18" t="str">
        <f>_xlfn.IFNA(IF(VLOOKUP($A686,Spiele!$A$2:$D$16,3,FALSE)=$B686,(COUNTIFS($L$1:$L685,"Tor",$B$1:$B685,$B686,$A$1:$A685,$A686)+COUNTIFS($L$1:$L685,"ET",$B$1:$B685,$B686,$A$1:$A685,$A686))-(COUNTIFS($L$1:$L685,"Tor",$B$1:$B685,"&lt;&gt;"&amp;$B686,$A$1:$A685,$A686)+COUNTIFS($L$1:$L685,"ET",$B$1:$B685,"&lt;&gt;"&amp;$B686,$A$1:$A685,$A686)),(COUNTIFS($L$1:$L685,"Tor",$B$1:$B685,$B686,$A$1:$A685,$A686)+COUNTIFS($L$1:$L685,"ET",$B$1:$B685,$B686,$A$1:$A685,$A686))-(COUNTIFS($L$1:$L685,"Tor",$B$1:$B685,"&lt;&gt;"&amp;$B686,$A$1:$A685,$A686)+COUNTIFS($L$1:$L685,"ET",$B$1:$B685,"&lt;&gt;"&amp;$B686,$A$1:$A685,$A686))),"")</f>
        <v/>
      </c>
      <c r="O686" s="17"/>
      <c r="AC686" s="14"/>
      <c r="AD686" s="14"/>
      <c r="AE686" s="17"/>
      <c r="AH686" s="19">
        <f t="shared" si="42"/>
        <v>0</v>
      </c>
      <c r="AI686" s="19">
        <f t="shared" si="43"/>
        <v>180</v>
      </c>
      <c r="AM686" s="19">
        <f>IF(Abschlüsse[[#This Row],[Ergeb]]="ET","",SQRT(($AF686-$AK686)^2+($AG686-$AL686)^2))</f>
        <v>0</v>
      </c>
      <c r="AO686" s="13"/>
      <c r="AP686" s="13"/>
      <c r="AQ686" s="19" t="str">
        <f t="shared" si="44"/>
        <v/>
      </c>
      <c r="AU686" s="19" t="str">
        <f t="shared" si="45"/>
        <v/>
      </c>
    </row>
    <row r="687" spans="3:47" ht="25.05" customHeight="1">
      <c r="C687" s="17" t="str">
        <f>IF($A687="","",IF(VLOOKUP($A687,Spiele!$A$2:$D$16,3,FALSE)=$B687,"H","G"))</f>
        <v/>
      </c>
      <c r="D687" s="17" t="str">
        <f>IF($B687="","",IF(VLOOKUP($A687,Spiele!$A$2:$F$16,3,FALSE)=$B687,VLOOKUP($A687,Spiele!$A$2:$F$16,4,FALSE),VLOOKUP($A687,Spiele!$A$2:$F$16,3,FALSE)))</f>
        <v/>
      </c>
      <c r="E687" s="18">
        <f>IF(Abschlüsse[[#This Row],[Ergeb]]="ET",0,COUNTIFS($A$2:$A687,$A687,$B$2:$B687,$B687,$L$2:$L687,"&lt;&gt;ET"))</f>
        <v>0</v>
      </c>
      <c r="F687" s="11"/>
      <c r="G687" s="12"/>
      <c r="H687" s="18">
        <f>COUNTIFS('Rote Karten'!$A$2:$A$4,$A687,'Rote Karten'!$D$2:$D$4,"&lt;&gt;"&amp;$B687,'Rote Karten'!$B$2:$B$4,"&lt;"&amp;$F687,'Rote Karten'!$C$2:$C$4,"&lt;="&amp;$G687)-COUNTIFS('Rote Karten'!$A$2:$A$4,$A687,'Rote Karten'!$D$2:$D$4,$B687,'Rote Karten'!$B$2:$B$4,"&lt;"&amp;$F687,'Rote Karten'!$C$2:$C$4,"&lt;="&amp;$G687)</f>
        <v>0</v>
      </c>
      <c r="I687" s="17" t="str">
        <f>IF(OR($L687="Tor",$L687="ET"),_xlfn.IFNA(IF(VLOOKUP($A687,Spiele!$A$2:$C$16,3,FALSE)=$B687,COUNTIFS($L$2:$L687,"Tor",$B$2:$B687,$B687,$A$2:$A687,$A687)+COUNTIFS($L$2:$L687,"ET",$B$2:$B687,$B687,$A$2:$A687,$A687)&amp;":"&amp;COUNTIFS($L$2:$L687,"Tor",$B$2:$B687,"&lt;&gt;"&amp;$B687,$A$2:$A687,$A687)+COUNTIFS($L$2:$L687,"ET",$B$2:$B687,"&lt;&gt;"&amp;$B687,$A$2:$A687,$A687),COUNTIFS($L$2:$L687,"Tor",$B$2:$B687,"&lt;&gt;"&amp;$B687,$A$2:$A687,$A687)+COUNTIFS($L$2:$L687,"ET",$B$2:$B687,"&lt;&gt;"&amp;$B687,$A$2:$A687,$A687)&amp;":"&amp;COUNTIFS($L$2:$L687,"Tor",$B$2:$B687,$B687,$A$2:$A687,$A687)+COUNTIFS($L$2:$L687,"ET",$B$2:$B687,$B687,$A$2:$A687,$A687)),""),"")</f>
        <v/>
      </c>
      <c r="J687" s="18" t="str">
        <f>_xlfn.IFNA(IF(VLOOKUP($A687,Spiele!$A$2:$D$16,3,FALSE)=$B687,(COUNTIFS($L$1:$L686,"Tor",$B$1:$B686,$B687,$A$1:$A686,$A687)+COUNTIFS($L$1:$L686,"ET",$B$1:$B686,$B687,$A$1:$A686,$A687))-(COUNTIFS($L$1:$L686,"Tor",$B$1:$B686,"&lt;&gt;"&amp;$B687,$A$1:$A686,$A687)+COUNTIFS($L$1:$L686,"ET",$B$1:$B686,"&lt;&gt;"&amp;$B687,$A$1:$A686,$A687)),(COUNTIFS($L$1:$L686,"Tor",$B$1:$B686,$B687,$A$1:$A686,$A687)+COUNTIFS($L$1:$L686,"ET",$B$1:$B686,$B687,$A$1:$A686,$A687))-(COUNTIFS($L$1:$L686,"Tor",$B$1:$B686,"&lt;&gt;"&amp;$B687,$A$1:$A686,$A687)+COUNTIFS($L$1:$L686,"ET",$B$1:$B686,"&lt;&gt;"&amp;$B687,$A$1:$A686,$A687))),"")</f>
        <v/>
      </c>
      <c r="L687" s="18"/>
      <c r="M687" s="3"/>
      <c r="O687" s="17"/>
      <c r="AA687" s="22"/>
      <c r="AB687" s="18"/>
      <c r="AC687" s="14"/>
      <c r="AD687" s="14"/>
      <c r="AE687" s="17"/>
      <c r="AH687" s="19">
        <f t="shared" si="42"/>
        <v>0</v>
      </c>
      <c r="AI687" s="19">
        <f t="shared" si="43"/>
        <v>180</v>
      </c>
      <c r="AJ687" s="3"/>
      <c r="AM687" s="19">
        <f>IF(Abschlüsse[[#This Row],[Ergeb]]="ET","",SQRT(($AF687-$AK687)^2+($AG687-$AL687)^2))</f>
        <v>0</v>
      </c>
      <c r="AO687" s="13"/>
      <c r="AP687" s="13"/>
      <c r="AQ687" s="19" t="str">
        <f t="shared" si="44"/>
        <v/>
      </c>
      <c r="AU687" s="19" t="str">
        <f t="shared" si="45"/>
        <v/>
      </c>
    </row>
    <row r="688" spans="3:47" ht="25.05" customHeight="1">
      <c r="C688" s="17" t="str">
        <f>IF($A688="","",IF(VLOOKUP($A688,Spiele!$A$2:$D$16,3,FALSE)=$B688,"H","G"))</f>
        <v/>
      </c>
      <c r="D688" s="17" t="str">
        <f>IF($B688="","",IF(VLOOKUP($A688,Spiele!$A$2:$F$16,3,FALSE)=$B688,VLOOKUP($A688,Spiele!$A$2:$F$16,4,FALSE),VLOOKUP($A688,Spiele!$A$2:$F$16,3,FALSE)))</f>
        <v/>
      </c>
      <c r="E688" s="18">
        <f>IF(Abschlüsse[[#This Row],[Ergeb]]="ET",0,COUNTIFS($A$2:$A688,$A688,$B$2:$B688,$B688,$L$2:$L688,"&lt;&gt;ET"))</f>
        <v>0</v>
      </c>
      <c r="F688" s="11"/>
      <c r="G688" s="12"/>
      <c r="H688" s="18">
        <f>COUNTIFS('Rote Karten'!$A$2:$A$4,$A688,'Rote Karten'!$D$2:$D$4,"&lt;&gt;"&amp;$B688,'Rote Karten'!$B$2:$B$4,"&lt;"&amp;$F688,'Rote Karten'!$C$2:$C$4,"&lt;="&amp;$G688)-COUNTIFS('Rote Karten'!$A$2:$A$4,$A688,'Rote Karten'!$D$2:$D$4,$B688,'Rote Karten'!$B$2:$B$4,"&lt;"&amp;$F688,'Rote Karten'!$C$2:$C$4,"&lt;="&amp;$G688)</f>
        <v>0</v>
      </c>
      <c r="I688" s="17" t="str">
        <f>IF(OR($L688="Tor",$L688="ET"),_xlfn.IFNA(IF(VLOOKUP($A688,Spiele!$A$2:$C$16,3,FALSE)=$B688,COUNTIFS($L$2:$L688,"Tor",$B$2:$B688,$B688,$A$2:$A688,$A688)+COUNTIFS($L$2:$L688,"ET",$B$2:$B688,$B688,$A$2:$A688,$A688)&amp;":"&amp;COUNTIFS($L$2:$L688,"Tor",$B$2:$B688,"&lt;&gt;"&amp;$B688,$A$2:$A688,$A688)+COUNTIFS($L$2:$L688,"ET",$B$2:$B688,"&lt;&gt;"&amp;$B688,$A$2:$A688,$A688),COUNTIFS($L$2:$L688,"Tor",$B$2:$B688,"&lt;&gt;"&amp;$B688,$A$2:$A688,$A688)+COUNTIFS($L$2:$L688,"ET",$B$2:$B688,"&lt;&gt;"&amp;$B688,$A$2:$A688,$A688)&amp;":"&amp;COUNTIFS($L$2:$L688,"Tor",$B$2:$B688,$B688,$A$2:$A688,$A688)+COUNTIFS($L$2:$L688,"ET",$B$2:$B688,$B688,$A$2:$A688,$A688)),""),"")</f>
        <v/>
      </c>
      <c r="J688" s="18" t="str">
        <f>_xlfn.IFNA(IF(VLOOKUP($A688,Spiele!$A$2:$D$16,3,FALSE)=$B688,(COUNTIFS($L$1:$L687,"Tor",$B$1:$B687,$B688,$A$1:$A687,$A688)+COUNTIFS($L$1:$L687,"ET",$B$1:$B687,$B688,$A$1:$A687,$A688))-(COUNTIFS($L$1:$L687,"Tor",$B$1:$B687,"&lt;&gt;"&amp;$B688,$A$1:$A687,$A688)+COUNTIFS($L$1:$L687,"ET",$B$1:$B687,"&lt;&gt;"&amp;$B688,$A$1:$A687,$A688)),(COUNTIFS($L$1:$L687,"Tor",$B$1:$B687,$B688,$A$1:$A687,$A688)+COUNTIFS($L$1:$L687,"ET",$B$1:$B687,$B688,$A$1:$A687,$A688))-(COUNTIFS($L$1:$L687,"Tor",$B$1:$B687,"&lt;&gt;"&amp;$B688,$A$1:$A687,$A688)+COUNTIFS($L$1:$L687,"ET",$B$1:$B687,"&lt;&gt;"&amp;$B688,$A$1:$A687,$A688))),"")</f>
        <v/>
      </c>
      <c r="O688" s="17"/>
      <c r="AC688" s="14"/>
      <c r="AD688" s="14"/>
      <c r="AE688" s="17"/>
      <c r="AH688" s="19">
        <f t="shared" si="42"/>
        <v>0</v>
      </c>
      <c r="AI688" s="19">
        <f t="shared" si="43"/>
        <v>180</v>
      </c>
      <c r="AM688" s="19">
        <f>IF(Abschlüsse[[#This Row],[Ergeb]]="ET","",SQRT(($AF688-$AK688)^2+($AG688-$AL688)^2))</f>
        <v>0</v>
      </c>
      <c r="AO688" s="13"/>
      <c r="AP688" s="13"/>
      <c r="AQ688" s="19" t="str">
        <f t="shared" si="44"/>
        <v/>
      </c>
      <c r="AU688" s="19" t="str">
        <f t="shared" si="45"/>
        <v/>
      </c>
    </row>
    <row r="689" spans="3:47" ht="25.05" customHeight="1">
      <c r="C689" s="17" t="str">
        <f>IF($A689="","",IF(VLOOKUP($A689,Spiele!$A$2:$D$16,3,FALSE)=$B689,"H","G"))</f>
        <v/>
      </c>
      <c r="D689" s="17" t="str">
        <f>IF($B689="","",IF(VLOOKUP($A689,Spiele!$A$2:$F$16,3,FALSE)=$B689,VLOOKUP($A689,Spiele!$A$2:$F$16,4,FALSE),VLOOKUP($A689,Spiele!$A$2:$F$16,3,FALSE)))</f>
        <v/>
      </c>
      <c r="E689" s="18">
        <f>IF(Abschlüsse[[#This Row],[Ergeb]]="ET",0,COUNTIFS($A$2:$A689,$A689,$B$2:$B689,$B689,$L$2:$L689,"&lt;&gt;ET"))</f>
        <v>0</v>
      </c>
      <c r="F689" s="11"/>
      <c r="G689" s="12"/>
      <c r="H689" s="18">
        <f>COUNTIFS('Rote Karten'!$A$2:$A$4,$A689,'Rote Karten'!$D$2:$D$4,"&lt;&gt;"&amp;$B689,'Rote Karten'!$B$2:$B$4,"&lt;"&amp;$F689,'Rote Karten'!$C$2:$C$4,"&lt;="&amp;$G689)-COUNTIFS('Rote Karten'!$A$2:$A$4,$A689,'Rote Karten'!$D$2:$D$4,$B689,'Rote Karten'!$B$2:$B$4,"&lt;"&amp;$F689,'Rote Karten'!$C$2:$C$4,"&lt;="&amp;$G689)</f>
        <v>0</v>
      </c>
      <c r="I689" s="17" t="str">
        <f>IF(OR($L689="Tor",$L689="ET"),_xlfn.IFNA(IF(VLOOKUP($A689,Spiele!$A$2:$C$16,3,FALSE)=$B689,COUNTIFS($L$2:$L689,"Tor",$B$2:$B689,$B689,$A$2:$A689,$A689)+COUNTIFS($L$2:$L689,"ET",$B$2:$B689,$B689,$A$2:$A689,$A689)&amp;":"&amp;COUNTIFS($L$2:$L689,"Tor",$B$2:$B689,"&lt;&gt;"&amp;$B689,$A$2:$A689,$A689)+COUNTIFS($L$2:$L689,"ET",$B$2:$B689,"&lt;&gt;"&amp;$B689,$A$2:$A689,$A689),COUNTIFS($L$2:$L689,"Tor",$B$2:$B689,"&lt;&gt;"&amp;$B689,$A$2:$A689,$A689)+COUNTIFS($L$2:$L689,"ET",$B$2:$B689,"&lt;&gt;"&amp;$B689,$A$2:$A689,$A689)&amp;":"&amp;COUNTIFS($L$2:$L689,"Tor",$B$2:$B689,$B689,$A$2:$A689,$A689)+COUNTIFS($L$2:$L689,"ET",$B$2:$B689,$B689,$A$2:$A689,$A689)),""),"")</f>
        <v/>
      </c>
      <c r="J689" s="18" t="str">
        <f>_xlfn.IFNA(IF(VLOOKUP($A689,Spiele!$A$2:$D$16,3,FALSE)=$B689,(COUNTIFS($L$1:$L688,"Tor",$B$1:$B688,$B689,$A$1:$A688,$A689)+COUNTIFS($L$1:$L688,"ET",$B$1:$B688,$B689,$A$1:$A688,$A689))-(COUNTIFS($L$1:$L688,"Tor",$B$1:$B688,"&lt;&gt;"&amp;$B689,$A$1:$A688,$A689)+COUNTIFS($L$1:$L688,"ET",$B$1:$B688,"&lt;&gt;"&amp;$B689,$A$1:$A688,$A689)),(COUNTIFS($L$1:$L688,"Tor",$B$1:$B688,$B689,$A$1:$A688,$A689)+COUNTIFS($L$1:$L688,"ET",$B$1:$B688,$B689,$A$1:$A688,$A689))-(COUNTIFS($L$1:$L688,"Tor",$B$1:$B688,"&lt;&gt;"&amp;$B689,$A$1:$A688,$A689)+COUNTIFS($L$1:$L688,"ET",$B$1:$B688,"&lt;&gt;"&amp;$B689,$A$1:$A688,$A689))),"")</f>
        <v/>
      </c>
      <c r="O689" s="17"/>
      <c r="AC689" s="14"/>
      <c r="AD689" s="14"/>
      <c r="AE689" s="18"/>
      <c r="AH689" s="19">
        <f t="shared" si="42"/>
        <v>0</v>
      </c>
      <c r="AI689" s="19">
        <f t="shared" si="43"/>
        <v>180</v>
      </c>
      <c r="AM689" s="19">
        <f>IF(Abschlüsse[[#This Row],[Ergeb]]="ET","",SQRT(($AF689-$AK689)^2+($AG689-$AL689)^2))</f>
        <v>0</v>
      </c>
      <c r="AO689" s="13"/>
      <c r="AP689" s="13"/>
      <c r="AQ689" s="19" t="str">
        <f t="shared" si="44"/>
        <v/>
      </c>
      <c r="AU689" s="19" t="str">
        <f t="shared" si="45"/>
        <v/>
      </c>
    </row>
    <row r="690" spans="3:47" ht="25.05" customHeight="1">
      <c r="C690" s="17" t="str">
        <f>IF($A690="","",IF(VLOOKUP($A690,Spiele!$A$2:$D$16,3,FALSE)=$B690,"H","G"))</f>
        <v/>
      </c>
      <c r="D690" s="17" t="str">
        <f>IF($B690="","",IF(VLOOKUP($A690,Spiele!$A$2:$F$16,3,FALSE)=$B690,VLOOKUP($A690,Spiele!$A$2:$F$16,4,FALSE),VLOOKUP($A690,Spiele!$A$2:$F$16,3,FALSE)))</f>
        <v/>
      </c>
      <c r="E690" s="18">
        <f>IF(Abschlüsse[[#This Row],[Ergeb]]="ET",0,COUNTIFS($A$2:$A690,$A690,$B$2:$B690,$B690,$L$2:$L690,"&lt;&gt;ET"))</f>
        <v>0</v>
      </c>
      <c r="F690" s="11"/>
      <c r="G690" s="12"/>
      <c r="H690" s="18">
        <f>COUNTIFS('Rote Karten'!$A$2:$A$4,$A690,'Rote Karten'!$D$2:$D$4,"&lt;&gt;"&amp;$B690,'Rote Karten'!$B$2:$B$4,"&lt;"&amp;$F690,'Rote Karten'!$C$2:$C$4,"&lt;="&amp;$G690)-COUNTIFS('Rote Karten'!$A$2:$A$4,$A690,'Rote Karten'!$D$2:$D$4,$B690,'Rote Karten'!$B$2:$B$4,"&lt;"&amp;$F690,'Rote Karten'!$C$2:$C$4,"&lt;="&amp;$G690)</f>
        <v>0</v>
      </c>
      <c r="I690" s="17" t="str">
        <f>IF(OR($L690="Tor",$L690="ET"),_xlfn.IFNA(IF(VLOOKUP($A690,Spiele!$A$2:$C$16,3,FALSE)=$B690,COUNTIFS($L$2:$L690,"Tor",$B$2:$B690,$B690,$A$2:$A690,$A690)+COUNTIFS($L$2:$L690,"ET",$B$2:$B690,$B690,$A$2:$A690,$A690)&amp;":"&amp;COUNTIFS($L$2:$L690,"Tor",$B$2:$B690,"&lt;&gt;"&amp;$B690,$A$2:$A690,$A690)+COUNTIFS($L$2:$L690,"ET",$B$2:$B690,"&lt;&gt;"&amp;$B690,$A$2:$A690,$A690),COUNTIFS($L$2:$L690,"Tor",$B$2:$B690,"&lt;&gt;"&amp;$B690,$A$2:$A690,$A690)+COUNTIFS($L$2:$L690,"ET",$B$2:$B690,"&lt;&gt;"&amp;$B690,$A$2:$A690,$A690)&amp;":"&amp;COUNTIFS($L$2:$L690,"Tor",$B$2:$B690,$B690,$A$2:$A690,$A690)+COUNTIFS($L$2:$L690,"ET",$B$2:$B690,$B690,$A$2:$A690,$A690)),""),"")</f>
        <v/>
      </c>
      <c r="J690" s="18" t="str">
        <f>_xlfn.IFNA(IF(VLOOKUP($A690,Spiele!$A$2:$D$16,3,FALSE)=$B690,(COUNTIFS($L$1:$L689,"Tor",$B$1:$B689,$B690,$A$1:$A689,$A690)+COUNTIFS($L$1:$L689,"ET",$B$1:$B689,$B690,$A$1:$A689,$A690))-(COUNTIFS($L$1:$L689,"Tor",$B$1:$B689,"&lt;&gt;"&amp;$B690,$A$1:$A689,$A690)+COUNTIFS($L$1:$L689,"ET",$B$1:$B689,"&lt;&gt;"&amp;$B690,$A$1:$A689,$A690)),(COUNTIFS($L$1:$L689,"Tor",$B$1:$B689,$B690,$A$1:$A689,$A690)+COUNTIFS($L$1:$L689,"ET",$B$1:$B689,$B690,$A$1:$A689,$A690))-(COUNTIFS($L$1:$L689,"Tor",$B$1:$B689,"&lt;&gt;"&amp;$B690,$A$1:$A689,$A690)+COUNTIFS($L$1:$L689,"ET",$B$1:$B689,"&lt;&gt;"&amp;$B690,$A$1:$A689,$A690))),"")</f>
        <v/>
      </c>
      <c r="O690" s="17"/>
      <c r="AC690" s="14"/>
      <c r="AD690" s="14"/>
      <c r="AE690" s="17"/>
      <c r="AH690" s="19">
        <f t="shared" si="42"/>
        <v>0</v>
      </c>
      <c r="AI690" s="19">
        <f t="shared" si="43"/>
        <v>180</v>
      </c>
      <c r="AM690" s="19">
        <f>IF(Abschlüsse[[#This Row],[Ergeb]]="ET","",SQRT(($AF690-$AK690)^2+($AG690-$AL690)^2))</f>
        <v>0</v>
      </c>
      <c r="AO690" s="13"/>
      <c r="AP690" s="13"/>
      <c r="AQ690" s="19" t="str">
        <f t="shared" si="44"/>
        <v/>
      </c>
      <c r="AU690" s="19" t="str">
        <f t="shared" si="45"/>
        <v/>
      </c>
    </row>
    <row r="691" spans="3:47" ht="25.05" customHeight="1">
      <c r="C691" s="17" t="str">
        <f>IF($A691="","",IF(VLOOKUP($A691,Spiele!$A$2:$D$16,3,FALSE)=$B691,"H","G"))</f>
        <v/>
      </c>
      <c r="D691" s="17" t="str">
        <f>IF($B691="","",IF(VLOOKUP($A691,Spiele!$A$2:$F$16,3,FALSE)=$B691,VLOOKUP($A691,Spiele!$A$2:$F$16,4,FALSE),VLOOKUP($A691,Spiele!$A$2:$F$16,3,FALSE)))</f>
        <v/>
      </c>
      <c r="E691" s="18">
        <f>IF(Abschlüsse[[#This Row],[Ergeb]]="ET",0,COUNTIFS($A$2:$A691,$A691,$B$2:$B691,$B691,$L$2:$L691,"&lt;&gt;ET"))</f>
        <v>0</v>
      </c>
      <c r="F691" s="11"/>
      <c r="G691" s="12"/>
      <c r="H691" s="18">
        <f>COUNTIFS('Rote Karten'!$A$2:$A$4,$A691,'Rote Karten'!$D$2:$D$4,"&lt;&gt;"&amp;$B691,'Rote Karten'!$B$2:$B$4,"&lt;"&amp;$F691,'Rote Karten'!$C$2:$C$4,"&lt;="&amp;$G691)-COUNTIFS('Rote Karten'!$A$2:$A$4,$A691,'Rote Karten'!$D$2:$D$4,$B691,'Rote Karten'!$B$2:$B$4,"&lt;"&amp;$F691,'Rote Karten'!$C$2:$C$4,"&lt;="&amp;$G691)</f>
        <v>0</v>
      </c>
      <c r="I691" s="17" t="str">
        <f>IF(OR($L691="Tor",$L691="ET"),_xlfn.IFNA(IF(VLOOKUP($A691,Spiele!$A$2:$C$16,3,FALSE)=$B691,COUNTIFS($L$2:$L691,"Tor",$B$2:$B691,$B691,$A$2:$A691,$A691)+COUNTIFS($L$2:$L691,"ET",$B$2:$B691,$B691,$A$2:$A691,$A691)&amp;":"&amp;COUNTIFS($L$2:$L691,"Tor",$B$2:$B691,"&lt;&gt;"&amp;$B691,$A$2:$A691,$A691)+COUNTIFS($L$2:$L691,"ET",$B$2:$B691,"&lt;&gt;"&amp;$B691,$A$2:$A691,$A691),COUNTIFS($L$2:$L691,"Tor",$B$2:$B691,"&lt;&gt;"&amp;$B691,$A$2:$A691,$A691)+COUNTIFS($L$2:$L691,"ET",$B$2:$B691,"&lt;&gt;"&amp;$B691,$A$2:$A691,$A691)&amp;":"&amp;COUNTIFS($L$2:$L691,"Tor",$B$2:$B691,$B691,$A$2:$A691,$A691)+COUNTIFS($L$2:$L691,"ET",$B$2:$B691,$B691,$A$2:$A691,$A691)),""),"")</f>
        <v/>
      </c>
      <c r="J691" s="18" t="str">
        <f>_xlfn.IFNA(IF(VLOOKUP($A691,Spiele!$A$2:$D$16,3,FALSE)=$B691,(COUNTIFS($L$1:$L690,"Tor",$B$1:$B690,$B691,$A$1:$A690,$A691)+COUNTIFS($L$1:$L690,"ET",$B$1:$B690,$B691,$A$1:$A690,$A691))-(COUNTIFS($L$1:$L690,"Tor",$B$1:$B690,"&lt;&gt;"&amp;$B691,$A$1:$A690,$A691)+COUNTIFS($L$1:$L690,"ET",$B$1:$B690,"&lt;&gt;"&amp;$B691,$A$1:$A690,$A691)),(COUNTIFS($L$1:$L690,"Tor",$B$1:$B690,$B691,$A$1:$A690,$A691)+COUNTIFS($L$1:$L690,"ET",$B$1:$B690,$B691,$A$1:$A690,$A691))-(COUNTIFS($L$1:$L690,"Tor",$B$1:$B690,"&lt;&gt;"&amp;$B691,$A$1:$A690,$A691)+COUNTIFS($L$1:$L690,"ET",$B$1:$B690,"&lt;&gt;"&amp;$B691,$A$1:$A690,$A691))),"")</f>
        <v/>
      </c>
      <c r="O691" s="17"/>
      <c r="AC691" s="14"/>
      <c r="AD691" s="14"/>
      <c r="AE691" s="18"/>
      <c r="AH691" s="19">
        <f t="shared" si="42"/>
        <v>0</v>
      </c>
      <c r="AI691" s="19">
        <f t="shared" si="43"/>
        <v>180</v>
      </c>
      <c r="AM691" s="19">
        <f>IF(Abschlüsse[[#This Row],[Ergeb]]="ET","",SQRT(($AF691-$AK691)^2+($AG691-$AL691)^2))</f>
        <v>0</v>
      </c>
      <c r="AO691" s="13"/>
      <c r="AP691" s="13"/>
      <c r="AQ691" s="19" t="str">
        <f t="shared" si="44"/>
        <v/>
      </c>
      <c r="AU691" s="19" t="str">
        <f t="shared" si="45"/>
        <v/>
      </c>
    </row>
    <row r="692" spans="3:47" ht="25.05" customHeight="1">
      <c r="C692" s="17" t="str">
        <f>IF($A692="","",IF(VLOOKUP($A692,Spiele!$A$2:$D$16,3,FALSE)=$B692,"H","G"))</f>
        <v/>
      </c>
      <c r="D692" s="17" t="str">
        <f>IF($B692="","",IF(VLOOKUP($A692,Spiele!$A$2:$F$16,3,FALSE)=$B692,VLOOKUP($A692,Spiele!$A$2:$F$16,4,FALSE),VLOOKUP($A692,Spiele!$A$2:$F$16,3,FALSE)))</f>
        <v/>
      </c>
      <c r="E692" s="18">
        <f>IF(Abschlüsse[[#This Row],[Ergeb]]="ET",0,COUNTIFS($A$2:$A692,$A692,$B$2:$B692,$B692,$L$2:$L692,"&lt;&gt;ET"))</f>
        <v>0</v>
      </c>
      <c r="F692" s="11"/>
      <c r="G692" s="12"/>
      <c r="H692" s="18">
        <f>COUNTIFS('Rote Karten'!$A$2:$A$4,$A692,'Rote Karten'!$D$2:$D$4,"&lt;&gt;"&amp;$B692,'Rote Karten'!$B$2:$B$4,"&lt;"&amp;$F692,'Rote Karten'!$C$2:$C$4,"&lt;="&amp;$G692)-COUNTIFS('Rote Karten'!$A$2:$A$4,$A692,'Rote Karten'!$D$2:$D$4,$B692,'Rote Karten'!$B$2:$B$4,"&lt;"&amp;$F692,'Rote Karten'!$C$2:$C$4,"&lt;="&amp;$G692)</f>
        <v>0</v>
      </c>
      <c r="I692" s="17" t="str">
        <f>IF(OR($L692="Tor",$L692="ET"),_xlfn.IFNA(IF(VLOOKUP($A692,Spiele!$A$2:$C$16,3,FALSE)=$B692,COUNTIFS($L$2:$L692,"Tor",$B$2:$B692,$B692,$A$2:$A692,$A692)+COUNTIFS($L$2:$L692,"ET",$B$2:$B692,$B692,$A$2:$A692,$A692)&amp;":"&amp;COUNTIFS($L$2:$L692,"Tor",$B$2:$B692,"&lt;&gt;"&amp;$B692,$A$2:$A692,$A692)+COUNTIFS($L$2:$L692,"ET",$B$2:$B692,"&lt;&gt;"&amp;$B692,$A$2:$A692,$A692),COUNTIFS($L$2:$L692,"Tor",$B$2:$B692,"&lt;&gt;"&amp;$B692,$A$2:$A692,$A692)+COUNTIFS($L$2:$L692,"ET",$B$2:$B692,"&lt;&gt;"&amp;$B692,$A$2:$A692,$A692)&amp;":"&amp;COUNTIFS($L$2:$L692,"Tor",$B$2:$B692,$B692,$A$2:$A692,$A692)+COUNTIFS($L$2:$L692,"ET",$B$2:$B692,$B692,$A$2:$A692,$A692)),""),"")</f>
        <v/>
      </c>
      <c r="J692" s="18" t="str">
        <f>_xlfn.IFNA(IF(VLOOKUP($A692,Spiele!$A$2:$D$16,3,FALSE)=$B692,(COUNTIFS($L$1:$L691,"Tor",$B$1:$B691,$B692,$A$1:$A691,$A692)+COUNTIFS($L$1:$L691,"ET",$B$1:$B691,$B692,$A$1:$A691,$A692))-(COUNTIFS($L$1:$L691,"Tor",$B$1:$B691,"&lt;&gt;"&amp;$B692,$A$1:$A691,$A692)+COUNTIFS($L$1:$L691,"ET",$B$1:$B691,"&lt;&gt;"&amp;$B692,$A$1:$A691,$A692)),(COUNTIFS($L$1:$L691,"Tor",$B$1:$B691,$B692,$A$1:$A691,$A692)+COUNTIFS($L$1:$L691,"ET",$B$1:$B691,$B692,$A$1:$A691,$A692))-(COUNTIFS($L$1:$L691,"Tor",$B$1:$B691,"&lt;&gt;"&amp;$B692,$A$1:$A691,$A692)+COUNTIFS($L$1:$L691,"ET",$B$1:$B691,"&lt;&gt;"&amp;$B692,$A$1:$A691,$A692))),"")</f>
        <v/>
      </c>
      <c r="O692" s="17"/>
      <c r="AC692" s="14"/>
      <c r="AD692" s="14"/>
      <c r="AE692" s="17"/>
      <c r="AH692" s="19">
        <f t="shared" si="42"/>
        <v>0</v>
      </c>
      <c r="AI692" s="19">
        <f t="shared" si="43"/>
        <v>180</v>
      </c>
      <c r="AM692" s="19">
        <f>IF(Abschlüsse[[#This Row],[Ergeb]]="ET","",SQRT(($AF692-$AK692)^2+($AG692-$AL692)^2))</f>
        <v>0</v>
      </c>
      <c r="AO692" s="13"/>
      <c r="AP692" s="13"/>
      <c r="AQ692" s="19" t="str">
        <f t="shared" si="44"/>
        <v/>
      </c>
      <c r="AU692" s="19" t="str">
        <f t="shared" si="45"/>
        <v/>
      </c>
    </row>
    <row r="693" spans="3:47" ht="25.05" customHeight="1">
      <c r="C693" s="17" t="str">
        <f>IF($A693="","",IF(VLOOKUP($A693,Spiele!$A$2:$D$16,3,FALSE)=$B693,"H","G"))</f>
        <v/>
      </c>
      <c r="D693" s="17" t="str">
        <f>IF($B693="","",IF(VLOOKUP($A693,Spiele!$A$2:$F$16,3,FALSE)=$B693,VLOOKUP($A693,Spiele!$A$2:$F$16,4,FALSE),VLOOKUP($A693,Spiele!$A$2:$F$16,3,FALSE)))</f>
        <v/>
      </c>
      <c r="E693" s="18">
        <f>IF(Abschlüsse[[#This Row],[Ergeb]]="ET",0,COUNTIFS($A$2:$A693,$A693,$B$2:$B693,$B693,$L$2:$L693,"&lt;&gt;ET"))</f>
        <v>0</v>
      </c>
      <c r="F693" s="11"/>
      <c r="G693" s="12"/>
      <c r="H693" s="18">
        <f>COUNTIFS('Rote Karten'!$A$2:$A$4,$A693,'Rote Karten'!$D$2:$D$4,"&lt;&gt;"&amp;$B693,'Rote Karten'!$B$2:$B$4,"&lt;"&amp;$F693,'Rote Karten'!$C$2:$C$4,"&lt;="&amp;$G693)-COUNTIFS('Rote Karten'!$A$2:$A$4,$A693,'Rote Karten'!$D$2:$D$4,$B693,'Rote Karten'!$B$2:$B$4,"&lt;"&amp;$F693,'Rote Karten'!$C$2:$C$4,"&lt;="&amp;$G693)</f>
        <v>0</v>
      </c>
      <c r="I693" s="17" t="str">
        <f>IF(OR($L693="Tor",$L693="ET"),_xlfn.IFNA(IF(VLOOKUP($A693,Spiele!$A$2:$C$16,3,FALSE)=$B693,COUNTIFS($L$2:$L693,"Tor",$B$2:$B693,$B693,$A$2:$A693,$A693)+COUNTIFS($L$2:$L693,"ET",$B$2:$B693,$B693,$A$2:$A693,$A693)&amp;":"&amp;COUNTIFS($L$2:$L693,"Tor",$B$2:$B693,"&lt;&gt;"&amp;$B693,$A$2:$A693,$A693)+COUNTIFS($L$2:$L693,"ET",$B$2:$B693,"&lt;&gt;"&amp;$B693,$A$2:$A693,$A693),COUNTIFS($L$2:$L693,"Tor",$B$2:$B693,"&lt;&gt;"&amp;$B693,$A$2:$A693,$A693)+COUNTIFS($L$2:$L693,"ET",$B$2:$B693,"&lt;&gt;"&amp;$B693,$A$2:$A693,$A693)&amp;":"&amp;COUNTIFS($L$2:$L693,"Tor",$B$2:$B693,$B693,$A$2:$A693,$A693)+COUNTIFS($L$2:$L693,"ET",$B$2:$B693,$B693,$A$2:$A693,$A693)),""),"")</f>
        <v/>
      </c>
      <c r="J693" s="18" t="str">
        <f>_xlfn.IFNA(IF(VLOOKUP($A693,Spiele!$A$2:$D$16,3,FALSE)=$B693,(COUNTIFS($L$1:$L692,"Tor",$B$1:$B692,$B693,$A$1:$A692,$A693)+COUNTIFS($L$1:$L692,"ET",$B$1:$B692,$B693,$A$1:$A692,$A693))-(COUNTIFS($L$1:$L692,"Tor",$B$1:$B692,"&lt;&gt;"&amp;$B693,$A$1:$A692,$A693)+COUNTIFS($L$1:$L692,"ET",$B$1:$B692,"&lt;&gt;"&amp;$B693,$A$1:$A692,$A693)),(COUNTIFS($L$1:$L692,"Tor",$B$1:$B692,$B693,$A$1:$A692,$A693)+COUNTIFS($L$1:$L692,"ET",$B$1:$B692,$B693,$A$1:$A692,$A693))-(COUNTIFS($L$1:$L692,"Tor",$B$1:$B692,"&lt;&gt;"&amp;$B693,$A$1:$A692,$A693)+COUNTIFS($L$1:$L692,"ET",$B$1:$B692,"&lt;&gt;"&amp;$B693,$A$1:$A692,$A693))),"")</f>
        <v/>
      </c>
      <c r="O693" s="17"/>
      <c r="AC693" s="14"/>
      <c r="AD693" s="14"/>
      <c r="AE693" s="18"/>
      <c r="AH693" s="19">
        <f t="shared" si="42"/>
        <v>0</v>
      </c>
      <c r="AI693" s="19">
        <f t="shared" si="43"/>
        <v>180</v>
      </c>
      <c r="AM693" s="19">
        <f>IF(Abschlüsse[[#This Row],[Ergeb]]="ET","",SQRT(($AF693-$AK693)^2+($AG693-$AL693)^2))</f>
        <v>0</v>
      </c>
      <c r="AO693" s="13"/>
      <c r="AP693" s="13"/>
      <c r="AQ693" s="19" t="str">
        <f t="shared" si="44"/>
        <v/>
      </c>
      <c r="AU693" s="19" t="str">
        <f t="shared" si="45"/>
        <v/>
      </c>
    </row>
    <row r="694" spans="3:47" ht="25.05" customHeight="1">
      <c r="C694" s="17" t="str">
        <f>IF($A694="","",IF(VLOOKUP($A694,Spiele!$A$2:$D$16,3,FALSE)=$B694,"H","G"))</f>
        <v/>
      </c>
      <c r="D694" s="17" t="str">
        <f>IF($B694="","",IF(VLOOKUP($A694,Spiele!$A$2:$F$16,3,FALSE)=$B694,VLOOKUP($A694,Spiele!$A$2:$F$16,4,FALSE),VLOOKUP($A694,Spiele!$A$2:$F$16,3,FALSE)))</f>
        <v/>
      </c>
      <c r="E694" s="18">
        <f>IF(Abschlüsse[[#This Row],[Ergeb]]="ET",0,COUNTIFS($A$2:$A694,$A694,$B$2:$B694,$B694,$L$2:$L694,"&lt;&gt;ET"))</f>
        <v>0</v>
      </c>
      <c r="F694" s="11"/>
      <c r="G694" s="12"/>
      <c r="H694" s="18">
        <f>COUNTIFS('Rote Karten'!$A$2:$A$4,$A694,'Rote Karten'!$D$2:$D$4,"&lt;&gt;"&amp;$B694,'Rote Karten'!$B$2:$B$4,"&lt;"&amp;$F694,'Rote Karten'!$C$2:$C$4,"&lt;="&amp;$G694)-COUNTIFS('Rote Karten'!$A$2:$A$4,$A694,'Rote Karten'!$D$2:$D$4,$B694,'Rote Karten'!$B$2:$B$4,"&lt;"&amp;$F694,'Rote Karten'!$C$2:$C$4,"&lt;="&amp;$G694)</f>
        <v>0</v>
      </c>
      <c r="I694" s="17" t="str">
        <f>IF(OR($L694="Tor",$L694="ET"),_xlfn.IFNA(IF(VLOOKUP($A694,Spiele!$A$2:$C$16,3,FALSE)=$B694,COUNTIFS($L$2:$L694,"Tor",$B$2:$B694,$B694,$A$2:$A694,$A694)+COUNTIFS($L$2:$L694,"ET",$B$2:$B694,$B694,$A$2:$A694,$A694)&amp;":"&amp;COUNTIFS($L$2:$L694,"Tor",$B$2:$B694,"&lt;&gt;"&amp;$B694,$A$2:$A694,$A694)+COUNTIFS($L$2:$L694,"ET",$B$2:$B694,"&lt;&gt;"&amp;$B694,$A$2:$A694,$A694),COUNTIFS($L$2:$L694,"Tor",$B$2:$B694,"&lt;&gt;"&amp;$B694,$A$2:$A694,$A694)+COUNTIFS($L$2:$L694,"ET",$B$2:$B694,"&lt;&gt;"&amp;$B694,$A$2:$A694,$A694)&amp;":"&amp;COUNTIFS($L$2:$L694,"Tor",$B$2:$B694,$B694,$A$2:$A694,$A694)+COUNTIFS($L$2:$L694,"ET",$B$2:$B694,$B694,$A$2:$A694,$A694)),""),"")</f>
        <v/>
      </c>
      <c r="J694" s="18" t="str">
        <f>_xlfn.IFNA(IF(VLOOKUP($A694,Spiele!$A$2:$D$16,3,FALSE)=$B694,(COUNTIFS($L$1:$L693,"Tor",$B$1:$B693,$B694,$A$1:$A693,$A694)+COUNTIFS($L$1:$L693,"ET",$B$1:$B693,$B694,$A$1:$A693,$A694))-(COUNTIFS($L$1:$L693,"Tor",$B$1:$B693,"&lt;&gt;"&amp;$B694,$A$1:$A693,$A694)+COUNTIFS($L$1:$L693,"ET",$B$1:$B693,"&lt;&gt;"&amp;$B694,$A$1:$A693,$A694)),(COUNTIFS($L$1:$L693,"Tor",$B$1:$B693,$B694,$A$1:$A693,$A694)+COUNTIFS($L$1:$L693,"ET",$B$1:$B693,$B694,$A$1:$A693,$A694))-(COUNTIFS($L$1:$L693,"Tor",$B$1:$B693,"&lt;&gt;"&amp;$B694,$A$1:$A693,$A694)+COUNTIFS($L$1:$L693,"ET",$B$1:$B693,"&lt;&gt;"&amp;$B694,$A$1:$A693,$A694))),"")</f>
        <v/>
      </c>
      <c r="O694" s="17"/>
      <c r="AC694" s="14"/>
      <c r="AD694" s="14"/>
      <c r="AE694" s="17"/>
      <c r="AH694" s="19">
        <f t="shared" si="42"/>
        <v>0</v>
      </c>
      <c r="AI694" s="19">
        <f t="shared" si="43"/>
        <v>180</v>
      </c>
      <c r="AM694" s="19">
        <f>IF(Abschlüsse[[#This Row],[Ergeb]]="ET","",SQRT(($AF694-$AK694)^2+($AG694-$AL694)^2))</f>
        <v>0</v>
      </c>
      <c r="AO694" s="13"/>
      <c r="AP694" s="13"/>
      <c r="AQ694" s="19" t="str">
        <f t="shared" si="44"/>
        <v/>
      </c>
      <c r="AU694" s="19" t="str">
        <f t="shared" si="45"/>
        <v/>
      </c>
    </row>
    <row r="695" spans="3:47" ht="25.05" customHeight="1">
      <c r="C695" s="17" t="str">
        <f>IF($A695="","",IF(VLOOKUP($A695,Spiele!$A$2:$D$16,3,FALSE)=$B695,"H","G"))</f>
        <v/>
      </c>
      <c r="D695" s="17" t="str">
        <f>IF($B695="","",IF(VLOOKUP($A695,Spiele!$A$2:$F$16,3,FALSE)=$B695,VLOOKUP($A695,Spiele!$A$2:$F$16,4,FALSE),VLOOKUP($A695,Spiele!$A$2:$F$16,3,FALSE)))</f>
        <v/>
      </c>
      <c r="E695" s="18">
        <f>IF(Abschlüsse[[#This Row],[Ergeb]]="ET",0,COUNTIFS($A$2:$A695,$A695,$B$2:$B695,$B695,$L$2:$L695,"&lt;&gt;ET"))</f>
        <v>0</v>
      </c>
      <c r="F695" s="11"/>
      <c r="G695" s="12"/>
      <c r="H695" s="18">
        <f>COUNTIFS('Rote Karten'!$A$2:$A$4,$A695,'Rote Karten'!$D$2:$D$4,"&lt;&gt;"&amp;$B695,'Rote Karten'!$B$2:$B$4,"&lt;"&amp;$F695,'Rote Karten'!$C$2:$C$4,"&lt;="&amp;$G695)-COUNTIFS('Rote Karten'!$A$2:$A$4,$A695,'Rote Karten'!$D$2:$D$4,$B695,'Rote Karten'!$B$2:$B$4,"&lt;"&amp;$F695,'Rote Karten'!$C$2:$C$4,"&lt;="&amp;$G695)</f>
        <v>0</v>
      </c>
      <c r="I695" s="17" t="str">
        <f>IF(OR($L695="Tor",$L695="ET"),_xlfn.IFNA(IF(VLOOKUP($A695,Spiele!$A$2:$C$16,3,FALSE)=$B695,COUNTIFS($L$2:$L695,"Tor",$B$2:$B695,$B695,$A$2:$A695,$A695)+COUNTIFS($L$2:$L695,"ET",$B$2:$B695,$B695,$A$2:$A695,$A695)&amp;":"&amp;COUNTIFS($L$2:$L695,"Tor",$B$2:$B695,"&lt;&gt;"&amp;$B695,$A$2:$A695,$A695)+COUNTIFS($L$2:$L695,"ET",$B$2:$B695,"&lt;&gt;"&amp;$B695,$A$2:$A695,$A695),COUNTIFS($L$2:$L695,"Tor",$B$2:$B695,"&lt;&gt;"&amp;$B695,$A$2:$A695,$A695)+COUNTIFS($L$2:$L695,"ET",$B$2:$B695,"&lt;&gt;"&amp;$B695,$A$2:$A695,$A695)&amp;":"&amp;COUNTIFS($L$2:$L695,"Tor",$B$2:$B695,$B695,$A$2:$A695,$A695)+COUNTIFS($L$2:$L695,"ET",$B$2:$B695,$B695,$A$2:$A695,$A695)),""),"")</f>
        <v/>
      </c>
      <c r="J695" s="18" t="str">
        <f>_xlfn.IFNA(IF(VLOOKUP($A695,Spiele!$A$2:$D$16,3,FALSE)=$B695,(COUNTIFS($L$1:$L694,"Tor",$B$1:$B694,$B695,$A$1:$A694,$A695)+COUNTIFS($L$1:$L694,"ET",$B$1:$B694,$B695,$A$1:$A694,$A695))-(COUNTIFS($L$1:$L694,"Tor",$B$1:$B694,"&lt;&gt;"&amp;$B695,$A$1:$A694,$A695)+COUNTIFS($L$1:$L694,"ET",$B$1:$B694,"&lt;&gt;"&amp;$B695,$A$1:$A694,$A695)),(COUNTIFS($L$1:$L694,"Tor",$B$1:$B694,$B695,$A$1:$A694,$A695)+COUNTIFS($L$1:$L694,"ET",$B$1:$B694,$B695,$A$1:$A694,$A695))-(COUNTIFS($L$1:$L694,"Tor",$B$1:$B694,"&lt;&gt;"&amp;$B695,$A$1:$A694,$A695)+COUNTIFS($L$1:$L694,"ET",$B$1:$B694,"&lt;&gt;"&amp;$B695,$A$1:$A694,$A695))),"")</f>
        <v/>
      </c>
      <c r="O695" s="17"/>
      <c r="AC695" s="14"/>
      <c r="AD695" s="14"/>
      <c r="AE695" s="18"/>
      <c r="AH695" s="19">
        <f t="shared" si="42"/>
        <v>0</v>
      </c>
      <c r="AI695" s="19">
        <f t="shared" si="43"/>
        <v>180</v>
      </c>
      <c r="AM695" s="19">
        <f>IF(Abschlüsse[[#This Row],[Ergeb]]="ET","",SQRT(($AF695-$AK695)^2+($AG695-$AL695)^2))</f>
        <v>0</v>
      </c>
      <c r="AO695" s="13"/>
      <c r="AP695" s="13"/>
      <c r="AQ695" s="19" t="str">
        <f t="shared" si="44"/>
        <v/>
      </c>
      <c r="AU695" s="19" t="str">
        <f t="shared" si="45"/>
        <v/>
      </c>
    </row>
    <row r="696" spans="3:47" ht="25.05" customHeight="1">
      <c r="C696" s="17" t="str">
        <f>IF($A696="","",IF(VLOOKUP($A696,Spiele!$A$2:$D$16,3,FALSE)=$B696,"H","G"))</f>
        <v/>
      </c>
      <c r="D696" s="17" t="str">
        <f>IF($B696="","",IF(VLOOKUP($A696,Spiele!$A$2:$F$16,3,FALSE)=$B696,VLOOKUP($A696,Spiele!$A$2:$F$16,4,FALSE),VLOOKUP($A696,Spiele!$A$2:$F$16,3,FALSE)))</f>
        <v/>
      </c>
      <c r="E696" s="18">
        <f>IF(Abschlüsse[[#This Row],[Ergeb]]="ET",0,COUNTIFS($A$2:$A696,$A696,$B$2:$B696,$B696,$L$2:$L696,"&lt;&gt;ET"))</f>
        <v>0</v>
      </c>
      <c r="F696" s="11"/>
      <c r="G696" s="12"/>
      <c r="H696" s="18">
        <f>COUNTIFS('Rote Karten'!$A$2:$A$4,$A696,'Rote Karten'!$D$2:$D$4,"&lt;&gt;"&amp;$B696,'Rote Karten'!$B$2:$B$4,"&lt;"&amp;$F696,'Rote Karten'!$C$2:$C$4,"&lt;="&amp;$G696)-COUNTIFS('Rote Karten'!$A$2:$A$4,$A696,'Rote Karten'!$D$2:$D$4,$B696,'Rote Karten'!$B$2:$B$4,"&lt;"&amp;$F696,'Rote Karten'!$C$2:$C$4,"&lt;="&amp;$G696)</f>
        <v>0</v>
      </c>
      <c r="I696" s="17" t="str">
        <f>IF(OR($L696="Tor",$L696="ET"),_xlfn.IFNA(IF(VLOOKUP($A696,Spiele!$A$2:$C$16,3,FALSE)=$B696,COUNTIFS($L$2:$L696,"Tor",$B$2:$B696,$B696,$A$2:$A696,$A696)+COUNTIFS($L$2:$L696,"ET",$B$2:$B696,$B696,$A$2:$A696,$A696)&amp;":"&amp;COUNTIFS($L$2:$L696,"Tor",$B$2:$B696,"&lt;&gt;"&amp;$B696,$A$2:$A696,$A696)+COUNTIFS($L$2:$L696,"ET",$B$2:$B696,"&lt;&gt;"&amp;$B696,$A$2:$A696,$A696),COUNTIFS($L$2:$L696,"Tor",$B$2:$B696,"&lt;&gt;"&amp;$B696,$A$2:$A696,$A696)+COUNTIFS($L$2:$L696,"ET",$B$2:$B696,"&lt;&gt;"&amp;$B696,$A$2:$A696,$A696)&amp;":"&amp;COUNTIFS($L$2:$L696,"Tor",$B$2:$B696,$B696,$A$2:$A696,$A696)+COUNTIFS($L$2:$L696,"ET",$B$2:$B696,$B696,$A$2:$A696,$A696)),""),"")</f>
        <v/>
      </c>
      <c r="J696" s="18" t="str">
        <f>_xlfn.IFNA(IF(VLOOKUP($A696,Spiele!$A$2:$D$16,3,FALSE)=$B696,(COUNTIFS($L$1:$L695,"Tor",$B$1:$B695,$B696,$A$1:$A695,$A696)+COUNTIFS($L$1:$L695,"ET",$B$1:$B695,$B696,$A$1:$A695,$A696))-(COUNTIFS($L$1:$L695,"Tor",$B$1:$B695,"&lt;&gt;"&amp;$B696,$A$1:$A695,$A696)+COUNTIFS($L$1:$L695,"ET",$B$1:$B695,"&lt;&gt;"&amp;$B696,$A$1:$A695,$A696)),(COUNTIFS($L$1:$L695,"Tor",$B$1:$B695,$B696,$A$1:$A695,$A696)+COUNTIFS($L$1:$L695,"ET",$B$1:$B695,$B696,$A$1:$A695,$A696))-(COUNTIFS($L$1:$L695,"Tor",$B$1:$B695,"&lt;&gt;"&amp;$B696,$A$1:$A695,$A696)+COUNTIFS($L$1:$L695,"ET",$B$1:$B695,"&lt;&gt;"&amp;$B696,$A$1:$A695,$A696))),"")</f>
        <v/>
      </c>
      <c r="O696" s="17"/>
      <c r="AC696" s="14"/>
      <c r="AD696" s="14"/>
      <c r="AE696" s="17"/>
      <c r="AH696" s="19">
        <f t="shared" si="42"/>
        <v>0</v>
      </c>
      <c r="AI696" s="19">
        <f t="shared" si="43"/>
        <v>180</v>
      </c>
      <c r="AM696" s="19">
        <f>IF(Abschlüsse[[#This Row],[Ergeb]]="ET","",SQRT(($AF696-$AK696)^2+($AG696-$AL696)^2))</f>
        <v>0</v>
      </c>
      <c r="AO696" s="13"/>
      <c r="AP696" s="13"/>
      <c r="AQ696" s="19" t="str">
        <f t="shared" si="44"/>
        <v/>
      </c>
      <c r="AU696" s="19" t="str">
        <f t="shared" si="45"/>
        <v/>
      </c>
    </row>
    <row r="697" spans="3:47" ht="25.05" customHeight="1">
      <c r="C697" s="17" t="str">
        <f>IF($A697="","",IF(VLOOKUP($A697,Spiele!$A$2:$D$16,3,FALSE)=$B697,"H","G"))</f>
        <v/>
      </c>
      <c r="D697" s="17" t="str">
        <f>IF($B697="","",IF(VLOOKUP($A697,Spiele!$A$2:$F$16,3,FALSE)=$B697,VLOOKUP($A697,Spiele!$A$2:$F$16,4,FALSE),VLOOKUP($A697,Spiele!$A$2:$F$16,3,FALSE)))</f>
        <v/>
      </c>
      <c r="E697" s="18">
        <f>IF(Abschlüsse[[#This Row],[Ergeb]]="ET",0,COUNTIFS($A$2:$A697,$A697,$B$2:$B697,$B697,$L$2:$L697,"&lt;&gt;ET"))</f>
        <v>0</v>
      </c>
      <c r="F697" s="11"/>
      <c r="G697" s="12"/>
      <c r="H697" s="18">
        <f>COUNTIFS('Rote Karten'!$A$2:$A$4,$A697,'Rote Karten'!$D$2:$D$4,"&lt;&gt;"&amp;$B697,'Rote Karten'!$B$2:$B$4,"&lt;"&amp;$F697,'Rote Karten'!$C$2:$C$4,"&lt;="&amp;$G697)-COUNTIFS('Rote Karten'!$A$2:$A$4,$A697,'Rote Karten'!$D$2:$D$4,$B697,'Rote Karten'!$B$2:$B$4,"&lt;"&amp;$F697,'Rote Karten'!$C$2:$C$4,"&lt;="&amp;$G697)</f>
        <v>0</v>
      </c>
      <c r="I697" s="17" t="str">
        <f>IF(OR($L697="Tor",$L697="ET"),_xlfn.IFNA(IF(VLOOKUP($A697,Spiele!$A$2:$C$16,3,FALSE)=$B697,COUNTIFS($L$2:$L697,"Tor",$B$2:$B697,$B697,$A$2:$A697,$A697)+COUNTIFS($L$2:$L697,"ET",$B$2:$B697,$B697,$A$2:$A697,$A697)&amp;":"&amp;COUNTIFS($L$2:$L697,"Tor",$B$2:$B697,"&lt;&gt;"&amp;$B697,$A$2:$A697,$A697)+COUNTIFS($L$2:$L697,"ET",$B$2:$B697,"&lt;&gt;"&amp;$B697,$A$2:$A697,$A697),COUNTIFS($L$2:$L697,"Tor",$B$2:$B697,"&lt;&gt;"&amp;$B697,$A$2:$A697,$A697)+COUNTIFS($L$2:$L697,"ET",$B$2:$B697,"&lt;&gt;"&amp;$B697,$A$2:$A697,$A697)&amp;":"&amp;COUNTIFS($L$2:$L697,"Tor",$B$2:$B697,$B697,$A$2:$A697,$A697)+COUNTIFS($L$2:$L697,"ET",$B$2:$B697,$B697,$A$2:$A697,$A697)),""),"")</f>
        <v/>
      </c>
      <c r="J697" s="18" t="str">
        <f>_xlfn.IFNA(IF(VLOOKUP($A697,Spiele!$A$2:$D$16,3,FALSE)=$B697,(COUNTIFS($L$1:$L696,"Tor",$B$1:$B696,$B697,$A$1:$A696,$A697)+COUNTIFS($L$1:$L696,"ET",$B$1:$B696,$B697,$A$1:$A696,$A697))-(COUNTIFS($L$1:$L696,"Tor",$B$1:$B696,"&lt;&gt;"&amp;$B697,$A$1:$A696,$A697)+COUNTIFS($L$1:$L696,"ET",$B$1:$B696,"&lt;&gt;"&amp;$B697,$A$1:$A696,$A697)),(COUNTIFS($L$1:$L696,"Tor",$B$1:$B696,$B697,$A$1:$A696,$A697)+COUNTIFS($L$1:$L696,"ET",$B$1:$B696,$B697,$A$1:$A696,$A697))-(COUNTIFS($L$1:$L696,"Tor",$B$1:$B696,"&lt;&gt;"&amp;$B697,$A$1:$A696,$A697)+COUNTIFS($L$1:$L696,"ET",$B$1:$B696,"&lt;&gt;"&amp;$B697,$A$1:$A696,$A697))),"")</f>
        <v/>
      </c>
      <c r="O697" s="17"/>
      <c r="AC697" s="14"/>
      <c r="AD697" s="14"/>
      <c r="AE697" s="17"/>
      <c r="AH697" s="19">
        <f t="shared" si="42"/>
        <v>0</v>
      </c>
      <c r="AI697" s="19">
        <f t="shared" si="43"/>
        <v>180</v>
      </c>
      <c r="AM697" s="19">
        <f>IF(Abschlüsse[[#This Row],[Ergeb]]="ET","",SQRT(($AF697-$AK697)^2+($AG697-$AL697)^2))</f>
        <v>0</v>
      </c>
      <c r="AO697" s="13"/>
      <c r="AP697" s="13"/>
      <c r="AQ697" s="19" t="str">
        <f t="shared" si="44"/>
        <v/>
      </c>
      <c r="AU697" s="19" t="str">
        <f t="shared" si="45"/>
        <v/>
      </c>
    </row>
    <row r="698" spans="3:47" ht="25.05" customHeight="1">
      <c r="C698" s="17" t="str">
        <f>IF($A698="","",IF(VLOOKUP($A698,Spiele!$A$2:$D$16,3,FALSE)=$B698,"H","G"))</f>
        <v/>
      </c>
      <c r="D698" s="17" t="str">
        <f>IF($B698="","",IF(VLOOKUP($A698,Spiele!$A$2:$F$16,3,FALSE)=$B698,VLOOKUP($A698,Spiele!$A$2:$F$16,4,FALSE),VLOOKUP($A698,Spiele!$A$2:$F$16,3,FALSE)))</f>
        <v/>
      </c>
      <c r="E698" s="18">
        <f>IF(Abschlüsse[[#This Row],[Ergeb]]="ET",0,COUNTIFS($A$2:$A698,$A698,$B$2:$B698,$B698,$L$2:$L698,"&lt;&gt;ET"))</f>
        <v>0</v>
      </c>
      <c r="F698" s="11"/>
      <c r="G698" s="12"/>
      <c r="H698" s="18">
        <f>COUNTIFS('Rote Karten'!$A$2:$A$4,$A698,'Rote Karten'!$D$2:$D$4,"&lt;&gt;"&amp;$B698,'Rote Karten'!$B$2:$B$4,"&lt;"&amp;$F698,'Rote Karten'!$C$2:$C$4,"&lt;="&amp;$G698)-COUNTIFS('Rote Karten'!$A$2:$A$4,$A698,'Rote Karten'!$D$2:$D$4,$B698,'Rote Karten'!$B$2:$B$4,"&lt;"&amp;$F698,'Rote Karten'!$C$2:$C$4,"&lt;="&amp;$G698)</f>
        <v>0</v>
      </c>
      <c r="I698" s="17" t="str">
        <f>IF(OR($L698="Tor",$L698="ET"),_xlfn.IFNA(IF(VLOOKUP($A698,Spiele!$A$2:$C$16,3,FALSE)=$B698,COUNTIFS($L$2:$L698,"Tor",$B$2:$B698,$B698,$A$2:$A698,$A698)+COUNTIFS($L$2:$L698,"ET",$B$2:$B698,$B698,$A$2:$A698,$A698)&amp;":"&amp;COUNTIFS($L$2:$L698,"Tor",$B$2:$B698,"&lt;&gt;"&amp;$B698,$A$2:$A698,$A698)+COUNTIFS($L$2:$L698,"ET",$B$2:$B698,"&lt;&gt;"&amp;$B698,$A$2:$A698,$A698),COUNTIFS($L$2:$L698,"Tor",$B$2:$B698,"&lt;&gt;"&amp;$B698,$A$2:$A698,$A698)+COUNTIFS($L$2:$L698,"ET",$B$2:$B698,"&lt;&gt;"&amp;$B698,$A$2:$A698,$A698)&amp;":"&amp;COUNTIFS($L$2:$L698,"Tor",$B$2:$B698,$B698,$A$2:$A698,$A698)+COUNTIFS($L$2:$L698,"ET",$B$2:$B698,$B698,$A$2:$A698,$A698)),""),"")</f>
        <v/>
      </c>
      <c r="J698" s="18" t="str">
        <f>_xlfn.IFNA(IF(VLOOKUP($A698,Spiele!$A$2:$D$16,3,FALSE)=$B698,(COUNTIFS($L$1:$L697,"Tor",$B$1:$B697,$B698,$A$1:$A697,$A698)+COUNTIFS($L$1:$L697,"ET",$B$1:$B697,$B698,$A$1:$A697,$A698))-(COUNTIFS($L$1:$L697,"Tor",$B$1:$B697,"&lt;&gt;"&amp;$B698,$A$1:$A697,$A698)+COUNTIFS($L$1:$L697,"ET",$B$1:$B697,"&lt;&gt;"&amp;$B698,$A$1:$A697,$A698)),(COUNTIFS($L$1:$L697,"Tor",$B$1:$B697,$B698,$A$1:$A697,$A698)+COUNTIFS($L$1:$L697,"ET",$B$1:$B697,$B698,$A$1:$A697,$A698))-(COUNTIFS($L$1:$L697,"Tor",$B$1:$B697,"&lt;&gt;"&amp;$B698,$A$1:$A697,$A698)+COUNTIFS($L$1:$L697,"ET",$B$1:$B697,"&lt;&gt;"&amp;$B698,$A$1:$A697,$A698))),"")</f>
        <v/>
      </c>
      <c r="L698" s="18"/>
      <c r="M698" s="3"/>
      <c r="O698" s="17"/>
      <c r="AA698" s="22"/>
      <c r="AB698" s="18"/>
      <c r="AC698" s="14"/>
      <c r="AD698" s="14"/>
      <c r="AE698" s="17"/>
      <c r="AH698" s="19">
        <f t="shared" si="42"/>
        <v>0</v>
      </c>
      <c r="AI698" s="19">
        <f t="shared" si="43"/>
        <v>180</v>
      </c>
      <c r="AJ698" s="3"/>
      <c r="AM698" s="19">
        <f>IF(Abschlüsse[[#This Row],[Ergeb]]="ET","",SQRT(($AF698-$AK698)^2+($AG698-$AL698)^2))</f>
        <v>0</v>
      </c>
      <c r="AO698" s="13"/>
      <c r="AP698" s="13"/>
      <c r="AQ698" s="19" t="str">
        <f t="shared" si="44"/>
        <v/>
      </c>
      <c r="AU698" s="19" t="str">
        <f t="shared" si="45"/>
        <v/>
      </c>
    </row>
    <row r="699" spans="3:47" ht="25.05" customHeight="1">
      <c r="C699" s="17" t="str">
        <f>IF($A699="","",IF(VLOOKUP($A699,Spiele!$A$2:$D$16,3,FALSE)=$B699,"H","G"))</f>
        <v/>
      </c>
      <c r="D699" s="17" t="str">
        <f>IF($B699="","",IF(VLOOKUP($A699,Spiele!$A$2:$F$16,3,FALSE)=$B699,VLOOKUP($A699,Spiele!$A$2:$F$16,4,FALSE),VLOOKUP($A699,Spiele!$A$2:$F$16,3,FALSE)))</f>
        <v/>
      </c>
      <c r="E699" s="18">
        <f>IF(Abschlüsse[[#This Row],[Ergeb]]="ET",0,COUNTIFS($A$2:$A699,$A699,$B$2:$B699,$B699,$L$2:$L699,"&lt;&gt;ET"))</f>
        <v>0</v>
      </c>
      <c r="F699" s="11"/>
      <c r="G699" s="12"/>
      <c r="H699" s="18">
        <f>COUNTIFS('Rote Karten'!$A$2:$A$4,$A699,'Rote Karten'!$D$2:$D$4,"&lt;&gt;"&amp;$B699,'Rote Karten'!$B$2:$B$4,"&lt;"&amp;$F699,'Rote Karten'!$C$2:$C$4,"&lt;="&amp;$G699)-COUNTIFS('Rote Karten'!$A$2:$A$4,$A699,'Rote Karten'!$D$2:$D$4,$B699,'Rote Karten'!$B$2:$B$4,"&lt;"&amp;$F699,'Rote Karten'!$C$2:$C$4,"&lt;="&amp;$G699)</f>
        <v>0</v>
      </c>
      <c r="I699" s="17" t="str">
        <f>IF(OR($L699="Tor",$L699="ET"),_xlfn.IFNA(IF(VLOOKUP($A699,Spiele!$A$2:$C$16,3,FALSE)=$B699,COUNTIFS($L$2:$L699,"Tor",$B$2:$B699,$B699,$A$2:$A699,$A699)+COUNTIFS($L$2:$L699,"ET",$B$2:$B699,$B699,$A$2:$A699,$A699)&amp;":"&amp;COUNTIFS($L$2:$L699,"Tor",$B$2:$B699,"&lt;&gt;"&amp;$B699,$A$2:$A699,$A699)+COUNTIFS($L$2:$L699,"ET",$B$2:$B699,"&lt;&gt;"&amp;$B699,$A$2:$A699,$A699),COUNTIFS($L$2:$L699,"Tor",$B$2:$B699,"&lt;&gt;"&amp;$B699,$A$2:$A699,$A699)+COUNTIFS($L$2:$L699,"ET",$B$2:$B699,"&lt;&gt;"&amp;$B699,$A$2:$A699,$A699)&amp;":"&amp;COUNTIFS($L$2:$L699,"Tor",$B$2:$B699,$B699,$A$2:$A699,$A699)+COUNTIFS($L$2:$L699,"ET",$B$2:$B699,$B699,$A$2:$A699,$A699)),""),"")</f>
        <v/>
      </c>
      <c r="J699" s="18" t="str">
        <f>_xlfn.IFNA(IF(VLOOKUP($A699,Spiele!$A$2:$D$16,3,FALSE)=$B699,(COUNTIFS($L$1:$L698,"Tor",$B$1:$B698,$B699,$A$1:$A698,$A699)+COUNTIFS($L$1:$L698,"ET",$B$1:$B698,$B699,$A$1:$A698,$A699))-(COUNTIFS($L$1:$L698,"Tor",$B$1:$B698,"&lt;&gt;"&amp;$B699,$A$1:$A698,$A699)+COUNTIFS($L$1:$L698,"ET",$B$1:$B698,"&lt;&gt;"&amp;$B699,$A$1:$A698,$A699)),(COUNTIFS($L$1:$L698,"Tor",$B$1:$B698,$B699,$A$1:$A698,$A699)+COUNTIFS($L$1:$L698,"ET",$B$1:$B698,$B699,$A$1:$A698,$A699))-(COUNTIFS($L$1:$L698,"Tor",$B$1:$B698,"&lt;&gt;"&amp;$B699,$A$1:$A698,$A699)+COUNTIFS($L$1:$L698,"ET",$B$1:$B698,"&lt;&gt;"&amp;$B699,$A$1:$A698,$A699))),"")</f>
        <v/>
      </c>
      <c r="O699" s="17"/>
      <c r="AC699" s="14"/>
      <c r="AD699" s="14"/>
      <c r="AE699" s="17"/>
      <c r="AH699" s="19">
        <f t="shared" si="42"/>
        <v>0</v>
      </c>
      <c r="AI699" s="19">
        <f t="shared" si="43"/>
        <v>180</v>
      </c>
      <c r="AM699" s="19">
        <f>IF(Abschlüsse[[#This Row],[Ergeb]]="ET","",SQRT(($AF699-$AK699)^2+($AG699-$AL699)^2))</f>
        <v>0</v>
      </c>
      <c r="AO699" s="13"/>
      <c r="AP699" s="13"/>
      <c r="AQ699" s="19" t="str">
        <f t="shared" si="44"/>
        <v/>
      </c>
      <c r="AU699" s="19" t="str">
        <f t="shared" si="45"/>
        <v/>
      </c>
    </row>
    <row r="700" spans="3:47" ht="25.05" customHeight="1">
      <c r="C700" s="17" t="str">
        <f>IF($A700="","",IF(VLOOKUP($A700,Spiele!$A$2:$D$16,3,FALSE)=$B700,"H","G"))</f>
        <v/>
      </c>
      <c r="D700" s="17" t="str">
        <f>IF($B700="","",IF(VLOOKUP($A700,Spiele!$A$2:$F$16,3,FALSE)=$B700,VLOOKUP($A700,Spiele!$A$2:$F$16,4,FALSE),VLOOKUP($A700,Spiele!$A$2:$F$16,3,FALSE)))</f>
        <v/>
      </c>
      <c r="E700" s="18">
        <f>IF(Abschlüsse[[#This Row],[Ergeb]]="ET",0,COUNTIFS($A$2:$A700,$A700,$B$2:$B700,$B700,$L$2:$L700,"&lt;&gt;ET"))</f>
        <v>0</v>
      </c>
      <c r="F700" s="11"/>
      <c r="G700" s="12"/>
      <c r="H700" s="18">
        <f>COUNTIFS('Rote Karten'!$A$2:$A$4,$A700,'Rote Karten'!$D$2:$D$4,"&lt;&gt;"&amp;$B700,'Rote Karten'!$B$2:$B$4,"&lt;"&amp;$F700,'Rote Karten'!$C$2:$C$4,"&lt;="&amp;$G700)-COUNTIFS('Rote Karten'!$A$2:$A$4,$A700,'Rote Karten'!$D$2:$D$4,$B700,'Rote Karten'!$B$2:$B$4,"&lt;"&amp;$F700,'Rote Karten'!$C$2:$C$4,"&lt;="&amp;$G700)</f>
        <v>0</v>
      </c>
      <c r="I700" s="17" t="str">
        <f>IF(OR($L700="Tor",$L700="ET"),_xlfn.IFNA(IF(VLOOKUP($A700,Spiele!$A$2:$C$16,3,FALSE)=$B700,COUNTIFS($L$2:$L700,"Tor",$B$2:$B700,$B700,$A$2:$A700,$A700)+COUNTIFS($L$2:$L700,"ET",$B$2:$B700,$B700,$A$2:$A700,$A700)&amp;":"&amp;COUNTIFS($L$2:$L700,"Tor",$B$2:$B700,"&lt;&gt;"&amp;$B700,$A$2:$A700,$A700)+COUNTIFS($L$2:$L700,"ET",$B$2:$B700,"&lt;&gt;"&amp;$B700,$A$2:$A700,$A700),COUNTIFS($L$2:$L700,"Tor",$B$2:$B700,"&lt;&gt;"&amp;$B700,$A$2:$A700,$A700)+COUNTIFS($L$2:$L700,"ET",$B$2:$B700,"&lt;&gt;"&amp;$B700,$A$2:$A700,$A700)&amp;":"&amp;COUNTIFS($L$2:$L700,"Tor",$B$2:$B700,$B700,$A$2:$A700,$A700)+COUNTIFS($L$2:$L700,"ET",$B$2:$B700,$B700,$A$2:$A700,$A700)),""),"")</f>
        <v/>
      </c>
      <c r="J700" s="18" t="str">
        <f>_xlfn.IFNA(IF(VLOOKUP($A700,Spiele!$A$2:$D$16,3,FALSE)=$B700,(COUNTIFS($L$1:$L699,"Tor",$B$1:$B699,$B700,$A$1:$A699,$A700)+COUNTIFS($L$1:$L699,"ET",$B$1:$B699,$B700,$A$1:$A699,$A700))-(COUNTIFS($L$1:$L699,"Tor",$B$1:$B699,"&lt;&gt;"&amp;$B700,$A$1:$A699,$A700)+COUNTIFS($L$1:$L699,"ET",$B$1:$B699,"&lt;&gt;"&amp;$B700,$A$1:$A699,$A700)),(COUNTIFS($L$1:$L699,"Tor",$B$1:$B699,$B700,$A$1:$A699,$A700)+COUNTIFS($L$1:$L699,"ET",$B$1:$B699,$B700,$A$1:$A699,$A700))-(COUNTIFS($L$1:$L699,"Tor",$B$1:$B699,"&lt;&gt;"&amp;$B700,$A$1:$A699,$A700)+COUNTIFS($L$1:$L699,"ET",$B$1:$B699,"&lt;&gt;"&amp;$B700,$A$1:$A699,$A700))),"")</f>
        <v/>
      </c>
      <c r="O700" s="17"/>
      <c r="AC700" s="14"/>
      <c r="AD700" s="14"/>
      <c r="AE700" s="18"/>
      <c r="AH700" s="19">
        <f t="shared" si="42"/>
        <v>0</v>
      </c>
      <c r="AI700" s="19">
        <f t="shared" si="43"/>
        <v>180</v>
      </c>
      <c r="AM700" s="19">
        <f>IF(Abschlüsse[[#This Row],[Ergeb]]="ET","",SQRT(($AF700-$AK700)^2+($AG700-$AL700)^2))</f>
        <v>0</v>
      </c>
      <c r="AO700" s="13"/>
      <c r="AP700" s="13"/>
      <c r="AQ700" s="19" t="str">
        <f t="shared" si="44"/>
        <v/>
      </c>
      <c r="AU700" s="19" t="str">
        <f t="shared" si="45"/>
        <v/>
      </c>
    </row>
    <row r="701" spans="3:47" ht="25.05" customHeight="1">
      <c r="C701" s="17" t="str">
        <f>IF($A701="","",IF(VLOOKUP($A701,Spiele!$A$2:$D$16,3,FALSE)=$B701,"H","G"))</f>
        <v/>
      </c>
      <c r="D701" s="17" t="str">
        <f>IF($B701="","",IF(VLOOKUP($A701,Spiele!$A$2:$F$16,3,FALSE)=$B701,VLOOKUP($A701,Spiele!$A$2:$F$16,4,FALSE),VLOOKUP($A701,Spiele!$A$2:$F$16,3,FALSE)))</f>
        <v/>
      </c>
      <c r="E701" s="18">
        <f>IF(Abschlüsse[[#This Row],[Ergeb]]="ET",0,COUNTIFS($A$2:$A701,$A701,$B$2:$B701,$B701,$L$2:$L701,"&lt;&gt;ET"))</f>
        <v>0</v>
      </c>
      <c r="F701" s="11"/>
      <c r="G701" s="12"/>
      <c r="H701" s="18">
        <f>COUNTIFS('Rote Karten'!$A$2:$A$4,$A701,'Rote Karten'!$D$2:$D$4,"&lt;&gt;"&amp;$B701,'Rote Karten'!$B$2:$B$4,"&lt;"&amp;$F701,'Rote Karten'!$C$2:$C$4,"&lt;="&amp;$G701)-COUNTIFS('Rote Karten'!$A$2:$A$4,$A701,'Rote Karten'!$D$2:$D$4,$B701,'Rote Karten'!$B$2:$B$4,"&lt;"&amp;$F701,'Rote Karten'!$C$2:$C$4,"&lt;="&amp;$G701)</f>
        <v>0</v>
      </c>
      <c r="I701" s="17" t="str">
        <f>IF(OR($L701="Tor",$L701="ET"),_xlfn.IFNA(IF(VLOOKUP($A701,Spiele!$A$2:$C$16,3,FALSE)=$B701,COUNTIFS($L$2:$L701,"Tor",$B$2:$B701,$B701,$A$2:$A701,$A701)+COUNTIFS($L$2:$L701,"ET",$B$2:$B701,$B701,$A$2:$A701,$A701)&amp;":"&amp;COUNTIFS($L$2:$L701,"Tor",$B$2:$B701,"&lt;&gt;"&amp;$B701,$A$2:$A701,$A701)+COUNTIFS($L$2:$L701,"ET",$B$2:$B701,"&lt;&gt;"&amp;$B701,$A$2:$A701,$A701),COUNTIFS($L$2:$L701,"Tor",$B$2:$B701,"&lt;&gt;"&amp;$B701,$A$2:$A701,$A701)+COUNTIFS($L$2:$L701,"ET",$B$2:$B701,"&lt;&gt;"&amp;$B701,$A$2:$A701,$A701)&amp;":"&amp;COUNTIFS($L$2:$L701,"Tor",$B$2:$B701,$B701,$A$2:$A701,$A701)+COUNTIFS($L$2:$L701,"ET",$B$2:$B701,$B701,$A$2:$A701,$A701)),""),"")</f>
        <v/>
      </c>
      <c r="J701" s="18" t="str">
        <f>_xlfn.IFNA(IF(VLOOKUP($A701,Spiele!$A$2:$D$16,3,FALSE)=$B701,(COUNTIFS($L$1:$L700,"Tor",$B$1:$B700,$B701,$A$1:$A700,$A701)+COUNTIFS($L$1:$L700,"ET",$B$1:$B700,$B701,$A$1:$A700,$A701))-(COUNTIFS($L$1:$L700,"Tor",$B$1:$B700,"&lt;&gt;"&amp;$B701,$A$1:$A700,$A701)+COUNTIFS($L$1:$L700,"ET",$B$1:$B700,"&lt;&gt;"&amp;$B701,$A$1:$A700,$A701)),(COUNTIFS($L$1:$L700,"Tor",$B$1:$B700,$B701,$A$1:$A700,$A701)+COUNTIFS($L$1:$L700,"ET",$B$1:$B700,$B701,$A$1:$A700,$A701))-(COUNTIFS($L$1:$L700,"Tor",$B$1:$B700,"&lt;&gt;"&amp;$B701,$A$1:$A700,$A701)+COUNTIFS($L$1:$L700,"ET",$B$1:$B700,"&lt;&gt;"&amp;$B701,$A$1:$A700,$A701))),"")</f>
        <v/>
      </c>
      <c r="O701" s="17"/>
      <c r="AC701" s="14"/>
      <c r="AD701" s="14"/>
      <c r="AE701" s="17"/>
      <c r="AH701" s="19">
        <f t="shared" si="42"/>
        <v>0</v>
      </c>
      <c r="AI701" s="19">
        <f t="shared" si="43"/>
        <v>180</v>
      </c>
      <c r="AM701" s="19">
        <f>IF(Abschlüsse[[#This Row],[Ergeb]]="ET","",SQRT(($AF701-$AK701)^2+($AG701-$AL701)^2))</f>
        <v>0</v>
      </c>
      <c r="AO701" s="13"/>
      <c r="AP701" s="13"/>
      <c r="AQ701" s="19" t="str">
        <f t="shared" si="44"/>
        <v/>
      </c>
      <c r="AU701" s="19" t="str">
        <f t="shared" si="45"/>
        <v/>
      </c>
    </row>
    <row r="702" spans="3:47" ht="25.05" customHeight="1">
      <c r="C702" s="17" t="str">
        <f>IF($A702="","",IF(VLOOKUP($A702,Spiele!$A$2:$D$16,3,FALSE)=$B702,"H","G"))</f>
        <v/>
      </c>
      <c r="D702" s="17" t="str">
        <f>IF($B702="","",IF(VLOOKUP($A702,Spiele!$A$2:$F$16,3,FALSE)=$B702,VLOOKUP($A702,Spiele!$A$2:$F$16,4,FALSE),VLOOKUP($A702,Spiele!$A$2:$F$16,3,FALSE)))</f>
        <v/>
      </c>
      <c r="E702" s="18">
        <f>IF(Abschlüsse[[#This Row],[Ergeb]]="ET",0,COUNTIFS($A$2:$A702,$A702,$B$2:$B702,$B702,$L$2:$L702,"&lt;&gt;ET"))</f>
        <v>0</v>
      </c>
      <c r="F702" s="11"/>
      <c r="G702" s="12"/>
      <c r="H702" s="18">
        <f>COUNTIFS('Rote Karten'!$A$2:$A$4,$A702,'Rote Karten'!$D$2:$D$4,"&lt;&gt;"&amp;$B702,'Rote Karten'!$B$2:$B$4,"&lt;"&amp;$F702,'Rote Karten'!$C$2:$C$4,"&lt;="&amp;$G702)-COUNTIFS('Rote Karten'!$A$2:$A$4,$A702,'Rote Karten'!$D$2:$D$4,$B702,'Rote Karten'!$B$2:$B$4,"&lt;"&amp;$F702,'Rote Karten'!$C$2:$C$4,"&lt;="&amp;$G702)</f>
        <v>0</v>
      </c>
      <c r="I702" s="17" t="str">
        <f>IF(OR($L702="Tor",$L702="ET"),_xlfn.IFNA(IF(VLOOKUP($A702,Spiele!$A$2:$C$16,3,FALSE)=$B702,COUNTIFS($L$2:$L702,"Tor",$B$2:$B702,$B702,$A$2:$A702,$A702)+COUNTIFS($L$2:$L702,"ET",$B$2:$B702,$B702,$A$2:$A702,$A702)&amp;":"&amp;COUNTIFS($L$2:$L702,"Tor",$B$2:$B702,"&lt;&gt;"&amp;$B702,$A$2:$A702,$A702)+COUNTIFS($L$2:$L702,"ET",$B$2:$B702,"&lt;&gt;"&amp;$B702,$A$2:$A702,$A702),COUNTIFS($L$2:$L702,"Tor",$B$2:$B702,"&lt;&gt;"&amp;$B702,$A$2:$A702,$A702)+COUNTIFS($L$2:$L702,"ET",$B$2:$B702,"&lt;&gt;"&amp;$B702,$A$2:$A702,$A702)&amp;":"&amp;COUNTIFS($L$2:$L702,"Tor",$B$2:$B702,$B702,$A$2:$A702,$A702)+COUNTIFS($L$2:$L702,"ET",$B$2:$B702,$B702,$A$2:$A702,$A702)),""),"")</f>
        <v/>
      </c>
      <c r="J702" s="18" t="str">
        <f>_xlfn.IFNA(IF(VLOOKUP($A702,Spiele!$A$2:$D$16,3,FALSE)=$B702,(COUNTIFS($L$1:$L701,"Tor",$B$1:$B701,$B702,$A$1:$A701,$A702)+COUNTIFS($L$1:$L701,"ET",$B$1:$B701,$B702,$A$1:$A701,$A702))-(COUNTIFS($L$1:$L701,"Tor",$B$1:$B701,"&lt;&gt;"&amp;$B702,$A$1:$A701,$A702)+COUNTIFS($L$1:$L701,"ET",$B$1:$B701,"&lt;&gt;"&amp;$B702,$A$1:$A701,$A702)),(COUNTIFS($L$1:$L701,"Tor",$B$1:$B701,$B702,$A$1:$A701,$A702)+COUNTIFS($L$1:$L701,"ET",$B$1:$B701,$B702,$A$1:$A701,$A702))-(COUNTIFS($L$1:$L701,"Tor",$B$1:$B701,"&lt;&gt;"&amp;$B702,$A$1:$A701,$A702)+COUNTIFS($L$1:$L701,"ET",$B$1:$B701,"&lt;&gt;"&amp;$B702,$A$1:$A701,$A702))),"")</f>
        <v/>
      </c>
      <c r="O702" s="17"/>
      <c r="AC702" s="14"/>
      <c r="AD702" s="14"/>
      <c r="AE702" s="17"/>
      <c r="AH702" s="19">
        <f t="shared" si="42"/>
        <v>0</v>
      </c>
      <c r="AI702" s="19">
        <f t="shared" si="43"/>
        <v>180</v>
      </c>
      <c r="AM702" s="19">
        <f>IF(Abschlüsse[[#This Row],[Ergeb]]="ET","",SQRT(($AF702-$AK702)^2+($AG702-$AL702)^2))</f>
        <v>0</v>
      </c>
      <c r="AO702" s="13"/>
      <c r="AP702" s="13"/>
      <c r="AQ702" s="19" t="str">
        <f t="shared" si="44"/>
        <v/>
      </c>
      <c r="AU702" s="19" t="str">
        <f t="shared" si="45"/>
        <v/>
      </c>
    </row>
    <row r="703" spans="3:47" ht="25.05" customHeight="1">
      <c r="C703" s="17" t="str">
        <f>IF($A703="","",IF(VLOOKUP($A703,Spiele!$A$2:$D$16,3,FALSE)=$B703,"H","G"))</f>
        <v/>
      </c>
      <c r="D703" s="17" t="str">
        <f>IF($B703="","",IF(VLOOKUP($A703,Spiele!$A$2:$F$16,3,FALSE)=$B703,VLOOKUP($A703,Spiele!$A$2:$F$16,4,FALSE),VLOOKUP($A703,Spiele!$A$2:$F$16,3,FALSE)))</f>
        <v/>
      </c>
      <c r="E703" s="18">
        <f>IF(Abschlüsse[[#This Row],[Ergeb]]="ET",0,COUNTIFS($A$2:$A703,$A703,$B$2:$B703,$B703,$L$2:$L703,"&lt;&gt;ET"))</f>
        <v>0</v>
      </c>
      <c r="F703" s="11"/>
      <c r="G703" s="12"/>
      <c r="H703" s="18">
        <f>COUNTIFS('Rote Karten'!$A$2:$A$4,$A703,'Rote Karten'!$D$2:$D$4,"&lt;&gt;"&amp;$B703,'Rote Karten'!$B$2:$B$4,"&lt;"&amp;$F703,'Rote Karten'!$C$2:$C$4,"&lt;="&amp;$G703)-COUNTIFS('Rote Karten'!$A$2:$A$4,$A703,'Rote Karten'!$D$2:$D$4,$B703,'Rote Karten'!$B$2:$B$4,"&lt;"&amp;$F703,'Rote Karten'!$C$2:$C$4,"&lt;="&amp;$G703)</f>
        <v>0</v>
      </c>
      <c r="I703" s="17" t="str">
        <f>IF(OR($L703="Tor",$L703="ET"),_xlfn.IFNA(IF(VLOOKUP($A703,Spiele!$A$2:$C$16,3,FALSE)=$B703,COUNTIFS($L$2:$L703,"Tor",$B$2:$B703,$B703,$A$2:$A703,$A703)+COUNTIFS($L$2:$L703,"ET",$B$2:$B703,$B703,$A$2:$A703,$A703)&amp;":"&amp;COUNTIFS($L$2:$L703,"Tor",$B$2:$B703,"&lt;&gt;"&amp;$B703,$A$2:$A703,$A703)+COUNTIFS($L$2:$L703,"ET",$B$2:$B703,"&lt;&gt;"&amp;$B703,$A$2:$A703,$A703),COUNTIFS($L$2:$L703,"Tor",$B$2:$B703,"&lt;&gt;"&amp;$B703,$A$2:$A703,$A703)+COUNTIFS($L$2:$L703,"ET",$B$2:$B703,"&lt;&gt;"&amp;$B703,$A$2:$A703,$A703)&amp;":"&amp;COUNTIFS($L$2:$L703,"Tor",$B$2:$B703,$B703,$A$2:$A703,$A703)+COUNTIFS($L$2:$L703,"ET",$B$2:$B703,$B703,$A$2:$A703,$A703)),""),"")</f>
        <v/>
      </c>
      <c r="J703" s="18" t="str">
        <f>_xlfn.IFNA(IF(VLOOKUP($A703,Spiele!$A$2:$D$16,3,FALSE)=$B703,(COUNTIFS($L$1:$L702,"Tor",$B$1:$B702,$B703,$A$1:$A702,$A703)+COUNTIFS($L$1:$L702,"ET",$B$1:$B702,$B703,$A$1:$A702,$A703))-(COUNTIFS($L$1:$L702,"Tor",$B$1:$B702,"&lt;&gt;"&amp;$B703,$A$1:$A702,$A703)+COUNTIFS($L$1:$L702,"ET",$B$1:$B702,"&lt;&gt;"&amp;$B703,$A$1:$A702,$A703)),(COUNTIFS($L$1:$L702,"Tor",$B$1:$B702,$B703,$A$1:$A702,$A703)+COUNTIFS($L$1:$L702,"ET",$B$1:$B702,$B703,$A$1:$A702,$A703))-(COUNTIFS($L$1:$L702,"Tor",$B$1:$B702,"&lt;&gt;"&amp;$B703,$A$1:$A702,$A703)+COUNTIFS($L$1:$L702,"ET",$B$1:$B702,"&lt;&gt;"&amp;$B703,$A$1:$A702,$A703))),"")</f>
        <v/>
      </c>
      <c r="O703" s="17"/>
      <c r="AC703" s="14"/>
      <c r="AD703" s="14"/>
      <c r="AE703" s="17"/>
      <c r="AH703" s="19">
        <f t="shared" si="42"/>
        <v>0</v>
      </c>
      <c r="AI703" s="19">
        <f t="shared" si="43"/>
        <v>180</v>
      </c>
      <c r="AM703" s="19">
        <f>IF(Abschlüsse[[#This Row],[Ergeb]]="ET","",SQRT(($AF703-$AK703)^2+($AG703-$AL703)^2))</f>
        <v>0</v>
      </c>
      <c r="AO703" s="13"/>
      <c r="AP703" s="13"/>
      <c r="AQ703" s="19" t="str">
        <f t="shared" si="44"/>
        <v/>
      </c>
      <c r="AU703" s="19" t="str">
        <f t="shared" si="45"/>
        <v/>
      </c>
    </row>
    <row r="704" spans="3:47" ht="25.05" customHeight="1">
      <c r="C704" s="17" t="str">
        <f>IF($A704="","",IF(VLOOKUP($A704,Spiele!$A$2:$D$16,3,FALSE)=$B704,"H","G"))</f>
        <v/>
      </c>
      <c r="D704" s="17" t="str">
        <f>IF($B704="","",IF(VLOOKUP($A704,Spiele!$A$2:$F$16,3,FALSE)=$B704,VLOOKUP($A704,Spiele!$A$2:$F$16,4,FALSE),VLOOKUP($A704,Spiele!$A$2:$F$16,3,FALSE)))</f>
        <v/>
      </c>
      <c r="E704" s="18">
        <f>IF(Abschlüsse[[#This Row],[Ergeb]]="ET",0,COUNTIFS($A$2:$A704,$A704,$B$2:$B704,$B704,$L$2:$L704,"&lt;&gt;ET"))</f>
        <v>0</v>
      </c>
      <c r="F704" s="11"/>
      <c r="G704" s="12"/>
      <c r="H704" s="18">
        <f>COUNTIFS('Rote Karten'!$A$2:$A$4,$A704,'Rote Karten'!$D$2:$D$4,"&lt;&gt;"&amp;$B704,'Rote Karten'!$B$2:$B$4,"&lt;"&amp;$F704,'Rote Karten'!$C$2:$C$4,"&lt;="&amp;$G704)-COUNTIFS('Rote Karten'!$A$2:$A$4,$A704,'Rote Karten'!$D$2:$D$4,$B704,'Rote Karten'!$B$2:$B$4,"&lt;"&amp;$F704,'Rote Karten'!$C$2:$C$4,"&lt;="&amp;$G704)</f>
        <v>0</v>
      </c>
      <c r="I704" s="17" t="str">
        <f>IF(OR($L704="Tor",$L704="ET"),_xlfn.IFNA(IF(VLOOKUP($A704,Spiele!$A$2:$C$16,3,FALSE)=$B704,COUNTIFS($L$2:$L704,"Tor",$B$2:$B704,$B704,$A$2:$A704,$A704)+COUNTIFS($L$2:$L704,"ET",$B$2:$B704,$B704,$A$2:$A704,$A704)&amp;":"&amp;COUNTIFS($L$2:$L704,"Tor",$B$2:$B704,"&lt;&gt;"&amp;$B704,$A$2:$A704,$A704)+COUNTIFS($L$2:$L704,"ET",$B$2:$B704,"&lt;&gt;"&amp;$B704,$A$2:$A704,$A704),COUNTIFS($L$2:$L704,"Tor",$B$2:$B704,"&lt;&gt;"&amp;$B704,$A$2:$A704,$A704)+COUNTIFS($L$2:$L704,"ET",$B$2:$B704,"&lt;&gt;"&amp;$B704,$A$2:$A704,$A704)&amp;":"&amp;COUNTIFS($L$2:$L704,"Tor",$B$2:$B704,$B704,$A$2:$A704,$A704)+COUNTIFS($L$2:$L704,"ET",$B$2:$B704,$B704,$A$2:$A704,$A704)),""),"")</f>
        <v/>
      </c>
      <c r="J704" s="18" t="str">
        <f>_xlfn.IFNA(IF(VLOOKUP($A704,Spiele!$A$2:$D$16,3,FALSE)=$B704,(COUNTIFS($L$1:$L703,"Tor",$B$1:$B703,$B704,$A$1:$A703,$A704)+COUNTIFS($L$1:$L703,"ET",$B$1:$B703,$B704,$A$1:$A703,$A704))-(COUNTIFS($L$1:$L703,"Tor",$B$1:$B703,"&lt;&gt;"&amp;$B704,$A$1:$A703,$A704)+COUNTIFS($L$1:$L703,"ET",$B$1:$B703,"&lt;&gt;"&amp;$B704,$A$1:$A703,$A704)),(COUNTIFS($L$1:$L703,"Tor",$B$1:$B703,$B704,$A$1:$A703,$A704)+COUNTIFS($L$1:$L703,"ET",$B$1:$B703,$B704,$A$1:$A703,$A704))-(COUNTIFS($L$1:$L703,"Tor",$B$1:$B703,"&lt;&gt;"&amp;$B704,$A$1:$A703,$A704)+COUNTIFS($L$1:$L703,"ET",$B$1:$B703,"&lt;&gt;"&amp;$B704,$A$1:$A703,$A704))),"")</f>
        <v/>
      </c>
      <c r="L704" s="18"/>
      <c r="M704" s="3"/>
      <c r="O704" s="17"/>
      <c r="AA704" s="22"/>
      <c r="AB704" s="18"/>
      <c r="AC704" s="14"/>
      <c r="AD704" s="14"/>
      <c r="AE704" s="18"/>
      <c r="AH704" s="19">
        <f t="shared" si="42"/>
        <v>0</v>
      </c>
      <c r="AI704" s="19">
        <f t="shared" si="43"/>
        <v>180</v>
      </c>
      <c r="AJ704" s="3"/>
      <c r="AM704" s="19">
        <f>IF(Abschlüsse[[#This Row],[Ergeb]]="ET","",SQRT(($AF704-$AK704)^2+($AG704-$AL704)^2))</f>
        <v>0</v>
      </c>
      <c r="AO704" s="13"/>
      <c r="AP704" s="13"/>
      <c r="AQ704" s="19" t="str">
        <f t="shared" si="44"/>
        <v/>
      </c>
      <c r="AU704" s="19" t="str">
        <f t="shared" si="45"/>
        <v/>
      </c>
    </row>
    <row r="705" spans="3:49" ht="25.05" customHeight="1">
      <c r="C705" s="17" t="str">
        <f>IF($A705="","",IF(VLOOKUP($A705,Spiele!$A$2:$D$16,3,FALSE)=$B705,"H","G"))</f>
        <v/>
      </c>
      <c r="D705" s="17" t="str">
        <f>IF($B705="","",IF(VLOOKUP($A705,Spiele!$A$2:$F$16,3,FALSE)=$B705,VLOOKUP($A705,Spiele!$A$2:$F$16,4,FALSE),VLOOKUP($A705,Spiele!$A$2:$F$16,3,FALSE)))</f>
        <v/>
      </c>
      <c r="E705" s="18">
        <f>IF(Abschlüsse[[#This Row],[Ergeb]]="ET",0,COUNTIFS($A$2:$A705,$A705,$B$2:$B705,$B705,$L$2:$L705,"&lt;&gt;ET"))</f>
        <v>0</v>
      </c>
      <c r="F705" s="11"/>
      <c r="G705" s="12"/>
      <c r="H705" s="18">
        <f>COUNTIFS('Rote Karten'!$A$2:$A$4,$A705,'Rote Karten'!$D$2:$D$4,"&lt;&gt;"&amp;$B705,'Rote Karten'!$B$2:$B$4,"&lt;"&amp;$F705,'Rote Karten'!$C$2:$C$4,"&lt;="&amp;$G705)-COUNTIFS('Rote Karten'!$A$2:$A$4,$A705,'Rote Karten'!$D$2:$D$4,$B705,'Rote Karten'!$B$2:$B$4,"&lt;"&amp;$F705,'Rote Karten'!$C$2:$C$4,"&lt;="&amp;$G705)</f>
        <v>0</v>
      </c>
      <c r="I705" s="17" t="str">
        <f>IF(OR($L705="Tor",$L705="ET"),_xlfn.IFNA(IF(VLOOKUP($A705,Spiele!$A$2:$C$16,3,FALSE)=$B705,COUNTIFS($L$2:$L705,"Tor",$B$2:$B705,$B705,$A$2:$A705,$A705)+COUNTIFS($L$2:$L705,"ET",$B$2:$B705,$B705,$A$2:$A705,$A705)&amp;":"&amp;COUNTIFS($L$2:$L705,"Tor",$B$2:$B705,"&lt;&gt;"&amp;$B705,$A$2:$A705,$A705)+COUNTIFS($L$2:$L705,"ET",$B$2:$B705,"&lt;&gt;"&amp;$B705,$A$2:$A705,$A705),COUNTIFS($L$2:$L705,"Tor",$B$2:$B705,"&lt;&gt;"&amp;$B705,$A$2:$A705,$A705)+COUNTIFS($L$2:$L705,"ET",$B$2:$B705,"&lt;&gt;"&amp;$B705,$A$2:$A705,$A705)&amp;":"&amp;COUNTIFS($L$2:$L705,"Tor",$B$2:$B705,$B705,$A$2:$A705,$A705)+COUNTIFS($L$2:$L705,"ET",$B$2:$B705,$B705,$A$2:$A705,$A705)),""),"")</f>
        <v/>
      </c>
      <c r="J705" s="18" t="str">
        <f>_xlfn.IFNA(IF(VLOOKUP($A705,Spiele!$A$2:$D$16,3,FALSE)=$B705,(COUNTIFS($L$1:$L704,"Tor",$B$1:$B704,$B705,$A$1:$A704,$A705)+COUNTIFS($L$1:$L704,"ET",$B$1:$B704,$B705,$A$1:$A704,$A705))-(COUNTIFS($L$1:$L704,"Tor",$B$1:$B704,"&lt;&gt;"&amp;$B705,$A$1:$A704,$A705)+COUNTIFS($L$1:$L704,"ET",$B$1:$B704,"&lt;&gt;"&amp;$B705,$A$1:$A704,$A705)),(COUNTIFS($L$1:$L704,"Tor",$B$1:$B704,$B705,$A$1:$A704,$A705)+COUNTIFS($L$1:$L704,"ET",$B$1:$B704,$B705,$A$1:$A704,$A705))-(COUNTIFS($L$1:$L704,"Tor",$B$1:$B704,"&lt;&gt;"&amp;$B705,$A$1:$A704,$A705)+COUNTIFS($L$1:$L704,"ET",$B$1:$B704,"&lt;&gt;"&amp;$B705,$A$1:$A704,$A705))),"")</f>
        <v/>
      </c>
      <c r="O705" s="17"/>
      <c r="AC705" s="14"/>
      <c r="AD705" s="14"/>
      <c r="AE705" s="18"/>
      <c r="AH705" s="19">
        <f t="shared" si="42"/>
        <v>0</v>
      </c>
      <c r="AI705" s="19">
        <f t="shared" si="43"/>
        <v>180</v>
      </c>
      <c r="AM705" s="19">
        <f>IF(Abschlüsse[[#This Row],[Ergeb]]="ET","",SQRT(($AF705-$AK705)^2+($AG705-$AL705)^2))</f>
        <v>0</v>
      </c>
      <c r="AO705" s="13"/>
      <c r="AP705" s="13"/>
      <c r="AQ705" s="19" t="str">
        <f t="shared" si="44"/>
        <v/>
      </c>
      <c r="AU705" s="19" t="str">
        <f t="shared" si="45"/>
        <v/>
      </c>
    </row>
    <row r="706" spans="3:49" ht="25.05" customHeight="1">
      <c r="C706" s="17" t="str">
        <f>IF($A706="","",IF(VLOOKUP($A706,Spiele!$A$2:$D$16,3,FALSE)=$B706,"H","G"))</f>
        <v/>
      </c>
      <c r="D706" s="17" t="str">
        <f>IF($B706="","",IF(VLOOKUP($A706,Spiele!$A$2:$F$16,3,FALSE)=$B706,VLOOKUP($A706,Spiele!$A$2:$F$16,4,FALSE),VLOOKUP($A706,Spiele!$A$2:$F$16,3,FALSE)))</f>
        <v/>
      </c>
      <c r="E706" s="18">
        <f>IF(Abschlüsse[[#This Row],[Ergeb]]="ET",0,COUNTIFS($A$2:$A706,$A706,$B$2:$B706,$B706,$L$2:$L706,"&lt;&gt;ET"))</f>
        <v>0</v>
      </c>
      <c r="F706" s="11"/>
      <c r="G706" s="12"/>
      <c r="H706" s="18">
        <f>COUNTIFS('Rote Karten'!$A$2:$A$4,$A706,'Rote Karten'!$D$2:$D$4,"&lt;&gt;"&amp;$B706,'Rote Karten'!$B$2:$B$4,"&lt;"&amp;$F706,'Rote Karten'!$C$2:$C$4,"&lt;="&amp;$G706)-COUNTIFS('Rote Karten'!$A$2:$A$4,$A706,'Rote Karten'!$D$2:$D$4,$B706,'Rote Karten'!$B$2:$B$4,"&lt;"&amp;$F706,'Rote Karten'!$C$2:$C$4,"&lt;="&amp;$G706)</f>
        <v>0</v>
      </c>
      <c r="I706" s="17" t="str">
        <f>IF(OR($L706="Tor",$L706="ET"),_xlfn.IFNA(IF(VLOOKUP($A706,Spiele!$A$2:$C$16,3,FALSE)=$B706,COUNTIFS($L$2:$L706,"Tor",$B$2:$B706,$B706,$A$2:$A706,$A706)+COUNTIFS($L$2:$L706,"ET",$B$2:$B706,$B706,$A$2:$A706,$A706)&amp;":"&amp;COUNTIFS($L$2:$L706,"Tor",$B$2:$B706,"&lt;&gt;"&amp;$B706,$A$2:$A706,$A706)+COUNTIFS($L$2:$L706,"ET",$B$2:$B706,"&lt;&gt;"&amp;$B706,$A$2:$A706,$A706),COUNTIFS($L$2:$L706,"Tor",$B$2:$B706,"&lt;&gt;"&amp;$B706,$A$2:$A706,$A706)+COUNTIFS($L$2:$L706,"ET",$B$2:$B706,"&lt;&gt;"&amp;$B706,$A$2:$A706,$A706)&amp;":"&amp;COUNTIFS($L$2:$L706,"Tor",$B$2:$B706,$B706,$A$2:$A706,$A706)+COUNTIFS($L$2:$L706,"ET",$B$2:$B706,$B706,$A$2:$A706,$A706)),""),"")</f>
        <v/>
      </c>
      <c r="J706" s="18" t="str">
        <f>_xlfn.IFNA(IF(VLOOKUP($A706,Spiele!$A$2:$D$16,3,FALSE)=$B706,(COUNTIFS($L$1:$L705,"Tor",$B$1:$B705,$B706,$A$1:$A705,$A706)+COUNTIFS($L$1:$L705,"ET",$B$1:$B705,$B706,$A$1:$A705,$A706))-(COUNTIFS($L$1:$L705,"Tor",$B$1:$B705,"&lt;&gt;"&amp;$B706,$A$1:$A705,$A706)+COUNTIFS($L$1:$L705,"ET",$B$1:$B705,"&lt;&gt;"&amp;$B706,$A$1:$A705,$A706)),(COUNTIFS($L$1:$L705,"Tor",$B$1:$B705,$B706,$A$1:$A705,$A706)+COUNTIFS($L$1:$L705,"ET",$B$1:$B705,$B706,$A$1:$A705,$A706))-(COUNTIFS($L$1:$L705,"Tor",$B$1:$B705,"&lt;&gt;"&amp;$B706,$A$1:$A705,$A706)+COUNTIFS($L$1:$L705,"ET",$B$1:$B705,"&lt;&gt;"&amp;$B706,$A$1:$A705,$A706))),"")</f>
        <v/>
      </c>
      <c r="O706" s="17"/>
      <c r="AC706" s="14"/>
      <c r="AD706" s="14"/>
      <c r="AE706" s="17"/>
      <c r="AH706" s="19">
        <f t="shared" si="42"/>
        <v>0</v>
      </c>
      <c r="AI706" s="19">
        <f t="shared" si="43"/>
        <v>180</v>
      </c>
      <c r="AM706" s="19">
        <f>IF(Abschlüsse[[#This Row],[Ergeb]]="ET","",SQRT(($AF706-$AK706)^2+($AG706-$AL706)^2))</f>
        <v>0</v>
      </c>
      <c r="AO706" s="13"/>
      <c r="AP706" s="13"/>
      <c r="AQ706" s="19" t="str">
        <f t="shared" si="44"/>
        <v/>
      </c>
      <c r="AU706" s="19" t="str">
        <f t="shared" si="45"/>
        <v/>
      </c>
    </row>
    <row r="707" spans="3:49" ht="25.05" customHeight="1">
      <c r="C707" s="17" t="str">
        <f>IF($A707="","",IF(VLOOKUP($A707,Spiele!$A$2:$D$16,3,FALSE)=$B707,"H","G"))</f>
        <v/>
      </c>
      <c r="D707" s="17" t="str">
        <f>IF($B707="","",IF(VLOOKUP($A707,Spiele!$A$2:$F$16,3,FALSE)=$B707,VLOOKUP($A707,Spiele!$A$2:$F$16,4,FALSE),VLOOKUP($A707,Spiele!$A$2:$F$16,3,FALSE)))</f>
        <v/>
      </c>
      <c r="E707" s="18">
        <f>IF(Abschlüsse[[#This Row],[Ergeb]]="ET",0,COUNTIFS($A$2:$A707,$A707,$B$2:$B707,$B707,$L$2:$L707,"&lt;&gt;ET"))</f>
        <v>0</v>
      </c>
      <c r="F707" s="11"/>
      <c r="G707" s="12"/>
      <c r="H707" s="18">
        <f>COUNTIFS('Rote Karten'!$A$2:$A$4,$A707,'Rote Karten'!$D$2:$D$4,"&lt;&gt;"&amp;$B707,'Rote Karten'!$B$2:$B$4,"&lt;"&amp;$F707,'Rote Karten'!$C$2:$C$4,"&lt;="&amp;$G707)-COUNTIFS('Rote Karten'!$A$2:$A$4,$A707,'Rote Karten'!$D$2:$D$4,$B707,'Rote Karten'!$B$2:$B$4,"&lt;"&amp;$F707,'Rote Karten'!$C$2:$C$4,"&lt;="&amp;$G707)</f>
        <v>0</v>
      </c>
      <c r="I707" s="17" t="str">
        <f>IF(OR($L707="Tor",$L707="ET"),_xlfn.IFNA(IF(VLOOKUP($A707,Spiele!$A$2:$C$16,3,FALSE)=$B707,COUNTIFS($L$2:$L707,"Tor",$B$2:$B707,$B707,$A$2:$A707,$A707)+COUNTIFS($L$2:$L707,"ET",$B$2:$B707,$B707,$A$2:$A707,$A707)&amp;":"&amp;COUNTIFS($L$2:$L707,"Tor",$B$2:$B707,"&lt;&gt;"&amp;$B707,$A$2:$A707,$A707)+COUNTIFS($L$2:$L707,"ET",$B$2:$B707,"&lt;&gt;"&amp;$B707,$A$2:$A707,$A707),COUNTIFS($L$2:$L707,"Tor",$B$2:$B707,"&lt;&gt;"&amp;$B707,$A$2:$A707,$A707)+COUNTIFS($L$2:$L707,"ET",$B$2:$B707,"&lt;&gt;"&amp;$B707,$A$2:$A707,$A707)&amp;":"&amp;COUNTIFS($L$2:$L707,"Tor",$B$2:$B707,$B707,$A$2:$A707,$A707)+COUNTIFS($L$2:$L707,"ET",$B$2:$B707,$B707,$A$2:$A707,$A707)),""),"")</f>
        <v/>
      </c>
      <c r="J707" s="18" t="str">
        <f>_xlfn.IFNA(IF(VLOOKUP($A707,Spiele!$A$2:$D$16,3,FALSE)=$B707,(COUNTIFS($L$1:$L706,"Tor",$B$1:$B706,$B707,$A$1:$A706,$A707)+COUNTIFS($L$1:$L706,"ET",$B$1:$B706,$B707,$A$1:$A706,$A707))-(COUNTIFS($L$1:$L706,"Tor",$B$1:$B706,"&lt;&gt;"&amp;$B707,$A$1:$A706,$A707)+COUNTIFS($L$1:$L706,"ET",$B$1:$B706,"&lt;&gt;"&amp;$B707,$A$1:$A706,$A707)),(COUNTIFS($L$1:$L706,"Tor",$B$1:$B706,$B707,$A$1:$A706,$A707)+COUNTIFS($L$1:$L706,"ET",$B$1:$B706,$B707,$A$1:$A706,$A707))-(COUNTIFS($L$1:$L706,"Tor",$B$1:$B706,"&lt;&gt;"&amp;$B707,$A$1:$A706,$A707)+COUNTIFS($L$1:$L706,"ET",$B$1:$B706,"&lt;&gt;"&amp;$B707,$A$1:$A706,$A707))),"")</f>
        <v/>
      </c>
      <c r="O707" s="17"/>
      <c r="AC707" s="14"/>
      <c r="AD707" s="14"/>
      <c r="AE707" s="17"/>
      <c r="AH707" s="19">
        <f t="shared" ref="AH707:AH770" si="46">IF($L707="ET","",IF($AF707&gt;3.66,SQRT($AG707^2+($AF707-(7.32/2))^2),IF($AF707&lt;-3.66,SQRT($AG707^2+($AF707+(7.32/2))^2),$AG707)))</f>
        <v>0</v>
      </c>
      <c r="AI707" s="19">
        <f t="shared" ref="AI707:AI770" si="47">IF($L707="ET","",IF(DEGREES(ATAN((7.32*$AG707)/($AG707^2+$AF707^2-(7.32/2)^2)))&lt;=0,180+DEGREES(ATAN((7.32*$AG707)/($AG707^2+$AF707^2-(7.32/2)^2))),DEGREES(ATAN((7.32*$AG707)/($AG707^2+$AF707^2-(7.32/2)^2)))))</f>
        <v>180</v>
      </c>
      <c r="AM707" s="19">
        <f>IF(Abschlüsse[[#This Row],[Ergeb]]="ET","",SQRT(($AF707-$AK707)^2+($AG707-$AL707)^2))</f>
        <v>0</v>
      </c>
      <c r="AO707" s="13"/>
      <c r="AP707" s="13"/>
      <c r="AQ707" s="19" t="str">
        <f t="shared" si="44"/>
        <v/>
      </c>
      <c r="AU707" s="19" t="str">
        <f t="shared" si="45"/>
        <v/>
      </c>
    </row>
    <row r="708" spans="3:49" ht="25.05" customHeight="1">
      <c r="C708" s="17" t="str">
        <f>IF($A708="","",IF(VLOOKUP($A708,Spiele!$A$2:$D$16,3,FALSE)=$B708,"H","G"))</f>
        <v/>
      </c>
      <c r="D708" s="17" t="str">
        <f>IF($B708="","",IF(VLOOKUP($A708,Spiele!$A$2:$F$16,3,FALSE)=$B708,VLOOKUP($A708,Spiele!$A$2:$F$16,4,FALSE),VLOOKUP($A708,Spiele!$A$2:$F$16,3,FALSE)))</f>
        <v/>
      </c>
      <c r="E708" s="18">
        <f>IF(Abschlüsse[[#This Row],[Ergeb]]="ET",0,COUNTIFS($A$2:$A708,$A708,$B$2:$B708,$B708,$L$2:$L708,"&lt;&gt;ET"))</f>
        <v>0</v>
      </c>
      <c r="F708" s="11"/>
      <c r="G708" s="12"/>
      <c r="H708" s="18">
        <f>COUNTIFS('Rote Karten'!$A$2:$A$4,$A708,'Rote Karten'!$D$2:$D$4,"&lt;&gt;"&amp;$B708,'Rote Karten'!$B$2:$B$4,"&lt;"&amp;$F708,'Rote Karten'!$C$2:$C$4,"&lt;="&amp;$G708)-COUNTIFS('Rote Karten'!$A$2:$A$4,$A708,'Rote Karten'!$D$2:$D$4,$B708,'Rote Karten'!$B$2:$B$4,"&lt;"&amp;$F708,'Rote Karten'!$C$2:$C$4,"&lt;="&amp;$G708)</f>
        <v>0</v>
      </c>
      <c r="I708" s="17" t="str">
        <f>IF(OR($L708="Tor",$L708="ET"),_xlfn.IFNA(IF(VLOOKUP($A708,Spiele!$A$2:$C$16,3,FALSE)=$B708,COUNTIFS($L$2:$L708,"Tor",$B$2:$B708,$B708,$A$2:$A708,$A708)+COUNTIFS($L$2:$L708,"ET",$B$2:$B708,$B708,$A$2:$A708,$A708)&amp;":"&amp;COUNTIFS($L$2:$L708,"Tor",$B$2:$B708,"&lt;&gt;"&amp;$B708,$A$2:$A708,$A708)+COUNTIFS($L$2:$L708,"ET",$B$2:$B708,"&lt;&gt;"&amp;$B708,$A$2:$A708,$A708),COUNTIFS($L$2:$L708,"Tor",$B$2:$B708,"&lt;&gt;"&amp;$B708,$A$2:$A708,$A708)+COUNTIFS($L$2:$L708,"ET",$B$2:$B708,"&lt;&gt;"&amp;$B708,$A$2:$A708,$A708)&amp;":"&amp;COUNTIFS($L$2:$L708,"Tor",$B$2:$B708,$B708,$A$2:$A708,$A708)+COUNTIFS($L$2:$L708,"ET",$B$2:$B708,$B708,$A$2:$A708,$A708)),""),"")</f>
        <v/>
      </c>
      <c r="J708" s="18" t="str">
        <f>_xlfn.IFNA(IF(VLOOKUP($A708,Spiele!$A$2:$D$16,3,FALSE)=$B708,(COUNTIFS($L$1:$L707,"Tor",$B$1:$B707,$B708,$A$1:$A707,$A708)+COUNTIFS($L$1:$L707,"ET",$B$1:$B707,$B708,$A$1:$A707,$A708))-(COUNTIFS($L$1:$L707,"Tor",$B$1:$B707,"&lt;&gt;"&amp;$B708,$A$1:$A707,$A708)+COUNTIFS($L$1:$L707,"ET",$B$1:$B707,"&lt;&gt;"&amp;$B708,$A$1:$A707,$A708)),(COUNTIFS($L$1:$L707,"Tor",$B$1:$B707,$B708,$A$1:$A707,$A708)+COUNTIFS($L$1:$L707,"ET",$B$1:$B707,$B708,$A$1:$A707,$A708))-(COUNTIFS($L$1:$L707,"Tor",$B$1:$B707,"&lt;&gt;"&amp;$B708,$A$1:$A707,$A708)+COUNTIFS($L$1:$L707,"ET",$B$1:$B707,"&lt;&gt;"&amp;$B708,$A$1:$A707,$A708))),"")</f>
        <v/>
      </c>
      <c r="O708" s="17"/>
      <c r="AC708" s="14"/>
      <c r="AD708" s="14"/>
      <c r="AE708" s="17"/>
      <c r="AH708" s="19">
        <f t="shared" si="46"/>
        <v>0</v>
      </c>
      <c r="AI708" s="19">
        <f t="shared" si="47"/>
        <v>180</v>
      </c>
      <c r="AM708" s="19">
        <f>IF(Abschlüsse[[#This Row],[Ergeb]]="ET","",SQRT(($AF708-$AK708)^2+($AG708-$AL708)^2))</f>
        <v>0</v>
      </c>
      <c r="AO708" s="13"/>
      <c r="AP708" s="13"/>
      <c r="AQ708" s="19" t="str">
        <f t="shared" si="44"/>
        <v/>
      </c>
      <c r="AU708" s="19" t="str">
        <f t="shared" si="45"/>
        <v/>
      </c>
    </row>
    <row r="709" spans="3:49" ht="25.05" customHeight="1">
      <c r="C709" s="17" t="str">
        <f>IF($A709="","",IF(VLOOKUP($A709,Spiele!$A$2:$D$16,3,FALSE)=$B709,"H","G"))</f>
        <v/>
      </c>
      <c r="D709" s="17" t="str">
        <f>IF($B709="","",IF(VLOOKUP($A709,Spiele!$A$2:$F$16,3,FALSE)=$B709,VLOOKUP($A709,Spiele!$A$2:$F$16,4,FALSE),VLOOKUP($A709,Spiele!$A$2:$F$16,3,FALSE)))</f>
        <v/>
      </c>
      <c r="E709" s="18">
        <f>IF(Abschlüsse[[#This Row],[Ergeb]]="ET",0,COUNTIFS($A$2:$A709,$A709,$B$2:$B709,$B709,$L$2:$L709,"&lt;&gt;ET"))</f>
        <v>0</v>
      </c>
      <c r="F709" s="11"/>
      <c r="G709" s="12"/>
      <c r="H709" s="18">
        <f>COUNTIFS('Rote Karten'!$A$2:$A$4,$A709,'Rote Karten'!$D$2:$D$4,"&lt;&gt;"&amp;$B709,'Rote Karten'!$B$2:$B$4,"&lt;"&amp;$F709,'Rote Karten'!$C$2:$C$4,"&lt;="&amp;$G709)-COUNTIFS('Rote Karten'!$A$2:$A$4,$A709,'Rote Karten'!$D$2:$D$4,$B709,'Rote Karten'!$B$2:$B$4,"&lt;"&amp;$F709,'Rote Karten'!$C$2:$C$4,"&lt;="&amp;$G709)</f>
        <v>0</v>
      </c>
      <c r="I709" s="17" t="str">
        <f>IF(OR($L709="Tor",$L709="ET"),_xlfn.IFNA(IF(VLOOKUP($A709,Spiele!$A$2:$C$16,3,FALSE)=$B709,COUNTIFS($L$2:$L709,"Tor",$B$2:$B709,$B709,$A$2:$A709,$A709)+COUNTIFS($L$2:$L709,"ET",$B$2:$B709,$B709,$A$2:$A709,$A709)&amp;":"&amp;COUNTIFS($L$2:$L709,"Tor",$B$2:$B709,"&lt;&gt;"&amp;$B709,$A$2:$A709,$A709)+COUNTIFS($L$2:$L709,"ET",$B$2:$B709,"&lt;&gt;"&amp;$B709,$A$2:$A709,$A709),COUNTIFS($L$2:$L709,"Tor",$B$2:$B709,"&lt;&gt;"&amp;$B709,$A$2:$A709,$A709)+COUNTIFS($L$2:$L709,"ET",$B$2:$B709,"&lt;&gt;"&amp;$B709,$A$2:$A709,$A709)&amp;":"&amp;COUNTIFS($L$2:$L709,"Tor",$B$2:$B709,$B709,$A$2:$A709,$A709)+COUNTIFS($L$2:$L709,"ET",$B$2:$B709,$B709,$A$2:$A709,$A709)),""),"")</f>
        <v/>
      </c>
      <c r="J709" s="18" t="str">
        <f>_xlfn.IFNA(IF(VLOOKUP($A709,Spiele!$A$2:$D$16,3,FALSE)=$B709,(COUNTIFS($L$1:$L708,"Tor",$B$1:$B708,$B709,$A$1:$A708,$A709)+COUNTIFS($L$1:$L708,"ET",$B$1:$B708,$B709,$A$1:$A708,$A709))-(COUNTIFS($L$1:$L708,"Tor",$B$1:$B708,"&lt;&gt;"&amp;$B709,$A$1:$A708,$A709)+COUNTIFS($L$1:$L708,"ET",$B$1:$B708,"&lt;&gt;"&amp;$B709,$A$1:$A708,$A709)),(COUNTIFS($L$1:$L708,"Tor",$B$1:$B708,$B709,$A$1:$A708,$A709)+COUNTIFS($L$1:$L708,"ET",$B$1:$B708,$B709,$A$1:$A708,$A709))-(COUNTIFS($L$1:$L708,"Tor",$B$1:$B708,"&lt;&gt;"&amp;$B709,$A$1:$A708,$A709)+COUNTIFS($L$1:$L708,"ET",$B$1:$B708,"&lt;&gt;"&amp;$B709,$A$1:$A708,$A709))),"")</f>
        <v/>
      </c>
      <c r="O709" s="17"/>
      <c r="AC709" s="14"/>
      <c r="AD709" s="14"/>
      <c r="AE709" s="17"/>
      <c r="AH709" s="19">
        <f t="shared" si="46"/>
        <v>0</v>
      </c>
      <c r="AI709" s="19">
        <f t="shared" si="47"/>
        <v>180</v>
      </c>
      <c r="AM709" s="19">
        <f>IF(Abschlüsse[[#This Row],[Ergeb]]="ET","",SQRT(($AF709-$AK709)^2+($AG709-$AL709)^2))</f>
        <v>0</v>
      </c>
      <c r="AO709" s="13"/>
      <c r="AP709" s="13"/>
      <c r="AQ709" s="19" t="str">
        <f t="shared" si="44"/>
        <v/>
      </c>
      <c r="AU709" s="19" t="str">
        <f t="shared" si="45"/>
        <v/>
      </c>
    </row>
    <row r="710" spans="3:49" ht="25.05" customHeight="1">
      <c r="C710" s="17" t="str">
        <f>IF($A710="","",IF(VLOOKUP($A710,Spiele!$A$2:$D$16,3,FALSE)=$B710,"H","G"))</f>
        <v/>
      </c>
      <c r="D710" s="17" t="str">
        <f>IF($B710="","",IF(VLOOKUP($A710,Spiele!$A$2:$F$16,3,FALSE)=$B710,VLOOKUP($A710,Spiele!$A$2:$F$16,4,FALSE),VLOOKUP($A710,Spiele!$A$2:$F$16,3,FALSE)))</f>
        <v/>
      </c>
      <c r="E710" s="18">
        <f>IF(Abschlüsse[[#This Row],[Ergeb]]="ET",0,COUNTIFS($A$2:$A710,$A710,$B$2:$B710,$B710,$L$2:$L710,"&lt;&gt;ET"))</f>
        <v>0</v>
      </c>
      <c r="F710" s="11"/>
      <c r="G710" s="12"/>
      <c r="H710" s="18">
        <f>COUNTIFS('Rote Karten'!$A$2:$A$4,$A710,'Rote Karten'!$D$2:$D$4,"&lt;&gt;"&amp;$B710,'Rote Karten'!$B$2:$B$4,"&lt;"&amp;$F710,'Rote Karten'!$C$2:$C$4,"&lt;="&amp;$G710)-COUNTIFS('Rote Karten'!$A$2:$A$4,$A710,'Rote Karten'!$D$2:$D$4,$B710,'Rote Karten'!$B$2:$B$4,"&lt;"&amp;$F710,'Rote Karten'!$C$2:$C$4,"&lt;="&amp;$G710)</f>
        <v>0</v>
      </c>
      <c r="I710" s="17" t="str">
        <f>IF(OR($L710="Tor",$L710="ET"),_xlfn.IFNA(IF(VLOOKUP($A710,Spiele!$A$2:$C$16,3,FALSE)=$B710,COUNTIFS($L$2:$L710,"Tor",$B$2:$B710,$B710,$A$2:$A710,$A710)+COUNTIFS($L$2:$L710,"ET",$B$2:$B710,$B710,$A$2:$A710,$A710)&amp;":"&amp;COUNTIFS($L$2:$L710,"Tor",$B$2:$B710,"&lt;&gt;"&amp;$B710,$A$2:$A710,$A710)+COUNTIFS($L$2:$L710,"ET",$B$2:$B710,"&lt;&gt;"&amp;$B710,$A$2:$A710,$A710),COUNTIFS($L$2:$L710,"Tor",$B$2:$B710,"&lt;&gt;"&amp;$B710,$A$2:$A710,$A710)+COUNTIFS($L$2:$L710,"ET",$B$2:$B710,"&lt;&gt;"&amp;$B710,$A$2:$A710,$A710)&amp;":"&amp;COUNTIFS($L$2:$L710,"Tor",$B$2:$B710,$B710,$A$2:$A710,$A710)+COUNTIFS($L$2:$L710,"ET",$B$2:$B710,$B710,$A$2:$A710,$A710)),""),"")</f>
        <v/>
      </c>
      <c r="J710" s="18" t="str">
        <f>_xlfn.IFNA(IF(VLOOKUP($A710,Spiele!$A$2:$D$16,3,FALSE)=$B710,(COUNTIFS($L$1:$L709,"Tor",$B$1:$B709,$B710,$A$1:$A709,$A710)+COUNTIFS($L$1:$L709,"ET",$B$1:$B709,$B710,$A$1:$A709,$A710))-(COUNTIFS($L$1:$L709,"Tor",$B$1:$B709,"&lt;&gt;"&amp;$B710,$A$1:$A709,$A710)+COUNTIFS($L$1:$L709,"ET",$B$1:$B709,"&lt;&gt;"&amp;$B710,$A$1:$A709,$A710)),(COUNTIFS($L$1:$L709,"Tor",$B$1:$B709,$B710,$A$1:$A709,$A710)+COUNTIFS($L$1:$L709,"ET",$B$1:$B709,$B710,$A$1:$A709,$A710))-(COUNTIFS($L$1:$L709,"Tor",$B$1:$B709,"&lt;&gt;"&amp;$B710,$A$1:$A709,$A710)+COUNTIFS($L$1:$L709,"ET",$B$1:$B709,"&lt;&gt;"&amp;$B710,$A$1:$A709,$A710))),"")</f>
        <v/>
      </c>
      <c r="O710" s="17"/>
      <c r="AC710" s="14"/>
      <c r="AD710" s="14"/>
      <c r="AE710" s="17"/>
      <c r="AH710" s="19">
        <f t="shared" si="46"/>
        <v>0</v>
      </c>
      <c r="AI710" s="19">
        <f t="shared" si="47"/>
        <v>180</v>
      </c>
      <c r="AM710" s="19">
        <f>IF(Abschlüsse[[#This Row],[Ergeb]]="ET","",SQRT(($AF710-$AK710)^2+($AG710-$AL710)^2))</f>
        <v>0</v>
      </c>
      <c r="AO710" s="13"/>
      <c r="AP710" s="13"/>
      <c r="AQ710" s="19" t="str">
        <f t="shared" si="44"/>
        <v/>
      </c>
      <c r="AU710" s="19" t="str">
        <f t="shared" si="45"/>
        <v/>
      </c>
    </row>
    <row r="711" spans="3:49" ht="25.05" customHeight="1">
      <c r="C711" s="17" t="str">
        <f>IF($A711="","",IF(VLOOKUP($A711,Spiele!$A$2:$D$16,3,FALSE)=$B711,"H","G"))</f>
        <v/>
      </c>
      <c r="D711" s="17" t="str">
        <f>IF($B711="","",IF(VLOOKUP($A711,Spiele!$A$2:$F$16,3,FALSE)=$B711,VLOOKUP($A711,Spiele!$A$2:$F$16,4,FALSE),VLOOKUP($A711,Spiele!$A$2:$F$16,3,FALSE)))</f>
        <v/>
      </c>
      <c r="E711" s="18">
        <f>IF(Abschlüsse[[#This Row],[Ergeb]]="ET",0,COUNTIFS($A$2:$A711,$A711,$B$2:$B711,$B711,$L$2:$L711,"&lt;&gt;ET"))</f>
        <v>0</v>
      </c>
      <c r="F711" s="11"/>
      <c r="G711" s="12"/>
      <c r="H711" s="18">
        <f>COUNTIFS('Rote Karten'!$A$2:$A$4,$A711,'Rote Karten'!$D$2:$D$4,"&lt;&gt;"&amp;$B711,'Rote Karten'!$B$2:$B$4,"&lt;"&amp;$F711,'Rote Karten'!$C$2:$C$4,"&lt;="&amp;$G711)-COUNTIFS('Rote Karten'!$A$2:$A$4,$A711,'Rote Karten'!$D$2:$D$4,$B711,'Rote Karten'!$B$2:$B$4,"&lt;"&amp;$F711,'Rote Karten'!$C$2:$C$4,"&lt;="&amp;$G711)</f>
        <v>0</v>
      </c>
      <c r="I711" s="17" t="str">
        <f>IF(OR($L711="Tor",$L711="ET"),_xlfn.IFNA(IF(VLOOKUP($A711,Spiele!$A$2:$C$16,3,FALSE)=$B711,COUNTIFS($L$2:$L711,"Tor",$B$2:$B711,$B711,$A$2:$A711,$A711)+COUNTIFS($L$2:$L711,"ET",$B$2:$B711,$B711,$A$2:$A711,$A711)&amp;":"&amp;COUNTIFS($L$2:$L711,"Tor",$B$2:$B711,"&lt;&gt;"&amp;$B711,$A$2:$A711,$A711)+COUNTIFS($L$2:$L711,"ET",$B$2:$B711,"&lt;&gt;"&amp;$B711,$A$2:$A711,$A711),COUNTIFS($L$2:$L711,"Tor",$B$2:$B711,"&lt;&gt;"&amp;$B711,$A$2:$A711,$A711)+COUNTIFS($L$2:$L711,"ET",$B$2:$B711,"&lt;&gt;"&amp;$B711,$A$2:$A711,$A711)&amp;":"&amp;COUNTIFS($L$2:$L711,"Tor",$B$2:$B711,$B711,$A$2:$A711,$A711)+COUNTIFS($L$2:$L711,"ET",$B$2:$B711,$B711,$A$2:$A711,$A711)),""),"")</f>
        <v/>
      </c>
      <c r="J711" s="18" t="str">
        <f>_xlfn.IFNA(IF(VLOOKUP($A711,Spiele!$A$2:$D$16,3,FALSE)=$B711,(COUNTIFS($L$1:$L710,"Tor",$B$1:$B710,$B711,$A$1:$A710,$A711)+COUNTIFS($L$1:$L710,"ET",$B$1:$B710,$B711,$A$1:$A710,$A711))-(COUNTIFS($L$1:$L710,"Tor",$B$1:$B710,"&lt;&gt;"&amp;$B711,$A$1:$A710,$A711)+COUNTIFS($L$1:$L710,"ET",$B$1:$B710,"&lt;&gt;"&amp;$B711,$A$1:$A710,$A711)),(COUNTIFS($L$1:$L710,"Tor",$B$1:$B710,$B711,$A$1:$A710,$A711)+COUNTIFS($L$1:$L710,"ET",$B$1:$B710,$B711,$A$1:$A710,$A711))-(COUNTIFS($L$1:$L710,"Tor",$B$1:$B710,"&lt;&gt;"&amp;$B711,$A$1:$A710,$A711)+COUNTIFS($L$1:$L710,"ET",$B$1:$B710,"&lt;&gt;"&amp;$B711,$A$1:$A710,$A711))),"")</f>
        <v/>
      </c>
      <c r="O711" s="17"/>
      <c r="AC711" s="14"/>
      <c r="AD711" s="14"/>
      <c r="AE711" s="18"/>
      <c r="AH711" s="19">
        <f t="shared" si="46"/>
        <v>0</v>
      </c>
      <c r="AI711" s="19">
        <f t="shared" si="47"/>
        <v>180</v>
      </c>
      <c r="AM711" s="19">
        <f>IF(Abschlüsse[[#This Row],[Ergeb]]="ET","",SQRT(($AF711-$AK711)^2+($AG711-$AL711)^2))</f>
        <v>0</v>
      </c>
      <c r="AO711" s="13"/>
      <c r="AP711" s="13"/>
      <c r="AQ711" s="19" t="str">
        <f t="shared" si="44"/>
        <v/>
      </c>
      <c r="AU711" s="19" t="str">
        <f t="shared" si="45"/>
        <v/>
      </c>
    </row>
    <row r="712" spans="3:49" ht="25.05" customHeight="1">
      <c r="C712" s="17" t="str">
        <f>IF($A712="","",IF(VLOOKUP($A712,Spiele!$A$2:$D$16,3,FALSE)=$B712,"H","G"))</f>
        <v/>
      </c>
      <c r="D712" s="17" t="str">
        <f>IF($B712="","",IF(VLOOKUP($A712,Spiele!$A$2:$F$16,3,FALSE)=$B712,VLOOKUP($A712,Spiele!$A$2:$F$16,4,FALSE),VLOOKUP($A712,Spiele!$A$2:$F$16,3,FALSE)))</f>
        <v/>
      </c>
      <c r="E712" s="18">
        <f>IF(Abschlüsse[[#This Row],[Ergeb]]="ET",0,COUNTIFS($A$2:$A712,$A712,$B$2:$B712,$B712,$L$2:$L712,"&lt;&gt;ET"))</f>
        <v>0</v>
      </c>
      <c r="F712" s="11"/>
      <c r="G712" s="12"/>
      <c r="H712" s="18">
        <f>COUNTIFS('Rote Karten'!$A$2:$A$4,$A712,'Rote Karten'!$D$2:$D$4,"&lt;&gt;"&amp;$B712,'Rote Karten'!$B$2:$B$4,"&lt;"&amp;$F712,'Rote Karten'!$C$2:$C$4,"&lt;="&amp;$G712)-COUNTIFS('Rote Karten'!$A$2:$A$4,$A712,'Rote Karten'!$D$2:$D$4,$B712,'Rote Karten'!$B$2:$B$4,"&lt;"&amp;$F712,'Rote Karten'!$C$2:$C$4,"&lt;="&amp;$G712)</f>
        <v>0</v>
      </c>
      <c r="I712" s="17" t="str">
        <f>IF(OR($L712="Tor",$L712="ET"),_xlfn.IFNA(IF(VLOOKUP($A712,Spiele!$A$2:$C$16,3,FALSE)=$B712,COUNTIFS($L$2:$L712,"Tor",$B$2:$B712,$B712,$A$2:$A712,$A712)+COUNTIFS($L$2:$L712,"ET",$B$2:$B712,$B712,$A$2:$A712,$A712)&amp;":"&amp;COUNTIFS($L$2:$L712,"Tor",$B$2:$B712,"&lt;&gt;"&amp;$B712,$A$2:$A712,$A712)+COUNTIFS($L$2:$L712,"ET",$B$2:$B712,"&lt;&gt;"&amp;$B712,$A$2:$A712,$A712),COUNTIFS($L$2:$L712,"Tor",$B$2:$B712,"&lt;&gt;"&amp;$B712,$A$2:$A712,$A712)+COUNTIFS($L$2:$L712,"ET",$B$2:$B712,"&lt;&gt;"&amp;$B712,$A$2:$A712,$A712)&amp;":"&amp;COUNTIFS($L$2:$L712,"Tor",$B$2:$B712,$B712,$A$2:$A712,$A712)+COUNTIFS($L$2:$L712,"ET",$B$2:$B712,$B712,$A$2:$A712,$A712)),""),"")</f>
        <v/>
      </c>
      <c r="J712" s="18" t="str">
        <f>_xlfn.IFNA(IF(VLOOKUP($A712,Spiele!$A$2:$D$16,3,FALSE)=$B712,(COUNTIFS($L$1:$L711,"Tor",$B$1:$B711,$B712,$A$1:$A711,$A712)+COUNTIFS($L$1:$L711,"ET",$B$1:$B711,$B712,$A$1:$A711,$A712))-(COUNTIFS($L$1:$L711,"Tor",$B$1:$B711,"&lt;&gt;"&amp;$B712,$A$1:$A711,$A712)+COUNTIFS($L$1:$L711,"ET",$B$1:$B711,"&lt;&gt;"&amp;$B712,$A$1:$A711,$A712)),(COUNTIFS($L$1:$L711,"Tor",$B$1:$B711,$B712,$A$1:$A711,$A712)+COUNTIFS($L$1:$L711,"ET",$B$1:$B711,$B712,$A$1:$A711,$A712))-(COUNTIFS($L$1:$L711,"Tor",$B$1:$B711,"&lt;&gt;"&amp;$B712,$A$1:$A711,$A712)+COUNTIFS($L$1:$L711,"ET",$B$1:$B711,"&lt;&gt;"&amp;$B712,$A$1:$A711,$A712))),"")</f>
        <v/>
      </c>
      <c r="O712" s="17"/>
      <c r="AC712" s="14"/>
      <c r="AD712" s="14"/>
      <c r="AE712" s="17"/>
      <c r="AH712" s="19">
        <f t="shared" si="46"/>
        <v>0</v>
      </c>
      <c r="AI712" s="19">
        <f t="shared" si="47"/>
        <v>180</v>
      </c>
      <c r="AM712" s="19">
        <f>IF(Abschlüsse[[#This Row],[Ergeb]]="ET","",SQRT(($AF712-$AK712)^2+($AG712-$AL712)^2))</f>
        <v>0</v>
      </c>
      <c r="AO712" s="13"/>
      <c r="AP712" s="13"/>
      <c r="AQ712" s="19" t="str">
        <f t="shared" si="44"/>
        <v/>
      </c>
      <c r="AU712" s="19" t="str">
        <f t="shared" si="45"/>
        <v/>
      </c>
    </row>
    <row r="713" spans="3:49" ht="25.05" customHeight="1">
      <c r="C713" s="17" t="str">
        <f>IF($A713="","",IF(VLOOKUP($A713,Spiele!$A$2:$D$16,3,FALSE)=$B713,"H","G"))</f>
        <v/>
      </c>
      <c r="D713" s="17" t="str">
        <f>IF($B713="","",IF(VLOOKUP($A713,Spiele!$A$2:$F$16,3,FALSE)=$B713,VLOOKUP($A713,Spiele!$A$2:$F$16,4,FALSE),VLOOKUP($A713,Spiele!$A$2:$F$16,3,FALSE)))</f>
        <v/>
      </c>
      <c r="E713" s="18">
        <f>IF(Abschlüsse[[#This Row],[Ergeb]]="ET",0,COUNTIFS($A$2:$A713,$A713,$B$2:$B713,$B713,$L$2:$L713,"&lt;&gt;ET"))</f>
        <v>0</v>
      </c>
      <c r="F713" s="11"/>
      <c r="G713" s="12"/>
      <c r="H713" s="18">
        <f>COUNTIFS('Rote Karten'!$A$2:$A$4,$A713,'Rote Karten'!$D$2:$D$4,"&lt;&gt;"&amp;$B713,'Rote Karten'!$B$2:$B$4,"&lt;"&amp;$F713,'Rote Karten'!$C$2:$C$4,"&lt;="&amp;$G713)-COUNTIFS('Rote Karten'!$A$2:$A$4,$A713,'Rote Karten'!$D$2:$D$4,$B713,'Rote Karten'!$B$2:$B$4,"&lt;"&amp;$F713,'Rote Karten'!$C$2:$C$4,"&lt;="&amp;$G713)</f>
        <v>0</v>
      </c>
      <c r="I713" s="17" t="str">
        <f>IF(OR($L713="Tor",$L713="ET"),_xlfn.IFNA(IF(VLOOKUP($A713,Spiele!$A$2:$C$16,3,FALSE)=$B713,COUNTIFS($L$2:$L713,"Tor",$B$2:$B713,$B713,$A$2:$A713,$A713)+COUNTIFS($L$2:$L713,"ET",$B$2:$B713,$B713,$A$2:$A713,$A713)&amp;":"&amp;COUNTIFS($L$2:$L713,"Tor",$B$2:$B713,"&lt;&gt;"&amp;$B713,$A$2:$A713,$A713)+COUNTIFS($L$2:$L713,"ET",$B$2:$B713,"&lt;&gt;"&amp;$B713,$A$2:$A713,$A713),COUNTIFS($L$2:$L713,"Tor",$B$2:$B713,"&lt;&gt;"&amp;$B713,$A$2:$A713,$A713)+COUNTIFS($L$2:$L713,"ET",$B$2:$B713,"&lt;&gt;"&amp;$B713,$A$2:$A713,$A713)&amp;":"&amp;COUNTIFS($L$2:$L713,"Tor",$B$2:$B713,$B713,$A$2:$A713,$A713)+COUNTIFS($L$2:$L713,"ET",$B$2:$B713,$B713,$A$2:$A713,$A713)),""),"")</f>
        <v/>
      </c>
      <c r="J713" s="18" t="str">
        <f>_xlfn.IFNA(IF(VLOOKUP($A713,Spiele!$A$2:$D$16,3,FALSE)=$B713,(COUNTIFS($L$1:$L712,"Tor",$B$1:$B712,$B713,$A$1:$A712,$A713)+COUNTIFS($L$1:$L712,"ET",$B$1:$B712,$B713,$A$1:$A712,$A713))-(COUNTIFS($L$1:$L712,"Tor",$B$1:$B712,"&lt;&gt;"&amp;$B713,$A$1:$A712,$A713)+COUNTIFS($L$1:$L712,"ET",$B$1:$B712,"&lt;&gt;"&amp;$B713,$A$1:$A712,$A713)),(COUNTIFS($L$1:$L712,"Tor",$B$1:$B712,$B713,$A$1:$A712,$A713)+COUNTIFS($L$1:$L712,"ET",$B$1:$B712,$B713,$A$1:$A712,$A713))-(COUNTIFS($L$1:$L712,"Tor",$B$1:$B712,"&lt;&gt;"&amp;$B713,$A$1:$A712,$A713)+COUNTIFS($L$1:$L712,"ET",$B$1:$B712,"&lt;&gt;"&amp;$B713,$A$1:$A712,$A713))),"")</f>
        <v/>
      </c>
      <c r="O713" s="17"/>
      <c r="AC713" s="14"/>
      <c r="AD713" s="14"/>
      <c r="AE713" s="18"/>
      <c r="AH713" s="19">
        <f t="shared" si="46"/>
        <v>0</v>
      </c>
      <c r="AI713" s="19">
        <f t="shared" si="47"/>
        <v>180</v>
      </c>
      <c r="AM713" s="19">
        <f>IF(Abschlüsse[[#This Row],[Ergeb]]="ET","",SQRT(($AF713-$AK713)^2+($AG713-$AL713)^2))</f>
        <v>0</v>
      </c>
      <c r="AO713" s="13"/>
      <c r="AP713" s="13"/>
      <c r="AQ713" s="19" t="str">
        <f t="shared" si="44"/>
        <v/>
      </c>
      <c r="AU713" s="19" t="str">
        <f t="shared" si="45"/>
        <v/>
      </c>
      <c r="AW713" s="2" t="s">
        <v>51</v>
      </c>
    </row>
    <row r="714" spans="3:49" ht="25.05" customHeight="1">
      <c r="C714" s="17" t="str">
        <f>IF($A714="","",IF(VLOOKUP($A714,Spiele!$A$2:$D$16,3,FALSE)=$B714,"H","G"))</f>
        <v/>
      </c>
      <c r="D714" s="17" t="str">
        <f>IF($B714="","",IF(VLOOKUP($A714,Spiele!$A$2:$F$16,3,FALSE)=$B714,VLOOKUP($A714,Spiele!$A$2:$F$16,4,FALSE),VLOOKUP($A714,Spiele!$A$2:$F$16,3,FALSE)))</f>
        <v/>
      </c>
      <c r="E714" s="18">
        <f>IF(Abschlüsse[[#This Row],[Ergeb]]="ET",0,COUNTIFS($A$2:$A714,$A714,$B$2:$B714,$B714,$L$2:$L714,"&lt;&gt;ET"))</f>
        <v>0</v>
      </c>
      <c r="F714" s="11"/>
      <c r="G714" s="12"/>
      <c r="H714" s="18">
        <f>COUNTIFS('Rote Karten'!$A$2:$A$4,$A714,'Rote Karten'!$D$2:$D$4,"&lt;&gt;"&amp;$B714,'Rote Karten'!$B$2:$B$4,"&lt;"&amp;$F714,'Rote Karten'!$C$2:$C$4,"&lt;="&amp;$G714)-COUNTIFS('Rote Karten'!$A$2:$A$4,$A714,'Rote Karten'!$D$2:$D$4,$B714,'Rote Karten'!$B$2:$B$4,"&lt;"&amp;$F714,'Rote Karten'!$C$2:$C$4,"&lt;="&amp;$G714)</f>
        <v>0</v>
      </c>
      <c r="I714" s="17" t="str">
        <f>IF(OR($L714="Tor",$L714="ET"),_xlfn.IFNA(IF(VLOOKUP($A714,Spiele!$A$2:$C$16,3,FALSE)=$B714,COUNTIFS($L$2:$L714,"Tor",$B$2:$B714,$B714,$A$2:$A714,$A714)+COUNTIFS($L$2:$L714,"ET",$B$2:$B714,$B714,$A$2:$A714,$A714)&amp;":"&amp;COUNTIFS($L$2:$L714,"Tor",$B$2:$B714,"&lt;&gt;"&amp;$B714,$A$2:$A714,$A714)+COUNTIFS($L$2:$L714,"ET",$B$2:$B714,"&lt;&gt;"&amp;$B714,$A$2:$A714,$A714),COUNTIFS($L$2:$L714,"Tor",$B$2:$B714,"&lt;&gt;"&amp;$B714,$A$2:$A714,$A714)+COUNTIFS($L$2:$L714,"ET",$B$2:$B714,"&lt;&gt;"&amp;$B714,$A$2:$A714,$A714)&amp;":"&amp;COUNTIFS($L$2:$L714,"Tor",$B$2:$B714,$B714,$A$2:$A714,$A714)+COUNTIFS($L$2:$L714,"ET",$B$2:$B714,$B714,$A$2:$A714,$A714)),""),"")</f>
        <v/>
      </c>
      <c r="J714" s="18" t="str">
        <f>_xlfn.IFNA(IF(VLOOKUP($A714,Spiele!$A$2:$D$16,3,FALSE)=$B714,(COUNTIFS($L$1:$L713,"Tor",$B$1:$B713,$B714,$A$1:$A713,$A714)+COUNTIFS($L$1:$L713,"ET",$B$1:$B713,$B714,$A$1:$A713,$A714))-(COUNTIFS($L$1:$L713,"Tor",$B$1:$B713,"&lt;&gt;"&amp;$B714,$A$1:$A713,$A714)+COUNTIFS($L$1:$L713,"ET",$B$1:$B713,"&lt;&gt;"&amp;$B714,$A$1:$A713,$A714)),(COUNTIFS($L$1:$L713,"Tor",$B$1:$B713,$B714,$A$1:$A713,$A714)+COUNTIFS($L$1:$L713,"ET",$B$1:$B713,$B714,$A$1:$A713,$A714))-(COUNTIFS($L$1:$L713,"Tor",$B$1:$B713,"&lt;&gt;"&amp;$B714,$A$1:$A713,$A714)+COUNTIFS($L$1:$L713,"ET",$B$1:$B713,"&lt;&gt;"&amp;$B714,$A$1:$A713,$A714))),"")</f>
        <v/>
      </c>
      <c r="O714" s="17"/>
      <c r="AC714" s="14"/>
      <c r="AD714" s="14"/>
      <c r="AE714" s="18"/>
      <c r="AH714" s="19">
        <f t="shared" si="46"/>
        <v>0</v>
      </c>
      <c r="AI714" s="19">
        <f t="shared" si="47"/>
        <v>180</v>
      </c>
      <c r="AM714" s="19">
        <f>IF(Abschlüsse[[#This Row],[Ergeb]]="ET","",SQRT(($AF714-$AK714)^2+($AG714-$AL714)^2))</f>
        <v>0</v>
      </c>
      <c r="AO714" s="13"/>
      <c r="AP714" s="13"/>
      <c r="AQ714" s="19" t="str">
        <f t="shared" si="44"/>
        <v/>
      </c>
      <c r="AU714" s="19" t="str">
        <f t="shared" si="45"/>
        <v/>
      </c>
    </row>
    <row r="715" spans="3:49" ht="25.05" customHeight="1">
      <c r="C715" s="17" t="str">
        <f>IF($A715="","",IF(VLOOKUP($A715,Spiele!$A$2:$D$16,3,FALSE)=$B715,"H","G"))</f>
        <v/>
      </c>
      <c r="D715" s="17" t="str">
        <f>IF($B715="","",IF(VLOOKUP($A715,Spiele!$A$2:$F$16,3,FALSE)=$B715,VLOOKUP($A715,Spiele!$A$2:$F$16,4,FALSE),VLOOKUP($A715,Spiele!$A$2:$F$16,3,FALSE)))</f>
        <v/>
      </c>
      <c r="E715" s="18">
        <f>IF(Abschlüsse[[#This Row],[Ergeb]]="ET",0,COUNTIFS($A$2:$A715,$A715,$B$2:$B715,$B715,$L$2:$L715,"&lt;&gt;ET"))</f>
        <v>0</v>
      </c>
      <c r="F715" s="11"/>
      <c r="G715" s="12"/>
      <c r="H715" s="18">
        <f>COUNTIFS('Rote Karten'!$A$2:$A$4,$A715,'Rote Karten'!$D$2:$D$4,"&lt;&gt;"&amp;$B715,'Rote Karten'!$B$2:$B$4,"&lt;"&amp;$F715,'Rote Karten'!$C$2:$C$4,"&lt;="&amp;$G715)-COUNTIFS('Rote Karten'!$A$2:$A$4,$A715,'Rote Karten'!$D$2:$D$4,$B715,'Rote Karten'!$B$2:$B$4,"&lt;"&amp;$F715,'Rote Karten'!$C$2:$C$4,"&lt;="&amp;$G715)</f>
        <v>0</v>
      </c>
      <c r="I715" s="17" t="str">
        <f>IF(OR($L715="Tor",$L715="ET"),_xlfn.IFNA(IF(VLOOKUP($A715,Spiele!$A$2:$C$16,3,FALSE)=$B715,COUNTIFS($L$2:$L715,"Tor",$B$2:$B715,$B715,$A$2:$A715,$A715)+COUNTIFS($L$2:$L715,"ET",$B$2:$B715,$B715,$A$2:$A715,$A715)&amp;":"&amp;COUNTIFS($L$2:$L715,"Tor",$B$2:$B715,"&lt;&gt;"&amp;$B715,$A$2:$A715,$A715)+COUNTIFS($L$2:$L715,"ET",$B$2:$B715,"&lt;&gt;"&amp;$B715,$A$2:$A715,$A715),COUNTIFS($L$2:$L715,"Tor",$B$2:$B715,"&lt;&gt;"&amp;$B715,$A$2:$A715,$A715)+COUNTIFS($L$2:$L715,"ET",$B$2:$B715,"&lt;&gt;"&amp;$B715,$A$2:$A715,$A715)&amp;":"&amp;COUNTIFS($L$2:$L715,"Tor",$B$2:$B715,$B715,$A$2:$A715,$A715)+COUNTIFS($L$2:$L715,"ET",$B$2:$B715,$B715,$A$2:$A715,$A715)),""),"")</f>
        <v/>
      </c>
      <c r="J715" s="18" t="str">
        <f>_xlfn.IFNA(IF(VLOOKUP($A715,Spiele!$A$2:$D$16,3,FALSE)=$B715,(COUNTIFS($L$1:$L714,"Tor",$B$1:$B714,$B715,$A$1:$A714,$A715)+COUNTIFS($L$1:$L714,"ET",$B$1:$B714,$B715,$A$1:$A714,$A715))-(COUNTIFS($L$1:$L714,"Tor",$B$1:$B714,"&lt;&gt;"&amp;$B715,$A$1:$A714,$A715)+COUNTIFS($L$1:$L714,"ET",$B$1:$B714,"&lt;&gt;"&amp;$B715,$A$1:$A714,$A715)),(COUNTIFS($L$1:$L714,"Tor",$B$1:$B714,$B715,$A$1:$A714,$A715)+COUNTIFS($L$1:$L714,"ET",$B$1:$B714,$B715,$A$1:$A714,$A715))-(COUNTIFS($L$1:$L714,"Tor",$B$1:$B714,"&lt;&gt;"&amp;$B715,$A$1:$A714,$A715)+COUNTIFS($L$1:$L714,"ET",$B$1:$B714,"&lt;&gt;"&amp;$B715,$A$1:$A714,$A715))),"")</f>
        <v/>
      </c>
      <c r="O715" s="17"/>
      <c r="AC715" s="14"/>
      <c r="AD715" s="14"/>
      <c r="AE715" s="18"/>
      <c r="AH715" s="19">
        <f t="shared" si="46"/>
        <v>0</v>
      </c>
      <c r="AI715" s="19">
        <f t="shared" si="47"/>
        <v>180</v>
      </c>
      <c r="AM715" s="19">
        <f>IF(Abschlüsse[[#This Row],[Ergeb]]="ET","",SQRT(($AF715-$AK715)^2+($AG715-$AL715)^2))</f>
        <v>0</v>
      </c>
      <c r="AO715" s="13"/>
      <c r="AP715" s="13"/>
      <c r="AQ715" s="19" t="str">
        <f t="shared" si="44"/>
        <v/>
      </c>
      <c r="AU715" s="19" t="str">
        <f t="shared" si="45"/>
        <v/>
      </c>
    </row>
    <row r="716" spans="3:49" ht="25.05" customHeight="1">
      <c r="C716" s="17" t="str">
        <f>IF($A716="","",IF(VLOOKUP($A716,Spiele!$A$2:$D$16,3,FALSE)=$B716,"H","G"))</f>
        <v/>
      </c>
      <c r="D716" s="17" t="str">
        <f>IF($B716="","",IF(VLOOKUP($A716,Spiele!$A$2:$F$16,3,FALSE)=$B716,VLOOKUP($A716,Spiele!$A$2:$F$16,4,FALSE),VLOOKUP($A716,Spiele!$A$2:$F$16,3,FALSE)))</f>
        <v/>
      </c>
      <c r="E716" s="18">
        <f>IF(Abschlüsse[[#This Row],[Ergeb]]="ET",0,COUNTIFS($A$2:$A716,$A716,$B$2:$B716,$B716,$L$2:$L716,"&lt;&gt;ET"))</f>
        <v>0</v>
      </c>
      <c r="F716" s="11"/>
      <c r="G716" s="12"/>
      <c r="H716" s="18">
        <f>COUNTIFS('Rote Karten'!$A$2:$A$4,$A716,'Rote Karten'!$D$2:$D$4,"&lt;&gt;"&amp;$B716,'Rote Karten'!$B$2:$B$4,"&lt;"&amp;$F716,'Rote Karten'!$C$2:$C$4,"&lt;="&amp;$G716)-COUNTIFS('Rote Karten'!$A$2:$A$4,$A716,'Rote Karten'!$D$2:$D$4,$B716,'Rote Karten'!$B$2:$B$4,"&lt;"&amp;$F716,'Rote Karten'!$C$2:$C$4,"&lt;="&amp;$G716)</f>
        <v>0</v>
      </c>
      <c r="I716" s="17" t="str">
        <f>IF(OR($L716="Tor",$L716="ET"),_xlfn.IFNA(IF(VLOOKUP($A716,Spiele!$A$2:$C$16,3,FALSE)=$B716,COUNTIFS($L$2:$L716,"Tor",$B$2:$B716,$B716,$A$2:$A716,$A716)+COUNTIFS($L$2:$L716,"ET",$B$2:$B716,$B716,$A$2:$A716,$A716)&amp;":"&amp;COUNTIFS($L$2:$L716,"Tor",$B$2:$B716,"&lt;&gt;"&amp;$B716,$A$2:$A716,$A716)+COUNTIFS($L$2:$L716,"ET",$B$2:$B716,"&lt;&gt;"&amp;$B716,$A$2:$A716,$A716),COUNTIFS($L$2:$L716,"Tor",$B$2:$B716,"&lt;&gt;"&amp;$B716,$A$2:$A716,$A716)+COUNTIFS($L$2:$L716,"ET",$B$2:$B716,"&lt;&gt;"&amp;$B716,$A$2:$A716,$A716)&amp;":"&amp;COUNTIFS($L$2:$L716,"Tor",$B$2:$B716,$B716,$A$2:$A716,$A716)+COUNTIFS($L$2:$L716,"ET",$B$2:$B716,$B716,$A$2:$A716,$A716)),""),"")</f>
        <v/>
      </c>
      <c r="J716" s="18" t="str">
        <f>_xlfn.IFNA(IF(VLOOKUP($A716,Spiele!$A$2:$D$16,3,FALSE)=$B716,(COUNTIFS($L$1:$L715,"Tor",$B$1:$B715,$B716,$A$1:$A715,$A716)+COUNTIFS($L$1:$L715,"ET",$B$1:$B715,$B716,$A$1:$A715,$A716))-(COUNTIFS($L$1:$L715,"Tor",$B$1:$B715,"&lt;&gt;"&amp;$B716,$A$1:$A715,$A716)+COUNTIFS($L$1:$L715,"ET",$B$1:$B715,"&lt;&gt;"&amp;$B716,$A$1:$A715,$A716)),(COUNTIFS($L$1:$L715,"Tor",$B$1:$B715,$B716,$A$1:$A715,$A716)+COUNTIFS($L$1:$L715,"ET",$B$1:$B715,$B716,$A$1:$A715,$A716))-(COUNTIFS($L$1:$L715,"Tor",$B$1:$B715,"&lt;&gt;"&amp;$B716,$A$1:$A715,$A716)+COUNTIFS($L$1:$L715,"ET",$B$1:$B715,"&lt;&gt;"&amp;$B716,$A$1:$A715,$A716))),"")</f>
        <v/>
      </c>
      <c r="O716" s="17"/>
      <c r="AC716" s="14"/>
      <c r="AD716" s="14"/>
      <c r="AE716" s="18"/>
      <c r="AH716" s="19">
        <f t="shared" si="46"/>
        <v>0</v>
      </c>
      <c r="AI716" s="19">
        <f t="shared" si="47"/>
        <v>180</v>
      </c>
      <c r="AM716" s="19">
        <f>IF(Abschlüsse[[#This Row],[Ergeb]]="ET","",SQRT(($AF716-$AK716)^2+($AG716-$AL716)^2))</f>
        <v>0</v>
      </c>
      <c r="AO716" s="13"/>
      <c r="AP716" s="13"/>
      <c r="AQ716" s="19" t="str">
        <f t="shared" si="44"/>
        <v/>
      </c>
      <c r="AU716" s="19" t="str">
        <f t="shared" si="45"/>
        <v/>
      </c>
    </row>
    <row r="717" spans="3:49" ht="25.05" customHeight="1">
      <c r="C717" s="17" t="str">
        <f>IF($A717="","",IF(VLOOKUP($A717,Spiele!$A$2:$D$16,3,FALSE)=$B717,"H","G"))</f>
        <v/>
      </c>
      <c r="D717" s="17" t="str">
        <f>IF($B717="","",IF(VLOOKUP($A717,Spiele!$A$2:$F$16,3,FALSE)=$B717,VLOOKUP($A717,Spiele!$A$2:$F$16,4,FALSE),VLOOKUP($A717,Spiele!$A$2:$F$16,3,FALSE)))</f>
        <v/>
      </c>
      <c r="E717" s="18">
        <f>IF(Abschlüsse[[#This Row],[Ergeb]]="ET",0,COUNTIFS($A$2:$A717,$A717,$B$2:$B717,$B717,$L$2:$L717,"&lt;&gt;ET"))</f>
        <v>0</v>
      </c>
      <c r="F717" s="11"/>
      <c r="G717" s="12"/>
      <c r="H717" s="18">
        <f>COUNTIFS('Rote Karten'!$A$2:$A$4,$A717,'Rote Karten'!$D$2:$D$4,"&lt;&gt;"&amp;$B717,'Rote Karten'!$B$2:$B$4,"&lt;"&amp;$F717,'Rote Karten'!$C$2:$C$4,"&lt;="&amp;$G717)-COUNTIFS('Rote Karten'!$A$2:$A$4,$A717,'Rote Karten'!$D$2:$D$4,$B717,'Rote Karten'!$B$2:$B$4,"&lt;"&amp;$F717,'Rote Karten'!$C$2:$C$4,"&lt;="&amp;$G717)</f>
        <v>0</v>
      </c>
      <c r="I717" s="17" t="str">
        <f>IF(OR($L717="Tor",$L717="ET"),_xlfn.IFNA(IF(VLOOKUP($A717,Spiele!$A$2:$C$16,3,FALSE)=$B717,COUNTIFS($L$2:$L717,"Tor",$B$2:$B717,$B717,$A$2:$A717,$A717)+COUNTIFS($L$2:$L717,"ET",$B$2:$B717,$B717,$A$2:$A717,$A717)&amp;":"&amp;COUNTIFS($L$2:$L717,"Tor",$B$2:$B717,"&lt;&gt;"&amp;$B717,$A$2:$A717,$A717)+COUNTIFS($L$2:$L717,"ET",$B$2:$B717,"&lt;&gt;"&amp;$B717,$A$2:$A717,$A717),COUNTIFS($L$2:$L717,"Tor",$B$2:$B717,"&lt;&gt;"&amp;$B717,$A$2:$A717,$A717)+COUNTIFS($L$2:$L717,"ET",$B$2:$B717,"&lt;&gt;"&amp;$B717,$A$2:$A717,$A717)&amp;":"&amp;COUNTIFS($L$2:$L717,"Tor",$B$2:$B717,$B717,$A$2:$A717,$A717)+COUNTIFS($L$2:$L717,"ET",$B$2:$B717,$B717,$A$2:$A717,$A717)),""),"")</f>
        <v/>
      </c>
      <c r="J717" s="18" t="str">
        <f>_xlfn.IFNA(IF(VLOOKUP($A717,Spiele!$A$2:$D$16,3,FALSE)=$B717,(COUNTIFS($L$1:$L716,"Tor",$B$1:$B716,$B717,$A$1:$A716,$A717)+COUNTIFS($L$1:$L716,"ET",$B$1:$B716,$B717,$A$1:$A716,$A717))-(COUNTIFS($L$1:$L716,"Tor",$B$1:$B716,"&lt;&gt;"&amp;$B717,$A$1:$A716,$A717)+COUNTIFS($L$1:$L716,"ET",$B$1:$B716,"&lt;&gt;"&amp;$B717,$A$1:$A716,$A717)),(COUNTIFS($L$1:$L716,"Tor",$B$1:$B716,$B717,$A$1:$A716,$A717)+COUNTIFS($L$1:$L716,"ET",$B$1:$B716,$B717,$A$1:$A716,$A717))-(COUNTIFS($L$1:$L716,"Tor",$B$1:$B716,"&lt;&gt;"&amp;$B717,$A$1:$A716,$A717)+COUNTIFS($L$1:$L716,"ET",$B$1:$B716,"&lt;&gt;"&amp;$B717,$A$1:$A716,$A717))),"")</f>
        <v/>
      </c>
      <c r="O717" s="17"/>
      <c r="AC717" s="14"/>
      <c r="AD717" s="14"/>
      <c r="AE717" s="18"/>
      <c r="AH717" s="19">
        <f t="shared" si="46"/>
        <v>0</v>
      </c>
      <c r="AI717" s="19">
        <f t="shared" si="47"/>
        <v>180</v>
      </c>
      <c r="AM717" s="19">
        <f>IF(Abschlüsse[[#This Row],[Ergeb]]="ET","",SQRT(($AF717-$AK717)^2+($AG717-$AL717)^2))</f>
        <v>0</v>
      </c>
      <c r="AO717" s="13"/>
      <c r="AP717" s="13"/>
      <c r="AQ717" s="19" t="str">
        <f t="shared" si="44"/>
        <v/>
      </c>
      <c r="AU717" s="19" t="str">
        <f t="shared" si="45"/>
        <v/>
      </c>
    </row>
    <row r="718" spans="3:49" ht="25.05" customHeight="1">
      <c r="C718" s="17" t="str">
        <f>IF($A718="","",IF(VLOOKUP($A718,Spiele!$A$2:$D$16,3,FALSE)=$B718,"H","G"))</f>
        <v/>
      </c>
      <c r="D718" s="17" t="str">
        <f>IF($B718="","",IF(VLOOKUP($A718,Spiele!$A$2:$F$16,3,FALSE)=$B718,VLOOKUP($A718,Spiele!$A$2:$F$16,4,FALSE),VLOOKUP($A718,Spiele!$A$2:$F$16,3,FALSE)))</f>
        <v/>
      </c>
      <c r="E718" s="18">
        <f>IF(Abschlüsse[[#This Row],[Ergeb]]="ET",0,COUNTIFS($A$2:$A718,$A718,$B$2:$B718,$B718,$L$2:$L718,"&lt;&gt;ET"))</f>
        <v>0</v>
      </c>
      <c r="F718" s="11"/>
      <c r="G718" s="12"/>
      <c r="H718" s="18">
        <f>COUNTIFS('Rote Karten'!$A$2:$A$4,$A718,'Rote Karten'!$D$2:$D$4,"&lt;&gt;"&amp;$B718,'Rote Karten'!$B$2:$B$4,"&lt;"&amp;$F718,'Rote Karten'!$C$2:$C$4,"&lt;="&amp;$G718)-COUNTIFS('Rote Karten'!$A$2:$A$4,$A718,'Rote Karten'!$D$2:$D$4,$B718,'Rote Karten'!$B$2:$B$4,"&lt;"&amp;$F718,'Rote Karten'!$C$2:$C$4,"&lt;="&amp;$G718)</f>
        <v>0</v>
      </c>
      <c r="I718" s="17" t="str">
        <f>IF(OR($L718="Tor",$L718="ET"),_xlfn.IFNA(IF(VLOOKUP($A718,Spiele!$A$2:$C$16,3,FALSE)=$B718,COUNTIFS($L$2:$L718,"Tor",$B$2:$B718,$B718,$A$2:$A718,$A718)+COUNTIFS($L$2:$L718,"ET",$B$2:$B718,$B718,$A$2:$A718,$A718)&amp;":"&amp;COUNTIFS($L$2:$L718,"Tor",$B$2:$B718,"&lt;&gt;"&amp;$B718,$A$2:$A718,$A718)+COUNTIFS($L$2:$L718,"ET",$B$2:$B718,"&lt;&gt;"&amp;$B718,$A$2:$A718,$A718),COUNTIFS($L$2:$L718,"Tor",$B$2:$B718,"&lt;&gt;"&amp;$B718,$A$2:$A718,$A718)+COUNTIFS($L$2:$L718,"ET",$B$2:$B718,"&lt;&gt;"&amp;$B718,$A$2:$A718,$A718)&amp;":"&amp;COUNTIFS($L$2:$L718,"Tor",$B$2:$B718,$B718,$A$2:$A718,$A718)+COUNTIFS($L$2:$L718,"ET",$B$2:$B718,$B718,$A$2:$A718,$A718)),""),"")</f>
        <v/>
      </c>
      <c r="J718" s="18" t="str">
        <f>_xlfn.IFNA(IF(VLOOKUP($A718,Spiele!$A$2:$D$16,3,FALSE)=$B718,(COUNTIFS($L$1:$L717,"Tor",$B$1:$B717,$B718,$A$1:$A717,$A718)+COUNTIFS($L$1:$L717,"ET",$B$1:$B717,$B718,$A$1:$A717,$A718))-(COUNTIFS($L$1:$L717,"Tor",$B$1:$B717,"&lt;&gt;"&amp;$B718,$A$1:$A717,$A718)+COUNTIFS($L$1:$L717,"ET",$B$1:$B717,"&lt;&gt;"&amp;$B718,$A$1:$A717,$A718)),(COUNTIFS($L$1:$L717,"Tor",$B$1:$B717,$B718,$A$1:$A717,$A718)+COUNTIFS($L$1:$L717,"ET",$B$1:$B717,$B718,$A$1:$A717,$A718))-(COUNTIFS($L$1:$L717,"Tor",$B$1:$B717,"&lt;&gt;"&amp;$B718,$A$1:$A717,$A718)+COUNTIFS($L$1:$L717,"ET",$B$1:$B717,"&lt;&gt;"&amp;$B718,$A$1:$A717,$A718))),"")</f>
        <v/>
      </c>
      <c r="O718" s="17"/>
      <c r="AC718" s="14"/>
      <c r="AD718" s="14"/>
      <c r="AE718" s="18"/>
      <c r="AH718" s="19">
        <f t="shared" si="46"/>
        <v>0</v>
      </c>
      <c r="AI718" s="19">
        <f t="shared" si="47"/>
        <v>180</v>
      </c>
      <c r="AM718" s="19">
        <f>IF(Abschlüsse[[#This Row],[Ergeb]]="ET","",SQRT(($AF718-$AK718)^2+($AG718-$AL718)^2))</f>
        <v>0</v>
      </c>
      <c r="AO718" s="13"/>
      <c r="AP718" s="13"/>
      <c r="AQ718" s="19" t="str">
        <f t="shared" si="44"/>
        <v/>
      </c>
      <c r="AU718" s="19" t="str">
        <f t="shared" si="45"/>
        <v/>
      </c>
    </row>
    <row r="719" spans="3:49" ht="25.05" customHeight="1">
      <c r="C719" s="17" t="str">
        <f>IF($A719="","",IF(VLOOKUP($A719,Spiele!$A$2:$D$16,3,FALSE)=$B719,"H","G"))</f>
        <v/>
      </c>
      <c r="D719" s="17" t="str">
        <f>IF($B719="","",IF(VLOOKUP($A719,Spiele!$A$2:$F$16,3,FALSE)=$B719,VLOOKUP($A719,Spiele!$A$2:$F$16,4,FALSE),VLOOKUP($A719,Spiele!$A$2:$F$16,3,FALSE)))</f>
        <v/>
      </c>
      <c r="E719" s="18">
        <f>IF(Abschlüsse[[#This Row],[Ergeb]]="ET",0,COUNTIFS($A$2:$A719,$A719,$B$2:$B719,$B719,$L$2:$L719,"&lt;&gt;ET"))</f>
        <v>0</v>
      </c>
      <c r="F719" s="11"/>
      <c r="G719" s="12"/>
      <c r="H719" s="18">
        <f>COUNTIFS('Rote Karten'!$A$2:$A$4,$A719,'Rote Karten'!$D$2:$D$4,"&lt;&gt;"&amp;$B719,'Rote Karten'!$B$2:$B$4,"&lt;"&amp;$F719,'Rote Karten'!$C$2:$C$4,"&lt;="&amp;$G719)-COUNTIFS('Rote Karten'!$A$2:$A$4,$A719,'Rote Karten'!$D$2:$D$4,$B719,'Rote Karten'!$B$2:$B$4,"&lt;"&amp;$F719,'Rote Karten'!$C$2:$C$4,"&lt;="&amp;$G719)</f>
        <v>0</v>
      </c>
      <c r="I719" s="17" t="str">
        <f>IF(OR($L719="Tor",$L719="ET"),_xlfn.IFNA(IF(VLOOKUP($A719,Spiele!$A$2:$C$16,3,FALSE)=$B719,COUNTIFS($L$2:$L719,"Tor",$B$2:$B719,$B719,$A$2:$A719,$A719)+COUNTIFS($L$2:$L719,"ET",$B$2:$B719,$B719,$A$2:$A719,$A719)&amp;":"&amp;COUNTIFS($L$2:$L719,"Tor",$B$2:$B719,"&lt;&gt;"&amp;$B719,$A$2:$A719,$A719)+COUNTIFS($L$2:$L719,"ET",$B$2:$B719,"&lt;&gt;"&amp;$B719,$A$2:$A719,$A719),COUNTIFS($L$2:$L719,"Tor",$B$2:$B719,"&lt;&gt;"&amp;$B719,$A$2:$A719,$A719)+COUNTIFS($L$2:$L719,"ET",$B$2:$B719,"&lt;&gt;"&amp;$B719,$A$2:$A719,$A719)&amp;":"&amp;COUNTIFS($L$2:$L719,"Tor",$B$2:$B719,$B719,$A$2:$A719,$A719)+COUNTIFS($L$2:$L719,"ET",$B$2:$B719,$B719,$A$2:$A719,$A719)),""),"")</f>
        <v/>
      </c>
      <c r="J719" s="18" t="str">
        <f>_xlfn.IFNA(IF(VLOOKUP($A719,Spiele!$A$2:$D$16,3,FALSE)=$B719,(COUNTIFS($L$1:$L718,"Tor",$B$1:$B718,$B719,$A$1:$A718,$A719)+COUNTIFS($L$1:$L718,"ET",$B$1:$B718,$B719,$A$1:$A718,$A719))-(COUNTIFS($L$1:$L718,"Tor",$B$1:$B718,"&lt;&gt;"&amp;$B719,$A$1:$A718,$A719)+COUNTIFS($L$1:$L718,"ET",$B$1:$B718,"&lt;&gt;"&amp;$B719,$A$1:$A718,$A719)),(COUNTIFS($L$1:$L718,"Tor",$B$1:$B718,$B719,$A$1:$A718,$A719)+COUNTIFS($L$1:$L718,"ET",$B$1:$B718,$B719,$A$1:$A718,$A719))-(COUNTIFS($L$1:$L718,"Tor",$B$1:$B718,"&lt;&gt;"&amp;$B719,$A$1:$A718,$A719)+COUNTIFS($L$1:$L718,"ET",$B$1:$B718,"&lt;&gt;"&amp;$B719,$A$1:$A718,$A719))),"")</f>
        <v/>
      </c>
      <c r="O719" s="17"/>
      <c r="AC719" s="14"/>
      <c r="AD719" s="14"/>
      <c r="AE719" s="18"/>
      <c r="AH719" s="19">
        <f t="shared" si="46"/>
        <v>0</v>
      </c>
      <c r="AI719" s="19">
        <f t="shared" si="47"/>
        <v>180</v>
      </c>
      <c r="AM719" s="19">
        <f>IF(Abschlüsse[[#This Row],[Ergeb]]="ET","",SQRT(($AF719-$AK719)^2+($AG719-$AL719)^2))</f>
        <v>0</v>
      </c>
      <c r="AO719" s="13"/>
      <c r="AP719" s="13"/>
      <c r="AQ719" s="19" t="str">
        <f t="shared" si="44"/>
        <v/>
      </c>
      <c r="AU719" s="19" t="str">
        <f t="shared" si="45"/>
        <v/>
      </c>
    </row>
    <row r="720" spans="3:49" ht="25.05" customHeight="1">
      <c r="C720" s="17" t="str">
        <f>IF($A720="","",IF(VLOOKUP($A720,Spiele!$A$2:$D$16,3,FALSE)=$B720,"H","G"))</f>
        <v/>
      </c>
      <c r="D720" s="17" t="str">
        <f>IF($B720="","",IF(VLOOKUP($A720,Spiele!$A$2:$F$16,3,FALSE)=$B720,VLOOKUP($A720,Spiele!$A$2:$F$16,4,FALSE),VLOOKUP($A720,Spiele!$A$2:$F$16,3,FALSE)))</f>
        <v/>
      </c>
      <c r="E720" s="18">
        <f>IF(Abschlüsse[[#This Row],[Ergeb]]="ET",0,COUNTIFS($A$2:$A720,$A720,$B$2:$B720,$B720,$L$2:$L720,"&lt;&gt;ET"))</f>
        <v>0</v>
      </c>
      <c r="F720" s="11"/>
      <c r="G720" s="12"/>
      <c r="H720" s="18">
        <f>COUNTIFS('Rote Karten'!$A$2:$A$4,$A720,'Rote Karten'!$D$2:$D$4,"&lt;&gt;"&amp;$B720,'Rote Karten'!$B$2:$B$4,"&lt;"&amp;$F720,'Rote Karten'!$C$2:$C$4,"&lt;="&amp;$G720)-COUNTIFS('Rote Karten'!$A$2:$A$4,$A720,'Rote Karten'!$D$2:$D$4,$B720,'Rote Karten'!$B$2:$B$4,"&lt;"&amp;$F720,'Rote Karten'!$C$2:$C$4,"&lt;="&amp;$G720)</f>
        <v>0</v>
      </c>
      <c r="I720" s="17" t="str">
        <f>IF(OR($L720="Tor",$L720="ET"),_xlfn.IFNA(IF(VLOOKUP($A720,Spiele!$A$2:$C$16,3,FALSE)=$B720,COUNTIFS($L$2:$L720,"Tor",$B$2:$B720,$B720,$A$2:$A720,$A720)+COUNTIFS($L$2:$L720,"ET",$B$2:$B720,$B720,$A$2:$A720,$A720)&amp;":"&amp;COUNTIFS($L$2:$L720,"Tor",$B$2:$B720,"&lt;&gt;"&amp;$B720,$A$2:$A720,$A720)+COUNTIFS($L$2:$L720,"ET",$B$2:$B720,"&lt;&gt;"&amp;$B720,$A$2:$A720,$A720),COUNTIFS($L$2:$L720,"Tor",$B$2:$B720,"&lt;&gt;"&amp;$B720,$A$2:$A720,$A720)+COUNTIFS($L$2:$L720,"ET",$B$2:$B720,"&lt;&gt;"&amp;$B720,$A$2:$A720,$A720)&amp;":"&amp;COUNTIFS($L$2:$L720,"Tor",$B$2:$B720,$B720,$A$2:$A720,$A720)+COUNTIFS($L$2:$L720,"ET",$B$2:$B720,$B720,$A$2:$A720,$A720)),""),"")</f>
        <v/>
      </c>
      <c r="J720" s="18" t="str">
        <f>_xlfn.IFNA(IF(VLOOKUP($A720,Spiele!$A$2:$D$16,3,FALSE)=$B720,(COUNTIFS($L$1:$L719,"Tor",$B$1:$B719,$B720,$A$1:$A719,$A720)+COUNTIFS($L$1:$L719,"ET",$B$1:$B719,$B720,$A$1:$A719,$A720))-(COUNTIFS($L$1:$L719,"Tor",$B$1:$B719,"&lt;&gt;"&amp;$B720,$A$1:$A719,$A720)+COUNTIFS($L$1:$L719,"ET",$B$1:$B719,"&lt;&gt;"&amp;$B720,$A$1:$A719,$A720)),(COUNTIFS($L$1:$L719,"Tor",$B$1:$B719,$B720,$A$1:$A719,$A720)+COUNTIFS($L$1:$L719,"ET",$B$1:$B719,$B720,$A$1:$A719,$A720))-(COUNTIFS($L$1:$L719,"Tor",$B$1:$B719,"&lt;&gt;"&amp;$B720,$A$1:$A719,$A720)+COUNTIFS($L$1:$L719,"ET",$B$1:$B719,"&lt;&gt;"&amp;$B720,$A$1:$A719,$A720))),"")</f>
        <v/>
      </c>
      <c r="O720" s="17"/>
      <c r="AC720" s="14"/>
      <c r="AD720" s="14"/>
      <c r="AE720" s="18"/>
      <c r="AH720" s="19">
        <f t="shared" si="46"/>
        <v>0</v>
      </c>
      <c r="AI720" s="19">
        <f t="shared" si="47"/>
        <v>180</v>
      </c>
      <c r="AM720" s="19">
        <f>IF(Abschlüsse[[#This Row],[Ergeb]]="ET","",SQRT(($AF720-$AK720)^2+($AG720-$AL720)^2))</f>
        <v>0</v>
      </c>
      <c r="AO720" s="13"/>
      <c r="AP720" s="13"/>
      <c r="AQ720" s="19" t="str">
        <f t="shared" si="44"/>
        <v/>
      </c>
      <c r="AU720" s="19" t="str">
        <f t="shared" si="45"/>
        <v/>
      </c>
    </row>
    <row r="721" spans="3:47" ht="25.05" customHeight="1">
      <c r="C721" s="17" t="str">
        <f>IF($A721="","",IF(VLOOKUP($A721,Spiele!$A$2:$D$16,3,FALSE)=$B721,"H","G"))</f>
        <v/>
      </c>
      <c r="D721" s="17" t="str">
        <f>IF($B721="","",IF(VLOOKUP($A721,Spiele!$A$2:$F$16,3,FALSE)=$B721,VLOOKUP($A721,Spiele!$A$2:$F$16,4,FALSE),VLOOKUP($A721,Spiele!$A$2:$F$16,3,FALSE)))</f>
        <v/>
      </c>
      <c r="E721" s="18">
        <f>IF(Abschlüsse[[#This Row],[Ergeb]]="ET",0,COUNTIFS($A$2:$A721,$A721,$B$2:$B721,$B721,$L$2:$L721,"&lt;&gt;ET"))</f>
        <v>0</v>
      </c>
      <c r="F721" s="11"/>
      <c r="G721" s="12"/>
      <c r="H721" s="18">
        <f>COUNTIFS('Rote Karten'!$A$2:$A$4,$A721,'Rote Karten'!$D$2:$D$4,"&lt;&gt;"&amp;$B721,'Rote Karten'!$B$2:$B$4,"&lt;"&amp;$F721,'Rote Karten'!$C$2:$C$4,"&lt;="&amp;$G721)-COUNTIFS('Rote Karten'!$A$2:$A$4,$A721,'Rote Karten'!$D$2:$D$4,$B721,'Rote Karten'!$B$2:$B$4,"&lt;"&amp;$F721,'Rote Karten'!$C$2:$C$4,"&lt;="&amp;$G721)</f>
        <v>0</v>
      </c>
      <c r="I721" s="17" t="str">
        <f>IF(OR($L721="Tor",$L721="ET"),_xlfn.IFNA(IF(VLOOKUP($A721,Spiele!$A$2:$C$16,3,FALSE)=$B721,COUNTIFS($L$2:$L721,"Tor",$B$2:$B721,$B721,$A$2:$A721,$A721)+COUNTIFS($L$2:$L721,"ET",$B$2:$B721,$B721,$A$2:$A721,$A721)&amp;":"&amp;COUNTIFS($L$2:$L721,"Tor",$B$2:$B721,"&lt;&gt;"&amp;$B721,$A$2:$A721,$A721)+COUNTIFS($L$2:$L721,"ET",$B$2:$B721,"&lt;&gt;"&amp;$B721,$A$2:$A721,$A721),COUNTIFS($L$2:$L721,"Tor",$B$2:$B721,"&lt;&gt;"&amp;$B721,$A$2:$A721,$A721)+COUNTIFS($L$2:$L721,"ET",$B$2:$B721,"&lt;&gt;"&amp;$B721,$A$2:$A721,$A721)&amp;":"&amp;COUNTIFS($L$2:$L721,"Tor",$B$2:$B721,$B721,$A$2:$A721,$A721)+COUNTIFS($L$2:$L721,"ET",$B$2:$B721,$B721,$A$2:$A721,$A721)),""),"")</f>
        <v/>
      </c>
      <c r="J721" s="18" t="str">
        <f>_xlfn.IFNA(IF(VLOOKUP($A721,Spiele!$A$2:$D$16,3,FALSE)=$B721,(COUNTIFS($L$1:$L720,"Tor",$B$1:$B720,$B721,$A$1:$A720,$A721)+COUNTIFS($L$1:$L720,"ET",$B$1:$B720,$B721,$A$1:$A720,$A721))-(COUNTIFS($L$1:$L720,"Tor",$B$1:$B720,"&lt;&gt;"&amp;$B721,$A$1:$A720,$A721)+COUNTIFS($L$1:$L720,"ET",$B$1:$B720,"&lt;&gt;"&amp;$B721,$A$1:$A720,$A721)),(COUNTIFS($L$1:$L720,"Tor",$B$1:$B720,$B721,$A$1:$A720,$A721)+COUNTIFS($L$1:$L720,"ET",$B$1:$B720,$B721,$A$1:$A720,$A721))-(COUNTIFS($L$1:$L720,"Tor",$B$1:$B720,"&lt;&gt;"&amp;$B721,$A$1:$A720,$A721)+COUNTIFS($L$1:$L720,"ET",$B$1:$B720,"&lt;&gt;"&amp;$B721,$A$1:$A720,$A721))),"")</f>
        <v/>
      </c>
      <c r="O721" s="17"/>
      <c r="AC721" s="14"/>
      <c r="AD721" s="14"/>
      <c r="AE721" s="18"/>
      <c r="AH721" s="19">
        <f t="shared" si="46"/>
        <v>0</v>
      </c>
      <c r="AI721" s="19">
        <f t="shared" si="47"/>
        <v>180</v>
      </c>
      <c r="AM721" s="19">
        <f>IF(Abschlüsse[[#This Row],[Ergeb]]="ET","",SQRT(($AF721-$AK721)^2+($AG721-$AL721)^2))</f>
        <v>0</v>
      </c>
      <c r="AO721" s="13"/>
      <c r="AP721" s="13"/>
      <c r="AQ721" s="19" t="str">
        <f t="shared" si="44"/>
        <v/>
      </c>
      <c r="AU721" s="19" t="str">
        <f t="shared" si="45"/>
        <v/>
      </c>
    </row>
    <row r="722" spans="3:47" ht="25.05" customHeight="1">
      <c r="C722" s="17" t="str">
        <f>IF($A722="","",IF(VLOOKUP($A722,Spiele!$A$2:$D$16,3,FALSE)=$B722,"H","G"))</f>
        <v/>
      </c>
      <c r="D722" s="17" t="str">
        <f>IF($B722="","",IF(VLOOKUP($A722,Spiele!$A$2:$F$16,3,FALSE)=$B722,VLOOKUP($A722,Spiele!$A$2:$F$16,4,FALSE),VLOOKUP($A722,Spiele!$A$2:$F$16,3,FALSE)))</f>
        <v/>
      </c>
      <c r="E722" s="18">
        <f>IF(Abschlüsse[[#This Row],[Ergeb]]="ET",0,COUNTIFS($A$2:$A722,$A722,$B$2:$B722,$B722,$L$2:$L722,"&lt;&gt;ET"))</f>
        <v>0</v>
      </c>
      <c r="F722" s="11"/>
      <c r="G722" s="12"/>
      <c r="H722" s="18">
        <f>COUNTIFS('Rote Karten'!$A$2:$A$4,$A722,'Rote Karten'!$D$2:$D$4,"&lt;&gt;"&amp;$B722,'Rote Karten'!$B$2:$B$4,"&lt;"&amp;$F722,'Rote Karten'!$C$2:$C$4,"&lt;="&amp;$G722)-COUNTIFS('Rote Karten'!$A$2:$A$4,$A722,'Rote Karten'!$D$2:$D$4,$B722,'Rote Karten'!$B$2:$B$4,"&lt;"&amp;$F722,'Rote Karten'!$C$2:$C$4,"&lt;="&amp;$G722)</f>
        <v>0</v>
      </c>
      <c r="I722" s="17" t="str">
        <f>IF(OR($L722="Tor",$L722="ET"),_xlfn.IFNA(IF(VLOOKUP($A722,Spiele!$A$2:$C$16,3,FALSE)=$B722,COUNTIFS($L$2:$L722,"Tor",$B$2:$B722,$B722,$A$2:$A722,$A722)+COUNTIFS($L$2:$L722,"ET",$B$2:$B722,$B722,$A$2:$A722,$A722)&amp;":"&amp;COUNTIFS($L$2:$L722,"Tor",$B$2:$B722,"&lt;&gt;"&amp;$B722,$A$2:$A722,$A722)+COUNTIFS($L$2:$L722,"ET",$B$2:$B722,"&lt;&gt;"&amp;$B722,$A$2:$A722,$A722),COUNTIFS($L$2:$L722,"Tor",$B$2:$B722,"&lt;&gt;"&amp;$B722,$A$2:$A722,$A722)+COUNTIFS($L$2:$L722,"ET",$B$2:$B722,"&lt;&gt;"&amp;$B722,$A$2:$A722,$A722)&amp;":"&amp;COUNTIFS($L$2:$L722,"Tor",$B$2:$B722,$B722,$A$2:$A722,$A722)+COUNTIFS($L$2:$L722,"ET",$B$2:$B722,$B722,$A$2:$A722,$A722)),""),"")</f>
        <v/>
      </c>
      <c r="J722" s="18" t="str">
        <f>_xlfn.IFNA(IF(VLOOKUP($A722,Spiele!$A$2:$D$16,3,FALSE)=$B722,(COUNTIFS($L$1:$L721,"Tor",$B$1:$B721,$B722,$A$1:$A721,$A722)+COUNTIFS($L$1:$L721,"ET",$B$1:$B721,$B722,$A$1:$A721,$A722))-(COUNTIFS($L$1:$L721,"Tor",$B$1:$B721,"&lt;&gt;"&amp;$B722,$A$1:$A721,$A722)+COUNTIFS($L$1:$L721,"ET",$B$1:$B721,"&lt;&gt;"&amp;$B722,$A$1:$A721,$A722)),(COUNTIFS($L$1:$L721,"Tor",$B$1:$B721,$B722,$A$1:$A721,$A722)+COUNTIFS($L$1:$L721,"ET",$B$1:$B721,$B722,$A$1:$A721,$A722))-(COUNTIFS($L$1:$L721,"Tor",$B$1:$B721,"&lt;&gt;"&amp;$B722,$A$1:$A721,$A722)+COUNTIFS($L$1:$L721,"ET",$B$1:$B721,"&lt;&gt;"&amp;$B722,$A$1:$A721,$A722))),"")</f>
        <v/>
      </c>
      <c r="O722" s="17"/>
      <c r="AC722" s="14"/>
      <c r="AD722" s="14"/>
      <c r="AE722" s="18"/>
      <c r="AH722" s="19">
        <f t="shared" si="46"/>
        <v>0</v>
      </c>
      <c r="AI722" s="19">
        <f t="shared" si="47"/>
        <v>180</v>
      </c>
      <c r="AM722" s="19">
        <f>IF(Abschlüsse[[#This Row],[Ergeb]]="ET","",SQRT(($AF722-$AK722)^2+($AG722-$AL722)^2))</f>
        <v>0</v>
      </c>
      <c r="AO722" s="13"/>
      <c r="AP722" s="13"/>
      <c r="AQ722" s="19" t="str">
        <f t="shared" si="44"/>
        <v/>
      </c>
      <c r="AU722" s="19" t="str">
        <f t="shared" si="45"/>
        <v/>
      </c>
    </row>
    <row r="723" spans="3:47" ht="25.05" customHeight="1">
      <c r="C723" s="17" t="str">
        <f>IF($A723="","",IF(VLOOKUP($A723,Spiele!$A$2:$D$16,3,FALSE)=$B723,"H","G"))</f>
        <v/>
      </c>
      <c r="D723" s="17" t="str">
        <f>IF($B723="","",IF(VLOOKUP($A723,Spiele!$A$2:$F$16,3,FALSE)=$B723,VLOOKUP($A723,Spiele!$A$2:$F$16,4,FALSE),VLOOKUP($A723,Spiele!$A$2:$F$16,3,FALSE)))</f>
        <v/>
      </c>
      <c r="E723" s="18">
        <f>IF(Abschlüsse[[#This Row],[Ergeb]]="ET",0,COUNTIFS($A$2:$A723,$A723,$B$2:$B723,$B723,$L$2:$L723,"&lt;&gt;ET"))</f>
        <v>0</v>
      </c>
      <c r="F723" s="11"/>
      <c r="G723" s="12"/>
      <c r="H723" s="18">
        <f>COUNTIFS('Rote Karten'!$A$2:$A$4,$A723,'Rote Karten'!$D$2:$D$4,"&lt;&gt;"&amp;$B723,'Rote Karten'!$B$2:$B$4,"&lt;"&amp;$F723,'Rote Karten'!$C$2:$C$4,"&lt;="&amp;$G723)-COUNTIFS('Rote Karten'!$A$2:$A$4,$A723,'Rote Karten'!$D$2:$D$4,$B723,'Rote Karten'!$B$2:$B$4,"&lt;"&amp;$F723,'Rote Karten'!$C$2:$C$4,"&lt;="&amp;$G723)</f>
        <v>0</v>
      </c>
      <c r="I723" s="17" t="str">
        <f>IF(OR($L723="Tor",$L723="ET"),_xlfn.IFNA(IF(VLOOKUP($A723,Spiele!$A$2:$C$16,3,FALSE)=$B723,COUNTIFS($L$2:$L723,"Tor",$B$2:$B723,$B723,$A$2:$A723,$A723)+COUNTIFS($L$2:$L723,"ET",$B$2:$B723,$B723,$A$2:$A723,$A723)&amp;":"&amp;COUNTIFS($L$2:$L723,"Tor",$B$2:$B723,"&lt;&gt;"&amp;$B723,$A$2:$A723,$A723)+COUNTIFS($L$2:$L723,"ET",$B$2:$B723,"&lt;&gt;"&amp;$B723,$A$2:$A723,$A723),COUNTIFS($L$2:$L723,"Tor",$B$2:$B723,"&lt;&gt;"&amp;$B723,$A$2:$A723,$A723)+COUNTIFS($L$2:$L723,"ET",$B$2:$B723,"&lt;&gt;"&amp;$B723,$A$2:$A723,$A723)&amp;":"&amp;COUNTIFS($L$2:$L723,"Tor",$B$2:$B723,$B723,$A$2:$A723,$A723)+COUNTIFS($L$2:$L723,"ET",$B$2:$B723,$B723,$A$2:$A723,$A723)),""),"")</f>
        <v/>
      </c>
      <c r="J723" s="18" t="str">
        <f>_xlfn.IFNA(IF(VLOOKUP($A723,Spiele!$A$2:$D$16,3,FALSE)=$B723,(COUNTIFS($L$1:$L722,"Tor",$B$1:$B722,$B723,$A$1:$A722,$A723)+COUNTIFS($L$1:$L722,"ET",$B$1:$B722,$B723,$A$1:$A722,$A723))-(COUNTIFS($L$1:$L722,"Tor",$B$1:$B722,"&lt;&gt;"&amp;$B723,$A$1:$A722,$A723)+COUNTIFS($L$1:$L722,"ET",$B$1:$B722,"&lt;&gt;"&amp;$B723,$A$1:$A722,$A723)),(COUNTIFS($L$1:$L722,"Tor",$B$1:$B722,$B723,$A$1:$A722,$A723)+COUNTIFS($L$1:$L722,"ET",$B$1:$B722,$B723,$A$1:$A722,$A723))-(COUNTIFS($L$1:$L722,"Tor",$B$1:$B722,"&lt;&gt;"&amp;$B723,$A$1:$A722,$A723)+COUNTIFS($L$1:$L722,"ET",$B$1:$B722,"&lt;&gt;"&amp;$B723,$A$1:$A722,$A723))),"")</f>
        <v/>
      </c>
      <c r="O723" s="17"/>
      <c r="AC723" s="14"/>
      <c r="AD723" s="14"/>
      <c r="AE723" s="18"/>
      <c r="AH723" s="19">
        <f t="shared" si="46"/>
        <v>0</v>
      </c>
      <c r="AI723" s="19">
        <f t="shared" si="47"/>
        <v>180</v>
      </c>
      <c r="AM723" s="19">
        <f>IF(Abschlüsse[[#This Row],[Ergeb]]="ET","",SQRT(($AF723-$AK723)^2+($AG723-$AL723)^2))</f>
        <v>0</v>
      </c>
      <c r="AO723" s="13"/>
      <c r="AP723" s="13"/>
      <c r="AQ723" s="19" t="str">
        <f t="shared" si="44"/>
        <v/>
      </c>
      <c r="AU723" s="19" t="str">
        <f t="shared" si="45"/>
        <v/>
      </c>
    </row>
    <row r="724" spans="3:47" ht="25.05" customHeight="1">
      <c r="C724" s="17" t="str">
        <f>IF($A724="","",IF(VLOOKUP($A724,Spiele!$A$2:$D$16,3,FALSE)=$B724,"H","G"))</f>
        <v/>
      </c>
      <c r="D724" s="17" t="str">
        <f>IF($B724="","",IF(VLOOKUP($A724,Spiele!$A$2:$F$16,3,FALSE)=$B724,VLOOKUP($A724,Spiele!$A$2:$F$16,4,FALSE),VLOOKUP($A724,Spiele!$A$2:$F$16,3,FALSE)))</f>
        <v/>
      </c>
      <c r="E724" s="18">
        <f>IF(Abschlüsse[[#This Row],[Ergeb]]="ET",0,COUNTIFS($A$2:$A724,$A724,$B$2:$B724,$B724,$L$2:$L724,"&lt;&gt;ET"))</f>
        <v>0</v>
      </c>
      <c r="F724" s="11"/>
      <c r="G724" s="12"/>
      <c r="H724" s="18">
        <f>COUNTIFS('Rote Karten'!$A$2:$A$4,$A724,'Rote Karten'!$D$2:$D$4,"&lt;&gt;"&amp;$B724,'Rote Karten'!$B$2:$B$4,"&lt;"&amp;$F724,'Rote Karten'!$C$2:$C$4,"&lt;="&amp;$G724)-COUNTIFS('Rote Karten'!$A$2:$A$4,$A724,'Rote Karten'!$D$2:$D$4,$B724,'Rote Karten'!$B$2:$B$4,"&lt;"&amp;$F724,'Rote Karten'!$C$2:$C$4,"&lt;="&amp;$G724)</f>
        <v>0</v>
      </c>
      <c r="I724" s="17" t="str">
        <f>IF(OR($L724="Tor",$L724="ET"),_xlfn.IFNA(IF(VLOOKUP($A724,Spiele!$A$2:$C$16,3,FALSE)=$B724,COUNTIFS($L$2:$L724,"Tor",$B$2:$B724,$B724,$A$2:$A724,$A724)+COUNTIFS($L$2:$L724,"ET",$B$2:$B724,$B724,$A$2:$A724,$A724)&amp;":"&amp;COUNTIFS($L$2:$L724,"Tor",$B$2:$B724,"&lt;&gt;"&amp;$B724,$A$2:$A724,$A724)+COUNTIFS($L$2:$L724,"ET",$B$2:$B724,"&lt;&gt;"&amp;$B724,$A$2:$A724,$A724),COUNTIFS($L$2:$L724,"Tor",$B$2:$B724,"&lt;&gt;"&amp;$B724,$A$2:$A724,$A724)+COUNTIFS($L$2:$L724,"ET",$B$2:$B724,"&lt;&gt;"&amp;$B724,$A$2:$A724,$A724)&amp;":"&amp;COUNTIFS($L$2:$L724,"Tor",$B$2:$B724,$B724,$A$2:$A724,$A724)+COUNTIFS($L$2:$L724,"ET",$B$2:$B724,$B724,$A$2:$A724,$A724)),""),"")</f>
        <v/>
      </c>
      <c r="J724" s="18" t="str">
        <f>_xlfn.IFNA(IF(VLOOKUP($A724,Spiele!$A$2:$D$16,3,FALSE)=$B724,(COUNTIFS($L$1:$L723,"Tor",$B$1:$B723,$B724,$A$1:$A723,$A724)+COUNTIFS($L$1:$L723,"ET",$B$1:$B723,$B724,$A$1:$A723,$A724))-(COUNTIFS($L$1:$L723,"Tor",$B$1:$B723,"&lt;&gt;"&amp;$B724,$A$1:$A723,$A724)+COUNTIFS($L$1:$L723,"ET",$B$1:$B723,"&lt;&gt;"&amp;$B724,$A$1:$A723,$A724)),(COUNTIFS($L$1:$L723,"Tor",$B$1:$B723,$B724,$A$1:$A723,$A724)+COUNTIFS($L$1:$L723,"ET",$B$1:$B723,$B724,$A$1:$A723,$A724))-(COUNTIFS($L$1:$L723,"Tor",$B$1:$B723,"&lt;&gt;"&amp;$B724,$A$1:$A723,$A724)+COUNTIFS($L$1:$L723,"ET",$B$1:$B723,"&lt;&gt;"&amp;$B724,$A$1:$A723,$A724))),"")</f>
        <v/>
      </c>
      <c r="O724" s="17"/>
      <c r="AC724" s="14"/>
      <c r="AD724" s="14"/>
      <c r="AE724" s="18"/>
      <c r="AH724" s="19">
        <f t="shared" si="46"/>
        <v>0</v>
      </c>
      <c r="AI724" s="19">
        <f t="shared" si="47"/>
        <v>180</v>
      </c>
      <c r="AM724" s="19">
        <f>IF(Abschlüsse[[#This Row],[Ergeb]]="ET","",SQRT(($AF724-$AK724)^2+($AG724-$AL724)^2))</f>
        <v>0</v>
      </c>
      <c r="AO724" s="13"/>
      <c r="AP724" s="13"/>
      <c r="AQ724" s="19" t="str">
        <f t="shared" si="44"/>
        <v/>
      </c>
      <c r="AU724" s="19" t="str">
        <f t="shared" si="45"/>
        <v/>
      </c>
    </row>
    <row r="725" spans="3:47" ht="25.05" customHeight="1">
      <c r="C725" s="17" t="str">
        <f>IF($A725="","",IF(VLOOKUP($A725,Spiele!$A$2:$D$16,3,FALSE)=$B725,"H","G"))</f>
        <v/>
      </c>
      <c r="D725" s="17" t="str">
        <f>IF($B725="","",IF(VLOOKUP($A725,Spiele!$A$2:$F$16,3,FALSE)=$B725,VLOOKUP($A725,Spiele!$A$2:$F$16,4,FALSE),VLOOKUP($A725,Spiele!$A$2:$F$16,3,FALSE)))</f>
        <v/>
      </c>
      <c r="E725" s="18">
        <f>IF(Abschlüsse[[#This Row],[Ergeb]]="ET",0,COUNTIFS($A$2:$A725,$A725,$B$2:$B725,$B725,$L$2:$L725,"&lt;&gt;ET"))</f>
        <v>0</v>
      </c>
      <c r="F725" s="11"/>
      <c r="G725" s="12"/>
      <c r="H725" s="18">
        <f>COUNTIFS('Rote Karten'!$A$2:$A$4,$A725,'Rote Karten'!$D$2:$D$4,"&lt;&gt;"&amp;$B725,'Rote Karten'!$B$2:$B$4,"&lt;"&amp;$F725,'Rote Karten'!$C$2:$C$4,"&lt;="&amp;$G725)-COUNTIFS('Rote Karten'!$A$2:$A$4,$A725,'Rote Karten'!$D$2:$D$4,$B725,'Rote Karten'!$B$2:$B$4,"&lt;"&amp;$F725,'Rote Karten'!$C$2:$C$4,"&lt;="&amp;$G725)</f>
        <v>0</v>
      </c>
      <c r="I725" s="17" t="str">
        <f>IF(OR($L725="Tor",$L725="ET"),_xlfn.IFNA(IF(VLOOKUP($A725,Spiele!$A$2:$C$16,3,FALSE)=$B725,COUNTIFS($L$2:$L725,"Tor",$B$2:$B725,$B725,$A$2:$A725,$A725)+COUNTIFS($L$2:$L725,"ET",$B$2:$B725,$B725,$A$2:$A725,$A725)&amp;":"&amp;COUNTIFS($L$2:$L725,"Tor",$B$2:$B725,"&lt;&gt;"&amp;$B725,$A$2:$A725,$A725)+COUNTIFS($L$2:$L725,"ET",$B$2:$B725,"&lt;&gt;"&amp;$B725,$A$2:$A725,$A725),COUNTIFS($L$2:$L725,"Tor",$B$2:$B725,"&lt;&gt;"&amp;$B725,$A$2:$A725,$A725)+COUNTIFS($L$2:$L725,"ET",$B$2:$B725,"&lt;&gt;"&amp;$B725,$A$2:$A725,$A725)&amp;":"&amp;COUNTIFS($L$2:$L725,"Tor",$B$2:$B725,$B725,$A$2:$A725,$A725)+COUNTIFS($L$2:$L725,"ET",$B$2:$B725,$B725,$A$2:$A725,$A725)),""),"")</f>
        <v/>
      </c>
      <c r="J725" s="18" t="str">
        <f>_xlfn.IFNA(IF(VLOOKUP($A725,Spiele!$A$2:$D$16,3,FALSE)=$B725,(COUNTIFS($L$1:$L724,"Tor",$B$1:$B724,$B725,$A$1:$A724,$A725)+COUNTIFS($L$1:$L724,"ET",$B$1:$B724,$B725,$A$1:$A724,$A725))-(COUNTIFS($L$1:$L724,"Tor",$B$1:$B724,"&lt;&gt;"&amp;$B725,$A$1:$A724,$A725)+COUNTIFS($L$1:$L724,"ET",$B$1:$B724,"&lt;&gt;"&amp;$B725,$A$1:$A724,$A725)),(COUNTIFS($L$1:$L724,"Tor",$B$1:$B724,$B725,$A$1:$A724,$A725)+COUNTIFS($L$1:$L724,"ET",$B$1:$B724,$B725,$A$1:$A724,$A725))-(COUNTIFS($L$1:$L724,"Tor",$B$1:$B724,"&lt;&gt;"&amp;$B725,$A$1:$A724,$A725)+COUNTIFS($L$1:$L724,"ET",$B$1:$B724,"&lt;&gt;"&amp;$B725,$A$1:$A724,$A725))),"")</f>
        <v/>
      </c>
      <c r="O725" s="17"/>
      <c r="AC725" s="14"/>
      <c r="AD725" s="14"/>
      <c r="AE725" s="18"/>
      <c r="AH725" s="19">
        <f t="shared" si="46"/>
        <v>0</v>
      </c>
      <c r="AI725" s="19">
        <f t="shared" si="47"/>
        <v>180</v>
      </c>
      <c r="AM725" s="19">
        <f>IF(Abschlüsse[[#This Row],[Ergeb]]="ET","",SQRT(($AF725-$AK725)^2+($AG725-$AL725)^2))</f>
        <v>0</v>
      </c>
      <c r="AO725" s="13"/>
      <c r="AP725" s="13"/>
      <c r="AQ725" s="19" t="str">
        <f t="shared" si="44"/>
        <v/>
      </c>
      <c r="AU725" s="19" t="str">
        <f t="shared" si="45"/>
        <v/>
      </c>
    </row>
    <row r="726" spans="3:47" ht="25.05" customHeight="1">
      <c r="C726" s="17" t="str">
        <f>IF($A726="","",IF(VLOOKUP($A726,Spiele!$A$2:$D$16,3,FALSE)=$B726,"H","G"))</f>
        <v/>
      </c>
      <c r="D726" s="17" t="str">
        <f>IF($B726="","",IF(VLOOKUP($A726,Spiele!$A$2:$F$16,3,FALSE)=$B726,VLOOKUP($A726,Spiele!$A$2:$F$16,4,FALSE),VLOOKUP($A726,Spiele!$A$2:$F$16,3,FALSE)))</f>
        <v/>
      </c>
      <c r="E726" s="18">
        <f>IF(Abschlüsse[[#This Row],[Ergeb]]="ET",0,COUNTIFS($A$2:$A726,$A726,$B$2:$B726,$B726,$L$2:$L726,"&lt;&gt;ET"))</f>
        <v>0</v>
      </c>
      <c r="F726" s="11"/>
      <c r="G726" s="12"/>
      <c r="H726" s="18">
        <f>COUNTIFS('Rote Karten'!$A$2:$A$4,$A726,'Rote Karten'!$D$2:$D$4,"&lt;&gt;"&amp;$B726,'Rote Karten'!$B$2:$B$4,"&lt;"&amp;$F726,'Rote Karten'!$C$2:$C$4,"&lt;="&amp;$G726)-COUNTIFS('Rote Karten'!$A$2:$A$4,$A726,'Rote Karten'!$D$2:$D$4,$B726,'Rote Karten'!$B$2:$B$4,"&lt;"&amp;$F726,'Rote Karten'!$C$2:$C$4,"&lt;="&amp;$G726)</f>
        <v>0</v>
      </c>
      <c r="I726" s="17" t="str">
        <f>IF(OR($L726="Tor",$L726="ET"),_xlfn.IFNA(IF(VLOOKUP($A726,Spiele!$A$2:$C$16,3,FALSE)=$B726,COUNTIFS($L$2:$L726,"Tor",$B$2:$B726,$B726,$A$2:$A726,$A726)+COUNTIFS($L$2:$L726,"ET",$B$2:$B726,$B726,$A$2:$A726,$A726)&amp;":"&amp;COUNTIFS($L$2:$L726,"Tor",$B$2:$B726,"&lt;&gt;"&amp;$B726,$A$2:$A726,$A726)+COUNTIFS($L$2:$L726,"ET",$B$2:$B726,"&lt;&gt;"&amp;$B726,$A$2:$A726,$A726),COUNTIFS($L$2:$L726,"Tor",$B$2:$B726,"&lt;&gt;"&amp;$B726,$A$2:$A726,$A726)+COUNTIFS($L$2:$L726,"ET",$B$2:$B726,"&lt;&gt;"&amp;$B726,$A$2:$A726,$A726)&amp;":"&amp;COUNTIFS($L$2:$L726,"Tor",$B$2:$B726,$B726,$A$2:$A726,$A726)+COUNTIFS($L$2:$L726,"ET",$B$2:$B726,$B726,$A$2:$A726,$A726)),""),"")</f>
        <v/>
      </c>
      <c r="J726" s="18" t="str">
        <f>_xlfn.IFNA(IF(VLOOKUP($A726,Spiele!$A$2:$D$16,3,FALSE)=$B726,(COUNTIFS($L$1:$L725,"Tor",$B$1:$B725,$B726,$A$1:$A725,$A726)+COUNTIFS($L$1:$L725,"ET",$B$1:$B725,$B726,$A$1:$A725,$A726))-(COUNTIFS($L$1:$L725,"Tor",$B$1:$B725,"&lt;&gt;"&amp;$B726,$A$1:$A725,$A726)+COUNTIFS($L$1:$L725,"ET",$B$1:$B725,"&lt;&gt;"&amp;$B726,$A$1:$A725,$A726)),(COUNTIFS($L$1:$L725,"Tor",$B$1:$B725,$B726,$A$1:$A725,$A726)+COUNTIFS($L$1:$L725,"ET",$B$1:$B725,$B726,$A$1:$A725,$A726))-(COUNTIFS($L$1:$L725,"Tor",$B$1:$B725,"&lt;&gt;"&amp;$B726,$A$1:$A725,$A726)+COUNTIFS($L$1:$L725,"ET",$B$1:$B725,"&lt;&gt;"&amp;$B726,$A$1:$A725,$A726))),"")</f>
        <v/>
      </c>
      <c r="O726" s="17"/>
      <c r="AC726" s="14"/>
      <c r="AD726" s="14"/>
      <c r="AE726" s="18"/>
      <c r="AH726" s="19">
        <f t="shared" si="46"/>
        <v>0</v>
      </c>
      <c r="AI726" s="19">
        <f t="shared" si="47"/>
        <v>180</v>
      </c>
      <c r="AM726" s="19">
        <f>IF(Abschlüsse[[#This Row],[Ergeb]]="ET","",SQRT(($AF726-$AK726)^2+($AG726-$AL726)^2))</f>
        <v>0</v>
      </c>
      <c r="AO726" s="13"/>
      <c r="AP726" s="13"/>
      <c r="AQ726" s="19" t="str">
        <f t="shared" si="44"/>
        <v/>
      </c>
      <c r="AU726" s="19" t="str">
        <f t="shared" si="45"/>
        <v/>
      </c>
    </row>
    <row r="727" spans="3:47" ht="25.05" customHeight="1">
      <c r="C727" s="17" t="str">
        <f>IF($A727="","",IF(VLOOKUP($A727,Spiele!$A$2:$D$16,3,FALSE)=$B727,"H","G"))</f>
        <v/>
      </c>
      <c r="D727" s="17" t="str">
        <f>IF($B727="","",IF(VLOOKUP($A727,Spiele!$A$2:$F$16,3,FALSE)=$B727,VLOOKUP($A727,Spiele!$A$2:$F$16,4,FALSE),VLOOKUP($A727,Spiele!$A$2:$F$16,3,FALSE)))</f>
        <v/>
      </c>
      <c r="E727" s="18">
        <f>IF(Abschlüsse[[#This Row],[Ergeb]]="ET",0,COUNTIFS($A$2:$A727,$A727,$B$2:$B727,$B727,$L$2:$L727,"&lt;&gt;ET"))</f>
        <v>0</v>
      </c>
      <c r="F727" s="11"/>
      <c r="G727" s="12"/>
      <c r="H727" s="18">
        <f>COUNTIFS('Rote Karten'!$A$2:$A$4,$A727,'Rote Karten'!$D$2:$D$4,"&lt;&gt;"&amp;$B727,'Rote Karten'!$B$2:$B$4,"&lt;"&amp;$F727,'Rote Karten'!$C$2:$C$4,"&lt;="&amp;$G727)-COUNTIFS('Rote Karten'!$A$2:$A$4,$A727,'Rote Karten'!$D$2:$D$4,$B727,'Rote Karten'!$B$2:$B$4,"&lt;"&amp;$F727,'Rote Karten'!$C$2:$C$4,"&lt;="&amp;$G727)</f>
        <v>0</v>
      </c>
      <c r="I727" s="17" t="str">
        <f>IF(OR($L727="Tor",$L727="ET"),_xlfn.IFNA(IF(VLOOKUP($A727,Spiele!$A$2:$C$16,3,FALSE)=$B727,COUNTIFS($L$2:$L727,"Tor",$B$2:$B727,$B727,$A$2:$A727,$A727)+COUNTIFS($L$2:$L727,"ET",$B$2:$B727,$B727,$A$2:$A727,$A727)&amp;":"&amp;COUNTIFS($L$2:$L727,"Tor",$B$2:$B727,"&lt;&gt;"&amp;$B727,$A$2:$A727,$A727)+COUNTIFS($L$2:$L727,"ET",$B$2:$B727,"&lt;&gt;"&amp;$B727,$A$2:$A727,$A727),COUNTIFS($L$2:$L727,"Tor",$B$2:$B727,"&lt;&gt;"&amp;$B727,$A$2:$A727,$A727)+COUNTIFS($L$2:$L727,"ET",$B$2:$B727,"&lt;&gt;"&amp;$B727,$A$2:$A727,$A727)&amp;":"&amp;COUNTIFS($L$2:$L727,"Tor",$B$2:$B727,$B727,$A$2:$A727,$A727)+COUNTIFS($L$2:$L727,"ET",$B$2:$B727,$B727,$A$2:$A727,$A727)),""),"")</f>
        <v/>
      </c>
      <c r="J727" s="18" t="str">
        <f>_xlfn.IFNA(IF(VLOOKUP($A727,Spiele!$A$2:$D$16,3,FALSE)=$B727,(COUNTIFS($L$1:$L726,"Tor",$B$1:$B726,$B727,$A$1:$A726,$A727)+COUNTIFS($L$1:$L726,"ET",$B$1:$B726,$B727,$A$1:$A726,$A727))-(COUNTIFS($L$1:$L726,"Tor",$B$1:$B726,"&lt;&gt;"&amp;$B727,$A$1:$A726,$A727)+COUNTIFS($L$1:$L726,"ET",$B$1:$B726,"&lt;&gt;"&amp;$B727,$A$1:$A726,$A727)),(COUNTIFS($L$1:$L726,"Tor",$B$1:$B726,$B727,$A$1:$A726,$A727)+COUNTIFS($L$1:$L726,"ET",$B$1:$B726,$B727,$A$1:$A726,$A727))-(COUNTIFS($L$1:$L726,"Tor",$B$1:$B726,"&lt;&gt;"&amp;$B727,$A$1:$A726,$A727)+COUNTIFS($L$1:$L726,"ET",$B$1:$B726,"&lt;&gt;"&amp;$B727,$A$1:$A726,$A727))),"")</f>
        <v/>
      </c>
      <c r="O727" s="17"/>
      <c r="AC727" s="14"/>
      <c r="AD727" s="14"/>
      <c r="AE727" s="18"/>
      <c r="AH727" s="19">
        <f t="shared" si="46"/>
        <v>0</v>
      </c>
      <c r="AI727" s="19">
        <f t="shared" si="47"/>
        <v>180</v>
      </c>
      <c r="AM727" s="19">
        <f>IF(Abschlüsse[[#This Row],[Ergeb]]="ET","",SQRT(($AF727-$AK727)^2+($AG727-$AL727)^2))</f>
        <v>0</v>
      </c>
      <c r="AO727" s="13"/>
      <c r="AP727" s="13"/>
      <c r="AQ727" s="19" t="str">
        <f t="shared" si="44"/>
        <v/>
      </c>
      <c r="AU727" s="19" t="str">
        <f t="shared" si="45"/>
        <v/>
      </c>
    </row>
    <row r="728" spans="3:47" ht="25.05" customHeight="1">
      <c r="C728" s="17" t="str">
        <f>IF($A728="","",IF(VLOOKUP($A728,Spiele!$A$2:$D$16,3,FALSE)=$B728,"H","G"))</f>
        <v/>
      </c>
      <c r="D728" s="17" t="str">
        <f>IF($B728="","",IF(VLOOKUP($A728,Spiele!$A$2:$F$16,3,FALSE)=$B728,VLOOKUP($A728,Spiele!$A$2:$F$16,4,FALSE),VLOOKUP($A728,Spiele!$A$2:$F$16,3,FALSE)))</f>
        <v/>
      </c>
      <c r="E728" s="18">
        <f>IF(Abschlüsse[[#This Row],[Ergeb]]="ET",0,COUNTIFS($A$2:$A728,$A728,$B$2:$B728,$B728,$L$2:$L728,"&lt;&gt;ET"))</f>
        <v>0</v>
      </c>
      <c r="F728" s="11"/>
      <c r="G728" s="12"/>
      <c r="H728" s="18">
        <f>COUNTIFS('Rote Karten'!$A$2:$A$4,$A728,'Rote Karten'!$D$2:$D$4,"&lt;&gt;"&amp;$B728,'Rote Karten'!$B$2:$B$4,"&lt;"&amp;$F728,'Rote Karten'!$C$2:$C$4,"&lt;="&amp;$G728)-COUNTIFS('Rote Karten'!$A$2:$A$4,$A728,'Rote Karten'!$D$2:$D$4,$B728,'Rote Karten'!$B$2:$B$4,"&lt;"&amp;$F728,'Rote Karten'!$C$2:$C$4,"&lt;="&amp;$G728)</f>
        <v>0</v>
      </c>
      <c r="I728" s="17" t="str">
        <f>IF(OR($L728="Tor",$L728="ET"),_xlfn.IFNA(IF(VLOOKUP($A728,Spiele!$A$2:$C$16,3,FALSE)=$B728,COUNTIFS($L$2:$L728,"Tor",$B$2:$B728,$B728,$A$2:$A728,$A728)+COUNTIFS($L$2:$L728,"ET",$B$2:$B728,$B728,$A$2:$A728,$A728)&amp;":"&amp;COUNTIFS($L$2:$L728,"Tor",$B$2:$B728,"&lt;&gt;"&amp;$B728,$A$2:$A728,$A728)+COUNTIFS($L$2:$L728,"ET",$B$2:$B728,"&lt;&gt;"&amp;$B728,$A$2:$A728,$A728),COUNTIFS($L$2:$L728,"Tor",$B$2:$B728,"&lt;&gt;"&amp;$B728,$A$2:$A728,$A728)+COUNTIFS($L$2:$L728,"ET",$B$2:$B728,"&lt;&gt;"&amp;$B728,$A$2:$A728,$A728)&amp;":"&amp;COUNTIFS($L$2:$L728,"Tor",$B$2:$B728,$B728,$A$2:$A728,$A728)+COUNTIFS($L$2:$L728,"ET",$B$2:$B728,$B728,$A$2:$A728,$A728)),""),"")</f>
        <v/>
      </c>
      <c r="J728" s="18" t="str">
        <f>_xlfn.IFNA(IF(VLOOKUP($A728,Spiele!$A$2:$D$16,3,FALSE)=$B728,(COUNTIFS($L$1:$L727,"Tor",$B$1:$B727,$B728,$A$1:$A727,$A728)+COUNTIFS($L$1:$L727,"ET",$B$1:$B727,$B728,$A$1:$A727,$A728))-(COUNTIFS($L$1:$L727,"Tor",$B$1:$B727,"&lt;&gt;"&amp;$B728,$A$1:$A727,$A728)+COUNTIFS($L$1:$L727,"ET",$B$1:$B727,"&lt;&gt;"&amp;$B728,$A$1:$A727,$A728)),(COUNTIFS($L$1:$L727,"Tor",$B$1:$B727,$B728,$A$1:$A727,$A728)+COUNTIFS($L$1:$L727,"ET",$B$1:$B727,$B728,$A$1:$A727,$A728))-(COUNTIFS($L$1:$L727,"Tor",$B$1:$B727,"&lt;&gt;"&amp;$B728,$A$1:$A727,$A728)+COUNTIFS($L$1:$L727,"ET",$B$1:$B727,"&lt;&gt;"&amp;$B728,$A$1:$A727,$A728))),"")</f>
        <v/>
      </c>
      <c r="O728" s="17"/>
      <c r="AC728" s="14"/>
      <c r="AD728" s="14"/>
      <c r="AE728" s="18"/>
      <c r="AH728" s="19">
        <f t="shared" si="46"/>
        <v>0</v>
      </c>
      <c r="AI728" s="19">
        <f t="shared" si="47"/>
        <v>180</v>
      </c>
      <c r="AM728" s="19">
        <f>IF(Abschlüsse[[#This Row],[Ergeb]]="ET","",SQRT(($AF728-$AK728)^2+($AG728-$AL728)^2))</f>
        <v>0</v>
      </c>
      <c r="AO728" s="13"/>
      <c r="AP728" s="13"/>
      <c r="AQ728" s="19" t="str">
        <f t="shared" si="44"/>
        <v/>
      </c>
      <c r="AU728" s="19" t="str">
        <f t="shared" si="45"/>
        <v/>
      </c>
    </row>
    <row r="729" spans="3:47" ht="25.05" customHeight="1">
      <c r="C729" s="17" t="str">
        <f>IF($A729="","",IF(VLOOKUP($A729,Spiele!$A$2:$D$16,3,FALSE)=$B729,"H","G"))</f>
        <v/>
      </c>
      <c r="D729" s="17" t="str">
        <f>IF($B729="","",IF(VLOOKUP($A729,Spiele!$A$2:$F$16,3,FALSE)=$B729,VLOOKUP($A729,Spiele!$A$2:$F$16,4,FALSE),VLOOKUP($A729,Spiele!$A$2:$F$16,3,FALSE)))</f>
        <v/>
      </c>
      <c r="E729" s="18">
        <f>IF(Abschlüsse[[#This Row],[Ergeb]]="ET",0,COUNTIFS($A$2:$A729,$A729,$B$2:$B729,$B729,$L$2:$L729,"&lt;&gt;ET"))</f>
        <v>0</v>
      </c>
      <c r="F729" s="11"/>
      <c r="G729" s="12"/>
      <c r="H729" s="18">
        <f>COUNTIFS('Rote Karten'!$A$2:$A$4,$A729,'Rote Karten'!$D$2:$D$4,"&lt;&gt;"&amp;$B729,'Rote Karten'!$B$2:$B$4,"&lt;"&amp;$F729,'Rote Karten'!$C$2:$C$4,"&lt;="&amp;$G729)-COUNTIFS('Rote Karten'!$A$2:$A$4,$A729,'Rote Karten'!$D$2:$D$4,$B729,'Rote Karten'!$B$2:$B$4,"&lt;"&amp;$F729,'Rote Karten'!$C$2:$C$4,"&lt;="&amp;$G729)</f>
        <v>0</v>
      </c>
      <c r="I729" s="17" t="str">
        <f>IF(OR($L729="Tor",$L729="ET"),_xlfn.IFNA(IF(VLOOKUP($A729,Spiele!$A$2:$C$16,3,FALSE)=$B729,COUNTIFS($L$2:$L729,"Tor",$B$2:$B729,$B729,$A$2:$A729,$A729)+COUNTIFS($L$2:$L729,"ET",$B$2:$B729,$B729,$A$2:$A729,$A729)&amp;":"&amp;COUNTIFS($L$2:$L729,"Tor",$B$2:$B729,"&lt;&gt;"&amp;$B729,$A$2:$A729,$A729)+COUNTIFS($L$2:$L729,"ET",$B$2:$B729,"&lt;&gt;"&amp;$B729,$A$2:$A729,$A729),COUNTIFS($L$2:$L729,"Tor",$B$2:$B729,"&lt;&gt;"&amp;$B729,$A$2:$A729,$A729)+COUNTIFS($L$2:$L729,"ET",$B$2:$B729,"&lt;&gt;"&amp;$B729,$A$2:$A729,$A729)&amp;":"&amp;COUNTIFS($L$2:$L729,"Tor",$B$2:$B729,$B729,$A$2:$A729,$A729)+COUNTIFS($L$2:$L729,"ET",$B$2:$B729,$B729,$A$2:$A729,$A729)),""),"")</f>
        <v/>
      </c>
      <c r="J729" s="18" t="str">
        <f>_xlfn.IFNA(IF(VLOOKUP($A729,Spiele!$A$2:$D$16,3,FALSE)=$B729,(COUNTIFS($L$1:$L728,"Tor",$B$1:$B728,$B729,$A$1:$A728,$A729)+COUNTIFS($L$1:$L728,"ET",$B$1:$B728,$B729,$A$1:$A728,$A729))-(COUNTIFS($L$1:$L728,"Tor",$B$1:$B728,"&lt;&gt;"&amp;$B729,$A$1:$A728,$A729)+COUNTIFS($L$1:$L728,"ET",$B$1:$B728,"&lt;&gt;"&amp;$B729,$A$1:$A728,$A729)),(COUNTIFS($L$1:$L728,"Tor",$B$1:$B728,$B729,$A$1:$A728,$A729)+COUNTIFS($L$1:$L728,"ET",$B$1:$B728,$B729,$A$1:$A728,$A729))-(COUNTIFS($L$1:$L728,"Tor",$B$1:$B728,"&lt;&gt;"&amp;$B729,$A$1:$A728,$A729)+COUNTIFS($L$1:$L728,"ET",$B$1:$B728,"&lt;&gt;"&amp;$B729,$A$1:$A728,$A729))),"")</f>
        <v/>
      </c>
      <c r="O729" s="17"/>
      <c r="AC729" s="14"/>
      <c r="AD729" s="14"/>
      <c r="AE729" s="18"/>
      <c r="AH729" s="19">
        <f t="shared" si="46"/>
        <v>0</v>
      </c>
      <c r="AI729" s="19">
        <f t="shared" si="47"/>
        <v>180</v>
      </c>
      <c r="AM729" s="19">
        <f>IF(Abschlüsse[[#This Row],[Ergeb]]="ET","",SQRT(($AF729-$AK729)^2+($AG729-$AL729)^2))</f>
        <v>0</v>
      </c>
      <c r="AO729" s="13"/>
      <c r="AP729" s="13"/>
      <c r="AQ729" s="19" t="str">
        <f t="shared" si="44"/>
        <v/>
      </c>
      <c r="AU729" s="19" t="str">
        <f t="shared" si="45"/>
        <v/>
      </c>
    </row>
    <row r="730" spans="3:47" ht="25.05" customHeight="1">
      <c r="C730" s="17" t="str">
        <f>IF($A730="","",IF(VLOOKUP($A730,Spiele!$A$2:$D$16,3,FALSE)=$B730,"H","G"))</f>
        <v/>
      </c>
      <c r="D730" s="17" t="str">
        <f>IF($B730="","",IF(VLOOKUP($A730,Spiele!$A$2:$F$16,3,FALSE)=$B730,VLOOKUP($A730,Spiele!$A$2:$F$16,4,FALSE),VLOOKUP($A730,Spiele!$A$2:$F$16,3,FALSE)))</f>
        <v/>
      </c>
      <c r="E730" s="18">
        <f>IF(Abschlüsse[[#This Row],[Ergeb]]="ET",0,COUNTIFS($A$2:$A730,$A730,$B$2:$B730,$B730,$L$2:$L730,"&lt;&gt;ET"))</f>
        <v>0</v>
      </c>
      <c r="F730" s="11"/>
      <c r="G730" s="12"/>
      <c r="H730" s="18">
        <f>COUNTIFS('Rote Karten'!$A$2:$A$4,$A730,'Rote Karten'!$D$2:$D$4,"&lt;&gt;"&amp;$B730,'Rote Karten'!$B$2:$B$4,"&lt;"&amp;$F730,'Rote Karten'!$C$2:$C$4,"&lt;="&amp;$G730)-COUNTIFS('Rote Karten'!$A$2:$A$4,$A730,'Rote Karten'!$D$2:$D$4,$B730,'Rote Karten'!$B$2:$B$4,"&lt;"&amp;$F730,'Rote Karten'!$C$2:$C$4,"&lt;="&amp;$G730)</f>
        <v>0</v>
      </c>
      <c r="I730" s="17" t="str">
        <f>IF(OR($L730="Tor",$L730="ET"),_xlfn.IFNA(IF(VLOOKUP($A730,Spiele!$A$2:$C$16,3,FALSE)=$B730,COUNTIFS($L$2:$L730,"Tor",$B$2:$B730,$B730,$A$2:$A730,$A730)+COUNTIFS($L$2:$L730,"ET",$B$2:$B730,$B730,$A$2:$A730,$A730)&amp;":"&amp;COUNTIFS($L$2:$L730,"Tor",$B$2:$B730,"&lt;&gt;"&amp;$B730,$A$2:$A730,$A730)+COUNTIFS($L$2:$L730,"ET",$B$2:$B730,"&lt;&gt;"&amp;$B730,$A$2:$A730,$A730),COUNTIFS($L$2:$L730,"Tor",$B$2:$B730,"&lt;&gt;"&amp;$B730,$A$2:$A730,$A730)+COUNTIFS($L$2:$L730,"ET",$B$2:$B730,"&lt;&gt;"&amp;$B730,$A$2:$A730,$A730)&amp;":"&amp;COUNTIFS($L$2:$L730,"Tor",$B$2:$B730,$B730,$A$2:$A730,$A730)+COUNTIFS($L$2:$L730,"ET",$B$2:$B730,$B730,$A$2:$A730,$A730)),""),"")</f>
        <v/>
      </c>
      <c r="J730" s="18" t="str">
        <f>_xlfn.IFNA(IF(VLOOKUP($A730,Spiele!$A$2:$D$16,3,FALSE)=$B730,(COUNTIFS($L$1:$L729,"Tor",$B$1:$B729,$B730,$A$1:$A729,$A730)+COUNTIFS($L$1:$L729,"ET",$B$1:$B729,$B730,$A$1:$A729,$A730))-(COUNTIFS($L$1:$L729,"Tor",$B$1:$B729,"&lt;&gt;"&amp;$B730,$A$1:$A729,$A730)+COUNTIFS($L$1:$L729,"ET",$B$1:$B729,"&lt;&gt;"&amp;$B730,$A$1:$A729,$A730)),(COUNTIFS($L$1:$L729,"Tor",$B$1:$B729,$B730,$A$1:$A729,$A730)+COUNTIFS($L$1:$L729,"ET",$B$1:$B729,$B730,$A$1:$A729,$A730))-(COUNTIFS($L$1:$L729,"Tor",$B$1:$B729,"&lt;&gt;"&amp;$B730,$A$1:$A729,$A730)+COUNTIFS($L$1:$L729,"ET",$B$1:$B729,"&lt;&gt;"&amp;$B730,$A$1:$A729,$A730))),"")</f>
        <v/>
      </c>
      <c r="O730" s="17"/>
      <c r="AC730" s="14"/>
      <c r="AD730" s="14"/>
      <c r="AE730" s="18"/>
      <c r="AH730" s="19">
        <f t="shared" si="46"/>
        <v>0</v>
      </c>
      <c r="AI730" s="19">
        <f t="shared" si="47"/>
        <v>180</v>
      </c>
      <c r="AM730" s="19">
        <f>IF(Abschlüsse[[#This Row],[Ergeb]]="ET","",SQRT(($AF730-$AK730)^2+($AG730-$AL730)^2))</f>
        <v>0</v>
      </c>
      <c r="AO730" s="13"/>
      <c r="AP730" s="13"/>
      <c r="AQ730" s="19" t="str">
        <f t="shared" si="44"/>
        <v/>
      </c>
      <c r="AU730" s="19" t="str">
        <f t="shared" si="45"/>
        <v/>
      </c>
    </row>
    <row r="731" spans="3:47" ht="25.05" customHeight="1">
      <c r="C731" s="17" t="str">
        <f>IF($A731="","",IF(VLOOKUP($A731,Spiele!$A$2:$D$16,3,FALSE)=$B731,"H","G"))</f>
        <v/>
      </c>
      <c r="D731" s="17" t="str">
        <f>IF($B731="","",IF(VLOOKUP($A731,Spiele!$A$2:$F$16,3,FALSE)=$B731,VLOOKUP($A731,Spiele!$A$2:$F$16,4,FALSE),VLOOKUP($A731,Spiele!$A$2:$F$16,3,FALSE)))</f>
        <v/>
      </c>
      <c r="E731" s="18">
        <f>IF(Abschlüsse[[#This Row],[Ergeb]]="ET",0,COUNTIFS($A$2:$A731,$A731,$B$2:$B731,$B731,$L$2:$L731,"&lt;&gt;ET"))</f>
        <v>0</v>
      </c>
      <c r="F731" s="11"/>
      <c r="G731" s="12"/>
      <c r="H731" s="18">
        <f>COUNTIFS('Rote Karten'!$A$2:$A$4,$A731,'Rote Karten'!$D$2:$D$4,"&lt;&gt;"&amp;$B731,'Rote Karten'!$B$2:$B$4,"&lt;"&amp;$F731,'Rote Karten'!$C$2:$C$4,"&lt;="&amp;$G731)-COUNTIFS('Rote Karten'!$A$2:$A$4,$A731,'Rote Karten'!$D$2:$D$4,$B731,'Rote Karten'!$B$2:$B$4,"&lt;"&amp;$F731,'Rote Karten'!$C$2:$C$4,"&lt;="&amp;$G731)</f>
        <v>0</v>
      </c>
      <c r="I731" s="17" t="str">
        <f>IF(OR($L731="Tor",$L731="ET"),_xlfn.IFNA(IF(VLOOKUP($A731,Spiele!$A$2:$C$16,3,FALSE)=$B731,COUNTIFS($L$2:$L731,"Tor",$B$2:$B731,$B731,$A$2:$A731,$A731)+COUNTIFS($L$2:$L731,"ET",$B$2:$B731,$B731,$A$2:$A731,$A731)&amp;":"&amp;COUNTIFS($L$2:$L731,"Tor",$B$2:$B731,"&lt;&gt;"&amp;$B731,$A$2:$A731,$A731)+COUNTIFS($L$2:$L731,"ET",$B$2:$B731,"&lt;&gt;"&amp;$B731,$A$2:$A731,$A731),COUNTIFS($L$2:$L731,"Tor",$B$2:$B731,"&lt;&gt;"&amp;$B731,$A$2:$A731,$A731)+COUNTIFS($L$2:$L731,"ET",$B$2:$B731,"&lt;&gt;"&amp;$B731,$A$2:$A731,$A731)&amp;":"&amp;COUNTIFS($L$2:$L731,"Tor",$B$2:$B731,$B731,$A$2:$A731,$A731)+COUNTIFS($L$2:$L731,"ET",$B$2:$B731,$B731,$A$2:$A731,$A731)),""),"")</f>
        <v/>
      </c>
      <c r="J731" s="18" t="str">
        <f>_xlfn.IFNA(IF(VLOOKUP($A731,Spiele!$A$2:$D$16,3,FALSE)=$B731,(COUNTIFS($L$1:$L730,"Tor",$B$1:$B730,$B731,$A$1:$A730,$A731)+COUNTIFS($L$1:$L730,"ET",$B$1:$B730,$B731,$A$1:$A730,$A731))-(COUNTIFS($L$1:$L730,"Tor",$B$1:$B730,"&lt;&gt;"&amp;$B731,$A$1:$A730,$A731)+COUNTIFS($L$1:$L730,"ET",$B$1:$B730,"&lt;&gt;"&amp;$B731,$A$1:$A730,$A731)),(COUNTIFS($L$1:$L730,"Tor",$B$1:$B730,$B731,$A$1:$A730,$A731)+COUNTIFS($L$1:$L730,"ET",$B$1:$B730,$B731,$A$1:$A730,$A731))-(COUNTIFS($L$1:$L730,"Tor",$B$1:$B730,"&lt;&gt;"&amp;$B731,$A$1:$A730,$A731)+COUNTIFS($L$1:$L730,"ET",$B$1:$B730,"&lt;&gt;"&amp;$B731,$A$1:$A730,$A731))),"")</f>
        <v/>
      </c>
      <c r="O731" s="17"/>
      <c r="AC731" s="14"/>
      <c r="AD731" s="14"/>
      <c r="AE731" s="18"/>
      <c r="AH731" s="19">
        <f t="shared" si="46"/>
        <v>0</v>
      </c>
      <c r="AI731" s="19">
        <f t="shared" si="47"/>
        <v>180</v>
      </c>
      <c r="AM731" s="19">
        <f>IF(Abschlüsse[[#This Row],[Ergeb]]="ET","",SQRT(($AF731-$AK731)^2+($AG731-$AL731)^2))</f>
        <v>0</v>
      </c>
      <c r="AO731" s="13"/>
      <c r="AP731" s="13"/>
      <c r="AQ731" s="19" t="str">
        <f t="shared" si="44"/>
        <v/>
      </c>
      <c r="AU731" s="19" t="str">
        <f t="shared" si="45"/>
        <v/>
      </c>
    </row>
    <row r="732" spans="3:47" ht="25.05" customHeight="1">
      <c r="C732" s="17" t="str">
        <f>IF($A732="","",IF(VLOOKUP($A732,Spiele!$A$2:$D$16,3,FALSE)=$B732,"H","G"))</f>
        <v/>
      </c>
      <c r="D732" s="17" t="str">
        <f>IF($B732="","",IF(VLOOKUP($A732,Spiele!$A$2:$F$16,3,FALSE)=$B732,VLOOKUP($A732,Spiele!$A$2:$F$16,4,FALSE),VLOOKUP($A732,Spiele!$A$2:$F$16,3,FALSE)))</f>
        <v/>
      </c>
      <c r="E732" s="18">
        <f>IF(Abschlüsse[[#This Row],[Ergeb]]="ET",0,COUNTIFS($A$2:$A732,$A732,$B$2:$B732,$B732,$L$2:$L732,"&lt;&gt;ET"))</f>
        <v>0</v>
      </c>
      <c r="F732" s="11"/>
      <c r="G732" s="12"/>
      <c r="H732" s="18">
        <f>COUNTIFS('Rote Karten'!$A$2:$A$4,$A732,'Rote Karten'!$D$2:$D$4,"&lt;&gt;"&amp;$B732,'Rote Karten'!$B$2:$B$4,"&lt;"&amp;$F732,'Rote Karten'!$C$2:$C$4,"&lt;="&amp;$G732)-COUNTIFS('Rote Karten'!$A$2:$A$4,$A732,'Rote Karten'!$D$2:$D$4,$B732,'Rote Karten'!$B$2:$B$4,"&lt;"&amp;$F732,'Rote Karten'!$C$2:$C$4,"&lt;="&amp;$G732)</f>
        <v>0</v>
      </c>
      <c r="I732" s="17" t="str">
        <f>IF(OR($L732="Tor",$L732="ET"),_xlfn.IFNA(IF(VLOOKUP($A732,Spiele!$A$2:$C$16,3,FALSE)=$B732,COUNTIFS($L$2:$L732,"Tor",$B$2:$B732,$B732,$A$2:$A732,$A732)+COUNTIFS($L$2:$L732,"ET",$B$2:$B732,$B732,$A$2:$A732,$A732)&amp;":"&amp;COUNTIFS($L$2:$L732,"Tor",$B$2:$B732,"&lt;&gt;"&amp;$B732,$A$2:$A732,$A732)+COUNTIFS($L$2:$L732,"ET",$B$2:$B732,"&lt;&gt;"&amp;$B732,$A$2:$A732,$A732),COUNTIFS($L$2:$L732,"Tor",$B$2:$B732,"&lt;&gt;"&amp;$B732,$A$2:$A732,$A732)+COUNTIFS($L$2:$L732,"ET",$B$2:$B732,"&lt;&gt;"&amp;$B732,$A$2:$A732,$A732)&amp;":"&amp;COUNTIFS($L$2:$L732,"Tor",$B$2:$B732,$B732,$A$2:$A732,$A732)+COUNTIFS($L$2:$L732,"ET",$B$2:$B732,$B732,$A$2:$A732,$A732)),""),"")</f>
        <v/>
      </c>
      <c r="J732" s="18" t="str">
        <f>_xlfn.IFNA(IF(VLOOKUP($A732,Spiele!$A$2:$D$16,3,FALSE)=$B732,(COUNTIFS($L$1:$L731,"Tor",$B$1:$B731,$B732,$A$1:$A731,$A732)+COUNTIFS($L$1:$L731,"ET",$B$1:$B731,$B732,$A$1:$A731,$A732))-(COUNTIFS($L$1:$L731,"Tor",$B$1:$B731,"&lt;&gt;"&amp;$B732,$A$1:$A731,$A732)+COUNTIFS($L$1:$L731,"ET",$B$1:$B731,"&lt;&gt;"&amp;$B732,$A$1:$A731,$A732)),(COUNTIFS($L$1:$L731,"Tor",$B$1:$B731,$B732,$A$1:$A731,$A732)+COUNTIFS($L$1:$L731,"ET",$B$1:$B731,$B732,$A$1:$A731,$A732))-(COUNTIFS($L$1:$L731,"Tor",$B$1:$B731,"&lt;&gt;"&amp;$B732,$A$1:$A731,$A732)+COUNTIFS($L$1:$L731,"ET",$B$1:$B731,"&lt;&gt;"&amp;$B732,$A$1:$A731,$A732))),"")</f>
        <v/>
      </c>
      <c r="O732" s="17"/>
      <c r="AC732" s="14"/>
      <c r="AD732" s="14"/>
      <c r="AE732" s="18"/>
      <c r="AH732" s="19">
        <f t="shared" si="46"/>
        <v>0</v>
      </c>
      <c r="AI732" s="19">
        <f t="shared" si="47"/>
        <v>180</v>
      </c>
      <c r="AM732" s="19">
        <f>IF(Abschlüsse[[#This Row],[Ergeb]]="ET","",SQRT(($AF732-$AK732)^2+($AG732-$AL732)^2))</f>
        <v>0</v>
      </c>
      <c r="AO732" s="13"/>
      <c r="AP732" s="13"/>
      <c r="AQ732" s="19" t="str">
        <f t="shared" ref="AQ732:AQ795" si="48">IF(AN732=0,"",SQRT(($AF732-$AO732)^2+($AG732-$AP732)^2))</f>
        <v/>
      </c>
      <c r="AU732" s="19" t="str">
        <f t="shared" ref="AU732:AU795" si="49">IF(AR732=0,"",SQRT(($AF732-$AS732)^2+($AG732-$AT732)^2))</f>
        <v/>
      </c>
    </row>
    <row r="733" spans="3:47" ht="25.05" customHeight="1">
      <c r="C733" s="17" t="str">
        <f>IF($A733="","",IF(VLOOKUP($A733,Spiele!$A$2:$D$16,3,FALSE)=$B733,"H","G"))</f>
        <v/>
      </c>
      <c r="D733" s="17" t="str">
        <f>IF($B733="","",IF(VLOOKUP($A733,Spiele!$A$2:$F$16,3,FALSE)=$B733,VLOOKUP($A733,Spiele!$A$2:$F$16,4,FALSE),VLOOKUP($A733,Spiele!$A$2:$F$16,3,FALSE)))</f>
        <v/>
      </c>
      <c r="E733" s="18">
        <f>IF(Abschlüsse[[#This Row],[Ergeb]]="ET",0,COUNTIFS($A$2:$A733,$A733,$B$2:$B733,$B733,$L$2:$L733,"&lt;&gt;ET"))</f>
        <v>0</v>
      </c>
      <c r="F733" s="11"/>
      <c r="G733" s="12"/>
      <c r="H733" s="18">
        <f>COUNTIFS('Rote Karten'!$A$2:$A$4,$A733,'Rote Karten'!$D$2:$D$4,"&lt;&gt;"&amp;$B733,'Rote Karten'!$B$2:$B$4,"&lt;"&amp;$F733,'Rote Karten'!$C$2:$C$4,"&lt;="&amp;$G733)-COUNTIFS('Rote Karten'!$A$2:$A$4,$A733,'Rote Karten'!$D$2:$D$4,$B733,'Rote Karten'!$B$2:$B$4,"&lt;"&amp;$F733,'Rote Karten'!$C$2:$C$4,"&lt;="&amp;$G733)</f>
        <v>0</v>
      </c>
      <c r="I733" s="17" t="str">
        <f>IF(OR($L733="Tor",$L733="ET"),_xlfn.IFNA(IF(VLOOKUP($A733,Spiele!$A$2:$C$16,3,FALSE)=$B733,COUNTIFS($L$2:$L733,"Tor",$B$2:$B733,$B733,$A$2:$A733,$A733)+COUNTIFS($L$2:$L733,"ET",$B$2:$B733,$B733,$A$2:$A733,$A733)&amp;":"&amp;COUNTIFS($L$2:$L733,"Tor",$B$2:$B733,"&lt;&gt;"&amp;$B733,$A$2:$A733,$A733)+COUNTIFS($L$2:$L733,"ET",$B$2:$B733,"&lt;&gt;"&amp;$B733,$A$2:$A733,$A733),COUNTIFS($L$2:$L733,"Tor",$B$2:$B733,"&lt;&gt;"&amp;$B733,$A$2:$A733,$A733)+COUNTIFS($L$2:$L733,"ET",$B$2:$B733,"&lt;&gt;"&amp;$B733,$A$2:$A733,$A733)&amp;":"&amp;COUNTIFS($L$2:$L733,"Tor",$B$2:$B733,$B733,$A$2:$A733,$A733)+COUNTIFS($L$2:$L733,"ET",$B$2:$B733,$B733,$A$2:$A733,$A733)),""),"")</f>
        <v/>
      </c>
      <c r="J733" s="18" t="str">
        <f>_xlfn.IFNA(IF(VLOOKUP($A733,Spiele!$A$2:$D$16,3,FALSE)=$B733,(COUNTIFS($L$1:$L732,"Tor",$B$1:$B732,$B733,$A$1:$A732,$A733)+COUNTIFS($L$1:$L732,"ET",$B$1:$B732,$B733,$A$1:$A732,$A733))-(COUNTIFS($L$1:$L732,"Tor",$B$1:$B732,"&lt;&gt;"&amp;$B733,$A$1:$A732,$A733)+COUNTIFS($L$1:$L732,"ET",$B$1:$B732,"&lt;&gt;"&amp;$B733,$A$1:$A732,$A733)),(COUNTIFS($L$1:$L732,"Tor",$B$1:$B732,$B733,$A$1:$A732,$A733)+COUNTIFS($L$1:$L732,"ET",$B$1:$B732,$B733,$A$1:$A732,$A733))-(COUNTIFS($L$1:$L732,"Tor",$B$1:$B732,"&lt;&gt;"&amp;$B733,$A$1:$A732,$A733)+COUNTIFS($L$1:$L732,"ET",$B$1:$B732,"&lt;&gt;"&amp;$B733,$A$1:$A732,$A733))),"")</f>
        <v/>
      </c>
      <c r="O733" s="17"/>
      <c r="AC733" s="14"/>
      <c r="AD733" s="14"/>
      <c r="AE733" s="18"/>
      <c r="AH733" s="19">
        <f t="shared" si="46"/>
        <v>0</v>
      </c>
      <c r="AI733" s="19">
        <f t="shared" si="47"/>
        <v>180</v>
      </c>
      <c r="AM733" s="19">
        <f>IF(Abschlüsse[[#This Row],[Ergeb]]="ET","",SQRT(($AF733-$AK733)^2+($AG733-$AL733)^2))</f>
        <v>0</v>
      </c>
      <c r="AO733" s="13"/>
      <c r="AP733" s="13"/>
      <c r="AQ733" s="19" t="str">
        <f t="shared" si="48"/>
        <v/>
      </c>
      <c r="AU733" s="19" t="str">
        <f t="shared" si="49"/>
        <v/>
      </c>
    </row>
    <row r="734" spans="3:47" ht="25.05" customHeight="1">
      <c r="C734" s="17" t="str">
        <f>IF($A734="","",IF(VLOOKUP($A734,Spiele!$A$2:$D$16,3,FALSE)=$B734,"H","G"))</f>
        <v/>
      </c>
      <c r="D734" s="17" t="str">
        <f>IF($B734="","",IF(VLOOKUP($A734,Spiele!$A$2:$F$16,3,FALSE)=$B734,VLOOKUP($A734,Spiele!$A$2:$F$16,4,FALSE),VLOOKUP($A734,Spiele!$A$2:$F$16,3,FALSE)))</f>
        <v/>
      </c>
      <c r="E734" s="18">
        <f>IF(Abschlüsse[[#This Row],[Ergeb]]="ET",0,COUNTIFS($A$2:$A734,$A734,$B$2:$B734,$B734,$L$2:$L734,"&lt;&gt;ET"))</f>
        <v>0</v>
      </c>
      <c r="F734" s="11"/>
      <c r="G734" s="12"/>
      <c r="H734" s="18">
        <f>COUNTIFS('Rote Karten'!$A$2:$A$4,$A734,'Rote Karten'!$D$2:$D$4,"&lt;&gt;"&amp;$B734,'Rote Karten'!$B$2:$B$4,"&lt;"&amp;$F734,'Rote Karten'!$C$2:$C$4,"&lt;="&amp;$G734)-COUNTIFS('Rote Karten'!$A$2:$A$4,$A734,'Rote Karten'!$D$2:$D$4,$B734,'Rote Karten'!$B$2:$B$4,"&lt;"&amp;$F734,'Rote Karten'!$C$2:$C$4,"&lt;="&amp;$G734)</f>
        <v>0</v>
      </c>
      <c r="I734" s="17" t="str">
        <f>IF(OR($L734="Tor",$L734="ET"),_xlfn.IFNA(IF(VLOOKUP($A734,Spiele!$A$2:$C$16,3,FALSE)=$B734,COUNTIFS($L$2:$L734,"Tor",$B$2:$B734,$B734,$A$2:$A734,$A734)+COUNTIFS($L$2:$L734,"ET",$B$2:$B734,$B734,$A$2:$A734,$A734)&amp;":"&amp;COUNTIFS($L$2:$L734,"Tor",$B$2:$B734,"&lt;&gt;"&amp;$B734,$A$2:$A734,$A734)+COUNTIFS($L$2:$L734,"ET",$B$2:$B734,"&lt;&gt;"&amp;$B734,$A$2:$A734,$A734),COUNTIFS($L$2:$L734,"Tor",$B$2:$B734,"&lt;&gt;"&amp;$B734,$A$2:$A734,$A734)+COUNTIFS($L$2:$L734,"ET",$B$2:$B734,"&lt;&gt;"&amp;$B734,$A$2:$A734,$A734)&amp;":"&amp;COUNTIFS($L$2:$L734,"Tor",$B$2:$B734,$B734,$A$2:$A734,$A734)+COUNTIFS($L$2:$L734,"ET",$B$2:$B734,$B734,$A$2:$A734,$A734)),""),"")</f>
        <v/>
      </c>
      <c r="J734" s="18" t="str">
        <f>_xlfn.IFNA(IF(VLOOKUP($A734,Spiele!$A$2:$D$16,3,FALSE)=$B734,(COUNTIFS($L$1:$L733,"Tor",$B$1:$B733,$B734,$A$1:$A733,$A734)+COUNTIFS($L$1:$L733,"ET",$B$1:$B733,$B734,$A$1:$A733,$A734))-(COUNTIFS($L$1:$L733,"Tor",$B$1:$B733,"&lt;&gt;"&amp;$B734,$A$1:$A733,$A734)+COUNTIFS($L$1:$L733,"ET",$B$1:$B733,"&lt;&gt;"&amp;$B734,$A$1:$A733,$A734)),(COUNTIFS($L$1:$L733,"Tor",$B$1:$B733,$B734,$A$1:$A733,$A734)+COUNTIFS($L$1:$L733,"ET",$B$1:$B733,$B734,$A$1:$A733,$A734))-(COUNTIFS($L$1:$L733,"Tor",$B$1:$B733,"&lt;&gt;"&amp;$B734,$A$1:$A733,$A734)+COUNTIFS($L$1:$L733,"ET",$B$1:$B733,"&lt;&gt;"&amp;$B734,$A$1:$A733,$A734))),"")</f>
        <v/>
      </c>
      <c r="O734" s="17"/>
      <c r="AC734" s="14"/>
      <c r="AD734" s="14"/>
      <c r="AE734" s="18"/>
      <c r="AH734" s="19">
        <f t="shared" si="46"/>
        <v>0</v>
      </c>
      <c r="AI734" s="19">
        <f t="shared" si="47"/>
        <v>180</v>
      </c>
      <c r="AM734" s="19">
        <f>IF(Abschlüsse[[#This Row],[Ergeb]]="ET","",SQRT(($AF734-$AK734)^2+($AG734-$AL734)^2))</f>
        <v>0</v>
      </c>
      <c r="AO734" s="13"/>
      <c r="AP734" s="13"/>
      <c r="AQ734" s="19" t="str">
        <f t="shared" si="48"/>
        <v/>
      </c>
      <c r="AU734" s="19" t="str">
        <f t="shared" si="49"/>
        <v/>
      </c>
    </row>
    <row r="735" spans="3:47" ht="25.05" customHeight="1">
      <c r="C735" s="17" t="str">
        <f>IF($A735="","",IF(VLOOKUP($A735,Spiele!$A$2:$D$16,3,FALSE)=$B735,"H","G"))</f>
        <v/>
      </c>
      <c r="D735" s="17" t="str">
        <f>IF($B735="","",IF(VLOOKUP($A735,Spiele!$A$2:$F$16,3,FALSE)=$B735,VLOOKUP($A735,Spiele!$A$2:$F$16,4,FALSE),VLOOKUP($A735,Spiele!$A$2:$F$16,3,FALSE)))</f>
        <v/>
      </c>
      <c r="E735" s="18">
        <f>IF(Abschlüsse[[#This Row],[Ergeb]]="ET",0,COUNTIFS($A$2:$A735,$A735,$B$2:$B735,$B735,$L$2:$L735,"&lt;&gt;ET"))</f>
        <v>0</v>
      </c>
      <c r="F735" s="11"/>
      <c r="G735" s="12"/>
      <c r="H735" s="18">
        <f>COUNTIFS('Rote Karten'!$A$2:$A$4,$A735,'Rote Karten'!$D$2:$D$4,"&lt;&gt;"&amp;$B735,'Rote Karten'!$B$2:$B$4,"&lt;"&amp;$F735,'Rote Karten'!$C$2:$C$4,"&lt;="&amp;$G735)-COUNTIFS('Rote Karten'!$A$2:$A$4,$A735,'Rote Karten'!$D$2:$D$4,$B735,'Rote Karten'!$B$2:$B$4,"&lt;"&amp;$F735,'Rote Karten'!$C$2:$C$4,"&lt;="&amp;$G735)</f>
        <v>0</v>
      </c>
      <c r="I735" s="17" t="str">
        <f>IF(OR($L735="Tor",$L735="ET"),_xlfn.IFNA(IF(VLOOKUP($A735,Spiele!$A$2:$C$16,3,FALSE)=$B735,COUNTIFS($L$2:$L735,"Tor",$B$2:$B735,$B735,$A$2:$A735,$A735)+COUNTIFS($L$2:$L735,"ET",$B$2:$B735,$B735,$A$2:$A735,$A735)&amp;":"&amp;COUNTIFS($L$2:$L735,"Tor",$B$2:$B735,"&lt;&gt;"&amp;$B735,$A$2:$A735,$A735)+COUNTIFS($L$2:$L735,"ET",$B$2:$B735,"&lt;&gt;"&amp;$B735,$A$2:$A735,$A735),COUNTIFS($L$2:$L735,"Tor",$B$2:$B735,"&lt;&gt;"&amp;$B735,$A$2:$A735,$A735)+COUNTIFS($L$2:$L735,"ET",$B$2:$B735,"&lt;&gt;"&amp;$B735,$A$2:$A735,$A735)&amp;":"&amp;COUNTIFS($L$2:$L735,"Tor",$B$2:$B735,$B735,$A$2:$A735,$A735)+COUNTIFS($L$2:$L735,"ET",$B$2:$B735,$B735,$A$2:$A735,$A735)),""),"")</f>
        <v/>
      </c>
      <c r="J735" s="18" t="str">
        <f>_xlfn.IFNA(IF(VLOOKUP($A735,Spiele!$A$2:$D$16,3,FALSE)=$B735,(COUNTIFS($L$1:$L734,"Tor",$B$1:$B734,$B735,$A$1:$A734,$A735)+COUNTIFS($L$1:$L734,"ET",$B$1:$B734,$B735,$A$1:$A734,$A735))-(COUNTIFS($L$1:$L734,"Tor",$B$1:$B734,"&lt;&gt;"&amp;$B735,$A$1:$A734,$A735)+COUNTIFS($L$1:$L734,"ET",$B$1:$B734,"&lt;&gt;"&amp;$B735,$A$1:$A734,$A735)),(COUNTIFS($L$1:$L734,"Tor",$B$1:$B734,$B735,$A$1:$A734,$A735)+COUNTIFS($L$1:$L734,"ET",$B$1:$B734,$B735,$A$1:$A734,$A735))-(COUNTIFS($L$1:$L734,"Tor",$B$1:$B734,"&lt;&gt;"&amp;$B735,$A$1:$A734,$A735)+COUNTIFS($L$1:$L734,"ET",$B$1:$B734,"&lt;&gt;"&amp;$B735,$A$1:$A734,$A735))),"")</f>
        <v/>
      </c>
      <c r="O735" s="17"/>
      <c r="AC735" s="14"/>
      <c r="AD735" s="14"/>
      <c r="AE735" s="18"/>
      <c r="AH735" s="19">
        <f t="shared" si="46"/>
        <v>0</v>
      </c>
      <c r="AI735" s="19">
        <f t="shared" si="47"/>
        <v>180</v>
      </c>
      <c r="AM735" s="19">
        <f>IF(Abschlüsse[[#This Row],[Ergeb]]="ET","",SQRT(($AF735-$AK735)^2+($AG735-$AL735)^2))</f>
        <v>0</v>
      </c>
      <c r="AO735" s="13"/>
      <c r="AP735" s="13"/>
      <c r="AQ735" s="19" t="str">
        <f t="shared" si="48"/>
        <v/>
      </c>
      <c r="AU735" s="19" t="str">
        <f t="shared" si="49"/>
        <v/>
      </c>
    </row>
    <row r="736" spans="3:47" ht="25.05" customHeight="1">
      <c r="C736" s="17" t="str">
        <f>IF($A736="","",IF(VLOOKUP($A736,Spiele!$A$2:$D$16,3,FALSE)=$B736,"H","G"))</f>
        <v/>
      </c>
      <c r="D736" s="17" t="str">
        <f>IF($B736="","",IF(VLOOKUP($A736,Spiele!$A$2:$F$16,3,FALSE)=$B736,VLOOKUP($A736,Spiele!$A$2:$F$16,4,FALSE),VLOOKUP($A736,Spiele!$A$2:$F$16,3,FALSE)))</f>
        <v/>
      </c>
      <c r="E736" s="18">
        <f>IF(Abschlüsse[[#This Row],[Ergeb]]="ET",0,COUNTIFS($A$2:$A736,$A736,$B$2:$B736,$B736,$L$2:$L736,"&lt;&gt;ET"))</f>
        <v>0</v>
      </c>
      <c r="F736" s="11"/>
      <c r="G736" s="12"/>
      <c r="H736" s="18">
        <f>COUNTIFS('Rote Karten'!$A$2:$A$4,$A736,'Rote Karten'!$D$2:$D$4,"&lt;&gt;"&amp;$B736,'Rote Karten'!$B$2:$B$4,"&lt;"&amp;$F736,'Rote Karten'!$C$2:$C$4,"&lt;="&amp;$G736)-COUNTIFS('Rote Karten'!$A$2:$A$4,$A736,'Rote Karten'!$D$2:$D$4,$B736,'Rote Karten'!$B$2:$B$4,"&lt;"&amp;$F736,'Rote Karten'!$C$2:$C$4,"&lt;="&amp;$G736)</f>
        <v>0</v>
      </c>
      <c r="I736" s="17" t="str">
        <f>IF(OR($L736="Tor",$L736="ET"),_xlfn.IFNA(IF(VLOOKUP($A736,Spiele!$A$2:$C$16,3,FALSE)=$B736,COUNTIFS($L$2:$L736,"Tor",$B$2:$B736,$B736,$A$2:$A736,$A736)+COUNTIFS($L$2:$L736,"ET",$B$2:$B736,$B736,$A$2:$A736,$A736)&amp;":"&amp;COUNTIFS($L$2:$L736,"Tor",$B$2:$B736,"&lt;&gt;"&amp;$B736,$A$2:$A736,$A736)+COUNTIFS($L$2:$L736,"ET",$B$2:$B736,"&lt;&gt;"&amp;$B736,$A$2:$A736,$A736),COUNTIFS($L$2:$L736,"Tor",$B$2:$B736,"&lt;&gt;"&amp;$B736,$A$2:$A736,$A736)+COUNTIFS($L$2:$L736,"ET",$B$2:$B736,"&lt;&gt;"&amp;$B736,$A$2:$A736,$A736)&amp;":"&amp;COUNTIFS($L$2:$L736,"Tor",$B$2:$B736,$B736,$A$2:$A736,$A736)+COUNTIFS($L$2:$L736,"ET",$B$2:$B736,$B736,$A$2:$A736,$A736)),""),"")</f>
        <v/>
      </c>
      <c r="J736" s="18" t="str">
        <f>_xlfn.IFNA(IF(VLOOKUP($A736,Spiele!$A$2:$D$16,3,FALSE)=$B736,(COUNTIFS($L$1:$L735,"Tor",$B$1:$B735,$B736,$A$1:$A735,$A736)+COUNTIFS($L$1:$L735,"ET",$B$1:$B735,$B736,$A$1:$A735,$A736))-(COUNTIFS($L$1:$L735,"Tor",$B$1:$B735,"&lt;&gt;"&amp;$B736,$A$1:$A735,$A736)+COUNTIFS($L$1:$L735,"ET",$B$1:$B735,"&lt;&gt;"&amp;$B736,$A$1:$A735,$A736)),(COUNTIFS($L$1:$L735,"Tor",$B$1:$B735,$B736,$A$1:$A735,$A736)+COUNTIFS($L$1:$L735,"ET",$B$1:$B735,$B736,$A$1:$A735,$A736))-(COUNTIFS($L$1:$L735,"Tor",$B$1:$B735,"&lt;&gt;"&amp;$B736,$A$1:$A735,$A736)+COUNTIFS($L$1:$L735,"ET",$B$1:$B735,"&lt;&gt;"&amp;$B736,$A$1:$A735,$A736))),"")</f>
        <v/>
      </c>
      <c r="O736" s="17"/>
      <c r="AC736" s="14"/>
      <c r="AD736" s="14"/>
      <c r="AE736" s="18"/>
      <c r="AH736" s="19">
        <f t="shared" si="46"/>
        <v>0</v>
      </c>
      <c r="AI736" s="19">
        <f t="shared" si="47"/>
        <v>180</v>
      </c>
      <c r="AM736" s="19">
        <f>IF(Abschlüsse[[#This Row],[Ergeb]]="ET","",SQRT(($AF736-$AK736)^2+($AG736-$AL736)^2))</f>
        <v>0</v>
      </c>
      <c r="AO736" s="13"/>
      <c r="AP736" s="13"/>
      <c r="AQ736" s="19" t="str">
        <f t="shared" si="48"/>
        <v/>
      </c>
      <c r="AU736" s="19" t="str">
        <f t="shared" si="49"/>
        <v/>
      </c>
    </row>
    <row r="737" spans="3:47" ht="25.05" customHeight="1">
      <c r="C737" s="17" t="str">
        <f>IF($A737="","",IF(VLOOKUP($A737,Spiele!$A$2:$D$16,3,FALSE)=$B737,"H","G"))</f>
        <v/>
      </c>
      <c r="D737" s="17" t="str">
        <f>IF($B737="","",IF(VLOOKUP($A737,Spiele!$A$2:$F$16,3,FALSE)=$B737,VLOOKUP($A737,Spiele!$A$2:$F$16,4,FALSE),VLOOKUP($A737,Spiele!$A$2:$F$16,3,FALSE)))</f>
        <v/>
      </c>
      <c r="E737" s="18">
        <f>IF(Abschlüsse[[#This Row],[Ergeb]]="ET",0,COUNTIFS($A$2:$A737,$A737,$B$2:$B737,$B737,$L$2:$L737,"&lt;&gt;ET"))</f>
        <v>0</v>
      </c>
      <c r="F737" s="11"/>
      <c r="G737" s="12"/>
      <c r="H737" s="18">
        <f>COUNTIFS('Rote Karten'!$A$2:$A$4,$A737,'Rote Karten'!$D$2:$D$4,"&lt;&gt;"&amp;$B737,'Rote Karten'!$B$2:$B$4,"&lt;"&amp;$F737,'Rote Karten'!$C$2:$C$4,"&lt;="&amp;$G737)-COUNTIFS('Rote Karten'!$A$2:$A$4,$A737,'Rote Karten'!$D$2:$D$4,$B737,'Rote Karten'!$B$2:$B$4,"&lt;"&amp;$F737,'Rote Karten'!$C$2:$C$4,"&lt;="&amp;$G737)</f>
        <v>0</v>
      </c>
      <c r="I737" s="17" t="str">
        <f>IF(OR($L737="Tor",$L737="ET"),_xlfn.IFNA(IF(VLOOKUP($A737,Spiele!$A$2:$C$16,3,FALSE)=$B737,COUNTIFS($L$2:$L737,"Tor",$B$2:$B737,$B737,$A$2:$A737,$A737)+COUNTIFS($L$2:$L737,"ET",$B$2:$B737,$B737,$A$2:$A737,$A737)&amp;":"&amp;COUNTIFS($L$2:$L737,"Tor",$B$2:$B737,"&lt;&gt;"&amp;$B737,$A$2:$A737,$A737)+COUNTIFS($L$2:$L737,"ET",$B$2:$B737,"&lt;&gt;"&amp;$B737,$A$2:$A737,$A737),COUNTIFS($L$2:$L737,"Tor",$B$2:$B737,"&lt;&gt;"&amp;$B737,$A$2:$A737,$A737)+COUNTIFS($L$2:$L737,"ET",$B$2:$B737,"&lt;&gt;"&amp;$B737,$A$2:$A737,$A737)&amp;":"&amp;COUNTIFS($L$2:$L737,"Tor",$B$2:$B737,$B737,$A$2:$A737,$A737)+COUNTIFS($L$2:$L737,"ET",$B$2:$B737,$B737,$A$2:$A737,$A737)),""),"")</f>
        <v/>
      </c>
      <c r="J737" s="18" t="str">
        <f>_xlfn.IFNA(IF(VLOOKUP($A737,Spiele!$A$2:$D$16,3,FALSE)=$B737,(COUNTIFS($L$1:$L736,"Tor",$B$1:$B736,$B737,$A$1:$A736,$A737)+COUNTIFS($L$1:$L736,"ET",$B$1:$B736,$B737,$A$1:$A736,$A737))-(COUNTIFS($L$1:$L736,"Tor",$B$1:$B736,"&lt;&gt;"&amp;$B737,$A$1:$A736,$A737)+COUNTIFS($L$1:$L736,"ET",$B$1:$B736,"&lt;&gt;"&amp;$B737,$A$1:$A736,$A737)),(COUNTIFS($L$1:$L736,"Tor",$B$1:$B736,$B737,$A$1:$A736,$A737)+COUNTIFS($L$1:$L736,"ET",$B$1:$B736,$B737,$A$1:$A736,$A737))-(COUNTIFS($L$1:$L736,"Tor",$B$1:$B736,"&lt;&gt;"&amp;$B737,$A$1:$A736,$A737)+COUNTIFS($L$1:$L736,"ET",$B$1:$B736,"&lt;&gt;"&amp;$B737,$A$1:$A736,$A737))),"")</f>
        <v/>
      </c>
      <c r="O737" s="17"/>
      <c r="AC737" s="14"/>
      <c r="AD737" s="14"/>
      <c r="AE737" s="18"/>
      <c r="AH737" s="19">
        <f t="shared" si="46"/>
        <v>0</v>
      </c>
      <c r="AI737" s="19">
        <f t="shared" si="47"/>
        <v>180</v>
      </c>
      <c r="AM737" s="19">
        <f>IF(Abschlüsse[[#This Row],[Ergeb]]="ET","",SQRT(($AF737-$AK737)^2+($AG737-$AL737)^2))</f>
        <v>0</v>
      </c>
      <c r="AO737" s="13"/>
      <c r="AP737" s="13"/>
      <c r="AQ737" s="19" t="str">
        <f t="shared" si="48"/>
        <v/>
      </c>
      <c r="AU737" s="19" t="str">
        <f t="shared" si="49"/>
        <v/>
      </c>
    </row>
    <row r="738" spans="3:47" ht="25.05" customHeight="1">
      <c r="C738" s="17" t="str">
        <f>IF($A738="","",IF(VLOOKUP($A738,Spiele!$A$2:$D$16,3,FALSE)=$B738,"H","G"))</f>
        <v/>
      </c>
      <c r="D738" s="17" t="str">
        <f>IF($B738="","",IF(VLOOKUP($A738,Spiele!$A$2:$F$16,3,FALSE)=$B738,VLOOKUP($A738,Spiele!$A$2:$F$16,4,FALSE),VLOOKUP($A738,Spiele!$A$2:$F$16,3,FALSE)))</f>
        <v/>
      </c>
      <c r="E738" s="18">
        <f>IF(Abschlüsse[[#This Row],[Ergeb]]="ET",0,COUNTIFS($A$2:$A738,$A738,$B$2:$B738,$B738,$L$2:$L738,"&lt;&gt;ET"))</f>
        <v>0</v>
      </c>
      <c r="F738" s="11"/>
      <c r="G738" s="12"/>
      <c r="H738" s="18">
        <f>COUNTIFS('Rote Karten'!$A$2:$A$4,$A738,'Rote Karten'!$D$2:$D$4,"&lt;&gt;"&amp;$B738,'Rote Karten'!$B$2:$B$4,"&lt;"&amp;$F738,'Rote Karten'!$C$2:$C$4,"&lt;="&amp;$G738)-COUNTIFS('Rote Karten'!$A$2:$A$4,$A738,'Rote Karten'!$D$2:$D$4,$B738,'Rote Karten'!$B$2:$B$4,"&lt;"&amp;$F738,'Rote Karten'!$C$2:$C$4,"&lt;="&amp;$G738)</f>
        <v>0</v>
      </c>
      <c r="I738" s="17" t="str">
        <f>IF(OR($L738="Tor",$L738="ET"),_xlfn.IFNA(IF(VLOOKUP($A738,Spiele!$A$2:$C$16,3,FALSE)=$B738,COUNTIFS($L$2:$L738,"Tor",$B$2:$B738,$B738,$A$2:$A738,$A738)+COUNTIFS($L$2:$L738,"ET",$B$2:$B738,$B738,$A$2:$A738,$A738)&amp;":"&amp;COUNTIFS($L$2:$L738,"Tor",$B$2:$B738,"&lt;&gt;"&amp;$B738,$A$2:$A738,$A738)+COUNTIFS($L$2:$L738,"ET",$B$2:$B738,"&lt;&gt;"&amp;$B738,$A$2:$A738,$A738),COUNTIFS($L$2:$L738,"Tor",$B$2:$B738,"&lt;&gt;"&amp;$B738,$A$2:$A738,$A738)+COUNTIFS($L$2:$L738,"ET",$B$2:$B738,"&lt;&gt;"&amp;$B738,$A$2:$A738,$A738)&amp;":"&amp;COUNTIFS($L$2:$L738,"Tor",$B$2:$B738,$B738,$A$2:$A738,$A738)+COUNTIFS($L$2:$L738,"ET",$B$2:$B738,$B738,$A$2:$A738,$A738)),""),"")</f>
        <v/>
      </c>
      <c r="J738" s="18" t="str">
        <f>_xlfn.IFNA(IF(VLOOKUP($A738,Spiele!$A$2:$D$16,3,FALSE)=$B738,(COUNTIFS($L$1:$L737,"Tor",$B$1:$B737,$B738,$A$1:$A737,$A738)+COUNTIFS($L$1:$L737,"ET",$B$1:$B737,$B738,$A$1:$A737,$A738))-(COUNTIFS($L$1:$L737,"Tor",$B$1:$B737,"&lt;&gt;"&amp;$B738,$A$1:$A737,$A738)+COUNTIFS($L$1:$L737,"ET",$B$1:$B737,"&lt;&gt;"&amp;$B738,$A$1:$A737,$A738)),(COUNTIFS($L$1:$L737,"Tor",$B$1:$B737,$B738,$A$1:$A737,$A738)+COUNTIFS($L$1:$L737,"ET",$B$1:$B737,$B738,$A$1:$A737,$A738))-(COUNTIFS($L$1:$L737,"Tor",$B$1:$B737,"&lt;&gt;"&amp;$B738,$A$1:$A737,$A738)+COUNTIFS($L$1:$L737,"ET",$B$1:$B737,"&lt;&gt;"&amp;$B738,$A$1:$A737,$A738))),"")</f>
        <v/>
      </c>
      <c r="O738" s="17"/>
      <c r="AC738" s="14"/>
      <c r="AD738" s="14"/>
      <c r="AE738" s="18"/>
      <c r="AH738" s="19">
        <f t="shared" si="46"/>
        <v>0</v>
      </c>
      <c r="AI738" s="19">
        <f t="shared" si="47"/>
        <v>180</v>
      </c>
      <c r="AM738" s="19">
        <f>IF(Abschlüsse[[#This Row],[Ergeb]]="ET","",SQRT(($AF738-$AK738)^2+($AG738-$AL738)^2))</f>
        <v>0</v>
      </c>
      <c r="AO738" s="13"/>
      <c r="AP738" s="13"/>
      <c r="AQ738" s="19" t="str">
        <f t="shared" si="48"/>
        <v/>
      </c>
      <c r="AU738" s="19" t="str">
        <f t="shared" si="49"/>
        <v/>
      </c>
    </row>
    <row r="739" spans="3:47" ht="25.05" customHeight="1">
      <c r="C739" s="17" t="str">
        <f>IF($A739="","",IF(VLOOKUP($A739,Spiele!$A$2:$D$16,3,FALSE)=$B739,"H","G"))</f>
        <v/>
      </c>
      <c r="D739" s="17" t="str">
        <f>IF($B739="","",IF(VLOOKUP($A739,Spiele!$A$2:$F$16,3,FALSE)=$B739,VLOOKUP($A739,Spiele!$A$2:$F$16,4,FALSE),VLOOKUP($A739,Spiele!$A$2:$F$16,3,FALSE)))</f>
        <v/>
      </c>
      <c r="E739" s="18">
        <f>IF(Abschlüsse[[#This Row],[Ergeb]]="ET",0,COUNTIFS($A$2:$A739,$A739,$B$2:$B739,$B739,$L$2:$L739,"&lt;&gt;ET"))</f>
        <v>0</v>
      </c>
      <c r="F739" s="11"/>
      <c r="G739" s="12"/>
      <c r="H739" s="18">
        <f>COUNTIFS('Rote Karten'!$A$2:$A$4,$A739,'Rote Karten'!$D$2:$D$4,"&lt;&gt;"&amp;$B739,'Rote Karten'!$B$2:$B$4,"&lt;"&amp;$F739,'Rote Karten'!$C$2:$C$4,"&lt;="&amp;$G739)-COUNTIFS('Rote Karten'!$A$2:$A$4,$A739,'Rote Karten'!$D$2:$D$4,$B739,'Rote Karten'!$B$2:$B$4,"&lt;"&amp;$F739,'Rote Karten'!$C$2:$C$4,"&lt;="&amp;$G739)</f>
        <v>0</v>
      </c>
      <c r="I739" s="17" t="str">
        <f>IF(OR($L739="Tor",$L739="ET"),_xlfn.IFNA(IF(VLOOKUP($A739,Spiele!$A$2:$C$16,3,FALSE)=$B739,COUNTIFS($L$2:$L739,"Tor",$B$2:$B739,$B739,$A$2:$A739,$A739)+COUNTIFS($L$2:$L739,"ET",$B$2:$B739,$B739,$A$2:$A739,$A739)&amp;":"&amp;COUNTIFS($L$2:$L739,"Tor",$B$2:$B739,"&lt;&gt;"&amp;$B739,$A$2:$A739,$A739)+COUNTIFS($L$2:$L739,"ET",$B$2:$B739,"&lt;&gt;"&amp;$B739,$A$2:$A739,$A739),COUNTIFS($L$2:$L739,"Tor",$B$2:$B739,"&lt;&gt;"&amp;$B739,$A$2:$A739,$A739)+COUNTIFS($L$2:$L739,"ET",$B$2:$B739,"&lt;&gt;"&amp;$B739,$A$2:$A739,$A739)&amp;":"&amp;COUNTIFS($L$2:$L739,"Tor",$B$2:$B739,$B739,$A$2:$A739,$A739)+COUNTIFS($L$2:$L739,"ET",$B$2:$B739,$B739,$A$2:$A739,$A739)),""),"")</f>
        <v/>
      </c>
      <c r="J739" s="18" t="str">
        <f>_xlfn.IFNA(IF(VLOOKUP($A739,Spiele!$A$2:$D$16,3,FALSE)=$B739,(COUNTIFS($L$1:$L738,"Tor",$B$1:$B738,$B739,$A$1:$A738,$A739)+COUNTIFS($L$1:$L738,"ET",$B$1:$B738,$B739,$A$1:$A738,$A739))-(COUNTIFS($L$1:$L738,"Tor",$B$1:$B738,"&lt;&gt;"&amp;$B739,$A$1:$A738,$A739)+COUNTIFS($L$1:$L738,"ET",$B$1:$B738,"&lt;&gt;"&amp;$B739,$A$1:$A738,$A739)),(COUNTIFS($L$1:$L738,"Tor",$B$1:$B738,$B739,$A$1:$A738,$A739)+COUNTIFS($L$1:$L738,"ET",$B$1:$B738,$B739,$A$1:$A738,$A739))-(COUNTIFS($L$1:$L738,"Tor",$B$1:$B738,"&lt;&gt;"&amp;$B739,$A$1:$A738,$A739)+COUNTIFS($L$1:$L738,"ET",$B$1:$B738,"&lt;&gt;"&amp;$B739,$A$1:$A738,$A739))),"")</f>
        <v/>
      </c>
      <c r="O739" s="17"/>
      <c r="AC739" s="14"/>
      <c r="AD739" s="14"/>
      <c r="AE739" s="18"/>
      <c r="AH739" s="19">
        <f t="shared" si="46"/>
        <v>0</v>
      </c>
      <c r="AI739" s="19">
        <f t="shared" si="47"/>
        <v>180</v>
      </c>
      <c r="AM739" s="19">
        <f>IF(Abschlüsse[[#This Row],[Ergeb]]="ET","",SQRT(($AF739-$AK739)^2+($AG739-$AL739)^2))</f>
        <v>0</v>
      </c>
      <c r="AO739" s="13"/>
      <c r="AP739" s="13"/>
      <c r="AQ739" s="19" t="str">
        <f t="shared" si="48"/>
        <v/>
      </c>
      <c r="AU739" s="19" t="str">
        <f t="shared" si="49"/>
        <v/>
      </c>
    </row>
    <row r="740" spans="3:47" ht="25.05" customHeight="1">
      <c r="C740" s="17" t="str">
        <f>IF($A740="","",IF(VLOOKUP($A740,Spiele!$A$2:$D$16,3,FALSE)=$B740,"H","G"))</f>
        <v/>
      </c>
      <c r="D740" s="17" t="str">
        <f>IF($B740="","",IF(VLOOKUP($A740,Spiele!$A$2:$F$16,3,FALSE)=$B740,VLOOKUP($A740,Spiele!$A$2:$F$16,4,FALSE),VLOOKUP($A740,Spiele!$A$2:$F$16,3,FALSE)))</f>
        <v/>
      </c>
      <c r="E740" s="18">
        <f>IF(Abschlüsse[[#This Row],[Ergeb]]="ET",0,COUNTIFS($A$2:$A740,$A740,$B$2:$B740,$B740,$L$2:$L740,"&lt;&gt;ET"))</f>
        <v>0</v>
      </c>
      <c r="F740" s="11"/>
      <c r="G740" s="12"/>
      <c r="H740" s="18">
        <f>COUNTIFS('Rote Karten'!$A$2:$A$4,$A740,'Rote Karten'!$D$2:$D$4,"&lt;&gt;"&amp;$B740,'Rote Karten'!$B$2:$B$4,"&lt;"&amp;$F740,'Rote Karten'!$C$2:$C$4,"&lt;="&amp;$G740)-COUNTIFS('Rote Karten'!$A$2:$A$4,$A740,'Rote Karten'!$D$2:$D$4,$B740,'Rote Karten'!$B$2:$B$4,"&lt;"&amp;$F740,'Rote Karten'!$C$2:$C$4,"&lt;="&amp;$G740)</f>
        <v>0</v>
      </c>
      <c r="I740" s="17" t="str">
        <f>IF(OR($L740="Tor",$L740="ET"),_xlfn.IFNA(IF(VLOOKUP($A740,Spiele!$A$2:$C$16,3,FALSE)=$B740,COUNTIFS($L$2:$L740,"Tor",$B$2:$B740,$B740,$A$2:$A740,$A740)+COUNTIFS($L$2:$L740,"ET",$B$2:$B740,$B740,$A$2:$A740,$A740)&amp;":"&amp;COUNTIFS($L$2:$L740,"Tor",$B$2:$B740,"&lt;&gt;"&amp;$B740,$A$2:$A740,$A740)+COUNTIFS($L$2:$L740,"ET",$B$2:$B740,"&lt;&gt;"&amp;$B740,$A$2:$A740,$A740),COUNTIFS($L$2:$L740,"Tor",$B$2:$B740,"&lt;&gt;"&amp;$B740,$A$2:$A740,$A740)+COUNTIFS($L$2:$L740,"ET",$B$2:$B740,"&lt;&gt;"&amp;$B740,$A$2:$A740,$A740)&amp;":"&amp;COUNTIFS($L$2:$L740,"Tor",$B$2:$B740,$B740,$A$2:$A740,$A740)+COUNTIFS($L$2:$L740,"ET",$B$2:$B740,$B740,$A$2:$A740,$A740)),""),"")</f>
        <v/>
      </c>
      <c r="J740" s="18" t="str">
        <f>_xlfn.IFNA(IF(VLOOKUP($A740,Spiele!$A$2:$D$16,3,FALSE)=$B740,(COUNTIFS($L$1:$L739,"Tor",$B$1:$B739,$B740,$A$1:$A739,$A740)+COUNTIFS($L$1:$L739,"ET",$B$1:$B739,$B740,$A$1:$A739,$A740))-(COUNTIFS($L$1:$L739,"Tor",$B$1:$B739,"&lt;&gt;"&amp;$B740,$A$1:$A739,$A740)+COUNTIFS($L$1:$L739,"ET",$B$1:$B739,"&lt;&gt;"&amp;$B740,$A$1:$A739,$A740)),(COUNTIFS($L$1:$L739,"Tor",$B$1:$B739,$B740,$A$1:$A739,$A740)+COUNTIFS($L$1:$L739,"ET",$B$1:$B739,$B740,$A$1:$A739,$A740))-(COUNTIFS($L$1:$L739,"Tor",$B$1:$B739,"&lt;&gt;"&amp;$B740,$A$1:$A739,$A740)+COUNTIFS($L$1:$L739,"ET",$B$1:$B739,"&lt;&gt;"&amp;$B740,$A$1:$A739,$A740))),"")</f>
        <v/>
      </c>
      <c r="O740" s="17"/>
      <c r="AC740" s="14"/>
      <c r="AD740" s="14"/>
      <c r="AE740" s="18"/>
      <c r="AH740" s="19">
        <f t="shared" si="46"/>
        <v>0</v>
      </c>
      <c r="AI740" s="19">
        <f t="shared" si="47"/>
        <v>180</v>
      </c>
      <c r="AM740" s="19">
        <f>IF(Abschlüsse[[#This Row],[Ergeb]]="ET","",SQRT(($AF740-$AK740)^2+($AG740-$AL740)^2))</f>
        <v>0</v>
      </c>
      <c r="AO740" s="13"/>
      <c r="AP740" s="13"/>
      <c r="AQ740" s="19" t="str">
        <f t="shared" si="48"/>
        <v/>
      </c>
      <c r="AU740" s="19" t="str">
        <f t="shared" si="49"/>
        <v/>
      </c>
    </row>
    <row r="741" spans="3:47" ht="25.05" customHeight="1">
      <c r="C741" s="17" t="str">
        <f>IF($A741="","",IF(VLOOKUP($A741,Spiele!$A$2:$D$16,3,FALSE)=$B741,"H","G"))</f>
        <v/>
      </c>
      <c r="D741" s="17" t="str">
        <f>IF($B741="","",IF(VLOOKUP($A741,Spiele!$A$2:$F$16,3,FALSE)=$B741,VLOOKUP($A741,Spiele!$A$2:$F$16,4,FALSE),VLOOKUP($A741,Spiele!$A$2:$F$16,3,FALSE)))</f>
        <v/>
      </c>
      <c r="E741" s="18">
        <f>IF(Abschlüsse[[#This Row],[Ergeb]]="ET",0,COUNTIFS($A$2:$A741,$A741,$B$2:$B741,$B741,$L$2:$L741,"&lt;&gt;ET"))</f>
        <v>0</v>
      </c>
      <c r="F741" s="11"/>
      <c r="G741" s="12"/>
      <c r="H741" s="18">
        <f>COUNTIFS('Rote Karten'!$A$2:$A$4,$A741,'Rote Karten'!$D$2:$D$4,"&lt;&gt;"&amp;$B741,'Rote Karten'!$B$2:$B$4,"&lt;"&amp;$F741,'Rote Karten'!$C$2:$C$4,"&lt;="&amp;$G741)-COUNTIFS('Rote Karten'!$A$2:$A$4,$A741,'Rote Karten'!$D$2:$D$4,$B741,'Rote Karten'!$B$2:$B$4,"&lt;"&amp;$F741,'Rote Karten'!$C$2:$C$4,"&lt;="&amp;$G741)</f>
        <v>0</v>
      </c>
      <c r="I741" s="17" t="str">
        <f>IF(OR($L741="Tor",$L741="ET"),_xlfn.IFNA(IF(VLOOKUP($A741,Spiele!$A$2:$C$16,3,FALSE)=$B741,COUNTIFS($L$2:$L741,"Tor",$B$2:$B741,$B741,$A$2:$A741,$A741)+COUNTIFS($L$2:$L741,"ET",$B$2:$B741,$B741,$A$2:$A741,$A741)&amp;":"&amp;COUNTIFS($L$2:$L741,"Tor",$B$2:$B741,"&lt;&gt;"&amp;$B741,$A$2:$A741,$A741)+COUNTIFS($L$2:$L741,"ET",$B$2:$B741,"&lt;&gt;"&amp;$B741,$A$2:$A741,$A741),COUNTIFS($L$2:$L741,"Tor",$B$2:$B741,"&lt;&gt;"&amp;$B741,$A$2:$A741,$A741)+COUNTIFS($L$2:$L741,"ET",$B$2:$B741,"&lt;&gt;"&amp;$B741,$A$2:$A741,$A741)&amp;":"&amp;COUNTIFS($L$2:$L741,"Tor",$B$2:$B741,$B741,$A$2:$A741,$A741)+COUNTIFS($L$2:$L741,"ET",$B$2:$B741,$B741,$A$2:$A741,$A741)),""),"")</f>
        <v/>
      </c>
      <c r="J741" s="18" t="str">
        <f>_xlfn.IFNA(IF(VLOOKUP($A741,Spiele!$A$2:$D$16,3,FALSE)=$B741,(COUNTIFS($L$1:$L740,"Tor",$B$1:$B740,$B741,$A$1:$A740,$A741)+COUNTIFS($L$1:$L740,"ET",$B$1:$B740,$B741,$A$1:$A740,$A741))-(COUNTIFS($L$1:$L740,"Tor",$B$1:$B740,"&lt;&gt;"&amp;$B741,$A$1:$A740,$A741)+COUNTIFS($L$1:$L740,"ET",$B$1:$B740,"&lt;&gt;"&amp;$B741,$A$1:$A740,$A741)),(COUNTIFS($L$1:$L740,"Tor",$B$1:$B740,$B741,$A$1:$A740,$A741)+COUNTIFS($L$1:$L740,"ET",$B$1:$B740,$B741,$A$1:$A740,$A741))-(COUNTIFS($L$1:$L740,"Tor",$B$1:$B740,"&lt;&gt;"&amp;$B741,$A$1:$A740,$A741)+COUNTIFS($L$1:$L740,"ET",$B$1:$B740,"&lt;&gt;"&amp;$B741,$A$1:$A740,$A741))),"")</f>
        <v/>
      </c>
      <c r="O741" s="17"/>
      <c r="AC741" s="14"/>
      <c r="AD741" s="14"/>
      <c r="AE741" s="18"/>
      <c r="AH741" s="19">
        <f t="shared" si="46"/>
        <v>0</v>
      </c>
      <c r="AI741" s="19">
        <f t="shared" si="47"/>
        <v>180</v>
      </c>
      <c r="AM741" s="19">
        <f>IF(Abschlüsse[[#This Row],[Ergeb]]="ET","",SQRT(($AF741-$AK741)^2+($AG741-$AL741)^2))</f>
        <v>0</v>
      </c>
      <c r="AO741" s="13"/>
      <c r="AP741" s="13"/>
      <c r="AQ741" s="19" t="str">
        <f t="shared" si="48"/>
        <v/>
      </c>
      <c r="AU741" s="19" t="str">
        <f t="shared" si="49"/>
        <v/>
      </c>
    </row>
    <row r="742" spans="3:47" ht="25.05" customHeight="1">
      <c r="C742" s="17" t="str">
        <f>IF($A742="","",IF(VLOOKUP($A742,Spiele!$A$2:$D$16,3,FALSE)=$B742,"H","G"))</f>
        <v/>
      </c>
      <c r="D742" s="17" t="str">
        <f>IF($B742="","",IF(VLOOKUP($A742,Spiele!$A$2:$F$16,3,FALSE)=$B742,VLOOKUP($A742,Spiele!$A$2:$F$16,4,FALSE),VLOOKUP($A742,Spiele!$A$2:$F$16,3,FALSE)))</f>
        <v/>
      </c>
      <c r="E742" s="18">
        <f>IF(Abschlüsse[[#This Row],[Ergeb]]="ET",0,COUNTIFS($A$2:$A742,$A742,$B$2:$B742,$B742,$L$2:$L742,"&lt;&gt;ET"))</f>
        <v>0</v>
      </c>
      <c r="F742" s="11"/>
      <c r="G742" s="12"/>
      <c r="H742" s="18">
        <f>COUNTIFS('Rote Karten'!$A$2:$A$4,$A742,'Rote Karten'!$D$2:$D$4,"&lt;&gt;"&amp;$B742,'Rote Karten'!$B$2:$B$4,"&lt;"&amp;$F742,'Rote Karten'!$C$2:$C$4,"&lt;="&amp;$G742)-COUNTIFS('Rote Karten'!$A$2:$A$4,$A742,'Rote Karten'!$D$2:$D$4,$B742,'Rote Karten'!$B$2:$B$4,"&lt;"&amp;$F742,'Rote Karten'!$C$2:$C$4,"&lt;="&amp;$G742)</f>
        <v>0</v>
      </c>
      <c r="I742" s="17" t="str">
        <f>IF(OR($L742="Tor",$L742="ET"),_xlfn.IFNA(IF(VLOOKUP($A742,Spiele!$A$2:$C$16,3,FALSE)=$B742,COUNTIFS($L$2:$L742,"Tor",$B$2:$B742,$B742,$A$2:$A742,$A742)+COUNTIFS($L$2:$L742,"ET",$B$2:$B742,$B742,$A$2:$A742,$A742)&amp;":"&amp;COUNTIFS($L$2:$L742,"Tor",$B$2:$B742,"&lt;&gt;"&amp;$B742,$A$2:$A742,$A742)+COUNTIFS($L$2:$L742,"ET",$B$2:$B742,"&lt;&gt;"&amp;$B742,$A$2:$A742,$A742),COUNTIFS($L$2:$L742,"Tor",$B$2:$B742,"&lt;&gt;"&amp;$B742,$A$2:$A742,$A742)+COUNTIFS($L$2:$L742,"ET",$B$2:$B742,"&lt;&gt;"&amp;$B742,$A$2:$A742,$A742)&amp;":"&amp;COUNTIFS($L$2:$L742,"Tor",$B$2:$B742,$B742,$A$2:$A742,$A742)+COUNTIFS($L$2:$L742,"ET",$B$2:$B742,$B742,$A$2:$A742,$A742)),""),"")</f>
        <v/>
      </c>
      <c r="J742" s="18" t="str">
        <f>_xlfn.IFNA(IF(VLOOKUP($A742,Spiele!$A$2:$D$16,3,FALSE)=$B742,(COUNTIFS($L$1:$L741,"Tor",$B$1:$B741,$B742,$A$1:$A741,$A742)+COUNTIFS($L$1:$L741,"ET",$B$1:$B741,$B742,$A$1:$A741,$A742))-(COUNTIFS($L$1:$L741,"Tor",$B$1:$B741,"&lt;&gt;"&amp;$B742,$A$1:$A741,$A742)+COUNTIFS($L$1:$L741,"ET",$B$1:$B741,"&lt;&gt;"&amp;$B742,$A$1:$A741,$A742)),(COUNTIFS($L$1:$L741,"Tor",$B$1:$B741,$B742,$A$1:$A741,$A742)+COUNTIFS($L$1:$L741,"ET",$B$1:$B741,$B742,$A$1:$A741,$A742))-(COUNTIFS($L$1:$L741,"Tor",$B$1:$B741,"&lt;&gt;"&amp;$B742,$A$1:$A741,$A742)+COUNTIFS($L$1:$L741,"ET",$B$1:$B741,"&lt;&gt;"&amp;$B742,$A$1:$A741,$A742))),"")</f>
        <v/>
      </c>
      <c r="O742" s="17"/>
      <c r="AC742" s="14"/>
      <c r="AD742" s="14"/>
      <c r="AE742" s="18"/>
      <c r="AH742" s="19">
        <f t="shared" si="46"/>
        <v>0</v>
      </c>
      <c r="AI742" s="19">
        <f t="shared" si="47"/>
        <v>180</v>
      </c>
      <c r="AM742" s="19">
        <f>IF(Abschlüsse[[#This Row],[Ergeb]]="ET","",SQRT(($AF742-$AK742)^2+($AG742-$AL742)^2))</f>
        <v>0</v>
      </c>
      <c r="AO742" s="13"/>
      <c r="AP742" s="13"/>
      <c r="AQ742" s="19" t="str">
        <f t="shared" si="48"/>
        <v/>
      </c>
      <c r="AU742" s="19" t="str">
        <f t="shared" si="49"/>
        <v/>
      </c>
    </row>
    <row r="743" spans="3:47" ht="25.05" customHeight="1">
      <c r="C743" s="17" t="str">
        <f>IF($A743="","",IF(VLOOKUP($A743,Spiele!$A$2:$D$16,3,FALSE)=$B743,"H","G"))</f>
        <v/>
      </c>
      <c r="D743" s="17" t="str">
        <f>IF($B743="","",IF(VLOOKUP($A743,Spiele!$A$2:$F$16,3,FALSE)=$B743,VLOOKUP($A743,Spiele!$A$2:$F$16,4,FALSE),VLOOKUP($A743,Spiele!$A$2:$F$16,3,FALSE)))</f>
        <v/>
      </c>
      <c r="E743" s="18">
        <f>IF(Abschlüsse[[#This Row],[Ergeb]]="ET",0,COUNTIFS($A$2:$A743,$A743,$B$2:$B743,$B743,$L$2:$L743,"&lt;&gt;ET"))</f>
        <v>0</v>
      </c>
      <c r="F743" s="11"/>
      <c r="G743" s="12"/>
      <c r="H743" s="18">
        <f>COUNTIFS('Rote Karten'!$A$2:$A$4,$A743,'Rote Karten'!$D$2:$D$4,"&lt;&gt;"&amp;$B743,'Rote Karten'!$B$2:$B$4,"&lt;"&amp;$F743,'Rote Karten'!$C$2:$C$4,"&lt;="&amp;$G743)-COUNTIFS('Rote Karten'!$A$2:$A$4,$A743,'Rote Karten'!$D$2:$D$4,$B743,'Rote Karten'!$B$2:$B$4,"&lt;"&amp;$F743,'Rote Karten'!$C$2:$C$4,"&lt;="&amp;$G743)</f>
        <v>0</v>
      </c>
      <c r="I743" s="17" t="str">
        <f>IF(OR($L743="Tor",$L743="ET"),_xlfn.IFNA(IF(VLOOKUP($A743,Spiele!$A$2:$C$16,3,FALSE)=$B743,COUNTIFS($L$2:$L743,"Tor",$B$2:$B743,$B743,$A$2:$A743,$A743)+COUNTIFS($L$2:$L743,"ET",$B$2:$B743,$B743,$A$2:$A743,$A743)&amp;":"&amp;COUNTIFS($L$2:$L743,"Tor",$B$2:$B743,"&lt;&gt;"&amp;$B743,$A$2:$A743,$A743)+COUNTIFS($L$2:$L743,"ET",$B$2:$B743,"&lt;&gt;"&amp;$B743,$A$2:$A743,$A743),COUNTIFS($L$2:$L743,"Tor",$B$2:$B743,"&lt;&gt;"&amp;$B743,$A$2:$A743,$A743)+COUNTIFS($L$2:$L743,"ET",$B$2:$B743,"&lt;&gt;"&amp;$B743,$A$2:$A743,$A743)&amp;":"&amp;COUNTIFS($L$2:$L743,"Tor",$B$2:$B743,$B743,$A$2:$A743,$A743)+COUNTIFS($L$2:$L743,"ET",$B$2:$B743,$B743,$A$2:$A743,$A743)),""),"")</f>
        <v/>
      </c>
      <c r="J743" s="18" t="str">
        <f>_xlfn.IFNA(IF(VLOOKUP($A743,Spiele!$A$2:$D$16,3,FALSE)=$B743,(COUNTIFS($L$1:$L742,"Tor",$B$1:$B742,$B743,$A$1:$A742,$A743)+COUNTIFS($L$1:$L742,"ET",$B$1:$B742,$B743,$A$1:$A742,$A743))-(COUNTIFS($L$1:$L742,"Tor",$B$1:$B742,"&lt;&gt;"&amp;$B743,$A$1:$A742,$A743)+COUNTIFS($L$1:$L742,"ET",$B$1:$B742,"&lt;&gt;"&amp;$B743,$A$1:$A742,$A743)),(COUNTIFS($L$1:$L742,"Tor",$B$1:$B742,$B743,$A$1:$A742,$A743)+COUNTIFS($L$1:$L742,"ET",$B$1:$B742,$B743,$A$1:$A742,$A743))-(COUNTIFS($L$1:$L742,"Tor",$B$1:$B742,"&lt;&gt;"&amp;$B743,$A$1:$A742,$A743)+COUNTIFS($L$1:$L742,"ET",$B$1:$B742,"&lt;&gt;"&amp;$B743,$A$1:$A742,$A743))),"")</f>
        <v/>
      </c>
      <c r="O743" s="17"/>
      <c r="AC743" s="14"/>
      <c r="AD743" s="14"/>
      <c r="AE743" s="18"/>
      <c r="AH743" s="19">
        <f t="shared" si="46"/>
        <v>0</v>
      </c>
      <c r="AI743" s="19">
        <f t="shared" si="47"/>
        <v>180</v>
      </c>
      <c r="AM743" s="19">
        <f>IF(Abschlüsse[[#This Row],[Ergeb]]="ET","",SQRT(($AF743-$AK743)^2+($AG743-$AL743)^2))</f>
        <v>0</v>
      </c>
      <c r="AO743" s="13"/>
      <c r="AP743" s="13"/>
      <c r="AQ743" s="19" t="str">
        <f t="shared" si="48"/>
        <v/>
      </c>
      <c r="AU743" s="19" t="str">
        <f t="shared" si="49"/>
        <v/>
      </c>
    </row>
    <row r="744" spans="3:47" ht="25.05" customHeight="1">
      <c r="C744" s="17" t="str">
        <f>IF($A744="","",IF(VLOOKUP($A744,Spiele!$A$2:$D$16,3,FALSE)=$B744,"H","G"))</f>
        <v/>
      </c>
      <c r="D744" s="17" t="str">
        <f>IF($B744="","",IF(VLOOKUP($A744,Spiele!$A$2:$F$16,3,FALSE)=$B744,VLOOKUP($A744,Spiele!$A$2:$F$16,4,FALSE),VLOOKUP($A744,Spiele!$A$2:$F$16,3,FALSE)))</f>
        <v/>
      </c>
      <c r="E744" s="18">
        <f>IF(Abschlüsse[[#This Row],[Ergeb]]="ET",0,COUNTIFS($A$2:$A744,$A744,$B$2:$B744,$B744,$L$2:$L744,"&lt;&gt;ET"))</f>
        <v>0</v>
      </c>
      <c r="F744" s="11"/>
      <c r="G744" s="12"/>
      <c r="H744" s="18">
        <f>COUNTIFS('Rote Karten'!$A$2:$A$4,$A744,'Rote Karten'!$D$2:$D$4,"&lt;&gt;"&amp;$B744,'Rote Karten'!$B$2:$B$4,"&lt;"&amp;$F744,'Rote Karten'!$C$2:$C$4,"&lt;="&amp;$G744)-COUNTIFS('Rote Karten'!$A$2:$A$4,$A744,'Rote Karten'!$D$2:$D$4,$B744,'Rote Karten'!$B$2:$B$4,"&lt;"&amp;$F744,'Rote Karten'!$C$2:$C$4,"&lt;="&amp;$G744)</f>
        <v>0</v>
      </c>
      <c r="I744" s="17" t="str">
        <f>IF(OR($L744="Tor",$L744="ET"),_xlfn.IFNA(IF(VLOOKUP($A744,Spiele!$A$2:$C$16,3,FALSE)=$B744,COUNTIFS($L$2:$L744,"Tor",$B$2:$B744,$B744,$A$2:$A744,$A744)+COUNTIFS($L$2:$L744,"ET",$B$2:$B744,$B744,$A$2:$A744,$A744)&amp;":"&amp;COUNTIFS($L$2:$L744,"Tor",$B$2:$B744,"&lt;&gt;"&amp;$B744,$A$2:$A744,$A744)+COUNTIFS($L$2:$L744,"ET",$B$2:$B744,"&lt;&gt;"&amp;$B744,$A$2:$A744,$A744),COUNTIFS($L$2:$L744,"Tor",$B$2:$B744,"&lt;&gt;"&amp;$B744,$A$2:$A744,$A744)+COUNTIFS($L$2:$L744,"ET",$B$2:$B744,"&lt;&gt;"&amp;$B744,$A$2:$A744,$A744)&amp;":"&amp;COUNTIFS($L$2:$L744,"Tor",$B$2:$B744,$B744,$A$2:$A744,$A744)+COUNTIFS($L$2:$L744,"ET",$B$2:$B744,$B744,$A$2:$A744,$A744)),""),"")</f>
        <v/>
      </c>
      <c r="J744" s="18" t="str">
        <f>_xlfn.IFNA(IF(VLOOKUP($A744,Spiele!$A$2:$D$16,3,FALSE)=$B744,(COUNTIFS($L$1:$L743,"Tor",$B$1:$B743,$B744,$A$1:$A743,$A744)+COUNTIFS($L$1:$L743,"ET",$B$1:$B743,$B744,$A$1:$A743,$A744))-(COUNTIFS($L$1:$L743,"Tor",$B$1:$B743,"&lt;&gt;"&amp;$B744,$A$1:$A743,$A744)+COUNTIFS($L$1:$L743,"ET",$B$1:$B743,"&lt;&gt;"&amp;$B744,$A$1:$A743,$A744)),(COUNTIFS($L$1:$L743,"Tor",$B$1:$B743,$B744,$A$1:$A743,$A744)+COUNTIFS($L$1:$L743,"ET",$B$1:$B743,$B744,$A$1:$A743,$A744))-(COUNTIFS($L$1:$L743,"Tor",$B$1:$B743,"&lt;&gt;"&amp;$B744,$A$1:$A743,$A744)+COUNTIFS($L$1:$L743,"ET",$B$1:$B743,"&lt;&gt;"&amp;$B744,$A$1:$A743,$A744))),"")</f>
        <v/>
      </c>
      <c r="O744" s="17"/>
      <c r="AC744" s="14"/>
      <c r="AD744" s="14"/>
      <c r="AE744" s="18"/>
      <c r="AH744" s="19">
        <f t="shared" si="46"/>
        <v>0</v>
      </c>
      <c r="AI744" s="19">
        <f t="shared" si="47"/>
        <v>180</v>
      </c>
      <c r="AM744" s="19">
        <f>IF(Abschlüsse[[#This Row],[Ergeb]]="ET","",SQRT(($AF744-$AK744)^2+($AG744-$AL744)^2))</f>
        <v>0</v>
      </c>
      <c r="AO744" s="13"/>
      <c r="AP744" s="13"/>
      <c r="AQ744" s="19" t="str">
        <f t="shared" si="48"/>
        <v/>
      </c>
      <c r="AU744" s="19" t="str">
        <f t="shared" si="49"/>
        <v/>
      </c>
    </row>
    <row r="745" spans="3:47" ht="25.05" customHeight="1">
      <c r="C745" s="17" t="str">
        <f>IF($A745="","",IF(VLOOKUP($A745,Spiele!$A$2:$D$16,3,FALSE)=$B745,"H","G"))</f>
        <v/>
      </c>
      <c r="D745" s="17" t="str">
        <f>IF($B745="","",IF(VLOOKUP($A745,Spiele!$A$2:$F$16,3,FALSE)=$B745,VLOOKUP($A745,Spiele!$A$2:$F$16,4,FALSE),VLOOKUP($A745,Spiele!$A$2:$F$16,3,FALSE)))</f>
        <v/>
      </c>
      <c r="E745" s="18">
        <f>IF(Abschlüsse[[#This Row],[Ergeb]]="ET",0,COUNTIFS($A$2:$A745,$A745,$B$2:$B745,$B745,$L$2:$L745,"&lt;&gt;ET"))</f>
        <v>0</v>
      </c>
      <c r="F745" s="11"/>
      <c r="G745" s="12"/>
      <c r="H745" s="18">
        <f>COUNTIFS('Rote Karten'!$A$2:$A$4,$A745,'Rote Karten'!$D$2:$D$4,"&lt;&gt;"&amp;$B745,'Rote Karten'!$B$2:$B$4,"&lt;"&amp;$F745,'Rote Karten'!$C$2:$C$4,"&lt;="&amp;$G745)-COUNTIFS('Rote Karten'!$A$2:$A$4,$A745,'Rote Karten'!$D$2:$D$4,$B745,'Rote Karten'!$B$2:$B$4,"&lt;"&amp;$F745,'Rote Karten'!$C$2:$C$4,"&lt;="&amp;$G745)</f>
        <v>0</v>
      </c>
      <c r="I745" s="17" t="str">
        <f>IF(OR($L745="Tor",$L745="ET"),_xlfn.IFNA(IF(VLOOKUP($A745,Spiele!$A$2:$C$16,3,FALSE)=$B745,COUNTIFS($L$2:$L745,"Tor",$B$2:$B745,$B745,$A$2:$A745,$A745)+COUNTIFS($L$2:$L745,"ET",$B$2:$B745,$B745,$A$2:$A745,$A745)&amp;":"&amp;COUNTIFS($L$2:$L745,"Tor",$B$2:$B745,"&lt;&gt;"&amp;$B745,$A$2:$A745,$A745)+COUNTIFS($L$2:$L745,"ET",$B$2:$B745,"&lt;&gt;"&amp;$B745,$A$2:$A745,$A745),COUNTIFS($L$2:$L745,"Tor",$B$2:$B745,"&lt;&gt;"&amp;$B745,$A$2:$A745,$A745)+COUNTIFS($L$2:$L745,"ET",$B$2:$B745,"&lt;&gt;"&amp;$B745,$A$2:$A745,$A745)&amp;":"&amp;COUNTIFS($L$2:$L745,"Tor",$B$2:$B745,$B745,$A$2:$A745,$A745)+COUNTIFS($L$2:$L745,"ET",$B$2:$B745,$B745,$A$2:$A745,$A745)),""),"")</f>
        <v/>
      </c>
      <c r="J745" s="18" t="str">
        <f>_xlfn.IFNA(IF(VLOOKUP($A745,Spiele!$A$2:$D$16,3,FALSE)=$B745,(COUNTIFS($L$1:$L744,"Tor",$B$1:$B744,$B745,$A$1:$A744,$A745)+COUNTIFS($L$1:$L744,"ET",$B$1:$B744,$B745,$A$1:$A744,$A745))-(COUNTIFS($L$1:$L744,"Tor",$B$1:$B744,"&lt;&gt;"&amp;$B745,$A$1:$A744,$A745)+COUNTIFS($L$1:$L744,"ET",$B$1:$B744,"&lt;&gt;"&amp;$B745,$A$1:$A744,$A745)),(COUNTIFS($L$1:$L744,"Tor",$B$1:$B744,$B745,$A$1:$A744,$A745)+COUNTIFS($L$1:$L744,"ET",$B$1:$B744,$B745,$A$1:$A744,$A745))-(COUNTIFS($L$1:$L744,"Tor",$B$1:$B744,"&lt;&gt;"&amp;$B745,$A$1:$A744,$A745)+COUNTIFS($L$1:$L744,"ET",$B$1:$B744,"&lt;&gt;"&amp;$B745,$A$1:$A744,$A745))),"")</f>
        <v/>
      </c>
      <c r="O745" s="17"/>
      <c r="AC745" s="14"/>
      <c r="AD745" s="14"/>
      <c r="AE745" s="18"/>
      <c r="AH745" s="19">
        <f t="shared" si="46"/>
        <v>0</v>
      </c>
      <c r="AI745" s="19">
        <f t="shared" si="47"/>
        <v>180</v>
      </c>
      <c r="AM745" s="19">
        <f>IF(Abschlüsse[[#This Row],[Ergeb]]="ET","",SQRT(($AF745-$AK745)^2+($AG745-$AL745)^2))</f>
        <v>0</v>
      </c>
      <c r="AO745" s="13"/>
      <c r="AP745" s="13"/>
      <c r="AQ745" s="19" t="str">
        <f t="shared" si="48"/>
        <v/>
      </c>
      <c r="AU745" s="19" t="str">
        <f t="shared" si="49"/>
        <v/>
      </c>
    </row>
    <row r="746" spans="3:47" ht="25.05" customHeight="1">
      <c r="C746" s="17" t="str">
        <f>IF($A746="","",IF(VLOOKUP($A746,Spiele!$A$2:$D$16,3,FALSE)=$B746,"H","G"))</f>
        <v/>
      </c>
      <c r="D746" s="17" t="str">
        <f>IF($B746="","",IF(VLOOKUP($A746,Spiele!$A$2:$F$16,3,FALSE)=$B746,VLOOKUP($A746,Spiele!$A$2:$F$16,4,FALSE),VLOOKUP($A746,Spiele!$A$2:$F$16,3,FALSE)))</f>
        <v/>
      </c>
      <c r="E746" s="18">
        <f>IF(Abschlüsse[[#This Row],[Ergeb]]="ET",0,COUNTIFS($A$2:$A746,$A746,$B$2:$B746,$B746,$L$2:$L746,"&lt;&gt;ET"))</f>
        <v>0</v>
      </c>
      <c r="F746" s="11"/>
      <c r="G746" s="12"/>
      <c r="H746" s="18">
        <f>COUNTIFS('Rote Karten'!$A$2:$A$4,$A746,'Rote Karten'!$D$2:$D$4,"&lt;&gt;"&amp;$B746,'Rote Karten'!$B$2:$B$4,"&lt;"&amp;$F746,'Rote Karten'!$C$2:$C$4,"&lt;="&amp;$G746)-COUNTIFS('Rote Karten'!$A$2:$A$4,$A746,'Rote Karten'!$D$2:$D$4,$B746,'Rote Karten'!$B$2:$B$4,"&lt;"&amp;$F746,'Rote Karten'!$C$2:$C$4,"&lt;="&amp;$G746)</f>
        <v>0</v>
      </c>
      <c r="I746" s="17" t="str">
        <f>IF(OR($L746="Tor",$L746="ET"),_xlfn.IFNA(IF(VLOOKUP($A746,Spiele!$A$2:$C$16,3,FALSE)=$B746,COUNTIFS($L$2:$L746,"Tor",$B$2:$B746,$B746,$A$2:$A746,$A746)+COUNTIFS($L$2:$L746,"ET",$B$2:$B746,$B746,$A$2:$A746,$A746)&amp;":"&amp;COUNTIFS($L$2:$L746,"Tor",$B$2:$B746,"&lt;&gt;"&amp;$B746,$A$2:$A746,$A746)+COUNTIFS($L$2:$L746,"ET",$B$2:$B746,"&lt;&gt;"&amp;$B746,$A$2:$A746,$A746),COUNTIFS($L$2:$L746,"Tor",$B$2:$B746,"&lt;&gt;"&amp;$B746,$A$2:$A746,$A746)+COUNTIFS($L$2:$L746,"ET",$B$2:$B746,"&lt;&gt;"&amp;$B746,$A$2:$A746,$A746)&amp;":"&amp;COUNTIFS($L$2:$L746,"Tor",$B$2:$B746,$B746,$A$2:$A746,$A746)+COUNTIFS($L$2:$L746,"ET",$B$2:$B746,$B746,$A$2:$A746,$A746)),""),"")</f>
        <v/>
      </c>
      <c r="J746" s="18" t="str">
        <f>_xlfn.IFNA(IF(VLOOKUP($A746,Spiele!$A$2:$D$16,3,FALSE)=$B746,(COUNTIFS($L$1:$L745,"Tor",$B$1:$B745,$B746,$A$1:$A745,$A746)+COUNTIFS($L$1:$L745,"ET",$B$1:$B745,$B746,$A$1:$A745,$A746))-(COUNTIFS($L$1:$L745,"Tor",$B$1:$B745,"&lt;&gt;"&amp;$B746,$A$1:$A745,$A746)+COUNTIFS($L$1:$L745,"ET",$B$1:$B745,"&lt;&gt;"&amp;$B746,$A$1:$A745,$A746)),(COUNTIFS($L$1:$L745,"Tor",$B$1:$B745,$B746,$A$1:$A745,$A746)+COUNTIFS($L$1:$L745,"ET",$B$1:$B745,$B746,$A$1:$A745,$A746))-(COUNTIFS($L$1:$L745,"Tor",$B$1:$B745,"&lt;&gt;"&amp;$B746,$A$1:$A745,$A746)+COUNTIFS($L$1:$L745,"ET",$B$1:$B745,"&lt;&gt;"&amp;$B746,$A$1:$A745,$A746))),"")</f>
        <v/>
      </c>
      <c r="O746" s="17"/>
      <c r="AC746" s="14"/>
      <c r="AD746" s="14"/>
      <c r="AE746" s="18"/>
      <c r="AH746" s="19">
        <f t="shared" si="46"/>
        <v>0</v>
      </c>
      <c r="AI746" s="19">
        <f t="shared" si="47"/>
        <v>180</v>
      </c>
      <c r="AM746" s="19">
        <f>IF(Abschlüsse[[#This Row],[Ergeb]]="ET","",SQRT(($AF746-$AK746)^2+($AG746-$AL746)^2))</f>
        <v>0</v>
      </c>
      <c r="AO746" s="13"/>
      <c r="AP746" s="13"/>
      <c r="AQ746" s="19" t="str">
        <f t="shared" si="48"/>
        <v/>
      </c>
      <c r="AU746" s="19" t="str">
        <f t="shared" si="49"/>
        <v/>
      </c>
    </row>
    <row r="747" spans="3:47" ht="25.05" customHeight="1">
      <c r="C747" s="17" t="str">
        <f>IF($A747="","",IF(VLOOKUP($A747,Spiele!$A$2:$D$16,3,FALSE)=$B747,"H","G"))</f>
        <v/>
      </c>
      <c r="D747" s="17" t="str">
        <f>IF($B747="","",IF(VLOOKUP($A747,Spiele!$A$2:$F$16,3,FALSE)=$B747,VLOOKUP($A747,Spiele!$A$2:$F$16,4,FALSE),VLOOKUP($A747,Spiele!$A$2:$F$16,3,FALSE)))</f>
        <v/>
      </c>
      <c r="E747" s="18">
        <f>IF(Abschlüsse[[#This Row],[Ergeb]]="ET",0,COUNTIFS($A$2:$A747,$A747,$B$2:$B747,$B747,$L$2:$L747,"&lt;&gt;ET"))</f>
        <v>0</v>
      </c>
      <c r="F747" s="11"/>
      <c r="G747" s="12"/>
      <c r="H747" s="18">
        <f>COUNTIFS('Rote Karten'!$A$2:$A$4,$A747,'Rote Karten'!$D$2:$D$4,"&lt;&gt;"&amp;$B747,'Rote Karten'!$B$2:$B$4,"&lt;"&amp;$F747,'Rote Karten'!$C$2:$C$4,"&lt;="&amp;$G747)-COUNTIFS('Rote Karten'!$A$2:$A$4,$A747,'Rote Karten'!$D$2:$D$4,$B747,'Rote Karten'!$B$2:$B$4,"&lt;"&amp;$F747,'Rote Karten'!$C$2:$C$4,"&lt;="&amp;$G747)</f>
        <v>0</v>
      </c>
      <c r="I747" s="17" t="str">
        <f>IF(OR($L747="Tor",$L747="ET"),_xlfn.IFNA(IF(VLOOKUP($A747,Spiele!$A$2:$C$16,3,FALSE)=$B747,COUNTIFS($L$2:$L747,"Tor",$B$2:$B747,$B747,$A$2:$A747,$A747)+COUNTIFS($L$2:$L747,"ET",$B$2:$B747,$B747,$A$2:$A747,$A747)&amp;":"&amp;COUNTIFS($L$2:$L747,"Tor",$B$2:$B747,"&lt;&gt;"&amp;$B747,$A$2:$A747,$A747)+COUNTIFS($L$2:$L747,"ET",$B$2:$B747,"&lt;&gt;"&amp;$B747,$A$2:$A747,$A747),COUNTIFS($L$2:$L747,"Tor",$B$2:$B747,"&lt;&gt;"&amp;$B747,$A$2:$A747,$A747)+COUNTIFS($L$2:$L747,"ET",$B$2:$B747,"&lt;&gt;"&amp;$B747,$A$2:$A747,$A747)&amp;":"&amp;COUNTIFS($L$2:$L747,"Tor",$B$2:$B747,$B747,$A$2:$A747,$A747)+COUNTIFS($L$2:$L747,"ET",$B$2:$B747,$B747,$A$2:$A747,$A747)),""),"")</f>
        <v/>
      </c>
      <c r="J747" s="18" t="str">
        <f>_xlfn.IFNA(IF(VLOOKUP($A747,Spiele!$A$2:$D$16,3,FALSE)=$B747,(COUNTIFS($L$1:$L746,"Tor",$B$1:$B746,$B747,$A$1:$A746,$A747)+COUNTIFS($L$1:$L746,"ET",$B$1:$B746,$B747,$A$1:$A746,$A747))-(COUNTIFS($L$1:$L746,"Tor",$B$1:$B746,"&lt;&gt;"&amp;$B747,$A$1:$A746,$A747)+COUNTIFS($L$1:$L746,"ET",$B$1:$B746,"&lt;&gt;"&amp;$B747,$A$1:$A746,$A747)),(COUNTIFS($L$1:$L746,"Tor",$B$1:$B746,$B747,$A$1:$A746,$A747)+COUNTIFS($L$1:$L746,"ET",$B$1:$B746,$B747,$A$1:$A746,$A747))-(COUNTIFS($L$1:$L746,"Tor",$B$1:$B746,"&lt;&gt;"&amp;$B747,$A$1:$A746,$A747)+COUNTIFS($L$1:$L746,"ET",$B$1:$B746,"&lt;&gt;"&amp;$B747,$A$1:$A746,$A747))),"")</f>
        <v/>
      </c>
      <c r="O747" s="17"/>
      <c r="AC747" s="14"/>
      <c r="AD747" s="14"/>
      <c r="AE747" s="18"/>
      <c r="AH747" s="19">
        <f t="shared" si="46"/>
        <v>0</v>
      </c>
      <c r="AI747" s="19">
        <f t="shared" si="47"/>
        <v>180</v>
      </c>
      <c r="AM747" s="19">
        <f>IF(Abschlüsse[[#This Row],[Ergeb]]="ET","",SQRT(($AF747-$AK747)^2+($AG747-$AL747)^2))</f>
        <v>0</v>
      </c>
      <c r="AO747" s="13"/>
      <c r="AP747" s="13"/>
      <c r="AQ747" s="19" t="str">
        <f t="shared" si="48"/>
        <v/>
      </c>
      <c r="AU747" s="19" t="str">
        <f t="shared" si="49"/>
        <v/>
      </c>
    </row>
    <row r="748" spans="3:47" ht="25.05" customHeight="1">
      <c r="C748" s="17" t="str">
        <f>IF($A748="","",IF(VLOOKUP($A748,Spiele!$A$2:$D$16,3,FALSE)=$B748,"H","G"))</f>
        <v/>
      </c>
      <c r="D748" s="17" t="str">
        <f>IF($B748="","",IF(VLOOKUP($A748,Spiele!$A$2:$F$16,3,FALSE)=$B748,VLOOKUP($A748,Spiele!$A$2:$F$16,4,FALSE),VLOOKUP($A748,Spiele!$A$2:$F$16,3,FALSE)))</f>
        <v/>
      </c>
      <c r="E748" s="18">
        <f>IF(Abschlüsse[[#This Row],[Ergeb]]="ET",0,COUNTIFS($A$2:$A748,$A748,$B$2:$B748,$B748,$L$2:$L748,"&lt;&gt;ET"))</f>
        <v>0</v>
      </c>
      <c r="F748" s="11"/>
      <c r="G748" s="12"/>
      <c r="H748" s="18">
        <f>COUNTIFS('Rote Karten'!$A$2:$A$4,$A748,'Rote Karten'!$D$2:$D$4,"&lt;&gt;"&amp;$B748,'Rote Karten'!$B$2:$B$4,"&lt;"&amp;$F748,'Rote Karten'!$C$2:$C$4,"&lt;="&amp;$G748)-COUNTIFS('Rote Karten'!$A$2:$A$4,$A748,'Rote Karten'!$D$2:$D$4,$B748,'Rote Karten'!$B$2:$B$4,"&lt;"&amp;$F748,'Rote Karten'!$C$2:$C$4,"&lt;="&amp;$G748)</f>
        <v>0</v>
      </c>
      <c r="I748" s="17" t="str">
        <f>IF(OR($L748="Tor",$L748="ET"),_xlfn.IFNA(IF(VLOOKUP($A748,Spiele!$A$2:$C$16,3,FALSE)=$B748,COUNTIFS($L$2:$L748,"Tor",$B$2:$B748,$B748,$A$2:$A748,$A748)+COUNTIFS($L$2:$L748,"ET",$B$2:$B748,$B748,$A$2:$A748,$A748)&amp;":"&amp;COUNTIFS($L$2:$L748,"Tor",$B$2:$B748,"&lt;&gt;"&amp;$B748,$A$2:$A748,$A748)+COUNTIFS($L$2:$L748,"ET",$B$2:$B748,"&lt;&gt;"&amp;$B748,$A$2:$A748,$A748),COUNTIFS($L$2:$L748,"Tor",$B$2:$B748,"&lt;&gt;"&amp;$B748,$A$2:$A748,$A748)+COUNTIFS($L$2:$L748,"ET",$B$2:$B748,"&lt;&gt;"&amp;$B748,$A$2:$A748,$A748)&amp;":"&amp;COUNTIFS($L$2:$L748,"Tor",$B$2:$B748,$B748,$A$2:$A748,$A748)+COUNTIFS($L$2:$L748,"ET",$B$2:$B748,$B748,$A$2:$A748,$A748)),""),"")</f>
        <v/>
      </c>
      <c r="J748" s="18" t="str">
        <f>_xlfn.IFNA(IF(VLOOKUP($A748,Spiele!$A$2:$D$16,3,FALSE)=$B748,(COUNTIFS($L$1:$L747,"Tor",$B$1:$B747,$B748,$A$1:$A747,$A748)+COUNTIFS($L$1:$L747,"ET",$B$1:$B747,$B748,$A$1:$A747,$A748))-(COUNTIFS($L$1:$L747,"Tor",$B$1:$B747,"&lt;&gt;"&amp;$B748,$A$1:$A747,$A748)+COUNTIFS($L$1:$L747,"ET",$B$1:$B747,"&lt;&gt;"&amp;$B748,$A$1:$A747,$A748)),(COUNTIFS($L$1:$L747,"Tor",$B$1:$B747,$B748,$A$1:$A747,$A748)+COUNTIFS($L$1:$L747,"ET",$B$1:$B747,$B748,$A$1:$A747,$A748))-(COUNTIFS($L$1:$L747,"Tor",$B$1:$B747,"&lt;&gt;"&amp;$B748,$A$1:$A747,$A748)+COUNTIFS($L$1:$L747,"ET",$B$1:$B747,"&lt;&gt;"&amp;$B748,$A$1:$A747,$A748))),"")</f>
        <v/>
      </c>
      <c r="O748" s="17"/>
      <c r="AC748" s="14"/>
      <c r="AD748" s="14"/>
      <c r="AE748" s="18"/>
      <c r="AH748" s="19">
        <f t="shared" si="46"/>
        <v>0</v>
      </c>
      <c r="AI748" s="19">
        <f t="shared" si="47"/>
        <v>180</v>
      </c>
      <c r="AM748" s="19">
        <f>IF(Abschlüsse[[#This Row],[Ergeb]]="ET","",SQRT(($AF748-$AK748)^2+($AG748-$AL748)^2))</f>
        <v>0</v>
      </c>
      <c r="AO748" s="13"/>
      <c r="AP748" s="13"/>
      <c r="AQ748" s="19" t="str">
        <f t="shared" si="48"/>
        <v/>
      </c>
      <c r="AU748" s="19" t="str">
        <f t="shared" si="49"/>
        <v/>
      </c>
    </row>
    <row r="749" spans="3:47" ht="25.05" customHeight="1">
      <c r="C749" s="17" t="str">
        <f>IF($A749="","",IF(VLOOKUP($A749,Spiele!$A$2:$D$16,3,FALSE)=$B749,"H","G"))</f>
        <v/>
      </c>
      <c r="D749" s="17" t="str">
        <f>IF($B749="","",IF(VLOOKUP($A749,Spiele!$A$2:$F$16,3,FALSE)=$B749,VLOOKUP($A749,Spiele!$A$2:$F$16,4,FALSE),VLOOKUP($A749,Spiele!$A$2:$F$16,3,FALSE)))</f>
        <v/>
      </c>
      <c r="E749" s="18">
        <f>IF(Abschlüsse[[#This Row],[Ergeb]]="ET",0,COUNTIFS($A$2:$A749,$A749,$B$2:$B749,$B749,$L$2:$L749,"&lt;&gt;ET"))</f>
        <v>0</v>
      </c>
      <c r="F749" s="11"/>
      <c r="G749" s="12"/>
      <c r="H749" s="18">
        <f>COUNTIFS('Rote Karten'!$A$2:$A$4,$A749,'Rote Karten'!$D$2:$D$4,"&lt;&gt;"&amp;$B749,'Rote Karten'!$B$2:$B$4,"&lt;"&amp;$F749,'Rote Karten'!$C$2:$C$4,"&lt;="&amp;$G749)-COUNTIFS('Rote Karten'!$A$2:$A$4,$A749,'Rote Karten'!$D$2:$D$4,$B749,'Rote Karten'!$B$2:$B$4,"&lt;"&amp;$F749,'Rote Karten'!$C$2:$C$4,"&lt;="&amp;$G749)</f>
        <v>0</v>
      </c>
      <c r="I749" s="17" t="str">
        <f>IF(OR($L749="Tor",$L749="ET"),_xlfn.IFNA(IF(VLOOKUP($A749,Spiele!$A$2:$C$16,3,FALSE)=$B749,COUNTIFS($L$2:$L749,"Tor",$B$2:$B749,$B749,$A$2:$A749,$A749)+COUNTIFS($L$2:$L749,"ET",$B$2:$B749,$B749,$A$2:$A749,$A749)&amp;":"&amp;COUNTIFS($L$2:$L749,"Tor",$B$2:$B749,"&lt;&gt;"&amp;$B749,$A$2:$A749,$A749)+COUNTIFS($L$2:$L749,"ET",$B$2:$B749,"&lt;&gt;"&amp;$B749,$A$2:$A749,$A749),COUNTIFS($L$2:$L749,"Tor",$B$2:$B749,"&lt;&gt;"&amp;$B749,$A$2:$A749,$A749)+COUNTIFS($L$2:$L749,"ET",$B$2:$B749,"&lt;&gt;"&amp;$B749,$A$2:$A749,$A749)&amp;":"&amp;COUNTIFS($L$2:$L749,"Tor",$B$2:$B749,$B749,$A$2:$A749,$A749)+COUNTIFS($L$2:$L749,"ET",$B$2:$B749,$B749,$A$2:$A749,$A749)),""),"")</f>
        <v/>
      </c>
      <c r="J749" s="18" t="str">
        <f>_xlfn.IFNA(IF(VLOOKUP($A749,Spiele!$A$2:$D$16,3,FALSE)=$B749,(COUNTIFS($L$1:$L748,"Tor",$B$1:$B748,$B749,$A$1:$A748,$A749)+COUNTIFS($L$1:$L748,"ET",$B$1:$B748,$B749,$A$1:$A748,$A749))-(COUNTIFS($L$1:$L748,"Tor",$B$1:$B748,"&lt;&gt;"&amp;$B749,$A$1:$A748,$A749)+COUNTIFS($L$1:$L748,"ET",$B$1:$B748,"&lt;&gt;"&amp;$B749,$A$1:$A748,$A749)),(COUNTIFS($L$1:$L748,"Tor",$B$1:$B748,$B749,$A$1:$A748,$A749)+COUNTIFS($L$1:$L748,"ET",$B$1:$B748,$B749,$A$1:$A748,$A749))-(COUNTIFS($L$1:$L748,"Tor",$B$1:$B748,"&lt;&gt;"&amp;$B749,$A$1:$A748,$A749)+COUNTIFS($L$1:$L748,"ET",$B$1:$B748,"&lt;&gt;"&amp;$B749,$A$1:$A748,$A749))),"")</f>
        <v/>
      </c>
      <c r="O749" s="17"/>
      <c r="AC749" s="14"/>
      <c r="AD749" s="14"/>
      <c r="AE749" s="18"/>
      <c r="AH749" s="19">
        <f t="shared" si="46"/>
        <v>0</v>
      </c>
      <c r="AI749" s="19">
        <f t="shared" si="47"/>
        <v>180</v>
      </c>
      <c r="AM749" s="19">
        <f>IF(Abschlüsse[[#This Row],[Ergeb]]="ET","",SQRT(($AF749-$AK749)^2+($AG749-$AL749)^2))</f>
        <v>0</v>
      </c>
      <c r="AO749" s="13"/>
      <c r="AP749" s="13"/>
      <c r="AQ749" s="19" t="str">
        <f t="shared" si="48"/>
        <v/>
      </c>
      <c r="AU749" s="19" t="str">
        <f t="shared" si="49"/>
        <v/>
      </c>
    </row>
    <row r="750" spans="3:47" ht="25.05" customHeight="1">
      <c r="C750" s="17" t="str">
        <f>IF($A750="","",IF(VLOOKUP($A750,Spiele!$A$2:$D$16,3,FALSE)=$B750,"H","G"))</f>
        <v/>
      </c>
      <c r="D750" s="17" t="str">
        <f>IF($B750="","",IF(VLOOKUP($A750,Spiele!$A$2:$F$16,3,FALSE)=$B750,VLOOKUP($A750,Spiele!$A$2:$F$16,4,FALSE),VLOOKUP($A750,Spiele!$A$2:$F$16,3,FALSE)))</f>
        <v/>
      </c>
      <c r="E750" s="18">
        <f>IF(Abschlüsse[[#This Row],[Ergeb]]="ET",0,COUNTIFS($A$2:$A750,$A750,$B$2:$B750,$B750,$L$2:$L750,"&lt;&gt;ET"))</f>
        <v>0</v>
      </c>
      <c r="F750" s="11"/>
      <c r="G750" s="12"/>
      <c r="H750" s="18">
        <f>COUNTIFS('Rote Karten'!$A$2:$A$4,$A750,'Rote Karten'!$D$2:$D$4,"&lt;&gt;"&amp;$B750,'Rote Karten'!$B$2:$B$4,"&lt;"&amp;$F750,'Rote Karten'!$C$2:$C$4,"&lt;="&amp;$G750)-COUNTIFS('Rote Karten'!$A$2:$A$4,$A750,'Rote Karten'!$D$2:$D$4,$B750,'Rote Karten'!$B$2:$B$4,"&lt;"&amp;$F750,'Rote Karten'!$C$2:$C$4,"&lt;="&amp;$G750)</f>
        <v>0</v>
      </c>
      <c r="I750" s="17" t="str">
        <f>IF(OR($L750="Tor",$L750="ET"),_xlfn.IFNA(IF(VLOOKUP($A750,Spiele!$A$2:$C$16,3,FALSE)=$B750,COUNTIFS($L$2:$L750,"Tor",$B$2:$B750,$B750,$A$2:$A750,$A750)+COUNTIFS($L$2:$L750,"ET",$B$2:$B750,$B750,$A$2:$A750,$A750)&amp;":"&amp;COUNTIFS($L$2:$L750,"Tor",$B$2:$B750,"&lt;&gt;"&amp;$B750,$A$2:$A750,$A750)+COUNTIFS($L$2:$L750,"ET",$B$2:$B750,"&lt;&gt;"&amp;$B750,$A$2:$A750,$A750),COUNTIFS($L$2:$L750,"Tor",$B$2:$B750,"&lt;&gt;"&amp;$B750,$A$2:$A750,$A750)+COUNTIFS($L$2:$L750,"ET",$B$2:$B750,"&lt;&gt;"&amp;$B750,$A$2:$A750,$A750)&amp;":"&amp;COUNTIFS($L$2:$L750,"Tor",$B$2:$B750,$B750,$A$2:$A750,$A750)+COUNTIFS($L$2:$L750,"ET",$B$2:$B750,$B750,$A$2:$A750,$A750)),""),"")</f>
        <v/>
      </c>
      <c r="J750" s="18" t="str">
        <f>_xlfn.IFNA(IF(VLOOKUP($A750,Spiele!$A$2:$D$16,3,FALSE)=$B750,(COUNTIFS($L$1:$L749,"Tor",$B$1:$B749,$B750,$A$1:$A749,$A750)+COUNTIFS($L$1:$L749,"ET",$B$1:$B749,$B750,$A$1:$A749,$A750))-(COUNTIFS($L$1:$L749,"Tor",$B$1:$B749,"&lt;&gt;"&amp;$B750,$A$1:$A749,$A750)+COUNTIFS($L$1:$L749,"ET",$B$1:$B749,"&lt;&gt;"&amp;$B750,$A$1:$A749,$A750)),(COUNTIFS($L$1:$L749,"Tor",$B$1:$B749,$B750,$A$1:$A749,$A750)+COUNTIFS($L$1:$L749,"ET",$B$1:$B749,$B750,$A$1:$A749,$A750))-(COUNTIFS($L$1:$L749,"Tor",$B$1:$B749,"&lt;&gt;"&amp;$B750,$A$1:$A749,$A750)+COUNTIFS($L$1:$L749,"ET",$B$1:$B749,"&lt;&gt;"&amp;$B750,$A$1:$A749,$A750))),"")</f>
        <v/>
      </c>
      <c r="O750" s="17"/>
      <c r="AC750" s="14"/>
      <c r="AD750" s="14"/>
      <c r="AE750" s="18"/>
      <c r="AH750" s="19">
        <f t="shared" si="46"/>
        <v>0</v>
      </c>
      <c r="AI750" s="19">
        <f t="shared" si="47"/>
        <v>180</v>
      </c>
      <c r="AM750" s="19">
        <f>IF(Abschlüsse[[#This Row],[Ergeb]]="ET","",SQRT(($AF750-$AK750)^2+($AG750-$AL750)^2))</f>
        <v>0</v>
      </c>
      <c r="AO750" s="13"/>
      <c r="AP750" s="13"/>
      <c r="AQ750" s="19" t="str">
        <f t="shared" si="48"/>
        <v/>
      </c>
      <c r="AU750" s="19" t="str">
        <f t="shared" si="49"/>
        <v/>
      </c>
    </row>
    <row r="751" spans="3:47" ht="25.05" customHeight="1">
      <c r="C751" s="17" t="str">
        <f>IF($A751="","",IF(VLOOKUP($A751,Spiele!$A$2:$D$16,3,FALSE)=$B751,"H","G"))</f>
        <v/>
      </c>
      <c r="D751" s="17" t="str">
        <f>IF($B751="","",IF(VLOOKUP($A751,Spiele!$A$2:$F$16,3,FALSE)=$B751,VLOOKUP($A751,Spiele!$A$2:$F$16,4,FALSE),VLOOKUP($A751,Spiele!$A$2:$F$16,3,FALSE)))</f>
        <v/>
      </c>
      <c r="E751" s="18">
        <f>IF(Abschlüsse[[#This Row],[Ergeb]]="ET",0,COUNTIFS($A$2:$A751,$A751,$B$2:$B751,$B751,$L$2:$L751,"&lt;&gt;ET"))</f>
        <v>0</v>
      </c>
      <c r="F751" s="11"/>
      <c r="G751" s="12"/>
      <c r="H751" s="18">
        <f>COUNTIFS('Rote Karten'!$A$2:$A$4,$A751,'Rote Karten'!$D$2:$D$4,"&lt;&gt;"&amp;$B751,'Rote Karten'!$B$2:$B$4,"&lt;"&amp;$F751,'Rote Karten'!$C$2:$C$4,"&lt;="&amp;$G751)-COUNTIFS('Rote Karten'!$A$2:$A$4,$A751,'Rote Karten'!$D$2:$D$4,$B751,'Rote Karten'!$B$2:$B$4,"&lt;"&amp;$F751,'Rote Karten'!$C$2:$C$4,"&lt;="&amp;$G751)</f>
        <v>0</v>
      </c>
      <c r="I751" s="17" t="str">
        <f>IF(OR($L751="Tor",$L751="ET"),_xlfn.IFNA(IF(VLOOKUP($A751,Spiele!$A$2:$C$16,3,FALSE)=$B751,COUNTIFS($L$2:$L751,"Tor",$B$2:$B751,$B751,$A$2:$A751,$A751)+COUNTIFS($L$2:$L751,"ET",$B$2:$B751,$B751,$A$2:$A751,$A751)&amp;":"&amp;COUNTIFS($L$2:$L751,"Tor",$B$2:$B751,"&lt;&gt;"&amp;$B751,$A$2:$A751,$A751)+COUNTIFS($L$2:$L751,"ET",$B$2:$B751,"&lt;&gt;"&amp;$B751,$A$2:$A751,$A751),COUNTIFS($L$2:$L751,"Tor",$B$2:$B751,"&lt;&gt;"&amp;$B751,$A$2:$A751,$A751)+COUNTIFS($L$2:$L751,"ET",$B$2:$B751,"&lt;&gt;"&amp;$B751,$A$2:$A751,$A751)&amp;":"&amp;COUNTIFS($L$2:$L751,"Tor",$B$2:$B751,$B751,$A$2:$A751,$A751)+COUNTIFS($L$2:$L751,"ET",$B$2:$B751,$B751,$A$2:$A751,$A751)),""),"")</f>
        <v/>
      </c>
      <c r="J751" s="18" t="str">
        <f>_xlfn.IFNA(IF(VLOOKUP($A751,Spiele!$A$2:$D$16,3,FALSE)=$B751,(COUNTIFS($L$1:$L750,"Tor",$B$1:$B750,$B751,$A$1:$A750,$A751)+COUNTIFS($L$1:$L750,"ET",$B$1:$B750,$B751,$A$1:$A750,$A751))-(COUNTIFS($L$1:$L750,"Tor",$B$1:$B750,"&lt;&gt;"&amp;$B751,$A$1:$A750,$A751)+COUNTIFS($L$1:$L750,"ET",$B$1:$B750,"&lt;&gt;"&amp;$B751,$A$1:$A750,$A751)),(COUNTIFS($L$1:$L750,"Tor",$B$1:$B750,$B751,$A$1:$A750,$A751)+COUNTIFS($L$1:$L750,"ET",$B$1:$B750,$B751,$A$1:$A750,$A751))-(COUNTIFS($L$1:$L750,"Tor",$B$1:$B750,"&lt;&gt;"&amp;$B751,$A$1:$A750,$A751)+COUNTIFS($L$1:$L750,"ET",$B$1:$B750,"&lt;&gt;"&amp;$B751,$A$1:$A750,$A751))),"")</f>
        <v/>
      </c>
      <c r="O751" s="17"/>
      <c r="AC751" s="14"/>
      <c r="AD751" s="14"/>
      <c r="AE751" s="18"/>
      <c r="AH751" s="19">
        <f t="shared" si="46"/>
        <v>0</v>
      </c>
      <c r="AI751" s="19">
        <f t="shared" si="47"/>
        <v>180</v>
      </c>
      <c r="AM751" s="19">
        <f>IF(Abschlüsse[[#This Row],[Ergeb]]="ET","",SQRT(($AF751-$AK751)^2+($AG751-$AL751)^2))</f>
        <v>0</v>
      </c>
      <c r="AO751" s="13"/>
      <c r="AP751" s="13"/>
      <c r="AQ751" s="19" t="str">
        <f t="shared" si="48"/>
        <v/>
      </c>
      <c r="AU751" s="19" t="str">
        <f t="shared" si="49"/>
        <v/>
      </c>
    </row>
    <row r="752" spans="3:47" ht="25.05" customHeight="1">
      <c r="C752" s="17" t="str">
        <f>IF($A752="","",IF(VLOOKUP($A752,Spiele!$A$2:$D$16,3,FALSE)=$B752,"H","G"))</f>
        <v/>
      </c>
      <c r="D752" s="17" t="str">
        <f>IF($B752="","",IF(VLOOKUP($A752,Spiele!$A$2:$F$16,3,FALSE)=$B752,VLOOKUP($A752,Spiele!$A$2:$F$16,4,FALSE),VLOOKUP($A752,Spiele!$A$2:$F$16,3,FALSE)))</f>
        <v/>
      </c>
      <c r="E752" s="18">
        <f>IF(Abschlüsse[[#This Row],[Ergeb]]="ET",0,COUNTIFS($A$2:$A752,$A752,$B$2:$B752,$B752,$L$2:$L752,"&lt;&gt;ET"))</f>
        <v>0</v>
      </c>
      <c r="F752" s="11"/>
      <c r="G752" s="12"/>
      <c r="H752" s="18">
        <f>COUNTIFS('Rote Karten'!$A$2:$A$4,$A752,'Rote Karten'!$D$2:$D$4,"&lt;&gt;"&amp;$B752,'Rote Karten'!$B$2:$B$4,"&lt;"&amp;$F752,'Rote Karten'!$C$2:$C$4,"&lt;="&amp;$G752)-COUNTIFS('Rote Karten'!$A$2:$A$4,$A752,'Rote Karten'!$D$2:$D$4,$B752,'Rote Karten'!$B$2:$B$4,"&lt;"&amp;$F752,'Rote Karten'!$C$2:$C$4,"&lt;="&amp;$G752)</f>
        <v>0</v>
      </c>
      <c r="I752" s="17" t="str">
        <f>IF(OR($L752="Tor",$L752="ET"),_xlfn.IFNA(IF(VLOOKUP($A752,Spiele!$A$2:$C$16,3,FALSE)=$B752,COUNTIFS($L$2:$L752,"Tor",$B$2:$B752,$B752,$A$2:$A752,$A752)+COUNTIFS($L$2:$L752,"ET",$B$2:$B752,$B752,$A$2:$A752,$A752)&amp;":"&amp;COUNTIFS($L$2:$L752,"Tor",$B$2:$B752,"&lt;&gt;"&amp;$B752,$A$2:$A752,$A752)+COUNTIFS($L$2:$L752,"ET",$B$2:$B752,"&lt;&gt;"&amp;$B752,$A$2:$A752,$A752),COUNTIFS($L$2:$L752,"Tor",$B$2:$B752,"&lt;&gt;"&amp;$B752,$A$2:$A752,$A752)+COUNTIFS($L$2:$L752,"ET",$B$2:$B752,"&lt;&gt;"&amp;$B752,$A$2:$A752,$A752)&amp;":"&amp;COUNTIFS($L$2:$L752,"Tor",$B$2:$B752,$B752,$A$2:$A752,$A752)+COUNTIFS($L$2:$L752,"ET",$B$2:$B752,$B752,$A$2:$A752,$A752)),""),"")</f>
        <v/>
      </c>
      <c r="J752" s="18" t="str">
        <f>_xlfn.IFNA(IF(VLOOKUP($A752,Spiele!$A$2:$D$16,3,FALSE)=$B752,(COUNTIFS($L$1:$L751,"Tor",$B$1:$B751,$B752,$A$1:$A751,$A752)+COUNTIFS($L$1:$L751,"ET",$B$1:$B751,$B752,$A$1:$A751,$A752))-(COUNTIFS($L$1:$L751,"Tor",$B$1:$B751,"&lt;&gt;"&amp;$B752,$A$1:$A751,$A752)+COUNTIFS($L$1:$L751,"ET",$B$1:$B751,"&lt;&gt;"&amp;$B752,$A$1:$A751,$A752)),(COUNTIFS($L$1:$L751,"Tor",$B$1:$B751,$B752,$A$1:$A751,$A752)+COUNTIFS($L$1:$L751,"ET",$B$1:$B751,$B752,$A$1:$A751,$A752))-(COUNTIFS($L$1:$L751,"Tor",$B$1:$B751,"&lt;&gt;"&amp;$B752,$A$1:$A751,$A752)+COUNTIFS($L$1:$L751,"ET",$B$1:$B751,"&lt;&gt;"&amp;$B752,$A$1:$A751,$A752))),"")</f>
        <v/>
      </c>
      <c r="O752" s="17"/>
      <c r="AC752" s="14"/>
      <c r="AD752" s="14"/>
      <c r="AE752" s="18"/>
      <c r="AH752" s="19">
        <f t="shared" si="46"/>
        <v>0</v>
      </c>
      <c r="AI752" s="19">
        <f t="shared" si="47"/>
        <v>180</v>
      </c>
      <c r="AM752" s="19">
        <f>IF(Abschlüsse[[#This Row],[Ergeb]]="ET","",SQRT(($AF752-$AK752)^2+($AG752-$AL752)^2))</f>
        <v>0</v>
      </c>
      <c r="AO752" s="13"/>
      <c r="AP752" s="13"/>
      <c r="AQ752" s="19" t="str">
        <f t="shared" si="48"/>
        <v/>
      </c>
      <c r="AU752" s="19" t="str">
        <f t="shared" si="49"/>
        <v/>
      </c>
    </row>
    <row r="753" spans="3:47" ht="25.05" customHeight="1">
      <c r="C753" s="17" t="str">
        <f>IF($A753="","",IF(VLOOKUP($A753,Spiele!$A$2:$D$16,3,FALSE)=$B753,"H","G"))</f>
        <v/>
      </c>
      <c r="D753" s="17" t="str">
        <f>IF($B753="","",IF(VLOOKUP($A753,Spiele!$A$2:$F$16,3,FALSE)=$B753,VLOOKUP($A753,Spiele!$A$2:$F$16,4,FALSE),VLOOKUP($A753,Spiele!$A$2:$F$16,3,FALSE)))</f>
        <v/>
      </c>
      <c r="E753" s="18">
        <f>IF(Abschlüsse[[#This Row],[Ergeb]]="ET",0,COUNTIFS($A$2:$A753,$A753,$B$2:$B753,$B753,$L$2:$L753,"&lt;&gt;ET"))</f>
        <v>0</v>
      </c>
      <c r="F753" s="11"/>
      <c r="G753" s="12"/>
      <c r="H753" s="18">
        <f>COUNTIFS('Rote Karten'!$A$2:$A$4,$A753,'Rote Karten'!$D$2:$D$4,"&lt;&gt;"&amp;$B753,'Rote Karten'!$B$2:$B$4,"&lt;"&amp;$F753,'Rote Karten'!$C$2:$C$4,"&lt;="&amp;$G753)-COUNTIFS('Rote Karten'!$A$2:$A$4,$A753,'Rote Karten'!$D$2:$D$4,$B753,'Rote Karten'!$B$2:$B$4,"&lt;"&amp;$F753,'Rote Karten'!$C$2:$C$4,"&lt;="&amp;$G753)</f>
        <v>0</v>
      </c>
      <c r="I753" s="17" t="str">
        <f>IF(OR($L753="Tor",$L753="ET"),_xlfn.IFNA(IF(VLOOKUP($A753,Spiele!$A$2:$C$16,3,FALSE)=$B753,COUNTIFS($L$2:$L753,"Tor",$B$2:$B753,$B753,$A$2:$A753,$A753)+COUNTIFS($L$2:$L753,"ET",$B$2:$B753,$B753,$A$2:$A753,$A753)&amp;":"&amp;COUNTIFS($L$2:$L753,"Tor",$B$2:$B753,"&lt;&gt;"&amp;$B753,$A$2:$A753,$A753)+COUNTIFS($L$2:$L753,"ET",$B$2:$B753,"&lt;&gt;"&amp;$B753,$A$2:$A753,$A753),COUNTIFS($L$2:$L753,"Tor",$B$2:$B753,"&lt;&gt;"&amp;$B753,$A$2:$A753,$A753)+COUNTIFS($L$2:$L753,"ET",$B$2:$B753,"&lt;&gt;"&amp;$B753,$A$2:$A753,$A753)&amp;":"&amp;COUNTIFS($L$2:$L753,"Tor",$B$2:$B753,$B753,$A$2:$A753,$A753)+COUNTIFS($L$2:$L753,"ET",$B$2:$B753,$B753,$A$2:$A753,$A753)),""),"")</f>
        <v/>
      </c>
      <c r="J753" s="18" t="str">
        <f>_xlfn.IFNA(IF(VLOOKUP($A753,Spiele!$A$2:$D$16,3,FALSE)=$B753,(COUNTIFS($L$1:$L752,"Tor",$B$1:$B752,$B753,$A$1:$A752,$A753)+COUNTIFS($L$1:$L752,"ET",$B$1:$B752,$B753,$A$1:$A752,$A753))-(COUNTIFS($L$1:$L752,"Tor",$B$1:$B752,"&lt;&gt;"&amp;$B753,$A$1:$A752,$A753)+COUNTIFS($L$1:$L752,"ET",$B$1:$B752,"&lt;&gt;"&amp;$B753,$A$1:$A752,$A753)),(COUNTIFS($L$1:$L752,"Tor",$B$1:$B752,$B753,$A$1:$A752,$A753)+COUNTIFS($L$1:$L752,"ET",$B$1:$B752,$B753,$A$1:$A752,$A753))-(COUNTIFS($L$1:$L752,"Tor",$B$1:$B752,"&lt;&gt;"&amp;$B753,$A$1:$A752,$A753)+COUNTIFS($L$1:$L752,"ET",$B$1:$B752,"&lt;&gt;"&amp;$B753,$A$1:$A752,$A753))),"")</f>
        <v/>
      </c>
      <c r="O753" s="17"/>
      <c r="AC753" s="14"/>
      <c r="AD753" s="14"/>
      <c r="AE753" s="18"/>
      <c r="AH753" s="19">
        <f t="shared" si="46"/>
        <v>0</v>
      </c>
      <c r="AI753" s="19">
        <f t="shared" si="47"/>
        <v>180</v>
      </c>
      <c r="AM753" s="19">
        <f>IF(Abschlüsse[[#This Row],[Ergeb]]="ET","",SQRT(($AF753-$AK753)^2+($AG753-$AL753)^2))</f>
        <v>0</v>
      </c>
      <c r="AO753" s="13"/>
      <c r="AP753" s="13"/>
      <c r="AQ753" s="19" t="str">
        <f t="shared" si="48"/>
        <v/>
      </c>
      <c r="AU753" s="19" t="str">
        <f t="shared" si="49"/>
        <v/>
      </c>
    </row>
    <row r="754" spans="3:47" ht="25.05" customHeight="1">
      <c r="C754" s="17" t="str">
        <f>IF($A754="","",IF(VLOOKUP($A754,Spiele!$A$2:$D$16,3,FALSE)=$B754,"H","G"))</f>
        <v/>
      </c>
      <c r="D754" s="17" t="str">
        <f>IF($B754="","",IF(VLOOKUP($A754,Spiele!$A$2:$F$16,3,FALSE)=$B754,VLOOKUP($A754,Spiele!$A$2:$F$16,4,FALSE),VLOOKUP($A754,Spiele!$A$2:$F$16,3,FALSE)))</f>
        <v/>
      </c>
      <c r="E754" s="18">
        <f>IF(Abschlüsse[[#This Row],[Ergeb]]="ET",0,COUNTIFS($A$2:$A754,$A754,$B$2:$B754,$B754,$L$2:$L754,"&lt;&gt;ET"))</f>
        <v>0</v>
      </c>
      <c r="F754" s="11"/>
      <c r="G754" s="12"/>
      <c r="H754" s="18">
        <f>COUNTIFS('Rote Karten'!$A$2:$A$4,$A754,'Rote Karten'!$D$2:$D$4,"&lt;&gt;"&amp;$B754,'Rote Karten'!$B$2:$B$4,"&lt;"&amp;$F754,'Rote Karten'!$C$2:$C$4,"&lt;="&amp;$G754)-COUNTIFS('Rote Karten'!$A$2:$A$4,$A754,'Rote Karten'!$D$2:$D$4,$B754,'Rote Karten'!$B$2:$B$4,"&lt;"&amp;$F754,'Rote Karten'!$C$2:$C$4,"&lt;="&amp;$G754)</f>
        <v>0</v>
      </c>
      <c r="I754" s="17" t="str">
        <f>IF(OR($L754="Tor",$L754="ET"),_xlfn.IFNA(IF(VLOOKUP($A754,Spiele!$A$2:$C$16,3,FALSE)=$B754,COUNTIFS($L$2:$L754,"Tor",$B$2:$B754,$B754,$A$2:$A754,$A754)+COUNTIFS($L$2:$L754,"ET",$B$2:$B754,$B754,$A$2:$A754,$A754)&amp;":"&amp;COUNTIFS($L$2:$L754,"Tor",$B$2:$B754,"&lt;&gt;"&amp;$B754,$A$2:$A754,$A754)+COUNTIFS($L$2:$L754,"ET",$B$2:$B754,"&lt;&gt;"&amp;$B754,$A$2:$A754,$A754),COUNTIFS($L$2:$L754,"Tor",$B$2:$B754,"&lt;&gt;"&amp;$B754,$A$2:$A754,$A754)+COUNTIFS($L$2:$L754,"ET",$B$2:$B754,"&lt;&gt;"&amp;$B754,$A$2:$A754,$A754)&amp;":"&amp;COUNTIFS($L$2:$L754,"Tor",$B$2:$B754,$B754,$A$2:$A754,$A754)+COUNTIFS($L$2:$L754,"ET",$B$2:$B754,$B754,$A$2:$A754,$A754)),""),"")</f>
        <v/>
      </c>
      <c r="J754" s="18" t="str">
        <f>_xlfn.IFNA(IF(VLOOKUP($A754,Spiele!$A$2:$D$16,3,FALSE)=$B754,(COUNTIFS($L$1:$L753,"Tor",$B$1:$B753,$B754,$A$1:$A753,$A754)+COUNTIFS($L$1:$L753,"ET",$B$1:$B753,$B754,$A$1:$A753,$A754))-(COUNTIFS($L$1:$L753,"Tor",$B$1:$B753,"&lt;&gt;"&amp;$B754,$A$1:$A753,$A754)+COUNTIFS($L$1:$L753,"ET",$B$1:$B753,"&lt;&gt;"&amp;$B754,$A$1:$A753,$A754)),(COUNTIFS($L$1:$L753,"Tor",$B$1:$B753,$B754,$A$1:$A753,$A754)+COUNTIFS($L$1:$L753,"ET",$B$1:$B753,$B754,$A$1:$A753,$A754))-(COUNTIFS($L$1:$L753,"Tor",$B$1:$B753,"&lt;&gt;"&amp;$B754,$A$1:$A753,$A754)+COUNTIFS($L$1:$L753,"ET",$B$1:$B753,"&lt;&gt;"&amp;$B754,$A$1:$A753,$A754))),"")</f>
        <v/>
      </c>
      <c r="O754" s="17"/>
      <c r="AC754" s="14"/>
      <c r="AD754" s="14"/>
      <c r="AE754" s="18"/>
      <c r="AH754" s="19">
        <f t="shared" si="46"/>
        <v>0</v>
      </c>
      <c r="AI754" s="19">
        <f t="shared" si="47"/>
        <v>180</v>
      </c>
      <c r="AM754" s="19">
        <f>IF(Abschlüsse[[#This Row],[Ergeb]]="ET","",SQRT(($AF754-$AK754)^2+($AG754-$AL754)^2))</f>
        <v>0</v>
      </c>
      <c r="AO754" s="13"/>
      <c r="AP754" s="13"/>
      <c r="AQ754" s="19" t="str">
        <f t="shared" si="48"/>
        <v/>
      </c>
      <c r="AU754" s="19" t="str">
        <f t="shared" si="49"/>
        <v/>
      </c>
    </row>
    <row r="755" spans="3:47" ht="25.05" customHeight="1">
      <c r="C755" s="17" t="str">
        <f>IF($A755="","",IF(VLOOKUP($A755,Spiele!$A$2:$D$16,3,FALSE)=$B755,"H","G"))</f>
        <v/>
      </c>
      <c r="D755" s="17" t="str">
        <f>IF($B755="","",IF(VLOOKUP($A755,Spiele!$A$2:$F$16,3,FALSE)=$B755,VLOOKUP($A755,Spiele!$A$2:$F$16,4,FALSE),VLOOKUP($A755,Spiele!$A$2:$F$16,3,FALSE)))</f>
        <v/>
      </c>
      <c r="E755" s="18">
        <f>IF(Abschlüsse[[#This Row],[Ergeb]]="ET",0,COUNTIFS($A$2:$A755,$A755,$B$2:$B755,$B755,$L$2:$L755,"&lt;&gt;ET"))</f>
        <v>0</v>
      </c>
      <c r="F755" s="11"/>
      <c r="G755" s="12"/>
      <c r="H755" s="18">
        <f>COUNTIFS('Rote Karten'!$A$2:$A$4,$A755,'Rote Karten'!$D$2:$D$4,"&lt;&gt;"&amp;$B755,'Rote Karten'!$B$2:$B$4,"&lt;"&amp;$F755,'Rote Karten'!$C$2:$C$4,"&lt;="&amp;$G755)-COUNTIFS('Rote Karten'!$A$2:$A$4,$A755,'Rote Karten'!$D$2:$D$4,$B755,'Rote Karten'!$B$2:$B$4,"&lt;"&amp;$F755,'Rote Karten'!$C$2:$C$4,"&lt;="&amp;$G755)</f>
        <v>0</v>
      </c>
      <c r="I755" s="17" t="str">
        <f>IF(OR($L755="Tor",$L755="ET"),_xlfn.IFNA(IF(VLOOKUP($A755,Spiele!$A$2:$C$16,3,FALSE)=$B755,COUNTIFS($L$2:$L755,"Tor",$B$2:$B755,$B755,$A$2:$A755,$A755)+COUNTIFS($L$2:$L755,"ET",$B$2:$B755,$B755,$A$2:$A755,$A755)&amp;":"&amp;COUNTIFS($L$2:$L755,"Tor",$B$2:$B755,"&lt;&gt;"&amp;$B755,$A$2:$A755,$A755)+COUNTIFS($L$2:$L755,"ET",$B$2:$B755,"&lt;&gt;"&amp;$B755,$A$2:$A755,$A755),COUNTIFS($L$2:$L755,"Tor",$B$2:$B755,"&lt;&gt;"&amp;$B755,$A$2:$A755,$A755)+COUNTIFS($L$2:$L755,"ET",$B$2:$B755,"&lt;&gt;"&amp;$B755,$A$2:$A755,$A755)&amp;":"&amp;COUNTIFS($L$2:$L755,"Tor",$B$2:$B755,$B755,$A$2:$A755,$A755)+COUNTIFS($L$2:$L755,"ET",$B$2:$B755,$B755,$A$2:$A755,$A755)),""),"")</f>
        <v/>
      </c>
      <c r="J755" s="18" t="str">
        <f>_xlfn.IFNA(IF(VLOOKUP($A755,Spiele!$A$2:$D$16,3,FALSE)=$B755,(COUNTIFS($L$1:$L754,"Tor",$B$1:$B754,$B755,$A$1:$A754,$A755)+COUNTIFS($L$1:$L754,"ET",$B$1:$B754,$B755,$A$1:$A754,$A755))-(COUNTIFS($L$1:$L754,"Tor",$B$1:$B754,"&lt;&gt;"&amp;$B755,$A$1:$A754,$A755)+COUNTIFS($L$1:$L754,"ET",$B$1:$B754,"&lt;&gt;"&amp;$B755,$A$1:$A754,$A755)),(COUNTIFS($L$1:$L754,"Tor",$B$1:$B754,$B755,$A$1:$A754,$A755)+COUNTIFS($L$1:$L754,"ET",$B$1:$B754,$B755,$A$1:$A754,$A755))-(COUNTIFS($L$1:$L754,"Tor",$B$1:$B754,"&lt;&gt;"&amp;$B755,$A$1:$A754,$A755)+COUNTIFS($L$1:$L754,"ET",$B$1:$B754,"&lt;&gt;"&amp;$B755,$A$1:$A754,$A755))),"")</f>
        <v/>
      </c>
      <c r="O755" s="17"/>
      <c r="AC755" s="14"/>
      <c r="AD755" s="14"/>
      <c r="AE755" s="18"/>
      <c r="AH755" s="19">
        <f t="shared" si="46"/>
        <v>0</v>
      </c>
      <c r="AI755" s="19">
        <f t="shared" si="47"/>
        <v>180</v>
      </c>
      <c r="AM755" s="19">
        <f>IF(Abschlüsse[[#This Row],[Ergeb]]="ET","",SQRT(($AF755-$AK755)^2+($AG755-$AL755)^2))</f>
        <v>0</v>
      </c>
      <c r="AO755" s="13"/>
      <c r="AP755" s="13"/>
      <c r="AQ755" s="19" t="str">
        <f t="shared" si="48"/>
        <v/>
      </c>
      <c r="AU755" s="19" t="str">
        <f t="shared" si="49"/>
        <v/>
      </c>
    </row>
    <row r="756" spans="3:47" ht="25.05" customHeight="1">
      <c r="C756" s="17" t="str">
        <f>IF($A756="","",IF(VLOOKUP($A756,Spiele!$A$2:$D$16,3,FALSE)=$B756,"H","G"))</f>
        <v/>
      </c>
      <c r="D756" s="17" t="str">
        <f>IF($B756="","",IF(VLOOKUP($A756,Spiele!$A$2:$F$16,3,FALSE)=$B756,VLOOKUP($A756,Spiele!$A$2:$F$16,4,FALSE),VLOOKUP($A756,Spiele!$A$2:$F$16,3,FALSE)))</f>
        <v/>
      </c>
      <c r="E756" s="18">
        <f>IF(Abschlüsse[[#This Row],[Ergeb]]="ET",0,COUNTIFS($A$2:$A756,$A756,$B$2:$B756,$B756,$L$2:$L756,"&lt;&gt;ET"))</f>
        <v>0</v>
      </c>
      <c r="F756" s="11"/>
      <c r="G756" s="12"/>
      <c r="H756" s="18">
        <f>COUNTIFS('Rote Karten'!$A$2:$A$4,$A756,'Rote Karten'!$D$2:$D$4,"&lt;&gt;"&amp;$B756,'Rote Karten'!$B$2:$B$4,"&lt;"&amp;$F756,'Rote Karten'!$C$2:$C$4,"&lt;="&amp;$G756)-COUNTIFS('Rote Karten'!$A$2:$A$4,$A756,'Rote Karten'!$D$2:$D$4,$B756,'Rote Karten'!$B$2:$B$4,"&lt;"&amp;$F756,'Rote Karten'!$C$2:$C$4,"&lt;="&amp;$G756)</f>
        <v>0</v>
      </c>
      <c r="I756" s="17" t="str">
        <f>IF(OR($L756="Tor",$L756="ET"),_xlfn.IFNA(IF(VLOOKUP($A756,Spiele!$A$2:$C$16,3,FALSE)=$B756,COUNTIFS($L$2:$L756,"Tor",$B$2:$B756,$B756,$A$2:$A756,$A756)+COUNTIFS($L$2:$L756,"ET",$B$2:$B756,$B756,$A$2:$A756,$A756)&amp;":"&amp;COUNTIFS($L$2:$L756,"Tor",$B$2:$B756,"&lt;&gt;"&amp;$B756,$A$2:$A756,$A756)+COUNTIFS($L$2:$L756,"ET",$B$2:$B756,"&lt;&gt;"&amp;$B756,$A$2:$A756,$A756),COUNTIFS($L$2:$L756,"Tor",$B$2:$B756,"&lt;&gt;"&amp;$B756,$A$2:$A756,$A756)+COUNTIFS($L$2:$L756,"ET",$B$2:$B756,"&lt;&gt;"&amp;$B756,$A$2:$A756,$A756)&amp;":"&amp;COUNTIFS($L$2:$L756,"Tor",$B$2:$B756,$B756,$A$2:$A756,$A756)+COUNTIFS($L$2:$L756,"ET",$B$2:$B756,$B756,$A$2:$A756,$A756)),""),"")</f>
        <v/>
      </c>
      <c r="J756" s="18" t="str">
        <f>_xlfn.IFNA(IF(VLOOKUP($A756,Spiele!$A$2:$D$16,3,FALSE)=$B756,(COUNTIFS($L$1:$L755,"Tor",$B$1:$B755,$B756,$A$1:$A755,$A756)+COUNTIFS($L$1:$L755,"ET",$B$1:$B755,$B756,$A$1:$A755,$A756))-(COUNTIFS($L$1:$L755,"Tor",$B$1:$B755,"&lt;&gt;"&amp;$B756,$A$1:$A755,$A756)+COUNTIFS($L$1:$L755,"ET",$B$1:$B755,"&lt;&gt;"&amp;$B756,$A$1:$A755,$A756)),(COUNTIFS($L$1:$L755,"Tor",$B$1:$B755,$B756,$A$1:$A755,$A756)+COUNTIFS($L$1:$L755,"ET",$B$1:$B755,$B756,$A$1:$A755,$A756))-(COUNTIFS($L$1:$L755,"Tor",$B$1:$B755,"&lt;&gt;"&amp;$B756,$A$1:$A755,$A756)+COUNTIFS($L$1:$L755,"ET",$B$1:$B755,"&lt;&gt;"&amp;$B756,$A$1:$A755,$A756))),"")</f>
        <v/>
      </c>
      <c r="O756" s="17"/>
      <c r="AC756" s="14"/>
      <c r="AD756" s="14"/>
      <c r="AE756" s="18"/>
      <c r="AH756" s="19">
        <f t="shared" si="46"/>
        <v>0</v>
      </c>
      <c r="AI756" s="19">
        <f t="shared" si="47"/>
        <v>180</v>
      </c>
      <c r="AM756" s="19">
        <f>IF(Abschlüsse[[#This Row],[Ergeb]]="ET","",SQRT(($AF756-$AK756)^2+($AG756-$AL756)^2))</f>
        <v>0</v>
      </c>
      <c r="AO756" s="13"/>
      <c r="AP756" s="13"/>
      <c r="AQ756" s="19" t="str">
        <f t="shared" si="48"/>
        <v/>
      </c>
      <c r="AU756" s="19" t="str">
        <f t="shared" si="49"/>
        <v/>
      </c>
    </row>
    <row r="757" spans="3:47" ht="25.05" customHeight="1">
      <c r="C757" s="17" t="str">
        <f>IF($A757="","",IF(VLOOKUP($A757,Spiele!$A$2:$D$16,3,FALSE)=$B757,"H","G"))</f>
        <v/>
      </c>
      <c r="D757" s="17" t="str">
        <f>IF($B757="","",IF(VLOOKUP($A757,Spiele!$A$2:$F$16,3,FALSE)=$B757,VLOOKUP($A757,Spiele!$A$2:$F$16,4,FALSE),VLOOKUP($A757,Spiele!$A$2:$F$16,3,FALSE)))</f>
        <v/>
      </c>
      <c r="E757" s="18">
        <f>IF(Abschlüsse[[#This Row],[Ergeb]]="ET",0,COUNTIFS($A$2:$A757,$A757,$B$2:$B757,$B757,$L$2:$L757,"&lt;&gt;ET"))</f>
        <v>0</v>
      </c>
      <c r="F757" s="11"/>
      <c r="G757" s="12"/>
      <c r="H757" s="18">
        <f>COUNTIFS('Rote Karten'!$A$2:$A$4,$A757,'Rote Karten'!$D$2:$D$4,"&lt;&gt;"&amp;$B757,'Rote Karten'!$B$2:$B$4,"&lt;"&amp;$F757,'Rote Karten'!$C$2:$C$4,"&lt;="&amp;$G757)-COUNTIFS('Rote Karten'!$A$2:$A$4,$A757,'Rote Karten'!$D$2:$D$4,$B757,'Rote Karten'!$B$2:$B$4,"&lt;"&amp;$F757,'Rote Karten'!$C$2:$C$4,"&lt;="&amp;$G757)</f>
        <v>0</v>
      </c>
      <c r="I757" s="17" t="str">
        <f>IF(OR($L757="Tor",$L757="ET"),_xlfn.IFNA(IF(VLOOKUP($A757,Spiele!$A$2:$C$16,3,FALSE)=$B757,COUNTIFS($L$2:$L757,"Tor",$B$2:$B757,$B757,$A$2:$A757,$A757)+COUNTIFS($L$2:$L757,"ET",$B$2:$B757,$B757,$A$2:$A757,$A757)&amp;":"&amp;COUNTIFS($L$2:$L757,"Tor",$B$2:$B757,"&lt;&gt;"&amp;$B757,$A$2:$A757,$A757)+COUNTIFS($L$2:$L757,"ET",$B$2:$B757,"&lt;&gt;"&amp;$B757,$A$2:$A757,$A757),COUNTIFS($L$2:$L757,"Tor",$B$2:$B757,"&lt;&gt;"&amp;$B757,$A$2:$A757,$A757)+COUNTIFS($L$2:$L757,"ET",$B$2:$B757,"&lt;&gt;"&amp;$B757,$A$2:$A757,$A757)&amp;":"&amp;COUNTIFS($L$2:$L757,"Tor",$B$2:$B757,$B757,$A$2:$A757,$A757)+COUNTIFS($L$2:$L757,"ET",$B$2:$B757,$B757,$A$2:$A757,$A757)),""),"")</f>
        <v/>
      </c>
      <c r="J757" s="18" t="str">
        <f>_xlfn.IFNA(IF(VLOOKUP($A757,Spiele!$A$2:$D$16,3,FALSE)=$B757,(COUNTIFS($L$1:$L756,"Tor",$B$1:$B756,$B757,$A$1:$A756,$A757)+COUNTIFS($L$1:$L756,"ET",$B$1:$B756,$B757,$A$1:$A756,$A757))-(COUNTIFS($L$1:$L756,"Tor",$B$1:$B756,"&lt;&gt;"&amp;$B757,$A$1:$A756,$A757)+COUNTIFS($L$1:$L756,"ET",$B$1:$B756,"&lt;&gt;"&amp;$B757,$A$1:$A756,$A757)),(COUNTIFS($L$1:$L756,"Tor",$B$1:$B756,$B757,$A$1:$A756,$A757)+COUNTIFS($L$1:$L756,"ET",$B$1:$B756,$B757,$A$1:$A756,$A757))-(COUNTIFS($L$1:$L756,"Tor",$B$1:$B756,"&lt;&gt;"&amp;$B757,$A$1:$A756,$A757)+COUNTIFS($L$1:$L756,"ET",$B$1:$B756,"&lt;&gt;"&amp;$B757,$A$1:$A756,$A757))),"")</f>
        <v/>
      </c>
      <c r="O757" s="17"/>
      <c r="AC757" s="14"/>
      <c r="AD757" s="14"/>
      <c r="AE757" s="18"/>
      <c r="AH757" s="19">
        <f t="shared" si="46"/>
        <v>0</v>
      </c>
      <c r="AI757" s="19">
        <f t="shared" si="47"/>
        <v>180</v>
      </c>
      <c r="AM757" s="19">
        <f>IF(Abschlüsse[[#This Row],[Ergeb]]="ET","",SQRT(($AF757-$AK757)^2+($AG757-$AL757)^2))</f>
        <v>0</v>
      </c>
      <c r="AO757" s="13"/>
      <c r="AP757" s="13"/>
      <c r="AQ757" s="19" t="str">
        <f t="shared" si="48"/>
        <v/>
      </c>
      <c r="AU757" s="19" t="str">
        <f t="shared" si="49"/>
        <v/>
      </c>
    </row>
    <row r="758" spans="3:47" ht="25.05" customHeight="1">
      <c r="C758" s="17" t="str">
        <f>IF($A758="","",IF(VLOOKUP($A758,Spiele!$A$2:$D$16,3,FALSE)=$B758,"H","G"))</f>
        <v/>
      </c>
      <c r="D758" s="17" t="str">
        <f>IF($B758="","",IF(VLOOKUP($A758,Spiele!$A$2:$F$16,3,FALSE)=$B758,VLOOKUP($A758,Spiele!$A$2:$F$16,4,FALSE),VLOOKUP($A758,Spiele!$A$2:$F$16,3,FALSE)))</f>
        <v/>
      </c>
      <c r="E758" s="18">
        <f>IF(Abschlüsse[[#This Row],[Ergeb]]="ET",0,COUNTIFS($A$2:$A758,$A758,$B$2:$B758,$B758,$L$2:$L758,"&lt;&gt;ET"))</f>
        <v>0</v>
      </c>
      <c r="F758" s="11"/>
      <c r="G758" s="12"/>
      <c r="H758" s="18">
        <f>COUNTIFS('Rote Karten'!$A$2:$A$4,$A758,'Rote Karten'!$D$2:$D$4,"&lt;&gt;"&amp;$B758,'Rote Karten'!$B$2:$B$4,"&lt;"&amp;$F758,'Rote Karten'!$C$2:$C$4,"&lt;="&amp;$G758)-COUNTIFS('Rote Karten'!$A$2:$A$4,$A758,'Rote Karten'!$D$2:$D$4,$B758,'Rote Karten'!$B$2:$B$4,"&lt;"&amp;$F758,'Rote Karten'!$C$2:$C$4,"&lt;="&amp;$G758)</f>
        <v>0</v>
      </c>
      <c r="I758" s="17" t="str">
        <f>IF(OR($L758="Tor",$L758="ET"),_xlfn.IFNA(IF(VLOOKUP($A758,Spiele!$A$2:$C$16,3,FALSE)=$B758,COUNTIFS($L$2:$L758,"Tor",$B$2:$B758,$B758,$A$2:$A758,$A758)+COUNTIFS($L$2:$L758,"ET",$B$2:$B758,$B758,$A$2:$A758,$A758)&amp;":"&amp;COUNTIFS($L$2:$L758,"Tor",$B$2:$B758,"&lt;&gt;"&amp;$B758,$A$2:$A758,$A758)+COUNTIFS($L$2:$L758,"ET",$B$2:$B758,"&lt;&gt;"&amp;$B758,$A$2:$A758,$A758),COUNTIFS($L$2:$L758,"Tor",$B$2:$B758,"&lt;&gt;"&amp;$B758,$A$2:$A758,$A758)+COUNTIFS($L$2:$L758,"ET",$B$2:$B758,"&lt;&gt;"&amp;$B758,$A$2:$A758,$A758)&amp;":"&amp;COUNTIFS($L$2:$L758,"Tor",$B$2:$B758,$B758,$A$2:$A758,$A758)+COUNTIFS($L$2:$L758,"ET",$B$2:$B758,$B758,$A$2:$A758,$A758)),""),"")</f>
        <v/>
      </c>
      <c r="J758" s="18" t="str">
        <f>_xlfn.IFNA(IF(VLOOKUP($A758,Spiele!$A$2:$D$16,3,FALSE)=$B758,(COUNTIFS($L$1:$L757,"Tor",$B$1:$B757,$B758,$A$1:$A757,$A758)+COUNTIFS($L$1:$L757,"ET",$B$1:$B757,$B758,$A$1:$A757,$A758))-(COUNTIFS($L$1:$L757,"Tor",$B$1:$B757,"&lt;&gt;"&amp;$B758,$A$1:$A757,$A758)+COUNTIFS($L$1:$L757,"ET",$B$1:$B757,"&lt;&gt;"&amp;$B758,$A$1:$A757,$A758)),(COUNTIFS($L$1:$L757,"Tor",$B$1:$B757,$B758,$A$1:$A757,$A758)+COUNTIFS($L$1:$L757,"ET",$B$1:$B757,$B758,$A$1:$A757,$A758))-(COUNTIFS($L$1:$L757,"Tor",$B$1:$B757,"&lt;&gt;"&amp;$B758,$A$1:$A757,$A758)+COUNTIFS($L$1:$L757,"ET",$B$1:$B757,"&lt;&gt;"&amp;$B758,$A$1:$A757,$A758))),"")</f>
        <v/>
      </c>
      <c r="O758" s="17"/>
      <c r="AC758" s="14"/>
      <c r="AD758" s="14"/>
      <c r="AE758" s="18"/>
      <c r="AH758" s="19">
        <f t="shared" si="46"/>
        <v>0</v>
      </c>
      <c r="AI758" s="19">
        <f t="shared" si="47"/>
        <v>180</v>
      </c>
      <c r="AM758" s="19">
        <f>IF(Abschlüsse[[#This Row],[Ergeb]]="ET","",SQRT(($AF758-$AK758)^2+($AG758-$AL758)^2))</f>
        <v>0</v>
      </c>
      <c r="AO758" s="13"/>
      <c r="AP758" s="13"/>
      <c r="AQ758" s="19" t="str">
        <f t="shared" si="48"/>
        <v/>
      </c>
      <c r="AU758" s="19" t="str">
        <f t="shared" si="49"/>
        <v/>
      </c>
    </row>
    <row r="759" spans="3:47" ht="25.05" customHeight="1">
      <c r="C759" s="17" t="str">
        <f>IF($A759="","",IF(VLOOKUP($A759,Spiele!$A$2:$D$16,3,FALSE)=$B759,"H","G"))</f>
        <v/>
      </c>
      <c r="D759" s="17" t="str">
        <f>IF($B759="","",IF(VLOOKUP($A759,Spiele!$A$2:$F$16,3,FALSE)=$B759,VLOOKUP($A759,Spiele!$A$2:$F$16,4,FALSE),VLOOKUP($A759,Spiele!$A$2:$F$16,3,FALSE)))</f>
        <v/>
      </c>
      <c r="E759" s="18">
        <f>IF(Abschlüsse[[#This Row],[Ergeb]]="ET",0,COUNTIFS($A$2:$A759,$A759,$B$2:$B759,$B759,$L$2:$L759,"&lt;&gt;ET"))</f>
        <v>0</v>
      </c>
      <c r="F759" s="11"/>
      <c r="G759" s="12"/>
      <c r="H759" s="18">
        <f>COUNTIFS('Rote Karten'!$A$2:$A$4,$A759,'Rote Karten'!$D$2:$D$4,"&lt;&gt;"&amp;$B759,'Rote Karten'!$B$2:$B$4,"&lt;"&amp;$F759,'Rote Karten'!$C$2:$C$4,"&lt;="&amp;$G759)-COUNTIFS('Rote Karten'!$A$2:$A$4,$A759,'Rote Karten'!$D$2:$D$4,$B759,'Rote Karten'!$B$2:$B$4,"&lt;"&amp;$F759,'Rote Karten'!$C$2:$C$4,"&lt;="&amp;$G759)</f>
        <v>0</v>
      </c>
      <c r="I759" s="17" t="str">
        <f>IF(OR($L759="Tor",$L759="ET"),_xlfn.IFNA(IF(VLOOKUP($A759,Spiele!$A$2:$C$16,3,FALSE)=$B759,COUNTIFS($L$2:$L759,"Tor",$B$2:$B759,$B759,$A$2:$A759,$A759)+COUNTIFS($L$2:$L759,"ET",$B$2:$B759,$B759,$A$2:$A759,$A759)&amp;":"&amp;COUNTIFS($L$2:$L759,"Tor",$B$2:$B759,"&lt;&gt;"&amp;$B759,$A$2:$A759,$A759)+COUNTIFS($L$2:$L759,"ET",$B$2:$B759,"&lt;&gt;"&amp;$B759,$A$2:$A759,$A759),COUNTIFS($L$2:$L759,"Tor",$B$2:$B759,"&lt;&gt;"&amp;$B759,$A$2:$A759,$A759)+COUNTIFS($L$2:$L759,"ET",$B$2:$B759,"&lt;&gt;"&amp;$B759,$A$2:$A759,$A759)&amp;":"&amp;COUNTIFS($L$2:$L759,"Tor",$B$2:$B759,$B759,$A$2:$A759,$A759)+COUNTIFS($L$2:$L759,"ET",$B$2:$B759,$B759,$A$2:$A759,$A759)),""),"")</f>
        <v/>
      </c>
      <c r="J759" s="18" t="str">
        <f>_xlfn.IFNA(IF(VLOOKUP($A759,Spiele!$A$2:$D$16,3,FALSE)=$B759,(COUNTIFS($L$1:$L758,"Tor",$B$1:$B758,$B759,$A$1:$A758,$A759)+COUNTIFS($L$1:$L758,"ET",$B$1:$B758,$B759,$A$1:$A758,$A759))-(COUNTIFS($L$1:$L758,"Tor",$B$1:$B758,"&lt;&gt;"&amp;$B759,$A$1:$A758,$A759)+COUNTIFS($L$1:$L758,"ET",$B$1:$B758,"&lt;&gt;"&amp;$B759,$A$1:$A758,$A759)),(COUNTIFS($L$1:$L758,"Tor",$B$1:$B758,$B759,$A$1:$A758,$A759)+COUNTIFS($L$1:$L758,"ET",$B$1:$B758,$B759,$A$1:$A758,$A759))-(COUNTIFS($L$1:$L758,"Tor",$B$1:$B758,"&lt;&gt;"&amp;$B759,$A$1:$A758,$A759)+COUNTIFS($L$1:$L758,"ET",$B$1:$B758,"&lt;&gt;"&amp;$B759,$A$1:$A758,$A759))),"")</f>
        <v/>
      </c>
      <c r="L759" s="18"/>
      <c r="M759" s="3"/>
      <c r="O759" s="17"/>
      <c r="AB759" s="18"/>
      <c r="AC759" s="14"/>
      <c r="AD759" s="14"/>
      <c r="AE759" s="18"/>
      <c r="AH759" s="19">
        <f t="shared" si="46"/>
        <v>0</v>
      </c>
      <c r="AI759" s="19">
        <f t="shared" si="47"/>
        <v>180</v>
      </c>
      <c r="AJ759" s="3"/>
      <c r="AM759" s="19">
        <f>IF(Abschlüsse[[#This Row],[Ergeb]]="ET","",SQRT(($AF759-$AK759)^2+($AG759-$AL759)^2))</f>
        <v>0</v>
      </c>
      <c r="AO759" s="13"/>
      <c r="AP759" s="13"/>
      <c r="AQ759" s="19" t="str">
        <f t="shared" si="48"/>
        <v/>
      </c>
      <c r="AU759" s="19" t="str">
        <f t="shared" si="49"/>
        <v/>
      </c>
    </row>
    <row r="760" spans="3:47" ht="25.05" customHeight="1">
      <c r="C760" s="17" t="str">
        <f>IF($A760="","",IF(VLOOKUP($A760,Spiele!$A$2:$D$16,3,FALSE)=$B760,"H","G"))</f>
        <v/>
      </c>
      <c r="D760" s="17" t="str">
        <f>IF($B760="","",IF(VLOOKUP($A760,Spiele!$A$2:$F$16,3,FALSE)=$B760,VLOOKUP($A760,Spiele!$A$2:$F$16,4,FALSE),VLOOKUP($A760,Spiele!$A$2:$F$16,3,FALSE)))</f>
        <v/>
      </c>
      <c r="E760" s="18">
        <f>IF(Abschlüsse[[#This Row],[Ergeb]]="ET",0,COUNTIFS($A$2:$A760,$A760,$B$2:$B760,$B760,$L$2:$L760,"&lt;&gt;ET"))</f>
        <v>0</v>
      </c>
      <c r="F760" s="11"/>
      <c r="G760" s="12"/>
      <c r="H760" s="18">
        <f>COUNTIFS('Rote Karten'!$A$2:$A$4,$A760,'Rote Karten'!$D$2:$D$4,"&lt;&gt;"&amp;$B760,'Rote Karten'!$B$2:$B$4,"&lt;"&amp;$F760,'Rote Karten'!$C$2:$C$4,"&lt;="&amp;$G760)-COUNTIFS('Rote Karten'!$A$2:$A$4,$A760,'Rote Karten'!$D$2:$D$4,$B760,'Rote Karten'!$B$2:$B$4,"&lt;"&amp;$F760,'Rote Karten'!$C$2:$C$4,"&lt;="&amp;$G760)</f>
        <v>0</v>
      </c>
      <c r="I760" s="17" t="str">
        <f>IF(OR($L760="Tor",$L760="ET"),_xlfn.IFNA(IF(VLOOKUP($A760,Spiele!$A$2:$C$16,3,FALSE)=$B760,COUNTIFS($L$2:$L760,"Tor",$B$2:$B760,$B760,$A$2:$A760,$A760)+COUNTIFS($L$2:$L760,"ET",$B$2:$B760,$B760,$A$2:$A760,$A760)&amp;":"&amp;COUNTIFS($L$2:$L760,"Tor",$B$2:$B760,"&lt;&gt;"&amp;$B760,$A$2:$A760,$A760)+COUNTIFS($L$2:$L760,"ET",$B$2:$B760,"&lt;&gt;"&amp;$B760,$A$2:$A760,$A760),COUNTIFS($L$2:$L760,"Tor",$B$2:$B760,"&lt;&gt;"&amp;$B760,$A$2:$A760,$A760)+COUNTIFS($L$2:$L760,"ET",$B$2:$B760,"&lt;&gt;"&amp;$B760,$A$2:$A760,$A760)&amp;":"&amp;COUNTIFS($L$2:$L760,"Tor",$B$2:$B760,$B760,$A$2:$A760,$A760)+COUNTIFS($L$2:$L760,"ET",$B$2:$B760,$B760,$A$2:$A760,$A760)),""),"")</f>
        <v/>
      </c>
      <c r="J760" s="18" t="str">
        <f>_xlfn.IFNA(IF(VLOOKUP($A760,Spiele!$A$2:$D$16,3,FALSE)=$B760,(COUNTIFS($L$1:$L759,"Tor",$B$1:$B759,$B760,$A$1:$A759,$A760)+COUNTIFS($L$1:$L759,"ET",$B$1:$B759,$B760,$A$1:$A759,$A760))-(COUNTIFS($L$1:$L759,"Tor",$B$1:$B759,"&lt;&gt;"&amp;$B760,$A$1:$A759,$A760)+COUNTIFS($L$1:$L759,"ET",$B$1:$B759,"&lt;&gt;"&amp;$B760,$A$1:$A759,$A760)),(COUNTIFS($L$1:$L759,"Tor",$B$1:$B759,$B760,$A$1:$A759,$A760)+COUNTIFS($L$1:$L759,"ET",$B$1:$B759,$B760,$A$1:$A759,$A760))-(COUNTIFS($L$1:$L759,"Tor",$B$1:$B759,"&lt;&gt;"&amp;$B760,$A$1:$A759,$A760)+COUNTIFS($L$1:$L759,"ET",$B$1:$B759,"&lt;&gt;"&amp;$B760,$A$1:$A759,$A760))),"")</f>
        <v/>
      </c>
      <c r="O760" s="17"/>
      <c r="AC760" s="14"/>
      <c r="AD760" s="14"/>
      <c r="AE760" s="18"/>
      <c r="AH760" s="19">
        <f t="shared" si="46"/>
        <v>0</v>
      </c>
      <c r="AI760" s="19">
        <f t="shared" si="47"/>
        <v>180</v>
      </c>
      <c r="AM760" s="19">
        <f>IF(Abschlüsse[[#This Row],[Ergeb]]="ET","",SQRT(($AF760-$AK760)^2+($AG760-$AL760)^2))</f>
        <v>0</v>
      </c>
      <c r="AO760" s="13"/>
      <c r="AP760" s="13"/>
      <c r="AQ760" s="19" t="str">
        <f t="shared" si="48"/>
        <v/>
      </c>
      <c r="AU760" s="19" t="str">
        <f t="shared" si="49"/>
        <v/>
      </c>
    </row>
    <row r="761" spans="3:47" ht="25.05" customHeight="1">
      <c r="C761" s="17" t="str">
        <f>IF($A761="","",IF(VLOOKUP($A761,Spiele!$A$2:$D$16,3,FALSE)=$B761,"H","G"))</f>
        <v/>
      </c>
      <c r="D761" s="17" t="str">
        <f>IF($B761="","",IF(VLOOKUP($A761,Spiele!$A$2:$F$16,3,FALSE)=$B761,VLOOKUP($A761,Spiele!$A$2:$F$16,4,FALSE),VLOOKUP($A761,Spiele!$A$2:$F$16,3,FALSE)))</f>
        <v/>
      </c>
      <c r="E761" s="18">
        <f>IF(Abschlüsse[[#This Row],[Ergeb]]="ET",0,COUNTIFS($A$2:$A761,$A761,$B$2:$B761,$B761,$L$2:$L761,"&lt;&gt;ET"))</f>
        <v>0</v>
      </c>
      <c r="F761" s="11"/>
      <c r="G761" s="12"/>
      <c r="H761" s="18">
        <f>COUNTIFS('Rote Karten'!$A$2:$A$4,$A761,'Rote Karten'!$D$2:$D$4,"&lt;&gt;"&amp;$B761,'Rote Karten'!$B$2:$B$4,"&lt;"&amp;$F761,'Rote Karten'!$C$2:$C$4,"&lt;="&amp;$G761)-COUNTIFS('Rote Karten'!$A$2:$A$4,$A761,'Rote Karten'!$D$2:$D$4,$B761,'Rote Karten'!$B$2:$B$4,"&lt;"&amp;$F761,'Rote Karten'!$C$2:$C$4,"&lt;="&amp;$G761)</f>
        <v>0</v>
      </c>
      <c r="I761" s="17" t="str">
        <f>IF(OR($L761="Tor",$L761="ET"),_xlfn.IFNA(IF(VLOOKUP($A761,Spiele!$A$2:$C$16,3,FALSE)=$B761,COUNTIFS($L$2:$L761,"Tor",$B$2:$B761,$B761,$A$2:$A761,$A761)+COUNTIFS($L$2:$L761,"ET",$B$2:$B761,$B761,$A$2:$A761,$A761)&amp;":"&amp;COUNTIFS($L$2:$L761,"Tor",$B$2:$B761,"&lt;&gt;"&amp;$B761,$A$2:$A761,$A761)+COUNTIFS($L$2:$L761,"ET",$B$2:$B761,"&lt;&gt;"&amp;$B761,$A$2:$A761,$A761),COUNTIFS($L$2:$L761,"Tor",$B$2:$B761,"&lt;&gt;"&amp;$B761,$A$2:$A761,$A761)+COUNTIFS($L$2:$L761,"ET",$B$2:$B761,"&lt;&gt;"&amp;$B761,$A$2:$A761,$A761)&amp;":"&amp;COUNTIFS($L$2:$L761,"Tor",$B$2:$B761,$B761,$A$2:$A761,$A761)+COUNTIFS($L$2:$L761,"ET",$B$2:$B761,$B761,$A$2:$A761,$A761)),""),"")</f>
        <v/>
      </c>
      <c r="J761" s="18" t="str">
        <f>_xlfn.IFNA(IF(VLOOKUP($A761,Spiele!$A$2:$D$16,3,FALSE)=$B761,(COUNTIFS($L$1:$L760,"Tor",$B$1:$B760,$B761,$A$1:$A760,$A761)+COUNTIFS($L$1:$L760,"ET",$B$1:$B760,$B761,$A$1:$A760,$A761))-(COUNTIFS($L$1:$L760,"Tor",$B$1:$B760,"&lt;&gt;"&amp;$B761,$A$1:$A760,$A761)+COUNTIFS($L$1:$L760,"ET",$B$1:$B760,"&lt;&gt;"&amp;$B761,$A$1:$A760,$A761)),(COUNTIFS($L$1:$L760,"Tor",$B$1:$B760,$B761,$A$1:$A760,$A761)+COUNTIFS($L$1:$L760,"ET",$B$1:$B760,$B761,$A$1:$A760,$A761))-(COUNTIFS($L$1:$L760,"Tor",$B$1:$B760,"&lt;&gt;"&amp;$B761,$A$1:$A760,$A761)+COUNTIFS($L$1:$L760,"ET",$B$1:$B760,"&lt;&gt;"&amp;$B761,$A$1:$A760,$A761))),"")</f>
        <v/>
      </c>
      <c r="O761" s="17"/>
      <c r="AC761" s="14"/>
      <c r="AD761" s="14"/>
      <c r="AE761" s="18"/>
      <c r="AH761" s="19">
        <f t="shared" si="46"/>
        <v>0</v>
      </c>
      <c r="AI761" s="19">
        <f t="shared" si="47"/>
        <v>180</v>
      </c>
      <c r="AM761" s="19">
        <f>IF(Abschlüsse[[#This Row],[Ergeb]]="ET","",SQRT(($AF761-$AK761)^2+($AG761-$AL761)^2))</f>
        <v>0</v>
      </c>
      <c r="AO761" s="13"/>
      <c r="AP761" s="13"/>
      <c r="AQ761" s="19" t="str">
        <f t="shared" si="48"/>
        <v/>
      </c>
      <c r="AU761" s="19" t="str">
        <f t="shared" si="49"/>
        <v/>
      </c>
    </row>
    <row r="762" spans="3:47" ht="25.05" customHeight="1">
      <c r="C762" s="17" t="str">
        <f>IF($A762="","",IF(VLOOKUP($A762,Spiele!$A$2:$D$16,3,FALSE)=$B762,"H","G"))</f>
        <v/>
      </c>
      <c r="D762" s="17" t="str">
        <f>IF($B762="","",IF(VLOOKUP($A762,Spiele!$A$2:$F$16,3,FALSE)=$B762,VLOOKUP($A762,Spiele!$A$2:$F$16,4,FALSE),VLOOKUP($A762,Spiele!$A$2:$F$16,3,FALSE)))</f>
        <v/>
      </c>
      <c r="E762" s="18">
        <f>IF(Abschlüsse[[#This Row],[Ergeb]]="ET",0,COUNTIFS($A$2:$A762,$A762,$B$2:$B762,$B762,$L$2:$L762,"&lt;&gt;ET"))</f>
        <v>0</v>
      </c>
      <c r="F762" s="11"/>
      <c r="G762" s="12"/>
      <c r="H762" s="18">
        <f>COUNTIFS('Rote Karten'!$A$2:$A$4,$A762,'Rote Karten'!$D$2:$D$4,"&lt;&gt;"&amp;$B762,'Rote Karten'!$B$2:$B$4,"&lt;"&amp;$F762,'Rote Karten'!$C$2:$C$4,"&lt;="&amp;$G762)-COUNTIFS('Rote Karten'!$A$2:$A$4,$A762,'Rote Karten'!$D$2:$D$4,$B762,'Rote Karten'!$B$2:$B$4,"&lt;"&amp;$F762,'Rote Karten'!$C$2:$C$4,"&lt;="&amp;$G762)</f>
        <v>0</v>
      </c>
      <c r="I762" s="17" t="str">
        <f>IF(OR($L762="Tor",$L762="ET"),_xlfn.IFNA(IF(VLOOKUP($A762,Spiele!$A$2:$C$16,3,FALSE)=$B762,COUNTIFS($L$2:$L762,"Tor",$B$2:$B762,$B762,$A$2:$A762,$A762)+COUNTIFS($L$2:$L762,"ET",$B$2:$B762,$B762,$A$2:$A762,$A762)&amp;":"&amp;COUNTIFS($L$2:$L762,"Tor",$B$2:$B762,"&lt;&gt;"&amp;$B762,$A$2:$A762,$A762)+COUNTIFS($L$2:$L762,"ET",$B$2:$B762,"&lt;&gt;"&amp;$B762,$A$2:$A762,$A762),COUNTIFS($L$2:$L762,"Tor",$B$2:$B762,"&lt;&gt;"&amp;$B762,$A$2:$A762,$A762)+COUNTIFS($L$2:$L762,"ET",$B$2:$B762,"&lt;&gt;"&amp;$B762,$A$2:$A762,$A762)&amp;":"&amp;COUNTIFS($L$2:$L762,"Tor",$B$2:$B762,$B762,$A$2:$A762,$A762)+COUNTIFS($L$2:$L762,"ET",$B$2:$B762,$B762,$A$2:$A762,$A762)),""),"")</f>
        <v/>
      </c>
      <c r="J762" s="18" t="str">
        <f>_xlfn.IFNA(IF(VLOOKUP($A762,Spiele!$A$2:$D$16,3,FALSE)=$B762,(COUNTIFS($L$1:$L761,"Tor",$B$1:$B761,$B762,$A$1:$A761,$A762)+COUNTIFS($L$1:$L761,"ET",$B$1:$B761,$B762,$A$1:$A761,$A762))-(COUNTIFS($L$1:$L761,"Tor",$B$1:$B761,"&lt;&gt;"&amp;$B762,$A$1:$A761,$A762)+COUNTIFS($L$1:$L761,"ET",$B$1:$B761,"&lt;&gt;"&amp;$B762,$A$1:$A761,$A762)),(COUNTIFS($L$1:$L761,"Tor",$B$1:$B761,$B762,$A$1:$A761,$A762)+COUNTIFS($L$1:$L761,"ET",$B$1:$B761,$B762,$A$1:$A761,$A762))-(COUNTIFS($L$1:$L761,"Tor",$B$1:$B761,"&lt;&gt;"&amp;$B762,$A$1:$A761,$A762)+COUNTIFS($L$1:$L761,"ET",$B$1:$B761,"&lt;&gt;"&amp;$B762,$A$1:$A761,$A762))),"")</f>
        <v/>
      </c>
      <c r="O762" s="17"/>
      <c r="AC762" s="14"/>
      <c r="AD762" s="14"/>
      <c r="AE762" s="18"/>
      <c r="AH762" s="19">
        <f t="shared" si="46"/>
        <v>0</v>
      </c>
      <c r="AI762" s="19">
        <f t="shared" si="47"/>
        <v>180</v>
      </c>
      <c r="AM762" s="19">
        <f>IF(Abschlüsse[[#This Row],[Ergeb]]="ET","",SQRT(($AF762-$AK762)^2+($AG762-$AL762)^2))</f>
        <v>0</v>
      </c>
      <c r="AO762" s="13"/>
      <c r="AP762" s="13"/>
      <c r="AQ762" s="19" t="str">
        <f t="shared" si="48"/>
        <v/>
      </c>
      <c r="AU762" s="19" t="str">
        <f t="shared" si="49"/>
        <v/>
      </c>
    </row>
    <row r="763" spans="3:47" ht="25.05" customHeight="1">
      <c r="C763" s="17" t="str">
        <f>IF($A763="","",IF(VLOOKUP($A763,Spiele!$A$2:$D$16,3,FALSE)=$B763,"H","G"))</f>
        <v/>
      </c>
      <c r="D763" s="17" t="str">
        <f>IF($B763="","",IF(VLOOKUP($A763,Spiele!$A$2:$F$16,3,FALSE)=$B763,VLOOKUP($A763,Spiele!$A$2:$F$16,4,FALSE),VLOOKUP($A763,Spiele!$A$2:$F$16,3,FALSE)))</f>
        <v/>
      </c>
      <c r="E763" s="18">
        <f>IF(Abschlüsse[[#This Row],[Ergeb]]="ET",0,COUNTIFS($A$2:$A763,$A763,$B$2:$B763,$B763,$L$2:$L763,"&lt;&gt;ET"))</f>
        <v>0</v>
      </c>
      <c r="F763" s="11"/>
      <c r="G763" s="12"/>
      <c r="H763" s="18">
        <f>COUNTIFS('Rote Karten'!$A$2:$A$4,$A763,'Rote Karten'!$D$2:$D$4,"&lt;&gt;"&amp;$B763,'Rote Karten'!$B$2:$B$4,"&lt;"&amp;$F763,'Rote Karten'!$C$2:$C$4,"&lt;="&amp;$G763)-COUNTIFS('Rote Karten'!$A$2:$A$4,$A763,'Rote Karten'!$D$2:$D$4,$B763,'Rote Karten'!$B$2:$B$4,"&lt;"&amp;$F763,'Rote Karten'!$C$2:$C$4,"&lt;="&amp;$G763)</f>
        <v>0</v>
      </c>
      <c r="I763" s="17" t="str">
        <f>IF(OR($L763="Tor",$L763="ET"),_xlfn.IFNA(IF(VLOOKUP($A763,Spiele!$A$2:$C$16,3,FALSE)=$B763,COUNTIFS($L$2:$L763,"Tor",$B$2:$B763,$B763,$A$2:$A763,$A763)+COUNTIFS($L$2:$L763,"ET",$B$2:$B763,$B763,$A$2:$A763,$A763)&amp;":"&amp;COUNTIFS($L$2:$L763,"Tor",$B$2:$B763,"&lt;&gt;"&amp;$B763,$A$2:$A763,$A763)+COUNTIFS($L$2:$L763,"ET",$B$2:$B763,"&lt;&gt;"&amp;$B763,$A$2:$A763,$A763),COUNTIFS($L$2:$L763,"Tor",$B$2:$B763,"&lt;&gt;"&amp;$B763,$A$2:$A763,$A763)+COUNTIFS($L$2:$L763,"ET",$B$2:$B763,"&lt;&gt;"&amp;$B763,$A$2:$A763,$A763)&amp;":"&amp;COUNTIFS($L$2:$L763,"Tor",$B$2:$B763,$B763,$A$2:$A763,$A763)+COUNTIFS($L$2:$L763,"ET",$B$2:$B763,$B763,$A$2:$A763,$A763)),""),"")</f>
        <v/>
      </c>
      <c r="J763" s="18" t="str">
        <f>_xlfn.IFNA(IF(VLOOKUP($A763,Spiele!$A$2:$D$16,3,FALSE)=$B763,(COUNTIFS($L$1:$L762,"Tor",$B$1:$B762,$B763,$A$1:$A762,$A763)+COUNTIFS($L$1:$L762,"ET",$B$1:$B762,$B763,$A$1:$A762,$A763))-(COUNTIFS($L$1:$L762,"Tor",$B$1:$B762,"&lt;&gt;"&amp;$B763,$A$1:$A762,$A763)+COUNTIFS($L$1:$L762,"ET",$B$1:$B762,"&lt;&gt;"&amp;$B763,$A$1:$A762,$A763)),(COUNTIFS($L$1:$L762,"Tor",$B$1:$B762,$B763,$A$1:$A762,$A763)+COUNTIFS($L$1:$L762,"ET",$B$1:$B762,$B763,$A$1:$A762,$A763))-(COUNTIFS($L$1:$L762,"Tor",$B$1:$B762,"&lt;&gt;"&amp;$B763,$A$1:$A762,$A763)+COUNTIFS($L$1:$L762,"ET",$B$1:$B762,"&lt;&gt;"&amp;$B763,$A$1:$A762,$A763))),"")</f>
        <v/>
      </c>
      <c r="O763" s="17"/>
      <c r="AC763" s="14"/>
      <c r="AD763" s="14"/>
      <c r="AE763" s="18"/>
      <c r="AH763" s="19">
        <f t="shared" si="46"/>
        <v>0</v>
      </c>
      <c r="AI763" s="19">
        <f t="shared" si="47"/>
        <v>180</v>
      </c>
      <c r="AM763" s="19">
        <f>IF(Abschlüsse[[#This Row],[Ergeb]]="ET","",SQRT(($AF763-$AK763)^2+($AG763-$AL763)^2))</f>
        <v>0</v>
      </c>
      <c r="AO763" s="13"/>
      <c r="AP763" s="13"/>
      <c r="AQ763" s="19" t="str">
        <f t="shared" si="48"/>
        <v/>
      </c>
      <c r="AU763" s="19" t="str">
        <f t="shared" si="49"/>
        <v/>
      </c>
    </row>
    <row r="764" spans="3:47" ht="25.05" customHeight="1">
      <c r="C764" s="17" t="str">
        <f>IF($A764="","",IF(VLOOKUP($A764,Spiele!$A$2:$D$16,3,FALSE)=$B764,"H","G"))</f>
        <v/>
      </c>
      <c r="D764" s="17" t="str">
        <f>IF($B764="","",IF(VLOOKUP($A764,Spiele!$A$2:$F$16,3,FALSE)=$B764,VLOOKUP($A764,Spiele!$A$2:$F$16,4,FALSE),VLOOKUP($A764,Spiele!$A$2:$F$16,3,FALSE)))</f>
        <v/>
      </c>
      <c r="E764" s="18">
        <f>IF(Abschlüsse[[#This Row],[Ergeb]]="ET",0,COUNTIFS($A$2:$A764,$A764,$B$2:$B764,$B764,$L$2:$L764,"&lt;&gt;ET"))</f>
        <v>0</v>
      </c>
      <c r="F764" s="11"/>
      <c r="G764" s="12"/>
      <c r="H764" s="18">
        <f>COUNTIFS('Rote Karten'!$A$2:$A$4,$A764,'Rote Karten'!$D$2:$D$4,"&lt;&gt;"&amp;$B764,'Rote Karten'!$B$2:$B$4,"&lt;"&amp;$F764,'Rote Karten'!$C$2:$C$4,"&lt;="&amp;$G764)-COUNTIFS('Rote Karten'!$A$2:$A$4,$A764,'Rote Karten'!$D$2:$D$4,$B764,'Rote Karten'!$B$2:$B$4,"&lt;"&amp;$F764,'Rote Karten'!$C$2:$C$4,"&lt;="&amp;$G764)</f>
        <v>0</v>
      </c>
      <c r="I764" s="17" t="str">
        <f>IF(OR($L764="Tor",$L764="ET"),_xlfn.IFNA(IF(VLOOKUP($A764,Spiele!$A$2:$C$16,3,FALSE)=$B764,COUNTIFS($L$2:$L764,"Tor",$B$2:$B764,$B764,$A$2:$A764,$A764)+COUNTIFS($L$2:$L764,"ET",$B$2:$B764,$B764,$A$2:$A764,$A764)&amp;":"&amp;COUNTIFS($L$2:$L764,"Tor",$B$2:$B764,"&lt;&gt;"&amp;$B764,$A$2:$A764,$A764)+COUNTIFS($L$2:$L764,"ET",$B$2:$B764,"&lt;&gt;"&amp;$B764,$A$2:$A764,$A764),COUNTIFS($L$2:$L764,"Tor",$B$2:$B764,"&lt;&gt;"&amp;$B764,$A$2:$A764,$A764)+COUNTIFS($L$2:$L764,"ET",$B$2:$B764,"&lt;&gt;"&amp;$B764,$A$2:$A764,$A764)&amp;":"&amp;COUNTIFS($L$2:$L764,"Tor",$B$2:$B764,$B764,$A$2:$A764,$A764)+COUNTIFS($L$2:$L764,"ET",$B$2:$B764,$B764,$A$2:$A764,$A764)),""),"")</f>
        <v/>
      </c>
      <c r="J764" s="18" t="str">
        <f>_xlfn.IFNA(IF(VLOOKUP($A764,Spiele!$A$2:$D$16,3,FALSE)=$B764,(COUNTIFS($L$1:$L763,"Tor",$B$1:$B763,$B764,$A$1:$A763,$A764)+COUNTIFS($L$1:$L763,"ET",$B$1:$B763,$B764,$A$1:$A763,$A764))-(COUNTIFS($L$1:$L763,"Tor",$B$1:$B763,"&lt;&gt;"&amp;$B764,$A$1:$A763,$A764)+COUNTIFS($L$1:$L763,"ET",$B$1:$B763,"&lt;&gt;"&amp;$B764,$A$1:$A763,$A764)),(COUNTIFS($L$1:$L763,"Tor",$B$1:$B763,$B764,$A$1:$A763,$A764)+COUNTIFS($L$1:$L763,"ET",$B$1:$B763,$B764,$A$1:$A763,$A764))-(COUNTIFS($L$1:$L763,"Tor",$B$1:$B763,"&lt;&gt;"&amp;$B764,$A$1:$A763,$A764)+COUNTIFS($L$1:$L763,"ET",$B$1:$B763,"&lt;&gt;"&amp;$B764,$A$1:$A763,$A764))),"")</f>
        <v/>
      </c>
      <c r="O764" s="17"/>
      <c r="AC764" s="14"/>
      <c r="AD764" s="14"/>
      <c r="AE764" s="18"/>
      <c r="AH764" s="19">
        <f t="shared" si="46"/>
        <v>0</v>
      </c>
      <c r="AI764" s="19">
        <f t="shared" si="47"/>
        <v>180</v>
      </c>
      <c r="AM764" s="19">
        <f>IF(Abschlüsse[[#This Row],[Ergeb]]="ET","",SQRT(($AF764-$AK764)^2+($AG764-$AL764)^2))</f>
        <v>0</v>
      </c>
      <c r="AO764" s="13"/>
      <c r="AP764" s="13"/>
      <c r="AQ764" s="19" t="str">
        <f t="shared" si="48"/>
        <v/>
      </c>
      <c r="AU764" s="19" t="str">
        <f t="shared" si="49"/>
        <v/>
      </c>
    </row>
    <row r="765" spans="3:47" ht="25.05" customHeight="1">
      <c r="C765" s="17" t="str">
        <f>IF($A765="","",IF(VLOOKUP($A765,Spiele!$A$2:$D$16,3,FALSE)=$B765,"H","G"))</f>
        <v/>
      </c>
      <c r="D765" s="17" t="str">
        <f>IF($B765="","",IF(VLOOKUP($A765,Spiele!$A$2:$F$16,3,FALSE)=$B765,VLOOKUP($A765,Spiele!$A$2:$F$16,4,FALSE),VLOOKUP($A765,Spiele!$A$2:$F$16,3,FALSE)))</f>
        <v/>
      </c>
      <c r="E765" s="18">
        <f>IF(Abschlüsse[[#This Row],[Ergeb]]="ET",0,COUNTIFS($A$2:$A765,$A765,$B$2:$B765,$B765,$L$2:$L765,"&lt;&gt;ET"))</f>
        <v>0</v>
      </c>
      <c r="F765" s="11"/>
      <c r="G765" s="12"/>
      <c r="H765" s="18">
        <f>COUNTIFS('Rote Karten'!$A$2:$A$4,$A765,'Rote Karten'!$D$2:$D$4,"&lt;&gt;"&amp;$B765,'Rote Karten'!$B$2:$B$4,"&lt;"&amp;$F765,'Rote Karten'!$C$2:$C$4,"&lt;="&amp;$G765)-COUNTIFS('Rote Karten'!$A$2:$A$4,$A765,'Rote Karten'!$D$2:$D$4,$B765,'Rote Karten'!$B$2:$B$4,"&lt;"&amp;$F765,'Rote Karten'!$C$2:$C$4,"&lt;="&amp;$G765)</f>
        <v>0</v>
      </c>
      <c r="I765" s="17" t="str">
        <f>IF(OR($L765="Tor",$L765="ET"),_xlfn.IFNA(IF(VLOOKUP($A765,Spiele!$A$2:$C$16,3,FALSE)=$B765,COUNTIFS($L$2:$L765,"Tor",$B$2:$B765,$B765,$A$2:$A765,$A765)+COUNTIFS($L$2:$L765,"ET",$B$2:$B765,$B765,$A$2:$A765,$A765)&amp;":"&amp;COUNTIFS($L$2:$L765,"Tor",$B$2:$B765,"&lt;&gt;"&amp;$B765,$A$2:$A765,$A765)+COUNTIFS($L$2:$L765,"ET",$B$2:$B765,"&lt;&gt;"&amp;$B765,$A$2:$A765,$A765),COUNTIFS($L$2:$L765,"Tor",$B$2:$B765,"&lt;&gt;"&amp;$B765,$A$2:$A765,$A765)+COUNTIFS($L$2:$L765,"ET",$B$2:$B765,"&lt;&gt;"&amp;$B765,$A$2:$A765,$A765)&amp;":"&amp;COUNTIFS($L$2:$L765,"Tor",$B$2:$B765,$B765,$A$2:$A765,$A765)+COUNTIFS($L$2:$L765,"ET",$B$2:$B765,$B765,$A$2:$A765,$A765)),""),"")</f>
        <v/>
      </c>
      <c r="J765" s="18" t="str">
        <f>_xlfn.IFNA(IF(VLOOKUP($A765,Spiele!$A$2:$D$16,3,FALSE)=$B765,(COUNTIFS($L$1:$L764,"Tor",$B$1:$B764,$B765,$A$1:$A764,$A765)+COUNTIFS($L$1:$L764,"ET",$B$1:$B764,$B765,$A$1:$A764,$A765))-(COUNTIFS($L$1:$L764,"Tor",$B$1:$B764,"&lt;&gt;"&amp;$B765,$A$1:$A764,$A765)+COUNTIFS($L$1:$L764,"ET",$B$1:$B764,"&lt;&gt;"&amp;$B765,$A$1:$A764,$A765)),(COUNTIFS($L$1:$L764,"Tor",$B$1:$B764,$B765,$A$1:$A764,$A765)+COUNTIFS($L$1:$L764,"ET",$B$1:$B764,$B765,$A$1:$A764,$A765))-(COUNTIFS($L$1:$L764,"Tor",$B$1:$B764,"&lt;&gt;"&amp;$B765,$A$1:$A764,$A765)+COUNTIFS($L$1:$L764,"ET",$B$1:$B764,"&lt;&gt;"&amp;$B765,$A$1:$A764,$A765))),"")</f>
        <v/>
      </c>
      <c r="L765" s="18"/>
      <c r="M765" s="3"/>
      <c r="O765" s="17"/>
      <c r="AA765" s="22"/>
      <c r="AB765" s="18"/>
      <c r="AC765" s="14"/>
      <c r="AD765" s="14"/>
      <c r="AE765" s="18"/>
      <c r="AH765" s="19">
        <f t="shared" si="46"/>
        <v>0</v>
      </c>
      <c r="AI765" s="19">
        <f t="shared" si="47"/>
        <v>180</v>
      </c>
      <c r="AJ765" s="3"/>
      <c r="AM765" s="19">
        <f>IF(Abschlüsse[[#This Row],[Ergeb]]="ET","",SQRT(($AF765-$AK765)^2+($AG765-$AL765)^2))</f>
        <v>0</v>
      </c>
      <c r="AO765" s="13"/>
      <c r="AP765" s="13"/>
      <c r="AQ765" s="19" t="str">
        <f t="shared" si="48"/>
        <v/>
      </c>
      <c r="AU765" s="19" t="str">
        <f t="shared" si="49"/>
        <v/>
      </c>
    </row>
    <row r="766" spans="3:47" ht="25.05" customHeight="1">
      <c r="C766" s="17" t="str">
        <f>IF($A766="","",IF(VLOOKUP($A766,Spiele!$A$2:$D$16,3,FALSE)=$B766,"H","G"))</f>
        <v/>
      </c>
      <c r="D766" s="17" t="str">
        <f>IF($B766="","",IF(VLOOKUP($A766,Spiele!$A$2:$F$16,3,FALSE)=$B766,VLOOKUP($A766,Spiele!$A$2:$F$16,4,FALSE),VLOOKUP($A766,Spiele!$A$2:$F$16,3,FALSE)))</f>
        <v/>
      </c>
      <c r="E766" s="18">
        <f>IF(Abschlüsse[[#This Row],[Ergeb]]="ET",0,COUNTIFS($A$2:$A766,$A766,$B$2:$B766,$B766,$L$2:$L766,"&lt;&gt;ET"))</f>
        <v>0</v>
      </c>
      <c r="F766" s="11"/>
      <c r="G766" s="12"/>
      <c r="H766" s="18">
        <f>COUNTIFS('Rote Karten'!$A$2:$A$4,$A766,'Rote Karten'!$D$2:$D$4,"&lt;&gt;"&amp;$B766,'Rote Karten'!$B$2:$B$4,"&lt;"&amp;$F766,'Rote Karten'!$C$2:$C$4,"&lt;="&amp;$G766)-COUNTIFS('Rote Karten'!$A$2:$A$4,$A766,'Rote Karten'!$D$2:$D$4,$B766,'Rote Karten'!$B$2:$B$4,"&lt;"&amp;$F766,'Rote Karten'!$C$2:$C$4,"&lt;="&amp;$G766)</f>
        <v>0</v>
      </c>
      <c r="I766" s="17" t="str">
        <f>IF(OR($L766="Tor",$L766="ET"),_xlfn.IFNA(IF(VLOOKUP($A766,Spiele!$A$2:$C$16,3,FALSE)=$B766,COUNTIFS($L$2:$L766,"Tor",$B$2:$B766,$B766,$A$2:$A766,$A766)+COUNTIFS($L$2:$L766,"ET",$B$2:$B766,$B766,$A$2:$A766,$A766)&amp;":"&amp;COUNTIFS($L$2:$L766,"Tor",$B$2:$B766,"&lt;&gt;"&amp;$B766,$A$2:$A766,$A766)+COUNTIFS($L$2:$L766,"ET",$B$2:$B766,"&lt;&gt;"&amp;$B766,$A$2:$A766,$A766),COUNTIFS($L$2:$L766,"Tor",$B$2:$B766,"&lt;&gt;"&amp;$B766,$A$2:$A766,$A766)+COUNTIFS($L$2:$L766,"ET",$B$2:$B766,"&lt;&gt;"&amp;$B766,$A$2:$A766,$A766)&amp;":"&amp;COUNTIFS($L$2:$L766,"Tor",$B$2:$B766,$B766,$A$2:$A766,$A766)+COUNTIFS($L$2:$L766,"ET",$B$2:$B766,$B766,$A$2:$A766,$A766)),""),"")</f>
        <v/>
      </c>
      <c r="J766" s="18" t="str">
        <f>_xlfn.IFNA(IF(VLOOKUP($A766,Spiele!$A$2:$D$16,3,FALSE)=$B766,(COUNTIFS($L$1:$L765,"Tor",$B$1:$B765,$B766,$A$1:$A765,$A766)+COUNTIFS($L$1:$L765,"ET",$B$1:$B765,$B766,$A$1:$A765,$A766))-(COUNTIFS($L$1:$L765,"Tor",$B$1:$B765,"&lt;&gt;"&amp;$B766,$A$1:$A765,$A766)+COUNTIFS($L$1:$L765,"ET",$B$1:$B765,"&lt;&gt;"&amp;$B766,$A$1:$A765,$A766)),(COUNTIFS($L$1:$L765,"Tor",$B$1:$B765,$B766,$A$1:$A765,$A766)+COUNTIFS($L$1:$L765,"ET",$B$1:$B765,$B766,$A$1:$A765,$A766))-(COUNTIFS($L$1:$L765,"Tor",$B$1:$B765,"&lt;&gt;"&amp;$B766,$A$1:$A765,$A766)+COUNTIFS($L$1:$L765,"ET",$B$1:$B765,"&lt;&gt;"&amp;$B766,$A$1:$A765,$A766))),"")</f>
        <v/>
      </c>
      <c r="O766" s="17"/>
      <c r="AC766" s="14"/>
      <c r="AD766" s="14"/>
      <c r="AE766" s="18"/>
      <c r="AH766" s="19">
        <f t="shared" si="46"/>
        <v>0</v>
      </c>
      <c r="AI766" s="19">
        <f t="shared" si="47"/>
        <v>180</v>
      </c>
      <c r="AM766" s="19">
        <f>IF(Abschlüsse[[#This Row],[Ergeb]]="ET","",SQRT(($AF766-$AK766)^2+($AG766-$AL766)^2))</f>
        <v>0</v>
      </c>
      <c r="AO766" s="13"/>
      <c r="AP766" s="13"/>
      <c r="AQ766" s="19" t="str">
        <f t="shared" si="48"/>
        <v/>
      </c>
      <c r="AU766" s="19" t="str">
        <f t="shared" si="49"/>
        <v/>
      </c>
    </row>
    <row r="767" spans="3:47" ht="25.05" customHeight="1">
      <c r="C767" s="17" t="str">
        <f>IF($A767="","",IF(VLOOKUP($A767,Spiele!$A$2:$D$16,3,FALSE)=$B767,"H","G"))</f>
        <v/>
      </c>
      <c r="D767" s="17" t="str">
        <f>IF($B767="","",IF(VLOOKUP($A767,Spiele!$A$2:$F$16,3,FALSE)=$B767,VLOOKUP($A767,Spiele!$A$2:$F$16,4,FALSE),VLOOKUP($A767,Spiele!$A$2:$F$16,3,FALSE)))</f>
        <v/>
      </c>
      <c r="E767" s="18">
        <f>IF(Abschlüsse[[#This Row],[Ergeb]]="ET",0,COUNTIFS($A$2:$A767,$A767,$B$2:$B767,$B767,$L$2:$L767,"&lt;&gt;ET"))</f>
        <v>0</v>
      </c>
      <c r="F767" s="11"/>
      <c r="G767" s="12"/>
      <c r="H767" s="18">
        <f>COUNTIFS('Rote Karten'!$A$2:$A$4,$A767,'Rote Karten'!$D$2:$D$4,"&lt;&gt;"&amp;$B767,'Rote Karten'!$B$2:$B$4,"&lt;"&amp;$F767,'Rote Karten'!$C$2:$C$4,"&lt;="&amp;$G767)-COUNTIFS('Rote Karten'!$A$2:$A$4,$A767,'Rote Karten'!$D$2:$D$4,$B767,'Rote Karten'!$B$2:$B$4,"&lt;"&amp;$F767,'Rote Karten'!$C$2:$C$4,"&lt;="&amp;$G767)</f>
        <v>0</v>
      </c>
      <c r="I767" s="17" t="str">
        <f>IF(OR($L767="Tor",$L767="ET"),_xlfn.IFNA(IF(VLOOKUP($A767,Spiele!$A$2:$C$16,3,FALSE)=$B767,COUNTIFS($L$2:$L767,"Tor",$B$2:$B767,$B767,$A$2:$A767,$A767)+COUNTIFS($L$2:$L767,"ET",$B$2:$B767,$B767,$A$2:$A767,$A767)&amp;":"&amp;COUNTIFS($L$2:$L767,"Tor",$B$2:$B767,"&lt;&gt;"&amp;$B767,$A$2:$A767,$A767)+COUNTIFS($L$2:$L767,"ET",$B$2:$B767,"&lt;&gt;"&amp;$B767,$A$2:$A767,$A767),COUNTIFS($L$2:$L767,"Tor",$B$2:$B767,"&lt;&gt;"&amp;$B767,$A$2:$A767,$A767)+COUNTIFS($L$2:$L767,"ET",$B$2:$B767,"&lt;&gt;"&amp;$B767,$A$2:$A767,$A767)&amp;":"&amp;COUNTIFS($L$2:$L767,"Tor",$B$2:$B767,$B767,$A$2:$A767,$A767)+COUNTIFS($L$2:$L767,"ET",$B$2:$B767,$B767,$A$2:$A767,$A767)),""),"")</f>
        <v/>
      </c>
      <c r="J767" s="18" t="str">
        <f>_xlfn.IFNA(IF(VLOOKUP($A767,Spiele!$A$2:$D$16,3,FALSE)=$B767,(COUNTIFS($L$1:$L766,"Tor",$B$1:$B766,$B767,$A$1:$A766,$A767)+COUNTIFS($L$1:$L766,"ET",$B$1:$B766,$B767,$A$1:$A766,$A767))-(COUNTIFS($L$1:$L766,"Tor",$B$1:$B766,"&lt;&gt;"&amp;$B767,$A$1:$A766,$A767)+COUNTIFS($L$1:$L766,"ET",$B$1:$B766,"&lt;&gt;"&amp;$B767,$A$1:$A766,$A767)),(COUNTIFS($L$1:$L766,"Tor",$B$1:$B766,$B767,$A$1:$A766,$A767)+COUNTIFS($L$1:$L766,"ET",$B$1:$B766,$B767,$A$1:$A766,$A767))-(COUNTIFS($L$1:$L766,"Tor",$B$1:$B766,"&lt;&gt;"&amp;$B767,$A$1:$A766,$A767)+COUNTIFS($L$1:$L766,"ET",$B$1:$B766,"&lt;&gt;"&amp;$B767,$A$1:$A766,$A767))),"")</f>
        <v/>
      </c>
      <c r="O767" s="17"/>
      <c r="AC767" s="14"/>
      <c r="AD767" s="14"/>
      <c r="AE767" s="18"/>
      <c r="AH767" s="19">
        <f t="shared" si="46"/>
        <v>0</v>
      </c>
      <c r="AI767" s="19">
        <f t="shared" si="47"/>
        <v>180</v>
      </c>
      <c r="AM767" s="19">
        <f>IF(Abschlüsse[[#This Row],[Ergeb]]="ET","",SQRT(($AF767-$AK767)^2+($AG767-$AL767)^2))</f>
        <v>0</v>
      </c>
      <c r="AO767" s="13"/>
      <c r="AP767" s="13"/>
      <c r="AQ767" s="19" t="str">
        <f t="shared" si="48"/>
        <v/>
      </c>
      <c r="AU767" s="19" t="str">
        <f t="shared" si="49"/>
        <v/>
      </c>
    </row>
    <row r="768" spans="3:47" ht="25.05" customHeight="1">
      <c r="C768" s="17" t="str">
        <f>IF($A768="","",IF(VLOOKUP($A768,Spiele!$A$2:$D$16,3,FALSE)=$B768,"H","G"))</f>
        <v/>
      </c>
      <c r="D768" s="17" t="str">
        <f>IF($B768="","",IF(VLOOKUP($A768,Spiele!$A$2:$F$16,3,FALSE)=$B768,VLOOKUP($A768,Spiele!$A$2:$F$16,4,FALSE),VLOOKUP($A768,Spiele!$A$2:$F$16,3,FALSE)))</f>
        <v/>
      </c>
      <c r="E768" s="18">
        <f>IF(Abschlüsse[[#This Row],[Ergeb]]="ET",0,COUNTIFS($A$2:$A768,$A768,$B$2:$B768,$B768,$L$2:$L768,"&lt;&gt;ET"))</f>
        <v>0</v>
      </c>
      <c r="F768" s="11"/>
      <c r="G768" s="12"/>
      <c r="H768" s="18">
        <f>COUNTIFS('Rote Karten'!$A$2:$A$4,$A768,'Rote Karten'!$D$2:$D$4,"&lt;&gt;"&amp;$B768,'Rote Karten'!$B$2:$B$4,"&lt;"&amp;$F768,'Rote Karten'!$C$2:$C$4,"&lt;="&amp;$G768)-COUNTIFS('Rote Karten'!$A$2:$A$4,$A768,'Rote Karten'!$D$2:$D$4,$B768,'Rote Karten'!$B$2:$B$4,"&lt;"&amp;$F768,'Rote Karten'!$C$2:$C$4,"&lt;="&amp;$G768)</f>
        <v>0</v>
      </c>
      <c r="I768" s="17" t="str">
        <f>IF(OR($L768="Tor",$L768="ET"),_xlfn.IFNA(IF(VLOOKUP($A768,Spiele!$A$2:$C$16,3,FALSE)=$B768,COUNTIFS($L$2:$L768,"Tor",$B$2:$B768,$B768,$A$2:$A768,$A768)+COUNTIFS($L$2:$L768,"ET",$B$2:$B768,$B768,$A$2:$A768,$A768)&amp;":"&amp;COUNTIFS($L$2:$L768,"Tor",$B$2:$B768,"&lt;&gt;"&amp;$B768,$A$2:$A768,$A768)+COUNTIFS($L$2:$L768,"ET",$B$2:$B768,"&lt;&gt;"&amp;$B768,$A$2:$A768,$A768),COUNTIFS($L$2:$L768,"Tor",$B$2:$B768,"&lt;&gt;"&amp;$B768,$A$2:$A768,$A768)+COUNTIFS($L$2:$L768,"ET",$B$2:$B768,"&lt;&gt;"&amp;$B768,$A$2:$A768,$A768)&amp;":"&amp;COUNTIFS($L$2:$L768,"Tor",$B$2:$B768,$B768,$A$2:$A768,$A768)+COUNTIFS($L$2:$L768,"ET",$B$2:$B768,$B768,$A$2:$A768,$A768)),""),"")</f>
        <v/>
      </c>
      <c r="J768" s="18" t="str">
        <f>_xlfn.IFNA(IF(VLOOKUP($A768,Spiele!$A$2:$D$16,3,FALSE)=$B768,(COUNTIFS($L$1:$L767,"Tor",$B$1:$B767,$B768,$A$1:$A767,$A768)+COUNTIFS($L$1:$L767,"ET",$B$1:$B767,$B768,$A$1:$A767,$A768))-(COUNTIFS($L$1:$L767,"Tor",$B$1:$B767,"&lt;&gt;"&amp;$B768,$A$1:$A767,$A768)+COUNTIFS($L$1:$L767,"ET",$B$1:$B767,"&lt;&gt;"&amp;$B768,$A$1:$A767,$A768)),(COUNTIFS($L$1:$L767,"Tor",$B$1:$B767,$B768,$A$1:$A767,$A768)+COUNTIFS($L$1:$L767,"ET",$B$1:$B767,$B768,$A$1:$A767,$A768))-(COUNTIFS($L$1:$L767,"Tor",$B$1:$B767,"&lt;&gt;"&amp;$B768,$A$1:$A767,$A768)+COUNTIFS($L$1:$L767,"ET",$B$1:$B767,"&lt;&gt;"&amp;$B768,$A$1:$A767,$A768))),"")</f>
        <v/>
      </c>
      <c r="O768" s="17"/>
      <c r="AC768" s="14"/>
      <c r="AD768" s="14"/>
      <c r="AE768" s="18"/>
      <c r="AH768" s="19">
        <f t="shared" si="46"/>
        <v>0</v>
      </c>
      <c r="AI768" s="19">
        <f t="shared" si="47"/>
        <v>180</v>
      </c>
      <c r="AM768" s="19">
        <f>IF(Abschlüsse[[#This Row],[Ergeb]]="ET","",SQRT(($AF768-$AK768)^2+($AG768-$AL768)^2))</f>
        <v>0</v>
      </c>
      <c r="AO768" s="13"/>
      <c r="AP768" s="13"/>
      <c r="AQ768" s="19" t="str">
        <f t="shared" si="48"/>
        <v/>
      </c>
      <c r="AU768" s="19" t="str">
        <f t="shared" si="49"/>
        <v/>
      </c>
    </row>
    <row r="769" spans="3:47" ht="25.05" customHeight="1">
      <c r="C769" s="17" t="str">
        <f>IF($A769="","",IF(VLOOKUP($A769,Spiele!$A$2:$D$16,3,FALSE)=$B769,"H","G"))</f>
        <v/>
      </c>
      <c r="D769" s="17" t="str">
        <f>IF($B769="","",IF(VLOOKUP($A769,Spiele!$A$2:$F$16,3,FALSE)=$B769,VLOOKUP($A769,Spiele!$A$2:$F$16,4,FALSE),VLOOKUP($A769,Spiele!$A$2:$F$16,3,FALSE)))</f>
        <v/>
      </c>
      <c r="E769" s="18">
        <f>IF(Abschlüsse[[#This Row],[Ergeb]]="ET",0,COUNTIFS($A$2:$A769,$A769,$B$2:$B769,$B769,$L$2:$L769,"&lt;&gt;ET"))</f>
        <v>0</v>
      </c>
      <c r="F769" s="11"/>
      <c r="G769" s="12"/>
      <c r="H769" s="18">
        <f>COUNTIFS('Rote Karten'!$A$2:$A$4,$A769,'Rote Karten'!$D$2:$D$4,"&lt;&gt;"&amp;$B769,'Rote Karten'!$B$2:$B$4,"&lt;"&amp;$F769,'Rote Karten'!$C$2:$C$4,"&lt;="&amp;$G769)-COUNTIFS('Rote Karten'!$A$2:$A$4,$A769,'Rote Karten'!$D$2:$D$4,$B769,'Rote Karten'!$B$2:$B$4,"&lt;"&amp;$F769,'Rote Karten'!$C$2:$C$4,"&lt;="&amp;$G769)</f>
        <v>0</v>
      </c>
      <c r="I769" s="17" t="str">
        <f>IF(OR($L769="Tor",$L769="ET"),_xlfn.IFNA(IF(VLOOKUP($A769,Spiele!$A$2:$C$16,3,FALSE)=$B769,COUNTIFS($L$2:$L769,"Tor",$B$2:$B769,$B769,$A$2:$A769,$A769)+COUNTIFS($L$2:$L769,"ET",$B$2:$B769,$B769,$A$2:$A769,$A769)&amp;":"&amp;COUNTIFS($L$2:$L769,"Tor",$B$2:$B769,"&lt;&gt;"&amp;$B769,$A$2:$A769,$A769)+COUNTIFS($L$2:$L769,"ET",$B$2:$B769,"&lt;&gt;"&amp;$B769,$A$2:$A769,$A769),COUNTIFS($L$2:$L769,"Tor",$B$2:$B769,"&lt;&gt;"&amp;$B769,$A$2:$A769,$A769)+COUNTIFS($L$2:$L769,"ET",$B$2:$B769,"&lt;&gt;"&amp;$B769,$A$2:$A769,$A769)&amp;":"&amp;COUNTIFS($L$2:$L769,"Tor",$B$2:$B769,$B769,$A$2:$A769,$A769)+COUNTIFS($L$2:$L769,"ET",$B$2:$B769,$B769,$A$2:$A769,$A769)),""),"")</f>
        <v/>
      </c>
      <c r="J769" s="18" t="str">
        <f>_xlfn.IFNA(IF(VLOOKUP($A769,Spiele!$A$2:$D$16,3,FALSE)=$B769,(COUNTIFS($L$1:$L768,"Tor",$B$1:$B768,$B769,$A$1:$A768,$A769)+COUNTIFS($L$1:$L768,"ET",$B$1:$B768,$B769,$A$1:$A768,$A769))-(COUNTIFS($L$1:$L768,"Tor",$B$1:$B768,"&lt;&gt;"&amp;$B769,$A$1:$A768,$A769)+COUNTIFS($L$1:$L768,"ET",$B$1:$B768,"&lt;&gt;"&amp;$B769,$A$1:$A768,$A769)),(COUNTIFS($L$1:$L768,"Tor",$B$1:$B768,$B769,$A$1:$A768,$A769)+COUNTIFS($L$1:$L768,"ET",$B$1:$B768,$B769,$A$1:$A768,$A769))-(COUNTIFS($L$1:$L768,"Tor",$B$1:$B768,"&lt;&gt;"&amp;$B769,$A$1:$A768,$A769)+COUNTIFS($L$1:$L768,"ET",$B$1:$B768,"&lt;&gt;"&amp;$B769,$A$1:$A768,$A769))),"")</f>
        <v/>
      </c>
      <c r="O769" s="17"/>
      <c r="AC769" s="14"/>
      <c r="AD769" s="14"/>
      <c r="AE769" s="18"/>
      <c r="AH769" s="19">
        <f t="shared" si="46"/>
        <v>0</v>
      </c>
      <c r="AI769" s="19">
        <f t="shared" si="47"/>
        <v>180</v>
      </c>
      <c r="AM769" s="19">
        <f>IF(Abschlüsse[[#This Row],[Ergeb]]="ET","",SQRT(($AF769-$AK769)^2+($AG769-$AL769)^2))</f>
        <v>0</v>
      </c>
      <c r="AO769" s="13"/>
      <c r="AP769" s="13"/>
      <c r="AQ769" s="19" t="str">
        <f t="shared" si="48"/>
        <v/>
      </c>
      <c r="AU769" s="19" t="str">
        <f t="shared" si="49"/>
        <v/>
      </c>
    </row>
    <row r="770" spans="3:47" ht="25.05" customHeight="1">
      <c r="C770" s="17" t="str">
        <f>IF($A770="","",IF(VLOOKUP($A770,Spiele!$A$2:$D$16,3,FALSE)=$B770,"H","G"))</f>
        <v/>
      </c>
      <c r="D770" s="17" t="str">
        <f>IF($B770="","",IF(VLOOKUP($A770,Spiele!$A$2:$F$16,3,FALSE)=$B770,VLOOKUP($A770,Spiele!$A$2:$F$16,4,FALSE),VLOOKUP($A770,Spiele!$A$2:$F$16,3,FALSE)))</f>
        <v/>
      </c>
      <c r="E770" s="18">
        <f>IF(Abschlüsse[[#This Row],[Ergeb]]="ET",0,COUNTIFS($A$2:$A770,$A770,$B$2:$B770,$B770,$L$2:$L770,"&lt;&gt;ET"))</f>
        <v>0</v>
      </c>
      <c r="F770" s="11"/>
      <c r="G770" s="12"/>
      <c r="H770" s="18">
        <f>COUNTIFS('Rote Karten'!$A$2:$A$4,$A770,'Rote Karten'!$D$2:$D$4,"&lt;&gt;"&amp;$B770,'Rote Karten'!$B$2:$B$4,"&lt;"&amp;$F770,'Rote Karten'!$C$2:$C$4,"&lt;="&amp;$G770)-COUNTIFS('Rote Karten'!$A$2:$A$4,$A770,'Rote Karten'!$D$2:$D$4,$B770,'Rote Karten'!$B$2:$B$4,"&lt;"&amp;$F770,'Rote Karten'!$C$2:$C$4,"&lt;="&amp;$G770)</f>
        <v>0</v>
      </c>
      <c r="I770" s="17" t="str">
        <f>IF(OR($L770="Tor",$L770="ET"),_xlfn.IFNA(IF(VLOOKUP($A770,Spiele!$A$2:$C$16,3,FALSE)=$B770,COUNTIFS($L$2:$L770,"Tor",$B$2:$B770,$B770,$A$2:$A770,$A770)+COUNTIFS($L$2:$L770,"ET",$B$2:$B770,$B770,$A$2:$A770,$A770)&amp;":"&amp;COUNTIFS($L$2:$L770,"Tor",$B$2:$B770,"&lt;&gt;"&amp;$B770,$A$2:$A770,$A770)+COUNTIFS($L$2:$L770,"ET",$B$2:$B770,"&lt;&gt;"&amp;$B770,$A$2:$A770,$A770),COUNTIFS($L$2:$L770,"Tor",$B$2:$B770,"&lt;&gt;"&amp;$B770,$A$2:$A770,$A770)+COUNTIFS($L$2:$L770,"ET",$B$2:$B770,"&lt;&gt;"&amp;$B770,$A$2:$A770,$A770)&amp;":"&amp;COUNTIFS($L$2:$L770,"Tor",$B$2:$B770,$B770,$A$2:$A770,$A770)+COUNTIFS($L$2:$L770,"ET",$B$2:$B770,$B770,$A$2:$A770,$A770)),""),"")</f>
        <v/>
      </c>
      <c r="J770" s="18" t="str">
        <f>_xlfn.IFNA(IF(VLOOKUP($A770,Spiele!$A$2:$D$16,3,FALSE)=$B770,(COUNTIFS($L$1:$L769,"Tor",$B$1:$B769,$B770,$A$1:$A769,$A770)+COUNTIFS($L$1:$L769,"ET",$B$1:$B769,$B770,$A$1:$A769,$A770))-(COUNTIFS($L$1:$L769,"Tor",$B$1:$B769,"&lt;&gt;"&amp;$B770,$A$1:$A769,$A770)+COUNTIFS($L$1:$L769,"ET",$B$1:$B769,"&lt;&gt;"&amp;$B770,$A$1:$A769,$A770)),(COUNTIFS($L$1:$L769,"Tor",$B$1:$B769,$B770,$A$1:$A769,$A770)+COUNTIFS($L$1:$L769,"ET",$B$1:$B769,$B770,$A$1:$A769,$A770))-(COUNTIFS($L$1:$L769,"Tor",$B$1:$B769,"&lt;&gt;"&amp;$B770,$A$1:$A769,$A770)+COUNTIFS($L$1:$L769,"ET",$B$1:$B769,"&lt;&gt;"&amp;$B770,$A$1:$A769,$A770))),"")</f>
        <v/>
      </c>
      <c r="O770" s="17"/>
      <c r="AC770" s="14"/>
      <c r="AD770" s="14"/>
      <c r="AE770" s="18"/>
      <c r="AH770" s="19">
        <f t="shared" si="46"/>
        <v>0</v>
      </c>
      <c r="AI770" s="19">
        <f t="shared" si="47"/>
        <v>180</v>
      </c>
      <c r="AM770" s="19">
        <f>IF(Abschlüsse[[#This Row],[Ergeb]]="ET","",SQRT(($AF770-$AK770)^2+($AG770-$AL770)^2))</f>
        <v>0</v>
      </c>
      <c r="AO770" s="13"/>
      <c r="AP770" s="13"/>
      <c r="AQ770" s="19" t="str">
        <f t="shared" si="48"/>
        <v/>
      </c>
      <c r="AU770" s="19" t="str">
        <f t="shared" si="49"/>
        <v/>
      </c>
    </row>
    <row r="771" spans="3:47" ht="25.05" customHeight="1">
      <c r="C771" s="17" t="str">
        <f>IF($A771="","",IF(VLOOKUP($A771,Spiele!$A$2:$D$16,3,FALSE)=$B771,"H","G"))</f>
        <v/>
      </c>
      <c r="D771" s="17" t="str">
        <f>IF($B771="","",IF(VLOOKUP($A771,Spiele!$A$2:$F$16,3,FALSE)=$B771,VLOOKUP($A771,Spiele!$A$2:$F$16,4,FALSE),VLOOKUP($A771,Spiele!$A$2:$F$16,3,FALSE)))</f>
        <v/>
      </c>
      <c r="E771" s="18">
        <f>IF(Abschlüsse[[#This Row],[Ergeb]]="ET",0,COUNTIFS($A$2:$A771,$A771,$B$2:$B771,$B771,$L$2:$L771,"&lt;&gt;ET"))</f>
        <v>0</v>
      </c>
      <c r="F771" s="11"/>
      <c r="G771" s="12"/>
      <c r="H771" s="18">
        <f>COUNTIFS('Rote Karten'!$A$2:$A$4,$A771,'Rote Karten'!$D$2:$D$4,"&lt;&gt;"&amp;$B771,'Rote Karten'!$B$2:$B$4,"&lt;"&amp;$F771,'Rote Karten'!$C$2:$C$4,"&lt;="&amp;$G771)-COUNTIFS('Rote Karten'!$A$2:$A$4,$A771,'Rote Karten'!$D$2:$D$4,$B771,'Rote Karten'!$B$2:$B$4,"&lt;"&amp;$F771,'Rote Karten'!$C$2:$C$4,"&lt;="&amp;$G771)</f>
        <v>0</v>
      </c>
      <c r="I771" s="17" t="str">
        <f>IF(OR($L771="Tor",$L771="ET"),_xlfn.IFNA(IF(VLOOKUP($A771,Spiele!$A$2:$C$16,3,FALSE)=$B771,COUNTIFS($L$2:$L771,"Tor",$B$2:$B771,$B771,$A$2:$A771,$A771)+COUNTIFS($L$2:$L771,"ET",$B$2:$B771,$B771,$A$2:$A771,$A771)&amp;":"&amp;COUNTIFS($L$2:$L771,"Tor",$B$2:$B771,"&lt;&gt;"&amp;$B771,$A$2:$A771,$A771)+COUNTIFS($L$2:$L771,"ET",$B$2:$B771,"&lt;&gt;"&amp;$B771,$A$2:$A771,$A771),COUNTIFS($L$2:$L771,"Tor",$B$2:$B771,"&lt;&gt;"&amp;$B771,$A$2:$A771,$A771)+COUNTIFS($L$2:$L771,"ET",$B$2:$B771,"&lt;&gt;"&amp;$B771,$A$2:$A771,$A771)&amp;":"&amp;COUNTIFS($L$2:$L771,"Tor",$B$2:$B771,$B771,$A$2:$A771,$A771)+COUNTIFS($L$2:$L771,"ET",$B$2:$B771,$B771,$A$2:$A771,$A771)),""),"")</f>
        <v/>
      </c>
      <c r="J771" s="18" t="str">
        <f>_xlfn.IFNA(IF(VLOOKUP($A771,Spiele!$A$2:$D$16,3,FALSE)=$B771,(COUNTIFS($L$1:$L770,"Tor",$B$1:$B770,$B771,$A$1:$A770,$A771)+COUNTIFS($L$1:$L770,"ET",$B$1:$B770,$B771,$A$1:$A770,$A771))-(COUNTIFS($L$1:$L770,"Tor",$B$1:$B770,"&lt;&gt;"&amp;$B771,$A$1:$A770,$A771)+COUNTIFS($L$1:$L770,"ET",$B$1:$B770,"&lt;&gt;"&amp;$B771,$A$1:$A770,$A771)),(COUNTIFS($L$1:$L770,"Tor",$B$1:$B770,$B771,$A$1:$A770,$A771)+COUNTIFS($L$1:$L770,"ET",$B$1:$B770,$B771,$A$1:$A770,$A771))-(COUNTIFS($L$1:$L770,"Tor",$B$1:$B770,"&lt;&gt;"&amp;$B771,$A$1:$A770,$A771)+COUNTIFS($L$1:$L770,"ET",$B$1:$B770,"&lt;&gt;"&amp;$B771,$A$1:$A770,$A771))),"")</f>
        <v/>
      </c>
      <c r="O771" s="17"/>
      <c r="AC771" s="14"/>
      <c r="AD771" s="14"/>
      <c r="AE771" s="18"/>
      <c r="AH771" s="19">
        <f t="shared" ref="AH771:AH834" si="50">IF($L771="ET","",IF($AF771&gt;3.66,SQRT($AG771^2+($AF771-(7.32/2))^2),IF($AF771&lt;-3.66,SQRT($AG771^2+($AF771+(7.32/2))^2),$AG771)))</f>
        <v>0</v>
      </c>
      <c r="AI771" s="19">
        <f t="shared" ref="AI771:AI834" si="51">IF($L771="ET","",IF(DEGREES(ATAN((7.32*$AG771)/($AG771^2+$AF771^2-(7.32/2)^2)))&lt;=0,180+DEGREES(ATAN((7.32*$AG771)/($AG771^2+$AF771^2-(7.32/2)^2))),DEGREES(ATAN((7.32*$AG771)/($AG771^2+$AF771^2-(7.32/2)^2)))))</f>
        <v>180</v>
      </c>
      <c r="AM771" s="19">
        <f>IF(Abschlüsse[[#This Row],[Ergeb]]="ET","",SQRT(($AF771-$AK771)^2+($AG771-$AL771)^2))</f>
        <v>0</v>
      </c>
      <c r="AO771" s="13"/>
      <c r="AP771" s="13"/>
      <c r="AQ771" s="19" t="str">
        <f t="shared" si="48"/>
        <v/>
      </c>
      <c r="AU771" s="19" t="str">
        <f t="shared" si="49"/>
        <v/>
      </c>
    </row>
    <row r="772" spans="3:47" ht="25.05" customHeight="1">
      <c r="C772" s="17" t="str">
        <f>IF($A772="","",IF(VLOOKUP($A772,Spiele!$A$2:$D$16,3,FALSE)=$B772,"H","G"))</f>
        <v/>
      </c>
      <c r="D772" s="17" t="str">
        <f>IF($B772="","",IF(VLOOKUP($A772,Spiele!$A$2:$F$16,3,FALSE)=$B772,VLOOKUP($A772,Spiele!$A$2:$F$16,4,FALSE),VLOOKUP($A772,Spiele!$A$2:$F$16,3,FALSE)))</f>
        <v/>
      </c>
      <c r="E772" s="18">
        <f>IF(Abschlüsse[[#This Row],[Ergeb]]="ET",0,COUNTIFS($A$2:$A772,$A772,$B$2:$B772,$B772,$L$2:$L772,"&lt;&gt;ET"))</f>
        <v>0</v>
      </c>
      <c r="F772" s="11"/>
      <c r="G772" s="12"/>
      <c r="H772" s="18">
        <f>COUNTIFS('Rote Karten'!$A$2:$A$4,$A772,'Rote Karten'!$D$2:$D$4,"&lt;&gt;"&amp;$B772,'Rote Karten'!$B$2:$B$4,"&lt;"&amp;$F772,'Rote Karten'!$C$2:$C$4,"&lt;="&amp;$G772)-COUNTIFS('Rote Karten'!$A$2:$A$4,$A772,'Rote Karten'!$D$2:$D$4,$B772,'Rote Karten'!$B$2:$B$4,"&lt;"&amp;$F772,'Rote Karten'!$C$2:$C$4,"&lt;="&amp;$G772)</f>
        <v>0</v>
      </c>
      <c r="I772" s="17" t="str">
        <f>IF(OR($L772="Tor",$L772="ET"),_xlfn.IFNA(IF(VLOOKUP($A772,Spiele!$A$2:$C$16,3,FALSE)=$B772,COUNTIFS($L$2:$L772,"Tor",$B$2:$B772,$B772,$A$2:$A772,$A772)+COUNTIFS($L$2:$L772,"ET",$B$2:$B772,$B772,$A$2:$A772,$A772)&amp;":"&amp;COUNTIFS($L$2:$L772,"Tor",$B$2:$B772,"&lt;&gt;"&amp;$B772,$A$2:$A772,$A772)+COUNTIFS($L$2:$L772,"ET",$B$2:$B772,"&lt;&gt;"&amp;$B772,$A$2:$A772,$A772),COUNTIFS($L$2:$L772,"Tor",$B$2:$B772,"&lt;&gt;"&amp;$B772,$A$2:$A772,$A772)+COUNTIFS($L$2:$L772,"ET",$B$2:$B772,"&lt;&gt;"&amp;$B772,$A$2:$A772,$A772)&amp;":"&amp;COUNTIFS($L$2:$L772,"Tor",$B$2:$B772,$B772,$A$2:$A772,$A772)+COUNTIFS($L$2:$L772,"ET",$B$2:$B772,$B772,$A$2:$A772,$A772)),""),"")</f>
        <v/>
      </c>
      <c r="J772" s="18" t="str">
        <f>_xlfn.IFNA(IF(VLOOKUP($A772,Spiele!$A$2:$D$16,3,FALSE)=$B772,(COUNTIFS($L$1:$L771,"Tor",$B$1:$B771,$B772,$A$1:$A771,$A772)+COUNTIFS($L$1:$L771,"ET",$B$1:$B771,$B772,$A$1:$A771,$A772))-(COUNTIFS($L$1:$L771,"Tor",$B$1:$B771,"&lt;&gt;"&amp;$B772,$A$1:$A771,$A772)+COUNTIFS($L$1:$L771,"ET",$B$1:$B771,"&lt;&gt;"&amp;$B772,$A$1:$A771,$A772)),(COUNTIFS($L$1:$L771,"Tor",$B$1:$B771,$B772,$A$1:$A771,$A772)+COUNTIFS($L$1:$L771,"ET",$B$1:$B771,$B772,$A$1:$A771,$A772))-(COUNTIFS($L$1:$L771,"Tor",$B$1:$B771,"&lt;&gt;"&amp;$B772,$A$1:$A771,$A772)+COUNTIFS($L$1:$L771,"ET",$B$1:$B771,"&lt;&gt;"&amp;$B772,$A$1:$A771,$A772))),"")</f>
        <v/>
      </c>
      <c r="O772" s="17"/>
      <c r="AC772" s="14"/>
      <c r="AD772" s="14"/>
      <c r="AE772" s="18"/>
      <c r="AH772" s="19">
        <f t="shared" si="50"/>
        <v>0</v>
      </c>
      <c r="AI772" s="19">
        <f t="shared" si="51"/>
        <v>180</v>
      </c>
      <c r="AM772" s="19">
        <f>IF(Abschlüsse[[#This Row],[Ergeb]]="ET","",SQRT(($AF772-$AK772)^2+($AG772-$AL772)^2))</f>
        <v>0</v>
      </c>
      <c r="AO772" s="13"/>
      <c r="AP772" s="13"/>
      <c r="AQ772" s="19" t="str">
        <f t="shared" si="48"/>
        <v/>
      </c>
      <c r="AU772" s="19" t="str">
        <f t="shared" si="49"/>
        <v/>
      </c>
    </row>
    <row r="773" spans="3:47" ht="25.05" customHeight="1">
      <c r="C773" s="17" t="str">
        <f>IF($A773="","",IF(VLOOKUP($A773,Spiele!$A$2:$D$16,3,FALSE)=$B773,"H","G"))</f>
        <v/>
      </c>
      <c r="D773" s="17" t="str">
        <f>IF($B773="","",IF(VLOOKUP($A773,Spiele!$A$2:$F$16,3,FALSE)=$B773,VLOOKUP($A773,Spiele!$A$2:$F$16,4,FALSE),VLOOKUP($A773,Spiele!$A$2:$F$16,3,FALSE)))</f>
        <v/>
      </c>
      <c r="E773" s="18">
        <f>IF(Abschlüsse[[#This Row],[Ergeb]]="ET",0,COUNTIFS($A$2:$A773,$A773,$B$2:$B773,$B773,$L$2:$L773,"&lt;&gt;ET"))</f>
        <v>0</v>
      </c>
      <c r="F773" s="11"/>
      <c r="G773" s="12"/>
      <c r="H773" s="18">
        <f>COUNTIFS('Rote Karten'!$A$2:$A$4,$A773,'Rote Karten'!$D$2:$D$4,"&lt;&gt;"&amp;$B773,'Rote Karten'!$B$2:$B$4,"&lt;"&amp;$F773,'Rote Karten'!$C$2:$C$4,"&lt;="&amp;$G773)-COUNTIFS('Rote Karten'!$A$2:$A$4,$A773,'Rote Karten'!$D$2:$D$4,$B773,'Rote Karten'!$B$2:$B$4,"&lt;"&amp;$F773,'Rote Karten'!$C$2:$C$4,"&lt;="&amp;$G773)</f>
        <v>0</v>
      </c>
      <c r="I773" s="17" t="str">
        <f>IF(OR($L773="Tor",$L773="ET"),_xlfn.IFNA(IF(VLOOKUP($A773,Spiele!$A$2:$C$16,3,FALSE)=$B773,COUNTIFS($L$2:$L773,"Tor",$B$2:$B773,$B773,$A$2:$A773,$A773)+COUNTIFS($L$2:$L773,"ET",$B$2:$B773,$B773,$A$2:$A773,$A773)&amp;":"&amp;COUNTIFS($L$2:$L773,"Tor",$B$2:$B773,"&lt;&gt;"&amp;$B773,$A$2:$A773,$A773)+COUNTIFS($L$2:$L773,"ET",$B$2:$B773,"&lt;&gt;"&amp;$B773,$A$2:$A773,$A773),COUNTIFS($L$2:$L773,"Tor",$B$2:$B773,"&lt;&gt;"&amp;$B773,$A$2:$A773,$A773)+COUNTIFS($L$2:$L773,"ET",$B$2:$B773,"&lt;&gt;"&amp;$B773,$A$2:$A773,$A773)&amp;":"&amp;COUNTIFS($L$2:$L773,"Tor",$B$2:$B773,$B773,$A$2:$A773,$A773)+COUNTIFS($L$2:$L773,"ET",$B$2:$B773,$B773,$A$2:$A773,$A773)),""),"")</f>
        <v/>
      </c>
      <c r="J773" s="18" t="str">
        <f>_xlfn.IFNA(IF(VLOOKUP($A773,Spiele!$A$2:$D$16,3,FALSE)=$B773,(COUNTIFS($L$1:$L772,"Tor",$B$1:$B772,$B773,$A$1:$A772,$A773)+COUNTIFS($L$1:$L772,"ET",$B$1:$B772,$B773,$A$1:$A772,$A773))-(COUNTIFS($L$1:$L772,"Tor",$B$1:$B772,"&lt;&gt;"&amp;$B773,$A$1:$A772,$A773)+COUNTIFS($L$1:$L772,"ET",$B$1:$B772,"&lt;&gt;"&amp;$B773,$A$1:$A772,$A773)),(COUNTIFS($L$1:$L772,"Tor",$B$1:$B772,$B773,$A$1:$A772,$A773)+COUNTIFS($L$1:$L772,"ET",$B$1:$B772,$B773,$A$1:$A772,$A773))-(COUNTIFS($L$1:$L772,"Tor",$B$1:$B772,"&lt;&gt;"&amp;$B773,$A$1:$A772,$A773)+COUNTIFS($L$1:$L772,"ET",$B$1:$B772,"&lt;&gt;"&amp;$B773,$A$1:$A772,$A773))),"")</f>
        <v/>
      </c>
      <c r="O773" s="17"/>
      <c r="AC773" s="14"/>
      <c r="AD773" s="14"/>
      <c r="AE773" s="18"/>
      <c r="AH773" s="19">
        <f t="shared" si="50"/>
        <v>0</v>
      </c>
      <c r="AI773" s="19">
        <f t="shared" si="51"/>
        <v>180</v>
      </c>
      <c r="AM773" s="19">
        <f>IF(Abschlüsse[[#This Row],[Ergeb]]="ET","",SQRT(($AF773-$AK773)^2+($AG773-$AL773)^2))</f>
        <v>0</v>
      </c>
      <c r="AO773" s="13"/>
      <c r="AP773" s="13"/>
      <c r="AQ773" s="19" t="str">
        <f t="shared" si="48"/>
        <v/>
      </c>
      <c r="AU773" s="19" t="str">
        <f t="shared" si="49"/>
        <v/>
      </c>
    </row>
    <row r="774" spans="3:47" ht="25.05" customHeight="1">
      <c r="C774" s="17" t="str">
        <f>IF($A774="","",IF(VLOOKUP($A774,Spiele!$A$2:$D$16,3,FALSE)=$B774,"H","G"))</f>
        <v/>
      </c>
      <c r="D774" s="17" t="str">
        <f>IF($B774="","",IF(VLOOKUP($A774,Spiele!$A$2:$F$16,3,FALSE)=$B774,VLOOKUP($A774,Spiele!$A$2:$F$16,4,FALSE),VLOOKUP($A774,Spiele!$A$2:$F$16,3,FALSE)))</f>
        <v/>
      </c>
      <c r="E774" s="18">
        <f>IF(Abschlüsse[[#This Row],[Ergeb]]="ET",0,COUNTIFS($A$2:$A774,$A774,$B$2:$B774,$B774,$L$2:$L774,"&lt;&gt;ET"))</f>
        <v>0</v>
      </c>
      <c r="F774" s="11"/>
      <c r="G774" s="12"/>
      <c r="H774" s="18">
        <f>COUNTIFS('Rote Karten'!$A$2:$A$4,$A774,'Rote Karten'!$D$2:$D$4,"&lt;&gt;"&amp;$B774,'Rote Karten'!$B$2:$B$4,"&lt;"&amp;$F774,'Rote Karten'!$C$2:$C$4,"&lt;="&amp;$G774)-COUNTIFS('Rote Karten'!$A$2:$A$4,$A774,'Rote Karten'!$D$2:$D$4,$B774,'Rote Karten'!$B$2:$B$4,"&lt;"&amp;$F774,'Rote Karten'!$C$2:$C$4,"&lt;="&amp;$G774)</f>
        <v>0</v>
      </c>
      <c r="I774" s="17" t="str">
        <f>IF(OR($L774="Tor",$L774="ET"),_xlfn.IFNA(IF(VLOOKUP($A774,Spiele!$A$2:$C$16,3,FALSE)=$B774,COUNTIFS($L$2:$L774,"Tor",$B$2:$B774,$B774,$A$2:$A774,$A774)+COUNTIFS($L$2:$L774,"ET",$B$2:$B774,$B774,$A$2:$A774,$A774)&amp;":"&amp;COUNTIFS($L$2:$L774,"Tor",$B$2:$B774,"&lt;&gt;"&amp;$B774,$A$2:$A774,$A774)+COUNTIFS($L$2:$L774,"ET",$B$2:$B774,"&lt;&gt;"&amp;$B774,$A$2:$A774,$A774),COUNTIFS($L$2:$L774,"Tor",$B$2:$B774,"&lt;&gt;"&amp;$B774,$A$2:$A774,$A774)+COUNTIFS($L$2:$L774,"ET",$B$2:$B774,"&lt;&gt;"&amp;$B774,$A$2:$A774,$A774)&amp;":"&amp;COUNTIFS($L$2:$L774,"Tor",$B$2:$B774,$B774,$A$2:$A774,$A774)+COUNTIFS($L$2:$L774,"ET",$B$2:$B774,$B774,$A$2:$A774,$A774)),""),"")</f>
        <v/>
      </c>
      <c r="J774" s="18" t="str">
        <f>_xlfn.IFNA(IF(VLOOKUP($A774,Spiele!$A$2:$D$16,3,FALSE)=$B774,(COUNTIFS($L$1:$L773,"Tor",$B$1:$B773,$B774,$A$1:$A773,$A774)+COUNTIFS($L$1:$L773,"ET",$B$1:$B773,$B774,$A$1:$A773,$A774))-(COUNTIFS($L$1:$L773,"Tor",$B$1:$B773,"&lt;&gt;"&amp;$B774,$A$1:$A773,$A774)+COUNTIFS($L$1:$L773,"ET",$B$1:$B773,"&lt;&gt;"&amp;$B774,$A$1:$A773,$A774)),(COUNTIFS($L$1:$L773,"Tor",$B$1:$B773,$B774,$A$1:$A773,$A774)+COUNTIFS($L$1:$L773,"ET",$B$1:$B773,$B774,$A$1:$A773,$A774))-(COUNTIFS($L$1:$L773,"Tor",$B$1:$B773,"&lt;&gt;"&amp;$B774,$A$1:$A773,$A774)+COUNTIFS($L$1:$L773,"ET",$B$1:$B773,"&lt;&gt;"&amp;$B774,$A$1:$A773,$A774))),"")</f>
        <v/>
      </c>
      <c r="O774" s="17"/>
      <c r="AC774" s="14"/>
      <c r="AD774" s="14"/>
      <c r="AE774" s="18"/>
      <c r="AH774" s="19">
        <f t="shared" si="50"/>
        <v>0</v>
      </c>
      <c r="AI774" s="19">
        <f t="shared" si="51"/>
        <v>180</v>
      </c>
      <c r="AM774" s="19">
        <f>IF(Abschlüsse[[#This Row],[Ergeb]]="ET","",SQRT(($AF774-$AK774)^2+($AG774-$AL774)^2))</f>
        <v>0</v>
      </c>
      <c r="AO774" s="13"/>
      <c r="AP774" s="13"/>
      <c r="AQ774" s="19" t="str">
        <f t="shared" si="48"/>
        <v/>
      </c>
      <c r="AU774" s="19" t="str">
        <f t="shared" si="49"/>
        <v/>
      </c>
    </row>
    <row r="775" spans="3:47" ht="25.05" customHeight="1">
      <c r="C775" s="17" t="str">
        <f>IF($A775="","",IF(VLOOKUP($A775,Spiele!$A$2:$D$16,3,FALSE)=$B775,"H","G"))</f>
        <v/>
      </c>
      <c r="D775" s="17" t="str">
        <f>IF($B775="","",IF(VLOOKUP($A775,Spiele!$A$2:$F$16,3,FALSE)=$B775,VLOOKUP($A775,Spiele!$A$2:$F$16,4,FALSE),VLOOKUP($A775,Spiele!$A$2:$F$16,3,FALSE)))</f>
        <v/>
      </c>
      <c r="E775" s="18">
        <f>IF(Abschlüsse[[#This Row],[Ergeb]]="ET",0,COUNTIFS($A$2:$A775,$A775,$B$2:$B775,$B775,$L$2:$L775,"&lt;&gt;ET"))</f>
        <v>0</v>
      </c>
      <c r="F775" s="11"/>
      <c r="G775" s="12"/>
      <c r="H775" s="18">
        <f>COUNTIFS('Rote Karten'!$A$2:$A$4,$A775,'Rote Karten'!$D$2:$D$4,"&lt;&gt;"&amp;$B775,'Rote Karten'!$B$2:$B$4,"&lt;"&amp;$F775,'Rote Karten'!$C$2:$C$4,"&lt;="&amp;$G775)-COUNTIFS('Rote Karten'!$A$2:$A$4,$A775,'Rote Karten'!$D$2:$D$4,$B775,'Rote Karten'!$B$2:$B$4,"&lt;"&amp;$F775,'Rote Karten'!$C$2:$C$4,"&lt;="&amp;$G775)</f>
        <v>0</v>
      </c>
      <c r="I775" s="17" t="str">
        <f>IF(OR($L775="Tor",$L775="ET"),_xlfn.IFNA(IF(VLOOKUP($A775,Spiele!$A$2:$C$16,3,FALSE)=$B775,COUNTIFS($L$2:$L775,"Tor",$B$2:$B775,$B775,$A$2:$A775,$A775)+COUNTIFS($L$2:$L775,"ET",$B$2:$B775,$B775,$A$2:$A775,$A775)&amp;":"&amp;COUNTIFS($L$2:$L775,"Tor",$B$2:$B775,"&lt;&gt;"&amp;$B775,$A$2:$A775,$A775)+COUNTIFS($L$2:$L775,"ET",$B$2:$B775,"&lt;&gt;"&amp;$B775,$A$2:$A775,$A775),COUNTIFS($L$2:$L775,"Tor",$B$2:$B775,"&lt;&gt;"&amp;$B775,$A$2:$A775,$A775)+COUNTIFS($L$2:$L775,"ET",$B$2:$B775,"&lt;&gt;"&amp;$B775,$A$2:$A775,$A775)&amp;":"&amp;COUNTIFS($L$2:$L775,"Tor",$B$2:$B775,$B775,$A$2:$A775,$A775)+COUNTIFS($L$2:$L775,"ET",$B$2:$B775,$B775,$A$2:$A775,$A775)),""),"")</f>
        <v/>
      </c>
      <c r="J775" s="18" t="str">
        <f>_xlfn.IFNA(IF(VLOOKUP($A775,Spiele!$A$2:$D$16,3,FALSE)=$B775,(COUNTIFS($L$1:$L774,"Tor",$B$1:$B774,$B775,$A$1:$A774,$A775)+COUNTIFS($L$1:$L774,"ET",$B$1:$B774,$B775,$A$1:$A774,$A775))-(COUNTIFS($L$1:$L774,"Tor",$B$1:$B774,"&lt;&gt;"&amp;$B775,$A$1:$A774,$A775)+COUNTIFS($L$1:$L774,"ET",$B$1:$B774,"&lt;&gt;"&amp;$B775,$A$1:$A774,$A775)),(COUNTIFS($L$1:$L774,"Tor",$B$1:$B774,$B775,$A$1:$A774,$A775)+COUNTIFS($L$1:$L774,"ET",$B$1:$B774,$B775,$A$1:$A774,$A775))-(COUNTIFS($L$1:$L774,"Tor",$B$1:$B774,"&lt;&gt;"&amp;$B775,$A$1:$A774,$A775)+COUNTIFS($L$1:$L774,"ET",$B$1:$B774,"&lt;&gt;"&amp;$B775,$A$1:$A774,$A775))),"")</f>
        <v/>
      </c>
      <c r="O775" s="17"/>
      <c r="AC775" s="14"/>
      <c r="AD775" s="14"/>
      <c r="AE775" s="18"/>
      <c r="AH775" s="19">
        <f t="shared" si="50"/>
        <v>0</v>
      </c>
      <c r="AI775" s="19">
        <f t="shared" si="51"/>
        <v>180</v>
      </c>
      <c r="AM775" s="19">
        <f>IF(Abschlüsse[[#This Row],[Ergeb]]="ET","",SQRT(($AF775-$AK775)^2+($AG775-$AL775)^2))</f>
        <v>0</v>
      </c>
      <c r="AO775" s="13"/>
      <c r="AP775" s="13"/>
      <c r="AQ775" s="19" t="str">
        <f t="shared" si="48"/>
        <v/>
      </c>
      <c r="AU775" s="19" t="str">
        <f t="shared" si="49"/>
        <v/>
      </c>
    </row>
    <row r="776" spans="3:47" ht="25.05" customHeight="1">
      <c r="C776" s="17" t="str">
        <f>IF($A776="","",IF(VLOOKUP($A776,Spiele!$A$2:$D$16,3,FALSE)=$B776,"H","G"))</f>
        <v/>
      </c>
      <c r="D776" s="17" t="str">
        <f>IF($B776="","",IF(VLOOKUP($A776,Spiele!$A$2:$F$16,3,FALSE)=$B776,VLOOKUP($A776,Spiele!$A$2:$F$16,4,FALSE),VLOOKUP($A776,Spiele!$A$2:$F$16,3,FALSE)))</f>
        <v/>
      </c>
      <c r="E776" s="18">
        <f>IF(Abschlüsse[[#This Row],[Ergeb]]="ET",0,COUNTIFS($A$2:$A776,$A776,$B$2:$B776,$B776,$L$2:$L776,"&lt;&gt;ET"))</f>
        <v>0</v>
      </c>
      <c r="F776" s="11"/>
      <c r="G776" s="12"/>
      <c r="H776" s="18">
        <f>COUNTIFS('Rote Karten'!$A$2:$A$4,$A776,'Rote Karten'!$D$2:$D$4,"&lt;&gt;"&amp;$B776,'Rote Karten'!$B$2:$B$4,"&lt;"&amp;$F776,'Rote Karten'!$C$2:$C$4,"&lt;="&amp;$G776)-COUNTIFS('Rote Karten'!$A$2:$A$4,$A776,'Rote Karten'!$D$2:$D$4,$B776,'Rote Karten'!$B$2:$B$4,"&lt;"&amp;$F776,'Rote Karten'!$C$2:$C$4,"&lt;="&amp;$G776)</f>
        <v>0</v>
      </c>
      <c r="I776" s="17" t="str">
        <f>IF(OR($L776="Tor",$L776="ET"),_xlfn.IFNA(IF(VLOOKUP($A776,Spiele!$A$2:$C$16,3,FALSE)=$B776,COUNTIFS($L$2:$L776,"Tor",$B$2:$B776,$B776,$A$2:$A776,$A776)+COUNTIFS($L$2:$L776,"ET",$B$2:$B776,$B776,$A$2:$A776,$A776)&amp;":"&amp;COUNTIFS($L$2:$L776,"Tor",$B$2:$B776,"&lt;&gt;"&amp;$B776,$A$2:$A776,$A776)+COUNTIFS($L$2:$L776,"ET",$B$2:$B776,"&lt;&gt;"&amp;$B776,$A$2:$A776,$A776),COUNTIFS($L$2:$L776,"Tor",$B$2:$B776,"&lt;&gt;"&amp;$B776,$A$2:$A776,$A776)+COUNTIFS($L$2:$L776,"ET",$B$2:$B776,"&lt;&gt;"&amp;$B776,$A$2:$A776,$A776)&amp;":"&amp;COUNTIFS($L$2:$L776,"Tor",$B$2:$B776,$B776,$A$2:$A776,$A776)+COUNTIFS($L$2:$L776,"ET",$B$2:$B776,$B776,$A$2:$A776,$A776)),""),"")</f>
        <v/>
      </c>
      <c r="J776" s="18" t="str">
        <f>_xlfn.IFNA(IF(VLOOKUP($A776,Spiele!$A$2:$D$16,3,FALSE)=$B776,(COUNTIFS($L$1:$L775,"Tor",$B$1:$B775,$B776,$A$1:$A775,$A776)+COUNTIFS($L$1:$L775,"ET",$B$1:$B775,$B776,$A$1:$A775,$A776))-(COUNTIFS($L$1:$L775,"Tor",$B$1:$B775,"&lt;&gt;"&amp;$B776,$A$1:$A775,$A776)+COUNTIFS($L$1:$L775,"ET",$B$1:$B775,"&lt;&gt;"&amp;$B776,$A$1:$A775,$A776)),(COUNTIFS($L$1:$L775,"Tor",$B$1:$B775,$B776,$A$1:$A775,$A776)+COUNTIFS($L$1:$L775,"ET",$B$1:$B775,$B776,$A$1:$A775,$A776))-(COUNTIFS($L$1:$L775,"Tor",$B$1:$B775,"&lt;&gt;"&amp;$B776,$A$1:$A775,$A776)+COUNTIFS($L$1:$L775,"ET",$B$1:$B775,"&lt;&gt;"&amp;$B776,$A$1:$A775,$A776))),"")</f>
        <v/>
      </c>
      <c r="O776" s="17"/>
      <c r="AC776" s="14"/>
      <c r="AD776" s="14"/>
      <c r="AE776" s="18"/>
      <c r="AH776" s="19">
        <f t="shared" si="50"/>
        <v>0</v>
      </c>
      <c r="AI776" s="19">
        <f t="shared" si="51"/>
        <v>180</v>
      </c>
      <c r="AM776" s="19">
        <f>IF(Abschlüsse[[#This Row],[Ergeb]]="ET","",SQRT(($AF776-$AK776)^2+($AG776-$AL776)^2))</f>
        <v>0</v>
      </c>
      <c r="AO776" s="13"/>
      <c r="AP776" s="13"/>
      <c r="AQ776" s="19" t="str">
        <f t="shared" si="48"/>
        <v/>
      </c>
      <c r="AU776" s="19" t="str">
        <f t="shared" si="49"/>
        <v/>
      </c>
    </row>
    <row r="777" spans="3:47" ht="25.05" customHeight="1">
      <c r="C777" s="17" t="str">
        <f>IF($A777="","",IF(VLOOKUP($A777,Spiele!$A$2:$D$16,3,FALSE)=$B777,"H","G"))</f>
        <v/>
      </c>
      <c r="D777" s="17" t="str">
        <f>IF($B777="","",IF(VLOOKUP($A777,Spiele!$A$2:$F$16,3,FALSE)=$B777,VLOOKUP($A777,Spiele!$A$2:$F$16,4,FALSE),VLOOKUP($A777,Spiele!$A$2:$F$16,3,FALSE)))</f>
        <v/>
      </c>
      <c r="E777" s="18">
        <f>IF(Abschlüsse[[#This Row],[Ergeb]]="ET",0,COUNTIFS($A$2:$A777,$A777,$B$2:$B777,$B777,$L$2:$L777,"&lt;&gt;ET"))</f>
        <v>0</v>
      </c>
      <c r="F777" s="11"/>
      <c r="G777" s="12"/>
      <c r="H777" s="18">
        <f>COUNTIFS('Rote Karten'!$A$2:$A$4,$A777,'Rote Karten'!$D$2:$D$4,"&lt;&gt;"&amp;$B777,'Rote Karten'!$B$2:$B$4,"&lt;"&amp;$F777,'Rote Karten'!$C$2:$C$4,"&lt;="&amp;$G777)-COUNTIFS('Rote Karten'!$A$2:$A$4,$A777,'Rote Karten'!$D$2:$D$4,$B777,'Rote Karten'!$B$2:$B$4,"&lt;"&amp;$F777,'Rote Karten'!$C$2:$C$4,"&lt;="&amp;$G777)</f>
        <v>0</v>
      </c>
      <c r="I777" s="17" t="str">
        <f>IF(OR($L777="Tor",$L777="ET"),_xlfn.IFNA(IF(VLOOKUP($A777,Spiele!$A$2:$C$16,3,FALSE)=$B777,COUNTIFS($L$2:$L777,"Tor",$B$2:$B777,$B777,$A$2:$A777,$A777)+COUNTIFS($L$2:$L777,"ET",$B$2:$B777,$B777,$A$2:$A777,$A777)&amp;":"&amp;COUNTIFS($L$2:$L777,"Tor",$B$2:$B777,"&lt;&gt;"&amp;$B777,$A$2:$A777,$A777)+COUNTIFS($L$2:$L777,"ET",$B$2:$B777,"&lt;&gt;"&amp;$B777,$A$2:$A777,$A777),COUNTIFS($L$2:$L777,"Tor",$B$2:$B777,"&lt;&gt;"&amp;$B777,$A$2:$A777,$A777)+COUNTIFS($L$2:$L777,"ET",$B$2:$B777,"&lt;&gt;"&amp;$B777,$A$2:$A777,$A777)&amp;":"&amp;COUNTIFS($L$2:$L777,"Tor",$B$2:$B777,$B777,$A$2:$A777,$A777)+COUNTIFS($L$2:$L777,"ET",$B$2:$B777,$B777,$A$2:$A777,$A777)),""),"")</f>
        <v/>
      </c>
      <c r="J777" s="18" t="str">
        <f>_xlfn.IFNA(IF(VLOOKUP($A777,Spiele!$A$2:$D$16,3,FALSE)=$B777,(COUNTIFS($L$1:$L776,"Tor",$B$1:$B776,$B777,$A$1:$A776,$A777)+COUNTIFS($L$1:$L776,"ET",$B$1:$B776,$B777,$A$1:$A776,$A777))-(COUNTIFS($L$1:$L776,"Tor",$B$1:$B776,"&lt;&gt;"&amp;$B777,$A$1:$A776,$A777)+COUNTIFS($L$1:$L776,"ET",$B$1:$B776,"&lt;&gt;"&amp;$B777,$A$1:$A776,$A777)),(COUNTIFS($L$1:$L776,"Tor",$B$1:$B776,$B777,$A$1:$A776,$A777)+COUNTIFS($L$1:$L776,"ET",$B$1:$B776,$B777,$A$1:$A776,$A777))-(COUNTIFS($L$1:$L776,"Tor",$B$1:$B776,"&lt;&gt;"&amp;$B777,$A$1:$A776,$A777)+COUNTIFS($L$1:$L776,"ET",$B$1:$B776,"&lt;&gt;"&amp;$B777,$A$1:$A776,$A777))),"")</f>
        <v/>
      </c>
      <c r="O777" s="17"/>
      <c r="AC777" s="14"/>
      <c r="AD777" s="14"/>
      <c r="AE777" s="18"/>
      <c r="AH777" s="19">
        <f t="shared" si="50"/>
        <v>0</v>
      </c>
      <c r="AI777" s="19">
        <f t="shared" si="51"/>
        <v>180</v>
      </c>
      <c r="AM777" s="19">
        <f>IF(Abschlüsse[[#This Row],[Ergeb]]="ET","",SQRT(($AF777-$AK777)^2+($AG777-$AL777)^2))</f>
        <v>0</v>
      </c>
      <c r="AO777" s="13"/>
      <c r="AP777" s="13"/>
      <c r="AQ777" s="19" t="str">
        <f t="shared" si="48"/>
        <v/>
      </c>
      <c r="AU777" s="19" t="str">
        <f t="shared" si="49"/>
        <v/>
      </c>
    </row>
    <row r="778" spans="3:47" ht="25.05" customHeight="1">
      <c r="C778" s="17" t="str">
        <f>IF($A778="","",IF(VLOOKUP($A778,Spiele!$A$2:$D$16,3,FALSE)=$B778,"H","G"))</f>
        <v/>
      </c>
      <c r="D778" s="17" t="str">
        <f>IF($B778="","",IF(VLOOKUP($A778,Spiele!$A$2:$F$16,3,FALSE)=$B778,VLOOKUP($A778,Spiele!$A$2:$F$16,4,FALSE),VLOOKUP($A778,Spiele!$A$2:$F$16,3,FALSE)))</f>
        <v/>
      </c>
      <c r="E778" s="18">
        <f>IF(Abschlüsse[[#This Row],[Ergeb]]="ET",0,COUNTIFS($A$2:$A778,$A778,$B$2:$B778,$B778,$L$2:$L778,"&lt;&gt;ET"))</f>
        <v>0</v>
      </c>
      <c r="F778" s="11"/>
      <c r="G778" s="12"/>
      <c r="H778" s="18">
        <f>COUNTIFS('Rote Karten'!$A$2:$A$4,$A778,'Rote Karten'!$D$2:$D$4,"&lt;&gt;"&amp;$B778,'Rote Karten'!$B$2:$B$4,"&lt;"&amp;$F778,'Rote Karten'!$C$2:$C$4,"&lt;="&amp;$G778)-COUNTIFS('Rote Karten'!$A$2:$A$4,$A778,'Rote Karten'!$D$2:$D$4,$B778,'Rote Karten'!$B$2:$B$4,"&lt;"&amp;$F778,'Rote Karten'!$C$2:$C$4,"&lt;="&amp;$G778)</f>
        <v>0</v>
      </c>
      <c r="I778" s="17" t="str">
        <f>IF(OR($L778="Tor",$L778="ET"),_xlfn.IFNA(IF(VLOOKUP($A778,Spiele!$A$2:$C$16,3,FALSE)=$B778,COUNTIFS($L$2:$L778,"Tor",$B$2:$B778,$B778,$A$2:$A778,$A778)+COUNTIFS($L$2:$L778,"ET",$B$2:$B778,$B778,$A$2:$A778,$A778)&amp;":"&amp;COUNTIFS($L$2:$L778,"Tor",$B$2:$B778,"&lt;&gt;"&amp;$B778,$A$2:$A778,$A778)+COUNTIFS($L$2:$L778,"ET",$B$2:$B778,"&lt;&gt;"&amp;$B778,$A$2:$A778,$A778),COUNTIFS($L$2:$L778,"Tor",$B$2:$B778,"&lt;&gt;"&amp;$B778,$A$2:$A778,$A778)+COUNTIFS($L$2:$L778,"ET",$B$2:$B778,"&lt;&gt;"&amp;$B778,$A$2:$A778,$A778)&amp;":"&amp;COUNTIFS($L$2:$L778,"Tor",$B$2:$B778,$B778,$A$2:$A778,$A778)+COUNTIFS($L$2:$L778,"ET",$B$2:$B778,$B778,$A$2:$A778,$A778)),""),"")</f>
        <v/>
      </c>
      <c r="J778" s="18" t="str">
        <f>_xlfn.IFNA(IF(VLOOKUP($A778,Spiele!$A$2:$D$16,3,FALSE)=$B778,(COUNTIFS($L$1:$L777,"Tor",$B$1:$B777,$B778,$A$1:$A777,$A778)+COUNTIFS($L$1:$L777,"ET",$B$1:$B777,$B778,$A$1:$A777,$A778))-(COUNTIFS($L$1:$L777,"Tor",$B$1:$B777,"&lt;&gt;"&amp;$B778,$A$1:$A777,$A778)+COUNTIFS($L$1:$L777,"ET",$B$1:$B777,"&lt;&gt;"&amp;$B778,$A$1:$A777,$A778)),(COUNTIFS($L$1:$L777,"Tor",$B$1:$B777,$B778,$A$1:$A777,$A778)+COUNTIFS($L$1:$L777,"ET",$B$1:$B777,$B778,$A$1:$A777,$A778))-(COUNTIFS($L$1:$L777,"Tor",$B$1:$B777,"&lt;&gt;"&amp;$B778,$A$1:$A777,$A778)+COUNTIFS($L$1:$L777,"ET",$B$1:$B777,"&lt;&gt;"&amp;$B778,$A$1:$A777,$A778))),"")</f>
        <v/>
      </c>
      <c r="O778" s="17"/>
      <c r="AC778" s="14"/>
      <c r="AD778" s="14"/>
      <c r="AE778" s="18"/>
      <c r="AH778" s="19">
        <f t="shared" si="50"/>
        <v>0</v>
      </c>
      <c r="AI778" s="19">
        <f t="shared" si="51"/>
        <v>180</v>
      </c>
      <c r="AM778" s="19">
        <f>IF(Abschlüsse[[#This Row],[Ergeb]]="ET","",SQRT(($AF778-$AK778)^2+($AG778-$AL778)^2))</f>
        <v>0</v>
      </c>
      <c r="AO778" s="13"/>
      <c r="AP778" s="13"/>
      <c r="AQ778" s="19" t="str">
        <f t="shared" si="48"/>
        <v/>
      </c>
      <c r="AU778" s="19" t="str">
        <f t="shared" si="49"/>
        <v/>
      </c>
    </row>
    <row r="779" spans="3:47" ht="25.05" customHeight="1">
      <c r="C779" s="17" t="str">
        <f>IF($A779="","",IF(VLOOKUP($A779,Spiele!$A$2:$D$16,3,FALSE)=$B779,"H","G"))</f>
        <v/>
      </c>
      <c r="D779" s="17" t="str">
        <f>IF($B779="","",IF(VLOOKUP($A779,Spiele!$A$2:$F$16,3,FALSE)=$B779,VLOOKUP($A779,Spiele!$A$2:$F$16,4,FALSE),VLOOKUP($A779,Spiele!$A$2:$F$16,3,FALSE)))</f>
        <v/>
      </c>
      <c r="E779" s="18">
        <f>IF(Abschlüsse[[#This Row],[Ergeb]]="ET",0,COUNTIFS($A$2:$A779,$A779,$B$2:$B779,$B779,$L$2:$L779,"&lt;&gt;ET"))</f>
        <v>0</v>
      </c>
      <c r="F779" s="11"/>
      <c r="G779" s="12"/>
      <c r="H779" s="18">
        <f>COUNTIFS('Rote Karten'!$A$2:$A$4,$A779,'Rote Karten'!$D$2:$D$4,"&lt;&gt;"&amp;$B779,'Rote Karten'!$B$2:$B$4,"&lt;"&amp;$F779,'Rote Karten'!$C$2:$C$4,"&lt;="&amp;$G779)-COUNTIFS('Rote Karten'!$A$2:$A$4,$A779,'Rote Karten'!$D$2:$D$4,$B779,'Rote Karten'!$B$2:$B$4,"&lt;"&amp;$F779,'Rote Karten'!$C$2:$C$4,"&lt;="&amp;$G779)</f>
        <v>0</v>
      </c>
      <c r="I779" s="17" t="str">
        <f>IF(OR($L779="Tor",$L779="ET"),_xlfn.IFNA(IF(VLOOKUP($A779,Spiele!$A$2:$C$16,3,FALSE)=$B779,COUNTIFS($L$2:$L779,"Tor",$B$2:$B779,$B779,$A$2:$A779,$A779)+COUNTIFS($L$2:$L779,"ET",$B$2:$B779,$B779,$A$2:$A779,$A779)&amp;":"&amp;COUNTIFS($L$2:$L779,"Tor",$B$2:$B779,"&lt;&gt;"&amp;$B779,$A$2:$A779,$A779)+COUNTIFS($L$2:$L779,"ET",$B$2:$B779,"&lt;&gt;"&amp;$B779,$A$2:$A779,$A779),COUNTIFS($L$2:$L779,"Tor",$B$2:$B779,"&lt;&gt;"&amp;$B779,$A$2:$A779,$A779)+COUNTIFS($L$2:$L779,"ET",$B$2:$B779,"&lt;&gt;"&amp;$B779,$A$2:$A779,$A779)&amp;":"&amp;COUNTIFS($L$2:$L779,"Tor",$B$2:$B779,$B779,$A$2:$A779,$A779)+COUNTIFS($L$2:$L779,"ET",$B$2:$B779,$B779,$A$2:$A779,$A779)),""),"")</f>
        <v/>
      </c>
      <c r="J779" s="18" t="str">
        <f>_xlfn.IFNA(IF(VLOOKUP($A779,Spiele!$A$2:$D$16,3,FALSE)=$B779,(COUNTIFS($L$1:$L778,"Tor",$B$1:$B778,$B779,$A$1:$A778,$A779)+COUNTIFS($L$1:$L778,"ET",$B$1:$B778,$B779,$A$1:$A778,$A779))-(COUNTIFS($L$1:$L778,"Tor",$B$1:$B778,"&lt;&gt;"&amp;$B779,$A$1:$A778,$A779)+COUNTIFS($L$1:$L778,"ET",$B$1:$B778,"&lt;&gt;"&amp;$B779,$A$1:$A778,$A779)),(COUNTIFS($L$1:$L778,"Tor",$B$1:$B778,$B779,$A$1:$A778,$A779)+COUNTIFS($L$1:$L778,"ET",$B$1:$B778,$B779,$A$1:$A778,$A779))-(COUNTIFS($L$1:$L778,"Tor",$B$1:$B778,"&lt;&gt;"&amp;$B779,$A$1:$A778,$A779)+COUNTIFS($L$1:$L778,"ET",$B$1:$B778,"&lt;&gt;"&amp;$B779,$A$1:$A778,$A779))),"")</f>
        <v/>
      </c>
      <c r="O779" s="17"/>
      <c r="AC779" s="14"/>
      <c r="AD779" s="14"/>
      <c r="AE779" s="18"/>
      <c r="AH779" s="19">
        <f t="shared" si="50"/>
        <v>0</v>
      </c>
      <c r="AI779" s="19">
        <f t="shared" si="51"/>
        <v>180</v>
      </c>
      <c r="AM779" s="19">
        <f>IF(Abschlüsse[[#This Row],[Ergeb]]="ET","",SQRT(($AF779-$AK779)^2+($AG779-$AL779)^2))</f>
        <v>0</v>
      </c>
      <c r="AO779" s="13"/>
      <c r="AP779" s="13"/>
      <c r="AQ779" s="19" t="str">
        <f t="shared" si="48"/>
        <v/>
      </c>
      <c r="AU779" s="19" t="str">
        <f t="shared" si="49"/>
        <v/>
      </c>
    </row>
    <row r="780" spans="3:47" ht="25.05" customHeight="1">
      <c r="C780" s="17" t="str">
        <f>IF($A780="","",IF(VLOOKUP($A780,Spiele!$A$2:$D$16,3,FALSE)=$B780,"H","G"))</f>
        <v/>
      </c>
      <c r="D780" s="17" t="str">
        <f>IF($B780="","",IF(VLOOKUP($A780,Spiele!$A$2:$F$16,3,FALSE)=$B780,VLOOKUP($A780,Spiele!$A$2:$F$16,4,FALSE),VLOOKUP($A780,Spiele!$A$2:$F$16,3,FALSE)))</f>
        <v/>
      </c>
      <c r="E780" s="18">
        <f>IF(Abschlüsse[[#This Row],[Ergeb]]="ET",0,COUNTIFS($A$2:$A780,$A780,$B$2:$B780,$B780,$L$2:$L780,"&lt;&gt;ET"))</f>
        <v>0</v>
      </c>
      <c r="F780" s="11"/>
      <c r="G780" s="12"/>
      <c r="H780" s="18">
        <f>COUNTIFS('Rote Karten'!$A$2:$A$4,$A780,'Rote Karten'!$D$2:$D$4,"&lt;&gt;"&amp;$B780,'Rote Karten'!$B$2:$B$4,"&lt;"&amp;$F780,'Rote Karten'!$C$2:$C$4,"&lt;="&amp;$G780)-COUNTIFS('Rote Karten'!$A$2:$A$4,$A780,'Rote Karten'!$D$2:$D$4,$B780,'Rote Karten'!$B$2:$B$4,"&lt;"&amp;$F780,'Rote Karten'!$C$2:$C$4,"&lt;="&amp;$G780)</f>
        <v>0</v>
      </c>
      <c r="I780" s="17" t="str">
        <f>IF(OR($L780="Tor",$L780="ET"),_xlfn.IFNA(IF(VLOOKUP($A780,Spiele!$A$2:$C$16,3,FALSE)=$B780,COUNTIFS($L$2:$L780,"Tor",$B$2:$B780,$B780,$A$2:$A780,$A780)+COUNTIFS($L$2:$L780,"ET",$B$2:$B780,$B780,$A$2:$A780,$A780)&amp;":"&amp;COUNTIFS($L$2:$L780,"Tor",$B$2:$B780,"&lt;&gt;"&amp;$B780,$A$2:$A780,$A780)+COUNTIFS($L$2:$L780,"ET",$B$2:$B780,"&lt;&gt;"&amp;$B780,$A$2:$A780,$A780),COUNTIFS($L$2:$L780,"Tor",$B$2:$B780,"&lt;&gt;"&amp;$B780,$A$2:$A780,$A780)+COUNTIFS($L$2:$L780,"ET",$B$2:$B780,"&lt;&gt;"&amp;$B780,$A$2:$A780,$A780)&amp;":"&amp;COUNTIFS($L$2:$L780,"Tor",$B$2:$B780,$B780,$A$2:$A780,$A780)+COUNTIFS($L$2:$L780,"ET",$B$2:$B780,$B780,$A$2:$A780,$A780)),""),"")</f>
        <v/>
      </c>
      <c r="J780" s="18" t="str">
        <f>_xlfn.IFNA(IF(VLOOKUP($A780,Spiele!$A$2:$D$16,3,FALSE)=$B780,(COUNTIFS($L$1:$L779,"Tor",$B$1:$B779,$B780,$A$1:$A779,$A780)+COUNTIFS($L$1:$L779,"ET",$B$1:$B779,$B780,$A$1:$A779,$A780))-(COUNTIFS($L$1:$L779,"Tor",$B$1:$B779,"&lt;&gt;"&amp;$B780,$A$1:$A779,$A780)+COUNTIFS($L$1:$L779,"ET",$B$1:$B779,"&lt;&gt;"&amp;$B780,$A$1:$A779,$A780)),(COUNTIFS($L$1:$L779,"Tor",$B$1:$B779,$B780,$A$1:$A779,$A780)+COUNTIFS($L$1:$L779,"ET",$B$1:$B779,$B780,$A$1:$A779,$A780))-(COUNTIFS($L$1:$L779,"Tor",$B$1:$B779,"&lt;&gt;"&amp;$B780,$A$1:$A779,$A780)+COUNTIFS($L$1:$L779,"ET",$B$1:$B779,"&lt;&gt;"&amp;$B780,$A$1:$A779,$A780))),"")</f>
        <v/>
      </c>
      <c r="O780" s="17"/>
      <c r="AC780" s="14"/>
      <c r="AD780" s="14"/>
      <c r="AE780" s="18"/>
      <c r="AH780" s="19">
        <f t="shared" si="50"/>
        <v>0</v>
      </c>
      <c r="AI780" s="19">
        <f t="shared" si="51"/>
        <v>180</v>
      </c>
      <c r="AM780" s="19">
        <f>IF(Abschlüsse[[#This Row],[Ergeb]]="ET","",SQRT(($AF780-$AK780)^2+($AG780-$AL780)^2))</f>
        <v>0</v>
      </c>
      <c r="AO780" s="13"/>
      <c r="AP780" s="13"/>
      <c r="AQ780" s="19" t="str">
        <f t="shared" si="48"/>
        <v/>
      </c>
      <c r="AU780" s="19" t="str">
        <f t="shared" si="49"/>
        <v/>
      </c>
    </row>
    <row r="781" spans="3:47" ht="25.05" customHeight="1">
      <c r="C781" s="17" t="str">
        <f>IF($A781="","",IF(VLOOKUP($A781,Spiele!$A$2:$D$16,3,FALSE)=$B781,"H","G"))</f>
        <v/>
      </c>
      <c r="D781" s="17" t="str">
        <f>IF($B781="","",IF(VLOOKUP($A781,Spiele!$A$2:$F$16,3,FALSE)=$B781,VLOOKUP($A781,Spiele!$A$2:$F$16,4,FALSE),VLOOKUP($A781,Spiele!$A$2:$F$16,3,FALSE)))</f>
        <v/>
      </c>
      <c r="E781" s="18">
        <f>IF(Abschlüsse[[#This Row],[Ergeb]]="ET",0,COUNTIFS($A$2:$A781,$A781,$B$2:$B781,$B781,$L$2:$L781,"&lt;&gt;ET"))</f>
        <v>0</v>
      </c>
      <c r="F781" s="11"/>
      <c r="G781" s="12"/>
      <c r="H781" s="18">
        <f>COUNTIFS('Rote Karten'!$A$2:$A$4,$A781,'Rote Karten'!$D$2:$D$4,"&lt;&gt;"&amp;$B781,'Rote Karten'!$B$2:$B$4,"&lt;"&amp;$F781,'Rote Karten'!$C$2:$C$4,"&lt;="&amp;$G781)-COUNTIFS('Rote Karten'!$A$2:$A$4,$A781,'Rote Karten'!$D$2:$D$4,$B781,'Rote Karten'!$B$2:$B$4,"&lt;"&amp;$F781,'Rote Karten'!$C$2:$C$4,"&lt;="&amp;$G781)</f>
        <v>0</v>
      </c>
      <c r="I781" s="17" t="str">
        <f>IF(OR($L781="Tor",$L781="ET"),_xlfn.IFNA(IF(VLOOKUP($A781,Spiele!$A$2:$C$16,3,FALSE)=$B781,COUNTIFS($L$2:$L781,"Tor",$B$2:$B781,$B781,$A$2:$A781,$A781)+COUNTIFS($L$2:$L781,"ET",$B$2:$B781,$B781,$A$2:$A781,$A781)&amp;":"&amp;COUNTIFS($L$2:$L781,"Tor",$B$2:$B781,"&lt;&gt;"&amp;$B781,$A$2:$A781,$A781)+COUNTIFS($L$2:$L781,"ET",$B$2:$B781,"&lt;&gt;"&amp;$B781,$A$2:$A781,$A781),COUNTIFS($L$2:$L781,"Tor",$B$2:$B781,"&lt;&gt;"&amp;$B781,$A$2:$A781,$A781)+COUNTIFS($L$2:$L781,"ET",$B$2:$B781,"&lt;&gt;"&amp;$B781,$A$2:$A781,$A781)&amp;":"&amp;COUNTIFS($L$2:$L781,"Tor",$B$2:$B781,$B781,$A$2:$A781,$A781)+COUNTIFS($L$2:$L781,"ET",$B$2:$B781,$B781,$A$2:$A781,$A781)),""),"")</f>
        <v/>
      </c>
      <c r="J781" s="18" t="str">
        <f>_xlfn.IFNA(IF(VLOOKUP($A781,Spiele!$A$2:$D$16,3,FALSE)=$B781,(COUNTIFS($L$1:$L780,"Tor",$B$1:$B780,$B781,$A$1:$A780,$A781)+COUNTIFS($L$1:$L780,"ET",$B$1:$B780,$B781,$A$1:$A780,$A781))-(COUNTIFS($L$1:$L780,"Tor",$B$1:$B780,"&lt;&gt;"&amp;$B781,$A$1:$A780,$A781)+COUNTIFS($L$1:$L780,"ET",$B$1:$B780,"&lt;&gt;"&amp;$B781,$A$1:$A780,$A781)),(COUNTIFS($L$1:$L780,"Tor",$B$1:$B780,$B781,$A$1:$A780,$A781)+COUNTIFS($L$1:$L780,"ET",$B$1:$B780,$B781,$A$1:$A780,$A781))-(COUNTIFS($L$1:$L780,"Tor",$B$1:$B780,"&lt;&gt;"&amp;$B781,$A$1:$A780,$A781)+COUNTIFS($L$1:$L780,"ET",$B$1:$B780,"&lt;&gt;"&amp;$B781,$A$1:$A780,$A781))),"")</f>
        <v/>
      </c>
      <c r="O781" s="17"/>
      <c r="AC781" s="14"/>
      <c r="AD781" s="14"/>
      <c r="AE781" s="18"/>
      <c r="AH781" s="19">
        <f t="shared" si="50"/>
        <v>0</v>
      </c>
      <c r="AI781" s="19">
        <f t="shared" si="51"/>
        <v>180</v>
      </c>
      <c r="AM781" s="19">
        <f>IF(Abschlüsse[[#This Row],[Ergeb]]="ET","",SQRT(($AF781-$AK781)^2+($AG781-$AL781)^2))</f>
        <v>0</v>
      </c>
      <c r="AO781" s="13"/>
      <c r="AP781" s="13"/>
      <c r="AQ781" s="19" t="str">
        <f t="shared" si="48"/>
        <v/>
      </c>
      <c r="AU781" s="19" t="str">
        <f t="shared" si="49"/>
        <v/>
      </c>
    </row>
    <row r="782" spans="3:47" ht="25.05" customHeight="1">
      <c r="C782" s="17" t="str">
        <f>IF($A782="","",IF(VLOOKUP($A782,Spiele!$A$2:$D$16,3,FALSE)=$B782,"H","G"))</f>
        <v/>
      </c>
      <c r="D782" s="17" t="str">
        <f>IF($B782="","",IF(VLOOKUP($A782,Spiele!$A$2:$F$16,3,FALSE)=$B782,VLOOKUP($A782,Spiele!$A$2:$F$16,4,FALSE),VLOOKUP($A782,Spiele!$A$2:$F$16,3,FALSE)))</f>
        <v/>
      </c>
      <c r="E782" s="18">
        <f>IF(Abschlüsse[[#This Row],[Ergeb]]="ET",0,COUNTIFS($A$2:$A782,$A782,$B$2:$B782,$B782,$L$2:$L782,"&lt;&gt;ET"))</f>
        <v>0</v>
      </c>
      <c r="F782" s="11"/>
      <c r="G782" s="12"/>
      <c r="H782" s="18">
        <f>COUNTIFS('Rote Karten'!$A$2:$A$4,$A782,'Rote Karten'!$D$2:$D$4,"&lt;&gt;"&amp;$B782,'Rote Karten'!$B$2:$B$4,"&lt;"&amp;$F782,'Rote Karten'!$C$2:$C$4,"&lt;="&amp;$G782)-COUNTIFS('Rote Karten'!$A$2:$A$4,$A782,'Rote Karten'!$D$2:$D$4,$B782,'Rote Karten'!$B$2:$B$4,"&lt;"&amp;$F782,'Rote Karten'!$C$2:$C$4,"&lt;="&amp;$G782)</f>
        <v>0</v>
      </c>
      <c r="I782" s="17" t="str">
        <f>IF(OR($L782="Tor",$L782="ET"),_xlfn.IFNA(IF(VLOOKUP($A782,Spiele!$A$2:$C$16,3,FALSE)=$B782,COUNTIFS($L$2:$L782,"Tor",$B$2:$B782,$B782,$A$2:$A782,$A782)+COUNTIFS($L$2:$L782,"ET",$B$2:$B782,$B782,$A$2:$A782,$A782)&amp;":"&amp;COUNTIFS($L$2:$L782,"Tor",$B$2:$B782,"&lt;&gt;"&amp;$B782,$A$2:$A782,$A782)+COUNTIFS($L$2:$L782,"ET",$B$2:$B782,"&lt;&gt;"&amp;$B782,$A$2:$A782,$A782),COUNTIFS($L$2:$L782,"Tor",$B$2:$B782,"&lt;&gt;"&amp;$B782,$A$2:$A782,$A782)+COUNTIFS($L$2:$L782,"ET",$B$2:$B782,"&lt;&gt;"&amp;$B782,$A$2:$A782,$A782)&amp;":"&amp;COUNTIFS($L$2:$L782,"Tor",$B$2:$B782,$B782,$A$2:$A782,$A782)+COUNTIFS($L$2:$L782,"ET",$B$2:$B782,$B782,$A$2:$A782,$A782)),""),"")</f>
        <v/>
      </c>
      <c r="J782" s="18" t="str">
        <f>_xlfn.IFNA(IF(VLOOKUP($A782,Spiele!$A$2:$D$16,3,FALSE)=$B782,(COUNTIFS($L$1:$L781,"Tor",$B$1:$B781,$B782,$A$1:$A781,$A782)+COUNTIFS($L$1:$L781,"ET",$B$1:$B781,$B782,$A$1:$A781,$A782))-(COUNTIFS($L$1:$L781,"Tor",$B$1:$B781,"&lt;&gt;"&amp;$B782,$A$1:$A781,$A782)+COUNTIFS($L$1:$L781,"ET",$B$1:$B781,"&lt;&gt;"&amp;$B782,$A$1:$A781,$A782)),(COUNTIFS($L$1:$L781,"Tor",$B$1:$B781,$B782,$A$1:$A781,$A782)+COUNTIFS($L$1:$L781,"ET",$B$1:$B781,$B782,$A$1:$A781,$A782))-(COUNTIFS($L$1:$L781,"Tor",$B$1:$B781,"&lt;&gt;"&amp;$B782,$A$1:$A781,$A782)+COUNTIFS($L$1:$L781,"ET",$B$1:$B781,"&lt;&gt;"&amp;$B782,$A$1:$A781,$A782))),"")</f>
        <v/>
      </c>
      <c r="O782" s="17"/>
      <c r="AC782" s="14"/>
      <c r="AD782" s="14"/>
      <c r="AE782" s="18"/>
      <c r="AH782" s="19">
        <f t="shared" si="50"/>
        <v>0</v>
      </c>
      <c r="AI782" s="19">
        <f t="shared" si="51"/>
        <v>180</v>
      </c>
      <c r="AM782" s="19">
        <f>IF(Abschlüsse[[#This Row],[Ergeb]]="ET","",SQRT(($AF782-$AK782)^2+($AG782-$AL782)^2))</f>
        <v>0</v>
      </c>
      <c r="AO782" s="13"/>
      <c r="AP782" s="13"/>
      <c r="AQ782" s="19" t="str">
        <f t="shared" si="48"/>
        <v/>
      </c>
      <c r="AU782" s="19" t="str">
        <f t="shared" si="49"/>
        <v/>
      </c>
    </row>
    <row r="783" spans="3:47" ht="25.05" customHeight="1">
      <c r="C783" s="17" t="str">
        <f>IF($A783="","",IF(VLOOKUP($A783,Spiele!$A$2:$D$16,3,FALSE)=$B783,"H","G"))</f>
        <v/>
      </c>
      <c r="D783" s="17" t="str">
        <f>IF($B783="","",IF(VLOOKUP($A783,Spiele!$A$2:$F$16,3,FALSE)=$B783,VLOOKUP($A783,Spiele!$A$2:$F$16,4,FALSE),VLOOKUP($A783,Spiele!$A$2:$F$16,3,FALSE)))</f>
        <v/>
      </c>
      <c r="E783" s="18">
        <f>IF(Abschlüsse[[#This Row],[Ergeb]]="ET",0,COUNTIFS($A$2:$A783,$A783,$B$2:$B783,$B783,$L$2:$L783,"&lt;&gt;ET"))</f>
        <v>0</v>
      </c>
      <c r="F783" s="11"/>
      <c r="G783" s="12"/>
      <c r="H783" s="18">
        <f>COUNTIFS('Rote Karten'!$A$2:$A$4,$A783,'Rote Karten'!$D$2:$D$4,"&lt;&gt;"&amp;$B783,'Rote Karten'!$B$2:$B$4,"&lt;"&amp;$F783,'Rote Karten'!$C$2:$C$4,"&lt;="&amp;$G783)-COUNTIFS('Rote Karten'!$A$2:$A$4,$A783,'Rote Karten'!$D$2:$D$4,$B783,'Rote Karten'!$B$2:$B$4,"&lt;"&amp;$F783,'Rote Karten'!$C$2:$C$4,"&lt;="&amp;$G783)</f>
        <v>0</v>
      </c>
      <c r="I783" s="17" t="str">
        <f>IF(OR($L783="Tor",$L783="ET"),_xlfn.IFNA(IF(VLOOKUP($A783,Spiele!$A$2:$C$16,3,FALSE)=$B783,COUNTIFS($L$2:$L783,"Tor",$B$2:$B783,$B783,$A$2:$A783,$A783)+COUNTIFS($L$2:$L783,"ET",$B$2:$B783,$B783,$A$2:$A783,$A783)&amp;":"&amp;COUNTIFS($L$2:$L783,"Tor",$B$2:$B783,"&lt;&gt;"&amp;$B783,$A$2:$A783,$A783)+COUNTIFS($L$2:$L783,"ET",$B$2:$B783,"&lt;&gt;"&amp;$B783,$A$2:$A783,$A783),COUNTIFS($L$2:$L783,"Tor",$B$2:$B783,"&lt;&gt;"&amp;$B783,$A$2:$A783,$A783)+COUNTIFS($L$2:$L783,"ET",$B$2:$B783,"&lt;&gt;"&amp;$B783,$A$2:$A783,$A783)&amp;":"&amp;COUNTIFS($L$2:$L783,"Tor",$B$2:$B783,$B783,$A$2:$A783,$A783)+COUNTIFS($L$2:$L783,"ET",$B$2:$B783,$B783,$A$2:$A783,$A783)),""),"")</f>
        <v/>
      </c>
      <c r="J783" s="18" t="str">
        <f>_xlfn.IFNA(IF(VLOOKUP($A783,Spiele!$A$2:$D$16,3,FALSE)=$B783,(COUNTIFS($L$1:$L782,"Tor",$B$1:$B782,$B783,$A$1:$A782,$A783)+COUNTIFS($L$1:$L782,"ET",$B$1:$B782,$B783,$A$1:$A782,$A783))-(COUNTIFS($L$1:$L782,"Tor",$B$1:$B782,"&lt;&gt;"&amp;$B783,$A$1:$A782,$A783)+COUNTIFS($L$1:$L782,"ET",$B$1:$B782,"&lt;&gt;"&amp;$B783,$A$1:$A782,$A783)),(COUNTIFS($L$1:$L782,"Tor",$B$1:$B782,$B783,$A$1:$A782,$A783)+COUNTIFS($L$1:$L782,"ET",$B$1:$B782,$B783,$A$1:$A782,$A783))-(COUNTIFS($L$1:$L782,"Tor",$B$1:$B782,"&lt;&gt;"&amp;$B783,$A$1:$A782,$A783)+COUNTIFS($L$1:$L782,"ET",$B$1:$B782,"&lt;&gt;"&amp;$B783,$A$1:$A782,$A783))),"")</f>
        <v/>
      </c>
      <c r="O783" s="17"/>
      <c r="AC783" s="14"/>
      <c r="AD783" s="14"/>
      <c r="AE783" s="18"/>
      <c r="AH783" s="19">
        <f t="shared" si="50"/>
        <v>0</v>
      </c>
      <c r="AI783" s="19">
        <f t="shared" si="51"/>
        <v>180</v>
      </c>
      <c r="AM783" s="19">
        <f>IF(Abschlüsse[[#This Row],[Ergeb]]="ET","",SQRT(($AF783-$AK783)^2+($AG783-$AL783)^2))</f>
        <v>0</v>
      </c>
      <c r="AO783" s="13"/>
      <c r="AP783" s="13"/>
      <c r="AQ783" s="19" t="str">
        <f t="shared" si="48"/>
        <v/>
      </c>
      <c r="AU783" s="19" t="str">
        <f t="shared" si="49"/>
        <v/>
      </c>
    </row>
    <row r="784" spans="3:47" ht="25.05" customHeight="1">
      <c r="C784" s="17" t="str">
        <f>IF($A784="","",IF(VLOOKUP($A784,Spiele!$A$2:$D$16,3,FALSE)=$B784,"H","G"))</f>
        <v/>
      </c>
      <c r="D784" s="17" t="str">
        <f>IF($B784="","",IF(VLOOKUP($A784,Spiele!$A$2:$F$16,3,FALSE)=$B784,VLOOKUP($A784,Spiele!$A$2:$F$16,4,FALSE),VLOOKUP($A784,Spiele!$A$2:$F$16,3,FALSE)))</f>
        <v/>
      </c>
      <c r="E784" s="18">
        <f>IF(Abschlüsse[[#This Row],[Ergeb]]="ET",0,COUNTIFS($A$2:$A784,$A784,$B$2:$B784,$B784,$L$2:$L784,"&lt;&gt;ET"))</f>
        <v>0</v>
      </c>
      <c r="F784" s="11"/>
      <c r="G784" s="12"/>
      <c r="H784" s="18">
        <f>COUNTIFS('Rote Karten'!$A$2:$A$4,$A784,'Rote Karten'!$D$2:$D$4,"&lt;&gt;"&amp;$B784,'Rote Karten'!$B$2:$B$4,"&lt;"&amp;$F784,'Rote Karten'!$C$2:$C$4,"&lt;="&amp;$G784)-COUNTIFS('Rote Karten'!$A$2:$A$4,$A784,'Rote Karten'!$D$2:$D$4,$B784,'Rote Karten'!$B$2:$B$4,"&lt;"&amp;$F784,'Rote Karten'!$C$2:$C$4,"&lt;="&amp;$G784)</f>
        <v>0</v>
      </c>
      <c r="I784" s="17" t="str">
        <f>IF(OR($L784="Tor",$L784="ET"),_xlfn.IFNA(IF(VLOOKUP($A784,Spiele!$A$2:$C$16,3,FALSE)=$B784,COUNTIFS($L$2:$L784,"Tor",$B$2:$B784,$B784,$A$2:$A784,$A784)+COUNTIFS($L$2:$L784,"ET",$B$2:$B784,$B784,$A$2:$A784,$A784)&amp;":"&amp;COUNTIFS($L$2:$L784,"Tor",$B$2:$B784,"&lt;&gt;"&amp;$B784,$A$2:$A784,$A784)+COUNTIFS($L$2:$L784,"ET",$B$2:$B784,"&lt;&gt;"&amp;$B784,$A$2:$A784,$A784),COUNTIFS($L$2:$L784,"Tor",$B$2:$B784,"&lt;&gt;"&amp;$B784,$A$2:$A784,$A784)+COUNTIFS($L$2:$L784,"ET",$B$2:$B784,"&lt;&gt;"&amp;$B784,$A$2:$A784,$A784)&amp;":"&amp;COUNTIFS($L$2:$L784,"Tor",$B$2:$B784,$B784,$A$2:$A784,$A784)+COUNTIFS($L$2:$L784,"ET",$B$2:$B784,$B784,$A$2:$A784,$A784)),""),"")</f>
        <v/>
      </c>
      <c r="J784" s="18" t="str">
        <f>_xlfn.IFNA(IF(VLOOKUP($A784,Spiele!$A$2:$D$16,3,FALSE)=$B784,(COUNTIFS($L$1:$L783,"Tor",$B$1:$B783,$B784,$A$1:$A783,$A784)+COUNTIFS($L$1:$L783,"ET",$B$1:$B783,$B784,$A$1:$A783,$A784))-(COUNTIFS($L$1:$L783,"Tor",$B$1:$B783,"&lt;&gt;"&amp;$B784,$A$1:$A783,$A784)+COUNTIFS($L$1:$L783,"ET",$B$1:$B783,"&lt;&gt;"&amp;$B784,$A$1:$A783,$A784)),(COUNTIFS($L$1:$L783,"Tor",$B$1:$B783,$B784,$A$1:$A783,$A784)+COUNTIFS($L$1:$L783,"ET",$B$1:$B783,$B784,$A$1:$A783,$A784))-(COUNTIFS($L$1:$L783,"Tor",$B$1:$B783,"&lt;&gt;"&amp;$B784,$A$1:$A783,$A784)+COUNTIFS($L$1:$L783,"ET",$B$1:$B783,"&lt;&gt;"&amp;$B784,$A$1:$A783,$A784))),"")</f>
        <v/>
      </c>
      <c r="O784" s="17"/>
      <c r="AC784" s="14"/>
      <c r="AD784" s="14"/>
      <c r="AE784" s="18"/>
      <c r="AH784" s="19">
        <f t="shared" si="50"/>
        <v>0</v>
      </c>
      <c r="AI784" s="19">
        <f t="shared" si="51"/>
        <v>180</v>
      </c>
      <c r="AM784" s="19">
        <f>IF(Abschlüsse[[#This Row],[Ergeb]]="ET","",SQRT(($AF784-$AK784)^2+($AG784-$AL784)^2))</f>
        <v>0</v>
      </c>
      <c r="AO784" s="13"/>
      <c r="AP784" s="13"/>
      <c r="AQ784" s="19" t="str">
        <f t="shared" si="48"/>
        <v/>
      </c>
      <c r="AU784" s="19" t="str">
        <f t="shared" si="49"/>
        <v/>
      </c>
    </row>
    <row r="785" spans="3:47" ht="25.05" customHeight="1">
      <c r="C785" s="17" t="str">
        <f>IF($A785="","",IF(VLOOKUP($A785,Spiele!$A$2:$D$16,3,FALSE)=$B785,"H","G"))</f>
        <v/>
      </c>
      <c r="D785" s="17" t="str">
        <f>IF($B785="","",IF(VLOOKUP($A785,Spiele!$A$2:$F$16,3,FALSE)=$B785,VLOOKUP($A785,Spiele!$A$2:$F$16,4,FALSE),VLOOKUP($A785,Spiele!$A$2:$F$16,3,FALSE)))</f>
        <v/>
      </c>
      <c r="E785" s="18">
        <f>IF(Abschlüsse[[#This Row],[Ergeb]]="ET",0,COUNTIFS($A$2:$A785,$A785,$B$2:$B785,$B785,$L$2:$L785,"&lt;&gt;ET"))</f>
        <v>0</v>
      </c>
      <c r="F785" s="11"/>
      <c r="G785" s="12"/>
      <c r="H785" s="18">
        <f>COUNTIFS('Rote Karten'!$A$2:$A$4,$A785,'Rote Karten'!$D$2:$D$4,"&lt;&gt;"&amp;$B785,'Rote Karten'!$B$2:$B$4,"&lt;"&amp;$F785,'Rote Karten'!$C$2:$C$4,"&lt;="&amp;$G785)-COUNTIFS('Rote Karten'!$A$2:$A$4,$A785,'Rote Karten'!$D$2:$D$4,$B785,'Rote Karten'!$B$2:$B$4,"&lt;"&amp;$F785,'Rote Karten'!$C$2:$C$4,"&lt;="&amp;$G785)</f>
        <v>0</v>
      </c>
      <c r="I785" s="17" t="str">
        <f>IF(OR($L785="Tor",$L785="ET"),_xlfn.IFNA(IF(VLOOKUP($A785,Spiele!$A$2:$C$16,3,FALSE)=$B785,COUNTIFS($L$2:$L785,"Tor",$B$2:$B785,$B785,$A$2:$A785,$A785)+COUNTIFS($L$2:$L785,"ET",$B$2:$B785,$B785,$A$2:$A785,$A785)&amp;":"&amp;COUNTIFS($L$2:$L785,"Tor",$B$2:$B785,"&lt;&gt;"&amp;$B785,$A$2:$A785,$A785)+COUNTIFS($L$2:$L785,"ET",$B$2:$B785,"&lt;&gt;"&amp;$B785,$A$2:$A785,$A785),COUNTIFS($L$2:$L785,"Tor",$B$2:$B785,"&lt;&gt;"&amp;$B785,$A$2:$A785,$A785)+COUNTIFS($L$2:$L785,"ET",$B$2:$B785,"&lt;&gt;"&amp;$B785,$A$2:$A785,$A785)&amp;":"&amp;COUNTIFS($L$2:$L785,"Tor",$B$2:$B785,$B785,$A$2:$A785,$A785)+COUNTIFS($L$2:$L785,"ET",$B$2:$B785,$B785,$A$2:$A785,$A785)),""),"")</f>
        <v/>
      </c>
      <c r="J785" s="18" t="str">
        <f>_xlfn.IFNA(IF(VLOOKUP($A785,Spiele!$A$2:$D$16,3,FALSE)=$B785,(COUNTIFS($L$1:$L784,"Tor",$B$1:$B784,$B785,$A$1:$A784,$A785)+COUNTIFS($L$1:$L784,"ET",$B$1:$B784,$B785,$A$1:$A784,$A785))-(COUNTIFS($L$1:$L784,"Tor",$B$1:$B784,"&lt;&gt;"&amp;$B785,$A$1:$A784,$A785)+COUNTIFS($L$1:$L784,"ET",$B$1:$B784,"&lt;&gt;"&amp;$B785,$A$1:$A784,$A785)),(COUNTIFS($L$1:$L784,"Tor",$B$1:$B784,$B785,$A$1:$A784,$A785)+COUNTIFS($L$1:$L784,"ET",$B$1:$B784,$B785,$A$1:$A784,$A785))-(COUNTIFS($L$1:$L784,"Tor",$B$1:$B784,"&lt;&gt;"&amp;$B785,$A$1:$A784,$A785)+COUNTIFS($L$1:$L784,"ET",$B$1:$B784,"&lt;&gt;"&amp;$B785,$A$1:$A784,$A785))),"")</f>
        <v/>
      </c>
      <c r="O785" s="17"/>
      <c r="AC785" s="14"/>
      <c r="AD785" s="14"/>
      <c r="AE785" s="18"/>
      <c r="AH785" s="19">
        <f t="shared" si="50"/>
        <v>0</v>
      </c>
      <c r="AI785" s="19">
        <f t="shared" si="51"/>
        <v>180</v>
      </c>
      <c r="AM785" s="19">
        <f>IF(Abschlüsse[[#This Row],[Ergeb]]="ET","",SQRT(($AF785-$AK785)^2+($AG785-$AL785)^2))</f>
        <v>0</v>
      </c>
      <c r="AO785" s="13"/>
      <c r="AP785" s="13"/>
      <c r="AQ785" s="19" t="str">
        <f t="shared" si="48"/>
        <v/>
      </c>
      <c r="AU785" s="19" t="str">
        <f t="shared" si="49"/>
        <v/>
      </c>
    </row>
    <row r="786" spans="3:47" ht="25.05" customHeight="1">
      <c r="C786" s="17" t="str">
        <f>IF($A786="","",IF(VLOOKUP($A786,Spiele!$A$2:$D$16,3,FALSE)=$B786,"H","G"))</f>
        <v/>
      </c>
      <c r="D786" s="17" t="str">
        <f>IF($B786="","",IF(VLOOKUP($A786,Spiele!$A$2:$F$16,3,FALSE)=$B786,VLOOKUP($A786,Spiele!$A$2:$F$16,4,FALSE),VLOOKUP($A786,Spiele!$A$2:$F$16,3,FALSE)))</f>
        <v/>
      </c>
      <c r="E786" s="18">
        <f>IF(Abschlüsse[[#This Row],[Ergeb]]="ET",0,COUNTIFS($A$2:$A786,$A786,$B$2:$B786,$B786,$L$2:$L786,"&lt;&gt;ET"))</f>
        <v>0</v>
      </c>
      <c r="F786" s="11"/>
      <c r="G786" s="12"/>
      <c r="H786" s="18">
        <f>COUNTIFS('Rote Karten'!$A$2:$A$4,$A786,'Rote Karten'!$D$2:$D$4,"&lt;&gt;"&amp;$B786,'Rote Karten'!$B$2:$B$4,"&lt;"&amp;$F786,'Rote Karten'!$C$2:$C$4,"&lt;="&amp;$G786)-COUNTIFS('Rote Karten'!$A$2:$A$4,$A786,'Rote Karten'!$D$2:$D$4,$B786,'Rote Karten'!$B$2:$B$4,"&lt;"&amp;$F786,'Rote Karten'!$C$2:$C$4,"&lt;="&amp;$G786)</f>
        <v>0</v>
      </c>
      <c r="I786" s="17" t="str">
        <f>IF(OR($L786="Tor",$L786="ET"),_xlfn.IFNA(IF(VLOOKUP($A786,Spiele!$A$2:$C$16,3,FALSE)=$B786,COUNTIFS($L$2:$L786,"Tor",$B$2:$B786,$B786,$A$2:$A786,$A786)+COUNTIFS($L$2:$L786,"ET",$B$2:$B786,$B786,$A$2:$A786,$A786)&amp;":"&amp;COUNTIFS($L$2:$L786,"Tor",$B$2:$B786,"&lt;&gt;"&amp;$B786,$A$2:$A786,$A786)+COUNTIFS($L$2:$L786,"ET",$B$2:$B786,"&lt;&gt;"&amp;$B786,$A$2:$A786,$A786),COUNTIFS($L$2:$L786,"Tor",$B$2:$B786,"&lt;&gt;"&amp;$B786,$A$2:$A786,$A786)+COUNTIFS($L$2:$L786,"ET",$B$2:$B786,"&lt;&gt;"&amp;$B786,$A$2:$A786,$A786)&amp;":"&amp;COUNTIFS($L$2:$L786,"Tor",$B$2:$B786,$B786,$A$2:$A786,$A786)+COUNTIFS($L$2:$L786,"ET",$B$2:$B786,$B786,$A$2:$A786,$A786)),""),"")</f>
        <v/>
      </c>
      <c r="J786" s="18" t="str">
        <f>_xlfn.IFNA(IF(VLOOKUP($A786,Spiele!$A$2:$D$16,3,FALSE)=$B786,(COUNTIFS($L$1:$L785,"Tor",$B$1:$B785,$B786,$A$1:$A785,$A786)+COUNTIFS($L$1:$L785,"ET",$B$1:$B785,$B786,$A$1:$A785,$A786))-(COUNTIFS($L$1:$L785,"Tor",$B$1:$B785,"&lt;&gt;"&amp;$B786,$A$1:$A785,$A786)+COUNTIFS($L$1:$L785,"ET",$B$1:$B785,"&lt;&gt;"&amp;$B786,$A$1:$A785,$A786)),(COUNTIFS($L$1:$L785,"Tor",$B$1:$B785,$B786,$A$1:$A785,$A786)+COUNTIFS($L$1:$L785,"ET",$B$1:$B785,$B786,$A$1:$A785,$A786))-(COUNTIFS($L$1:$L785,"Tor",$B$1:$B785,"&lt;&gt;"&amp;$B786,$A$1:$A785,$A786)+COUNTIFS($L$1:$L785,"ET",$B$1:$B785,"&lt;&gt;"&amp;$B786,$A$1:$A785,$A786))),"")</f>
        <v/>
      </c>
      <c r="O786" s="17"/>
      <c r="AC786" s="14"/>
      <c r="AD786" s="14"/>
      <c r="AE786" s="18"/>
      <c r="AH786" s="19">
        <f t="shared" si="50"/>
        <v>0</v>
      </c>
      <c r="AI786" s="19">
        <f t="shared" si="51"/>
        <v>180</v>
      </c>
      <c r="AM786" s="19">
        <f>IF(Abschlüsse[[#This Row],[Ergeb]]="ET","",SQRT(($AF786-$AK786)^2+($AG786-$AL786)^2))</f>
        <v>0</v>
      </c>
      <c r="AO786" s="13"/>
      <c r="AP786" s="13"/>
      <c r="AQ786" s="19" t="str">
        <f t="shared" si="48"/>
        <v/>
      </c>
      <c r="AU786" s="19" t="str">
        <f t="shared" si="49"/>
        <v/>
      </c>
    </row>
    <row r="787" spans="3:47" ht="25.05" customHeight="1">
      <c r="C787" s="17" t="str">
        <f>IF($A787="","",IF(VLOOKUP($A787,Spiele!$A$2:$D$16,3,FALSE)=$B787,"H","G"))</f>
        <v/>
      </c>
      <c r="D787" s="17" t="str">
        <f>IF($B787="","",IF(VLOOKUP($A787,Spiele!$A$2:$F$16,3,FALSE)=$B787,VLOOKUP($A787,Spiele!$A$2:$F$16,4,FALSE),VLOOKUP($A787,Spiele!$A$2:$F$16,3,FALSE)))</f>
        <v/>
      </c>
      <c r="E787" s="18">
        <f>IF(Abschlüsse[[#This Row],[Ergeb]]="ET",0,COUNTIFS($A$2:$A787,$A787,$B$2:$B787,$B787,$L$2:$L787,"&lt;&gt;ET"))</f>
        <v>0</v>
      </c>
      <c r="F787" s="11"/>
      <c r="G787" s="12"/>
      <c r="H787" s="18">
        <f>COUNTIFS('Rote Karten'!$A$2:$A$4,$A787,'Rote Karten'!$D$2:$D$4,"&lt;&gt;"&amp;$B787,'Rote Karten'!$B$2:$B$4,"&lt;"&amp;$F787,'Rote Karten'!$C$2:$C$4,"&lt;="&amp;$G787)-COUNTIFS('Rote Karten'!$A$2:$A$4,$A787,'Rote Karten'!$D$2:$D$4,$B787,'Rote Karten'!$B$2:$B$4,"&lt;"&amp;$F787,'Rote Karten'!$C$2:$C$4,"&lt;="&amp;$G787)</f>
        <v>0</v>
      </c>
      <c r="I787" s="17" t="str">
        <f>IF(OR($L787="Tor",$L787="ET"),_xlfn.IFNA(IF(VLOOKUP($A787,Spiele!$A$2:$C$16,3,FALSE)=$B787,COUNTIFS($L$2:$L787,"Tor",$B$2:$B787,$B787,$A$2:$A787,$A787)+COUNTIFS($L$2:$L787,"ET",$B$2:$B787,$B787,$A$2:$A787,$A787)&amp;":"&amp;COUNTIFS($L$2:$L787,"Tor",$B$2:$B787,"&lt;&gt;"&amp;$B787,$A$2:$A787,$A787)+COUNTIFS($L$2:$L787,"ET",$B$2:$B787,"&lt;&gt;"&amp;$B787,$A$2:$A787,$A787),COUNTIFS($L$2:$L787,"Tor",$B$2:$B787,"&lt;&gt;"&amp;$B787,$A$2:$A787,$A787)+COUNTIFS($L$2:$L787,"ET",$B$2:$B787,"&lt;&gt;"&amp;$B787,$A$2:$A787,$A787)&amp;":"&amp;COUNTIFS($L$2:$L787,"Tor",$B$2:$B787,$B787,$A$2:$A787,$A787)+COUNTIFS($L$2:$L787,"ET",$B$2:$B787,$B787,$A$2:$A787,$A787)),""),"")</f>
        <v/>
      </c>
      <c r="J787" s="18" t="str">
        <f>_xlfn.IFNA(IF(VLOOKUP($A787,Spiele!$A$2:$D$16,3,FALSE)=$B787,(COUNTIFS($L$1:$L786,"Tor",$B$1:$B786,$B787,$A$1:$A786,$A787)+COUNTIFS($L$1:$L786,"ET",$B$1:$B786,$B787,$A$1:$A786,$A787))-(COUNTIFS($L$1:$L786,"Tor",$B$1:$B786,"&lt;&gt;"&amp;$B787,$A$1:$A786,$A787)+COUNTIFS($L$1:$L786,"ET",$B$1:$B786,"&lt;&gt;"&amp;$B787,$A$1:$A786,$A787)),(COUNTIFS($L$1:$L786,"Tor",$B$1:$B786,$B787,$A$1:$A786,$A787)+COUNTIFS($L$1:$L786,"ET",$B$1:$B786,$B787,$A$1:$A786,$A787))-(COUNTIFS($L$1:$L786,"Tor",$B$1:$B786,"&lt;&gt;"&amp;$B787,$A$1:$A786,$A787)+COUNTIFS($L$1:$L786,"ET",$B$1:$B786,"&lt;&gt;"&amp;$B787,$A$1:$A786,$A787))),"")</f>
        <v/>
      </c>
      <c r="O787" s="17"/>
      <c r="AC787" s="14"/>
      <c r="AD787" s="14"/>
      <c r="AE787" s="18"/>
      <c r="AH787" s="19">
        <f t="shared" si="50"/>
        <v>0</v>
      </c>
      <c r="AI787" s="19">
        <f t="shared" si="51"/>
        <v>180</v>
      </c>
      <c r="AM787" s="19">
        <f>IF(Abschlüsse[[#This Row],[Ergeb]]="ET","",SQRT(($AF787-$AK787)^2+($AG787-$AL787)^2))</f>
        <v>0</v>
      </c>
      <c r="AO787" s="13"/>
      <c r="AP787" s="13"/>
      <c r="AQ787" s="19" t="str">
        <f t="shared" si="48"/>
        <v/>
      </c>
      <c r="AU787" s="19" t="str">
        <f t="shared" si="49"/>
        <v/>
      </c>
    </row>
    <row r="788" spans="3:47" ht="25.05" customHeight="1">
      <c r="C788" s="17" t="str">
        <f>IF($A788="","",IF(VLOOKUP($A788,Spiele!$A$2:$D$16,3,FALSE)=$B788,"H","G"))</f>
        <v/>
      </c>
      <c r="D788" s="17" t="str">
        <f>IF($B788="","",IF(VLOOKUP($A788,Spiele!$A$2:$F$16,3,FALSE)=$B788,VLOOKUP($A788,Spiele!$A$2:$F$16,4,FALSE),VLOOKUP($A788,Spiele!$A$2:$F$16,3,FALSE)))</f>
        <v/>
      </c>
      <c r="E788" s="18">
        <f>IF(Abschlüsse[[#This Row],[Ergeb]]="ET",0,COUNTIFS($A$2:$A788,$A788,$B$2:$B788,$B788,$L$2:$L788,"&lt;&gt;ET"))</f>
        <v>0</v>
      </c>
      <c r="F788" s="11"/>
      <c r="G788" s="12"/>
      <c r="H788" s="18">
        <f>COUNTIFS('Rote Karten'!$A$2:$A$4,$A788,'Rote Karten'!$D$2:$D$4,"&lt;&gt;"&amp;$B788,'Rote Karten'!$B$2:$B$4,"&lt;"&amp;$F788,'Rote Karten'!$C$2:$C$4,"&lt;="&amp;$G788)-COUNTIFS('Rote Karten'!$A$2:$A$4,$A788,'Rote Karten'!$D$2:$D$4,$B788,'Rote Karten'!$B$2:$B$4,"&lt;"&amp;$F788,'Rote Karten'!$C$2:$C$4,"&lt;="&amp;$G788)</f>
        <v>0</v>
      </c>
      <c r="I788" s="17" t="str">
        <f>IF(OR($L788="Tor",$L788="ET"),_xlfn.IFNA(IF(VLOOKUP($A788,Spiele!$A$2:$C$16,3,FALSE)=$B788,COUNTIFS($L$2:$L788,"Tor",$B$2:$B788,$B788,$A$2:$A788,$A788)+COUNTIFS($L$2:$L788,"ET",$B$2:$B788,$B788,$A$2:$A788,$A788)&amp;":"&amp;COUNTIFS($L$2:$L788,"Tor",$B$2:$B788,"&lt;&gt;"&amp;$B788,$A$2:$A788,$A788)+COUNTIFS($L$2:$L788,"ET",$B$2:$B788,"&lt;&gt;"&amp;$B788,$A$2:$A788,$A788),COUNTIFS($L$2:$L788,"Tor",$B$2:$B788,"&lt;&gt;"&amp;$B788,$A$2:$A788,$A788)+COUNTIFS($L$2:$L788,"ET",$B$2:$B788,"&lt;&gt;"&amp;$B788,$A$2:$A788,$A788)&amp;":"&amp;COUNTIFS($L$2:$L788,"Tor",$B$2:$B788,$B788,$A$2:$A788,$A788)+COUNTIFS($L$2:$L788,"ET",$B$2:$B788,$B788,$A$2:$A788,$A788)),""),"")</f>
        <v/>
      </c>
      <c r="J788" s="18" t="str">
        <f>_xlfn.IFNA(IF(VLOOKUP($A788,Spiele!$A$2:$D$16,3,FALSE)=$B788,(COUNTIFS($L$1:$L787,"Tor",$B$1:$B787,$B788,$A$1:$A787,$A788)+COUNTIFS($L$1:$L787,"ET",$B$1:$B787,$B788,$A$1:$A787,$A788))-(COUNTIFS($L$1:$L787,"Tor",$B$1:$B787,"&lt;&gt;"&amp;$B788,$A$1:$A787,$A788)+COUNTIFS($L$1:$L787,"ET",$B$1:$B787,"&lt;&gt;"&amp;$B788,$A$1:$A787,$A788)),(COUNTIFS($L$1:$L787,"Tor",$B$1:$B787,$B788,$A$1:$A787,$A788)+COUNTIFS($L$1:$L787,"ET",$B$1:$B787,$B788,$A$1:$A787,$A788))-(COUNTIFS($L$1:$L787,"Tor",$B$1:$B787,"&lt;&gt;"&amp;$B788,$A$1:$A787,$A788)+COUNTIFS($L$1:$L787,"ET",$B$1:$B787,"&lt;&gt;"&amp;$B788,$A$1:$A787,$A788))),"")</f>
        <v/>
      </c>
      <c r="O788" s="17"/>
      <c r="AC788" s="14"/>
      <c r="AD788" s="14"/>
      <c r="AE788" s="18"/>
      <c r="AH788" s="19">
        <f t="shared" si="50"/>
        <v>0</v>
      </c>
      <c r="AI788" s="19">
        <f t="shared" si="51"/>
        <v>180</v>
      </c>
      <c r="AM788" s="19">
        <f>IF(Abschlüsse[[#This Row],[Ergeb]]="ET","",SQRT(($AF788-$AK788)^2+($AG788-$AL788)^2))</f>
        <v>0</v>
      </c>
      <c r="AO788" s="13"/>
      <c r="AP788" s="13"/>
      <c r="AQ788" s="19" t="str">
        <f t="shared" si="48"/>
        <v/>
      </c>
      <c r="AU788" s="19" t="str">
        <f t="shared" si="49"/>
        <v/>
      </c>
    </row>
    <row r="789" spans="3:47" ht="25.05" customHeight="1">
      <c r="C789" s="17" t="str">
        <f>IF($A789="","",IF(VLOOKUP($A789,Spiele!$A$2:$D$16,3,FALSE)=$B789,"H","G"))</f>
        <v/>
      </c>
      <c r="D789" s="17" t="str">
        <f>IF($B789="","",IF(VLOOKUP($A789,Spiele!$A$2:$F$16,3,FALSE)=$B789,VLOOKUP($A789,Spiele!$A$2:$F$16,4,FALSE),VLOOKUP($A789,Spiele!$A$2:$F$16,3,FALSE)))</f>
        <v/>
      </c>
      <c r="E789" s="18">
        <f>IF(Abschlüsse[[#This Row],[Ergeb]]="ET",0,COUNTIFS($A$2:$A789,$A789,$B$2:$B789,$B789,$L$2:$L789,"&lt;&gt;ET"))</f>
        <v>0</v>
      </c>
      <c r="F789" s="11"/>
      <c r="G789" s="12"/>
      <c r="H789" s="18">
        <f>COUNTIFS('Rote Karten'!$A$2:$A$4,$A789,'Rote Karten'!$D$2:$D$4,"&lt;&gt;"&amp;$B789,'Rote Karten'!$B$2:$B$4,"&lt;"&amp;$F789,'Rote Karten'!$C$2:$C$4,"&lt;="&amp;$G789)-COUNTIFS('Rote Karten'!$A$2:$A$4,$A789,'Rote Karten'!$D$2:$D$4,$B789,'Rote Karten'!$B$2:$B$4,"&lt;"&amp;$F789,'Rote Karten'!$C$2:$C$4,"&lt;="&amp;$G789)</f>
        <v>0</v>
      </c>
      <c r="I789" s="17" t="str">
        <f>IF(OR($L789="Tor",$L789="ET"),_xlfn.IFNA(IF(VLOOKUP($A789,Spiele!$A$2:$C$16,3,FALSE)=$B789,COUNTIFS($L$2:$L789,"Tor",$B$2:$B789,$B789,$A$2:$A789,$A789)+COUNTIFS($L$2:$L789,"ET",$B$2:$B789,$B789,$A$2:$A789,$A789)&amp;":"&amp;COUNTIFS($L$2:$L789,"Tor",$B$2:$B789,"&lt;&gt;"&amp;$B789,$A$2:$A789,$A789)+COUNTIFS($L$2:$L789,"ET",$B$2:$B789,"&lt;&gt;"&amp;$B789,$A$2:$A789,$A789),COUNTIFS($L$2:$L789,"Tor",$B$2:$B789,"&lt;&gt;"&amp;$B789,$A$2:$A789,$A789)+COUNTIFS($L$2:$L789,"ET",$B$2:$B789,"&lt;&gt;"&amp;$B789,$A$2:$A789,$A789)&amp;":"&amp;COUNTIFS($L$2:$L789,"Tor",$B$2:$B789,$B789,$A$2:$A789,$A789)+COUNTIFS($L$2:$L789,"ET",$B$2:$B789,$B789,$A$2:$A789,$A789)),""),"")</f>
        <v/>
      </c>
      <c r="J789" s="18" t="str">
        <f>_xlfn.IFNA(IF(VLOOKUP($A789,Spiele!$A$2:$D$16,3,FALSE)=$B789,(COUNTIFS($L$1:$L788,"Tor",$B$1:$B788,$B789,$A$1:$A788,$A789)+COUNTIFS($L$1:$L788,"ET",$B$1:$B788,$B789,$A$1:$A788,$A789))-(COUNTIFS($L$1:$L788,"Tor",$B$1:$B788,"&lt;&gt;"&amp;$B789,$A$1:$A788,$A789)+COUNTIFS($L$1:$L788,"ET",$B$1:$B788,"&lt;&gt;"&amp;$B789,$A$1:$A788,$A789)),(COUNTIFS($L$1:$L788,"Tor",$B$1:$B788,$B789,$A$1:$A788,$A789)+COUNTIFS($L$1:$L788,"ET",$B$1:$B788,$B789,$A$1:$A788,$A789))-(COUNTIFS($L$1:$L788,"Tor",$B$1:$B788,"&lt;&gt;"&amp;$B789,$A$1:$A788,$A789)+COUNTIFS($L$1:$L788,"ET",$B$1:$B788,"&lt;&gt;"&amp;$B789,$A$1:$A788,$A789))),"")</f>
        <v/>
      </c>
      <c r="O789" s="17"/>
      <c r="AC789" s="14"/>
      <c r="AD789" s="14"/>
      <c r="AE789" s="18"/>
      <c r="AH789" s="19">
        <f t="shared" si="50"/>
        <v>0</v>
      </c>
      <c r="AI789" s="19">
        <f t="shared" si="51"/>
        <v>180</v>
      </c>
      <c r="AM789" s="19">
        <f>IF(Abschlüsse[[#This Row],[Ergeb]]="ET","",SQRT(($AF789-$AK789)^2+($AG789-$AL789)^2))</f>
        <v>0</v>
      </c>
      <c r="AO789" s="13"/>
      <c r="AP789" s="13"/>
      <c r="AQ789" s="19" t="str">
        <f t="shared" si="48"/>
        <v/>
      </c>
      <c r="AU789" s="19" t="str">
        <f t="shared" si="49"/>
        <v/>
      </c>
    </row>
    <row r="790" spans="3:47" ht="25.05" customHeight="1">
      <c r="C790" s="17" t="str">
        <f>IF($A790="","",IF(VLOOKUP($A790,Spiele!$A$2:$D$16,3,FALSE)=$B790,"H","G"))</f>
        <v/>
      </c>
      <c r="D790" s="17" t="str">
        <f>IF($B790="","",IF(VLOOKUP($A790,Spiele!$A$2:$F$16,3,FALSE)=$B790,VLOOKUP($A790,Spiele!$A$2:$F$16,4,FALSE),VLOOKUP($A790,Spiele!$A$2:$F$16,3,FALSE)))</f>
        <v/>
      </c>
      <c r="E790" s="18">
        <f>IF(Abschlüsse[[#This Row],[Ergeb]]="ET",0,COUNTIFS($A$2:$A790,$A790,$B$2:$B790,$B790,$L$2:$L790,"&lt;&gt;ET"))</f>
        <v>0</v>
      </c>
      <c r="F790" s="11"/>
      <c r="G790" s="12"/>
      <c r="H790" s="18">
        <f>COUNTIFS('Rote Karten'!$A$2:$A$4,$A790,'Rote Karten'!$D$2:$D$4,"&lt;&gt;"&amp;$B790,'Rote Karten'!$B$2:$B$4,"&lt;"&amp;$F790,'Rote Karten'!$C$2:$C$4,"&lt;="&amp;$G790)-COUNTIFS('Rote Karten'!$A$2:$A$4,$A790,'Rote Karten'!$D$2:$D$4,$B790,'Rote Karten'!$B$2:$B$4,"&lt;"&amp;$F790,'Rote Karten'!$C$2:$C$4,"&lt;="&amp;$G790)</f>
        <v>0</v>
      </c>
      <c r="I790" s="17" t="str">
        <f>IF(OR($L790="Tor",$L790="ET"),_xlfn.IFNA(IF(VLOOKUP($A790,Spiele!$A$2:$C$16,3,FALSE)=$B790,COUNTIFS($L$2:$L790,"Tor",$B$2:$B790,$B790,$A$2:$A790,$A790)+COUNTIFS($L$2:$L790,"ET",$B$2:$B790,$B790,$A$2:$A790,$A790)&amp;":"&amp;COUNTIFS($L$2:$L790,"Tor",$B$2:$B790,"&lt;&gt;"&amp;$B790,$A$2:$A790,$A790)+COUNTIFS($L$2:$L790,"ET",$B$2:$B790,"&lt;&gt;"&amp;$B790,$A$2:$A790,$A790),COUNTIFS($L$2:$L790,"Tor",$B$2:$B790,"&lt;&gt;"&amp;$B790,$A$2:$A790,$A790)+COUNTIFS($L$2:$L790,"ET",$B$2:$B790,"&lt;&gt;"&amp;$B790,$A$2:$A790,$A790)&amp;":"&amp;COUNTIFS($L$2:$L790,"Tor",$B$2:$B790,$B790,$A$2:$A790,$A790)+COUNTIFS($L$2:$L790,"ET",$B$2:$B790,$B790,$A$2:$A790,$A790)),""),"")</f>
        <v/>
      </c>
      <c r="J790" s="18" t="str">
        <f>_xlfn.IFNA(IF(VLOOKUP($A790,Spiele!$A$2:$D$16,3,FALSE)=$B790,(COUNTIFS($L$1:$L789,"Tor",$B$1:$B789,$B790,$A$1:$A789,$A790)+COUNTIFS($L$1:$L789,"ET",$B$1:$B789,$B790,$A$1:$A789,$A790))-(COUNTIFS($L$1:$L789,"Tor",$B$1:$B789,"&lt;&gt;"&amp;$B790,$A$1:$A789,$A790)+COUNTIFS($L$1:$L789,"ET",$B$1:$B789,"&lt;&gt;"&amp;$B790,$A$1:$A789,$A790)),(COUNTIFS($L$1:$L789,"Tor",$B$1:$B789,$B790,$A$1:$A789,$A790)+COUNTIFS($L$1:$L789,"ET",$B$1:$B789,$B790,$A$1:$A789,$A790))-(COUNTIFS($L$1:$L789,"Tor",$B$1:$B789,"&lt;&gt;"&amp;$B790,$A$1:$A789,$A790)+COUNTIFS($L$1:$L789,"ET",$B$1:$B789,"&lt;&gt;"&amp;$B790,$A$1:$A789,$A790))),"")</f>
        <v/>
      </c>
      <c r="O790" s="17"/>
      <c r="AC790" s="14"/>
      <c r="AD790" s="14"/>
      <c r="AE790" s="18"/>
      <c r="AH790" s="19">
        <f t="shared" si="50"/>
        <v>0</v>
      </c>
      <c r="AI790" s="19">
        <f t="shared" si="51"/>
        <v>180</v>
      </c>
      <c r="AM790" s="19">
        <f>IF(Abschlüsse[[#This Row],[Ergeb]]="ET","",SQRT(($AF790-$AK790)^2+($AG790-$AL790)^2))</f>
        <v>0</v>
      </c>
      <c r="AO790" s="13"/>
      <c r="AP790" s="13"/>
      <c r="AQ790" s="19" t="str">
        <f t="shared" si="48"/>
        <v/>
      </c>
      <c r="AU790" s="19" t="str">
        <f t="shared" si="49"/>
        <v/>
      </c>
    </row>
    <row r="791" spans="3:47" ht="25.05" customHeight="1">
      <c r="C791" s="17" t="str">
        <f>IF($A791="","",IF(VLOOKUP($A791,Spiele!$A$2:$D$16,3,FALSE)=$B791,"H","G"))</f>
        <v/>
      </c>
      <c r="D791" s="17" t="str">
        <f>IF($B791="","",IF(VLOOKUP($A791,Spiele!$A$2:$F$16,3,FALSE)=$B791,VLOOKUP($A791,Spiele!$A$2:$F$16,4,FALSE),VLOOKUP($A791,Spiele!$A$2:$F$16,3,FALSE)))</f>
        <v/>
      </c>
      <c r="E791" s="18">
        <f>IF(Abschlüsse[[#This Row],[Ergeb]]="ET",0,COUNTIFS($A$2:$A791,$A791,$B$2:$B791,$B791,$L$2:$L791,"&lt;&gt;ET"))</f>
        <v>0</v>
      </c>
      <c r="F791" s="11"/>
      <c r="G791" s="12"/>
      <c r="H791" s="18">
        <f>COUNTIFS('Rote Karten'!$A$2:$A$4,$A791,'Rote Karten'!$D$2:$D$4,"&lt;&gt;"&amp;$B791,'Rote Karten'!$B$2:$B$4,"&lt;"&amp;$F791,'Rote Karten'!$C$2:$C$4,"&lt;="&amp;$G791)-COUNTIFS('Rote Karten'!$A$2:$A$4,$A791,'Rote Karten'!$D$2:$D$4,$B791,'Rote Karten'!$B$2:$B$4,"&lt;"&amp;$F791,'Rote Karten'!$C$2:$C$4,"&lt;="&amp;$G791)</f>
        <v>0</v>
      </c>
      <c r="I791" s="17" t="str">
        <f>IF(OR($L791="Tor",$L791="ET"),_xlfn.IFNA(IF(VLOOKUP($A791,Spiele!$A$2:$C$16,3,FALSE)=$B791,COUNTIFS($L$2:$L791,"Tor",$B$2:$B791,$B791,$A$2:$A791,$A791)+COUNTIFS($L$2:$L791,"ET",$B$2:$B791,$B791,$A$2:$A791,$A791)&amp;":"&amp;COUNTIFS($L$2:$L791,"Tor",$B$2:$B791,"&lt;&gt;"&amp;$B791,$A$2:$A791,$A791)+COUNTIFS($L$2:$L791,"ET",$B$2:$B791,"&lt;&gt;"&amp;$B791,$A$2:$A791,$A791),COUNTIFS($L$2:$L791,"Tor",$B$2:$B791,"&lt;&gt;"&amp;$B791,$A$2:$A791,$A791)+COUNTIFS($L$2:$L791,"ET",$B$2:$B791,"&lt;&gt;"&amp;$B791,$A$2:$A791,$A791)&amp;":"&amp;COUNTIFS($L$2:$L791,"Tor",$B$2:$B791,$B791,$A$2:$A791,$A791)+COUNTIFS($L$2:$L791,"ET",$B$2:$B791,$B791,$A$2:$A791,$A791)),""),"")</f>
        <v/>
      </c>
      <c r="J791" s="18" t="str">
        <f>_xlfn.IFNA(IF(VLOOKUP($A791,Spiele!$A$2:$D$16,3,FALSE)=$B791,(COUNTIFS($L$1:$L790,"Tor",$B$1:$B790,$B791,$A$1:$A790,$A791)+COUNTIFS($L$1:$L790,"ET",$B$1:$B790,$B791,$A$1:$A790,$A791))-(COUNTIFS($L$1:$L790,"Tor",$B$1:$B790,"&lt;&gt;"&amp;$B791,$A$1:$A790,$A791)+COUNTIFS($L$1:$L790,"ET",$B$1:$B790,"&lt;&gt;"&amp;$B791,$A$1:$A790,$A791)),(COUNTIFS($L$1:$L790,"Tor",$B$1:$B790,$B791,$A$1:$A790,$A791)+COUNTIFS($L$1:$L790,"ET",$B$1:$B790,$B791,$A$1:$A790,$A791))-(COUNTIFS($L$1:$L790,"Tor",$B$1:$B790,"&lt;&gt;"&amp;$B791,$A$1:$A790,$A791)+COUNTIFS($L$1:$L790,"ET",$B$1:$B790,"&lt;&gt;"&amp;$B791,$A$1:$A790,$A791))),"")</f>
        <v/>
      </c>
      <c r="O791" s="17"/>
      <c r="AC791" s="14"/>
      <c r="AD791" s="14"/>
      <c r="AE791" s="18"/>
      <c r="AH791" s="19">
        <f t="shared" si="50"/>
        <v>0</v>
      </c>
      <c r="AI791" s="19">
        <f t="shared" si="51"/>
        <v>180</v>
      </c>
      <c r="AM791" s="19">
        <f>IF(Abschlüsse[[#This Row],[Ergeb]]="ET","",SQRT(($AF791-$AK791)^2+($AG791-$AL791)^2))</f>
        <v>0</v>
      </c>
      <c r="AO791" s="13"/>
      <c r="AP791" s="13"/>
      <c r="AQ791" s="19" t="str">
        <f t="shared" si="48"/>
        <v/>
      </c>
      <c r="AU791" s="19" t="str">
        <f t="shared" si="49"/>
        <v/>
      </c>
    </row>
    <row r="792" spans="3:47" ht="25.05" customHeight="1">
      <c r="C792" s="17" t="str">
        <f>IF($A792="","",IF(VLOOKUP($A792,Spiele!$A$2:$D$16,3,FALSE)=$B792,"H","G"))</f>
        <v/>
      </c>
      <c r="D792" s="17" t="str">
        <f>IF($B792="","",IF(VLOOKUP($A792,Spiele!$A$2:$F$16,3,FALSE)=$B792,VLOOKUP($A792,Spiele!$A$2:$F$16,4,FALSE),VLOOKUP($A792,Spiele!$A$2:$F$16,3,FALSE)))</f>
        <v/>
      </c>
      <c r="E792" s="18">
        <f>IF(Abschlüsse[[#This Row],[Ergeb]]="ET",0,COUNTIFS($A$2:$A792,$A792,$B$2:$B792,$B792,$L$2:$L792,"&lt;&gt;ET"))</f>
        <v>0</v>
      </c>
      <c r="F792" s="11"/>
      <c r="G792" s="12"/>
      <c r="H792" s="18">
        <f>COUNTIFS('Rote Karten'!$A$2:$A$4,$A792,'Rote Karten'!$D$2:$D$4,"&lt;&gt;"&amp;$B792,'Rote Karten'!$B$2:$B$4,"&lt;"&amp;$F792,'Rote Karten'!$C$2:$C$4,"&lt;="&amp;$G792)-COUNTIFS('Rote Karten'!$A$2:$A$4,$A792,'Rote Karten'!$D$2:$D$4,$B792,'Rote Karten'!$B$2:$B$4,"&lt;"&amp;$F792,'Rote Karten'!$C$2:$C$4,"&lt;="&amp;$G792)</f>
        <v>0</v>
      </c>
      <c r="I792" s="17" t="str">
        <f>IF(OR($L792="Tor",$L792="ET"),_xlfn.IFNA(IF(VLOOKUP($A792,Spiele!$A$2:$C$16,3,FALSE)=$B792,COUNTIFS($L$2:$L792,"Tor",$B$2:$B792,$B792,$A$2:$A792,$A792)+COUNTIFS($L$2:$L792,"ET",$B$2:$B792,$B792,$A$2:$A792,$A792)&amp;":"&amp;COUNTIFS($L$2:$L792,"Tor",$B$2:$B792,"&lt;&gt;"&amp;$B792,$A$2:$A792,$A792)+COUNTIFS($L$2:$L792,"ET",$B$2:$B792,"&lt;&gt;"&amp;$B792,$A$2:$A792,$A792),COUNTIFS($L$2:$L792,"Tor",$B$2:$B792,"&lt;&gt;"&amp;$B792,$A$2:$A792,$A792)+COUNTIFS($L$2:$L792,"ET",$B$2:$B792,"&lt;&gt;"&amp;$B792,$A$2:$A792,$A792)&amp;":"&amp;COUNTIFS($L$2:$L792,"Tor",$B$2:$B792,$B792,$A$2:$A792,$A792)+COUNTIFS($L$2:$L792,"ET",$B$2:$B792,$B792,$A$2:$A792,$A792)),""),"")</f>
        <v/>
      </c>
      <c r="J792" s="18" t="str">
        <f>_xlfn.IFNA(IF(VLOOKUP($A792,Spiele!$A$2:$D$16,3,FALSE)=$B792,(COUNTIFS($L$1:$L791,"Tor",$B$1:$B791,$B792,$A$1:$A791,$A792)+COUNTIFS($L$1:$L791,"ET",$B$1:$B791,$B792,$A$1:$A791,$A792))-(COUNTIFS($L$1:$L791,"Tor",$B$1:$B791,"&lt;&gt;"&amp;$B792,$A$1:$A791,$A792)+COUNTIFS($L$1:$L791,"ET",$B$1:$B791,"&lt;&gt;"&amp;$B792,$A$1:$A791,$A792)),(COUNTIFS($L$1:$L791,"Tor",$B$1:$B791,$B792,$A$1:$A791,$A792)+COUNTIFS($L$1:$L791,"ET",$B$1:$B791,$B792,$A$1:$A791,$A792))-(COUNTIFS($L$1:$L791,"Tor",$B$1:$B791,"&lt;&gt;"&amp;$B792,$A$1:$A791,$A792)+COUNTIFS($L$1:$L791,"ET",$B$1:$B791,"&lt;&gt;"&amp;$B792,$A$1:$A791,$A792))),"")</f>
        <v/>
      </c>
      <c r="O792" s="17"/>
      <c r="AC792" s="14"/>
      <c r="AD792" s="14"/>
      <c r="AE792" s="18"/>
      <c r="AH792" s="19">
        <f t="shared" si="50"/>
        <v>0</v>
      </c>
      <c r="AI792" s="19">
        <f t="shared" si="51"/>
        <v>180</v>
      </c>
      <c r="AM792" s="19">
        <f>IF(Abschlüsse[[#This Row],[Ergeb]]="ET","",SQRT(($AF792-$AK792)^2+($AG792-$AL792)^2))</f>
        <v>0</v>
      </c>
      <c r="AO792" s="13"/>
      <c r="AP792" s="13"/>
      <c r="AQ792" s="19" t="str">
        <f t="shared" si="48"/>
        <v/>
      </c>
      <c r="AU792" s="19" t="str">
        <f t="shared" si="49"/>
        <v/>
      </c>
    </row>
    <row r="793" spans="3:47" ht="25.05" customHeight="1">
      <c r="C793" s="17" t="str">
        <f>IF($A793="","",IF(VLOOKUP($A793,Spiele!$A$2:$D$16,3,FALSE)=$B793,"H","G"))</f>
        <v/>
      </c>
      <c r="D793" s="17" t="str">
        <f>IF($B793="","",IF(VLOOKUP($A793,Spiele!$A$2:$F$16,3,FALSE)=$B793,VLOOKUP($A793,Spiele!$A$2:$F$16,4,FALSE),VLOOKUP($A793,Spiele!$A$2:$F$16,3,FALSE)))</f>
        <v/>
      </c>
      <c r="E793" s="18">
        <f>IF(Abschlüsse[[#This Row],[Ergeb]]="ET",0,COUNTIFS($A$2:$A793,$A793,$B$2:$B793,$B793,$L$2:$L793,"&lt;&gt;ET"))</f>
        <v>0</v>
      </c>
      <c r="F793" s="11"/>
      <c r="G793" s="12"/>
      <c r="H793" s="18">
        <f>COUNTIFS('Rote Karten'!$A$2:$A$4,$A793,'Rote Karten'!$D$2:$D$4,"&lt;&gt;"&amp;$B793,'Rote Karten'!$B$2:$B$4,"&lt;"&amp;$F793,'Rote Karten'!$C$2:$C$4,"&lt;="&amp;$G793)-COUNTIFS('Rote Karten'!$A$2:$A$4,$A793,'Rote Karten'!$D$2:$D$4,$B793,'Rote Karten'!$B$2:$B$4,"&lt;"&amp;$F793,'Rote Karten'!$C$2:$C$4,"&lt;="&amp;$G793)</f>
        <v>0</v>
      </c>
      <c r="I793" s="17" t="str">
        <f>IF(OR($L793="Tor",$L793="ET"),_xlfn.IFNA(IF(VLOOKUP($A793,Spiele!$A$2:$C$16,3,FALSE)=$B793,COUNTIFS($L$2:$L793,"Tor",$B$2:$B793,$B793,$A$2:$A793,$A793)+COUNTIFS($L$2:$L793,"ET",$B$2:$B793,$B793,$A$2:$A793,$A793)&amp;":"&amp;COUNTIFS($L$2:$L793,"Tor",$B$2:$B793,"&lt;&gt;"&amp;$B793,$A$2:$A793,$A793)+COUNTIFS($L$2:$L793,"ET",$B$2:$B793,"&lt;&gt;"&amp;$B793,$A$2:$A793,$A793),COUNTIFS($L$2:$L793,"Tor",$B$2:$B793,"&lt;&gt;"&amp;$B793,$A$2:$A793,$A793)+COUNTIFS($L$2:$L793,"ET",$B$2:$B793,"&lt;&gt;"&amp;$B793,$A$2:$A793,$A793)&amp;":"&amp;COUNTIFS($L$2:$L793,"Tor",$B$2:$B793,$B793,$A$2:$A793,$A793)+COUNTIFS($L$2:$L793,"ET",$B$2:$B793,$B793,$A$2:$A793,$A793)),""),"")</f>
        <v/>
      </c>
      <c r="J793" s="18" t="str">
        <f>_xlfn.IFNA(IF(VLOOKUP($A793,Spiele!$A$2:$D$16,3,FALSE)=$B793,(COUNTIFS($L$1:$L792,"Tor",$B$1:$B792,$B793,$A$1:$A792,$A793)+COUNTIFS($L$1:$L792,"ET",$B$1:$B792,$B793,$A$1:$A792,$A793))-(COUNTIFS($L$1:$L792,"Tor",$B$1:$B792,"&lt;&gt;"&amp;$B793,$A$1:$A792,$A793)+COUNTIFS($L$1:$L792,"ET",$B$1:$B792,"&lt;&gt;"&amp;$B793,$A$1:$A792,$A793)),(COUNTIFS($L$1:$L792,"Tor",$B$1:$B792,$B793,$A$1:$A792,$A793)+COUNTIFS($L$1:$L792,"ET",$B$1:$B792,$B793,$A$1:$A792,$A793))-(COUNTIFS($L$1:$L792,"Tor",$B$1:$B792,"&lt;&gt;"&amp;$B793,$A$1:$A792,$A793)+COUNTIFS($L$1:$L792,"ET",$B$1:$B792,"&lt;&gt;"&amp;$B793,$A$1:$A792,$A793))),"")</f>
        <v/>
      </c>
      <c r="O793" s="17"/>
      <c r="AC793" s="14"/>
      <c r="AD793" s="14"/>
      <c r="AE793" s="18"/>
      <c r="AH793" s="19">
        <f t="shared" si="50"/>
        <v>0</v>
      </c>
      <c r="AI793" s="19">
        <f t="shared" si="51"/>
        <v>180</v>
      </c>
      <c r="AM793" s="19">
        <f>IF(Abschlüsse[[#This Row],[Ergeb]]="ET","",SQRT(($AF793-$AK793)^2+($AG793-$AL793)^2))</f>
        <v>0</v>
      </c>
      <c r="AO793" s="13"/>
      <c r="AP793" s="13"/>
      <c r="AQ793" s="19" t="str">
        <f t="shared" si="48"/>
        <v/>
      </c>
      <c r="AU793" s="19" t="str">
        <f t="shared" si="49"/>
        <v/>
      </c>
    </row>
    <row r="794" spans="3:47" ht="25.05" customHeight="1">
      <c r="C794" s="17" t="str">
        <f>IF($A794="","",IF(VLOOKUP($A794,Spiele!$A$2:$D$16,3,FALSE)=$B794,"H","G"))</f>
        <v/>
      </c>
      <c r="D794" s="17" t="str">
        <f>IF($B794="","",IF(VLOOKUP($A794,Spiele!$A$2:$F$16,3,FALSE)=$B794,VLOOKUP($A794,Spiele!$A$2:$F$16,4,FALSE),VLOOKUP($A794,Spiele!$A$2:$F$16,3,FALSE)))</f>
        <v/>
      </c>
      <c r="E794" s="18">
        <f>IF(Abschlüsse[[#This Row],[Ergeb]]="ET",0,COUNTIFS($A$2:$A794,$A794,$B$2:$B794,$B794,$L$2:$L794,"&lt;&gt;ET"))</f>
        <v>0</v>
      </c>
      <c r="F794" s="11"/>
      <c r="G794" s="12"/>
      <c r="H794" s="18">
        <f>COUNTIFS('Rote Karten'!$A$2:$A$4,$A794,'Rote Karten'!$D$2:$D$4,"&lt;&gt;"&amp;$B794,'Rote Karten'!$B$2:$B$4,"&lt;"&amp;$F794,'Rote Karten'!$C$2:$C$4,"&lt;="&amp;$G794)-COUNTIFS('Rote Karten'!$A$2:$A$4,$A794,'Rote Karten'!$D$2:$D$4,$B794,'Rote Karten'!$B$2:$B$4,"&lt;"&amp;$F794,'Rote Karten'!$C$2:$C$4,"&lt;="&amp;$G794)</f>
        <v>0</v>
      </c>
      <c r="I794" s="17" t="str">
        <f>IF(OR($L794="Tor",$L794="ET"),_xlfn.IFNA(IF(VLOOKUP($A794,Spiele!$A$2:$C$16,3,FALSE)=$B794,COUNTIFS($L$2:$L794,"Tor",$B$2:$B794,$B794,$A$2:$A794,$A794)+COUNTIFS($L$2:$L794,"ET",$B$2:$B794,$B794,$A$2:$A794,$A794)&amp;":"&amp;COUNTIFS($L$2:$L794,"Tor",$B$2:$B794,"&lt;&gt;"&amp;$B794,$A$2:$A794,$A794)+COUNTIFS($L$2:$L794,"ET",$B$2:$B794,"&lt;&gt;"&amp;$B794,$A$2:$A794,$A794),COUNTIFS($L$2:$L794,"Tor",$B$2:$B794,"&lt;&gt;"&amp;$B794,$A$2:$A794,$A794)+COUNTIFS($L$2:$L794,"ET",$B$2:$B794,"&lt;&gt;"&amp;$B794,$A$2:$A794,$A794)&amp;":"&amp;COUNTIFS($L$2:$L794,"Tor",$B$2:$B794,$B794,$A$2:$A794,$A794)+COUNTIFS($L$2:$L794,"ET",$B$2:$B794,$B794,$A$2:$A794,$A794)),""),"")</f>
        <v/>
      </c>
      <c r="J794" s="18" t="str">
        <f>_xlfn.IFNA(IF(VLOOKUP($A794,Spiele!$A$2:$D$16,3,FALSE)=$B794,(COUNTIFS($L$1:$L793,"Tor",$B$1:$B793,$B794,$A$1:$A793,$A794)+COUNTIFS($L$1:$L793,"ET",$B$1:$B793,$B794,$A$1:$A793,$A794))-(COUNTIFS($L$1:$L793,"Tor",$B$1:$B793,"&lt;&gt;"&amp;$B794,$A$1:$A793,$A794)+COUNTIFS($L$1:$L793,"ET",$B$1:$B793,"&lt;&gt;"&amp;$B794,$A$1:$A793,$A794)),(COUNTIFS($L$1:$L793,"Tor",$B$1:$B793,$B794,$A$1:$A793,$A794)+COUNTIFS($L$1:$L793,"ET",$B$1:$B793,$B794,$A$1:$A793,$A794))-(COUNTIFS($L$1:$L793,"Tor",$B$1:$B793,"&lt;&gt;"&amp;$B794,$A$1:$A793,$A794)+COUNTIFS($L$1:$L793,"ET",$B$1:$B793,"&lt;&gt;"&amp;$B794,$A$1:$A793,$A794))),"")</f>
        <v/>
      </c>
      <c r="O794" s="17"/>
      <c r="AC794" s="14"/>
      <c r="AD794" s="14"/>
      <c r="AE794" s="18"/>
      <c r="AH794" s="19">
        <f t="shared" si="50"/>
        <v>0</v>
      </c>
      <c r="AI794" s="19">
        <f t="shared" si="51"/>
        <v>180</v>
      </c>
      <c r="AM794" s="19">
        <f>IF(Abschlüsse[[#This Row],[Ergeb]]="ET","",SQRT(($AF794-$AK794)^2+($AG794-$AL794)^2))</f>
        <v>0</v>
      </c>
      <c r="AO794" s="13"/>
      <c r="AP794" s="13"/>
      <c r="AQ794" s="19" t="str">
        <f t="shared" si="48"/>
        <v/>
      </c>
      <c r="AU794" s="19" t="str">
        <f t="shared" si="49"/>
        <v/>
      </c>
    </row>
    <row r="795" spans="3:47" ht="25.05" customHeight="1">
      <c r="C795" s="17" t="str">
        <f>IF($A795="","",IF(VLOOKUP($A795,Spiele!$A$2:$D$16,3,FALSE)=$B795,"H","G"))</f>
        <v/>
      </c>
      <c r="D795" s="17" t="str">
        <f>IF($B795="","",IF(VLOOKUP($A795,Spiele!$A$2:$F$16,3,FALSE)=$B795,VLOOKUP($A795,Spiele!$A$2:$F$16,4,FALSE),VLOOKUP($A795,Spiele!$A$2:$F$16,3,FALSE)))</f>
        <v/>
      </c>
      <c r="E795" s="18">
        <f>IF(Abschlüsse[[#This Row],[Ergeb]]="ET",0,COUNTIFS($A$2:$A795,$A795,$B$2:$B795,$B795,$L$2:$L795,"&lt;&gt;ET"))</f>
        <v>0</v>
      </c>
      <c r="F795" s="11"/>
      <c r="G795" s="12"/>
      <c r="H795" s="18">
        <f>COUNTIFS('Rote Karten'!$A$2:$A$4,$A795,'Rote Karten'!$D$2:$D$4,"&lt;&gt;"&amp;$B795,'Rote Karten'!$B$2:$B$4,"&lt;"&amp;$F795,'Rote Karten'!$C$2:$C$4,"&lt;="&amp;$G795)-COUNTIFS('Rote Karten'!$A$2:$A$4,$A795,'Rote Karten'!$D$2:$D$4,$B795,'Rote Karten'!$B$2:$B$4,"&lt;"&amp;$F795,'Rote Karten'!$C$2:$C$4,"&lt;="&amp;$G795)</f>
        <v>0</v>
      </c>
      <c r="I795" s="17" t="str">
        <f>IF(OR($L795="Tor",$L795="ET"),_xlfn.IFNA(IF(VLOOKUP($A795,Spiele!$A$2:$C$16,3,FALSE)=$B795,COUNTIFS($L$2:$L795,"Tor",$B$2:$B795,$B795,$A$2:$A795,$A795)+COUNTIFS($L$2:$L795,"ET",$B$2:$B795,$B795,$A$2:$A795,$A795)&amp;":"&amp;COUNTIFS($L$2:$L795,"Tor",$B$2:$B795,"&lt;&gt;"&amp;$B795,$A$2:$A795,$A795)+COUNTIFS($L$2:$L795,"ET",$B$2:$B795,"&lt;&gt;"&amp;$B795,$A$2:$A795,$A795),COUNTIFS($L$2:$L795,"Tor",$B$2:$B795,"&lt;&gt;"&amp;$B795,$A$2:$A795,$A795)+COUNTIFS($L$2:$L795,"ET",$B$2:$B795,"&lt;&gt;"&amp;$B795,$A$2:$A795,$A795)&amp;":"&amp;COUNTIFS($L$2:$L795,"Tor",$B$2:$B795,$B795,$A$2:$A795,$A795)+COUNTIFS($L$2:$L795,"ET",$B$2:$B795,$B795,$A$2:$A795,$A795)),""),"")</f>
        <v/>
      </c>
      <c r="J795" s="18" t="str">
        <f>_xlfn.IFNA(IF(VLOOKUP($A795,Spiele!$A$2:$D$16,3,FALSE)=$B795,(COUNTIFS($L$1:$L794,"Tor",$B$1:$B794,$B795,$A$1:$A794,$A795)+COUNTIFS($L$1:$L794,"ET",$B$1:$B794,$B795,$A$1:$A794,$A795))-(COUNTIFS($L$1:$L794,"Tor",$B$1:$B794,"&lt;&gt;"&amp;$B795,$A$1:$A794,$A795)+COUNTIFS($L$1:$L794,"ET",$B$1:$B794,"&lt;&gt;"&amp;$B795,$A$1:$A794,$A795)),(COUNTIFS($L$1:$L794,"Tor",$B$1:$B794,$B795,$A$1:$A794,$A795)+COUNTIFS($L$1:$L794,"ET",$B$1:$B794,$B795,$A$1:$A794,$A795))-(COUNTIFS($L$1:$L794,"Tor",$B$1:$B794,"&lt;&gt;"&amp;$B795,$A$1:$A794,$A795)+COUNTIFS($L$1:$L794,"ET",$B$1:$B794,"&lt;&gt;"&amp;$B795,$A$1:$A794,$A795))),"")</f>
        <v/>
      </c>
      <c r="O795" s="17"/>
      <c r="AC795" s="14"/>
      <c r="AD795" s="14"/>
      <c r="AE795" s="18"/>
      <c r="AH795" s="19">
        <f t="shared" si="50"/>
        <v>0</v>
      </c>
      <c r="AI795" s="19">
        <f t="shared" si="51"/>
        <v>180</v>
      </c>
      <c r="AM795" s="19">
        <f>IF(Abschlüsse[[#This Row],[Ergeb]]="ET","",SQRT(($AF795-$AK795)^2+($AG795-$AL795)^2))</f>
        <v>0</v>
      </c>
      <c r="AO795" s="13"/>
      <c r="AP795" s="13"/>
      <c r="AQ795" s="19" t="str">
        <f t="shared" si="48"/>
        <v/>
      </c>
      <c r="AU795" s="19" t="str">
        <f t="shared" si="49"/>
        <v/>
      </c>
    </row>
    <row r="796" spans="3:47" ht="25.05" customHeight="1">
      <c r="C796" s="17" t="str">
        <f>IF($A796="","",IF(VLOOKUP($A796,Spiele!$A$2:$D$16,3,FALSE)=$B796,"H","G"))</f>
        <v/>
      </c>
      <c r="D796" s="17" t="str">
        <f>IF($B796="","",IF(VLOOKUP($A796,Spiele!$A$2:$F$16,3,FALSE)=$B796,VLOOKUP($A796,Spiele!$A$2:$F$16,4,FALSE),VLOOKUP($A796,Spiele!$A$2:$F$16,3,FALSE)))</f>
        <v/>
      </c>
      <c r="E796" s="18">
        <f>IF(Abschlüsse[[#This Row],[Ergeb]]="ET",0,COUNTIFS($A$2:$A796,$A796,$B$2:$B796,$B796,$L$2:$L796,"&lt;&gt;ET"))</f>
        <v>0</v>
      </c>
      <c r="F796" s="11"/>
      <c r="G796" s="12"/>
      <c r="H796" s="18">
        <f>COUNTIFS('Rote Karten'!$A$2:$A$4,$A796,'Rote Karten'!$D$2:$D$4,"&lt;&gt;"&amp;$B796,'Rote Karten'!$B$2:$B$4,"&lt;"&amp;$F796,'Rote Karten'!$C$2:$C$4,"&lt;="&amp;$G796)-COUNTIFS('Rote Karten'!$A$2:$A$4,$A796,'Rote Karten'!$D$2:$D$4,$B796,'Rote Karten'!$B$2:$B$4,"&lt;"&amp;$F796,'Rote Karten'!$C$2:$C$4,"&lt;="&amp;$G796)</f>
        <v>0</v>
      </c>
      <c r="I796" s="17" t="str">
        <f>IF(OR($L796="Tor",$L796="ET"),_xlfn.IFNA(IF(VLOOKUP($A796,Spiele!$A$2:$C$16,3,FALSE)=$B796,COUNTIFS($L$2:$L796,"Tor",$B$2:$B796,$B796,$A$2:$A796,$A796)+COUNTIFS($L$2:$L796,"ET",$B$2:$B796,$B796,$A$2:$A796,$A796)&amp;":"&amp;COUNTIFS($L$2:$L796,"Tor",$B$2:$B796,"&lt;&gt;"&amp;$B796,$A$2:$A796,$A796)+COUNTIFS($L$2:$L796,"ET",$B$2:$B796,"&lt;&gt;"&amp;$B796,$A$2:$A796,$A796),COUNTIFS($L$2:$L796,"Tor",$B$2:$B796,"&lt;&gt;"&amp;$B796,$A$2:$A796,$A796)+COUNTIFS($L$2:$L796,"ET",$B$2:$B796,"&lt;&gt;"&amp;$B796,$A$2:$A796,$A796)&amp;":"&amp;COUNTIFS($L$2:$L796,"Tor",$B$2:$B796,$B796,$A$2:$A796,$A796)+COUNTIFS($L$2:$L796,"ET",$B$2:$B796,$B796,$A$2:$A796,$A796)),""),"")</f>
        <v/>
      </c>
      <c r="J796" s="18" t="str">
        <f>_xlfn.IFNA(IF(VLOOKUP($A796,Spiele!$A$2:$D$16,3,FALSE)=$B796,(COUNTIFS($L$1:$L795,"Tor",$B$1:$B795,$B796,$A$1:$A795,$A796)+COUNTIFS($L$1:$L795,"ET",$B$1:$B795,$B796,$A$1:$A795,$A796))-(COUNTIFS($L$1:$L795,"Tor",$B$1:$B795,"&lt;&gt;"&amp;$B796,$A$1:$A795,$A796)+COUNTIFS($L$1:$L795,"ET",$B$1:$B795,"&lt;&gt;"&amp;$B796,$A$1:$A795,$A796)),(COUNTIFS($L$1:$L795,"Tor",$B$1:$B795,$B796,$A$1:$A795,$A796)+COUNTIFS($L$1:$L795,"ET",$B$1:$B795,$B796,$A$1:$A795,$A796))-(COUNTIFS($L$1:$L795,"Tor",$B$1:$B795,"&lt;&gt;"&amp;$B796,$A$1:$A795,$A796)+COUNTIFS($L$1:$L795,"ET",$B$1:$B795,"&lt;&gt;"&amp;$B796,$A$1:$A795,$A796))),"")</f>
        <v/>
      </c>
      <c r="O796" s="17"/>
      <c r="AC796" s="14"/>
      <c r="AD796" s="14"/>
      <c r="AE796" s="18"/>
      <c r="AH796" s="19">
        <f t="shared" si="50"/>
        <v>0</v>
      </c>
      <c r="AI796" s="19">
        <f t="shared" si="51"/>
        <v>180</v>
      </c>
      <c r="AM796" s="19">
        <f>IF(Abschlüsse[[#This Row],[Ergeb]]="ET","",SQRT(($AF796-$AK796)^2+($AG796-$AL796)^2))</f>
        <v>0</v>
      </c>
      <c r="AO796" s="13"/>
      <c r="AP796" s="13"/>
      <c r="AQ796" s="19" t="str">
        <f t="shared" ref="AQ796:AQ859" si="52">IF(AN796=0,"",SQRT(($AF796-$AO796)^2+($AG796-$AP796)^2))</f>
        <v/>
      </c>
      <c r="AU796" s="19" t="str">
        <f t="shared" ref="AU796:AU859" si="53">IF(AR796=0,"",SQRT(($AF796-$AS796)^2+($AG796-$AT796)^2))</f>
        <v/>
      </c>
    </row>
    <row r="797" spans="3:47" ht="25.05" customHeight="1">
      <c r="C797" s="17" t="str">
        <f>IF($A797="","",IF(VLOOKUP($A797,Spiele!$A$2:$D$16,3,FALSE)=$B797,"H","G"))</f>
        <v/>
      </c>
      <c r="D797" s="17" t="str">
        <f>IF($B797="","",IF(VLOOKUP($A797,Spiele!$A$2:$F$16,3,FALSE)=$B797,VLOOKUP($A797,Spiele!$A$2:$F$16,4,FALSE),VLOOKUP($A797,Spiele!$A$2:$F$16,3,FALSE)))</f>
        <v/>
      </c>
      <c r="E797" s="18">
        <f>IF(Abschlüsse[[#This Row],[Ergeb]]="ET",0,COUNTIFS($A$2:$A797,$A797,$B$2:$B797,$B797,$L$2:$L797,"&lt;&gt;ET"))</f>
        <v>0</v>
      </c>
      <c r="F797" s="11"/>
      <c r="G797" s="12"/>
      <c r="H797" s="18">
        <f>COUNTIFS('Rote Karten'!$A$2:$A$4,$A797,'Rote Karten'!$D$2:$D$4,"&lt;&gt;"&amp;$B797,'Rote Karten'!$B$2:$B$4,"&lt;"&amp;$F797,'Rote Karten'!$C$2:$C$4,"&lt;="&amp;$G797)-COUNTIFS('Rote Karten'!$A$2:$A$4,$A797,'Rote Karten'!$D$2:$D$4,$B797,'Rote Karten'!$B$2:$B$4,"&lt;"&amp;$F797,'Rote Karten'!$C$2:$C$4,"&lt;="&amp;$G797)</f>
        <v>0</v>
      </c>
      <c r="I797" s="17" t="str">
        <f>IF(OR($L797="Tor",$L797="ET"),_xlfn.IFNA(IF(VLOOKUP($A797,Spiele!$A$2:$C$16,3,FALSE)=$B797,COUNTIFS($L$2:$L797,"Tor",$B$2:$B797,$B797,$A$2:$A797,$A797)+COUNTIFS($L$2:$L797,"ET",$B$2:$B797,$B797,$A$2:$A797,$A797)&amp;":"&amp;COUNTIFS($L$2:$L797,"Tor",$B$2:$B797,"&lt;&gt;"&amp;$B797,$A$2:$A797,$A797)+COUNTIFS($L$2:$L797,"ET",$B$2:$B797,"&lt;&gt;"&amp;$B797,$A$2:$A797,$A797),COUNTIFS($L$2:$L797,"Tor",$B$2:$B797,"&lt;&gt;"&amp;$B797,$A$2:$A797,$A797)+COUNTIFS($L$2:$L797,"ET",$B$2:$B797,"&lt;&gt;"&amp;$B797,$A$2:$A797,$A797)&amp;":"&amp;COUNTIFS($L$2:$L797,"Tor",$B$2:$B797,$B797,$A$2:$A797,$A797)+COUNTIFS($L$2:$L797,"ET",$B$2:$B797,$B797,$A$2:$A797,$A797)),""),"")</f>
        <v/>
      </c>
      <c r="J797" s="18" t="str">
        <f>_xlfn.IFNA(IF(VLOOKUP($A797,Spiele!$A$2:$D$16,3,FALSE)=$B797,(COUNTIFS($L$1:$L796,"Tor",$B$1:$B796,$B797,$A$1:$A796,$A797)+COUNTIFS($L$1:$L796,"ET",$B$1:$B796,$B797,$A$1:$A796,$A797))-(COUNTIFS($L$1:$L796,"Tor",$B$1:$B796,"&lt;&gt;"&amp;$B797,$A$1:$A796,$A797)+COUNTIFS($L$1:$L796,"ET",$B$1:$B796,"&lt;&gt;"&amp;$B797,$A$1:$A796,$A797)),(COUNTIFS($L$1:$L796,"Tor",$B$1:$B796,$B797,$A$1:$A796,$A797)+COUNTIFS($L$1:$L796,"ET",$B$1:$B796,$B797,$A$1:$A796,$A797))-(COUNTIFS($L$1:$L796,"Tor",$B$1:$B796,"&lt;&gt;"&amp;$B797,$A$1:$A796,$A797)+COUNTIFS($L$1:$L796,"ET",$B$1:$B796,"&lt;&gt;"&amp;$B797,$A$1:$A796,$A797))),"")</f>
        <v/>
      </c>
      <c r="O797" s="17"/>
      <c r="AC797" s="14"/>
      <c r="AD797" s="14"/>
      <c r="AE797" s="18"/>
      <c r="AH797" s="19">
        <f t="shared" si="50"/>
        <v>0</v>
      </c>
      <c r="AI797" s="19">
        <f t="shared" si="51"/>
        <v>180</v>
      </c>
      <c r="AM797" s="19">
        <f>IF(Abschlüsse[[#This Row],[Ergeb]]="ET","",SQRT(($AF797-$AK797)^2+($AG797-$AL797)^2))</f>
        <v>0</v>
      </c>
      <c r="AO797" s="13"/>
      <c r="AP797" s="13"/>
      <c r="AQ797" s="19" t="str">
        <f t="shared" si="52"/>
        <v/>
      </c>
      <c r="AU797" s="19" t="str">
        <f t="shared" si="53"/>
        <v/>
      </c>
    </row>
    <row r="798" spans="3:47" ht="25.05" customHeight="1">
      <c r="C798" s="17" t="str">
        <f>IF($A798="","",IF(VLOOKUP($A798,Spiele!$A$2:$D$16,3,FALSE)=$B798,"H","G"))</f>
        <v/>
      </c>
      <c r="D798" s="17" t="str">
        <f>IF($B798="","",IF(VLOOKUP($A798,Spiele!$A$2:$F$16,3,FALSE)=$B798,VLOOKUP($A798,Spiele!$A$2:$F$16,4,FALSE),VLOOKUP($A798,Spiele!$A$2:$F$16,3,FALSE)))</f>
        <v/>
      </c>
      <c r="E798" s="18">
        <f>IF(Abschlüsse[[#This Row],[Ergeb]]="ET",0,COUNTIFS($A$2:$A798,$A798,$B$2:$B798,$B798,$L$2:$L798,"&lt;&gt;ET"))</f>
        <v>0</v>
      </c>
      <c r="F798" s="11"/>
      <c r="G798" s="12"/>
      <c r="H798" s="18">
        <f>COUNTIFS('Rote Karten'!$A$2:$A$4,$A798,'Rote Karten'!$D$2:$D$4,"&lt;&gt;"&amp;$B798,'Rote Karten'!$B$2:$B$4,"&lt;"&amp;$F798,'Rote Karten'!$C$2:$C$4,"&lt;="&amp;$G798)-COUNTIFS('Rote Karten'!$A$2:$A$4,$A798,'Rote Karten'!$D$2:$D$4,$B798,'Rote Karten'!$B$2:$B$4,"&lt;"&amp;$F798,'Rote Karten'!$C$2:$C$4,"&lt;="&amp;$G798)</f>
        <v>0</v>
      </c>
      <c r="I798" s="17" t="str">
        <f>IF(OR($L798="Tor",$L798="ET"),_xlfn.IFNA(IF(VLOOKUP($A798,Spiele!$A$2:$C$16,3,FALSE)=$B798,COUNTIFS($L$2:$L798,"Tor",$B$2:$B798,$B798,$A$2:$A798,$A798)+COUNTIFS($L$2:$L798,"ET",$B$2:$B798,$B798,$A$2:$A798,$A798)&amp;":"&amp;COUNTIFS($L$2:$L798,"Tor",$B$2:$B798,"&lt;&gt;"&amp;$B798,$A$2:$A798,$A798)+COUNTIFS($L$2:$L798,"ET",$B$2:$B798,"&lt;&gt;"&amp;$B798,$A$2:$A798,$A798),COUNTIFS($L$2:$L798,"Tor",$B$2:$B798,"&lt;&gt;"&amp;$B798,$A$2:$A798,$A798)+COUNTIFS($L$2:$L798,"ET",$B$2:$B798,"&lt;&gt;"&amp;$B798,$A$2:$A798,$A798)&amp;":"&amp;COUNTIFS($L$2:$L798,"Tor",$B$2:$B798,$B798,$A$2:$A798,$A798)+COUNTIFS($L$2:$L798,"ET",$B$2:$B798,$B798,$A$2:$A798,$A798)),""),"")</f>
        <v/>
      </c>
      <c r="J798" s="18" t="str">
        <f>_xlfn.IFNA(IF(VLOOKUP($A798,Spiele!$A$2:$D$16,3,FALSE)=$B798,(COUNTIFS($L$1:$L797,"Tor",$B$1:$B797,$B798,$A$1:$A797,$A798)+COUNTIFS($L$1:$L797,"ET",$B$1:$B797,$B798,$A$1:$A797,$A798))-(COUNTIFS($L$1:$L797,"Tor",$B$1:$B797,"&lt;&gt;"&amp;$B798,$A$1:$A797,$A798)+COUNTIFS($L$1:$L797,"ET",$B$1:$B797,"&lt;&gt;"&amp;$B798,$A$1:$A797,$A798)),(COUNTIFS($L$1:$L797,"Tor",$B$1:$B797,$B798,$A$1:$A797,$A798)+COUNTIFS($L$1:$L797,"ET",$B$1:$B797,$B798,$A$1:$A797,$A798))-(COUNTIFS($L$1:$L797,"Tor",$B$1:$B797,"&lt;&gt;"&amp;$B798,$A$1:$A797,$A798)+COUNTIFS($L$1:$L797,"ET",$B$1:$B797,"&lt;&gt;"&amp;$B798,$A$1:$A797,$A798))),"")</f>
        <v/>
      </c>
      <c r="O798" s="17"/>
      <c r="AC798" s="14"/>
      <c r="AD798" s="14"/>
      <c r="AE798" s="18"/>
      <c r="AH798" s="19">
        <f t="shared" si="50"/>
        <v>0</v>
      </c>
      <c r="AI798" s="19">
        <f t="shared" si="51"/>
        <v>180</v>
      </c>
      <c r="AM798" s="19">
        <f>IF(Abschlüsse[[#This Row],[Ergeb]]="ET","",SQRT(($AF798-$AK798)^2+($AG798-$AL798)^2))</f>
        <v>0</v>
      </c>
      <c r="AO798" s="13"/>
      <c r="AP798" s="13"/>
      <c r="AQ798" s="19" t="str">
        <f t="shared" si="52"/>
        <v/>
      </c>
      <c r="AU798" s="19" t="str">
        <f t="shared" si="53"/>
        <v/>
      </c>
    </row>
    <row r="799" spans="3:47" ht="25.05" customHeight="1">
      <c r="C799" s="17" t="str">
        <f>IF($A799="","",IF(VLOOKUP($A799,Spiele!$A$2:$D$16,3,FALSE)=$B799,"H","G"))</f>
        <v/>
      </c>
      <c r="D799" s="17" t="str">
        <f>IF($B799="","",IF(VLOOKUP($A799,Spiele!$A$2:$F$16,3,FALSE)=$B799,VLOOKUP($A799,Spiele!$A$2:$F$16,4,FALSE),VLOOKUP($A799,Spiele!$A$2:$F$16,3,FALSE)))</f>
        <v/>
      </c>
      <c r="E799" s="18">
        <f>IF(Abschlüsse[[#This Row],[Ergeb]]="ET",0,COUNTIFS($A$2:$A799,$A799,$B$2:$B799,$B799,$L$2:$L799,"&lt;&gt;ET"))</f>
        <v>0</v>
      </c>
      <c r="F799" s="11"/>
      <c r="G799" s="12"/>
      <c r="H799" s="18">
        <f>COUNTIFS('Rote Karten'!$A$2:$A$4,$A799,'Rote Karten'!$D$2:$D$4,"&lt;&gt;"&amp;$B799,'Rote Karten'!$B$2:$B$4,"&lt;"&amp;$F799,'Rote Karten'!$C$2:$C$4,"&lt;="&amp;$G799)-COUNTIFS('Rote Karten'!$A$2:$A$4,$A799,'Rote Karten'!$D$2:$D$4,$B799,'Rote Karten'!$B$2:$B$4,"&lt;"&amp;$F799,'Rote Karten'!$C$2:$C$4,"&lt;="&amp;$G799)</f>
        <v>0</v>
      </c>
      <c r="I799" s="17" t="str">
        <f>IF(OR($L799="Tor",$L799="ET"),_xlfn.IFNA(IF(VLOOKUP($A799,Spiele!$A$2:$C$16,3,FALSE)=$B799,COUNTIFS($L$2:$L799,"Tor",$B$2:$B799,$B799,$A$2:$A799,$A799)+COUNTIFS($L$2:$L799,"ET",$B$2:$B799,$B799,$A$2:$A799,$A799)&amp;":"&amp;COUNTIFS($L$2:$L799,"Tor",$B$2:$B799,"&lt;&gt;"&amp;$B799,$A$2:$A799,$A799)+COUNTIFS($L$2:$L799,"ET",$B$2:$B799,"&lt;&gt;"&amp;$B799,$A$2:$A799,$A799),COUNTIFS($L$2:$L799,"Tor",$B$2:$B799,"&lt;&gt;"&amp;$B799,$A$2:$A799,$A799)+COUNTIFS($L$2:$L799,"ET",$B$2:$B799,"&lt;&gt;"&amp;$B799,$A$2:$A799,$A799)&amp;":"&amp;COUNTIFS($L$2:$L799,"Tor",$B$2:$B799,$B799,$A$2:$A799,$A799)+COUNTIFS($L$2:$L799,"ET",$B$2:$B799,$B799,$A$2:$A799,$A799)),""),"")</f>
        <v/>
      </c>
      <c r="J799" s="18" t="str">
        <f>_xlfn.IFNA(IF(VLOOKUP($A799,Spiele!$A$2:$D$16,3,FALSE)=$B799,(COUNTIFS($L$1:$L798,"Tor",$B$1:$B798,$B799,$A$1:$A798,$A799)+COUNTIFS($L$1:$L798,"ET",$B$1:$B798,$B799,$A$1:$A798,$A799))-(COUNTIFS($L$1:$L798,"Tor",$B$1:$B798,"&lt;&gt;"&amp;$B799,$A$1:$A798,$A799)+COUNTIFS($L$1:$L798,"ET",$B$1:$B798,"&lt;&gt;"&amp;$B799,$A$1:$A798,$A799)),(COUNTIFS($L$1:$L798,"Tor",$B$1:$B798,$B799,$A$1:$A798,$A799)+COUNTIFS($L$1:$L798,"ET",$B$1:$B798,$B799,$A$1:$A798,$A799))-(COUNTIFS($L$1:$L798,"Tor",$B$1:$B798,"&lt;&gt;"&amp;$B799,$A$1:$A798,$A799)+COUNTIFS($L$1:$L798,"ET",$B$1:$B798,"&lt;&gt;"&amp;$B799,$A$1:$A798,$A799))),"")</f>
        <v/>
      </c>
      <c r="O799" s="17"/>
      <c r="AC799" s="14"/>
      <c r="AD799" s="14"/>
      <c r="AE799" s="18"/>
      <c r="AH799" s="19">
        <f t="shared" si="50"/>
        <v>0</v>
      </c>
      <c r="AI799" s="19">
        <f t="shared" si="51"/>
        <v>180</v>
      </c>
      <c r="AM799" s="19">
        <f>IF(Abschlüsse[[#This Row],[Ergeb]]="ET","",SQRT(($AF799-$AK799)^2+($AG799-$AL799)^2))</f>
        <v>0</v>
      </c>
      <c r="AO799" s="13"/>
      <c r="AP799" s="13"/>
      <c r="AQ799" s="19" t="str">
        <f t="shared" si="52"/>
        <v/>
      </c>
      <c r="AU799" s="19" t="str">
        <f t="shared" si="53"/>
        <v/>
      </c>
    </row>
    <row r="800" spans="3:47" ht="25.05" customHeight="1">
      <c r="C800" s="17" t="str">
        <f>IF($A800="","",IF(VLOOKUP($A800,Spiele!$A$2:$D$16,3,FALSE)=$B800,"H","G"))</f>
        <v/>
      </c>
      <c r="D800" s="17" t="str">
        <f>IF($B800="","",IF(VLOOKUP($A800,Spiele!$A$2:$F$16,3,FALSE)=$B800,VLOOKUP($A800,Spiele!$A$2:$F$16,4,FALSE),VLOOKUP($A800,Spiele!$A$2:$F$16,3,FALSE)))</f>
        <v/>
      </c>
      <c r="E800" s="18">
        <f>IF(Abschlüsse[[#This Row],[Ergeb]]="ET",0,COUNTIFS($A$2:$A800,$A800,$B$2:$B800,$B800,$L$2:$L800,"&lt;&gt;ET"))</f>
        <v>0</v>
      </c>
      <c r="F800" s="11"/>
      <c r="G800" s="12"/>
      <c r="H800" s="18">
        <f>COUNTIFS('Rote Karten'!$A$2:$A$4,$A800,'Rote Karten'!$D$2:$D$4,"&lt;&gt;"&amp;$B800,'Rote Karten'!$B$2:$B$4,"&lt;"&amp;$F800,'Rote Karten'!$C$2:$C$4,"&lt;="&amp;$G800)-COUNTIFS('Rote Karten'!$A$2:$A$4,$A800,'Rote Karten'!$D$2:$D$4,$B800,'Rote Karten'!$B$2:$B$4,"&lt;"&amp;$F800,'Rote Karten'!$C$2:$C$4,"&lt;="&amp;$G800)</f>
        <v>0</v>
      </c>
      <c r="I800" s="17" t="str">
        <f>IF(OR($L800="Tor",$L800="ET"),_xlfn.IFNA(IF(VLOOKUP($A800,Spiele!$A$2:$C$16,3,FALSE)=$B800,COUNTIFS($L$2:$L800,"Tor",$B$2:$B800,$B800,$A$2:$A800,$A800)+COUNTIFS($L$2:$L800,"ET",$B$2:$B800,$B800,$A$2:$A800,$A800)&amp;":"&amp;COUNTIFS($L$2:$L800,"Tor",$B$2:$B800,"&lt;&gt;"&amp;$B800,$A$2:$A800,$A800)+COUNTIFS($L$2:$L800,"ET",$B$2:$B800,"&lt;&gt;"&amp;$B800,$A$2:$A800,$A800),COUNTIFS($L$2:$L800,"Tor",$B$2:$B800,"&lt;&gt;"&amp;$B800,$A$2:$A800,$A800)+COUNTIFS($L$2:$L800,"ET",$B$2:$B800,"&lt;&gt;"&amp;$B800,$A$2:$A800,$A800)&amp;":"&amp;COUNTIFS($L$2:$L800,"Tor",$B$2:$B800,$B800,$A$2:$A800,$A800)+COUNTIFS($L$2:$L800,"ET",$B$2:$B800,$B800,$A$2:$A800,$A800)),""),"")</f>
        <v/>
      </c>
      <c r="J800" s="18" t="str">
        <f>_xlfn.IFNA(IF(VLOOKUP($A800,Spiele!$A$2:$D$16,3,FALSE)=$B800,(COUNTIFS($L$1:$L799,"Tor",$B$1:$B799,$B800,$A$1:$A799,$A800)+COUNTIFS($L$1:$L799,"ET",$B$1:$B799,$B800,$A$1:$A799,$A800))-(COUNTIFS($L$1:$L799,"Tor",$B$1:$B799,"&lt;&gt;"&amp;$B800,$A$1:$A799,$A800)+COUNTIFS($L$1:$L799,"ET",$B$1:$B799,"&lt;&gt;"&amp;$B800,$A$1:$A799,$A800)),(COUNTIFS($L$1:$L799,"Tor",$B$1:$B799,$B800,$A$1:$A799,$A800)+COUNTIFS($L$1:$L799,"ET",$B$1:$B799,$B800,$A$1:$A799,$A800))-(COUNTIFS($L$1:$L799,"Tor",$B$1:$B799,"&lt;&gt;"&amp;$B800,$A$1:$A799,$A800)+COUNTIFS($L$1:$L799,"ET",$B$1:$B799,"&lt;&gt;"&amp;$B800,$A$1:$A799,$A800))),"")</f>
        <v/>
      </c>
      <c r="O800" s="17"/>
      <c r="AC800" s="14"/>
      <c r="AD800" s="14"/>
      <c r="AE800" s="18"/>
      <c r="AH800" s="19">
        <f t="shared" si="50"/>
        <v>0</v>
      </c>
      <c r="AI800" s="19">
        <f t="shared" si="51"/>
        <v>180</v>
      </c>
      <c r="AM800" s="19">
        <f>IF(Abschlüsse[[#This Row],[Ergeb]]="ET","",SQRT(($AF800-$AK800)^2+($AG800-$AL800)^2))</f>
        <v>0</v>
      </c>
      <c r="AO800" s="13"/>
      <c r="AP800" s="13"/>
      <c r="AQ800" s="19" t="str">
        <f t="shared" si="52"/>
        <v/>
      </c>
      <c r="AU800" s="19" t="str">
        <f t="shared" si="53"/>
        <v/>
      </c>
    </row>
    <row r="801" spans="3:47" ht="25.05" customHeight="1">
      <c r="C801" s="17" t="str">
        <f>IF($A801="","",IF(VLOOKUP($A801,Spiele!$A$2:$D$16,3,FALSE)=$B801,"H","G"))</f>
        <v/>
      </c>
      <c r="D801" s="17" t="str">
        <f>IF($B801="","",IF(VLOOKUP($A801,Spiele!$A$2:$F$16,3,FALSE)=$B801,VLOOKUP($A801,Spiele!$A$2:$F$16,4,FALSE),VLOOKUP($A801,Spiele!$A$2:$F$16,3,FALSE)))</f>
        <v/>
      </c>
      <c r="E801" s="18">
        <f>IF(Abschlüsse[[#This Row],[Ergeb]]="ET",0,COUNTIFS($A$2:$A801,$A801,$B$2:$B801,$B801,$L$2:$L801,"&lt;&gt;ET"))</f>
        <v>0</v>
      </c>
      <c r="F801" s="11"/>
      <c r="G801" s="12"/>
      <c r="H801" s="18">
        <f>COUNTIFS('Rote Karten'!$A$2:$A$4,$A801,'Rote Karten'!$D$2:$D$4,"&lt;&gt;"&amp;$B801,'Rote Karten'!$B$2:$B$4,"&lt;"&amp;$F801,'Rote Karten'!$C$2:$C$4,"&lt;="&amp;$G801)-COUNTIFS('Rote Karten'!$A$2:$A$4,$A801,'Rote Karten'!$D$2:$D$4,$B801,'Rote Karten'!$B$2:$B$4,"&lt;"&amp;$F801,'Rote Karten'!$C$2:$C$4,"&lt;="&amp;$G801)</f>
        <v>0</v>
      </c>
      <c r="I801" s="17" t="str">
        <f>IF(OR($L801="Tor",$L801="ET"),_xlfn.IFNA(IF(VLOOKUP($A801,Spiele!$A$2:$C$16,3,FALSE)=$B801,COUNTIFS($L$2:$L801,"Tor",$B$2:$B801,$B801,$A$2:$A801,$A801)+COUNTIFS($L$2:$L801,"ET",$B$2:$B801,$B801,$A$2:$A801,$A801)&amp;":"&amp;COUNTIFS($L$2:$L801,"Tor",$B$2:$B801,"&lt;&gt;"&amp;$B801,$A$2:$A801,$A801)+COUNTIFS($L$2:$L801,"ET",$B$2:$B801,"&lt;&gt;"&amp;$B801,$A$2:$A801,$A801),COUNTIFS($L$2:$L801,"Tor",$B$2:$B801,"&lt;&gt;"&amp;$B801,$A$2:$A801,$A801)+COUNTIFS($L$2:$L801,"ET",$B$2:$B801,"&lt;&gt;"&amp;$B801,$A$2:$A801,$A801)&amp;":"&amp;COUNTIFS($L$2:$L801,"Tor",$B$2:$B801,$B801,$A$2:$A801,$A801)+COUNTIFS($L$2:$L801,"ET",$B$2:$B801,$B801,$A$2:$A801,$A801)),""),"")</f>
        <v/>
      </c>
      <c r="J801" s="18" t="str">
        <f>_xlfn.IFNA(IF(VLOOKUP($A801,Spiele!$A$2:$D$16,3,FALSE)=$B801,(COUNTIFS($L$1:$L800,"Tor",$B$1:$B800,$B801,$A$1:$A800,$A801)+COUNTIFS($L$1:$L800,"ET",$B$1:$B800,$B801,$A$1:$A800,$A801))-(COUNTIFS($L$1:$L800,"Tor",$B$1:$B800,"&lt;&gt;"&amp;$B801,$A$1:$A800,$A801)+COUNTIFS($L$1:$L800,"ET",$B$1:$B800,"&lt;&gt;"&amp;$B801,$A$1:$A800,$A801)),(COUNTIFS($L$1:$L800,"Tor",$B$1:$B800,$B801,$A$1:$A800,$A801)+COUNTIFS($L$1:$L800,"ET",$B$1:$B800,$B801,$A$1:$A800,$A801))-(COUNTIFS($L$1:$L800,"Tor",$B$1:$B800,"&lt;&gt;"&amp;$B801,$A$1:$A800,$A801)+COUNTIFS($L$1:$L800,"ET",$B$1:$B800,"&lt;&gt;"&amp;$B801,$A$1:$A800,$A801))),"")</f>
        <v/>
      </c>
      <c r="O801" s="17"/>
      <c r="AC801" s="14"/>
      <c r="AD801" s="14"/>
      <c r="AE801" s="18"/>
      <c r="AH801" s="19">
        <f t="shared" si="50"/>
        <v>0</v>
      </c>
      <c r="AI801" s="19">
        <f t="shared" si="51"/>
        <v>180</v>
      </c>
      <c r="AM801" s="19">
        <f>IF(Abschlüsse[[#This Row],[Ergeb]]="ET","",SQRT(($AF801-$AK801)^2+($AG801-$AL801)^2))</f>
        <v>0</v>
      </c>
      <c r="AO801" s="13"/>
      <c r="AP801" s="13"/>
      <c r="AQ801" s="19" t="str">
        <f t="shared" si="52"/>
        <v/>
      </c>
      <c r="AU801" s="19" t="str">
        <f t="shared" si="53"/>
        <v/>
      </c>
    </row>
    <row r="802" spans="3:47" ht="25.05" customHeight="1">
      <c r="C802" s="17" t="str">
        <f>IF($A802="","",IF(VLOOKUP($A802,Spiele!$A$2:$D$16,3,FALSE)=$B802,"H","G"))</f>
        <v/>
      </c>
      <c r="D802" s="17" t="str">
        <f>IF($B802="","",IF(VLOOKUP($A802,Spiele!$A$2:$F$16,3,FALSE)=$B802,VLOOKUP($A802,Spiele!$A$2:$F$16,4,FALSE),VLOOKUP($A802,Spiele!$A$2:$F$16,3,FALSE)))</f>
        <v/>
      </c>
      <c r="E802" s="18">
        <f>IF(Abschlüsse[[#This Row],[Ergeb]]="ET",0,COUNTIFS($A$2:$A802,$A802,$B$2:$B802,$B802,$L$2:$L802,"&lt;&gt;ET"))</f>
        <v>0</v>
      </c>
      <c r="F802" s="11"/>
      <c r="G802" s="12"/>
      <c r="H802" s="18">
        <f>COUNTIFS('Rote Karten'!$A$2:$A$4,$A802,'Rote Karten'!$D$2:$D$4,"&lt;&gt;"&amp;$B802,'Rote Karten'!$B$2:$B$4,"&lt;"&amp;$F802,'Rote Karten'!$C$2:$C$4,"&lt;="&amp;$G802)-COUNTIFS('Rote Karten'!$A$2:$A$4,$A802,'Rote Karten'!$D$2:$D$4,$B802,'Rote Karten'!$B$2:$B$4,"&lt;"&amp;$F802,'Rote Karten'!$C$2:$C$4,"&lt;="&amp;$G802)</f>
        <v>0</v>
      </c>
      <c r="I802" s="17" t="str">
        <f>IF(OR($L802="Tor",$L802="ET"),_xlfn.IFNA(IF(VLOOKUP($A802,Spiele!$A$2:$C$16,3,FALSE)=$B802,COUNTIFS($L$2:$L802,"Tor",$B$2:$B802,$B802,$A$2:$A802,$A802)+COUNTIFS($L$2:$L802,"ET",$B$2:$B802,$B802,$A$2:$A802,$A802)&amp;":"&amp;COUNTIFS($L$2:$L802,"Tor",$B$2:$B802,"&lt;&gt;"&amp;$B802,$A$2:$A802,$A802)+COUNTIFS($L$2:$L802,"ET",$B$2:$B802,"&lt;&gt;"&amp;$B802,$A$2:$A802,$A802),COUNTIFS($L$2:$L802,"Tor",$B$2:$B802,"&lt;&gt;"&amp;$B802,$A$2:$A802,$A802)+COUNTIFS($L$2:$L802,"ET",$B$2:$B802,"&lt;&gt;"&amp;$B802,$A$2:$A802,$A802)&amp;":"&amp;COUNTIFS($L$2:$L802,"Tor",$B$2:$B802,$B802,$A$2:$A802,$A802)+COUNTIFS($L$2:$L802,"ET",$B$2:$B802,$B802,$A$2:$A802,$A802)),""),"")</f>
        <v/>
      </c>
      <c r="J802" s="18" t="str">
        <f>_xlfn.IFNA(IF(VLOOKUP($A802,Spiele!$A$2:$D$16,3,FALSE)=$B802,(COUNTIFS($L$1:$L801,"Tor",$B$1:$B801,$B802,$A$1:$A801,$A802)+COUNTIFS($L$1:$L801,"ET",$B$1:$B801,$B802,$A$1:$A801,$A802))-(COUNTIFS($L$1:$L801,"Tor",$B$1:$B801,"&lt;&gt;"&amp;$B802,$A$1:$A801,$A802)+COUNTIFS($L$1:$L801,"ET",$B$1:$B801,"&lt;&gt;"&amp;$B802,$A$1:$A801,$A802)),(COUNTIFS($L$1:$L801,"Tor",$B$1:$B801,$B802,$A$1:$A801,$A802)+COUNTIFS($L$1:$L801,"ET",$B$1:$B801,$B802,$A$1:$A801,$A802))-(COUNTIFS($L$1:$L801,"Tor",$B$1:$B801,"&lt;&gt;"&amp;$B802,$A$1:$A801,$A802)+COUNTIFS($L$1:$L801,"ET",$B$1:$B801,"&lt;&gt;"&amp;$B802,$A$1:$A801,$A802))),"")</f>
        <v/>
      </c>
      <c r="L802" s="18"/>
      <c r="M802" s="3"/>
      <c r="O802" s="17"/>
      <c r="AA802" s="22"/>
      <c r="AB802" s="18"/>
      <c r="AC802" s="14"/>
      <c r="AD802" s="14"/>
      <c r="AE802" s="18"/>
      <c r="AH802" s="19">
        <f t="shared" si="50"/>
        <v>0</v>
      </c>
      <c r="AI802" s="19">
        <f t="shared" si="51"/>
        <v>180</v>
      </c>
      <c r="AJ802" s="3"/>
      <c r="AM802" s="19">
        <f>IF(Abschlüsse[[#This Row],[Ergeb]]="ET","",SQRT(($AF802-$AK802)^2+($AG802-$AL802)^2))</f>
        <v>0</v>
      </c>
      <c r="AO802" s="13"/>
      <c r="AP802" s="13"/>
      <c r="AQ802" s="19" t="str">
        <f t="shared" si="52"/>
        <v/>
      </c>
      <c r="AU802" s="19" t="str">
        <f t="shared" si="53"/>
        <v/>
      </c>
    </row>
    <row r="803" spans="3:47" ht="25.05" customHeight="1">
      <c r="C803" s="17" t="str">
        <f>IF($A803="","",IF(VLOOKUP($A803,Spiele!$A$2:$D$16,3,FALSE)=$B803,"H","G"))</f>
        <v/>
      </c>
      <c r="D803" s="17" t="str">
        <f>IF($B803="","",IF(VLOOKUP($A803,Spiele!$A$2:$F$16,3,FALSE)=$B803,VLOOKUP($A803,Spiele!$A$2:$F$16,4,FALSE),VLOOKUP($A803,Spiele!$A$2:$F$16,3,FALSE)))</f>
        <v/>
      </c>
      <c r="E803" s="18">
        <f>IF(Abschlüsse[[#This Row],[Ergeb]]="ET",0,COUNTIFS($A$2:$A803,$A803,$B$2:$B803,$B803,$L$2:$L803,"&lt;&gt;ET"))</f>
        <v>0</v>
      </c>
      <c r="F803" s="11"/>
      <c r="G803" s="12"/>
      <c r="H803" s="18">
        <f>COUNTIFS('Rote Karten'!$A$2:$A$4,$A803,'Rote Karten'!$D$2:$D$4,"&lt;&gt;"&amp;$B803,'Rote Karten'!$B$2:$B$4,"&lt;"&amp;$F803,'Rote Karten'!$C$2:$C$4,"&lt;="&amp;$G803)-COUNTIFS('Rote Karten'!$A$2:$A$4,$A803,'Rote Karten'!$D$2:$D$4,$B803,'Rote Karten'!$B$2:$B$4,"&lt;"&amp;$F803,'Rote Karten'!$C$2:$C$4,"&lt;="&amp;$G803)</f>
        <v>0</v>
      </c>
      <c r="I803" s="17" t="str">
        <f>IF(OR($L803="Tor",$L803="ET"),_xlfn.IFNA(IF(VLOOKUP($A803,Spiele!$A$2:$C$16,3,FALSE)=$B803,COUNTIFS($L$2:$L803,"Tor",$B$2:$B803,$B803,$A$2:$A803,$A803)+COUNTIFS($L$2:$L803,"ET",$B$2:$B803,$B803,$A$2:$A803,$A803)&amp;":"&amp;COUNTIFS($L$2:$L803,"Tor",$B$2:$B803,"&lt;&gt;"&amp;$B803,$A$2:$A803,$A803)+COUNTIFS($L$2:$L803,"ET",$B$2:$B803,"&lt;&gt;"&amp;$B803,$A$2:$A803,$A803),COUNTIFS($L$2:$L803,"Tor",$B$2:$B803,"&lt;&gt;"&amp;$B803,$A$2:$A803,$A803)+COUNTIFS($L$2:$L803,"ET",$B$2:$B803,"&lt;&gt;"&amp;$B803,$A$2:$A803,$A803)&amp;":"&amp;COUNTIFS($L$2:$L803,"Tor",$B$2:$B803,$B803,$A$2:$A803,$A803)+COUNTIFS($L$2:$L803,"ET",$B$2:$B803,$B803,$A$2:$A803,$A803)),""),"")</f>
        <v/>
      </c>
      <c r="J803" s="18" t="str">
        <f>_xlfn.IFNA(IF(VLOOKUP($A803,Spiele!$A$2:$D$16,3,FALSE)=$B803,(COUNTIFS($L$1:$L802,"Tor",$B$1:$B802,$B803,$A$1:$A802,$A803)+COUNTIFS($L$1:$L802,"ET",$B$1:$B802,$B803,$A$1:$A802,$A803))-(COUNTIFS($L$1:$L802,"Tor",$B$1:$B802,"&lt;&gt;"&amp;$B803,$A$1:$A802,$A803)+COUNTIFS($L$1:$L802,"ET",$B$1:$B802,"&lt;&gt;"&amp;$B803,$A$1:$A802,$A803)),(COUNTIFS($L$1:$L802,"Tor",$B$1:$B802,$B803,$A$1:$A802,$A803)+COUNTIFS($L$1:$L802,"ET",$B$1:$B802,$B803,$A$1:$A802,$A803))-(COUNTIFS($L$1:$L802,"Tor",$B$1:$B802,"&lt;&gt;"&amp;$B803,$A$1:$A802,$A803)+COUNTIFS($L$1:$L802,"ET",$B$1:$B802,"&lt;&gt;"&amp;$B803,$A$1:$A802,$A803))),"")</f>
        <v/>
      </c>
      <c r="O803" s="17"/>
      <c r="AC803" s="14"/>
      <c r="AD803" s="14"/>
      <c r="AE803" s="18"/>
      <c r="AH803" s="19">
        <f t="shared" si="50"/>
        <v>0</v>
      </c>
      <c r="AI803" s="19">
        <f t="shared" si="51"/>
        <v>180</v>
      </c>
      <c r="AM803" s="19">
        <f>IF(Abschlüsse[[#This Row],[Ergeb]]="ET","",SQRT(($AF803-$AK803)^2+($AG803-$AL803)^2))</f>
        <v>0</v>
      </c>
      <c r="AO803" s="13"/>
      <c r="AP803" s="13"/>
      <c r="AQ803" s="19" t="str">
        <f t="shared" si="52"/>
        <v/>
      </c>
      <c r="AU803" s="19" t="str">
        <f t="shared" si="53"/>
        <v/>
      </c>
    </row>
    <row r="804" spans="3:47" ht="25.05" customHeight="1">
      <c r="C804" s="17" t="str">
        <f>IF($A804="","",IF(VLOOKUP($A804,Spiele!$A$2:$D$16,3,FALSE)=$B804,"H","G"))</f>
        <v/>
      </c>
      <c r="D804" s="17" t="str">
        <f>IF($B804="","",IF(VLOOKUP($A804,Spiele!$A$2:$F$16,3,FALSE)=$B804,VLOOKUP($A804,Spiele!$A$2:$F$16,4,FALSE),VLOOKUP($A804,Spiele!$A$2:$F$16,3,FALSE)))</f>
        <v/>
      </c>
      <c r="E804" s="18">
        <f>IF(Abschlüsse[[#This Row],[Ergeb]]="ET",0,COUNTIFS($A$2:$A804,$A804,$B$2:$B804,$B804,$L$2:$L804,"&lt;&gt;ET"))</f>
        <v>0</v>
      </c>
      <c r="F804" s="11"/>
      <c r="G804" s="12"/>
      <c r="H804" s="18">
        <f>COUNTIFS('Rote Karten'!$A$2:$A$4,$A804,'Rote Karten'!$D$2:$D$4,"&lt;&gt;"&amp;$B804,'Rote Karten'!$B$2:$B$4,"&lt;"&amp;$F804,'Rote Karten'!$C$2:$C$4,"&lt;="&amp;$G804)-COUNTIFS('Rote Karten'!$A$2:$A$4,$A804,'Rote Karten'!$D$2:$D$4,$B804,'Rote Karten'!$B$2:$B$4,"&lt;"&amp;$F804,'Rote Karten'!$C$2:$C$4,"&lt;="&amp;$G804)</f>
        <v>0</v>
      </c>
      <c r="I804" s="17" t="str">
        <f>IF(OR($L804="Tor",$L804="ET"),_xlfn.IFNA(IF(VLOOKUP($A804,Spiele!$A$2:$C$16,3,FALSE)=$B804,COUNTIFS($L$2:$L804,"Tor",$B$2:$B804,$B804,$A$2:$A804,$A804)+COUNTIFS($L$2:$L804,"ET",$B$2:$B804,$B804,$A$2:$A804,$A804)&amp;":"&amp;COUNTIFS($L$2:$L804,"Tor",$B$2:$B804,"&lt;&gt;"&amp;$B804,$A$2:$A804,$A804)+COUNTIFS($L$2:$L804,"ET",$B$2:$B804,"&lt;&gt;"&amp;$B804,$A$2:$A804,$A804),COUNTIFS($L$2:$L804,"Tor",$B$2:$B804,"&lt;&gt;"&amp;$B804,$A$2:$A804,$A804)+COUNTIFS($L$2:$L804,"ET",$B$2:$B804,"&lt;&gt;"&amp;$B804,$A$2:$A804,$A804)&amp;":"&amp;COUNTIFS($L$2:$L804,"Tor",$B$2:$B804,$B804,$A$2:$A804,$A804)+COUNTIFS($L$2:$L804,"ET",$B$2:$B804,$B804,$A$2:$A804,$A804)),""),"")</f>
        <v/>
      </c>
      <c r="J804" s="18" t="str">
        <f>_xlfn.IFNA(IF(VLOOKUP($A804,Spiele!$A$2:$D$16,3,FALSE)=$B804,(COUNTIFS($L$1:$L803,"Tor",$B$1:$B803,$B804,$A$1:$A803,$A804)+COUNTIFS($L$1:$L803,"ET",$B$1:$B803,$B804,$A$1:$A803,$A804))-(COUNTIFS($L$1:$L803,"Tor",$B$1:$B803,"&lt;&gt;"&amp;$B804,$A$1:$A803,$A804)+COUNTIFS($L$1:$L803,"ET",$B$1:$B803,"&lt;&gt;"&amp;$B804,$A$1:$A803,$A804)),(COUNTIFS($L$1:$L803,"Tor",$B$1:$B803,$B804,$A$1:$A803,$A804)+COUNTIFS($L$1:$L803,"ET",$B$1:$B803,$B804,$A$1:$A803,$A804))-(COUNTIFS($L$1:$L803,"Tor",$B$1:$B803,"&lt;&gt;"&amp;$B804,$A$1:$A803,$A804)+COUNTIFS($L$1:$L803,"ET",$B$1:$B803,"&lt;&gt;"&amp;$B804,$A$1:$A803,$A804))),"")</f>
        <v/>
      </c>
      <c r="O804" s="17"/>
      <c r="AC804" s="14"/>
      <c r="AD804" s="14"/>
      <c r="AE804" s="18"/>
      <c r="AH804" s="19">
        <f t="shared" si="50"/>
        <v>0</v>
      </c>
      <c r="AI804" s="19">
        <f t="shared" si="51"/>
        <v>180</v>
      </c>
      <c r="AM804" s="19">
        <f>IF(Abschlüsse[[#This Row],[Ergeb]]="ET","",SQRT(($AF804-$AK804)^2+($AG804-$AL804)^2))</f>
        <v>0</v>
      </c>
      <c r="AO804" s="13"/>
      <c r="AP804" s="13"/>
      <c r="AQ804" s="19" t="str">
        <f t="shared" si="52"/>
        <v/>
      </c>
      <c r="AU804" s="19" t="str">
        <f t="shared" si="53"/>
        <v/>
      </c>
    </row>
    <row r="805" spans="3:47" ht="25.05" customHeight="1">
      <c r="C805" s="17" t="str">
        <f>IF($A805="","",IF(VLOOKUP($A805,Spiele!$A$2:$D$16,3,FALSE)=$B805,"H","G"))</f>
        <v/>
      </c>
      <c r="D805" s="17" t="str">
        <f>IF($B805="","",IF(VLOOKUP($A805,Spiele!$A$2:$F$16,3,FALSE)=$B805,VLOOKUP($A805,Spiele!$A$2:$F$16,4,FALSE),VLOOKUP($A805,Spiele!$A$2:$F$16,3,FALSE)))</f>
        <v/>
      </c>
      <c r="E805" s="18">
        <f>IF(Abschlüsse[[#This Row],[Ergeb]]="ET",0,COUNTIFS($A$2:$A805,$A805,$B$2:$B805,$B805,$L$2:$L805,"&lt;&gt;ET"))</f>
        <v>0</v>
      </c>
      <c r="F805" s="11"/>
      <c r="G805" s="12"/>
      <c r="H805" s="18">
        <f>COUNTIFS('Rote Karten'!$A$2:$A$4,$A805,'Rote Karten'!$D$2:$D$4,"&lt;&gt;"&amp;$B805,'Rote Karten'!$B$2:$B$4,"&lt;"&amp;$F805,'Rote Karten'!$C$2:$C$4,"&lt;="&amp;$G805)-COUNTIFS('Rote Karten'!$A$2:$A$4,$A805,'Rote Karten'!$D$2:$D$4,$B805,'Rote Karten'!$B$2:$B$4,"&lt;"&amp;$F805,'Rote Karten'!$C$2:$C$4,"&lt;="&amp;$G805)</f>
        <v>0</v>
      </c>
      <c r="I805" s="17" t="str">
        <f>IF(OR($L805="Tor",$L805="ET"),_xlfn.IFNA(IF(VLOOKUP($A805,Spiele!$A$2:$C$16,3,FALSE)=$B805,COUNTIFS($L$2:$L805,"Tor",$B$2:$B805,$B805,$A$2:$A805,$A805)+COUNTIFS($L$2:$L805,"ET",$B$2:$B805,$B805,$A$2:$A805,$A805)&amp;":"&amp;COUNTIFS($L$2:$L805,"Tor",$B$2:$B805,"&lt;&gt;"&amp;$B805,$A$2:$A805,$A805)+COUNTIFS($L$2:$L805,"ET",$B$2:$B805,"&lt;&gt;"&amp;$B805,$A$2:$A805,$A805),COUNTIFS($L$2:$L805,"Tor",$B$2:$B805,"&lt;&gt;"&amp;$B805,$A$2:$A805,$A805)+COUNTIFS($L$2:$L805,"ET",$B$2:$B805,"&lt;&gt;"&amp;$B805,$A$2:$A805,$A805)&amp;":"&amp;COUNTIFS($L$2:$L805,"Tor",$B$2:$B805,$B805,$A$2:$A805,$A805)+COUNTIFS($L$2:$L805,"ET",$B$2:$B805,$B805,$A$2:$A805,$A805)),""),"")</f>
        <v/>
      </c>
      <c r="J805" s="18" t="str">
        <f>_xlfn.IFNA(IF(VLOOKUP($A805,Spiele!$A$2:$D$16,3,FALSE)=$B805,(COUNTIFS($L$1:$L804,"Tor",$B$1:$B804,$B805,$A$1:$A804,$A805)+COUNTIFS($L$1:$L804,"ET",$B$1:$B804,$B805,$A$1:$A804,$A805))-(COUNTIFS($L$1:$L804,"Tor",$B$1:$B804,"&lt;&gt;"&amp;$B805,$A$1:$A804,$A805)+COUNTIFS($L$1:$L804,"ET",$B$1:$B804,"&lt;&gt;"&amp;$B805,$A$1:$A804,$A805)),(COUNTIFS($L$1:$L804,"Tor",$B$1:$B804,$B805,$A$1:$A804,$A805)+COUNTIFS($L$1:$L804,"ET",$B$1:$B804,$B805,$A$1:$A804,$A805))-(COUNTIFS($L$1:$L804,"Tor",$B$1:$B804,"&lt;&gt;"&amp;$B805,$A$1:$A804,$A805)+COUNTIFS($L$1:$L804,"ET",$B$1:$B804,"&lt;&gt;"&amp;$B805,$A$1:$A804,$A805))),"")</f>
        <v/>
      </c>
      <c r="O805" s="17"/>
      <c r="AC805" s="14"/>
      <c r="AD805" s="14"/>
      <c r="AE805" s="18"/>
      <c r="AH805" s="19">
        <f t="shared" si="50"/>
        <v>0</v>
      </c>
      <c r="AI805" s="19">
        <f t="shared" si="51"/>
        <v>180</v>
      </c>
      <c r="AM805" s="19">
        <f>IF(Abschlüsse[[#This Row],[Ergeb]]="ET","",SQRT(($AF805-$AK805)^2+($AG805-$AL805)^2))</f>
        <v>0</v>
      </c>
      <c r="AO805" s="13"/>
      <c r="AP805" s="13"/>
      <c r="AQ805" s="19" t="str">
        <f t="shared" si="52"/>
        <v/>
      </c>
      <c r="AU805" s="19" t="str">
        <f t="shared" si="53"/>
        <v/>
      </c>
    </row>
    <row r="806" spans="3:47" ht="25.05" customHeight="1">
      <c r="C806" s="17" t="str">
        <f>IF($A806="","",IF(VLOOKUP($A806,Spiele!$A$2:$D$16,3,FALSE)=$B806,"H","G"))</f>
        <v/>
      </c>
      <c r="D806" s="17" t="str">
        <f>IF($B806="","",IF(VLOOKUP($A806,Spiele!$A$2:$F$16,3,FALSE)=$B806,VLOOKUP($A806,Spiele!$A$2:$F$16,4,FALSE),VLOOKUP($A806,Spiele!$A$2:$F$16,3,FALSE)))</f>
        <v/>
      </c>
      <c r="E806" s="18">
        <f>IF(Abschlüsse[[#This Row],[Ergeb]]="ET",0,COUNTIFS($A$2:$A806,$A806,$B$2:$B806,$B806,$L$2:$L806,"&lt;&gt;ET"))</f>
        <v>0</v>
      </c>
      <c r="F806" s="11"/>
      <c r="G806" s="12"/>
      <c r="H806" s="18">
        <f>COUNTIFS('Rote Karten'!$A$2:$A$4,$A806,'Rote Karten'!$D$2:$D$4,"&lt;&gt;"&amp;$B806,'Rote Karten'!$B$2:$B$4,"&lt;"&amp;$F806,'Rote Karten'!$C$2:$C$4,"&lt;="&amp;$G806)-COUNTIFS('Rote Karten'!$A$2:$A$4,$A806,'Rote Karten'!$D$2:$D$4,$B806,'Rote Karten'!$B$2:$B$4,"&lt;"&amp;$F806,'Rote Karten'!$C$2:$C$4,"&lt;="&amp;$G806)</f>
        <v>0</v>
      </c>
      <c r="I806" s="17" t="str">
        <f>IF(OR($L806="Tor",$L806="ET"),_xlfn.IFNA(IF(VLOOKUP($A806,Spiele!$A$2:$C$16,3,FALSE)=$B806,COUNTIFS($L$2:$L806,"Tor",$B$2:$B806,$B806,$A$2:$A806,$A806)+COUNTIFS($L$2:$L806,"ET",$B$2:$B806,$B806,$A$2:$A806,$A806)&amp;":"&amp;COUNTIFS($L$2:$L806,"Tor",$B$2:$B806,"&lt;&gt;"&amp;$B806,$A$2:$A806,$A806)+COUNTIFS($L$2:$L806,"ET",$B$2:$B806,"&lt;&gt;"&amp;$B806,$A$2:$A806,$A806),COUNTIFS($L$2:$L806,"Tor",$B$2:$B806,"&lt;&gt;"&amp;$B806,$A$2:$A806,$A806)+COUNTIFS($L$2:$L806,"ET",$B$2:$B806,"&lt;&gt;"&amp;$B806,$A$2:$A806,$A806)&amp;":"&amp;COUNTIFS($L$2:$L806,"Tor",$B$2:$B806,$B806,$A$2:$A806,$A806)+COUNTIFS($L$2:$L806,"ET",$B$2:$B806,$B806,$A$2:$A806,$A806)),""),"")</f>
        <v/>
      </c>
      <c r="J806" s="18" t="str">
        <f>_xlfn.IFNA(IF(VLOOKUP($A806,Spiele!$A$2:$D$16,3,FALSE)=$B806,(COUNTIFS($L$1:$L805,"Tor",$B$1:$B805,$B806,$A$1:$A805,$A806)+COUNTIFS($L$1:$L805,"ET",$B$1:$B805,$B806,$A$1:$A805,$A806))-(COUNTIFS($L$1:$L805,"Tor",$B$1:$B805,"&lt;&gt;"&amp;$B806,$A$1:$A805,$A806)+COUNTIFS($L$1:$L805,"ET",$B$1:$B805,"&lt;&gt;"&amp;$B806,$A$1:$A805,$A806)),(COUNTIFS($L$1:$L805,"Tor",$B$1:$B805,$B806,$A$1:$A805,$A806)+COUNTIFS($L$1:$L805,"ET",$B$1:$B805,$B806,$A$1:$A805,$A806))-(COUNTIFS($L$1:$L805,"Tor",$B$1:$B805,"&lt;&gt;"&amp;$B806,$A$1:$A805,$A806)+COUNTIFS($L$1:$L805,"ET",$B$1:$B805,"&lt;&gt;"&amp;$B806,$A$1:$A805,$A806))),"")</f>
        <v/>
      </c>
      <c r="O806" s="17"/>
      <c r="AC806" s="14"/>
      <c r="AD806" s="14"/>
      <c r="AE806" s="18"/>
      <c r="AH806" s="19">
        <f t="shared" si="50"/>
        <v>0</v>
      </c>
      <c r="AI806" s="19">
        <f t="shared" si="51"/>
        <v>180</v>
      </c>
      <c r="AM806" s="19">
        <f>IF(Abschlüsse[[#This Row],[Ergeb]]="ET","",SQRT(($AF806-$AK806)^2+($AG806-$AL806)^2))</f>
        <v>0</v>
      </c>
      <c r="AO806" s="13"/>
      <c r="AP806" s="13"/>
      <c r="AQ806" s="19" t="str">
        <f t="shared" si="52"/>
        <v/>
      </c>
      <c r="AU806" s="19" t="str">
        <f t="shared" si="53"/>
        <v/>
      </c>
    </row>
    <row r="807" spans="3:47" ht="25.05" customHeight="1">
      <c r="C807" s="17" t="str">
        <f>IF($A807="","",IF(VLOOKUP($A807,Spiele!$A$2:$D$16,3,FALSE)=$B807,"H","G"))</f>
        <v/>
      </c>
      <c r="D807" s="17" t="str">
        <f>IF($B807="","",IF(VLOOKUP($A807,Spiele!$A$2:$F$16,3,FALSE)=$B807,VLOOKUP($A807,Spiele!$A$2:$F$16,4,FALSE),VLOOKUP($A807,Spiele!$A$2:$F$16,3,FALSE)))</f>
        <v/>
      </c>
      <c r="E807" s="18">
        <f>IF(Abschlüsse[[#This Row],[Ergeb]]="ET",0,COUNTIFS($A$2:$A807,$A807,$B$2:$B807,$B807,$L$2:$L807,"&lt;&gt;ET"))</f>
        <v>0</v>
      </c>
      <c r="F807" s="11"/>
      <c r="G807" s="12"/>
      <c r="H807" s="18">
        <f>COUNTIFS('Rote Karten'!$A$2:$A$4,$A807,'Rote Karten'!$D$2:$D$4,"&lt;&gt;"&amp;$B807,'Rote Karten'!$B$2:$B$4,"&lt;"&amp;$F807,'Rote Karten'!$C$2:$C$4,"&lt;="&amp;$G807)-COUNTIFS('Rote Karten'!$A$2:$A$4,$A807,'Rote Karten'!$D$2:$D$4,$B807,'Rote Karten'!$B$2:$B$4,"&lt;"&amp;$F807,'Rote Karten'!$C$2:$C$4,"&lt;="&amp;$G807)</f>
        <v>0</v>
      </c>
      <c r="I807" s="17" t="str">
        <f>IF(OR($L807="Tor",$L807="ET"),_xlfn.IFNA(IF(VLOOKUP($A807,Spiele!$A$2:$C$16,3,FALSE)=$B807,COUNTIFS($L$2:$L807,"Tor",$B$2:$B807,$B807,$A$2:$A807,$A807)+COUNTIFS($L$2:$L807,"ET",$B$2:$B807,$B807,$A$2:$A807,$A807)&amp;":"&amp;COUNTIFS($L$2:$L807,"Tor",$B$2:$B807,"&lt;&gt;"&amp;$B807,$A$2:$A807,$A807)+COUNTIFS($L$2:$L807,"ET",$B$2:$B807,"&lt;&gt;"&amp;$B807,$A$2:$A807,$A807),COUNTIFS($L$2:$L807,"Tor",$B$2:$B807,"&lt;&gt;"&amp;$B807,$A$2:$A807,$A807)+COUNTIFS($L$2:$L807,"ET",$B$2:$B807,"&lt;&gt;"&amp;$B807,$A$2:$A807,$A807)&amp;":"&amp;COUNTIFS($L$2:$L807,"Tor",$B$2:$B807,$B807,$A$2:$A807,$A807)+COUNTIFS($L$2:$L807,"ET",$B$2:$B807,$B807,$A$2:$A807,$A807)),""),"")</f>
        <v/>
      </c>
      <c r="J807" s="18" t="str">
        <f>_xlfn.IFNA(IF(VLOOKUP($A807,Spiele!$A$2:$D$16,3,FALSE)=$B807,(COUNTIFS($L$1:$L806,"Tor",$B$1:$B806,$B807,$A$1:$A806,$A807)+COUNTIFS($L$1:$L806,"ET",$B$1:$B806,$B807,$A$1:$A806,$A807))-(COUNTIFS($L$1:$L806,"Tor",$B$1:$B806,"&lt;&gt;"&amp;$B807,$A$1:$A806,$A807)+COUNTIFS($L$1:$L806,"ET",$B$1:$B806,"&lt;&gt;"&amp;$B807,$A$1:$A806,$A807)),(COUNTIFS($L$1:$L806,"Tor",$B$1:$B806,$B807,$A$1:$A806,$A807)+COUNTIFS($L$1:$L806,"ET",$B$1:$B806,$B807,$A$1:$A806,$A807))-(COUNTIFS($L$1:$L806,"Tor",$B$1:$B806,"&lt;&gt;"&amp;$B807,$A$1:$A806,$A807)+COUNTIFS($L$1:$L806,"ET",$B$1:$B806,"&lt;&gt;"&amp;$B807,$A$1:$A806,$A807))),"")</f>
        <v/>
      </c>
      <c r="L807" s="18"/>
      <c r="M807" s="3"/>
      <c r="O807" s="17"/>
      <c r="AA807" s="22"/>
      <c r="AB807" s="18"/>
      <c r="AC807" s="14"/>
      <c r="AD807" s="14"/>
      <c r="AE807" s="18"/>
      <c r="AH807" s="19">
        <f t="shared" si="50"/>
        <v>0</v>
      </c>
      <c r="AI807" s="19">
        <f t="shared" si="51"/>
        <v>180</v>
      </c>
      <c r="AJ807" s="3"/>
      <c r="AM807" s="19">
        <f>IF(Abschlüsse[[#This Row],[Ergeb]]="ET","",SQRT(($AF807-$AK807)^2+($AG807-$AL807)^2))</f>
        <v>0</v>
      </c>
      <c r="AO807" s="13"/>
      <c r="AP807" s="13"/>
      <c r="AQ807" s="19" t="str">
        <f t="shared" si="52"/>
        <v/>
      </c>
      <c r="AU807" s="19" t="str">
        <f t="shared" si="53"/>
        <v/>
      </c>
    </row>
    <row r="808" spans="3:47" ht="25.05" customHeight="1">
      <c r="C808" s="17" t="str">
        <f>IF($A808="","",IF(VLOOKUP($A808,Spiele!$A$2:$D$16,3,FALSE)=$B808,"H","G"))</f>
        <v/>
      </c>
      <c r="D808" s="17" t="str">
        <f>IF($B808="","",IF(VLOOKUP($A808,Spiele!$A$2:$F$16,3,FALSE)=$B808,VLOOKUP($A808,Spiele!$A$2:$F$16,4,FALSE),VLOOKUP($A808,Spiele!$A$2:$F$16,3,FALSE)))</f>
        <v/>
      </c>
      <c r="E808" s="18">
        <f>IF(Abschlüsse[[#This Row],[Ergeb]]="ET",0,COUNTIFS($A$2:$A808,$A808,$B$2:$B808,$B808,$L$2:$L808,"&lt;&gt;ET"))</f>
        <v>0</v>
      </c>
      <c r="F808" s="11"/>
      <c r="G808" s="12"/>
      <c r="H808" s="18">
        <f>COUNTIFS('Rote Karten'!$A$2:$A$4,$A808,'Rote Karten'!$D$2:$D$4,"&lt;&gt;"&amp;$B808,'Rote Karten'!$B$2:$B$4,"&lt;"&amp;$F808,'Rote Karten'!$C$2:$C$4,"&lt;="&amp;$G808)-COUNTIFS('Rote Karten'!$A$2:$A$4,$A808,'Rote Karten'!$D$2:$D$4,$B808,'Rote Karten'!$B$2:$B$4,"&lt;"&amp;$F808,'Rote Karten'!$C$2:$C$4,"&lt;="&amp;$G808)</f>
        <v>0</v>
      </c>
      <c r="I808" s="17" t="str">
        <f>IF(OR($L808="Tor",$L808="ET"),_xlfn.IFNA(IF(VLOOKUP($A808,Spiele!$A$2:$C$16,3,FALSE)=$B808,COUNTIFS($L$2:$L808,"Tor",$B$2:$B808,$B808,$A$2:$A808,$A808)+COUNTIFS($L$2:$L808,"ET",$B$2:$B808,$B808,$A$2:$A808,$A808)&amp;":"&amp;COUNTIFS($L$2:$L808,"Tor",$B$2:$B808,"&lt;&gt;"&amp;$B808,$A$2:$A808,$A808)+COUNTIFS($L$2:$L808,"ET",$B$2:$B808,"&lt;&gt;"&amp;$B808,$A$2:$A808,$A808),COUNTIFS($L$2:$L808,"Tor",$B$2:$B808,"&lt;&gt;"&amp;$B808,$A$2:$A808,$A808)+COUNTIFS($L$2:$L808,"ET",$B$2:$B808,"&lt;&gt;"&amp;$B808,$A$2:$A808,$A808)&amp;":"&amp;COUNTIFS($L$2:$L808,"Tor",$B$2:$B808,$B808,$A$2:$A808,$A808)+COUNTIFS($L$2:$L808,"ET",$B$2:$B808,$B808,$A$2:$A808,$A808)),""),"")</f>
        <v/>
      </c>
      <c r="J808" s="18" t="str">
        <f>_xlfn.IFNA(IF(VLOOKUP($A808,Spiele!$A$2:$D$16,3,FALSE)=$B808,(COUNTIFS($L$1:$L807,"Tor",$B$1:$B807,$B808,$A$1:$A807,$A808)+COUNTIFS($L$1:$L807,"ET",$B$1:$B807,$B808,$A$1:$A807,$A808))-(COUNTIFS($L$1:$L807,"Tor",$B$1:$B807,"&lt;&gt;"&amp;$B808,$A$1:$A807,$A808)+COUNTIFS($L$1:$L807,"ET",$B$1:$B807,"&lt;&gt;"&amp;$B808,$A$1:$A807,$A808)),(COUNTIFS($L$1:$L807,"Tor",$B$1:$B807,$B808,$A$1:$A807,$A808)+COUNTIFS($L$1:$L807,"ET",$B$1:$B807,$B808,$A$1:$A807,$A808))-(COUNTIFS($L$1:$L807,"Tor",$B$1:$B807,"&lt;&gt;"&amp;$B808,$A$1:$A807,$A808)+COUNTIFS($L$1:$L807,"ET",$B$1:$B807,"&lt;&gt;"&amp;$B808,$A$1:$A807,$A808))),"")</f>
        <v/>
      </c>
      <c r="O808" s="17"/>
      <c r="AC808" s="14"/>
      <c r="AD808" s="14"/>
      <c r="AE808" s="18"/>
      <c r="AH808" s="19">
        <f t="shared" si="50"/>
        <v>0</v>
      </c>
      <c r="AI808" s="19">
        <f t="shared" si="51"/>
        <v>180</v>
      </c>
      <c r="AM808" s="19">
        <f>IF(Abschlüsse[[#This Row],[Ergeb]]="ET","",SQRT(($AF808-$AK808)^2+($AG808-$AL808)^2))</f>
        <v>0</v>
      </c>
      <c r="AO808" s="13"/>
      <c r="AP808" s="13"/>
      <c r="AQ808" s="19" t="str">
        <f t="shared" si="52"/>
        <v/>
      </c>
      <c r="AU808" s="19" t="str">
        <f t="shared" si="53"/>
        <v/>
      </c>
    </row>
    <row r="809" spans="3:47" ht="25.05" customHeight="1">
      <c r="C809" s="17" t="str">
        <f>IF($A809="","",IF(VLOOKUP($A809,Spiele!$A$2:$D$16,3,FALSE)=$B809,"H","G"))</f>
        <v/>
      </c>
      <c r="D809" s="17" t="str">
        <f>IF($B809="","",IF(VLOOKUP($A809,Spiele!$A$2:$F$16,3,FALSE)=$B809,VLOOKUP($A809,Spiele!$A$2:$F$16,4,FALSE),VLOOKUP($A809,Spiele!$A$2:$F$16,3,FALSE)))</f>
        <v/>
      </c>
      <c r="E809" s="18">
        <f>IF(Abschlüsse[[#This Row],[Ergeb]]="ET",0,COUNTIFS($A$2:$A809,$A809,$B$2:$B809,$B809,$L$2:$L809,"&lt;&gt;ET"))</f>
        <v>0</v>
      </c>
      <c r="F809" s="11"/>
      <c r="G809" s="12"/>
      <c r="H809" s="18">
        <f>COUNTIFS('Rote Karten'!$A$2:$A$4,$A809,'Rote Karten'!$D$2:$D$4,"&lt;&gt;"&amp;$B809,'Rote Karten'!$B$2:$B$4,"&lt;"&amp;$F809,'Rote Karten'!$C$2:$C$4,"&lt;="&amp;$G809)-COUNTIFS('Rote Karten'!$A$2:$A$4,$A809,'Rote Karten'!$D$2:$D$4,$B809,'Rote Karten'!$B$2:$B$4,"&lt;"&amp;$F809,'Rote Karten'!$C$2:$C$4,"&lt;="&amp;$G809)</f>
        <v>0</v>
      </c>
      <c r="I809" s="17" t="str">
        <f>IF(OR($L809="Tor",$L809="ET"),_xlfn.IFNA(IF(VLOOKUP($A809,Spiele!$A$2:$C$16,3,FALSE)=$B809,COUNTIFS($L$2:$L809,"Tor",$B$2:$B809,$B809,$A$2:$A809,$A809)+COUNTIFS($L$2:$L809,"ET",$B$2:$B809,$B809,$A$2:$A809,$A809)&amp;":"&amp;COUNTIFS($L$2:$L809,"Tor",$B$2:$B809,"&lt;&gt;"&amp;$B809,$A$2:$A809,$A809)+COUNTIFS($L$2:$L809,"ET",$B$2:$B809,"&lt;&gt;"&amp;$B809,$A$2:$A809,$A809),COUNTIFS($L$2:$L809,"Tor",$B$2:$B809,"&lt;&gt;"&amp;$B809,$A$2:$A809,$A809)+COUNTIFS($L$2:$L809,"ET",$B$2:$B809,"&lt;&gt;"&amp;$B809,$A$2:$A809,$A809)&amp;":"&amp;COUNTIFS($L$2:$L809,"Tor",$B$2:$B809,$B809,$A$2:$A809,$A809)+COUNTIFS($L$2:$L809,"ET",$B$2:$B809,$B809,$A$2:$A809,$A809)),""),"")</f>
        <v/>
      </c>
      <c r="J809" s="18" t="str">
        <f>_xlfn.IFNA(IF(VLOOKUP($A809,Spiele!$A$2:$D$16,3,FALSE)=$B809,(COUNTIFS($L$1:$L808,"Tor",$B$1:$B808,$B809,$A$1:$A808,$A809)+COUNTIFS($L$1:$L808,"ET",$B$1:$B808,$B809,$A$1:$A808,$A809))-(COUNTIFS($L$1:$L808,"Tor",$B$1:$B808,"&lt;&gt;"&amp;$B809,$A$1:$A808,$A809)+COUNTIFS($L$1:$L808,"ET",$B$1:$B808,"&lt;&gt;"&amp;$B809,$A$1:$A808,$A809)),(COUNTIFS($L$1:$L808,"Tor",$B$1:$B808,$B809,$A$1:$A808,$A809)+COUNTIFS($L$1:$L808,"ET",$B$1:$B808,$B809,$A$1:$A808,$A809))-(COUNTIFS($L$1:$L808,"Tor",$B$1:$B808,"&lt;&gt;"&amp;$B809,$A$1:$A808,$A809)+COUNTIFS($L$1:$L808,"ET",$B$1:$B808,"&lt;&gt;"&amp;$B809,$A$1:$A808,$A809))),"")</f>
        <v/>
      </c>
      <c r="O809" s="17"/>
      <c r="AC809" s="14"/>
      <c r="AD809" s="14"/>
      <c r="AE809" s="18"/>
      <c r="AH809" s="19">
        <f t="shared" si="50"/>
        <v>0</v>
      </c>
      <c r="AI809" s="19">
        <f t="shared" si="51"/>
        <v>180</v>
      </c>
      <c r="AM809" s="19">
        <f>IF(Abschlüsse[[#This Row],[Ergeb]]="ET","",SQRT(($AF809-$AK809)^2+($AG809-$AL809)^2))</f>
        <v>0</v>
      </c>
      <c r="AO809" s="13"/>
      <c r="AP809" s="13"/>
      <c r="AQ809" s="19" t="str">
        <f t="shared" si="52"/>
        <v/>
      </c>
      <c r="AU809" s="19" t="str">
        <f t="shared" si="53"/>
        <v/>
      </c>
    </row>
    <row r="810" spans="3:47" ht="25.05" customHeight="1">
      <c r="C810" s="17" t="str">
        <f>IF($A810="","",IF(VLOOKUP($A810,Spiele!$A$2:$D$16,3,FALSE)=$B810,"H","G"))</f>
        <v/>
      </c>
      <c r="D810" s="17" t="str">
        <f>IF($B810="","",IF(VLOOKUP($A810,Spiele!$A$2:$F$16,3,FALSE)=$B810,VLOOKUP($A810,Spiele!$A$2:$F$16,4,FALSE),VLOOKUP($A810,Spiele!$A$2:$F$16,3,FALSE)))</f>
        <v/>
      </c>
      <c r="E810" s="18">
        <f>IF(Abschlüsse[[#This Row],[Ergeb]]="ET",0,COUNTIFS($A$2:$A810,$A810,$B$2:$B810,$B810,$L$2:$L810,"&lt;&gt;ET"))</f>
        <v>0</v>
      </c>
      <c r="F810" s="11"/>
      <c r="G810" s="12"/>
      <c r="H810" s="18">
        <f>COUNTIFS('Rote Karten'!$A$2:$A$4,$A810,'Rote Karten'!$D$2:$D$4,"&lt;&gt;"&amp;$B810,'Rote Karten'!$B$2:$B$4,"&lt;"&amp;$F810,'Rote Karten'!$C$2:$C$4,"&lt;="&amp;$G810)-COUNTIFS('Rote Karten'!$A$2:$A$4,$A810,'Rote Karten'!$D$2:$D$4,$B810,'Rote Karten'!$B$2:$B$4,"&lt;"&amp;$F810,'Rote Karten'!$C$2:$C$4,"&lt;="&amp;$G810)</f>
        <v>0</v>
      </c>
      <c r="I810" s="17" t="str">
        <f>IF(OR($L810="Tor",$L810="ET"),_xlfn.IFNA(IF(VLOOKUP($A810,Spiele!$A$2:$C$16,3,FALSE)=$B810,COUNTIFS($L$2:$L810,"Tor",$B$2:$B810,$B810,$A$2:$A810,$A810)+COUNTIFS($L$2:$L810,"ET",$B$2:$B810,$B810,$A$2:$A810,$A810)&amp;":"&amp;COUNTIFS($L$2:$L810,"Tor",$B$2:$B810,"&lt;&gt;"&amp;$B810,$A$2:$A810,$A810)+COUNTIFS($L$2:$L810,"ET",$B$2:$B810,"&lt;&gt;"&amp;$B810,$A$2:$A810,$A810),COUNTIFS($L$2:$L810,"Tor",$B$2:$B810,"&lt;&gt;"&amp;$B810,$A$2:$A810,$A810)+COUNTIFS($L$2:$L810,"ET",$B$2:$B810,"&lt;&gt;"&amp;$B810,$A$2:$A810,$A810)&amp;":"&amp;COUNTIFS($L$2:$L810,"Tor",$B$2:$B810,$B810,$A$2:$A810,$A810)+COUNTIFS($L$2:$L810,"ET",$B$2:$B810,$B810,$A$2:$A810,$A810)),""),"")</f>
        <v/>
      </c>
      <c r="J810" s="18" t="str">
        <f>_xlfn.IFNA(IF(VLOOKUP($A810,Spiele!$A$2:$D$16,3,FALSE)=$B810,(COUNTIFS($L$1:$L809,"Tor",$B$1:$B809,$B810,$A$1:$A809,$A810)+COUNTIFS($L$1:$L809,"ET",$B$1:$B809,$B810,$A$1:$A809,$A810))-(COUNTIFS($L$1:$L809,"Tor",$B$1:$B809,"&lt;&gt;"&amp;$B810,$A$1:$A809,$A810)+COUNTIFS($L$1:$L809,"ET",$B$1:$B809,"&lt;&gt;"&amp;$B810,$A$1:$A809,$A810)),(COUNTIFS($L$1:$L809,"Tor",$B$1:$B809,$B810,$A$1:$A809,$A810)+COUNTIFS($L$1:$L809,"ET",$B$1:$B809,$B810,$A$1:$A809,$A810))-(COUNTIFS($L$1:$L809,"Tor",$B$1:$B809,"&lt;&gt;"&amp;$B810,$A$1:$A809,$A810)+COUNTIFS($L$1:$L809,"ET",$B$1:$B809,"&lt;&gt;"&amp;$B810,$A$1:$A809,$A810))),"")</f>
        <v/>
      </c>
      <c r="O810" s="17"/>
      <c r="AC810" s="14"/>
      <c r="AD810" s="14"/>
      <c r="AE810" s="18"/>
      <c r="AH810" s="19">
        <f t="shared" si="50"/>
        <v>0</v>
      </c>
      <c r="AI810" s="19">
        <f t="shared" si="51"/>
        <v>180</v>
      </c>
      <c r="AM810" s="19">
        <f>IF(Abschlüsse[[#This Row],[Ergeb]]="ET","",SQRT(($AF810-$AK810)^2+($AG810-$AL810)^2))</f>
        <v>0</v>
      </c>
      <c r="AO810" s="13"/>
      <c r="AP810" s="13"/>
      <c r="AQ810" s="19" t="str">
        <f t="shared" si="52"/>
        <v/>
      </c>
      <c r="AU810" s="19" t="str">
        <f t="shared" si="53"/>
        <v/>
      </c>
    </row>
    <row r="811" spans="3:47" ht="25.05" customHeight="1">
      <c r="C811" s="17" t="str">
        <f>IF($A811="","",IF(VLOOKUP($A811,Spiele!$A$2:$D$16,3,FALSE)=$B811,"H","G"))</f>
        <v/>
      </c>
      <c r="D811" s="17" t="str">
        <f>IF($B811="","",IF(VLOOKUP($A811,Spiele!$A$2:$F$16,3,FALSE)=$B811,VLOOKUP($A811,Spiele!$A$2:$F$16,4,FALSE),VLOOKUP($A811,Spiele!$A$2:$F$16,3,FALSE)))</f>
        <v/>
      </c>
      <c r="E811" s="18">
        <f>IF(Abschlüsse[[#This Row],[Ergeb]]="ET",0,COUNTIFS($A$2:$A811,$A811,$B$2:$B811,$B811,$L$2:$L811,"&lt;&gt;ET"))</f>
        <v>0</v>
      </c>
      <c r="F811" s="11"/>
      <c r="G811" s="12"/>
      <c r="H811" s="18">
        <f>COUNTIFS('Rote Karten'!$A$2:$A$4,$A811,'Rote Karten'!$D$2:$D$4,"&lt;&gt;"&amp;$B811,'Rote Karten'!$B$2:$B$4,"&lt;"&amp;$F811,'Rote Karten'!$C$2:$C$4,"&lt;="&amp;$G811)-COUNTIFS('Rote Karten'!$A$2:$A$4,$A811,'Rote Karten'!$D$2:$D$4,$B811,'Rote Karten'!$B$2:$B$4,"&lt;"&amp;$F811,'Rote Karten'!$C$2:$C$4,"&lt;="&amp;$G811)</f>
        <v>0</v>
      </c>
      <c r="I811" s="17" t="str">
        <f>IF(OR($L811="Tor",$L811="ET"),_xlfn.IFNA(IF(VLOOKUP($A811,Spiele!$A$2:$C$16,3,FALSE)=$B811,COUNTIFS($L$2:$L811,"Tor",$B$2:$B811,$B811,$A$2:$A811,$A811)+COUNTIFS($L$2:$L811,"ET",$B$2:$B811,$B811,$A$2:$A811,$A811)&amp;":"&amp;COUNTIFS($L$2:$L811,"Tor",$B$2:$B811,"&lt;&gt;"&amp;$B811,$A$2:$A811,$A811)+COUNTIFS($L$2:$L811,"ET",$B$2:$B811,"&lt;&gt;"&amp;$B811,$A$2:$A811,$A811),COUNTIFS($L$2:$L811,"Tor",$B$2:$B811,"&lt;&gt;"&amp;$B811,$A$2:$A811,$A811)+COUNTIFS($L$2:$L811,"ET",$B$2:$B811,"&lt;&gt;"&amp;$B811,$A$2:$A811,$A811)&amp;":"&amp;COUNTIFS($L$2:$L811,"Tor",$B$2:$B811,$B811,$A$2:$A811,$A811)+COUNTIFS($L$2:$L811,"ET",$B$2:$B811,$B811,$A$2:$A811,$A811)),""),"")</f>
        <v/>
      </c>
      <c r="J811" s="18" t="str">
        <f>_xlfn.IFNA(IF(VLOOKUP($A811,Spiele!$A$2:$D$16,3,FALSE)=$B811,(COUNTIFS($L$1:$L810,"Tor",$B$1:$B810,$B811,$A$1:$A810,$A811)+COUNTIFS($L$1:$L810,"ET",$B$1:$B810,$B811,$A$1:$A810,$A811))-(COUNTIFS($L$1:$L810,"Tor",$B$1:$B810,"&lt;&gt;"&amp;$B811,$A$1:$A810,$A811)+COUNTIFS($L$1:$L810,"ET",$B$1:$B810,"&lt;&gt;"&amp;$B811,$A$1:$A810,$A811)),(COUNTIFS($L$1:$L810,"Tor",$B$1:$B810,$B811,$A$1:$A810,$A811)+COUNTIFS($L$1:$L810,"ET",$B$1:$B810,$B811,$A$1:$A810,$A811))-(COUNTIFS($L$1:$L810,"Tor",$B$1:$B810,"&lt;&gt;"&amp;$B811,$A$1:$A810,$A811)+COUNTIFS($L$1:$L810,"ET",$B$1:$B810,"&lt;&gt;"&amp;$B811,$A$1:$A810,$A811))),"")</f>
        <v/>
      </c>
      <c r="O811" s="17"/>
      <c r="AC811" s="14"/>
      <c r="AD811" s="14"/>
      <c r="AE811" s="18"/>
      <c r="AH811" s="19">
        <f t="shared" si="50"/>
        <v>0</v>
      </c>
      <c r="AI811" s="19">
        <f t="shared" si="51"/>
        <v>180</v>
      </c>
      <c r="AM811" s="19">
        <f>IF(Abschlüsse[[#This Row],[Ergeb]]="ET","",SQRT(($AF811-$AK811)^2+($AG811-$AL811)^2))</f>
        <v>0</v>
      </c>
      <c r="AO811" s="13"/>
      <c r="AP811" s="13"/>
      <c r="AQ811" s="19" t="str">
        <f t="shared" si="52"/>
        <v/>
      </c>
      <c r="AU811" s="19" t="str">
        <f t="shared" si="53"/>
        <v/>
      </c>
    </row>
    <row r="812" spans="3:47" ht="25.05" customHeight="1">
      <c r="C812" s="17" t="str">
        <f>IF($A812="","",IF(VLOOKUP($A812,Spiele!$A$2:$D$16,3,FALSE)=$B812,"H","G"))</f>
        <v/>
      </c>
      <c r="D812" s="17" t="str">
        <f>IF($B812="","",IF(VLOOKUP($A812,Spiele!$A$2:$F$16,3,FALSE)=$B812,VLOOKUP($A812,Spiele!$A$2:$F$16,4,FALSE),VLOOKUP($A812,Spiele!$A$2:$F$16,3,FALSE)))</f>
        <v/>
      </c>
      <c r="E812" s="18">
        <f>IF(Abschlüsse[[#This Row],[Ergeb]]="ET",0,COUNTIFS($A$2:$A812,$A812,$B$2:$B812,$B812,$L$2:$L812,"&lt;&gt;ET"))</f>
        <v>0</v>
      </c>
      <c r="F812" s="11"/>
      <c r="G812" s="12"/>
      <c r="H812" s="18">
        <f>COUNTIFS('Rote Karten'!$A$2:$A$4,$A812,'Rote Karten'!$D$2:$D$4,"&lt;&gt;"&amp;$B812,'Rote Karten'!$B$2:$B$4,"&lt;"&amp;$F812,'Rote Karten'!$C$2:$C$4,"&lt;="&amp;$G812)-COUNTIFS('Rote Karten'!$A$2:$A$4,$A812,'Rote Karten'!$D$2:$D$4,$B812,'Rote Karten'!$B$2:$B$4,"&lt;"&amp;$F812,'Rote Karten'!$C$2:$C$4,"&lt;="&amp;$G812)</f>
        <v>0</v>
      </c>
      <c r="I812" s="17" t="str">
        <f>IF(OR($L812="Tor",$L812="ET"),_xlfn.IFNA(IF(VLOOKUP($A812,Spiele!$A$2:$C$16,3,FALSE)=$B812,COUNTIFS($L$2:$L812,"Tor",$B$2:$B812,$B812,$A$2:$A812,$A812)+COUNTIFS($L$2:$L812,"ET",$B$2:$B812,$B812,$A$2:$A812,$A812)&amp;":"&amp;COUNTIFS($L$2:$L812,"Tor",$B$2:$B812,"&lt;&gt;"&amp;$B812,$A$2:$A812,$A812)+COUNTIFS($L$2:$L812,"ET",$B$2:$B812,"&lt;&gt;"&amp;$B812,$A$2:$A812,$A812),COUNTIFS($L$2:$L812,"Tor",$B$2:$B812,"&lt;&gt;"&amp;$B812,$A$2:$A812,$A812)+COUNTIFS($L$2:$L812,"ET",$B$2:$B812,"&lt;&gt;"&amp;$B812,$A$2:$A812,$A812)&amp;":"&amp;COUNTIFS($L$2:$L812,"Tor",$B$2:$B812,$B812,$A$2:$A812,$A812)+COUNTIFS($L$2:$L812,"ET",$B$2:$B812,$B812,$A$2:$A812,$A812)),""),"")</f>
        <v/>
      </c>
      <c r="J812" s="18" t="str">
        <f>_xlfn.IFNA(IF(VLOOKUP($A812,Spiele!$A$2:$D$16,3,FALSE)=$B812,(COUNTIFS($L$1:$L811,"Tor",$B$1:$B811,$B812,$A$1:$A811,$A812)+COUNTIFS($L$1:$L811,"ET",$B$1:$B811,$B812,$A$1:$A811,$A812))-(COUNTIFS($L$1:$L811,"Tor",$B$1:$B811,"&lt;&gt;"&amp;$B812,$A$1:$A811,$A812)+COUNTIFS($L$1:$L811,"ET",$B$1:$B811,"&lt;&gt;"&amp;$B812,$A$1:$A811,$A812)),(COUNTIFS($L$1:$L811,"Tor",$B$1:$B811,$B812,$A$1:$A811,$A812)+COUNTIFS($L$1:$L811,"ET",$B$1:$B811,$B812,$A$1:$A811,$A812))-(COUNTIFS($L$1:$L811,"Tor",$B$1:$B811,"&lt;&gt;"&amp;$B812,$A$1:$A811,$A812)+COUNTIFS($L$1:$L811,"ET",$B$1:$B811,"&lt;&gt;"&amp;$B812,$A$1:$A811,$A812))),"")</f>
        <v/>
      </c>
      <c r="O812" s="17"/>
      <c r="AC812" s="14"/>
      <c r="AD812" s="14"/>
      <c r="AE812" s="18"/>
      <c r="AH812" s="19">
        <f t="shared" si="50"/>
        <v>0</v>
      </c>
      <c r="AI812" s="19">
        <f t="shared" si="51"/>
        <v>180</v>
      </c>
      <c r="AM812" s="19">
        <f>IF(Abschlüsse[[#This Row],[Ergeb]]="ET","",SQRT(($AF812-$AK812)^2+($AG812-$AL812)^2))</f>
        <v>0</v>
      </c>
      <c r="AO812" s="13"/>
      <c r="AP812" s="13"/>
      <c r="AQ812" s="19" t="str">
        <f t="shared" si="52"/>
        <v/>
      </c>
      <c r="AU812" s="19" t="str">
        <f t="shared" si="53"/>
        <v/>
      </c>
    </row>
    <row r="813" spans="3:47" ht="25.05" customHeight="1">
      <c r="C813" s="17" t="str">
        <f>IF($A813="","",IF(VLOOKUP($A813,Spiele!$A$2:$D$16,3,FALSE)=$B813,"H","G"))</f>
        <v/>
      </c>
      <c r="D813" s="17" t="str">
        <f>IF($B813="","",IF(VLOOKUP($A813,Spiele!$A$2:$F$16,3,FALSE)=$B813,VLOOKUP($A813,Spiele!$A$2:$F$16,4,FALSE),VLOOKUP($A813,Spiele!$A$2:$F$16,3,FALSE)))</f>
        <v/>
      </c>
      <c r="E813" s="18">
        <f>IF(Abschlüsse[[#This Row],[Ergeb]]="ET",0,COUNTIFS($A$2:$A813,$A813,$B$2:$B813,$B813,$L$2:$L813,"&lt;&gt;ET"))</f>
        <v>0</v>
      </c>
      <c r="F813" s="11"/>
      <c r="G813" s="12"/>
      <c r="H813" s="18">
        <f>COUNTIFS('Rote Karten'!$A$2:$A$4,$A813,'Rote Karten'!$D$2:$D$4,"&lt;&gt;"&amp;$B813,'Rote Karten'!$B$2:$B$4,"&lt;"&amp;$F813,'Rote Karten'!$C$2:$C$4,"&lt;="&amp;$G813)-COUNTIFS('Rote Karten'!$A$2:$A$4,$A813,'Rote Karten'!$D$2:$D$4,$B813,'Rote Karten'!$B$2:$B$4,"&lt;"&amp;$F813,'Rote Karten'!$C$2:$C$4,"&lt;="&amp;$G813)</f>
        <v>0</v>
      </c>
      <c r="I813" s="17" t="str">
        <f>IF(OR($L813="Tor",$L813="ET"),_xlfn.IFNA(IF(VLOOKUP($A813,Spiele!$A$2:$C$16,3,FALSE)=$B813,COUNTIFS($L$2:$L813,"Tor",$B$2:$B813,$B813,$A$2:$A813,$A813)+COUNTIFS($L$2:$L813,"ET",$B$2:$B813,$B813,$A$2:$A813,$A813)&amp;":"&amp;COUNTIFS($L$2:$L813,"Tor",$B$2:$B813,"&lt;&gt;"&amp;$B813,$A$2:$A813,$A813)+COUNTIFS($L$2:$L813,"ET",$B$2:$B813,"&lt;&gt;"&amp;$B813,$A$2:$A813,$A813),COUNTIFS($L$2:$L813,"Tor",$B$2:$B813,"&lt;&gt;"&amp;$B813,$A$2:$A813,$A813)+COUNTIFS($L$2:$L813,"ET",$B$2:$B813,"&lt;&gt;"&amp;$B813,$A$2:$A813,$A813)&amp;":"&amp;COUNTIFS($L$2:$L813,"Tor",$B$2:$B813,$B813,$A$2:$A813,$A813)+COUNTIFS($L$2:$L813,"ET",$B$2:$B813,$B813,$A$2:$A813,$A813)),""),"")</f>
        <v/>
      </c>
      <c r="J813" s="18" t="str">
        <f>_xlfn.IFNA(IF(VLOOKUP($A813,Spiele!$A$2:$D$16,3,FALSE)=$B813,(COUNTIFS($L$1:$L812,"Tor",$B$1:$B812,$B813,$A$1:$A812,$A813)+COUNTIFS($L$1:$L812,"ET",$B$1:$B812,$B813,$A$1:$A812,$A813))-(COUNTIFS($L$1:$L812,"Tor",$B$1:$B812,"&lt;&gt;"&amp;$B813,$A$1:$A812,$A813)+COUNTIFS($L$1:$L812,"ET",$B$1:$B812,"&lt;&gt;"&amp;$B813,$A$1:$A812,$A813)),(COUNTIFS($L$1:$L812,"Tor",$B$1:$B812,$B813,$A$1:$A812,$A813)+COUNTIFS($L$1:$L812,"ET",$B$1:$B812,$B813,$A$1:$A812,$A813))-(COUNTIFS($L$1:$L812,"Tor",$B$1:$B812,"&lt;&gt;"&amp;$B813,$A$1:$A812,$A813)+COUNTIFS($L$1:$L812,"ET",$B$1:$B812,"&lt;&gt;"&amp;$B813,$A$1:$A812,$A813))),"")</f>
        <v/>
      </c>
      <c r="L813" s="18"/>
      <c r="M813" s="3"/>
      <c r="O813" s="17"/>
      <c r="AA813" s="22"/>
      <c r="AB813" s="18"/>
      <c r="AC813" s="14"/>
      <c r="AD813" s="14"/>
      <c r="AE813" s="18"/>
      <c r="AH813" s="19">
        <f t="shared" si="50"/>
        <v>0</v>
      </c>
      <c r="AI813" s="19">
        <f t="shared" si="51"/>
        <v>180</v>
      </c>
      <c r="AJ813" s="3"/>
      <c r="AM813" s="19">
        <f>IF(Abschlüsse[[#This Row],[Ergeb]]="ET","",SQRT(($AF813-$AK813)^2+($AG813-$AL813)^2))</f>
        <v>0</v>
      </c>
      <c r="AO813" s="13"/>
      <c r="AP813" s="13"/>
      <c r="AQ813" s="19" t="str">
        <f t="shared" si="52"/>
        <v/>
      </c>
      <c r="AU813" s="19" t="str">
        <f t="shared" si="53"/>
        <v/>
      </c>
    </row>
    <row r="814" spans="3:47" ht="25.05" customHeight="1">
      <c r="C814" s="17" t="str">
        <f>IF($A814="","",IF(VLOOKUP($A814,Spiele!$A$2:$D$16,3,FALSE)=$B814,"H","G"))</f>
        <v/>
      </c>
      <c r="D814" s="17" t="str">
        <f>IF($B814="","",IF(VLOOKUP($A814,Spiele!$A$2:$F$16,3,FALSE)=$B814,VLOOKUP($A814,Spiele!$A$2:$F$16,4,FALSE),VLOOKUP($A814,Spiele!$A$2:$F$16,3,FALSE)))</f>
        <v/>
      </c>
      <c r="E814" s="18">
        <f>IF(Abschlüsse[[#This Row],[Ergeb]]="ET",0,COUNTIFS($A$2:$A814,$A814,$B$2:$B814,$B814,$L$2:$L814,"&lt;&gt;ET"))</f>
        <v>0</v>
      </c>
      <c r="F814" s="11"/>
      <c r="G814" s="12"/>
      <c r="H814" s="18">
        <f>COUNTIFS('Rote Karten'!$A$2:$A$4,$A814,'Rote Karten'!$D$2:$D$4,"&lt;&gt;"&amp;$B814,'Rote Karten'!$B$2:$B$4,"&lt;"&amp;$F814,'Rote Karten'!$C$2:$C$4,"&lt;="&amp;$G814)-COUNTIFS('Rote Karten'!$A$2:$A$4,$A814,'Rote Karten'!$D$2:$D$4,$B814,'Rote Karten'!$B$2:$B$4,"&lt;"&amp;$F814,'Rote Karten'!$C$2:$C$4,"&lt;="&amp;$G814)</f>
        <v>0</v>
      </c>
      <c r="I814" s="17" t="str">
        <f>IF(OR($L814="Tor",$L814="ET"),_xlfn.IFNA(IF(VLOOKUP($A814,Spiele!$A$2:$C$16,3,FALSE)=$B814,COUNTIFS($L$2:$L814,"Tor",$B$2:$B814,$B814,$A$2:$A814,$A814)+COUNTIFS($L$2:$L814,"ET",$B$2:$B814,$B814,$A$2:$A814,$A814)&amp;":"&amp;COUNTIFS($L$2:$L814,"Tor",$B$2:$B814,"&lt;&gt;"&amp;$B814,$A$2:$A814,$A814)+COUNTIFS($L$2:$L814,"ET",$B$2:$B814,"&lt;&gt;"&amp;$B814,$A$2:$A814,$A814),COUNTIFS($L$2:$L814,"Tor",$B$2:$B814,"&lt;&gt;"&amp;$B814,$A$2:$A814,$A814)+COUNTIFS($L$2:$L814,"ET",$B$2:$B814,"&lt;&gt;"&amp;$B814,$A$2:$A814,$A814)&amp;":"&amp;COUNTIFS($L$2:$L814,"Tor",$B$2:$B814,$B814,$A$2:$A814,$A814)+COUNTIFS($L$2:$L814,"ET",$B$2:$B814,$B814,$A$2:$A814,$A814)),""),"")</f>
        <v/>
      </c>
      <c r="J814" s="18" t="str">
        <f>_xlfn.IFNA(IF(VLOOKUP($A814,Spiele!$A$2:$D$16,3,FALSE)=$B814,(COUNTIFS($L$1:$L813,"Tor",$B$1:$B813,$B814,$A$1:$A813,$A814)+COUNTIFS($L$1:$L813,"ET",$B$1:$B813,$B814,$A$1:$A813,$A814))-(COUNTIFS($L$1:$L813,"Tor",$B$1:$B813,"&lt;&gt;"&amp;$B814,$A$1:$A813,$A814)+COUNTIFS($L$1:$L813,"ET",$B$1:$B813,"&lt;&gt;"&amp;$B814,$A$1:$A813,$A814)),(COUNTIFS($L$1:$L813,"Tor",$B$1:$B813,$B814,$A$1:$A813,$A814)+COUNTIFS($L$1:$L813,"ET",$B$1:$B813,$B814,$A$1:$A813,$A814))-(COUNTIFS($L$1:$L813,"Tor",$B$1:$B813,"&lt;&gt;"&amp;$B814,$A$1:$A813,$A814)+COUNTIFS($L$1:$L813,"ET",$B$1:$B813,"&lt;&gt;"&amp;$B814,$A$1:$A813,$A814))),"")</f>
        <v/>
      </c>
      <c r="O814" s="17"/>
      <c r="AC814" s="14"/>
      <c r="AD814" s="14"/>
      <c r="AE814" s="18"/>
      <c r="AH814" s="19">
        <f t="shared" si="50"/>
        <v>0</v>
      </c>
      <c r="AI814" s="19">
        <f t="shared" si="51"/>
        <v>180</v>
      </c>
      <c r="AM814" s="19">
        <f>IF(Abschlüsse[[#This Row],[Ergeb]]="ET","",SQRT(($AF814-$AK814)^2+($AG814-$AL814)^2))</f>
        <v>0</v>
      </c>
      <c r="AO814" s="13"/>
      <c r="AP814" s="13"/>
      <c r="AQ814" s="19" t="str">
        <f t="shared" si="52"/>
        <v/>
      </c>
      <c r="AU814" s="19" t="str">
        <f t="shared" si="53"/>
        <v/>
      </c>
    </row>
    <row r="815" spans="3:47" ht="25.05" customHeight="1">
      <c r="C815" s="17" t="str">
        <f>IF($A815="","",IF(VLOOKUP($A815,Spiele!$A$2:$D$16,3,FALSE)=$B815,"H","G"))</f>
        <v/>
      </c>
      <c r="D815" s="17" t="str">
        <f>IF($B815="","",IF(VLOOKUP($A815,Spiele!$A$2:$F$16,3,FALSE)=$B815,VLOOKUP($A815,Spiele!$A$2:$F$16,4,FALSE),VLOOKUP($A815,Spiele!$A$2:$F$16,3,FALSE)))</f>
        <v/>
      </c>
      <c r="E815" s="18">
        <f>IF(Abschlüsse[[#This Row],[Ergeb]]="ET",0,COUNTIFS($A$2:$A815,$A815,$B$2:$B815,$B815,$L$2:$L815,"&lt;&gt;ET"))</f>
        <v>0</v>
      </c>
      <c r="F815" s="11"/>
      <c r="G815" s="12"/>
      <c r="H815" s="18">
        <f>COUNTIFS('Rote Karten'!$A$2:$A$4,$A815,'Rote Karten'!$D$2:$D$4,"&lt;&gt;"&amp;$B815,'Rote Karten'!$B$2:$B$4,"&lt;"&amp;$F815,'Rote Karten'!$C$2:$C$4,"&lt;="&amp;$G815)-COUNTIFS('Rote Karten'!$A$2:$A$4,$A815,'Rote Karten'!$D$2:$D$4,$B815,'Rote Karten'!$B$2:$B$4,"&lt;"&amp;$F815,'Rote Karten'!$C$2:$C$4,"&lt;="&amp;$G815)</f>
        <v>0</v>
      </c>
      <c r="I815" s="17" t="str">
        <f>IF(OR($L815="Tor",$L815="ET"),_xlfn.IFNA(IF(VLOOKUP($A815,Spiele!$A$2:$C$16,3,FALSE)=$B815,COUNTIFS($L$2:$L815,"Tor",$B$2:$B815,$B815,$A$2:$A815,$A815)+COUNTIFS($L$2:$L815,"ET",$B$2:$B815,$B815,$A$2:$A815,$A815)&amp;":"&amp;COUNTIFS($L$2:$L815,"Tor",$B$2:$B815,"&lt;&gt;"&amp;$B815,$A$2:$A815,$A815)+COUNTIFS($L$2:$L815,"ET",$B$2:$B815,"&lt;&gt;"&amp;$B815,$A$2:$A815,$A815),COUNTIFS($L$2:$L815,"Tor",$B$2:$B815,"&lt;&gt;"&amp;$B815,$A$2:$A815,$A815)+COUNTIFS($L$2:$L815,"ET",$B$2:$B815,"&lt;&gt;"&amp;$B815,$A$2:$A815,$A815)&amp;":"&amp;COUNTIFS($L$2:$L815,"Tor",$B$2:$B815,$B815,$A$2:$A815,$A815)+COUNTIFS($L$2:$L815,"ET",$B$2:$B815,$B815,$A$2:$A815,$A815)),""),"")</f>
        <v/>
      </c>
      <c r="J815" s="18" t="str">
        <f>_xlfn.IFNA(IF(VLOOKUP($A815,Spiele!$A$2:$D$16,3,FALSE)=$B815,(COUNTIFS($L$1:$L814,"Tor",$B$1:$B814,$B815,$A$1:$A814,$A815)+COUNTIFS($L$1:$L814,"ET",$B$1:$B814,$B815,$A$1:$A814,$A815))-(COUNTIFS($L$1:$L814,"Tor",$B$1:$B814,"&lt;&gt;"&amp;$B815,$A$1:$A814,$A815)+COUNTIFS($L$1:$L814,"ET",$B$1:$B814,"&lt;&gt;"&amp;$B815,$A$1:$A814,$A815)),(COUNTIFS($L$1:$L814,"Tor",$B$1:$B814,$B815,$A$1:$A814,$A815)+COUNTIFS($L$1:$L814,"ET",$B$1:$B814,$B815,$A$1:$A814,$A815))-(COUNTIFS($L$1:$L814,"Tor",$B$1:$B814,"&lt;&gt;"&amp;$B815,$A$1:$A814,$A815)+COUNTIFS($L$1:$L814,"ET",$B$1:$B814,"&lt;&gt;"&amp;$B815,$A$1:$A814,$A815))),"")</f>
        <v/>
      </c>
      <c r="O815" s="17"/>
      <c r="AC815" s="14"/>
      <c r="AD815" s="14"/>
      <c r="AE815" s="18"/>
      <c r="AH815" s="19">
        <f t="shared" si="50"/>
        <v>0</v>
      </c>
      <c r="AI815" s="19">
        <f t="shared" si="51"/>
        <v>180</v>
      </c>
      <c r="AM815" s="19">
        <f>IF(Abschlüsse[[#This Row],[Ergeb]]="ET","",SQRT(($AF815-$AK815)^2+($AG815-$AL815)^2))</f>
        <v>0</v>
      </c>
      <c r="AO815" s="13"/>
      <c r="AP815" s="13"/>
      <c r="AQ815" s="19" t="str">
        <f t="shared" si="52"/>
        <v/>
      </c>
      <c r="AU815" s="19" t="str">
        <f t="shared" si="53"/>
        <v/>
      </c>
    </row>
    <row r="816" spans="3:47" ht="25.05" customHeight="1">
      <c r="C816" s="17" t="str">
        <f>IF($A816="","",IF(VLOOKUP($A816,Spiele!$A$2:$D$16,3,FALSE)=$B816,"H","G"))</f>
        <v/>
      </c>
      <c r="D816" s="17" t="str">
        <f>IF($B816="","",IF(VLOOKUP($A816,Spiele!$A$2:$F$16,3,FALSE)=$B816,VLOOKUP($A816,Spiele!$A$2:$F$16,4,FALSE),VLOOKUP($A816,Spiele!$A$2:$F$16,3,FALSE)))</f>
        <v/>
      </c>
      <c r="E816" s="18">
        <f>IF(Abschlüsse[[#This Row],[Ergeb]]="ET",0,COUNTIFS($A$2:$A816,$A816,$B$2:$B816,$B816,$L$2:$L816,"&lt;&gt;ET"))</f>
        <v>0</v>
      </c>
      <c r="F816" s="11"/>
      <c r="G816" s="12"/>
      <c r="H816" s="18">
        <f>COUNTIFS('Rote Karten'!$A$2:$A$4,$A816,'Rote Karten'!$D$2:$D$4,"&lt;&gt;"&amp;$B816,'Rote Karten'!$B$2:$B$4,"&lt;"&amp;$F816,'Rote Karten'!$C$2:$C$4,"&lt;="&amp;$G816)-COUNTIFS('Rote Karten'!$A$2:$A$4,$A816,'Rote Karten'!$D$2:$D$4,$B816,'Rote Karten'!$B$2:$B$4,"&lt;"&amp;$F816,'Rote Karten'!$C$2:$C$4,"&lt;="&amp;$G816)</f>
        <v>0</v>
      </c>
      <c r="I816" s="17" t="str">
        <f>IF(OR($L816="Tor",$L816="ET"),_xlfn.IFNA(IF(VLOOKUP($A816,Spiele!$A$2:$C$16,3,FALSE)=$B816,COUNTIFS($L$2:$L816,"Tor",$B$2:$B816,$B816,$A$2:$A816,$A816)+COUNTIFS($L$2:$L816,"ET",$B$2:$B816,$B816,$A$2:$A816,$A816)&amp;":"&amp;COUNTIFS($L$2:$L816,"Tor",$B$2:$B816,"&lt;&gt;"&amp;$B816,$A$2:$A816,$A816)+COUNTIFS($L$2:$L816,"ET",$B$2:$B816,"&lt;&gt;"&amp;$B816,$A$2:$A816,$A816),COUNTIFS($L$2:$L816,"Tor",$B$2:$B816,"&lt;&gt;"&amp;$B816,$A$2:$A816,$A816)+COUNTIFS($L$2:$L816,"ET",$B$2:$B816,"&lt;&gt;"&amp;$B816,$A$2:$A816,$A816)&amp;":"&amp;COUNTIFS($L$2:$L816,"Tor",$B$2:$B816,$B816,$A$2:$A816,$A816)+COUNTIFS($L$2:$L816,"ET",$B$2:$B816,$B816,$A$2:$A816,$A816)),""),"")</f>
        <v/>
      </c>
      <c r="J816" s="18" t="str">
        <f>_xlfn.IFNA(IF(VLOOKUP($A816,Spiele!$A$2:$D$16,3,FALSE)=$B816,(COUNTIFS($L$1:$L815,"Tor",$B$1:$B815,$B816,$A$1:$A815,$A816)+COUNTIFS($L$1:$L815,"ET",$B$1:$B815,$B816,$A$1:$A815,$A816))-(COUNTIFS($L$1:$L815,"Tor",$B$1:$B815,"&lt;&gt;"&amp;$B816,$A$1:$A815,$A816)+COUNTIFS($L$1:$L815,"ET",$B$1:$B815,"&lt;&gt;"&amp;$B816,$A$1:$A815,$A816)),(COUNTIFS($L$1:$L815,"Tor",$B$1:$B815,$B816,$A$1:$A815,$A816)+COUNTIFS($L$1:$L815,"ET",$B$1:$B815,$B816,$A$1:$A815,$A816))-(COUNTIFS($L$1:$L815,"Tor",$B$1:$B815,"&lt;&gt;"&amp;$B816,$A$1:$A815,$A816)+COUNTIFS($L$1:$L815,"ET",$B$1:$B815,"&lt;&gt;"&amp;$B816,$A$1:$A815,$A816))),"")</f>
        <v/>
      </c>
      <c r="O816" s="17"/>
      <c r="AC816" s="14"/>
      <c r="AD816" s="14"/>
      <c r="AE816" s="18"/>
      <c r="AH816" s="19">
        <f t="shared" si="50"/>
        <v>0</v>
      </c>
      <c r="AI816" s="19">
        <f t="shared" si="51"/>
        <v>180</v>
      </c>
      <c r="AM816" s="19">
        <f>IF(Abschlüsse[[#This Row],[Ergeb]]="ET","",SQRT(($AF816-$AK816)^2+($AG816-$AL816)^2))</f>
        <v>0</v>
      </c>
      <c r="AO816" s="13"/>
      <c r="AP816" s="13"/>
      <c r="AQ816" s="19" t="str">
        <f t="shared" si="52"/>
        <v/>
      </c>
      <c r="AU816" s="19" t="str">
        <f t="shared" si="53"/>
        <v/>
      </c>
    </row>
    <row r="817" spans="3:47" ht="25.05" customHeight="1">
      <c r="C817" s="17" t="str">
        <f>IF($A817="","",IF(VLOOKUP($A817,Spiele!$A$2:$D$16,3,FALSE)=$B817,"H","G"))</f>
        <v/>
      </c>
      <c r="D817" s="17" t="str">
        <f>IF($B817="","",IF(VLOOKUP($A817,Spiele!$A$2:$F$16,3,FALSE)=$B817,VLOOKUP($A817,Spiele!$A$2:$F$16,4,FALSE),VLOOKUP($A817,Spiele!$A$2:$F$16,3,FALSE)))</f>
        <v/>
      </c>
      <c r="E817" s="18">
        <f>IF(Abschlüsse[[#This Row],[Ergeb]]="ET",0,COUNTIFS($A$2:$A817,$A817,$B$2:$B817,$B817,$L$2:$L817,"&lt;&gt;ET"))</f>
        <v>0</v>
      </c>
      <c r="F817" s="11"/>
      <c r="G817" s="12"/>
      <c r="H817" s="18">
        <f>COUNTIFS('Rote Karten'!$A$2:$A$4,$A817,'Rote Karten'!$D$2:$D$4,"&lt;&gt;"&amp;$B817,'Rote Karten'!$B$2:$B$4,"&lt;"&amp;$F817,'Rote Karten'!$C$2:$C$4,"&lt;="&amp;$G817)-COUNTIFS('Rote Karten'!$A$2:$A$4,$A817,'Rote Karten'!$D$2:$D$4,$B817,'Rote Karten'!$B$2:$B$4,"&lt;"&amp;$F817,'Rote Karten'!$C$2:$C$4,"&lt;="&amp;$G817)</f>
        <v>0</v>
      </c>
      <c r="I817" s="17" t="str">
        <f>IF(OR($L817="Tor",$L817="ET"),_xlfn.IFNA(IF(VLOOKUP($A817,Spiele!$A$2:$C$16,3,FALSE)=$B817,COUNTIFS($L$2:$L817,"Tor",$B$2:$B817,$B817,$A$2:$A817,$A817)+COUNTIFS($L$2:$L817,"ET",$B$2:$B817,$B817,$A$2:$A817,$A817)&amp;":"&amp;COUNTIFS($L$2:$L817,"Tor",$B$2:$B817,"&lt;&gt;"&amp;$B817,$A$2:$A817,$A817)+COUNTIFS($L$2:$L817,"ET",$B$2:$B817,"&lt;&gt;"&amp;$B817,$A$2:$A817,$A817),COUNTIFS($L$2:$L817,"Tor",$B$2:$B817,"&lt;&gt;"&amp;$B817,$A$2:$A817,$A817)+COUNTIFS($L$2:$L817,"ET",$B$2:$B817,"&lt;&gt;"&amp;$B817,$A$2:$A817,$A817)&amp;":"&amp;COUNTIFS($L$2:$L817,"Tor",$B$2:$B817,$B817,$A$2:$A817,$A817)+COUNTIFS($L$2:$L817,"ET",$B$2:$B817,$B817,$A$2:$A817,$A817)),""),"")</f>
        <v/>
      </c>
      <c r="J817" s="18" t="str">
        <f>_xlfn.IFNA(IF(VLOOKUP($A817,Spiele!$A$2:$D$16,3,FALSE)=$B817,(COUNTIFS($L$1:$L816,"Tor",$B$1:$B816,$B817,$A$1:$A816,$A817)+COUNTIFS($L$1:$L816,"ET",$B$1:$B816,$B817,$A$1:$A816,$A817))-(COUNTIFS($L$1:$L816,"Tor",$B$1:$B816,"&lt;&gt;"&amp;$B817,$A$1:$A816,$A817)+COUNTIFS($L$1:$L816,"ET",$B$1:$B816,"&lt;&gt;"&amp;$B817,$A$1:$A816,$A817)),(COUNTIFS($L$1:$L816,"Tor",$B$1:$B816,$B817,$A$1:$A816,$A817)+COUNTIFS($L$1:$L816,"ET",$B$1:$B816,$B817,$A$1:$A816,$A817))-(COUNTIFS($L$1:$L816,"Tor",$B$1:$B816,"&lt;&gt;"&amp;$B817,$A$1:$A816,$A817)+COUNTIFS($L$1:$L816,"ET",$B$1:$B816,"&lt;&gt;"&amp;$B817,$A$1:$A816,$A817))),"")</f>
        <v/>
      </c>
      <c r="O817" s="17"/>
      <c r="AC817" s="14"/>
      <c r="AD817" s="14"/>
      <c r="AE817" s="18"/>
      <c r="AH817" s="19">
        <f t="shared" si="50"/>
        <v>0</v>
      </c>
      <c r="AI817" s="19">
        <f t="shared" si="51"/>
        <v>180</v>
      </c>
      <c r="AM817" s="19">
        <f>IF(Abschlüsse[[#This Row],[Ergeb]]="ET","",SQRT(($AF817-$AK817)^2+($AG817-$AL817)^2))</f>
        <v>0</v>
      </c>
      <c r="AO817" s="13"/>
      <c r="AP817" s="13"/>
      <c r="AQ817" s="19" t="str">
        <f t="shared" si="52"/>
        <v/>
      </c>
      <c r="AU817" s="19" t="str">
        <f t="shared" si="53"/>
        <v/>
      </c>
    </row>
    <row r="818" spans="3:47" ht="25.05" customHeight="1">
      <c r="C818" s="17" t="str">
        <f>IF($A818="","",IF(VLOOKUP($A818,Spiele!$A$2:$D$16,3,FALSE)=$B818,"H","G"))</f>
        <v/>
      </c>
      <c r="D818" s="17" t="str">
        <f>IF($B818="","",IF(VLOOKUP($A818,Spiele!$A$2:$F$16,3,FALSE)=$B818,VLOOKUP($A818,Spiele!$A$2:$F$16,4,FALSE),VLOOKUP($A818,Spiele!$A$2:$F$16,3,FALSE)))</f>
        <v/>
      </c>
      <c r="E818" s="18">
        <f>IF(Abschlüsse[[#This Row],[Ergeb]]="ET",0,COUNTIFS($A$2:$A818,$A818,$B$2:$B818,$B818,$L$2:$L818,"&lt;&gt;ET"))</f>
        <v>0</v>
      </c>
      <c r="F818" s="11"/>
      <c r="G818" s="12"/>
      <c r="H818" s="18">
        <f>COUNTIFS('Rote Karten'!$A$2:$A$4,$A818,'Rote Karten'!$D$2:$D$4,"&lt;&gt;"&amp;$B818,'Rote Karten'!$B$2:$B$4,"&lt;"&amp;$F818,'Rote Karten'!$C$2:$C$4,"&lt;="&amp;$G818)-COUNTIFS('Rote Karten'!$A$2:$A$4,$A818,'Rote Karten'!$D$2:$D$4,$B818,'Rote Karten'!$B$2:$B$4,"&lt;"&amp;$F818,'Rote Karten'!$C$2:$C$4,"&lt;="&amp;$G818)</f>
        <v>0</v>
      </c>
      <c r="I818" s="17" t="str">
        <f>IF(OR($L818="Tor",$L818="ET"),_xlfn.IFNA(IF(VLOOKUP($A818,Spiele!$A$2:$C$16,3,FALSE)=$B818,COUNTIFS($L$2:$L818,"Tor",$B$2:$B818,$B818,$A$2:$A818,$A818)+COUNTIFS($L$2:$L818,"ET",$B$2:$B818,$B818,$A$2:$A818,$A818)&amp;":"&amp;COUNTIFS($L$2:$L818,"Tor",$B$2:$B818,"&lt;&gt;"&amp;$B818,$A$2:$A818,$A818)+COUNTIFS($L$2:$L818,"ET",$B$2:$B818,"&lt;&gt;"&amp;$B818,$A$2:$A818,$A818),COUNTIFS($L$2:$L818,"Tor",$B$2:$B818,"&lt;&gt;"&amp;$B818,$A$2:$A818,$A818)+COUNTIFS($L$2:$L818,"ET",$B$2:$B818,"&lt;&gt;"&amp;$B818,$A$2:$A818,$A818)&amp;":"&amp;COUNTIFS($L$2:$L818,"Tor",$B$2:$B818,$B818,$A$2:$A818,$A818)+COUNTIFS($L$2:$L818,"ET",$B$2:$B818,$B818,$A$2:$A818,$A818)),""),"")</f>
        <v/>
      </c>
      <c r="J818" s="18" t="str">
        <f>_xlfn.IFNA(IF(VLOOKUP($A818,Spiele!$A$2:$D$16,3,FALSE)=$B818,(COUNTIFS($L$1:$L817,"Tor",$B$1:$B817,$B818,$A$1:$A817,$A818)+COUNTIFS($L$1:$L817,"ET",$B$1:$B817,$B818,$A$1:$A817,$A818))-(COUNTIFS($L$1:$L817,"Tor",$B$1:$B817,"&lt;&gt;"&amp;$B818,$A$1:$A817,$A818)+COUNTIFS($L$1:$L817,"ET",$B$1:$B817,"&lt;&gt;"&amp;$B818,$A$1:$A817,$A818)),(COUNTIFS($L$1:$L817,"Tor",$B$1:$B817,$B818,$A$1:$A817,$A818)+COUNTIFS($L$1:$L817,"ET",$B$1:$B817,$B818,$A$1:$A817,$A818))-(COUNTIFS($L$1:$L817,"Tor",$B$1:$B817,"&lt;&gt;"&amp;$B818,$A$1:$A817,$A818)+COUNTIFS($L$1:$L817,"ET",$B$1:$B817,"&lt;&gt;"&amp;$B818,$A$1:$A817,$A818))),"")</f>
        <v/>
      </c>
      <c r="O818" s="17"/>
      <c r="AC818" s="14"/>
      <c r="AD818" s="14"/>
      <c r="AE818" s="18"/>
      <c r="AH818" s="19">
        <f t="shared" si="50"/>
        <v>0</v>
      </c>
      <c r="AI818" s="19">
        <f t="shared" si="51"/>
        <v>180</v>
      </c>
      <c r="AM818" s="19">
        <f>IF(Abschlüsse[[#This Row],[Ergeb]]="ET","",SQRT(($AF818-$AK818)^2+($AG818-$AL818)^2))</f>
        <v>0</v>
      </c>
      <c r="AO818" s="13"/>
      <c r="AP818" s="13"/>
      <c r="AQ818" s="19" t="str">
        <f t="shared" si="52"/>
        <v/>
      </c>
      <c r="AU818" s="19" t="str">
        <f t="shared" si="53"/>
        <v/>
      </c>
    </row>
    <row r="819" spans="3:47" ht="25.05" customHeight="1">
      <c r="C819" s="17" t="str">
        <f>IF($A819="","",IF(VLOOKUP($A819,Spiele!$A$2:$D$16,3,FALSE)=$B819,"H","G"))</f>
        <v/>
      </c>
      <c r="D819" s="17" t="str">
        <f>IF($B819="","",IF(VLOOKUP($A819,Spiele!$A$2:$F$16,3,FALSE)=$B819,VLOOKUP($A819,Spiele!$A$2:$F$16,4,FALSE),VLOOKUP($A819,Spiele!$A$2:$F$16,3,FALSE)))</f>
        <v/>
      </c>
      <c r="E819" s="18">
        <f>IF(Abschlüsse[[#This Row],[Ergeb]]="ET",0,COUNTIFS($A$2:$A819,$A819,$B$2:$B819,$B819,$L$2:$L819,"&lt;&gt;ET"))</f>
        <v>0</v>
      </c>
      <c r="F819" s="11"/>
      <c r="G819" s="12"/>
      <c r="H819" s="18">
        <f>COUNTIFS('Rote Karten'!$A$2:$A$4,$A819,'Rote Karten'!$D$2:$D$4,"&lt;&gt;"&amp;$B819,'Rote Karten'!$B$2:$B$4,"&lt;"&amp;$F819,'Rote Karten'!$C$2:$C$4,"&lt;="&amp;$G819)-COUNTIFS('Rote Karten'!$A$2:$A$4,$A819,'Rote Karten'!$D$2:$D$4,$B819,'Rote Karten'!$B$2:$B$4,"&lt;"&amp;$F819,'Rote Karten'!$C$2:$C$4,"&lt;="&amp;$G819)</f>
        <v>0</v>
      </c>
      <c r="I819" s="17" t="str">
        <f>IF(OR($L819="Tor",$L819="ET"),_xlfn.IFNA(IF(VLOOKUP($A819,Spiele!$A$2:$C$16,3,FALSE)=$B819,COUNTIFS($L$2:$L819,"Tor",$B$2:$B819,$B819,$A$2:$A819,$A819)+COUNTIFS($L$2:$L819,"ET",$B$2:$B819,$B819,$A$2:$A819,$A819)&amp;":"&amp;COUNTIFS($L$2:$L819,"Tor",$B$2:$B819,"&lt;&gt;"&amp;$B819,$A$2:$A819,$A819)+COUNTIFS($L$2:$L819,"ET",$B$2:$B819,"&lt;&gt;"&amp;$B819,$A$2:$A819,$A819),COUNTIFS($L$2:$L819,"Tor",$B$2:$B819,"&lt;&gt;"&amp;$B819,$A$2:$A819,$A819)+COUNTIFS($L$2:$L819,"ET",$B$2:$B819,"&lt;&gt;"&amp;$B819,$A$2:$A819,$A819)&amp;":"&amp;COUNTIFS($L$2:$L819,"Tor",$B$2:$B819,$B819,$A$2:$A819,$A819)+COUNTIFS($L$2:$L819,"ET",$B$2:$B819,$B819,$A$2:$A819,$A819)),""),"")</f>
        <v/>
      </c>
      <c r="J819" s="18" t="str">
        <f>_xlfn.IFNA(IF(VLOOKUP($A819,Spiele!$A$2:$D$16,3,FALSE)=$B819,(COUNTIFS($L$1:$L818,"Tor",$B$1:$B818,$B819,$A$1:$A818,$A819)+COUNTIFS($L$1:$L818,"ET",$B$1:$B818,$B819,$A$1:$A818,$A819))-(COUNTIFS($L$1:$L818,"Tor",$B$1:$B818,"&lt;&gt;"&amp;$B819,$A$1:$A818,$A819)+COUNTIFS($L$1:$L818,"ET",$B$1:$B818,"&lt;&gt;"&amp;$B819,$A$1:$A818,$A819)),(COUNTIFS($L$1:$L818,"Tor",$B$1:$B818,$B819,$A$1:$A818,$A819)+COUNTIFS($L$1:$L818,"ET",$B$1:$B818,$B819,$A$1:$A818,$A819))-(COUNTIFS($L$1:$L818,"Tor",$B$1:$B818,"&lt;&gt;"&amp;$B819,$A$1:$A818,$A819)+COUNTIFS($L$1:$L818,"ET",$B$1:$B818,"&lt;&gt;"&amp;$B819,$A$1:$A818,$A819))),"")</f>
        <v/>
      </c>
      <c r="L819" s="18"/>
      <c r="M819" s="3"/>
      <c r="O819" s="17"/>
      <c r="AA819" s="22"/>
      <c r="AB819" s="18"/>
      <c r="AC819" s="14"/>
      <c r="AD819" s="14"/>
      <c r="AE819" s="18"/>
      <c r="AH819" s="19">
        <f t="shared" si="50"/>
        <v>0</v>
      </c>
      <c r="AI819" s="19">
        <f t="shared" si="51"/>
        <v>180</v>
      </c>
      <c r="AJ819" s="3"/>
      <c r="AM819" s="19">
        <f>IF(Abschlüsse[[#This Row],[Ergeb]]="ET","",SQRT(($AF819-$AK819)^2+($AG819-$AL819)^2))</f>
        <v>0</v>
      </c>
      <c r="AO819" s="13"/>
      <c r="AP819" s="13"/>
      <c r="AQ819" s="19" t="str">
        <f t="shared" si="52"/>
        <v/>
      </c>
      <c r="AU819" s="19" t="str">
        <f t="shared" si="53"/>
        <v/>
      </c>
    </row>
    <row r="820" spans="3:47" ht="25.05" customHeight="1">
      <c r="C820" s="17" t="str">
        <f>IF($A820="","",IF(VLOOKUP($A820,Spiele!$A$2:$D$16,3,FALSE)=$B820,"H","G"))</f>
        <v/>
      </c>
      <c r="D820" s="17" t="str">
        <f>IF($B820="","",IF(VLOOKUP($A820,Spiele!$A$2:$F$16,3,FALSE)=$B820,VLOOKUP($A820,Spiele!$A$2:$F$16,4,FALSE),VLOOKUP($A820,Spiele!$A$2:$F$16,3,FALSE)))</f>
        <v/>
      </c>
      <c r="E820" s="18">
        <f>IF(Abschlüsse[[#This Row],[Ergeb]]="ET",0,COUNTIFS($A$2:$A820,$A820,$B$2:$B820,$B820,$L$2:$L820,"&lt;&gt;ET"))</f>
        <v>0</v>
      </c>
      <c r="F820" s="11"/>
      <c r="G820" s="12"/>
      <c r="H820" s="18">
        <f>COUNTIFS('Rote Karten'!$A$2:$A$4,$A820,'Rote Karten'!$D$2:$D$4,"&lt;&gt;"&amp;$B820,'Rote Karten'!$B$2:$B$4,"&lt;"&amp;$F820,'Rote Karten'!$C$2:$C$4,"&lt;="&amp;$G820)-COUNTIFS('Rote Karten'!$A$2:$A$4,$A820,'Rote Karten'!$D$2:$D$4,$B820,'Rote Karten'!$B$2:$B$4,"&lt;"&amp;$F820,'Rote Karten'!$C$2:$C$4,"&lt;="&amp;$G820)</f>
        <v>0</v>
      </c>
      <c r="I820" s="17" t="str">
        <f>IF(OR($L820="Tor",$L820="ET"),_xlfn.IFNA(IF(VLOOKUP($A820,Spiele!$A$2:$C$16,3,FALSE)=$B820,COUNTIFS($L$2:$L820,"Tor",$B$2:$B820,$B820,$A$2:$A820,$A820)+COUNTIFS($L$2:$L820,"ET",$B$2:$B820,$B820,$A$2:$A820,$A820)&amp;":"&amp;COUNTIFS($L$2:$L820,"Tor",$B$2:$B820,"&lt;&gt;"&amp;$B820,$A$2:$A820,$A820)+COUNTIFS($L$2:$L820,"ET",$B$2:$B820,"&lt;&gt;"&amp;$B820,$A$2:$A820,$A820),COUNTIFS($L$2:$L820,"Tor",$B$2:$B820,"&lt;&gt;"&amp;$B820,$A$2:$A820,$A820)+COUNTIFS($L$2:$L820,"ET",$B$2:$B820,"&lt;&gt;"&amp;$B820,$A$2:$A820,$A820)&amp;":"&amp;COUNTIFS($L$2:$L820,"Tor",$B$2:$B820,$B820,$A$2:$A820,$A820)+COUNTIFS($L$2:$L820,"ET",$B$2:$B820,$B820,$A$2:$A820,$A820)),""),"")</f>
        <v/>
      </c>
      <c r="J820" s="18" t="str">
        <f>_xlfn.IFNA(IF(VLOOKUP($A820,Spiele!$A$2:$D$16,3,FALSE)=$B820,(COUNTIFS($L$1:$L819,"Tor",$B$1:$B819,$B820,$A$1:$A819,$A820)+COUNTIFS($L$1:$L819,"ET",$B$1:$B819,$B820,$A$1:$A819,$A820))-(COUNTIFS($L$1:$L819,"Tor",$B$1:$B819,"&lt;&gt;"&amp;$B820,$A$1:$A819,$A820)+COUNTIFS($L$1:$L819,"ET",$B$1:$B819,"&lt;&gt;"&amp;$B820,$A$1:$A819,$A820)),(COUNTIFS($L$1:$L819,"Tor",$B$1:$B819,$B820,$A$1:$A819,$A820)+COUNTIFS($L$1:$L819,"ET",$B$1:$B819,$B820,$A$1:$A819,$A820))-(COUNTIFS($L$1:$L819,"Tor",$B$1:$B819,"&lt;&gt;"&amp;$B820,$A$1:$A819,$A820)+COUNTIFS($L$1:$L819,"ET",$B$1:$B819,"&lt;&gt;"&amp;$B820,$A$1:$A819,$A820))),"")</f>
        <v/>
      </c>
      <c r="O820" s="17"/>
      <c r="AC820" s="14"/>
      <c r="AD820" s="14"/>
      <c r="AE820" s="18"/>
      <c r="AH820" s="19">
        <f t="shared" si="50"/>
        <v>0</v>
      </c>
      <c r="AI820" s="19">
        <f t="shared" si="51"/>
        <v>180</v>
      </c>
      <c r="AM820" s="19">
        <f>IF(Abschlüsse[[#This Row],[Ergeb]]="ET","",SQRT(($AF820-$AK820)^2+($AG820-$AL820)^2))</f>
        <v>0</v>
      </c>
      <c r="AO820" s="13"/>
      <c r="AP820" s="13"/>
      <c r="AQ820" s="19" t="str">
        <f t="shared" si="52"/>
        <v/>
      </c>
      <c r="AU820" s="19" t="str">
        <f t="shared" si="53"/>
        <v/>
      </c>
    </row>
    <row r="821" spans="3:47" ht="25.05" customHeight="1">
      <c r="C821" s="17" t="str">
        <f>IF($A821="","",IF(VLOOKUP($A821,Spiele!$A$2:$D$16,3,FALSE)=$B821,"H","G"))</f>
        <v/>
      </c>
      <c r="D821" s="17" t="str">
        <f>IF($B821="","",IF(VLOOKUP($A821,Spiele!$A$2:$F$16,3,FALSE)=$B821,VLOOKUP($A821,Spiele!$A$2:$F$16,4,FALSE),VLOOKUP($A821,Spiele!$A$2:$F$16,3,FALSE)))</f>
        <v/>
      </c>
      <c r="E821" s="18">
        <f>IF(Abschlüsse[[#This Row],[Ergeb]]="ET",0,COUNTIFS($A$2:$A821,$A821,$B$2:$B821,$B821,$L$2:$L821,"&lt;&gt;ET"))</f>
        <v>0</v>
      </c>
      <c r="F821" s="11"/>
      <c r="G821" s="12"/>
      <c r="H821" s="18">
        <f>COUNTIFS('Rote Karten'!$A$2:$A$4,$A821,'Rote Karten'!$D$2:$D$4,"&lt;&gt;"&amp;$B821,'Rote Karten'!$B$2:$B$4,"&lt;"&amp;$F821,'Rote Karten'!$C$2:$C$4,"&lt;="&amp;$G821)-COUNTIFS('Rote Karten'!$A$2:$A$4,$A821,'Rote Karten'!$D$2:$D$4,$B821,'Rote Karten'!$B$2:$B$4,"&lt;"&amp;$F821,'Rote Karten'!$C$2:$C$4,"&lt;="&amp;$G821)</f>
        <v>0</v>
      </c>
      <c r="I821" s="17" t="str">
        <f>IF(OR($L821="Tor",$L821="ET"),_xlfn.IFNA(IF(VLOOKUP($A821,Spiele!$A$2:$C$16,3,FALSE)=$B821,COUNTIFS($L$2:$L821,"Tor",$B$2:$B821,$B821,$A$2:$A821,$A821)+COUNTIFS($L$2:$L821,"ET",$B$2:$B821,$B821,$A$2:$A821,$A821)&amp;":"&amp;COUNTIFS($L$2:$L821,"Tor",$B$2:$B821,"&lt;&gt;"&amp;$B821,$A$2:$A821,$A821)+COUNTIFS($L$2:$L821,"ET",$B$2:$B821,"&lt;&gt;"&amp;$B821,$A$2:$A821,$A821),COUNTIFS($L$2:$L821,"Tor",$B$2:$B821,"&lt;&gt;"&amp;$B821,$A$2:$A821,$A821)+COUNTIFS($L$2:$L821,"ET",$B$2:$B821,"&lt;&gt;"&amp;$B821,$A$2:$A821,$A821)&amp;":"&amp;COUNTIFS($L$2:$L821,"Tor",$B$2:$B821,$B821,$A$2:$A821,$A821)+COUNTIFS($L$2:$L821,"ET",$B$2:$B821,$B821,$A$2:$A821,$A821)),""),"")</f>
        <v/>
      </c>
      <c r="J821" s="18" t="str">
        <f>_xlfn.IFNA(IF(VLOOKUP($A821,Spiele!$A$2:$D$16,3,FALSE)=$B821,(COUNTIFS($L$1:$L820,"Tor",$B$1:$B820,$B821,$A$1:$A820,$A821)+COUNTIFS($L$1:$L820,"ET",$B$1:$B820,$B821,$A$1:$A820,$A821))-(COUNTIFS($L$1:$L820,"Tor",$B$1:$B820,"&lt;&gt;"&amp;$B821,$A$1:$A820,$A821)+COUNTIFS($L$1:$L820,"ET",$B$1:$B820,"&lt;&gt;"&amp;$B821,$A$1:$A820,$A821)),(COUNTIFS($L$1:$L820,"Tor",$B$1:$B820,$B821,$A$1:$A820,$A821)+COUNTIFS($L$1:$L820,"ET",$B$1:$B820,$B821,$A$1:$A820,$A821))-(COUNTIFS($L$1:$L820,"Tor",$B$1:$B820,"&lt;&gt;"&amp;$B821,$A$1:$A820,$A821)+COUNTIFS($L$1:$L820,"ET",$B$1:$B820,"&lt;&gt;"&amp;$B821,$A$1:$A820,$A821))),"")</f>
        <v/>
      </c>
      <c r="O821" s="17"/>
      <c r="AC821" s="14"/>
      <c r="AD821" s="14"/>
      <c r="AE821" s="18"/>
      <c r="AH821" s="19">
        <f t="shared" si="50"/>
        <v>0</v>
      </c>
      <c r="AI821" s="19">
        <f t="shared" si="51"/>
        <v>180</v>
      </c>
      <c r="AM821" s="19">
        <f>IF(Abschlüsse[[#This Row],[Ergeb]]="ET","",SQRT(($AF821-$AK821)^2+($AG821-$AL821)^2))</f>
        <v>0</v>
      </c>
      <c r="AO821" s="13"/>
      <c r="AP821" s="13"/>
      <c r="AQ821" s="19" t="str">
        <f t="shared" si="52"/>
        <v/>
      </c>
      <c r="AU821" s="19" t="str">
        <f t="shared" si="53"/>
        <v/>
      </c>
    </row>
    <row r="822" spans="3:47" ht="25.05" customHeight="1">
      <c r="C822" s="17" t="str">
        <f>IF($A822="","",IF(VLOOKUP($A822,Spiele!$A$2:$D$16,3,FALSE)=$B822,"H","G"))</f>
        <v/>
      </c>
      <c r="D822" s="17" t="str">
        <f>IF($B822="","",IF(VLOOKUP($A822,Spiele!$A$2:$F$16,3,FALSE)=$B822,VLOOKUP($A822,Spiele!$A$2:$F$16,4,FALSE),VLOOKUP($A822,Spiele!$A$2:$F$16,3,FALSE)))</f>
        <v/>
      </c>
      <c r="E822" s="18">
        <f>IF(Abschlüsse[[#This Row],[Ergeb]]="ET",0,COUNTIFS($A$2:$A822,$A822,$B$2:$B822,$B822,$L$2:$L822,"&lt;&gt;ET"))</f>
        <v>0</v>
      </c>
      <c r="F822" s="11"/>
      <c r="G822" s="12"/>
      <c r="H822" s="18">
        <f>COUNTIFS('Rote Karten'!$A$2:$A$4,$A822,'Rote Karten'!$D$2:$D$4,"&lt;&gt;"&amp;$B822,'Rote Karten'!$B$2:$B$4,"&lt;"&amp;$F822,'Rote Karten'!$C$2:$C$4,"&lt;="&amp;$G822)-COUNTIFS('Rote Karten'!$A$2:$A$4,$A822,'Rote Karten'!$D$2:$D$4,$B822,'Rote Karten'!$B$2:$B$4,"&lt;"&amp;$F822,'Rote Karten'!$C$2:$C$4,"&lt;="&amp;$G822)</f>
        <v>0</v>
      </c>
      <c r="I822" s="17" t="str">
        <f>IF(OR($L822="Tor",$L822="ET"),_xlfn.IFNA(IF(VLOOKUP($A822,Spiele!$A$2:$C$16,3,FALSE)=$B822,COUNTIFS($L$2:$L822,"Tor",$B$2:$B822,$B822,$A$2:$A822,$A822)+COUNTIFS($L$2:$L822,"ET",$B$2:$B822,$B822,$A$2:$A822,$A822)&amp;":"&amp;COUNTIFS($L$2:$L822,"Tor",$B$2:$B822,"&lt;&gt;"&amp;$B822,$A$2:$A822,$A822)+COUNTIFS($L$2:$L822,"ET",$B$2:$B822,"&lt;&gt;"&amp;$B822,$A$2:$A822,$A822),COUNTIFS($L$2:$L822,"Tor",$B$2:$B822,"&lt;&gt;"&amp;$B822,$A$2:$A822,$A822)+COUNTIFS($L$2:$L822,"ET",$B$2:$B822,"&lt;&gt;"&amp;$B822,$A$2:$A822,$A822)&amp;":"&amp;COUNTIFS($L$2:$L822,"Tor",$B$2:$B822,$B822,$A$2:$A822,$A822)+COUNTIFS($L$2:$L822,"ET",$B$2:$B822,$B822,$A$2:$A822,$A822)),""),"")</f>
        <v/>
      </c>
      <c r="J822" s="18" t="str">
        <f>_xlfn.IFNA(IF(VLOOKUP($A822,Spiele!$A$2:$D$16,3,FALSE)=$B822,(COUNTIFS($L$1:$L821,"Tor",$B$1:$B821,$B822,$A$1:$A821,$A822)+COUNTIFS($L$1:$L821,"ET",$B$1:$B821,$B822,$A$1:$A821,$A822))-(COUNTIFS($L$1:$L821,"Tor",$B$1:$B821,"&lt;&gt;"&amp;$B822,$A$1:$A821,$A822)+COUNTIFS($L$1:$L821,"ET",$B$1:$B821,"&lt;&gt;"&amp;$B822,$A$1:$A821,$A822)),(COUNTIFS($L$1:$L821,"Tor",$B$1:$B821,$B822,$A$1:$A821,$A822)+COUNTIFS($L$1:$L821,"ET",$B$1:$B821,$B822,$A$1:$A821,$A822))-(COUNTIFS($L$1:$L821,"Tor",$B$1:$B821,"&lt;&gt;"&amp;$B822,$A$1:$A821,$A822)+COUNTIFS($L$1:$L821,"ET",$B$1:$B821,"&lt;&gt;"&amp;$B822,$A$1:$A821,$A822))),"")</f>
        <v/>
      </c>
      <c r="O822" s="17"/>
      <c r="AC822" s="14"/>
      <c r="AD822" s="14"/>
      <c r="AE822" s="18"/>
      <c r="AH822" s="19">
        <f t="shared" si="50"/>
        <v>0</v>
      </c>
      <c r="AI822" s="19">
        <f t="shared" si="51"/>
        <v>180</v>
      </c>
      <c r="AM822" s="19">
        <f>IF(Abschlüsse[[#This Row],[Ergeb]]="ET","",SQRT(($AF822-$AK822)^2+($AG822-$AL822)^2))</f>
        <v>0</v>
      </c>
      <c r="AO822" s="13"/>
      <c r="AP822" s="13"/>
      <c r="AQ822" s="19" t="str">
        <f t="shared" si="52"/>
        <v/>
      </c>
      <c r="AU822" s="19" t="str">
        <f t="shared" si="53"/>
        <v/>
      </c>
    </row>
    <row r="823" spans="3:47" ht="25.05" customHeight="1">
      <c r="C823" s="17" t="str">
        <f>IF($A823="","",IF(VLOOKUP($A823,Spiele!$A$2:$D$16,3,FALSE)=$B823,"H","G"))</f>
        <v/>
      </c>
      <c r="D823" s="17" t="str">
        <f>IF($B823="","",IF(VLOOKUP($A823,Spiele!$A$2:$F$16,3,FALSE)=$B823,VLOOKUP($A823,Spiele!$A$2:$F$16,4,FALSE),VLOOKUP($A823,Spiele!$A$2:$F$16,3,FALSE)))</f>
        <v/>
      </c>
      <c r="E823" s="18">
        <f>IF(Abschlüsse[[#This Row],[Ergeb]]="ET",0,COUNTIFS($A$2:$A823,$A823,$B$2:$B823,$B823,$L$2:$L823,"&lt;&gt;ET"))</f>
        <v>0</v>
      </c>
      <c r="F823" s="11"/>
      <c r="G823" s="12"/>
      <c r="H823" s="18">
        <f>COUNTIFS('Rote Karten'!$A$2:$A$4,$A823,'Rote Karten'!$D$2:$D$4,"&lt;&gt;"&amp;$B823,'Rote Karten'!$B$2:$B$4,"&lt;"&amp;$F823,'Rote Karten'!$C$2:$C$4,"&lt;="&amp;$G823)-COUNTIFS('Rote Karten'!$A$2:$A$4,$A823,'Rote Karten'!$D$2:$D$4,$B823,'Rote Karten'!$B$2:$B$4,"&lt;"&amp;$F823,'Rote Karten'!$C$2:$C$4,"&lt;="&amp;$G823)</f>
        <v>0</v>
      </c>
      <c r="I823" s="17" t="str">
        <f>IF(OR($L823="Tor",$L823="ET"),_xlfn.IFNA(IF(VLOOKUP($A823,Spiele!$A$2:$C$16,3,FALSE)=$B823,COUNTIFS($L$2:$L823,"Tor",$B$2:$B823,$B823,$A$2:$A823,$A823)+COUNTIFS($L$2:$L823,"ET",$B$2:$B823,$B823,$A$2:$A823,$A823)&amp;":"&amp;COUNTIFS($L$2:$L823,"Tor",$B$2:$B823,"&lt;&gt;"&amp;$B823,$A$2:$A823,$A823)+COUNTIFS($L$2:$L823,"ET",$B$2:$B823,"&lt;&gt;"&amp;$B823,$A$2:$A823,$A823),COUNTIFS($L$2:$L823,"Tor",$B$2:$B823,"&lt;&gt;"&amp;$B823,$A$2:$A823,$A823)+COUNTIFS($L$2:$L823,"ET",$B$2:$B823,"&lt;&gt;"&amp;$B823,$A$2:$A823,$A823)&amp;":"&amp;COUNTIFS($L$2:$L823,"Tor",$B$2:$B823,$B823,$A$2:$A823,$A823)+COUNTIFS($L$2:$L823,"ET",$B$2:$B823,$B823,$A$2:$A823,$A823)),""),"")</f>
        <v/>
      </c>
      <c r="J823" s="18" t="str">
        <f>_xlfn.IFNA(IF(VLOOKUP($A823,Spiele!$A$2:$D$16,3,FALSE)=$B823,(COUNTIFS($L$1:$L822,"Tor",$B$1:$B822,$B823,$A$1:$A822,$A823)+COUNTIFS($L$1:$L822,"ET",$B$1:$B822,$B823,$A$1:$A822,$A823))-(COUNTIFS($L$1:$L822,"Tor",$B$1:$B822,"&lt;&gt;"&amp;$B823,$A$1:$A822,$A823)+COUNTIFS($L$1:$L822,"ET",$B$1:$B822,"&lt;&gt;"&amp;$B823,$A$1:$A822,$A823)),(COUNTIFS($L$1:$L822,"Tor",$B$1:$B822,$B823,$A$1:$A822,$A823)+COUNTIFS($L$1:$L822,"ET",$B$1:$B822,$B823,$A$1:$A822,$A823))-(COUNTIFS($L$1:$L822,"Tor",$B$1:$B822,"&lt;&gt;"&amp;$B823,$A$1:$A822,$A823)+COUNTIFS($L$1:$L822,"ET",$B$1:$B822,"&lt;&gt;"&amp;$B823,$A$1:$A822,$A823))),"")</f>
        <v/>
      </c>
      <c r="O823" s="17"/>
      <c r="AC823" s="14"/>
      <c r="AD823" s="14"/>
      <c r="AE823" s="18"/>
      <c r="AH823" s="19">
        <f t="shared" si="50"/>
        <v>0</v>
      </c>
      <c r="AI823" s="19">
        <f t="shared" si="51"/>
        <v>180</v>
      </c>
      <c r="AM823" s="19">
        <f>IF(Abschlüsse[[#This Row],[Ergeb]]="ET","",SQRT(($AF823-$AK823)^2+($AG823-$AL823)^2))</f>
        <v>0</v>
      </c>
      <c r="AO823" s="13"/>
      <c r="AP823" s="13"/>
      <c r="AQ823" s="19" t="str">
        <f t="shared" si="52"/>
        <v/>
      </c>
      <c r="AU823" s="19" t="str">
        <f t="shared" si="53"/>
        <v/>
      </c>
    </row>
    <row r="824" spans="3:47" ht="25.05" customHeight="1">
      <c r="C824" s="17" t="str">
        <f>IF($A824="","",IF(VLOOKUP($A824,Spiele!$A$2:$D$16,3,FALSE)=$B824,"H","G"))</f>
        <v/>
      </c>
      <c r="D824" s="17" t="str">
        <f>IF($B824="","",IF(VLOOKUP($A824,Spiele!$A$2:$F$16,3,FALSE)=$B824,VLOOKUP($A824,Spiele!$A$2:$F$16,4,FALSE),VLOOKUP($A824,Spiele!$A$2:$F$16,3,FALSE)))</f>
        <v/>
      </c>
      <c r="E824" s="18">
        <f>IF(Abschlüsse[[#This Row],[Ergeb]]="ET",0,COUNTIFS($A$2:$A824,$A824,$B$2:$B824,$B824,$L$2:$L824,"&lt;&gt;ET"))</f>
        <v>0</v>
      </c>
      <c r="F824" s="11"/>
      <c r="G824" s="12"/>
      <c r="H824" s="18">
        <f>COUNTIFS('Rote Karten'!$A$2:$A$4,$A824,'Rote Karten'!$D$2:$D$4,"&lt;&gt;"&amp;$B824,'Rote Karten'!$B$2:$B$4,"&lt;"&amp;$F824,'Rote Karten'!$C$2:$C$4,"&lt;="&amp;$G824)-COUNTIFS('Rote Karten'!$A$2:$A$4,$A824,'Rote Karten'!$D$2:$D$4,$B824,'Rote Karten'!$B$2:$B$4,"&lt;"&amp;$F824,'Rote Karten'!$C$2:$C$4,"&lt;="&amp;$G824)</f>
        <v>0</v>
      </c>
      <c r="I824" s="17" t="str">
        <f>IF(OR($L824="Tor",$L824="ET"),_xlfn.IFNA(IF(VLOOKUP($A824,Spiele!$A$2:$C$16,3,FALSE)=$B824,COUNTIFS($L$2:$L824,"Tor",$B$2:$B824,$B824,$A$2:$A824,$A824)+COUNTIFS($L$2:$L824,"ET",$B$2:$B824,$B824,$A$2:$A824,$A824)&amp;":"&amp;COUNTIFS($L$2:$L824,"Tor",$B$2:$B824,"&lt;&gt;"&amp;$B824,$A$2:$A824,$A824)+COUNTIFS($L$2:$L824,"ET",$B$2:$B824,"&lt;&gt;"&amp;$B824,$A$2:$A824,$A824),COUNTIFS($L$2:$L824,"Tor",$B$2:$B824,"&lt;&gt;"&amp;$B824,$A$2:$A824,$A824)+COUNTIFS($L$2:$L824,"ET",$B$2:$B824,"&lt;&gt;"&amp;$B824,$A$2:$A824,$A824)&amp;":"&amp;COUNTIFS($L$2:$L824,"Tor",$B$2:$B824,$B824,$A$2:$A824,$A824)+COUNTIFS($L$2:$L824,"ET",$B$2:$B824,$B824,$A$2:$A824,$A824)),""),"")</f>
        <v/>
      </c>
      <c r="J824" s="18" t="str">
        <f>_xlfn.IFNA(IF(VLOOKUP($A824,Spiele!$A$2:$D$16,3,FALSE)=$B824,(COUNTIFS($L$1:$L823,"Tor",$B$1:$B823,$B824,$A$1:$A823,$A824)+COUNTIFS($L$1:$L823,"ET",$B$1:$B823,$B824,$A$1:$A823,$A824))-(COUNTIFS($L$1:$L823,"Tor",$B$1:$B823,"&lt;&gt;"&amp;$B824,$A$1:$A823,$A824)+COUNTIFS($L$1:$L823,"ET",$B$1:$B823,"&lt;&gt;"&amp;$B824,$A$1:$A823,$A824)),(COUNTIFS($L$1:$L823,"Tor",$B$1:$B823,$B824,$A$1:$A823,$A824)+COUNTIFS($L$1:$L823,"ET",$B$1:$B823,$B824,$A$1:$A823,$A824))-(COUNTIFS($L$1:$L823,"Tor",$B$1:$B823,"&lt;&gt;"&amp;$B824,$A$1:$A823,$A824)+COUNTIFS($L$1:$L823,"ET",$B$1:$B823,"&lt;&gt;"&amp;$B824,$A$1:$A823,$A824))),"")</f>
        <v/>
      </c>
      <c r="O824" s="17"/>
      <c r="AC824" s="14"/>
      <c r="AD824" s="14"/>
      <c r="AE824" s="18"/>
      <c r="AH824" s="19">
        <f t="shared" si="50"/>
        <v>0</v>
      </c>
      <c r="AI824" s="19">
        <f t="shared" si="51"/>
        <v>180</v>
      </c>
      <c r="AM824" s="19">
        <f>IF(Abschlüsse[[#This Row],[Ergeb]]="ET","",SQRT(($AF824-$AK824)^2+($AG824-$AL824)^2))</f>
        <v>0</v>
      </c>
      <c r="AO824" s="13"/>
      <c r="AP824" s="13"/>
      <c r="AQ824" s="19" t="str">
        <f t="shared" si="52"/>
        <v/>
      </c>
      <c r="AU824" s="19" t="str">
        <f t="shared" si="53"/>
        <v/>
      </c>
    </row>
    <row r="825" spans="3:47" ht="25.05" customHeight="1">
      <c r="C825" s="17" t="str">
        <f>IF($A825="","",IF(VLOOKUP($A825,Spiele!$A$2:$D$16,3,FALSE)=$B825,"H","G"))</f>
        <v/>
      </c>
      <c r="D825" s="17" t="str">
        <f>IF($B825="","",IF(VLOOKUP($A825,Spiele!$A$2:$F$16,3,FALSE)=$B825,VLOOKUP($A825,Spiele!$A$2:$F$16,4,FALSE),VLOOKUP($A825,Spiele!$A$2:$F$16,3,FALSE)))</f>
        <v/>
      </c>
      <c r="E825" s="18">
        <f>IF(Abschlüsse[[#This Row],[Ergeb]]="ET",0,COUNTIFS($A$2:$A825,$A825,$B$2:$B825,$B825,$L$2:$L825,"&lt;&gt;ET"))</f>
        <v>0</v>
      </c>
      <c r="F825" s="11"/>
      <c r="G825" s="12"/>
      <c r="H825" s="18">
        <f>COUNTIFS('Rote Karten'!$A$2:$A$4,$A825,'Rote Karten'!$D$2:$D$4,"&lt;&gt;"&amp;$B825,'Rote Karten'!$B$2:$B$4,"&lt;"&amp;$F825,'Rote Karten'!$C$2:$C$4,"&lt;="&amp;$G825)-COUNTIFS('Rote Karten'!$A$2:$A$4,$A825,'Rote Karten'!$D$2:$D$4,$B825,'Rote Karten'!$B$2:$B$4,"&lt;"&amp;$F825,'Rote Karten'!$C$2:$C$4,"&lt;="&amp;$G825)</f>
        <v>0</v>
      </c>
      <c r="I825" s="17" t="str">
        <f>IF(OR($L825="Tor",$L825="ET"),_xlfn.IFNA(IF(VLOOKUP($A825,Spiele!$A$2:$C$16,3,FALSE)=$B825,COUNTIFS($L$2:$L825,"Tor",$B$2:$B825,$B825,$A$2:$A825,$A825)+COUNTIFS($L$2:$L825,"ET",$B$2:$B825,$B825,$A$2:$A825,$A825)&amp;":"&amp;COUNTIFS($L$2:$L825,"Tor",$B$2:$B825,"&lt;&gt;"&amp;$B825,$A$2:$A825,$A825)+COUNTIFS($L$2:$L825,"ET",$B$2:$B825,"&lt;&gt;"&amp;$B825,$A$2:$A825,$A825),COUNTIFS($L$2:$L825,"Tor",$B$2:$B825,"&lt;&gt;"&amp;$B825,$A$2:$A825,$A825)+COUNTIFS($L$2:$L825,"ET",$B$2:$B825,"&lt;&gt;"&amp;$B825,$A$2:$A825,$A825)&amp;":"&amp;COUNTIFS($L$2:$L825,"Tor",$B$2:$B825,$B825,$A$2:$A825,$A825)+COUNTIFS($L$2:$L825,"ET",$B$2:$B825,$B825,$A$2:$A825,$A825)),""),"")</f>
        <v/>
      </c>
      <c r="J825" s="18" t="str">
        <f>_xlfn.IFNA(IF(VLOOKUP($A825,Spiele!$A$2:$D$16,3,FALSE)=$B825,(COUNTIFS($L$1:$L824,"Tor",$B$1:$B824,$B825,$A$1:$A824,$A825)+COUNTIFS($L$1:$L824,"ET",$B$1:$B824,$B825,$A$1:$A824,$A825))-(COUNTIFS($L$1:$L824,"Tor",$B$1:$B824,"&lt;&gt;"&amp;$B825,$A$1:$A824,$A825)+COUNTIFS($L$1:$L824,"ET",$B$1:$B824,"&lt;&gt;"&amp;$B825,$A$1:$A824,$A825)),(COUNTIFS($L$1:$L824,"Tor",$B$1:$B824,$B825,$A$1:$A824,$A825)+COUNTIFS($L$1:$L824,"ET",$B$1:$B824,$B825,$A$1:$A824,$A825))-(COUNTIFS($L$1:$L824,"Tor",$B$1:$B824,"&lt;&gt;"&amp;$B825,$A$1:$A824,$A825)+COUNTIFS($L$1:$L824,"ET",$B$1:$B824,"&lt;&gt;"&amp;$B825,$A$1:$A824,$A825))),"")</f>
        <v/>
      </c>
      <c r="O825" s="17"/>
      <c r="AC825" s="14"/>
      <c r="AD825" s="14"/>
      <c r="AE825" s="18"/>
      <c r="AH825" s="19">
        <f t="shared" si="50"/>
        <v>0</v>
      </c>
      <c r="AI825" s="19">
        <f t="shared" si="51"/>
        <v>180</v>
      </c>
      <c r="AM825" s="19">
        <f>IF(Abschlüsse[[#This Row],[Ergeb]]="ET","",SQRT(($AF825-$AK825)^2+($AG825-$AL825)^2))</f>
        <v>0</v>
      </c>
      <c r="AO825" s="13"/>
      <c r="AP825" s="13"/>
      <c r="AQ825" s="19" t="str">
        <f t="shared" si="52"/>
        <v/>
      </c>
      <c r="AU825" s="19" t="str">
        <f t="shared" si="53"/>
        <v/>
      </c>
    </row>
    <row r="826" spans="3:47" ht="25.05" customHeight="1">
      <c r="C826" s="17" t="str">
        <f>IF($A826="","",IF(VLOOKUP($A826,Spiele!$A$2:$D$16,3,FALSE)=$B826,"H","G"))</f>
        <v/>
      </c>
      <c r="D826" s="17" t="str">
        <f>IF($B826="","",IF(VLOOKUP($A826,Spiele!$A$2:$F$16,3,FALSE)=$B826,VLOOKUP($A826,Spiele!$A$2:$F$16,4,FALSE),VLOOKUP($A826,Spiele!$A$2:$F$16,3,FALSE)))</f>
        <v/>
      </c>
      <c r="E826" s="18">
        <f>IF(Abschlüsse[[#This Row],[Ergeb]]="ET",0,COUNTIFS($A$2:$A826,$A826,$B$2:$B826,$B826,$L$2:$L826,"&lt;&gt;ET"))</f>
        <v>0</v>
      </c>
      <c r="F826" s="11"/>
      <c r="G826" s="12"/>
      <c r="H826" s="18">
        <f>COUNTIFS('Rote Karten'!$A$2:$A$4,$A826,'Rote Karten'!$D$2:$D$4,"&lt;&gt;"&amp;$B826,'Rote Karten'!$B$2:$B$4,"&lt;"&amp;$F826,'Rote Karten'!$C$2:$C$4,"&lt;="&amp;$G826)-COUNTIFS('Rote Karten'!$A$2:$A$4,$A826,'Rote Karten'!$D$2:$D$4,$B826,'Rote Karten'!$B$2:$B$4,"&lt;"&amp;$F826,'Rote Karten'!$C$2:$C$4,"&lt;="&amp;$G826)</f>
        <v>0</v>
      </c>
      <c r="I826" s="17" t="str">
        <f>IF(OR($L826="Tor",$L826="ET"),_xlfn.IFNA(IF(VLOOKUP($A826,Spiele!$A$2:$C$16,3,FALSE)=$B826,COUNTIFS($L$2:$L826,"Tor",$B$2:$B826,$B826,$A$2:$A826,$A826)+COUNTIFS($L$2:$L826,"ET",$B$2:$B826,$B826,$A$2:$A826,$A826)&amp;":"&amp;COUNTIFS($L$2:$L826,"Tor",$B$2:$B826,"&lt;&gt;"&amp;$B826,$A$2:$A826,$A826)+COUNTIFS($L$2:$L826,"ET",$B$2:$B826,"&lt;&gt;"&amp;$B826,$A$2:$A826,$A826),COUNTIFS($L$2:$L826,"Tor",$B$2:$B826,"&lt;&gt;"&amp;$B826,$A$2:$A826,$A826)+COUNTIFS($L$2:$L826,"ET",$B$2:$B826,"&lt;&gt;"&amp;$B826,$A$2:$A826,$A826)&amp;":"&amp;COUNTIFS($L$2:$L826,"Tor",$B$2:$B826,$B826,$A$2:$A826,$A826)+COUNTIFS($L$2:$L826,"ET",$B$2:$B826,$B826,$A$2:$A826,$A826)),""),"")</f>
        <v/>
      </c>
      <c r="J826" s="18" t="str">
        <f>_xlfn.IFNA(IF(VLOOKUP($A826,Spiele!$A$2:$D$16,3,FALSE)=$B826,(COUNTIFS($L$1:$L825,"Tor",$B$1:$B825,$B826,$A$1:$A825,$A826)+COUNTIFS($L$1:$L825,"ET",$B$1:$B825,$B826,$A$1:$A825,$A826))-(COUNTIFS($L$1:$L825,"Tor",$B$1:$B825,"&lt;&gt;"&amp;$B826,$A$1:$A825,$A826)+COUNTIFS($L$1:$L825,"ET",$B$1:$B825,"&lt;&gt;"&amp;$B826,$A$1:$A825,$A826)),(COUNTIFS($L$1:$L825,"Tor",$B$1:$B825,$B826,$A$1:$A825,$A826)+COUNTIFS($L$1:$L825,"ET",$B$1:$B825,$B826,$A$1:$A825,$A826))-(COUNTIFS($L$1:$L825,"Tor",$B$1:$B825,"&lt;&gt;"&amp;$B826,$A$1:$A825,$A826)+COUNTIFS($L$1:$L825,"ET",$B$1:$B825,"&lt;&gt;"&amp;$B826,$A$1:$A825,$A826))),"")</f>
        <v/>
      </c>
      <c r="O826" s="17"/>
      <c r="AC826" s="14"/>
      <c r="AD826" s="14"/>
      <c r="AE826" s="18"/>
      <c r="AH826" s="19">
        <f t="shared" si="50"/>
        <v>0</v>
      </c>
      <c r="AI826" s="19">
        <f t="shared" si="51"/>
        <v>180</v>
      </c>
      <c r="AM826" s="19">
        <f>IF(Abschlüsse[[#This Row],[Ergeb]]="ET","",SQRT(($AF826-$AK826)^2+($AG826-$AL826)^2))</f>
        <v>0</v>
      </c>
      <c r="AO826" s="13"/>
      <c r="AP826" s="13"/>
      <c r="AQ826" s="19" t="str">
        <f t="shared" si="52"/>
        <v/>
      </c>
      <c r="AU826" s="19" t="str">
        <f t="shared" si="53"/>
        <v/>
      </c>
    </row>
    <row r="827" spans="3:47" ht="25.05" customHeight="1">
      <c r="C827" s="17" t="str">
        <f>IF($A827="","",IF(VLOOKUP($A827,Spiele!$A$2:$D$16,3,FALSE)=$B827,"H","G"))</f>
        <v/>
      </c>
      <c r="D827" s="17" t="str">
        <f>IF($B827="","",IF(VLOOKUP($A827,Spiele!$A$2:$F$16,3,FALSE)=$B827,VLOOKUP($A827,Spiele!$A$2:$F$16,4,FALSE),VLOOKUP($A827,Spiele!$A$2:$F$16,3,FALSE)))</f>
        <v/>
      </c>
      <c r="E827" s="18">
        <f>IF(Abschlüsse[[#This Row],[Ergeb]]="ET",0,COUNTIFS($A$2:$A827,$A827,$B$2:$B827,$B827,$L$2:$L827,"&lt;&gt;ET"))</f>
        <v>0</v>
      </c>
      <c r="F827" s="11"/>
      <c r="G827" s="12"/>
      <c r="H827" s="18">
        <f>COUNTIFS('Rote Karten'!$A$2:$A$4,$A827,'Rote Karten'!$D$2:$D$4,"&lt;&gt;"&amp;$B827,'Rote Karten'!$B$2:$B$4,"&lt;"&amp;$F827,'Rote Karten'!$C$2:$C$4,"&lt;="&amp;$G827)-COUNTIFS('Rote Karten'!$A$2:$A$4,$A827,'Rote Karten'!$D$2:$D$4,$B827,'Rote Karten'!$B$2:$B$4,"&lt;"&amp;$F827,'Rote Karten'!$C$2:$C$4,"&lt;="&amp;$G827)</f>
        <v>0</v>
      </c>
      <c r="I827" s="17" t="str">
        <f>IF(OR($L827="Tor",$L827="ET"),_xlfn.IFNA(IF(VLOOKUP($A827,Spiele!$A$2:$C$16,3,FALSE)=$B827,COUNTIFS($L$2:$L827,"Tor",$B$2:$B827,$B827,$A$2:$A827,$A827)+COUNTIFS($L$2:$L827,"ET",$B$2:$B827,$B827,$A$2:$A827,$A827)&amp;":"&amp;COUNTIFS($L$2:$L827,"Tor",$B$2:$B827,"&lt;&gt;"&amp;$B827,$A$2:$A827,$A827)+COUNTIFS($L$2:$L827,"ET",$B$2:$B827,"&lt;&gt;"&amp;$B827,$A$2:$A827,$A827),COUNTIFS($L$2:$L827,"Tor",$B$2:$B827,"&lt;&gt;"&amp;$B827,$A$2:$A827,$A827)+COUNTIFS($L$2:$L827,"ET",$B$2:$B827,"&lt;&gt;"&amp;$B827,$A$2:$A827,$A827)&amp;":"&amp;COUNTIFS($L$2:$L827,"Tor",$B$2:$B827,$B827,$A$2:$A827,$A827)+COUNTIFS($L$2:$L827,"ET",$B$2:$B827,$B827,$A$2:$A827,$A827)),""),"")</f>
        <v/>
      </c>
      <c r="J827" s="18" t="str">
        <f>_xlfn.IFNA(IF(VLOOKUP($A827,Spiele!$A$2:$D$16,3,FALSE)=$B827,(COUNTIFS($L$1:$L826,"Tor",$B$1:$B826,$B827,$A$1:$A826,$A827)+COUNTIFS($L$1:$L826,"ET",$B$1:$B826,$B827,$A$1:$A826,$A827))-(COUNTIFS($L$1:$L826,"Tor",$B$1:$B826,"&lt;&gt;"&amp;$B827,$A$1:$A826,$A827)+COUNTIFS($L$1:$L826,"ET",$B$1:$B826,"&lt;&gt;"&amp;$B827,$A$1:$A826,$A827)),(COUNTIFS($L$1:$L826,"Tor",$B$1:$B826,$B827,$A$1:$A826,$A827)+COUNTIFS($L$1:$L826,"ET",$B$1:$B826,$B827,$A$1:$A826,$A827))-(COUNTIFS($L$1:$L826,"Tor",$B$1:$B826,"&lt;&gt;"&amp;$B827,$A$1:$A826,$A827)+COUNTIFS($L$1:$L826,"ET",$B$1:$B826,"&lt;&gt;"&amp;$B827,$A$1:$A826,$A827))),"")</f>
        <v/>
      </c>
      <c r="O827" s="17"/>
      <c r="AC827" s="14"/>
      <c r="AD827" s="14"/>
      <c r="AE827" s="18"/>
      <c r="AH827" s="19">
        <f t="shared" si="50"/>
        <v>0</v>
      </c>
      <c r="AI827" s="19">
        <f t="shared" si="51"/>
        <v>180</v>
      </c>
      <c r="AM827" s="19">
        <f>IF(Abschlüsse[[#This Row],[Ergeb]]="ET","",SQRT(($AF827-$AK827)^2+($AG827-$AL827)^2))</f>
        <v>0</v>
      </c>
      <c r="AO827" s="13"/>
      <c r="AP827" s="13"/>
      <c r="AQ827" s="19" t="str">
        <f t="shared" si="52"/>
        <v/>
      </c>
      <c r="AU827" s="19" t="str">
        <f t="shared" si="53"/>
        <v/>
      </c>
    </row>
    <row r="828" spans="3:47" ht="25.05" customHeight="1">
      <c r="C828" s="17" t="str">
        <f>IF($A828="","",IF(VLOOKUP($A828,Spiele!$A$2:$D$16,3,FALSE)=$B828,"H","G"))</f>
        <v/>
      </c>
      <c r="D828" s="17" t="str">
        <f>IF($B828="","",IF(VLOOKUP($A828,Spiele!$A$2:$F$16,3,FALSE)=$B828,VLOOKUP($A828,Spiele!$A$2:$F$16,4,FALSE),VLOOKUP($A828,Spiele!$A$2:$F$16,3,FALSE)))</f>
        <v/>
      </c>
      <c r="E828" s="18">
        <f>IF(Abschlüsse[[#This Row],[Ergeb]]="ET",0,COUNTIFS($A$2:$A828,$A828,$B$2:$B828,$B828,$L$2:$L828,"&lt;&gt;ET"))</f>
        <v>0</v>
      </c>
      <c r="F828" s="11"/>
      <c r="G828" s="12"/>
      <c r="H828" s="18">
        <f>COUNTIFS('Rote Karten'!$A$2:$A$4,$A828,'Rote Karten'!$D$2:$D$4,"&lt;&gt;"&amp;$B828,'Rote Karten'!$B$2:$B$4,"&lt;"&amp;$F828,'Rote Karten'!$C$2:$C$4,"&lt;="&amp;$G828)-COUNTIFS('Rote Karten'!$A$2:$A$4,$A828,'Rote Karten'!$D$2:$D$4,$B828,'Rote Karten'!$B$2:$B$4,"&lt;"&amp;$F828,'Rote Karten'!$C$2:$C$4,"&lt;="&amp;$G828)</f>
        <v>0</v>
      </c>
      <c r="I828" s="17" t="str">
        <f>IF(OR($L828="Tor",$L828="ET"),_xlfn.IFNA(IF(VLOOKUP($A828,Spiele!$A$2:$C$16,3,FALSE)=$B828,COUNTIFS($L$2:$L828,"Tor",$B$2:$B828,$B828,$A$2:$A828,$A828)+COUNTIFS($L$2:$L828,"ET",$B$2:$B828,$B828,$A$2:$A828,$A828)&amp;":"&amp;COUNTIFS($L$2:$L828,"Tor",$B$2:$B828,"&lt;&gt;"&amp;$B828,$A$2:$A828,$A828)+COUNTIFS($L$2:$L828,"ET",$B$2:$B828,"&lt;&gt;"&amp;$B828,$A$2:$A828,$A828),COUNTIFS($L$2:$L828,"Tor",$B$2:$B828,"&lt;&gt;"&amp;$B828,$A$2:$A828,$A828)+COUNTIFS($L$2:$L828,"ET",$B$2:$B828,"&lt;&gt;"&amp;$B828,$A$2:$A828,$A828)&amp;":"&amp;COUNTIFS($L$2:$L828,"Tor",$B$2:$B828,$B828,$A$2:$A828,$A828)+COUNTIFS($L$2:$L828,"ET",$B$2:$B828,$B828,$A$2:$A828,$A828)),""),"")</f>
        <v/>
      </c>
      <c r="J828" s="18" t="str">
        <f>_xlfn.IFNA(IF(VLOOKUP($A828,Spiele!$A$2:$D$16,3,FALSE)=$B828,(COUNTIFS($L$1:$L827,"Tor",$B$1:$B827,$B828,$A$1:$A827,$A828)+COUNTIFS($L$1:$L827,"ET",$B$1:$B827,$B828,$A$1:$A827,$A828))-(COUNTIFS($L$1:$L827,"Tor",$B$1:$B827,"&lt;&gt;"&amp;$B828,$A$1:$A827,$A828)+COUNTIFS($L$1:$L827,"ET",$B$1:$B827,"&lt;&gt;"&amp;$B828,$A$1:$A827,$A828)),(COUNTIFS($L$1:$L827,"Tor",$B$1:$B827,$B828,$A$1:$A827,$A828)+COUNTIFS($L$1:$L827,"ET",$B$1:$B827,$B828,$A$1:$A827,$A828))-(COUNTIFS($L$1:$L827,"Tor",$B$1:$B827,"&lt;&gt;"&amp;$B828,$A$1:$A827,$A828)+COUNTIFS($L$1:$L827,"ET",$B$1:$B827,"&lt;&gt;"&amp;$B828,$A$1:$A827,$A828))),"")</f>
        <v/>
      </c>
      <c r="O828" s="17"/>
      <c r="AC828" s="14"/>
      <c r="AD828" s="14"/>
      <c r="AE828" s="18"/>
      <c r="AH828" s="19">
        <f t="shared" si="50"/>
        <v>0</v>
      </c>
      <c r="AI828" s="19">
        <f t="shared" si="51"/>
        <v>180</v>
      </c>
      <c r="AM828" s="19">
        <f>IF(Abschlüsse[[#This Row],[Ergeb]]="ET","",SQRT(($AF828-$AK828)^2+($AG828-$AL828)^2))</f>
        <v>0</v>
      </c>
      <c r="AO828" s="13"/>
      <c r="AP828" s="13"/>
      <c r="AQ828" s="19" t="str">
        <f t="shared" si="52"/>
        <v/>
      </c>
      <c r="AU828" s="19" t="str">
        <f t="shared" si="53"/>
        <v/>
      </c>
    </row>
    <row r="829" spans="3:47" ht="25.05" customHeight="1">
      <c r="C829" s="17" t="str">
        <f>IF($A829="","",IF(VLOOKUP($A829,Spiele!$A$2:$D$16,3,FALSE)=$B829,"H","G"))</f>
        <v/>
      </c>
      <c r="D829" s="17" t="str">
        <f>IF($B829="","",IF(VLOOKUP($A829,Spiele!$A$2:$F$16,3,FALSE)=$B829,VLOOKUP($A829,Spiele!$A$2:$F$16,4,FALSE),VLOOKUP($A829,Spiele!$A$2:$F$16,3,FALSE)))</f>
        <v/>
      </c>
      <c r="E829" s="18">
        <f>IF(Abschlüsse[[#This Row],[Ergeb]]="ET",0,COUNTIFS($A$2:$A829,$A829,$B$2:$B829,$B829,$L$2:$L829,"&lt;&gt;ET"))</f>
        <v>0</v>
      </c>
      <c r="F829" s="11"/>
      <c r="G829" s="12"/>
      <c r="H829" s="18">
        <f>COUNTIFS('Rote Karten'!$A$2:$A$4,$A829,'Rote Karten'!$D$2:$D$4,"&lt;&gt;"&amp;$B829,'Rote Karten'!$B$2:$B$4,"&lt;"&amp;$F829,'Rote Karten'!$C$2:$C$4,"&lt;="&amp;$G829)-COUNTIFS('Rote Karten'!$A$2:$A$4,$A829,'Rote Karten'!$D$2:$D$4,$B829,'Rote Karten'!$B$2:$B$4,"&lt;"&amp;$F829,'Rote Karten'!$C$2:$C$4,"&lt;="&amp;$G829)</f>
        <v>0</v>
      </c>
      <c r="I829" s="17" t="str">
        <f>IF(OR($L829="Tor",$L829="ET"),_xlfn.IFNA(IF(VLOOKUP($A829,Spiele!$A$2:$C$16,3,FALSE)=$B829,COUNTIFS($L$2:$L829,"Tor",$B$2:$B829,$B829,$A$2:$A829,$A829)+COUNTIFS($L$2:$L829,"ET",$B$2:$B829,$B829,$A$2:$A829,$A829)&amp;":"&amp;COUNTIFS($L$2:$L829,"Tor",$B$2:$B829,"&lt;&gt;"&amp;$B829,$A$2:$A829,$A829)+COUNTIFS($L$2:$L829,"ET",$B$2:$B829,"&lt;&gt;"&amp;$B829,$A$2:$A829,$A829),COUNTIFS($L$2:$L829,"Tor",$B$2:$B829,"&lt;&gt;"&amp;$B829,$A$2:$A829,$A829)+COUNTIFS($L$2:$L829,"ET",$B$2:$B829,"&lt;&gt;"&amp;$B829,$A$2:$A829,$A829)&amp;":"&amp;COUNTIFS($L$2:$L829,"Tor",$B$2:$B829,$B829,$A$2:$A829,$A829)+COUNTIFS($L$2:$L829,"ET",$B$2:$B829,$B829,$A$2:$A829,$A829)),""),"")</f>
        <v/>
      </c>
      <c r="J829" s="18" t="str">
        <f>_xlfn.IFNA(IF(VLOOKUP($A829,Spiele!$A$2:$D$16,3,FALSE)=$B829,(COUNTIFS($L$1:$L828,"Tor",$B$1:$B828,$B829,$A$1:$A828,$A829)+COUNTIFS($L$1:$L828,"ET",$B$1:$B828,$B829,$A$1:$A828,$A829))-(COUNTIFS($L$1:$L828,"Tor",$B$1:$B828,"&lt;&gt;"&amp;$B829,$A$1:$A828,$A829)+COUNTIFS($L$1:$L828,"ET",$B$1:$B828,"&lt;&gt;"&amp;$B829,$A$1:$A828,$A829)),(COUNTIFS($L$1:$L828,"Tor",$B$1:$B828,$B829,$A$1:$A828,$A829)+COUNTIFS($L$1:$L828,"ET",$B$1:$B828,$B829,$A$1:$A828,$A829))-(COUNTIFS($L$1:$L828,"Tor",$B$1:$B828,"&lt;&gt;"&amp;$B829,$A$1:$A828,$A829)+COUNTIFS($L$1:$L828,"ET",$B$1:$B828,"&lt;&gt;"&amp;$B829,$A$1:$A828,$A829))),"")</f>
        <v/>
      </c>
      <c r="O829" s="17"/>
      <c r="AC829" s="14"/>
      <c r="AD829" s="14"/>
      <c r="AE829" s="18"/>
      <c r="AH829" s="19">
        <f t="shared" si="50"/>
        <v>0</v>
      </c>
      <c r="AI829" s="19">
        <f t="shared" si="51"/>
        <v>180</v>
      </c>
      <c r="AM829" s="19">
        <f>IF(Abschlüsse[[#This Row],[Ergeb]]="ET","",SQRT(($AF829-$AK829)^2+($AG829-$AL829)^2))</f>
        <v>0</v>
      </c>
      <c r="AO829" s="13"/>
      <c r="AP829" s="13"/>
      <c r="AQ829" s="19" t="str">
        <f t="shared" si="52"/>
        <v/>
      </c>
      <c r="AU829" s="19" t="str">
        <f t="shared" si="53"/>
        <v/>
      </c>
    </row>
    <row r="830" spans="3:47" ht="25.05" customHeight="1">
      <c r="C830" s="17" t="str">
        <f>IF($A830="","",IF(VLOOKUP($A830,Spiele!$A$2:$D$16,3,FALSE)=$B830,"H","G"))</f>
        <v/>
      </c>
      <c r="D830" s="17" t="str">
        <f>IF($B830="","",IF(VLOOKUP($A830,Spiele!$A$2:$F$16,3,FALSE)=$B830,VLOOKUP($A830,Spiele!$A$2:$F$16,4,FALSE),VLOOKUP($A830,Spiele!$A$2:$F$16,3,FALSE)))</f>
        <v/>
      </c>
      <c r="E830" s="18">
        <f>IF(Abschlüsse[[#This Row],[Ergeb]]="ET",0,COUNTIFS($A$2:$A830,$A830,$B$2:$B830,$B830,$L$2:$L830,"&lt;&gt;ET"))</f>
        <v>0</v>
      </c>
      <c r="F830" s="11"/>
      <c r="G830" s="12"/>
      <c r="H830" s="18">
        <f>COUNTIFS('Rote Karten'!$A$2:$A$4,$A830,'Rote Karten'!$D$2:$D$4,"&lt;&gt;"&amp;$B830,'Rote Karten'!$B$2:$B$4,"&lt;"&amp;$F830,'Rote Karten'!$C$2:$C$4,"&lt;="&amp;$G830)-COUNTIFS('Rote Karten'!$A$2:$A$4,$A830,'Rote Karten'!$D$2:$D$4,$B830,'Rote Karten'!$B$2:$B$4,"&lt;"&amp;$F830,'Rote Karten'!$C$2:$C$4,"&lt;="&amp;$G830)</f>
        <v>0</v>
      </c>
      <c r="I830" s="17" t="str">
        <f>IF(OR($L830="Tor",$L830="ET"),_xlfn.IFNA(IF(VLOOKUP($A830,Spiele!$A$2:$C$16,3,FALSE)=$B830,COUNTIFS($L$2:$L830,"Tor",$B$2:$B830,$B830,$A$2:$A830,$A830)+COUNTIFS($L$2:$L830,"ET",$B$2:$B830,$B830,$A$2:$A830,$A830)&amp;":"&amp;COUNTIFS($L$2:$L830,"Tor",$B$2:$B830,"&lt;&gt;"&amp;$B830,$A$2:$A830,$A830)+COUNTIFS($L$2:$L830,"ET",$B$2:$B830,"&lt;&gt;"&amp;$B830,$A$2:$A830,$A830),COUNTIFS($L$2:$L830,"Tor",$B$2:$B830,"&lt;&gt;"&amp;$B830,$A$2:$A830,$A830)+COUNTIFS($L$2:$L830,"ET",$B$2:$B830,"&lt;&gt;"&amp;$B830,$A$2:$A830,$A830)&amp;":"&amp;COUNTIFS($L$2:$L830,"Tor",$B$2:$B830,$B830,$A$2:$A830,$A830)+COUNTIFS($L$2:$L830,"ET",$B$2:$B830,$B830,$A$2:$A830,$A830)),""),"")</f>
        <v/>
      </c>
      <c r="J830" s="18" t="str">
        <f>_xlfn.IFNA(IF(VLOOKUP($A830,Spiele!$A$2:$D$16,3,FALSE)=$B830,(COUNTIFS($L$1:$L829,"Tor",$B$1:$B829,$B830,$A$1:$A829,$A830)+COUNTIFS($L$1:$L829,"ET",$B$1:$B829,$B830,$A$1:$A829,$A830))-(COUNTIFS($L$1:$L829,"Tor",$B$1:$B829,"&lt;&gt;"&amp;$B830,$A$1:$A829,$A830)+COUNTIFS($L$1:$L829,"ET",$B$1:$B829,"&lt;&gt;"&amp;$B830,$A$1:$A829,$A830)),(COUNTIFS($L$1:$L829,"Tor",$B$1:$B829,$B830,$A$1:$A829,$A830)+COUNTIFS($L$1:$L829,"ET",$B$1:$B829,$B830,$A$1:$A829,$A830))-(COUNTIFS($L$1:$L829,"Tor",$B$1:$B829,"&lt;&gt;"&amp;$B830,$A$1:$A829,$A830)+COUNTIFS($L$1:$L829,"ET",$B$1:$B829,"&lt;&gt;"&amp;$B830,$A$1:$A829,$A830))),"")</f>
        <v/>
      </c>
      <c r="O830" s="17"/>
      <c r="AC830" s="14"/>
      <c r="AD830" s="14"/>
      <c r="AE830" s="18"/>
      <c r="AH830" s="19">
        <f t="shared" si="50"/>
        <v>0</v>
      </c>
      <c r="AI830" s="19">
        <f t="shared" si="51"/>
        <v>180</v>
      </c>
      <c r="AM830" s="19">
        <f>IF(Abschlüsse[[#This Row],[Ergeb]]="ET","",SQRT(($AF830-$AK830)^2+($AG830-$AL830)^2))</f>
        <v>0</v>
      </c>
      <c r="AO830" s="13"/>
      <c r="AP830" s="13"/>
      <c r="AQ830" s="19" t="str">
        <f t="shared" si="52"/>
        <v/>
      </c>
      <c r="AU830" s="19" t="str">
        <f t="shared" si="53"/>
        <v/>
      </c>
    </row>
    <row r="831" spans="3:47" ht="25.05" customHeight="1">
      <c r="C831" s="17" t="str">
        <f>IF($A831="","",IF(VLOOKUP($A831,Spiele!$A$2:$D$16,3,FALSE)=$B831,"H","G"))</f>
        <v/>
      </c>
      <c r="D831" s="17" t="str">
        <f>IF($B831="","",IF(VLOOKUP($A831,Spiele!$A$2:$F$16,3,FALSE)=$B831,VLOOKUP($A831,Spiele!$A$2:$F$16,4,FALSE),VLOOKUP($A831,Spiele!$A$2:$F$16,3,FALSE)))</f>
        <v/>
      </c>
      <c r="E831" s="18">
        <f>IF(Abschlüsse[[#This Row],[Ergeb]]="ET",0,COUNTIFS($A$2:$A831,$A831,$B$2:$B831,$B831,$L$2:$L831,"&lt;&gt;ET"))</f>
        <v>0</v>
      </c>
      <c r="F831" s="11"/>
      <c r="G831" s="12"/>
      <c r="H831" s="18">
        <f>COUNTIFS('Rote Karten'!$A$2:$A$4,$A831,'Rote Karten'!$D$2:$D$4,"&lt;&gt;"&amp;$B831,'Rote Karten'!$B$2:$B$4,"&lt;"&amp;$F831,'Rote Karten'!$C$2:$C$4,"&lt;="&amp;$G831)-COUNTIFS('Rote Karten'!$A$2:$A$4,$A831,'Rote Karten'!$D$2:$D$4,$B831,'Rote Karten'!$B$2:$B$4,"&lt;"&amp;$F831,'Rote Karten'!$C$2:$C$4,"&lt;="&amp;$G831)</f>
        <v>0</v>
      </c>
      <c r="I831" s="17" t="str">
        <f>IF(OR($L831="Tor",$L831="ET"),_xlfn.IFNA(IF(VLOOKUP($A831,Spiele!$A$2:$C$16,3,FALSE)=$B831,COUNTIFS($L$2:$L831,"Tor",$B$2:$B831,$B831,$A$2:$A831,$A831)+COUNTIFS($L$2:$L831,"ET",$B$2:$B831,$B831,$A$2:$A831,$A831)&amp;":"&amp;COUNTIFS($L$2:$L831,"Tor",$B$2:$B831,"&lt;&gt;"&amp;$B831,$A$2:$A831,$A831)+COUNTIFS($L$2:$L831,"ET",$B$2:$B831,"&lt;&gt;"&amp;$B831,$A$2:$A831,$A831),COUNTIFS($L$2:$L831,"Tor",$B$2:$B831,"&lt;&gt;"&amp;$B831,$A$2:$A831,$A831)+COUNTIFS($L$2:$L831,"ET",$B$2:$B831,"&lt;&gt;"&amp;$B831,$A$2:$A831,$A831)&amp;":"&amp;COUNTIFS($L$2:$L831,"Tor",$B$2:$B831,$B831,$A$2:$A831,$A831)+COUNTIFS($L$2:$L831,"ET",$B$2:$B831,$B831,$A$2:$A831,$A831)),""),"")</f>
        <v/>
      </c>
      <c r="J831" s="18" t="str">
        <f>_xlfn.IFNA(IF(VLOOKUP($A831,Spiele!$A$2:$D$16,3,FALSE)=$B831,(COUNTIFS($L$1:$L830,"Tor",$B$1:$B830,$B831,$A$1:$A830,$A831)+COUNTIFS($L$1:$L830,"ET",$B$1:$B830,$B831,$A$1:$A830,$A831))-(COUNTIFS($L$1:$L830,"Tor",$B$1:$B830,"&lt;&gt;"&amp;$B831,$A$1:$A830,$A831)+COUNTIFS($L$1:$L830,"ET",$B$1:$B830,"&lt;&gt;"&amp;$B831,$A$1:$A830,$A831)),(COUNTIFS($L$1:$L830,"Tor",$B$1:$B830,$B831,$A$1:$A830,$A831)+COUNTIFS($L$1:$L830,"ET",$B$1:$B830,$B831,$A$1:$A830,$A831))-(COUNTIFS($L$1:$L830,"Tor",$B$1:$B830,"&lt;&gt;"&amp;$B831,$A$1:$A830,$A831)+COUNTIFS($L$1:$L830,"ET",$B$1:$B830,"&lt;&gt;"&amp;$B831,$A$1:$A830,$A831))),"")</f>
        <v/>
      </c>
      <c r="O831" s="17"/>
      <c r="AC831" s="14"/>
      <c r="AD831" s="14"/>
      <c r="AE831" s="18"/>
      <c r="AH831" s="19">
        <f t="shared" si="50"/>
        <v>0</v>
      </c>
      <c r="AI831" s="19">
        <f t="shared" si="51"/>
        <v>180</v>
      </c>
      <c r="AM831" s="19">
        <f>IF(Abschlüsse[[#This Row],[Ergeb]]="ET","",SQRT(($AF831-$AK831)^2+($AG831-$AL831)^2))</f>
        <v>0</v>
      </c>
      <c r="AO831" s="13"/>
      <c r="AP831" s="13"/>
      <c r="AQ831" s="19" t="str">
        <f t="shared" si="52"/>
        <v/>
      </c>
      <c r="AU831" s="19" t="str">
        <f t="shared" si="53"/>
        <v/>
      </c>
    </row>
    <row r="832" spans="3:47" ht="25.05" customHeight="1">
      <c r="C832" s="17" t="str">
        <f>IF($A832="","",IF(VLOOKUP($A832,Spiele!$A$2:$D$16,3,FALSE)=$B832,"H","G"))</f>
        <v/>
      </c>
      <c r="D832" s="17" t="str">
        <f>IF($B832="","",IF(VLOOKUP($A832,Spiele!$A$2:$F$16,3,FALSE)=$B832,VLOOKUP($A832,Spiele!$A$2:$F$16,4,FALSE),VLOOKUP($A832,Spiele!$A$2:$F$16,3,FALSE)))</f>
        <v/>
      </c>
      <c r="E832" s="18">
        <f>IF(Abschlüsse[[#This Row],[Ergeb]]="ET",0,COUNTIFS($A$2:$A832,$A832,$B$2:$B832,$B832,$L$2:$L832,"&lt;&gt;ET"))</f>
        <v>0</v>
      </c>
      <c r="F832" s="11"/>
      <c r="G832" s="12"/>
      <c r="H832" s="18">
        <f>COUNTIFS('Rote Karten'!$A$2:$A$4,$A832,'Rote Karten'!$D$2:$D$4,"&lt;&gt;"&amp;$B832,'Rote Karten'!$B$2:$B$4,"&lt;"&amp;$F832,'Rote Karten'!$C$2:$C$4,"&lt;="&amp;$G832)-COUNTIFS('Rote Karten'!$A$2:$A$4,$A832,'Rote Karten'!$D$2:$D$4,$B832,'Rote Karten'!$B$2:$B$4,"&lt;"&amp;$F832,'Rote Karten'!$C$2:$C$4,"&lt;="&amp;$G832)</f>
        <v>0</v>
      </c>
      <c r="I832" s="17" t="str">
        <f>IF(OR($L832="Tor",$L832="ET"),_xlfn.IFNA(IF(VLOOKUP($A832,Spiele!$A$2:$C$16,3,FALSE)=$B832,COUNTIFS($L$2:$L832,"Tor",$B$2:$B832,$B832,$A$2:$A832,$A832)+COUNTIFS($L$2:$L832,"ET",$B$2:$B832,$B832,$A$2:$A832,$A832)&amp;":"&amp;COUNTIFS($L$2:$L832,"Tor",$B$2:$B832,"&lt;&gt;"&amp;$B832,$A$2:$A832,$A832)+COUNTIFS($L$2:$L832,"ET",$B$2:$B832,"&lt;&gt;"&amp;$B832,$A$2:$A832,$A832),COUNTIFS($L$2:$L832,"Tor",$B$2:$B832,"&lt;&gt;"&amp;$B832,$A$2:$A832,$A832)+COUNTIFS($L$2:$L832,"ET",$B$2:$B832,"&lt;&gt;"&amp;$B832,$A$2:$A832,$A832)&amp;":"&amp;COUNTIFS($L$2:$L832,"Tor",$B$2:$B832,$B832,$A$2:$A832,$A832)+COUNTIFS($L$2:$L832,"ET",$B$2:$B832,$B832,$A$2:$A832,$A832)),""),"")</f>
        <v/>
      </c>
      <c r="J832" s="18" t="str">
        <f>_xlfn.IFNA(IF(VLOOKUP($A832,Spiele!$A$2:$D$16,3,FALSE)=$B832,(COUNTIFS($L$1:$L831,"Tor",$B$1:$B831,$B832,$A$1:$A831,$A832)+COUNTIFS($L$1:$L831,"ET",$B$1:$B831,$B832,$A$1:$A831,$A832))-(COUNTIFS($L$1:$L831,"Tor",$B$1:$B831,"&lt;&gt;"&amp;$B832,$A$1:$A831,$A832)+COUNTIFS($L$1:$L831,"ET",$B$1:$B831,"&lt;&gt;"&amp;$B832,$A$1:$A831,$A832)),(COUNTIFS($L$1:$L831,"Tor",$B$1:$B831,$B832,$A$1:$A831,$A832)+COUNTIFS($L$1:$L831,"ET",$B$1:$B831,$B832,$A$1:$A831,$A832))-(COUNTIFS($L$1:$L831,"Tor",$B$1:$B831,"&lt;&gt;"&amp;$B832,$A$1:$A831,$A832)+COUNTIFS($L$1:$L831,"ET",$B$1:$B831,"&lt;&gt;"&amp;$B832,$A$1:$A831,$A832))),"")</f>
        <v/>
      </c>
      <c r="O832" s="17"/>
      <c r="AC832" s="14"/>
      <c r="AD832" s="14"/>
      <c r="AE832" s="18"/>
      <c r="AH832" s="19">
        <f t="shared" si="50"/>
        <v>0</v>
      </c>
      <c r="AI832" s="19">
        <f t="shared" si="51"/>
        <v>180</v>
      </c>
      <c r="AM832" s="19">
        <f>IF(Abschlüsse[[#This Row],[Ergeb]]="ET","",SQRT(($AF832-$AK832)^2+($AG832-$AL832)^2))</f>
        <v>0</v>
      </c>
      <c r="AO832" s="13"/>
      <c r="AP832" s="13"/>
      <c r="AQ832" s="19" t="str">
        <f t="shared" si="52"/>
        <v/>
      </c>
      <c r="AU832" s="19" t="str">
        <f t="shared" si="53"/>
        <v/>
      </c>
    </row>
    <row r="833" spans="3:47" ht="25.05" customHeight="1">
      <c r="C833" s="17" t="str">
        <f>IF($A833="","",IF(VLOOKUP($A833,Spiele!$A$2:$D$16,3,FALSE)=$B833,"H","G"))</f>
        <v/>
      </c>
      <c r="D833" s="17" t="str">
        <f>IF($B833="","",IF(VLOOKUP($A833,Spiele!$A$2:$F$16,3,FALSE)=$B833,VLOOKUP($A833,Spiele!$A$2:$F$16,4,FALSE),VLOOKUP($A833,Spiele!$A$2:$F$16,3,FALSE)))</f>
        <v/>
      </c>
      <c r="E833" s="18">
        <f>IF(Abschlüsse[[#This Row],[Ergeb]]="ET",0,COUNTIFS($A$2:$A833,$A833,$B$2:$B833,$B833,$L$2:$L833,"&lt;&gt;ET"))</f>
        <v>0</v>
      </c>
      <c r="F833" s="11"/>
      <c r="G833" s="12"/>
      <c r="H833" s="18">
        <f>COUNTIFS('Rote Karten'!$A$2:$A$4,$A833,'Rote Karten'!$D$2:$D$4,"&lt;&gt;"&amp;$B833,'Rote Karten'!$B$2:$B$4,"&lt;"&amp;$F833,'Rote Karten'!$C$2:$C$4,"&lt;="&amp;$G833)-COUNTIFS('Rote Karten'!$A$2:$A$4,$A833,'Rote Karten'!$D$2:$D$4,$B833,'Rote Karten'!$B$2:$B$4,"&lt;"&amp;$F833,'Rote Karten'!$C$2:$C$4,"&lt;="&amp;$G833)</f>
        <v>0</v>
      </c>
      <c r="I833" s="17" t="str">
        <f>IF(OR($L833="Tor",$L833="ET"),_xlfn.IFNA(IF(VLOOKUP($A833,Spiele!$A$2:$C$16,3,FALSE)=$B833,COUNTIFS($L$2:$L833,"Tor",$B$2:$B833,$B833,$A$2:$A833,$A833)+COUNTIFS($L$2:$L833,"ET",$B$2:$B833,$B833,$A$2:$A833,$A833)&amp;":"&amp;COUNTIFS($L$2:$L833,"Tor",$B$2:$B833,"&lt;&gt;"&amp;$B833,$A$2:$A833,$A833)+COUNTIFS($L$2:$L833,"ET",$B$2:$B833,"&lt;&gt;"&amp;$B833,$A$2:$A833,$A833),COUNTIFS($L$2:$L833,"Tor",$B$2:$B833,"&lt;&gt;"&amp;$B833,$A$2:$A833,$A833)+COUNTIFS($L$2:$L833,"ET",$B$2:$B833,"&lt;&gt;"&amp;$B833,$A$2:$A833,$A833)&amp;":"&amp;COUNTIFS($L$2:$L833,"Tor",$B$2:$B833,$B833,$A$2:$A833,$A833)+COUNTIFS($L$2:$L833,"ET",$B$2:$B833,$B833,$A$2:$A833,$A833)),""),"")</f>
        <v/>
      </c>
      <c r="J833" s="18" t="str">
        <f>_xlfn.IFNA(IF(VLOOKUP($A833,Spiele!$A$2:$D$16,3,FALSE)=$B833,(COUNTIFS($L$1:$L832,"Tor",$B$1:$B832,$B833,$A$1:$A832,$A833)+COUNTIFS($L$1:$L832,"ET",$B$1:$B832,$B833,$A$1:$A832,$A833))-(COUNTIFS($L$1:$L832,"Tor",$B$1:$B832,"&lt;&gt;"&amp;$B833,$A$1:$A832,$A833)+COUNTIFS($L$1:$L832,"ET",$B$1:$B832,"&lt;&gt;"&amp;$B833,$A$1:$A832,$A833)),(COUNTIFS($L$1:$L832,"Tor",$B$1:$B832,$B833,$A$1:$A832,$A833)+COUNTIFS($L$1:$L832,"ET",$B$1:$B832,$B833,$A$1:$A832,$A833))-(COUNTIFS($L$1:$L832,"Tor",$B$1:$B832,"&lt;&gt;"&amp;$B833,$A$1:$A832,$A833)+COUNTIFS($L$1:$L832,"ET",$B$1:$B832,"&lt;&gt;"&amp;$B833,$A$1:$A832,$A833))),"")</f>
        <v/>
      </c>
      <c r="O833" s="17"/>
      <c r="AC833" s="14"/>
      <c r="AD833" s="14"/>
      <c r="AE833" s="18"/>
      <c r="AH833" s="19">
        <f t="shared" si="50"/>
        <v>0</v>
      </c>
      <c r="AI833" s="19">
        <f t="shared" si="51"/>
        <v>180</v>
      </c>
      <c r="AM833" s="19">
        <f>IF(Abschlüsse[[#This Row],[Ergeb]]="ET","",SQRT(($AF833-$AK833)^2+($AG833-$AL833)^2))</f>
        <v>0</v>
      </c>
      <c r="AO833" s="13"/>
      <c r="AP833" s="13"/>
      <c r="AQ833" s="19" t="str">
        <f t="shared" si="52"/>
        <v/>
      </c>
      <c r="AU833" s="19" t="str">
        <f t="shared" si="53"/>
        <v/>
      </c>
    </row>
    <row r="834" spans="3:47" ht="25.05" customHeight="1">
      <c r="C834" s="17" t="str">
        <f>IF($A834="","",IF(VLOOKUP($A834,Spiele!$A$2:$D$16,3,FALSE)=$B834,"H","G"))</f>
        <v/>
      </c>
      <c r="D834" s="17" t="str">
        <f>IF($B834="","",IF(VLOOKUP($A834,Spiele!$A$2:$F$16,3,FALSE)=$B834,VLOOKUP($A834,Spiele!$A$2:$F$16,4,FALSE),VLOOKUP($A834,Spiele!$A$2:$F$16,3,FALSE)))</f>
        <v/>
      </c>
      <c r="E834" s="18">
        <f>IF(Abschlüsse[[#This Row],[Ergeb]]="ET",0,COUNTIFS($A$2:$A834,$A834,$B$2:$B834,$B834,$L$2:$L834,"&lt;&gt;ET"))</f>
        <v>0</v>
      </c>
      <c r="F834" s="11"/>
      <c r="G834" s="12"/>
      <c r="H834" s="18">
        <f>COUNTIFS('Rote Karten'!$A$2:$A$4,$A834,'Rote Karten'!$D$2:$D$4,"&lt;&gt;"&amp;$B834,'Rote Karten'!$B$2:$B$4,"&lt;"&amp;$F834,'Rote Karten'!$C$2:$C$4,"&lt;="&amp;$G834)-COUNTIFS('Rote Karten'!$A$2:$A$4,$A834,'Rote Karten'!$D$2:$D$4,$B834,'Rote Karten'!$B$2:$B$4,"&lt;"&amp;$F834,'Rote Karten'!$C$2:$C$4,"&lt;="&amp;$G834)</f>
        <v>0</v>
      </c>
      <c r="I834" s="17" t="str">
        <f>IF(OR($L834="Tor",$L834="ET"),_xlfn.IFNA(IF(VLOOKUP($A834,Spiele!$A$2:$C$16,3,FALSE)=$B834,COUNTIFS($L$2:$L834,"Tor",$B$2:$B834,$B834,$A$2:$A834,$A834)+COUNTIFS($L$2:$L834,"ET",$B$2:$B834,$B834,$A$2:$A834,$A834)&amp;":"&amp;COUNTIFS($L$2:$L834,"Tor",$B$2:$B834,"&lt;&gt;"&amp;$B834,$A$2:$A834,$A834)+COUNTIFS($L$2:$L834,"ET",$B$2:$B834,"&lt;&gt;"&amp;$B834,$A$2:$A834,$A834),COUNTIFS($L$2:$L834,"Tor",$B$2:$B834,"&lt;&gt;"&amp;$B834,$A$2:$A834,$A834)+COUNTIFS($L$2:$L834,"ET",$B$2:$B834,"&lt;&gt;"&amp;$B834,$A$2:$A834,$A834)&amp;":"&amp;COUNTIFS($L$2:$L834,"Tor",$B$2:$B834,$B834,$A$2:$A834,$A834)+COUNTIFS($L$2:$L834,"ET",$B$2:$B834,$B834,$A$2:$A834,$A834)),""),"")</f>
        <v/>
      </c>
      <c r="J834" s="18" t="str">
        <f>_xlfn.IFNA(IF(VLOOKUP($A834,Spiele!$A$2:$D$16,3,FALSE)=$B834,(COUNTIFS($L$1:$L833,"Tor",$B$1:$B833,$B834,$A$1:$A833,$A834)+COUNTIFS($L$1:$L833,"ET",$B$1:$B833,$B834,$A$1:$A833,$A834))-(COUNTIFS($L$1:$L833,"Tor",$B$1:$B833,"&lt;&gt;"&amp;$B834,$A$1:$A833,$A834)+COUNTIFS($L$1:$L833,"ET",$B$1:$B833,"&lt;&gt;"&amp;$B834,$A$1:$A833,$A834)),(COUNTIFS($L$1:$L833,"Tor",$B$1:$B833,$B834,$A$1:$A833,$A834)+COUNTIFS($L$1:$L833,"ET",$B$1:$B833,$B834,$A$1:$A833,$A834))-(COUNTIFS($L$1:$L833,"Tor",$B$1:$B833,"&lt;&gt;"&amp;$B834,$A$1:$A833,$A834)+COUNTIFS($L$1:$L833,"ET",$B$1:$B833,"&lt;&gt;"&amp;$B834,$A$1:$A833,$A834))),"")</f>
        <v/>
      </c>
      <c r="O834" s="17"/>
      <c r="AC834" s="14"/>
      <c r="AD834" s="14"/>
      <c r="AE834" s="18"/>
      <c r="AH834" s="19">
        <f t="shared" si="50"/>
        <v>0</v>
      </c>
      <c r="AI834" s="19">
        <f t="shared" si="51"/>
        <v>180</v>
      </c>
      <c r="AM834" s="19">
        <f>IF(Abschlüsse[[#This Row],[Ergeb]]="ET","",SQRT(($AF834-$AK834)^2+($AG834-$AL834)^2))</f>
        <v>0</v>
      </c>
      <c r="AO834" s="13"/>
      <c r="AP834" s="13"/>
      <c r="AQ834" s="19" t="str">
        <f t="shared" si="52"/>
        <v/>
      </c>
      <c r="AU834" s="19" t="str">
        <f t="shared" si="53"/>
        <v/>
      </c>
    </row>
    <row r="835" spans="3:47" ht="25.05" customHeight="1">
      <c r="C835" s="17" t="str">
        <f>IF($A835="","",IF(VLOOKUP($A835,Spiele!$A$2:$D$16,3,FALSE)=$B835,"H","G"))</f>
        <v/>
      </c>
      <c r="D835" s="17" t="str">
        <f>IF($B835="","",IF(VLOOKUP($A835,Spiele!$A$2:$F$16,3,FALSE)=$B835,VLOOKUP($A835,Spiele!$A$2:$F$16,4,FALSE),VLOOKUP($A835,Spiele!$A$2:$F$16,3,FALSE)))</f>
        <v/>
      </c>
      <c r="E835" s="18">
        <f>IF(Abschlüsse[[#This Row],[Ergeb]]="ET",0,COUNTIFS($A$2:$A835,$A835,$B$2:$B835,$B835,$L$2:$L835,"&lt;&gt;ET"))</f>
        <v>0</v>
      </c>
      <c r="F835" s="11"/>
      <c r="G835" s="12"/>
      <c r="H835" s="18">
        <f>COUNTIFS('Rote Karten'!$A$2:$A$4,$A835,'Rote Karten'!$D$2:$D$4,"&lt;&gt;"&amp;$B835,'Rote Karten'!$B$2:$B$4,"&lt;"&amp;$F835,'Rote Karten'!$C$2:$C$4,"&lt;="&amp;$G835)-COUNTIFS('Rote Karten'!$A$2:$A$4,$A835,'Rote Karten'!$D$2:$D$4,$B835,'Rote Karten'!$B$2:$B$4,"&lt;"&amp;$F835,'Rote Karten'!$C$2:$C$4,"&lt;="&amp;$G835)</f>
        <v>0</v>
      </c>
      <c r="I835" s="17" t="str">
        <f>IF(OR($L835="Tor",$L835="ET"),_xlfn.IFNA(IF(VLOOKUP($A835,Spiele!$A$2:$C$16,3,FALSE)=$B835,COUNTIFS($L$2:$L835,"Tor",$B$2:$B835,$B835,$A$2:$A835,$A835)+COUNTIFS($L$2:$L835,"ET",$B$2:$B835,$B835,$A$2:$A835,$A835)&amp;":"&amp;COUNTIFS($L$2:$L835,"Tor",$B$2:$B835,"&lt;&gt;"&amp;$B835,$A$2:$A835,$A835)+COUNTIFS($L$2:$L835,"ET",$B$2:$B835,"&lt;&gt;"&amp;$B835,$A$2:$A835,$A835),COUNTIFS($L$2:$L835,"Tor",$B$2:$B835,"&lt;&gt;"&amp;$B835,$A$2:$A835,$A835)+COUNTIFS($L$2:$L835,"ET",$B$2:$B835,"&lt;&gt;"&amp;$B835,$A$2:$A835,$A835)&amp;":"&amp;COUNTIFS($L$2:$L835,"Tor",$B$2:$B835,$B835,$A$2:$A835,$A835)+COUNTIFS($L$2:$L835,"ET",$B$2:$B835,$B835,$A$2:$A835,$A835)),""),"")</f>
        <v/>
      </c>
      <c r="J835" s="18" t="str">
        <f>_xlfn.IFNA(IF(VLOOKUP($A835,Spiele!$A$2:$D$16,3,FALSE)=$B835,(COUNTIFS($L$1:$L834,"Tor",$B$1:$B834,$B835,$A$1:$A834,$A835)+COUNTIFS($L$1:$L834,"ET",$B$1:$B834,$B835,$A$1:$A834,$A835))-(COUNTIFS($L$1:$L834,"Tor",$B$1:$B834,"&lt;&gt;"&amp;$B835,$A$1:$A834,$A835)+COUNTIFS($L$1:$L834,"ET",$B$1:$B834,"&lt;&gt;"&amp;$B835,$A$1:$A834,$A835)),(COUNTIFS($L$1:$L834,"Tor",$B$1:$B834,$B835,$A$1:$A834,$A835)+COUNTIFS($L$1:$L834,"ET",$B$1:$B834,$B835,$A$1:$A834,$A835))-(COUNTIFS($L$1:$L834,"Tor",$B$1:$B834,"&lt;&gt;"&amp;$B835,$A$1:$A834,$A835)+COUNTIFS($L$1:$L834,"ET",$B$1:$B834,"&lt;&gt;"&amp;$B835,$A$1:$A834,$A835))),"")</f>
        <v/>
      </c>
      <c r="O835" s="17"/>
      <c r="AC835" s="14"/>
      <c r="AD835" s="14"/>
      <c r="AE835" s="18"/>
      <c r="AH835" s="19">
        <f t="shared" ref="AH835:AH898" si="54">IF($L835="ET","",IF($AF835&gt;3.66,SQRT($AG835^2+($AF835-(7.32/2))^2),IF($AF835&lt;-3.66,SQRT($AG835^2+($AF835+(7.32/2))^2),$AG835)))</f>
        <v>0</v>
      </c>
      <c r="AI835" s="19">
        <f t="shared" ref="AI835:AI898" si="55">IF($L835="ET","",IF(DEGREES(ATAN((7.32*$AG835)/($AG835^2+$AF835^2-(7.32/2)^2)))&lt;=0,180+DEGREES(ATAN((7.32*$AG835)/($AG835^2+$AF835^2-(7.32/2)^2))),DEGREES(ATAN((7.32*$AG835)/($AG835^2+$AF835^2-(7.32/2)^2)))))</f>
        <v>180</v>
      </c>
      <c r="AM835" s="19">
        <f>IF(Abschlüsse[[#This Row],[Ergeb]]="ET","",SQRT(($AF835-$AK835)^2+($AG835-$AL835)^2))</f>
        <v>0</v>
      </c>
      <c r="AO835" s="13"/>
      <c r="AP835" s="13"/>
      <c r="AQ835" s="19" t="str">
        <f t="shared" si="52"/>
        <v/>
      </c>
      <c r="AU835" s="19" t="str">
        <f t="shared" si="53"/>
        <v/>
      </c>
    </row>
    <row r="836" spans="3:47" ht="25.05" customHeight="1">
      <c r="C836" s="17" t="str">
        <f>IF($A836="","",IF(VLOOKUP($A836,Spiele!$A$2:$D$16,3,FALSE)=$B836,"H","G"))</f>
        <v/>
      </c>
      <c r="D836" s="17" t="str">
        <f>IF($B836="","",IF(VLOOKUP($A836,Spiele!$A$2:$F$16,3,FALSE)=$B836,VLOOKUP($A836,Spiele!$A$2:$F$16,4,FALSE),VLOOKUP($A836,Spiele!$A$2:$F$16,3,FALSE)))</f>
        <v/>
      </c>
      <c r="E836" s="18">
        <f>IF(Abschlüsse[[#This Row],[Ergeb]]="ET",0,COUNTIFS($A$2:$A836,$A836,$B$2:$B836,$B836,$L$2:$L836,"&lt;&gt;ET"))</f>
        <v>0</v>
      </c>
      <c r="F836" s="11"/>
      <c r="G836" s="12"/>
      <c r="H836" s="18">
        <f>COUNTIFS('Rote Karten'!$A$2:$A$4,$A836,'Rote Karten'!$D$2:$D$4,"&lt;&gt;"&amp;$B836,'Rote Karten'!$B$2:$B$4,"&lt;"&amp;$F836,'Rote Karten'!$C$2:$C$4,"&lt;="&amp;$G836)-COUNTIFS('Rote Karten'!$A$2:$A$4,$A836,'Rote Karten'!$D$2:$D$4,$B836,'Rote Karten'!$B$2:$B$4,"&lt;"&amp;$F836,'Rote Karten'!$C$2:$C$4,"&lt;="&amp;$G836)</f>
        <v>0</v>
      </c>
      <c r="I836" s="17" t="str">
        <f>IF(OR($L836="Tor",$L836="ET"),_xlfn.IFNA(IF(VLOOKUP($A836,Spiele!$A$2:$C$16,3,FALSE)=$B836,COUNTIFS($L$2:$L836,"Tor",$B$2:$B836,$B836,$A$2:$A836,$A836)+COUNTIFS($L$2:$L836,"ET",$B$2:$B836,$B836,$A$2:$A836,$A836)&amp;":"&amp;COUNTIFS($L$2:$L836,"Tor",$B$2:$B836,"&lt;&gt;"&amp;$B836,$A$2:$A836,$A836)+COUNTIFS($L$2:$L836,"ET",$B$2:$B836,"&lt;&gt;"&amp;$B836,$A$2:$A836,$A836),COUNTIFS($L$2:$L836,"Tor",$B$2:$B836,"&lt;&gt;"&amp;$B836,$A$2:$A836,$A836)+COUNTIFS($L$2:$L836,"ET",$B$2:$B836,"&lt;&gt;"&amp;$B836,$A$2:$A836,$A836)&amp;":"&amp;COUNTIFS($L$2:$L836,"Tor",$B$2:$B836,$B836,$A$2:$A836,$A836)+COUNTIFS($L$2:$L836,"ET",$B$2:$B836,$B836,$A$2:$A836,$A836)),""),"")</f>
        <v/>
      </c>
      <c r="J836" s="18" t="str">
        <f>_xlfn.IFNA(IF(VLOOKUP($A836,Spiele!$A$2:$D$16,3,FALSE)=$B836,(COUNTIFS($L$1:$L835,"Tor",$B$1:$B835,$B836,$A$1:$A835,$A836)+COUNTIFS($L$1:$L835,"ET",$B$1:$B835,$B836,$A$1:$A835,$A836))-(COUNTIFS($L$1:$L835,"Tor",$B$1:$B835,"&lt;&gt;"&amp;$B836,$A$1:$A835,$A836)+COUNTIFS($L$1:$L835,"ET",$B$1:$B835,"&lt;&gt;"&amp;$B836,$A$1:$A835,$A836)),(COUNTIFS($L$1:$L835,"Tor",$B$1:$B835,$B836,$A$1:$A835,$A836)+COUNTIFS($L$1:$L835,"ET",$B$1:$B835,$B836,$A$1:$A835,$A836))-(COUNTIFS($L$1:$L835,"Tor",$B$1:$B835,"&lt;&gt;"&amp;$B836,$A$1:$A835,$A836)+COUNTIFS($L$1:$L835,"ET",$B$1:$B835,"&lt;&gt;"&amp;$B836,$A$1:$A835,$A836))),"")</f>
        <v/>
      </c>
      <c r="O836" s="17"/>
      <c r="AC836" s="14"/>
      <c r="AD836" s="14"/>
      <c r="AE836" s="18"/>
      <c r="AH836" s="19">
        <f t="shared" si="54"/>
        <v>0</v>
      </c>
      <c r="AI836" s="19">
        <f t="shared" si="55"/>
        <v>180</v>
      </c>
      <c r="AM836" s="19">
        <f>IF(Abschlüsse[[#This Row],[Ergeb]]="ET","",SQRT(($AF836-$AK836)^2+($AG836-$AL836)^2))</f>
        <v>0</v>
      </c>
      <c r="AO836" s="13"/>
      <c r="AP836" s="13"/>
      <c r="AQ836" s="19" t="str">
        <f t="shared" si="52"/>
        <v/>
      </c>
      <c r="AU836" s="19" t="str">
        <f t="shared" si="53"/>
        <v/>
      </c>
    </row>
    <row r="837" spans="3:47" ht="25.05" customHeight="1">
      <c r="C837" s="17" t="str">
        <f>IF($A837="","",IF(VLOOKUP($A837,Spiele!$A$2:$D$16,3,FALSE)=$B837,"H","G"))</f>
        <v/>
      </c>
      <c r="D837" s="17" t="str">
        <f>IF($B837="","",IF(VLOOKUP($A837,Spiele!$A$2:$F$16,3,FALSE)=$B837,VLOOKUP($A837,Spiele!$A$2:$F$16,4,FALSE),VLOOKUP($A837,Spiele!$A$2:$F$16,3,FALSE)))</f>
        <v/>
      </c>
      <c r="E837" s="18">
        <f>IF(Abschlüsse[[#This Row],[Ergeb]]="ET",0,COUNTIFS($A$2:$A837,$A837,$B$2:$B837,$B837,$L$2:$L837,"&lt;&gt;ET"))</f>
        <v>0</v>
      </c>
      <c r="F837" s="11"/>
      <c r="G837" s="12"/>
      <c r="H837" s="18">
        <f>COUNTIFS('Rote Karten'!$A$2:$A$4,$A837,'Rote Karten'!$D$2:$D$4,"&lt;&gt;"&amp;$B837,'Rote Karten'!$B$2:$B$4,"&lt;"&amp;$F837,'Rote Karten'!$C$2:$C$4,"&lt;="&amp;$G837)-COUNTIFS('Rote Karten'!$A$2:$A$4,$A837,'Rote Karten'!$D$2:$D$4,$B837,'Rote Karten'!$B$2:$B$4,"&lt;"&amp;$F837,'Rote Karten'!$C$2:$C$4,"&lt;="&amp;$G837)</f>
        <v>0</v>
      </c>
      <c r="I837" s="17" t="str">
        <f>IF(OR($L837="Tor",$L837="ET"),_xlfn.IFNA(IF(VLOOKUP($A837,Spiele!$A$2:$C$16,3,FALSE)=$B837,COUNTIFS($L$2:$L837,"Tor",$B$2:$B837,$B837,$A$2:$A837,$A837)+COUNTIFS($L$2:$L837,"ET",$B$2:$B837,$B837,$A$2:$A837,$A837)&amp;":"&amp;COUNTIFS($L$2:$L837,"Tor",$B$2:$B837,"&lt;&gt;"&amp;$B837,$A$2:$A837,$A837)+COUNTIFS($L$2:$L837,"ET",$B$2:$B837,"&lt;&gt;"&amp;$B837,$A$2:$A837,$A837),COUNTIFS($L$2:$L837,"Tor",$B$2:$B837,"&lt;&gt;"&amp;$B837,$A$2:$A837,$A837)+COUNTIFS($L$2:$L837,"ET",$B$2:$B837,"&lt;&gt;"&amp;$B837,$A$2:$A837,$A837)&amp;":"&amp;COUNTIFS($L$2:$L837,"Tor",$B$2:$B837,$B837,$A$2:$A837,$A837)+COUNTIFS($L$2:$L837,"ET",$B$2:$B837,$B837,$A$2:$A837,$A837)),""),"")</f>
        <v/>
      </c>
      <c r="J837" s="18" t="str">
        <f>_xlfn.IFNA(IF(VLOOKUP($A837,Spiele!$A$2:$D$16,3,FALSE)=$B837,(COUNTIFS($L$1:$L836,"Tor",$B$1:$B836,$B837,$A$1:$A836,$A837)+COUNTIFS($L$1:$L836,"ET",$B$1:$B836,$B837,$A$1:$A836,$A837))-(COUNTIFS($L$1:$L836,"Tor",$B$1:$B836,"&lt;&gt;"&amp;$B837,$A$1:$A836,$A837)+COUNTIFS($L$1:$L836,"ET",$B$1:$B836,"&lt;&gt;"&amp;$B837,$A$1:$A836,$A837)),(COUNTIFS($L$1:$L836,"Tor",$B$1:$B836,$B837,$A$1:$A836,$A837)+COUNTIFS($L$1:$L836,"ET",$B$1:$B836,$B837,$A$1:$A836,$A837))-(COUNTIFS($L$1:$L836,"Tor",$B$1:$B836,"&lt;&gt;"&amp;$B837,$A$1:$A836,$A837)+COUNTIFS($L$1:$L836,"ET",$B$1:$B836,"&lt;&gt;"&amp;$B837,$A$1:$A836,$A837))),"")</f>
        <v/>
      </c>
      <c r="O837" s="17"/>
      <c r="AC837" s="14"/>
      <c r="AD837" s="14"/>
      <c r="AE837" s="18"/>
      <c r="AH837" s="19">
        <f t="shared" si="54"/>
        <v>0</v>
      </c>
      <c r="AI837" s="19">
        <f t="shared" si="55"/>
        <v>180</v>
      </c>
      <c r="AM837" s="19">
        <f>IF(Abschlüsse[[#This Row],[Ergeb]]="ET","",SQRT(($AF837-$AK837)^2+($AG837-$AL837)^2))</f>
        <v>0</v>
      </c>
      <c r="AO837" s="13"/>
      <c r="AP837" s="13"/>
      <c r="AQ837" s="19" t="str">
        <f t="shared" si="52"/>
        <v/>
      </c>
      <c r="AU837" s="19" t="str">
        <f t="shared" si="53"/>
        <v/>
      </c>
    </row>
    <row r="838" spans="3:47" ht="25.05" customHeight="1">
      <c r="C838" s="17" t="str">
        <f>IF($A838="","",IF(VLOOKUP($A838,Spiele!$A$2:$D$16,3,FALSE)=$B838,"H","G"))</f>
        <v/>
      </c>
      <c r="D838" s="17" t="str">
        <f>IF($B838="","",IF(VLOOKUP($A838,Spiele!$A$2:$F$16,3,FALSE)=$B838,VLOOKUP($A838,Spiele!$A$2:$F$16,4,FALSE),VLOOKUP($A838,Spiele!$A$2:$F$16,3,FALSE)))</f>
        <v/>
      </c>
      <c r="E838" s="18">
        <f>IF(Abschlüsse[[#This Row],[Ergeb]]="ET",0,COUNTIFS($A$2:$A838,$A838,$B$2:$B838,$B838,$L$2:$L838,"&lt;&gt;ET"))</f>
        <v>0</v>
      </c>
      <c r="F838" s="11"/>
      <c r="G838" s="12"/>
      <c r="H838" s="18">
        <f>COUNTIFS('Rote Karten'!$A$2:$A$4,$A838,'Rote Karten'!$D$2:$D$4,"&lt;&gt;"&amp;$B838,'Rote Karten'!$B$2:$B$4,"&lt;"&amp;$F838,'Rote Karten'!$C$2:$C$4,"&lt;="&amp;$G838)-COUNTIFS('Rote Karten'!$A$2:$A$4,$A838,'Rote Karten'!$D$2:$D$4,$B838,'Rote Karten'!$B$2:$B$4,"&lt;"&amp;$F838,'Rote Karten'!$C$2:$C$4,"&lt;="&amp;$G838)</f>
        <v>0</v>
      </c>
      <c r="I838" s="17" t="str">
        <f>IF(OR($L838="Tor",$L838="ET"),_xlfn.IFNA(IF(VLOOKUP($A838,Spiele!$A$2:$C$16,3,FALSE)=$B838,COUNTIFS($L$2:$L838,"Tor",$B$2:$B838,$B838,$A$2:$A838,$A838)+COUNTIFS($L$2:$L838,"ET",$B$2:$B838,$B838,$A$2:$A838,$A838)&amp;":"&amp;COUNTIFS($L$2:$L838,"Tor",$B$2:$B838,"&lt;&gt;"&amp;$B838,$A$2:$A838,$A838)+COUNTIFS($L$2:$L838,"ET",$B$2:$B838,"&lt;&gt;"&amp;$B838,$A$2:$A838,$A838),COUNTIFS($L$2:$L838,"Tor",$B$2:$B838,"&lt;&gt;"&amp;$B838,$A$2:$A838,$A838)+COUNTIFS($L$2:$L838,"ET",$B$2:$B838,"&lt;&gt;"&amp;$B838,$A$2:$A838,$A838)&amp;":"&amp;COUNTIFS($L$2:$L838,"Tor",$B$2:$B838,$B838,$A$2:$A838,$A838)+COUNTIFS($L$2:$L838,"ET",$B$2:$B838,$B838,$A$2:$A838,$A838)),""),"")</f>
        <v/>
      </c>
      <c r="J838" s="18" t="str">
        <f>_xlfn.IFNA(IF(VLOOKUP($A838,Spiele!$A$2:$D$16,3,FALSE)=$B838,(COUNTIFS($L$1:$L837,"Tor",$B$1:$B837,$B838,$A$1:$A837,$A838)+COUNTIFS($L$1:$L837,"ET",$B$1:$B837,$B838,$A$1:$A837,$A838))-(COUNTIFS($L$1:$L837,"Tor",$B$1:$B837,"&lt;&gt;"&amp;$B838,$A$1:$A837,$A838)+COUNTIFS($L$1:$L837,"ET",$B$1:$B837,"&lt;&gt;"&amp;$B838,$A$1:$A837,$A838)),(COUNTIFS($L$1:$L837,"Tor",$B$1:$B837,$B838,$A$1:$A837,$A838)+COUNTIFS($L$1:$L837,"ET",$B$1:$B837,$B838,$A$1:$A837,$A838))-(COUNTIFS($L$1:$L837,"Tor",$B$1:$B837,"&lt;&gt;"&amp;$B838,$A$1:$A837,$A838)+COUNTIFS($L$1:$L837,"ET",$B$1:$B837,"&lt;&gt;"&amp;$B838,$A$1:$A837,$A838))),"")</f>
        <v/>
      </c>
      <c r="O838" s="17"/>
      <c r="AC838" s="14"/>
      <c r="AD838" s="14"/>
      <c r="AE838" s="18"/>
      <c r="AH838" s="19">
        <f t="shared" si="54"/>
        <v>0</v>
      </c>
      <c r="AI838" s="19">
        <f t="shared" si="55"/>
        <v>180</v>
      </c>
      <c r="AM838" s="19">
        <f>IF(Abschlüsse[[#This Row],[Ergeb]]="ET","",SQRT(($AF838-$AK838)^2+($AG838-$AL838)^2))</f>
        <v>0</v>
      </c>
      <c r="AO838" s="13"/>
      <c r="AP838" s="13"/>
      <c r="AQ838" s="19" t="str">
        <f t="shared" si="52"/>
        <v/>
      </c>
      <c r="AU838" s="19" t="str">
        <f t="shared" si="53"/>
        <v/>
      </c>
    </row>
    <row r="839" spans="3:47" ht="25.05" customHeight="1">
      <c r="C839" s="17" t="str">
        <f>IF($A839="","",IF(VLOOKUP($A839,Spiele!$A$2:$D$16,3,FALSE)=$B839,"H","G"))</f>
        <v/>
      </c>
      <c r="D839" s="17" t="str">
        <f>IF($B839="","",IF(VLOOKUP($A839,Spiele!$A$2:$F$16,3,FALSE)=$B839,VLOOKUP($A839,Spiele!$A$2:$F$16,4,FALSE),VLOOKUP($A839,Spiele!$A$2:$F$16,3,FALSE)))</f>
        <v/>
      </c>
      <c r="E839" s="18">
        <f>IF(Abschlüsse[[#This Row],[Ergeb]]="ET",0,COUNTIFS($A$2:$A839,$A839,$B$2:$B839,$B839,$L$2:$L839,"&lt;&gt;ET"))</f>
        <v>0</v>
      </c>
      <c r="F839" s="11"/>
      <c r="G839" s="12"/>
      <c r="H839" s="18">
        <f>COUNTIFS('Rote Karten'!$A$2:$A$4,$A839,'Rote Karten'!$D$2:$D$4,"&lt;&gt;"&amp;$B839,'Rote Karten'!$B$2:$B$4,"&lt;"&amp;$F839,'Rote Karten'!$C$2:$C$4,"&lt;="&amp;$G839)-COUNTIFS('Rote Karten'!$A$2:$A$4,$A839,'Rote Karten'!$D$2:$D$4,$B839,'Rote Karten'!$B$2:$B$4,"&lt;"&amp;$F839,'Rote Karten'!$C$2:$C$4,"&lt;="&amp;$G839)</f>
        <v>0</v>
      </c>
      <c r="I839" s="17" t="str">
        <f>IF(OR($L839="Tor",$L839="ET"),_xlfn.IFNA(IF(VLOOKUP($A839,Spiele!$A$2:$C$16,3,FALSE)=$B839,COUNTIFS($L$2:$L839,"Tor",$B$2:$B839,$B839,$A$2:$A839,$A839)+COUNTIFS($L$2:$L839,"ET",$B$2:$B839,$B839,$A$2:$A839,$A839)&amp;":"&amp;COUNTIFS($L$2:$L839,"Tor",$B$2:$B839,"&lt;&gt;"&amp;$B839,$A$2:$A839,$A839)+COUNTIFS($L$2:$L839,"ET",$B$2:$B839,"&lt;&gt;"&amp;$B839,$A$2:$A839,$A839),COUNTIFS($L$2:$L839,"Tor",$B$2:$B839,"&lt;&gt;"&amp;$B839,$A$2:$A839,$A839)+COUNTIFS($L$2:$L839,"ET",$B$2:$B839,"&lt;&gt;"&amp;$B839,$A$2:$A839,$A839)&amp;":"&amp;COUNTIFS($L$2:$L839,"Tor",$B$2:$B839,$B839,$A$2:$A839,$A839)+COUNTIFS($L$2:$L839,"ET",$B$2:$B839,$B839,$A$2:$A839,$A839)),""),"")</f>
        <v/>
      </c>
      <c r="J839" s="18" t="str">
        <f>_xlfn.IFNA(IF(VLOOKUP($A839,Spiele!$A$2:$D$16,3,FALSE)=$B839,(COUNTIFS($L$1:$L838,"Tor",$B$1:$B838,$B839,$A$1:$A838,$A839)+COUNTIFS($L$1:$L838,"ET",$B$1:$B838,$B839,$A$1:$A838,$A839))-(COUNTIFS($L$1:$L838,"Tor",$B$1:$B838,"&lt;&gt;"&amp;$B839,$A$1:$A838,$A839)+COUNTIFS($L$1:$L838,"ET",$B$1:$B838,"&lt;&gt;"&amp;$B839,$A$1:$A838,$A839)),(COUNTIFS($L$1:$L838,"Tor",$B$1:$B838,$B839,$A$1:$A838,$A839)+COUNTIFS($L$1:$L838,"ET",$B$1:$B838,$B839,$A$1:$A838,$A839))-(COUNTIFS($L$1:$L838,"Tor",$B$1:$B838,"&lt;&gt;"&amp;$B839,$A$1:$A838,$A839)+COUNTIFS($L$1:$L838,"ET",$B$1:$B838,"&lt;&gt;"&amp;$B839,$A$1:$A838,$A839))),"")</f>
        <v/>
      </c>
      <c r="O839" s="17"/>
      <c r="AC839" s="14"/>
      <c r="AD839" s="14"/>
      <c r="AE839" s="18"/>
      <c r="AH839" s="19">
        <f t="shared" si="54"/>
        <v>0</v>
      </c>
      <c r="AI839" s="19">
        <f t="shared" si="55"/>
        <v>180</v>
      </c>
      <c r="AM839" s="19">
        <f>IF(Abschlüsse[[#This Row],[Ergeb]]="ET","",SQRT(($AF839-$AK839)^2+($AG839-$AL839)^2))</f>
        <v>0</v>
      </c>
      <c r="AO839" s="13"/>
      <c r="AP839" s="13"/>
      <c r="AQ839" s="19" t="str">
        <f t="shared" si="52"/>
        <v/>
      </c>
      <c r="AU839" s="19" t="str">
        <f t="shared" si="53"/>
        <v/>
      </c>
    </row>
    <row r="840" spans="3:47" ht="25.05" customHeight="1">
      <c r="C840" s="17" t="str">
        <f>IF($A840="","",IF(VLOOKUP($A840,Spiele!$A$2:$D$16,3,FALSE)=$B840,"H","G"))</f>
        <v/>
      </c>
      <c r="D840" s="17" t="str">
        <f>IF($B840="","",IF(VLOOKUP($A840,Spiele!$A$2:$F$16,3,FALSE)=$B840,VLOOKUP($A840,Spiele!$A$2:$F$16,4,FALSE),VLOOKUP($A840,Spiele!$A$2:$F$16,3,FALSE)))</f>
        <v/>
      </c>
      <c r="E840" s="18">
        <f>IF(Abschlüsse[[#This Row],[Ergeb]]="ET",0,COUNTIFS($A$2:$A840,$A840,$B$2:$B840,$B840,$L$2:$L840,"&lt;&gt;ET"))</f>
        <v>0</v>
      </c>
      <c r="F840" s="11"/>
      <c r="G840" s="12"/>
      <c r="H840" s="18">
        <f>COUNTIFS('Rote Karten'!$A$2:$A$4,$A840,'Rote Karten'!$D$2:$D$4,"&lt;&gt;"&amp;$B840,'Rote Karten'!$B$2:$B$4,"&lt;"&amp;$F840,'Rote Karten'!$C$2:$C$4,"&lt;="&amp;$G840)-COUNTIFS('Rote Karten'!$A$2:$A$4,$A840,'Rote Karten'!$D$2:$D$4,$B840,'Rote Karten'!$B$2:$B$4,"&lt;"&amp;$F840,'Rote Karten'!$C$2:$C$4,"&lt;="&amp;$G840)</f>
        <v>0</v>
      </c>
      <c r="I840" s="17" t="str">
        <f>IF(OR($L840="Tor",$L840="ET"),_xlfn.IFNA(IF(VLOOKUP($A840,Spiele!$A$2:$C$16,3,FALSE)=$B840,COUNTIFS($L$2:$L840,"Tor",$B$2:$B840,$B840,$A$2:$A840,$A840)+COUNTIFS($L$2:$L840,"ET",$B$2:$B840,$B840,$A$2:$A840,$A840)&amp;":"&amp;COUNTIFS($L$2:$L840,"Tor",$B$2:$B840,"&lt;&gt;"&amp;$B840,$A$2:$A840,$A840)+COUNTIFS($L$2:$L840,"ET",$B$2:$B840,"&lt;&gt;"&amp;$B840,$A$2:$A840,$A840),COUNTIFS($L$2:$L840,"Tor",$B$2:$B840,"&lt;&gt;"&amp;$B840,$A$2:$A840,$A840)+COUNTIFS($L$2:$L840,"ET",$B$2:$B840,"&lt;&gt;"&amp;$B840,$A$2:$A840,$A840)&amp;":"&amp;COUNTIFS($L$2:$L840,"Tor",$B$2:$B840,$B840,$A$2:$A840,$A840)+COUNTIFS($L$2:$L840,"ET",$B$2:$B840,$B840,$A$2:$A840,$A840)),""),"")</f>
        <v/>
      </c>
      <c r="J840" s="18" t="str">
        <f>_xlfn.IFNA(IF(VLOOKUP($A840,Spiele!$A$2:$D$16,3,FALSE)=$B840,(COUNTIFS($L$1:$L839,"Tor",$B$1:$B839,$B840,$A$1:$A839,$A840)+COUNTIFS($L$1:$L839,"ET",$B$1:$B839,$B840,$A$1:$A839,$A840))-(COUNTIFS($L$1:$L839,"Tor",$B$1:$B839,"&lt;&gt;"&amp;$B840,$A$1:$A839,$A840)+COUNTIFS($L$1:$L839,"ET",$B$1:$B839,"&lt;&gt;"&amp;$B840,$A$1:$A839,$A840)),(COUNTIFS($L$1:$L839,"Tor",$B$1:$B839,$B840,$A$1:$A839,$A840)+COUNTIFS($L$1:$L839,"ET",$B$1:$B839,$B840,$A$1:$A839,$A840))-(COUNTIFS($L$1:$L839,"Tor",$B$1:$B839,"&lt;&gt;"&amp;$B840,$A$1:$A839,$A840)+COUNTIFS($L$1:$L839,"ET",$B$1:$B839,"&lt;&gt;"&amp;$B840,$A$1:$A839,$A840))),"")</f>
        <v/>
      </c>
      <c r="O840" s="17"/>
      <c r="AC840" s="14"/>
      <c r="AD840" s="14"/>
      <c r="AE840" s="18"/>
      <c r="AH840" s="19">
        <f t="shared" si="54"/>
        <v>0</v>
      </c>
      <c r="AI840" s="19">
        <f t="shared" si="55"/>
        <v>180</v>
      </c>
      <c r="AM840" s="19">
        <f>IF(Abschlüsse[[#This Row],[Ergeb]]="ET","",SQRT(($AF840-$AK840)^2+($AG840-$AL840)^2))</f>
        <v>0</v>
      </c>
      <c r="AO840" s="13"/>
      <c r="AP840" s="13"/>
      <c r="AQ840" s="19" t="str">
        <f t="shared" si="52"/>
        <v/>
      </c>
      <c r="AU840" s="19" t="str">
        <f t="shared" si="53"/>
        <v/>
      </c>
    </row>
    <row r="841" spans="3:47" ht="25.05" customHeight="1">
      <c r="C841" s="17" t="str">
        <f>IF($A841="","",IF(VLOOKUP($A841,Spiele!$A$2:$D$16,3,FALSE)=$B841,"H","G"))</f>
        <v/>
      </c>
      <c r="D841" s="17" t="str">
        <f>IF($B841="","",IF(VLOOKUP($A841,Spiele!$A$2:$F$16,3,FALSE)=$B841,VLOOKUP($A841,Spiele!$A$2:$F$16,4,FALSE),VLOOKUP($A841,Spiele!$A$2:$F$16,3,FALSE)))</f>
        <v/>
      </c>
      <c r="E841" s="18">
        <f>IF(Abschlüsse[[#This Row],[Ergeb]]="ET",0,COUNTIFS($A$2:$A841,$A841,$B$2:$B841,$B841,$L$2:$L841,"&lt;&gt;ET"))</f>
        <v>0</v>
      </c>
      <c r="F841" s="11"/>
      <c r="G841" s="12"/>
      <c r="H841" s="18">
        <f>COUNTIFS('Rote Karten'!$A$2:$A$4,$A841,'Rote Karten'!$D$2:$D$4,"&lt;&gt;"&amp;$B841,'Rote Karten'!$B$2:$B$4,"&lt;"&amp;$F841,'Rote Karten'!$C$2:$C$4,"&lt;="&amp;$G841)-COUNTIFS('Rote Karten'!$A$2:$A$4,$A841,'Rote Karten'!$D$2:$D$4,$B841,'Rote Karten'!$B$2:$B$4,"&lt;"&amp;$F841,'Rote Karten'!$C$2:$C$4,"&lt;="&amp;$G841)</f>
        <v>0</v>
      </c>
      <c r="I841" s="17" t="str">
        <f>IF(OR($L841="Tor",$L841="ET"),_xlfn.IFNA(IF(VLOOKUP($A841,Spiele!$A$2:$C$16,3,FALSE)=$B841,COUNTIFS($L$2:$L841,"Tor",$B$2:$B841,$B841,$A$2:$A841,$A841)+COUNTIFS($L$2:$L841,"ET",$B$2:$B841,$B841,$A$2:$A841,$A841)&amp;":"&amp;COUNTIFS($L$2:$L841,"Tor",$B$2:$B841,"&lt;&gt;"&amp;$B841,$A$2:$A841,$A841)+COUNTIFS($L$2:$L841,"ET",$B$2:$B841,"&lt;&gt;"&amp;$B841,$A$2:$A841,$A841),COUNTIFS($L$2:$L841,"Tor",$B$2:$B841,"&lt;&gt;"&amp;$B841,$A$2:$A841,$A841)+COUNTIFS($L$2:$L841,"ET",$B$2:$B841,"&lt;&gt;"&amp;$B841,$A$2:$A841,$A841)&amp;":"&amp;COUNTIFS($L$2:$L841,"Tor",$B$2:$B841,$B841,$A$2:$A841,$A841)+COUNTIFS($L$2:$L841,"ET",$B$2:$B841,$B841,$A$2:$A841,$A841)),""),"")</f>
        <v/>
      </c>
      <c r="J841" s="18" t="str">
        <f>_xlfn.IFNA(IF(VLOOKUP($A841,Spiele!$A$2:$D$16,3,FALSE)=$B841,(COUNTIFS($L$1:$L840,"Tor",$B$1:$B840,$B841,$A$1:$A840,$A841)+COUNTIFS($L$1:$L840,"ET",$B$1:$B840,$B841,$A$1:$A840,$A841))-(COUNTIFS($L$1:$L840,"Tor",$B$1:$B840,"&lt;&gt;"&amp;$B841,$A$1:$A840,$A841)+COUNTIFS($L$1:$L840,"ET",$B$1:$B840,"&lt;&gt;"&amp;$B841,$A$1:$A840,$A841)),(COUNTIFS($L$1:$L840,"Tor",$B$1:$B840,$B841,$A$1:$A840,$A841)+COUNTIFS($L$1:$L840,"ET",$B$1:$B840,$B841,$A$1:$A840,$A841))-(COUNTIFS($L$1:$L840,"Tor",$B$1:$B840,"&lt;&gt;"&amp;$B841,$A$1:$A840,$A841)+COUNTIFS($L$1:$L840,"ET",$B$1:$B840,"&lt;&gt;"&amp;$B841,$A$1:$A840,$A841))),"")</f>
        <v/>
      </c>
      <c r="O841" s="17"/>
      <c r="AC841" s="14"/>
      <c r="AD841" s="14"/>
      <c r="AE841" s="18"/>
      <c r="AH841" s="19">
        <f t="shared" si="54"/>
        <v>0</v>
      </c>
      <c r="AI841" s="19">
        <f t="shared" si="55"/>
        <v>180</v>
      </c>
      <c r="AM841" s="19">
        <f>IF(Abschlüsse[[#This Row],[Ergeb]]="ET","",SQRT(($AF841-$AK841)^2+($AG841-$AL841)^2))</f>
        <v>0</v>
      </c>
      <c r="AO841" s="13"/>
      <c r="AP841" s="13"/>
      <c r="AQ841" s="19" t="str">
        <f t="shared" si="52"/>
        <v/>
      </c>
      <c r="AU841" s="19" t="str">
        <f t="shared" si="53"/>
        <v/>
      </c>
    </row>
    <row r="842" spans="3:47" ht="25.05" customHeight="1">
      <c r="C842" s="17" t="str">
        <f>IF($A842="","",IF(VLOOKUP($A842,Spiele!$A$2:$D$16,3,FALSE)=$B842,"H","G"))</f>
        <v/>
      </c>
      <c r="D842" s="17" t="str">
        <f>IF($B842="","",IF(VLOOKUP($A842,Spiele!$A$2:$F$16,3,FALSE)=$B842,VLOOKUP($A842,Spiele!$A$2:$F$16,4,FALSE),VLOOKUP($A842,Spiele!$A$2:$F$16,3,FALSE)))</f>
        <v/>
      </c>
      <c r="E842" s="18">
        <f>IF(Abschlüsse[[#This Row],[Ergeb]]="ET",0,COUNTIFS($A$2:$A842,$A842,$B$2:$B842,$B842,$L$2:$L842,"&lt;&gt;ET"))</f>
        <v>0</v>
      </c>
      <c r="F842" s="11"/>
      <c r="G842" s="12"/>
      <c r="H842" s="18">
        <f>COUNTIFS('Rote Karten'!$A$2:$A$4,$A842,'Rote Karten'!$D$2:$D$4,"&lt;&gt;"&amp;$B842,'Rote Karten'!$B$2:$B$4,"&lt;"&amp;$F842,'Rote Karten'!$C$2:$C$4,"&lt;="&amp;$G842)-COUNTIFS('Rote Karten'!$A$2:$A$4,$A842,'Rote Karten'!$D$2:$D$4,$B842,'Rote Karten'!$B$2:$B$4,"&lt;"&amp;$F842,'Rote Karten'!$C$2:$C$4,"&lt;="&amp;$G842)</f>
        <v>0</v>
      </c>
      <c r="I842" s="17" t="str">
        <f>IF(OR($L842="Tor",$L842="ET"),_xlfn.IFNA(IF(VLOOKUP($A842,Spiele!$A$2:$C$16,3,FALSE)=$B842,COUNTIFS($L$2:$L842,"Tor",$B$2:$B842,$B842,$A$2:$A842,$A842)+COUNTIFS($L$2:$L842,"ET",$B$2:$B842,$B842,$A$2:$A842,$A842)&amp;":"&amp;COUNTIFS($L$2:$L842,"Tor",$B$2:$B842,"&lt;&gt;"&amp;$B842,$A$2:$A842,$A842)+COUNTIFS($L$2:$L842,"ET",$B$2:$B842,"&lt;&gt;"&amp;$B842,$A$2:$A842,$A842),COUNTIFS($L$2:$L842,"Tor",$B$2:$B842,"&lt;&gt;"&amp;$B842,$A$2:$A842,$A842)+COUNTIFS($L$2:$L842,"ET",$B$2:$B842,"&lt;&gt;"&amp;$B842,$A$2:$A842,$A842)&amp;":"&amp;COUNTIFS($L$2:$L842,"Tor",$B$2:$B842,$B842,$A$2:$A842,$A842)+COUNTIFS($L$2:$L842,"ET",$B$2:$B842,$B842,$A$2:$A842,$A842)),""),"")</f>
        <v/>
      </c>
      <c r="J842" s="18" t="str">
        <f>_xlfn.IFNA(IF(VLOOKUP($A842,Spiele!$A$2:$D$16,3,FALSE)=$B842,(COUNTIFS($L$1:$L841,"Tor",$B$1:$B841,$B842,$A$1:$A841,$A842)+COUNTIFS($L$1:$L841,"ET",$B$1:$B841,$B842,$A$1:$A841,$A842))-(COUNTIFS($L$1:$L841,"Tor",$B$1:$B841,"&lt;&gt;"&amp;$B842,$A$1:$A841,$A842)+COUNTIFS($L$1:$L841,"ET",$B$1:$B841,"&lt;&gt;"&amp;$B842,$A$1:$A841,$A842)),(COUNTIFS($L$1:$L841,"Tor",$B$1:$B841,$B842,$A$1:$A841,$A842)+COUNTIFS($L$1:$L841,"ET",$B$1:$B841,$B842,$A$1:$A841,$A842))-(COUNTIFS($L$1:$L841,"Tor",$B$1:$B841,"&lt;&gt;"&amp;$B842,$A$1:$A841,$A842)+COUNTIFS($L$1:$L841,"ET",$B$1:$B841,"&lt;&gt;"&amp;$B842,$A$1:$A841,$A842))),"")</f>
        <v/>
      </c>
      <c r="O842" s="17"/>
      <c r="AC842" s="14"/>
      <c r="AD842" s="14"/>
      <c r="AE842" s="18"/>
      <c r="AH842" s="19">
        <f t="shared" si="54"/>
        <v>0</v>
      </c>
      <c r="AI842" s="19">
        <f t="shared" si="55"/>
        <v>180</v>
      </c>
      <c r="AM842" s="19">
        <f>IF(Abschlüsse[[#This Row],[Ergeb]]="ET","",SQRT(($AF842-$AK842)^2+($AG842-$AL842)^2))</f>
        <v>0</v>
      </c>
      <c r="AO842" s="13"/>
      <c r="AP842" s="13"/>
      <c r="AQ842" s="19" t="str">
        <f t="shared" si="52"/>
        <v/>
      </c>
      <c r="AU842" s="19" t="str">
        <f t="shared" si="53"/>
        <v/>
      </c>
    </row>
    <row r="843" spans="3:47" ht="25.05" customHeight="1">
      <c r="C843" s="17" t="str">
        <f>IF($A843="","",IF(VLOOKUP($A843,Spiele!$A$2:$D$16,3,FALSE)=$B843,"H","G"))</f>
        <v/>
      </c>
      <c r="D843" s="17" t="str">
        <f>IF($B843="","",IF(VLOOKUP($A843,Spiele!$A$2:$F$16,3,FALSE)=$B843,VLOOKUP($A843,Spiele!$A$2:$F$16,4,FALSE),VLOOKUP($A843,Spiele!$A$2:$F$16,3,FALSE)))</f>
        <v/>
      </c>
      <c r="E843" s="18">
        <f>IF(Abschlüsse[[#This Row],[Ergeb]]="ET",0,COUNTIFS($A$2:$A843,$A843,$B$2:$B843,$B843,$L$2:$L843,"&lt;&gt;ET"))</f>
        <v>0</v>
      </c>
      <c r="F843" s="11"/>
      <c r="G843" s="12"/>
      <c r="H843" s="18">
        <f>COUNTIFS('Rote Karten'!$A$2:$A$4,$A843,'Rote Karten'!$D$2:$D$4,"&lt;&gt;"&amp;$B843,'Rote Karten'!$B$2:$B$4,"&lt;"&amp;$F843,'Rote Karten'!$C$2:$C$4,"&lt;="&amp;$G843)-COUNTIFS('Rote Karten'!$A$2:$A$4,$A843,'Rote Karten'!$D$2:$D$4,$B843,'Rote Karten'!$B$2:$B$4,"&lt;"&amp;$F843,'Rote Karten'!$C$2:$C$4,"&lt;="&amp;$G843)</f>
        <v>0</v>
      </c>
      <c r="I843" s="17" t="str">
        <f>IF(OR($L843="Tor",$L843="ET"),_xlfn.IFNA(IF(VLOOKUP($A843,Spiele!$A$2:$C$16,3,FALSE)=$B843,COUNTIFS($L$2:$L843,"Tor",$B$2:$B843,$B843,$A$2:$A843,$A843)+COUNTIFS($L$2:$L843,"ET",$B$2:$B843,$B843,$A$2:$A843,$A843)&amp;":"&amp;COUNTIFS($L$2:$L843,"Tor",$B$2:$B843,"&lt;&gt;"&amp;$B843,$A$2:$A843,$A843)+COUNTIFS($L$2:$L843,"ET",$B$2:$B843,"&lt;&gt;"&amp;$B843,$A$2:$A843,$A843),COUNTIFS($L$2:$L843,"Tor",$B$2:$B843,"&lt;&gt;"&amp;$B843,$A$2:$A843,$A843)+COUNTIFS($L$2:$L843,"ET",$B$2:$B843,"&lt;&gt;"&amp;$B843,$A$2:$A843,$A843)&amp;":"&amp;COUNTIFS($L$2:$L843,"Tor",$B$2:$B843,$B843,$A$2:$A843,$A843)+COUNTIFS($L$2:$L843,"ET",$B$2:$B843,$B843,$A$2:$A843,$A843)),""),"")</f>
        <v/>
      </c>
      <c r="J843" s="18" t="str">
        <f>_xlfn.IFNA(IF(VLOOKUP($A843,Spiele!$A$2:$D$16,3,FALSE)=$B843,(COUNTIFS($L$1:$L842,"Tor",$B$1:$B842,$B843,$A$1:$A842,$A843)+COUNTIFS($L$1:$L842,"ET",$B$1:$B842,$B843,$A$1:$A842,$A843))-(COUNTIFS($L$1:$L842,"Tor",$B$1:$B842,"&lt;&gt;"&amp;$B843,$A$1:$A842,$A843)+COUNTIFS($L$1:$L842,"ET",$B$1:$B842,"&lt;&gt;"&amp;$B843,$A$1:$A842,$A843)),(COUNTIFS($L$1:$L842,"Tor",$B$1:$B842,$B843,$A$1:$A842,$A843)+COUNTIFS($L$1:$L842,"ET",$B$1:$B842,$B843,$A$1:$A842,$A843))-(COUNTIFS($L$1:$L842,"Tor",$B$1:$B842,"&lt;&gt;"&amp;$B843,$A$1:$A842,$A843)+COUNTIFS($L$1:$L842,"ET",$B$1:$B842,"&lt;&gt;"&amp;$B843,$A$1:$A842,$A843))),"")</f>
        <v/>
      </c>
      <c r="O843" s="17"/>
      <c r="AC843" s="14"/>
      <c r="AD843" s="14"/>
      <c r="AE843" s="18"/>
      <c r="AH843" s="19">
        <f t="shared" si="54"/>
        <v>0</v>
      </c>
      <c r="AI843" s="19">
        <f t="shared" si="55"/>
        <v>180</v>
      </c>
      <c r="AM843" s="19">
        <f>IF(Abschlüsse[[#This Row],[Ergeb]]="ET","",SQRT(($AF843-$AK843)^2+($AG843-$AL843)^2))</f>
        <v>0</v>
      </c>
      <c r="AO843" s="13"/>
      <c r="AP843" s="13"/>
      <c r="AQ843" s="19" t="str">
        <f t="shared" si="52"/>
        <v/>
      </c>
      <c r="AU843" s="19" t="str">
        <f t="shared" si="53"/>
        <v/>
      </c>
    </row>
    <row r="844" spans="3:47" ht="25.05" customHeight="1">
      <c r="C844" s="17" t="str">
        <f>IF($A844="","",IF(VLOOKUP($A844,Spiele!$A$2:$D$16,3,FALSE)=$B844,"H","G"))</f>
        <v/>
      </c>
      <c r="D844" s="17" t="str">
        <f>IF($B844="","",IF(VLOOKUP($A844,Spiele!$A$2:$F$16,3,FALSE)=$B844,VLOOKUP($A844,Spiele!$A$2:$F$16,4,FALSE),VLOOKUP($A844,Spiele!$A$2:$F$16,3,FALSE)))</f>
        <v/>
      </c>
      <c r="E844" s="18">
        <f>IF(Abschlüsse[[#This Row],[Ergeb]]="ET",0,COUNTIFS($A$2:$A844,$A844,$B$2:$B844,$B844,$L$2:$L844,"&lt;&gt;ET"))</f>
        <v>0</v>
      </c>
      <c r="F844" s="11"/>
      <c r="G844" s="12"/>
      <c r="H844" s="18">
        <f>COUNTIFS('Rote Karten'!$A$2:$A$4,$A844,'Rote Karten'!$D$2:$D$4,"&lt;&gt;"&amp;$B844,'Rote Karten'!$B$2:$B$4,"&lt;"&amp;$F844,'Rote Karten'!$C$2:$C$4,"&lt;="&amp;$G844)-COUNTIFS('Rote Karten'!$A$2:$A$4,$A844,'Rote Karten'!$D$2:$D$4,$B844,'Rote Karten'!$B$2:$B$4,"&lt;"&amp;$F844,'Rote Karten'!$C$2:$C$4,"&lt;="&amp;$G844)</f>
        <v>0</v>
      </c>
      <c r="I844" s="17" t="str">
        <f>IF(OR($L844="Tor",$L844="ET"),_xlfn.IFNA(IF(VLOOKUP($A844,Spiele!$A$2:$C$16,3,FALSE)=$B844,COUNTIFS($L$2:$L844,"Tor",$B$2:$B844,$B844,$A$2:$A844,$A844)+COUNTIFS($L$2:$L844,"ET",$B$2:$B844,$B844,$A$2:$A844,$A844)&amp;":"&amp;COUNTIFS($L$2:$L844,"Tor",$B$2:$B844,"&lt;&gt;"&amp;$B844,$A$2:$A844,$A844)+COUNTIFS($L$2:$L844,"ET",$B$2:$B844,"&lt;&gt;"&amp;$B844,$A$2:$A844,$A844),COUNTIFS($L$2:$L844,"Tor",$B$2:$B844,"&lt;&gt;"&amp;$B844,$A$2:$A844,$A844)+COUNTIFS($L$2:$L844,"ET",$B$2:$B844,"&lt;&gt;"&amp;$B844,$A$2:$A844,$A844)&amp;":"&amp;COUNTIFS($L$2:$L844,"Tor",$B$2:$B844,$B844,$A$2:$A844,$A844)+COUNTIFS($L$2:$L844,"ET",$B$2:$B844,$B844,$A$2:$A844,$A844)),""),"")</f>
        <v/>
      </c>
      <c r="J844" s="18" t="str">
        <f>_xlfn.IFNA(IF(VLOOKUP($A844,Spiele!$A$2:$D$16,3,FALSE)=$B844,(COUNTIFS($L$1:$L843,"Tor",$B$1:$B843,$B844,$A$1:$A843,$A844)+COUNTIFS($L$1:$L843,"ET",$B$1:$B843,$B844,$A$1:$A843,$A844))-(COUNTIFS($L$1:$L843,"Tor",$B$1:$B843,"&lt;&gt;"&amp;$B844,$A$1:$A843,$A844)+COUNTIFS($L$1:$L843,"ET",$B$1:$B843,"&lt;&gt;"&amp;$B844,$A$1:$A843,$A844)),(COUNTIFS($L$1:$L843,"Tor",$B$1:$B843,$B844,$A$1:$A843,$A844)+COUNTIFS($L$1:$L843,"ET",$B$1:$B843,$B844,$A$1:$A843,$A844))-(COUNTIFS($L$1:$L843,"Tor",$B$1:$B843,"&lt;&gt;"&amp;$B844,$A$1:$A843,$A844)+COUNTIFS($L$1:$L843,"ET",$B$1:$B843,"&lt;&gt;"&amp;$B844,$A$1:$A843,$A844))),"")</f>
        <v/>
      </c>
      <c r="O844" s="17"/>
      <c r="AC844" s="14"/>
      <c r="AD844" s="14"/>
      <c r="AE844" s="18"/>
      <c r="AH844" s="19">
        <f t="shared" si="54"/>
        <v>0</v>
      </c>
      <c r="AI844" s="19">
        <f t="shared" si="55"/>
        <v>180</v>
      </c>
      <c r="AM844" s="19">
        <f>IF(Abschlüsse[[#This Row],[Ergeb]]="ET","",SQRT(($AF844-$AK844)^2+($AG844-$AL844)^2))</f>
        <v>0</v>
      </c>
      <c r="AO844" s="13"/>
      <c r="AP844" s="13"/>
      <c r="AQ844" s="19" t="str">
        <f t="shared" si="52"/>
        <v/>
      </c>
      <c r="AU844" s="19" t="str">
        <f t="shared" si="53"/>
        <v/>
      </c>
    </row>
    <row r="845" spans="3:47" ht="25.05" customHeight="1">
      <c r="C845" s="17" t="str">
        <f>IF($A845="","",IF(VLOOKUP($A845,Spiele!$A$2:$D$16,3,FALSE)=$B845,"H","G"))</f>
        <v/>
      </c>
      <c r="D845" s="17" t="str">
        <f>IF($B845="","",IF(VLOOKUP($A845,Spiele!$A$2:$F$16,3,FALSE)=$B845,VLOOKUP($A845,Spiele!$A$2:$F$16,4,FALSE),VLOOKUP($A845,Spiele!$A$2:$F$16,3,FALSE)))</f>
        <v/>
      </c>
      <c r="E845" s="18">
        <f>IF(Abschlüsse[[#This Row],[Ergeb]]="ET",0,COUNTIFS($A$2:$A845,$A845,$B$2:$B845,$B845,$L$2:$L845,"&lt;&gt;ET"))</f>
        <v>0</v>
      </c>
      <c r="F845" s="11"/>
      <c r="G845" s="12"/>
      <c r="H845" s="18">
        <f>COUNTIFS('Rote Karten'!$A$2:$A$4,$A845,'Rote Karten'!$D$2:$D$4,"&lt;&gt;"&amp;$B845,'Rote Karten'!$B$2:$B$4,"&lt;"&amp;$F845,'Rote Karten'!$C$2:$C$4,"&lt;="&amp;$G845)-COUNTIFS('Rote Karten'!$A$2:$A$4,$A845,'Rote Karten'!$D$2:$D$4,$B845,'Rote Karten'!$B$2:$B$4,"&lt;"&amp;$F845,'Rote Karten'!$C$2:$C$4,"&lt;="&amp;$G845)</f>
        <v>0</v>
      </c>
      <c r="I845" s="17" t="str">
        <f>IF(OR($L845="Tor",$L845="ET"),_xlfn.IFNA(IF(VLOOKUP($A845,Spiele!$A$2:$C$16,3,FALSE)=$B845,COUNTIFS($L$2:$L845,"Tor",$B$2:$B845,$B845,$A$2:$A845,$A845)+COUNTIFS($L$2:$L845,"ET",$B$2:$B845,$B845,$A$2:$A845,$A845)&amp;":"&amp;COUNTIFS($L$2:$L845,"Tor",$B$2:$B845,"&lt;&gt;"&amp;$B845,$A$2:$A845,$A845)+COUNTIFS($L$2:$L845,"ET",$B$2:$B845,"&lt;&gt;"&amp;$B845,$A$2:$A845,$A845),COUNTIFS($L$2:$L845,"Tor",$B$2:$B845,"&lt;&gt;"&amp;$B845,$A$2:$A845,$A845)+COUNTIFS($L$2:$L845,"ET",$B$2:$B845,"&lt;&gt;"&amp;$B845,$A$2:$A845,$A845)&amp;":"&amp;COUNTIFS($L$2:$L845,"Tor",$B$2:$B845,$B845,$A$2:$A845,$A845)+COUNTIFS($L$2:$L845,"ET",$B$2:$B845,$B845,$A$2:$A845,$A845)),""),"")</f>
        <v/>
      </c>
      <c r="J845" s="18" t="str">
        <f>_xlfn.IFNA(IF(VLOOKUP($A845,Spiele!$A$2:$D$16,3,FALSE)=$B845,(COUNTIFS($L$1:$L844,"Tor",$B$1:$B844,$B845,$A$1:$A844,$A845)+COUNTIFS($L$1:$L844,"ET",$B$1:$B844,$B845,$A$1:$A844,$A845))-(COUNTIFS($L$1:$L844,"Tor",$B$1:$B844,"&lt;&gt;"&amp;$B845,$A$1:$A844,$A845)+COUNTIFS($L$1:$L844,"ET",$B$1:$B844,"&lt;&gt;"&amp;$B845,$A$1:$A844,$A845)),(COUNTIFS($L$1:$L844,"Tor",$B$1:$B844,$B845,$A$1:$A844,$A845)+COUNTIFS($L$1:$L844,"ET",$B$1:$B844,$B845,$A$1:$A844,$A845))-(COUNTIFS($L$1:$L844,"Tor",$B$1:$B844,"&lt;&gt;"&amp;$B845,$A$1:$A844,$A845)+COUNTIFS($L$1:$L844,"ET",$B$1:$B844,"&lt;&gt;"&amp;$B845,$A$1:$A844,$A845))),"")</f>
        <v/>
      </c>
      <c r="O845" s="17"/>
      <c r="AC845" s="14"/>
      <c r="AD845" s="14"/>
      <c r="AE845" s="18"/>
      <c r="AH845" s="19">
        <f t="shared" si="54"/>
        <v>0</v>
      </c>
      <c r="AI845" s="19">
        <f t="shared" si="55"/>
        <v>180</v>
      </c>
      <c r="AM845" s="19">
        <f>IF(Abschlüsse[[#This Row],[Ergeb]]="ET","",SQRT(($AF845-$AK845)^2+($AG845-$AL845)^2))</f>
        <v>0</v>
      </c>
      <c r="AO845" s="13"/>
      <c r="AP845" s="13"/>
      <c r="AQ845" s="19" t="str">
        <f t="shared" si="52"/>
        <v/>
      </c>
      <c r="AU845" s="19" t="str">
        <f t="shared" si="53"/>
        <v/>
      </c>
    </row>
    <row r="846" spans="3:47" ht="25.05" customHeight="1">
      <c r="C846" s="17" t="str">
        <f>IF($A846="","",IF(VLOOKUP($A846,Spiele!$A$2:$D$16,3,FALSE)=$B846,"H","G"))</f>
        <v/>
      </c>
      <c r="D846" s="17" t="str">
        <f>IF($B846="","",IF(VLOOKUP($A846,Spiele!$A$2:$F$16,3,FALSE)=$B846,VLOOKUP($A846,Spiele!$A$2:$F$16,4,FALSE),VLOOKUP($A846,Spiele!$A$2:$F$16,3,FALSE)))</f>
        <v/>
      </c>
      <c r="E846" s="18">
        <f>IF(Abschlüsse[[#This Row],[Ergeb]]="ET",0,COUNTIFS($A$2:$A846,$A846,$B$2:$B846,$B846,$L$2:$L846,"&lt;&gt;ET"))</f>
        <v>0</v>
      </c>
      <c r="F846" s="11"/>
      <c r="G846" s="12"/>
      <c r="H846" s="18">
        <f>COUNTIFS('Rote Karten'!$A$2:$A$4,$A846,'Rote Karten'!$D$2:$D$4,"&lt;&gt;"&amp;$B846,'Rote Karten'!$B$2:$B$4,"&lt;"&amp;$F846,'Rote Karten'!$C$2:$C$4,"&lt;="&amp;$G846)-COUNTIFS('Rote Karten'!$A$2:$A$4,$A846,'Rote Karten'!$D$2:$D$4,$B846,'Rote Karten'!$B$2:$B$4,"&lt;"&amp;$F846,'Rote Karten'!$C$2:$C$4,"&lt;="&amp;$G846)</f>
        <v>0</v>
      </c>
      <c r="I846" s="17" t="str">
        <f>IF(OR($L846="Tor",$L846="ET"),_xlfn.IFNA(IF(VLOOKUP($A846,Spiele!$A$2:$C$16,3,FALSE)=$B846,COUNTIFS($L$2:$L846,"Tor",$B$2:$B846,$B846,$A$2:$A846,$A846)+COUNTIFS($L$2:$L846,"ET",$B$2:$B846,$B846,$A$2:$A846,$A846)&amp;":"&amp;COUNTIFS($L$2:$L846,"Tor",$B$2:$B846,"&lt;&gt;"&amp;$B846,$A$2:$A846,$A846)+COUNTIFS($L$2:$L846,"ET",$B$2:$B846,"&lt;&gt;"&amp;$B846,$A$2:$A846,$A846),COUNTIFS($L$2:$L846,"Tor",$B$2:$B846,"&lt;&gt;"&amp;$B846,$A$2:$A846,$A846)+COUNTIFS($L$2:$L846,"ET",$B$2:$B846,"&lt;&gt;"&amp;$B846,$A$2:$A846,$A846)&amp;":"&amp;COUNTIFS($L$2:$L846,"Tor",$B$2:$B846,$B846,$A$2:$A846,$A846)+COUNTIFS($L$2:$L846,"ET",$B$2:$B846,$B846,$A$2:$A846,$A846)),""),"")</f>
        <v/>
      </c>
      <c r="J846" s="18" t="str">
        <f>_xlfn.IFNA(IF(VLOOKUP($A846,Spiele!$A$2:$D$16,3,FALSE)=$B846,(COUNTIFS($L$1:$L845,"Tor",$B$1:$B845,$B846,$A$1:$A845,$A846)+COUNTIFS($L$1:$L845,"ET",$B$1:$B845,$B846,$A$1:$A845,$A846))-(COUNTIFS($L$1:$L845,"Tor",$B$1:$B845,"&lt;&gt;"&amp;$B846,$A$1:$A845,$A846)+COUNTIFS($L$1:$L845,"ET",$B$1:$B845,"&lt;&gt;"&amp;$B846,$A$1:$A845,$A846)),(COUNTIFS($L$1:$L845,"Tor",$B$1:$B845,$B846,$A$1:$A845,$A846)+COUNTIFS($L$1:$L845,"ET",$B$1:$B845,$B846,$A$1:$A845,$A846))-(COUNTIFS($L$1:$L845,"Tor",$B$1:$B845,"&lt;&gt;"&amp;$B846,$A$1:$A845,$A846)+COUNTIFS($L$1:$L845,"ET",$B$1:$B845,"&lt;&gt;"&amp;$B846,$A$1:$A845,$A846))),"")</f>
        <v/>
      </c>
      <c r="O846" s="17"/>
      <c r="AC846" s="14"/>
      <c r="AD846" s="14"/>
      <c r="AE846" s="18"/>
      <c r="AH846" s="19">
        <f t="shared" si="54"/>
        <v>0</v>
      </c>
      <c r="AI846" s="19">
        <f t="shared" si="55"/>
        <v>180</v>
      </c>
      <c r="AM846" s="19">
        <f>IF(Abschlüsse[[#This Row],[Ergeb]]="ET","",SQRT(($AF846-$AK846)^2+($AG846-$AL846)^2))</f>
        <v>0</v>
      </c>
      <c r="AO846" s="13"/>
      <c r="AP846" s="13"/>
      <c r="AQ846" s="19" t="str">
        <f t="shared" si="52"/>
        <v/>
      </c>
      <c r="AU846" s="19" t="str">
        <f t="shared" si="53"/>
        <v/>
      </c>
    </row>
    <row r="847" spans="3:47" ht="25.05" customHeight="1">
      <c r="C847" s="17" t="str">
        <f>IF($A847="","",IF(VLOOKUP($A847,Spiele!$A$2:$D$16,3,FALSE)=$B847,"H","G"))</f>
        <v/>
      </c>
      <c r="D847" s="17" t="str">
        <f>IF($B847="","",IF(VLOOKUP($A847,Spiele!$A$2:$F$16,3,FALSE)=$B847,VLOOKUP($A847,Spiele!$A$2:$F$16,4,FALSE),VLOOKUP($A847,Spiele!$A$2:$F$16,3,FALSE)))</f>
        <v/>
      </c>
      <c r="E847" s="18">
        <f>IF(Abschlüsse[[#This Row],[Ergeb]]="ET",0,COUNTIFS($A$2:$A847,$A847,$B$2:$B847,$B847,$L$2:$L847,"&lt;&gt;ET"))</f>
        <v>0</v>
      </c>
      <c r="F847" s="11"/>
      <c r="G847" s="12"/>
      <c r="H847" s="18">
        <f>COUNTIFS('Rote Karten'!$A$2:$A$4,$A847,'Rote Karten'!$D$2:$D$4,"&lt;&gt;"&amp;$B847,'Rote Karten'!$B$2:$B$4,"&lt;"&amp;$F847,'Rote Karten'!$C$2:$C$4,"&lt;="&amp;$G847)-COUNTIFS('Rote Karten'!$A$2:$A$4,$A847,'Rote Karten'!$D$2:$D$4,$B847,'Rote Karten'!$B$2:$B$4,"&lt;"&amp;$F847,'Rote Karten'!$C$2:$C$4,"&lt;="&amp;$G847)</f>
        <v>0</v>
      </c>
      <c r="I847" s="17" t="str">
        <f>IF(OR($L847="Tor",$L847="ET"),_xlfn.IFNA(IF(VLOOKUP($A847,Spiele!$A$2:$C$16,3,FALSE)=$B847,COUNTIFS($L$2:$L847,"Tor",$B$2:$B847,$B847,$A$2:$A847,$A847)+COUNTIFS($L$2:$L847,"ET",$B$2:$B847,$B847,$A$2:$A847,$A847)&amp;":"&amp;COUNTIFS($L$2:$L847,"Tor",$B$2:$B847,"&lt;&gt;"&amp;$B847,$A$2:$A847,$A847)+COUNTIFS($L$2:$L847,"ET",$B$2:$B847,"&lt;&gt;"&amp;$B847,$A$2:$A847,$A847),COUNTIFS($L$2:$L847,"Tor",$B$2:$B847,"&lt;&gt;"&amp;$B847,$A$2:$A847,$A847)+COUNTIFS($L$2:$L847,"ET",$B$2:$B847,"&lt;&gt;"&amp;$B847,$A$2:$A847,$A847)&amp;":"&amp;COUNTIFS($L$2:$L847,"Tor",$B$2:$B847,$B847,$A$2:$A847,$A847)+COUNTIFS($L$2:$L847,"ET",$B$2:$B847,$B847,$A$2:$A847,$A847)),""),"")</f>
        <v/>
      </c>
      <c r="J847" s="18" t="str">
        <f>_xlfn.IFNA(IF(VLOOKUP($A847,Spiele!$A$2:$D$16,3,FALSE)=$B847,(COUNTIFS($L$1:$L846,"Tor",$B$1:$B846,$B847,$A$1:$A846,$A847)+COUNTIFS($L$1:$L846,"ET",$B$1:$B846,$B847,$A$1:$A846,$A847))-(COUNTIFS($L$1:$L846,"Tor",$B$1:$B846,"&lt;&gt;"&amp;$B847,$A$1:$A846,$A847)+COUNTIFS($L$1:$L846,"ET",$B$1:$B846,"&lt;&gt;"&amp;$B847,$A$1:$A846,$A847)),(COUNTIFS($L$1:$L846,"Tor",$B$1:$B846,$B847,$A$1:$A846,$A847)+COUNTIFS($L$1:$L846,"ET",$B$1:$B846,$B847,$A$1:$A846,$A847))-(COUNTIFS($L$1:$L846,"Tor",$B$1:$B846,"&lt;&gt;"&amp;$B847,$A$1:$A846,$A847)+COUNTIFS($L$1:$L846,"ET",$B$1:$B846,"&lt;&gt;"&amp;$B847,$A$1:$A846,$A847))),"")</f>
        <v/>
      </c>
      <c r="O847" s="17"/>
      <c r="AC847" s="14"/>
      <c r="AD847" s="14"/>
      <c r="AE847" s="18"/>
      <c r="AH847" s="19">
        <f t="shared" si="54"/>
        <v>0</v>
      </c>
      <c r="AI847" s="19">
        <f t="shared" si="55"/>
        <v>180</v>
      </c>
      <c r="AM847" s="19">
        <f>IF(Abschlüsse[[#This Row],[Ergeb]]="ET","",SQRT(($AF847-$AK847)^2+($AG847-$AL847)^2))</f>
        <v>0</v>
      </c>
      <c r="AO847" s="13"/>
      <c r="AP847" s="13"/>
      <c r="AQ847" s="19" t="str">
        <f t="shared" si="52"/>
        <v/>
      </c>
      <c r="AU847" s="19" t="str">
        <f t="shared" si="53"/>
        <v/>
      </c>
    </row>
    <row r="848" spans="3:47" ht="25.05" customHeight="1">
      <c r="C848" s="17" t="str">
        <f>IF($A848="","",IF(VLOOKUP($A848,Spiele!$A$2:$D$16,3,FALSE)=$B848,"H","G"))</f>
        <v/>
      </c>
      <c r="D848" s="17" t="str">
        <f>IF($B848="","",IF(VLOOKUP($A848,Spiele!$A$2:$F$16,3,FALSE)=$B848,VLOOKUP($A848,Spiele!$A$2:$F$16,4,FALSE),VLOOKUP($A848,Spiele!$A$2:$F$16,3,FALSE)))</f>
        <v/>
      </c>
      <c r="E848" s="18">
        <f>IF(Abschlüsse[[#This Row],[Ergeb]]="ET",0,COUNTIFS($A$2:$A848,$A848,$B$2:$B848,$B848,$L$2:$L848,"&lt;&gt;ET"))</f>
        <v>0</v>
      </c>
      <c r="F848" s="11"/>
      <c r="G848" s="12"/>
      <c r="H848" s="18">
        <f>COUNTIFS('Rote Karten'!$A$2:$A$4,$A848,'Rote Karten'!$D$2:$D$4,"&lt;&gt;"&amp;$B848,'Rote Karten'!$B$2:$B$4,"&lt;"&amp;$F848,'Rote Karten'!$C$2:$C$4,"&lt;="&amp;$G848)-COUNTIFS('Rote Karten'!$A$2:$A$4,$A848,'Rote Karten'!$D$2:$D$4,$B848,'Rote Karten'!$B$2:$B$4,"&lt;"&amp;$F848,'Rote Karten'!$C$2:$C$4,"&lt;="&amp;$G848)</f>
        <v>0</v>
      </c>
      <c r="I848" s="17" t="str">
        <f>IF(OR($L848="Tor",$L848="ET"),_xlfn.IFNA(IF(VLOOKUP($A848,Spiele!$A$2:$C$16,3,FALSE)=$B848,COUNTIFS($L$2:$L848,"Tor",$B$2:$B848,$B848,$A$2:$A848,$A848)+COUNTIFS($L$2:$L848,"ET",$B$2:$B848,$B848,$A$2:$A848,$A848)&amp;":"&amp;COUNTIFS($L$2:$L848,"Tor",$B$2:$B848,"&lt;&gt;"&amp;$B848,$A$2:$A848,$A848)+COUNTIFS($L$2:$L848,"ET",$B$2:$B848,"&lt;&gt;"&amp;$B848,$A$2:$A848,$A848),COUNTIFS($L$2:$L848,"Tor",$B$2:$B848,"&lt;&gt;"&amp;$B848,$A$2:$A848,$A848)+COUNTIFS($L$2:$L848,"ET",$B$2:$B848,"&lt;&gt;"&amp;$B848,$A$2:$A848,$A848)&amp;":"&amp;COUNTIFS($L$2:$L848,"Tor",$B$2:$B848,$B848,$A$2:$A848,$A848)+COUNTIFS($L$2:$L848,"ET",$B$2:$B848,$B848,$A$2:$A848,$A848)),""),"")</f>
        <v/>
      </c>
      <c r="J848" s="18" t="str">
        <f>_xlfn.IFNA(IF(VLOOKUP($A848,Spiele!$A$2:$D$16,3,FALSE)=$B848,(COUNTIFS($L$1:$L847,"Tor",$B$1:$B847,$B848,$A$1:$A847,$A848)+COUNTIFS($L$1:$L847,"ET",$B$1:$B847,$B848,$A$1:$A847,$A848))-(COUNTIFS($L$1:$L847,"Tor",$B$1:$B847,"&lt;&gt;"&amp;$B848,$A$1:$A847,$A848)+COUNTIFS($L$1:$L847,"ET",$B$1:$B847,"&lt;&gt;"&amp;$B848,$A$1:$A847,$A848)),(COUNTIFS($L$1:$L847,"Tor",$B$1:$B847,$B848,$A$1:$A847,$A848)+COUNTIFS($L$1:$L847,"ET",$B$1:$B847,$B848,$A$1:$A847,$A848))-(COUNTIFS($L$1:$L847,"Tor",$B$1:$B847,"&lt;&gt;"&amp;$B848,$A$1:$A847,$A848)+COUNTIFS($L$1:$L847,"ET",$B$1:$B847,"&lt;&gt;"&amp;$B848,$A$1:$A847,$A848))),"")</f>
        <v/>
      </c>
      <c r="O848" s="17"/>
      <c r="AC848" s="14"/>
      <c r="AD848" s="14"/>
      <c r="AE848" s="18"/>
      <c r="AH848" s="19">
        <f t="shared" si="54"/>
        <v>0</v>
      </c>
      <c r="AI848" s="19">
        <f t="shared" si="55"/>
        <v>180</v>
      </c>
      <c r="AM848" s="19">
        <f>IF(Abschlüsse[[#This Row],[Ergeb]]="ET","",SQRT(($AF848-$AK848)^2+($AG848-$AL848)^2))</f>
        <v>0</v>
      </c>
      <c r="AO848" s="13"/>
      <c r="AP848" s="13"/>
      <c r="AQ848" s="19" t="str">
        <f t="shared" si="52"/>
        <v/>
      </c>
      <c r="AU848" s="19" t="str">
        <f t="shared" si="53"/>
        <v/>
      </c>
    </row>
    <row r="849" spans="3:47" ht="25.05" customHeight="1">
      <c r="C849" s="17" t="str">
        <f>IF($A849="","",IF(VLOOKUP($A849,Spiele!$A$2:$D$16,3,FALSE)=$B849,"H","G"))</f>
        <v/>
      </c>
      <c r="D849" s="17" t="str">
        <f>IF($B849="","",IF(VLOOKUP($A849,Spiele!$A$2:$F$16,3,FALSE)=$B849,VLOOKUP($A849,Spiele!$A$2:$F$16,4,FALSE),VLOOKUP($A849,Spiele!$A$2:$F$16,3,FALSE)))</f>
        <v/>
      </c>
      <c r="E849" s="18">
        <f>IF(Abschlüsse[[#This Row],[Ergeb]]="ET",0,COUNTIFS($A$2:$A849,$A849,$B$2:$B849,$B849,$L$2:$L849,"&lt;&gt;ET"))</f>
        <v>0</v>
      </c>
      <c r="F849" s="11"/>
      <c r="G849" s="12"/>
      <c r="H849" s="18">
        <f>COUNTIFS('Rote Karten'!$A$2:$A$4,$A849,'Rote Karten'!$D$2:$D$4,"&lt;&gt;"&amp;$B849,'Rote Karten'!$B$2:$B$4,"&lt;"&amp;$F849,'Rote Karten'!$C$2:$C$4,"&lt;="&amp;$G849)-COUNTIFS('Rote Karten'!$A$2:$A$4,$A849,'Rote Karten'!$D$2:$D$4,$B849,'Rote Karten'!$B$2:$B$4,"&lt;"&amp;$F849,'Rote Karten'!$C$2:$C$4,"&lt;="&amp;$G849)</f>
        <v>0</v>
      </c>
      <c r="I849" s="17" t="str">
        <f>IF(OR($L849="Tor",$L849="ET"),_xlfn.IFNA(IF(VLOOKUP($A849,Spiele!$A$2:$C$16,3,FALSE)=$B849,COUNTIFS($L$2:$L849,"Tor",$B$2:$B849,$B849,$A$2:$A849,$A849)+COUNTIFS($L$2:$L849,"ET",$B$2:$B849,$B849,$A$2:$A849,$A849)&amp;":"&amp;COUNTIFS($L$2:$L849,"Tor",$B$2:$B849,"&lt;&gt;"&amp;$B849,$A$2:$A849,$A849)+COUNTIFS($L$2:$L849,"ET",$B$2:$B849,"&lt;&gt;"&amp;$B849,$A$2:$A849,$A849),COUNTIFS($L$2:$L849,"Tor",$B$2:$B849,"&lt;&gt;"&amp;$B849,$A$2:$A849,$A849)+COUNTIFS($L$2:$L849,"ET",$B$2:$B849,"&lt;&gt;"&amp;$B849,$A$2:$A849,$A849)&amp;":"&amp;COUNTIFS($L$2:$L849,"Tor",$B$2:$B849,$B849,$A$2:$A849,$A849)+COUNTIFS($L$2:$L849,"ET",$B$2:$B849,$B849,$A$2:$A849,$A849)),""),"")</f>
        <v/>
      </c>
      <c r="J849" s="18" t="str">
        <f>_xlfn.IFNA(IF(VLOOKUP($A849,Spiele!$A$2:$D$16,3,FALSE)=$B849,(COUNTIFS($L$1:$L848,"Tor",$B$1:$B848,$B849,$A$1:$A848,$A849)+COUNTIFS($L$1:$L848,"ET",$B$1:$B848,$B849,$A$1:$A848,$A849))-(COUNTIFS($L$1:$L848,"Tor",$B$1:$B848,"&lt;&gt;"&amp;$B849,$A$1:$A848,$A849)+COUNTIFS($L$1:$L848,"ET",$B$1:$B848,"&lt;&gt;"&amp;$B849,$A$1:$A848,$A849)),(COUNTIFS($L$1:$L848,"Tor",$B$1:$B848,$B849,$A$1:$A848,$A849)+COUNTIFS($L$1:$L848,"ET",$B$1:$B848,$B849,$A$1:$A848,$A849))-(COUNTIFS($L$1:$L848,"Tor",$B$1:$B848,"&lt;&gt;"&amp;$B849,$A$1:$A848,$A849)+COUNTIFS($L$1:$L848,"ET",$B$1:$B848,"&lt;&gt;"&amp;$B849,$A$1:$A848,$A849))),"")</f>
        <v/>
      </c>
      <c r="O849" s="17"/>
      <c r="AC849" s="14"/>
      <c r="AD849" s="14"/>
      <c r="AE849" s="18"/>
      <c r="AH849" s="19">
        <f t="shared" si="54"/>
        <v>0</v>
      </c>
      <c r="AI849" s="19">
        <f t="shared" si="55"/>
        <v>180</v>
      </c>
      <c r="AM849" s="19">
        <f>IF(Abschlüsse[[#This Row],[Ergeb]]="ET","",SQRT(($AF849-$AK849)^2+($AG849-$AL849)^2))</f>
        <v>0</v>
      </c>
      <c r="AO849" s="13"/>
      <c r="AP849" s="13"/>
      <c r="AQ849" s="19" t="str">
        <f t="shared" si="52"/>
        <v/>
      </c>
      <c r="AU849" s="19" t="str">
        <f t="shared" si="53"/>
        <v/>
      </c>
    </row>
    <row r="850" spans="3:47" ht="25.05" customHeight="1">
      <c r="C850" s="17" t="str">
        <f>IF($A850="","",IF(VLOOKUP($A850,Spiele!$A$2:$D$16,3,FALSE)=$B850,"H","G"))</f>
        <v/>
      </c>
      <c r="D850" s="17" t="str">
        <f>IF($B850="","",IF(VLOOKUP($A850,Spiele!$A$2:$F$16,3,FALSE)=$B850,VLOOKUP($A850,Spiele!$A$2:$F$16,4,FALSE),VLOOKUP($A850,Spiele!$A$2:$F$16,3,FALSE)))</f>
        <v/>
      </c>
      <c r="E850" s="18">
        <f>IF(Abschlüsse[[#This Row],[Ergeb]]="ET",0,COUNTIFS($A$2:$A850,$A850,$B$2:$B850,$B850,$L$2:$L850,"&lt;&gt;ET"))</f>
        <v>0</v>
      </c>
      <c r="F850" s="11"/>
      <c r="G850" s="12"/>
      <c r="H850" s="18">
        <f>COUNTIFS('Rote Karten'!$A$2:$A$4,$A850,'Rote Karten'!$D$2:$D$4,"&lt;&gt;"&amp;$B850,'Rote Karten'!$B$2:$B$4,"&lt;"&amp;$F850,'Rote Karten'!$C$2:$C$4,"&lt;="&amp;$G850)-COUNTIFS('Rote Karten'!$A$2:$A$4,$A850,'Rote Karten'!$D$2:$D$4,$B850,'Rote Karten'!$B$2:$B$4,"&lt;"&amp;$F850,'Rote Karten'!$C$2:$C$4,"&lt;="&amp;$G850)</f>
        <v>0</v>
      </c>
      <c r="I850" s="17" t="str">
        <f>IF(OR($L850="Tor",$L850="ET"),_xlfn.IFNA(IF(VLOOKUP($A850,Spiele!$A$2:$C$16,3,FALSE)=$B850,COUNTIFS($L$2:$L850,"Tor",$B$2:$B850,$B850,$A$2:$A850,$A850)+COUNTIFS($L$2:$L850,"ET",$B$2:$B850,$B850,$A$2:$A850,$A850)&amp;":"&amp;COUNTIFS($L$2:$L850,"Tor",$B$2:$B850,"&lt;&gt;"&amp;$B850,$A$2:$A850,$A850)+COUNTIFS($L$2:$L850,"ET",$B$2:$B850,"&lt;&gt;"&amp;$B850,$A$2:$A850,$A850),COUNTIFS($L$2:$L850,"Tor",$B$2:$B850,"&lt;&gt;"&amp;$B850,$A$2:$A850,$A850)+COUNTIFS($L$2:$L850,"ET",$B$2:$B850,"&lt;&gt;"&amp;$B850,$A$2:$A850,$A850)&amp;":"&amp;COUNTIFS($L$2:$L850,"Tor",$B$2:$B850,$B850,$A$2:$A850,$A850)+COUNTIFS($L$2:$L850,"ET",$B$2:$B850,$B850,$A$2:$A850,$A850)),""),"")</f>
        <v/>
      </c>
      <c r="J850" s="18" t="str">
        <f>_xlfn.IFNA(IF(VLOOKUP($A850,Spiele!$A$2:$D$16,3,FALSE)=$B850,(COUNTIFS($L$1:$L849,"Tor",$B$1:$B849,$B850,$A$1:$A849,$A850)+COUNTIFS($L$1:$L849,"ET",$B$1:$B849,$B850,$A$1:$A849,$A850))-(COUNTIFS($L$1:$L849,"Tor",$B$1:$B849,"&lt;&gt;"&amp;$B850,$A$1:$A849,$A850)+COUNTIFS($L$1:$L849,"ET",$B$1:$B849,"&lt;&gt;"&amp;$B850,$A$1:$A849,$A850)),(COUNTIFS($L$1:$L849,"Tor",$B$1:$B849,$B850,$A$1:$A849,$A850)+COUNTIFS($L$1:$L849,"ET",$B$1:$B849,$B850,$A$1:$A849,$A850))-(COUNTIFS($L$1:$L849,"Tor",$B$1:$B849,"&lt;&gt;"&amp;$B850,$A$1:$A849,$A850)+COUNTIFS($L$1:$L849,"ET",$B$1:$B849,"&lt;&gt;"&amp;$B850,$A$1:$A849,$A850))),"")</f>
        <v/>
      </c>
      <c r="O850" s="17"/>
      <c r="AC850" s="14"/>
      <c r="AD850" s="14"/>
      <c r="AE850" s="18"/>
      <c r="AH850" s="19">
        <f t="shared" si="54"/>
        <v>0</v>
      </c>
      <c r="AI850" s="19">
        <f t="shared" si="55"/>
        <v>180</v>
      </c>
      <c r="AM850" s="19">
        <f>IF(Abschlüsse[[#This Row],[Ergeb]]="ET","",SQRT(($AF850-$AK850)^2+($AG850-$AL850)^2))</f>
        <v>0</v>
      </c>
      <c r="AO850" s="13"/>
      <c r="AP850" s="13"/>
      <c r="AQ850" s="19" t="str">
        <f t="shared" si="52"/>
        <v/>
      </c>
      <c r="AU850" s="19" t="str">
        <f t="shared" si="53"/>
        <v/>
      </c>
    </row>
    <row r="851" spans="3:47" ht="25.05" customHeight="1">
      <c r="C851" s="17" t="str">
        <f>IF($A851="","",IF(VLOOKUP($A851,Spiele!$A$2:$D$16,3,FALSE)=$B851,"H","G"))</f>
        <v/>
      </c>
      <c r="D851" s="17" t="str">
        <f>IF($B851="","",IF(VLOOKUP($A851,Spiele!$A$2:$F$16,3,FALSE)=$B851,VLOOKUP($A851,Spiele!$A$2:$F$16,4,FALSE),VLOOKUP($A851,Spiele!$A$2:$F$16,3,FALSE)))</f>
        <v/>
      </c>
      <c r="E851" s="18">
        <f>IF(Abschlüsse[[#This Row],[Ergeb]]="ET",0,COUNTIFS($A$2:$A851,$A851,$B$2:$B851,$B851,$L$2:$L851,"&lt;&gt;ET"))</f>
        <v>0</v>
      </c>
      <c r="F851" s="11"/>
      <c r="G851" s="12"/>
      <c r="H851" s="18">
        <f>COUNTIFS('Rote Karten'!$A$2:$A$4,$A851,'Rote Karten'!$D$2:$D$4,"&lt;&gt;"&amp;$B851,'Rote Karten'!$B$2:$B$4,"&lt;"&amp;$F851,'Rote Karten'!$C$2:$C$4,"&lt;="&amp;$G851)-COUNTIFS('Rote Karten'!$A$2:$A$4,$A851,'Rote Karten'!$D$2:$D$4,$B851,'Rote Karten'!$B$2:$B$4,"&lt;"&amp;$F851,'Rote Karten'!$C$2:$C$4,"&lt;="&amp;$G851)</f>
        <v>0</v>
      </c>
      <c r="I851" s="17" t="str">
        <f>IF(OR($L851="Tor",$L851="ET"),_xlfn.IFNA(IF(VLOOKUP($A851,Spiele!$A$2:$C$16,3,FALSE)=$B851,COUNTIFS($L$2:$L851,"Tor",$B$2:$B851,$B851,$A$2:$A851,$A851)+COUNTIFS($L$2:$L851,"ET",$B$2:$B851,$B851,$A$2:$A851,$A851)&amp;":"&amp;COUNTIFS($L$2:$L851,"Tor",$B$2:$B851,"&lt;&gt;"&amp;$B851,$A$2:$A851,$A851)+COUNTIFS($L$2:$L851,"ET",$B$2:$B851,"&lt;&gt;"&amp;$B851,$A$2:$A851,$A851),COUNTIFS($L$2:$L851,"Tor",$B$2:$B851,"&lt;&gt;"&amp;$B851,$A$2:$A851,$A851)+COUNTIFS($L$2:$L851,"ET",$B$2:$B851,"&lt;&gt;"&amp;$B851,$A$2:$A851,$A851)&amp;":"&amp;COUNTIFS($L$2:$L851,"Tor",$B$2:$B851,$B851,$A$2:$A851,$A851)+COUNTIFS($L$2:$L851,"ET",$B$2:$B851,$B851,$A$2:$A851,$A851)),""),"")</f>
        <v/>
      </c>
      <c r="J851" s="18" t="str">
        <f>_xlfn.IFNA(IF(VLOOKUP($A851,Spiele!$A$2:$D$16,3,FALSE)=$B851,(COUNTIFS($L$1:$L850,"Tor",$B$1:$B850,$B851,$A$1:$A850,$A851)+COUNTIFS($L$1:$L850,"ET",$B$1:$B850,$B851,$A$1:$A850,$A851))-(COUNTIFS($L$1:$L850,"Tor",$B$1:$B850,"&lt;&gt;"&amp;$B851,$A$1:$A850,$A851)+COUNTIFS($L$1:$L850,"ET",$B$1:$B850,"&lt;&gt;"&amp;$B851,$A$1:$A850,$A851)),(COUNTIFS($L$1:$L850,"Tor",$B$1:$B850,$B851,$A$1:$A850,$A851)+COUNTIFS($L$1:$L850,"ET",$B$1:$B850,$B851,$A$1:$A850,$A851))-(COUNTIFS($L$1:$L850,"Tor",$B$1:$B850,"&lt;&gt;"&amp;$B851,$A$1:$A850,$A851)+COUNTIFS($L$1:$L850,"ET",$B$1:$B850,"&lt;&gt;"&amp;$B851,$A$1:$A850,$A851))),"")</f>
        <v/>
      </c>
      <c r="O851" s="17"/>
      <c r="AC851" s="14"/>
      <c r="AD851" s="14"/>
      <c r="AE851" s="18"/>
      <c r="AH851" s="19">
        <f t="shared" si="54"/>
        <v>0</v>
      </c>
      <c r="AI851" s="19">
        <f t="shared" si="55"/>
        <v>180</v>
      </c>
      <c r="AM851" s="19">
        <f>IF(Abschlüsse[[#This Row],[Ergeb]]="ET","",SQRT(($AF851-$AK851)^2+($AG851-$AL851)^2))</f>
        <v>0</v>
      </c>
      <c r="AO851" s="13"/>
      <c r="AP851" s="13"/>
      <c r="AQ851" s="19" t="str">
        <f t="shared" si="52"/>
        <v/>
      </c>
      <c r="AU851" s="19" t="str">
        <f t="shared" si="53"/>
        <v/>
      </c>
    </row>
    <row r="852" spans="3:47" ht="25.05" customHeight="1">
      <c r="C852" s="17" t="str">
        <f>IF($A852="","",IF(VLOOKUP($A852,Spiele!$A$2:$D$16,3,FALSE)=$B852,"H","G"))</f>
        <v/>
      </c>
      <c r="D852" s="17" t="str">
        <f>IF($B852="","",IF(VLOOKUP($A852,Spiele!$A$2:$F$16,3,FALSE)=$B852,VLOOKUP($A852,Spiele!$A$2:$F$16,4,FALSE),VLOOKUP($A852,Spiele!$A$2:$F$16,3,FALSE)))</f>
        <v/>
      </c>
      <c r="E852" s="18">
        <f>IF(Abschlüsse[[#This Row],[Ergeb]]="ET",0,COUNTIFS($A$2:$A852,$A852,$B$2:$B852,$B852,$L$2:$L852,"&lt;&gt;ET"))</f>
        <v>0</v>
      </c>
      <c r="F852" s="11"/>
      <c r="G852" s="12"/>
      <c r="H852" s="18">
        <f>COUNTIFS('Rote Karten'!$A$2:$A$4,$A852,'Rote Karten'!$D$2:$D$4,"&lt;&gt;"&amp;$B852,'Rote Karten'!$B$2:$B$4,"&lt;"&amp;$F852,'Rote Karten'!$C$2:$C$4,"&lt;="&amp;$G852)-COUNTIFS('Rote Karten'!$A$2:$A$4,$A852,'Rote Karten'!$D$2:$D$4,$B852,'Rote Karten'!$B$2:$B$4,"&lt;"&amp;$F852,'Rote Karten'!$C$2:$C$4,"&lt;="&amp;$G852)</f>
        <v>0</v>
      </c>
      <c r="I852" s="17" t="str">
        <f>IF(OR($L852="Tor",$L852="ET"),_xlfn.IFNA(IF(VLOOKUP($A852,Spiele!$A$2:$C$16,3,FALSE)=$B852,COUNTIFS($L$2:$L852,"Tor",$B$2:$B852,$B852,$A$2:$A852,$A852)+COUNTIFS($L$2:$L852,"ET",$B$2:$B852,$B852,$A$2:$A852,$A852)&amp;":"&amp;COUNTIFS($L$2:$L852,"Tor",$B$2:$B852,"&lt;&gt;"&amp;$B852,$A$2:$A852,$A852)+COUNTIFS($L$2:$L852,"ET",$B$2:$B852,"&lt;&gt;"&amp;$B852,$A$2:$A852,$A852),COUNTIFS($L$2:$L852,"Tor",$B$2:$B852,"&lt;&gt;"&amp;$B852,$A$2:$A852,$A852)+COUNTIFS($L$2:$L852,"ET",$B$2:$B852,"&lt;&gt;"&amp;$B852,$A$2:$A852,$A852)&amp;":"&amp;COUNTIFS($L$2:$L852,"Tor",$B$2:$B852,$B852,$A$2:$A852,$A852)+COUNTIFS($L$2:$L852,"ET",$B$2:$B852,$B852,$A$2:$A852,$A852)),""),"")</f>
        <v/>
      </c>
      <c r="J852" s="18" t="str">
        <f>_xlfn.IFNA(IF(VLOOKUP($A852,Spiele!$A$2:$D$16,3,FALSE)=$B852,(COUNTIFS($L$1:$L851,"Tor",$B$1:$B851,$B852,$A$1:$A851,$A852)+COUNTIFS($L$1:$L851,"ET",$B$1:$B851,$B852,$A$1:$A851,$A852))-(COUNTIFS($L$1:$L851,"Tor",$B$1:$B851,"&lt;&gt;"&amp;$B852,$A$1:$A851,$A852)+COUNTIFS($L$1:$L851,"ET",$B$1:$B851,"&lt;&gt;"&amp;$B852,$A$1:$A851,$A852)),(COUNTIFS($L$1:$L851,"Tor",$B$1:$B851,$B852,$A$1:$A851,$A852)+COUNTIFS($L$1:$L851,"ET",$B$1:$B851,$B852,$A$1:$A851,$A852))-(COUNTIFS($L$1:$L851,"Tor",$B$1:$B851,"&lt;&gt;"&amp;$B852,$A$1:$A851,$A852)+COUNTIFS($L$1:$L851,"ET",$B$1:$B851,"&lt;&gt;"&amp;$B852,$A$1:$A851,$A852))),"")</f>
        <v/>
      </c>
      <c r="O852" s="17"/>
      <c r="AC852" s="14"/>
      <c r="AD852" s="14"/>
      <c r="AE852" s="18"/>
      <c r="AH852" s="19">
        <f t="shared" si="54"/>
        <v>0</v>
      </c>
      <c r="AI852" s="19">
        <f t="shared" si="55"/>
        <v>180</v>
      </c>
      <c r="AM852" s="19">
        <f>IF(Abschlüsse[[#This Row],[Ergeb]]="ET","",SQRT(($AF852-$AK852)^2+($AG852-$AL852)^2))</f>
        <v>0</v>
      </c>
      <c r="AO852" s="13"/>
      <c r="AP852" s="13"/>
      <c r="AQ852" s="19" t="str">
        <f t="shared" si="52"/>
        <v/>
      </c>
      <c r="AU852" s="19" t="str">
        <f t="shared" si="53"/>
        <v/>
      </c>
    </row>
    <row r="853" spans="3:47" ht="25.05" customHeight="1">
      <c r="C853" s="17" t="str">
        <f>IF($A853="","",IF(VLOOKUP($A853,Spiele!$A$2:$D$16,3,FALSE)=$B853,"H","G"))</f>
        <v/>
      </c>
      <c r="D853" s="17" t="str">
        <f>IF($B853="","",IF(VLOOKUP($A853,Spiele!$A$2:$F$16,3,FALSE)=$B853,VLOOKUP($A853,Spiele!$A$2:$F$16,4,FALSE),VLOOKUP($A853,Spiele!$A$2:$F$16,3,FALSE)))</f>
        <v/>
      </c>
      <c r="E853" s="18">
        <f>IF(Abschlüsse[[#This Row],[Ergeb]]="ET",0,COUNTIFS($A$2:$A853,$A853,$B$2:$B853,$B853,$L$2:$L853,"&lt;&gt;ET"))</f>
        <v>0</v>
      </c>
      <c r="F853" s="11"/>
      <c r="G853" s="12"/>
      <c r="H853" s="18">
        <f>COUNTIFS('Rote Karten'!$A$2:$A$4,$A853,'Rote Karten'!$D$2:$D$4,"&lt;&gt;"&amp;$B853,'Rote Karten'!$B$2:$B$4,"&lt;"&amp;$F853,'Rote Karten'!$C$2:$C$4,"&lt;="&amp;$G853)-COUNTIFS('Rote Karten'!$A$2:$A$4,$A853,'Rote Karten'!$D$2:$D$4,$B853,'Rote Karten'!$B$2:$B$4,"&lt;"&amp;$F853,'Rote Karten'!$C$2:$C$4,"&lt;="&amp;$G853)</f>
        <v>0</v>
      </c>
      <c r="I853" s="17" t="str">
        <f>IF(OR($L853="Tor",$L853="ET"),_xlfn.IFNA(IF(VLOOKUP($A853,Spiele!$A$2:$C$16,3,FALSE)=$B853,COUNTIFS($L$2:$L853,"Tor",$B$2:$B853,$B853,$A$2:$A853,$A853)+COUNTIFS($L$2:$L853,"ET",$B$2:$B853,$B853,$A$2:$A853,$A853)&amp;":"&amp;COUNTIFS($L$2:$L853,"Tor",$B$2:$B853,"&lt;&gt;"&amp;$B853,$A$2:$A853,$A853)+COUNTIFS($L$2:$L853,"ET",$B$2:$B853,"&lt;&gt;"&amp;$B853,$A$2:$A853,$A853),COUNTIFS($L$2:$L853,"Tor",$B$2:$B853,"&lt;&gt;"&amp;$B853,$A$2:$A853,$A853)+COUNTIFS($L$2:$L853,"ET",$B$2:$B853,"&lt;&gt;"&amp;$B853,$A$2:$A853,$A853)&amp;":"&amp;COUNTIFS($L$2:$L853,"Tor",$B$2:$B853,$B853,$A$2:$A853,$A853)+COUNTIFS($L$2:$L853,"ET",$B$2:$B853,$B853,$A$2:$A853,$A853)),""),"")</f>
        <v/>
      </c>
      <c r="J853" s="18" t="str">
        <f>_xlfn.IFNA(IF(VLOOKUP($A853,Spiele!$A$2:$D$16,3,FALSE)=$B853,(COUNTIFS($L$1:$L852,"Tor",$B$1:$B852,$B853,$A$1:$A852,$A853)+COUNTIFS($L$1:$L852,"ET",$B$1:$B852,$B853,$A$1:$A852,$A853))-(COUNTIFS($L$1:$L852,"Tor",$B$1:$B852,"&lt;&gt;"&amp;$B853,$A$1:$A852,$A853)+COUNTIFS($L$1:$L852,"ET",$B$1:$B852,"&lt;&gt;"&amp;$B853,$A$1:$A852,$A853)),(COUNTIFS($L$1:$L852,"Tor",$B$1:$B852,$B853,$A$1:$A852,$A853)+COUNTIFS($L$1:$L852,"ET",$B$1:$B852,$B853,$A$1:$A852,$A853))-(COUNTIFS($L$1:$L852,"Tor",$B$1:$B852,"&lt;&gt;"&amp;$B853,$A$1:$A852,$A853)+COUNTIFS($L$1:$L852,"ET",$B$1:$B852,"&lt;&gt;"&amp;$B853,$A$1:$A852,$A853))),"")</f>
        <v/>
      </c>
      <c r="O853" s="17"/>
      <c r="AC853" s="14"/>
      <c r="AD853" s="14"/>
      <c r="AE853" s="18"/>
      <c r="AH853" s="19">
        <f t="shared" si="54"/>
        <v>0</v>
      </c>
      <c r="AI853" s="19">
        <f t="shared" si="55"/>
        <v>180</v>
      </c>
      <c r="AM853" s="19">
        <f>IF(Abschlüsse[[#This Row],[Ergeb]]="ET","",SQRT(($AF853-$AK853)^2+($AG853-$AL853)^2))</f>
        <v>0</v>
      </c>
      <c r="AO853" s="13"/>
      <c r="AP853" s="13"/>
      <c r="AQ853" s="19" t="str">
        <f t="shared" si="52"/>
        <v/>
      </c>
      <c r="AU853" s="19" t="str">
        <f t="shared" si="53"/>
        <v/>
      </c>
    </row>
    <row r="854" spans="3:47" ht="25.05" customHeight="1">
      <c r="C854" s="17" t="str">
        <f>IF($A854="","",IF(VLOOKUP($A854,Spiele!$A$2:$D$16,3,FALSE)=$B854,"H","G"))</f>
        <v/>
      </c>
      <c r="D854" s="17" t="str">
        <f>IF($B854="","",IF(VLOOKUP($A854,Spiele!$A$2:$F$16,3,FALSE)=$B854,VLOOKUP($A854,Spiele!$A$2:$F$16,4,FALSE),VLOOKUP($A854,Spiele!$A$2:$F$16,3,FALSE)))</f>
        <v/>
      </c>
      <c r="E854" s="18">
        <f>IF(Abschlüsse[[#This Row],[Ergeb]]="ET",0,COUNTIFS($A$2:$A854,$A854,$B$2:$B854,$B854,$L$2:$L854,"&lt;&gt;ET"))</f>
        <v>0</v>
      </c>
      <c r="F854" s="11"/>
      <c r="G854" s="12"/>
      <c r="H854" s="18">
        <f>COUNTIFS('Rote Karten'!$A$2:$A$4,$A854,'Rote Karten'!$D$2:$D$4,"&lt;&gt;"&amp;$B854,'Rote Karten'!$B$2:$B$4,"&lt;"&amp;$F854,'Rote Karten'!$C$2:$C$4,"&lt;="&amp;$G854)-COUNTIFS('Rote Karten'!$A$2:$A$4,$A854,'Rote Karten'!$D$2:$D$4,$B854,'Rote Karten'!$B$2:$B$4,"&lt;"&amp;$F854,'Rote Karten'!$C$2:$C$4,"&lt;="&amp;$G854)</f>
        <v>0</v>
      </c>
      <c r="I854" s="17" t="str">
        <f>IF(OR($L854="Tor",$L854="ET"),_xlfn.IFNA(IF(VLOOKUP($A854,Spiele!$A$2:$C$16,3,FALSE)=$B854,COUNTIFS($L$2:$L854,"Tor",$B$2:$B854,$B854,$A$2:$A854,$A854)+COUNTIFS($L$2:$L854,"ET",$B$2:$B854,$B854,$A$2:$A854,$A854)&amp;":"&amp;COUNTIFS($L$2:$L854,"Tor",$B$2:$B854,"&lt;&gt;"&amp;$B854,$A$2:$A854,$A854)+COUNTIFS($L$2:$L854,"ET",$B$2:$B854,"&lt;&gt;"&amp;$B854,$A$2:$A854,$A854),COUNTIFS($L$2:$L854,"Tor",$B$2:$B854,"&lt;&gt;"&amp;$B854,$A$2:$A854,$A854)+COUNTIFS($L$2:$L854,"ET",$B$2:$B854,"&lt;&gt;"&amp;$B854,$A$2:$A854,$A854)&amp;":"&amp;COUNTIFS($L$2:$L854,"Tor",$B$2:$B854,$B854,$A$2:$A854,$A854)+COUNTIFS($L$2:$L854,"ET",$B$2:$B854,$B854,$A$2:$A854,$A854)),""),"")</f>
        <v/>
      </c>
      <c r="J854" s="18" t="str">
        <f>_xlfn.IFNA(IF(VLOOKUP($A854,Spiele!$A$2:$D$16,3,FALSE)=$B854,(COUNTIFS($L$1:$L853,"Tor",$B$1:$B853,$B854,$A$1:$A853,$A854)+COUNTIFS($L$1:$L853,"ET",$B$1:$B853,$B854,$A$1:$A853,$A854))-(COUNTIFS($L$1:$L853,"Tor",$B$1:$B853,"&lt;&gt;"&amp;$B854,$A$1:$A853,$A854)+COUNTIFS($L$1:$L853,"ET",$B$1:$B853,"&lt;&gt;"&amp;$B854,$A$1:$A853,$A854)),(COUNTIFS($L$1:$L853,"Tor",$B$1:$B853,$B854,$A$1:$A853,$A854)+COUNTIFS($L$1:$L853,"ET",$B$1:$B853,$B854,$A$1:$A853,$A854))-(COUNTIFS($L$1:$L853,"Tor",$B$1:$B853,"&lt;&gt;"&amp;$B854,$A$1:$A853,$A854)+COUNTIFS($L$1:$L853,"ET",$B$1:$B853,"&lt;&gt;"&amp;$B854,$A$1:$A853,$A854))),"")</f>
        <v/>
      </c>
      <c r="O854" s="17"/>
      <c r="AC854" s="14"/>
      <c r="AD854" s="14"/>
      <c r="AE854" s="18"/>
      <c r="AH854" s="19">
        <f t="shared" si="54"/>
        <v>0</v>
      </c>
      <c r="AI854" s="19">
        <f t="shared" si="55"/>
        <v>180</v>
      </c>
      <c r="AM854" s="19">
        <f>IF(Abschlüsse[[#This Row],[Ergeb]]="ET","",SQRT(($AF854-$AK854)^2+($AG854-$AL854)^2))</f>
        <v>0</v>
      </c>
      <c r="AO854" s="13"/>
      <c r="AP854" s="13"/>
      <c r="AQ854" s="19" t="str">
        <f t="shared" si="52"/>
        <v/>
      </c>
      <c r="AU854" s="19" t="str">
        <f t="shared" si="53"/>
        <v/>
      </c>
    </row>
    <row r="855" spans="3:47" ht="25.05" customHeight="1">
      <c r="C855" s="17" t="str">
        <f>IF($A855="","",IF(VLOOKUP($A855,Spiele!$A$2:$D$16,3,FALSE)=$B855,"H","G"))</f>
        <v/>
      </c>
      <c r="D855" s="17" t="str">
        <f>IF($B855="","",IF(VLOOKUP($A855,Spiele!$A$2:$F$16,3,FALSE)=$B855,VLOOKUP($A855,Spiele!$A$2:$F$16,4,FALSE),VLOOKUP($A855,Spiele!$A$2:$F$16,3,FALSE)))</f>
        <v/>
      </c>
      <c r="E855" s="18">
        <f>IF(Abschlüsse[[#This Row],[Ergeb]]="ET",0,COUNTIFS($A$2:$A855,$A855,$B$2:$B855,$B855,$L$2:$L855,"&lt;&gt;ET"))</f>
        <v>0</v>
      </c>
      <c r="F855" s="11"/>
      <c r="G855" s="12"/>
      <c r="H855" s="18">
        <f>COUNTIFS('Rote Karten'!$A$2:$A$4,$A855,'Rote Karten'!$D$2:$D$4,"&lt;&gt;"&amp;$B855,'Rote Karten'!$B$2:$B$4,"&lt;"&amp;$F855,'Rote Karten'!$C$2:$C$4,"&lt;="&amp;$G855)-COUNTIFS('Rote Karten'!$A$2:$A$4,$A855,'Rote Karten'!$D$2:$D$4,$B855,'Rote Karten'!$B$2:$B$4,"&lt;"&amp;$F855,'Rote Karten'!$C$2:$C$4,"&lt;="&amp;$G855)</f>
        <v>0</v>
      </c>
      <c r="I855" s="17" t="str">
        <f>IF(OR($L855="Tor",$L855="ET"),_xlfn.IFNA(IF(VLOOKUP($A855,Spiele!$A$2:$C$16,3,FALSE)=$B855,COUNTIFS($L$2:$L855,"Tor",$B$2:$B855,$B855,$A$2:$A855,$A855)+COUNTIFS($L$2:$L855,"ET",$B$2:$B855,$B855,$A$2:$A855,$A855)&amp;":"&amp;COUNTIFS($L$2:$L855,"Tor",$B$2:$B855,"&lt;&gt;"&amp;$B855,$A$2:$A855,$A855)+COUNTIFS($L$2:$L855,"ET",$B$2:$B855,"&lt;&gt;"&amp;$B855,$A$2:$A855,$A855),COUNTIFS($L$2:$L855,"Tor",$B$2:$B855,"&lt;&gt;"&amp;$B855,$A$2:$A855,$A855)+COUNTIFS($L$2:$L855,"ET",$B$2:$B855,"&lt;&gt;"&amp;$B855,$A$2:$A855,$A855)&amp;":"&amp;COUNTIFS($L$2:$L855,"Tor",$B$2:$B855,$B855,$A$2:$A855,$A855)+COUNTIFS($L$2:$L855,"ET",$B$2:$B855,$B855,$A$2:$A855,$A855)),""),"")</f>
        <v/>
      </c>
      <c r="J855" s="18" t="str">
        <f>_xlfn.IFNA(IF(VLOOKUP($A855,Spiele!$A$2:$D$16,3,FALSE)=$B855,(COUNTIFS($L$1:$L854,"Tor",$B$1:$B854,$B855,$A$1:$A854,$A855)+COUNTIFS($L$1:$L854,"ET",$B$1:$B854,$B855,$A$1:$A854,$A855))-(COUNTIFS($L$1:$L854,"Tor",$B$1:$B854,"&lt;&gt;"&amp;$B855,$A$1:$A854,$A855)+COUNTIFS($L$1:$L854,"ET",$B$1:$B854,"&lt;&gt;"&amp;$B855,$A$1:$A854,$A855)),(COUNTIFS($L$1:$L854,"Tor",$B$1:$B854,$B855,$A$1:$A854,$A855)+COUNTIFS($L$1:$L854,"ET",$B$1:$B854,$B855,$A$1:$A854,$A855))-(COUNTIFS($L$1:$L854,"Tor",$B$1:$B854,"&lt;&gt;"&amp;$B855,$A$1:$A854,$A855)+COUNTIFS($L$1:$L854,"ET",$B$1:$B854,"&lt;&gt;"&amp;$B855,$A$1:$A854,$A855))),"")</f>
        <v/>
      </c>
      <c r="O855" s="17"/>
      <c r="AC855" s="14"/>
      <c r="AD855" s="14"/>
      <c r="AE855" s="18"/>
      <c r="AH855" s="19">
        <f t="shared" si="54"/>
        <v>0</v>
      </c>
      <c r="AI855" s="19">
        <f t="shared" si="55"/>
        <v>180</v>
      </c>
      <c r="AM855" s="19">
        <f>IF(Abschlüsse[[#This Row],[Ergeb]]="ET","",SQRT(($AF855-$AK855)^2+($AG855-$AL855)^2))</f>
        <v>0</v>
      </c>
      <c r="AO855" s="13"/>
      <c r="AP855" s="13"/>
      <c r="AQ855" s="19" t="str">
        <f t="shared" si="52"/>
        <v/>
      </c>
      <c r="AU855" s="19" t="str">
        <f t="shared" si="53"/>
        <v/>
      </c>
    </row>
    <row r="856" spans="3:47" ht="25.05" customHeight="1">
      <c r="C856" s="17" t="str">
        <f>IF($A856="","",IF(VLOOKUP($A856,Spiele!$A$2:$D$16,3,FALSE)=$B856,"H","G"))</f>
        <v/>
      </c>
      <c r="D856" s="17" t="str">
        <f>IF($B856="","",IF(VLOOKUP($A856,Spiele!$A$2:$F$16,3,FALSE)=$B856,VLOOKUP($A856,Spiele!$A$2:$F$16,4,FALSE),VLOOKUP($A856,Spiele!$A$2:$F$16,3,FALSE)))</f>
        <v/>
      </c>
      <c r="E856" s="18">
        <f>IF(Abschlüsse[[#This Row],[Ergeb]]="ET",0,COUNTIFS($A$2:$A856,$A856,$B$2:$B856,$B856,$L$2:$L856,"&lt;&gt;ET"))</f>
        <v>0</v>
      </c>
      <c r="F856" s="11"/>
      <c r="G856" s="12"/>
      <c r="H856" s="18">
        <f>COUNTIFS('Rote Karten'!$A$2:$A$4,$A856,'Rote Karten'!$D$2:$D$4,"&lt;&gt;"&amp;$B856,'Rote Karten'!$B$2:$B$4,"&lt;"&amp;$F856,'Rote Karten'!$C$2:$C$4,"&lt;="&amp;$G856)-COUNTIFS('Rote Karten'!$A$2:$A$4,$A856,'Rote Karten'!$D$2:$D$4,$B856,'Rote Karten'!$B$2:$B$4,"&lt;"&amp;$F856,'Rote Karten'!$C$2:$C$4,"&lt;="&amp;$G856)</f>
        <v>0</v>
      </c>
      <c r="I856" s="17" t="str">
        <f>IF(OR($L856="Tor",$L856="ET"),_xlfn.IFNA(IF(VLOOKUP($A856,Spiele!$A$2:$C$16,3,FALSE)=$B856,COUNTIFS($L$2:$L856,"Tor",$B$2:$B856,$B856,$A$2:$A856,$A856)+COUNTIFS($L$2:$L856,"ET",$B$2:$B856,$B856,$A$2:$A856,$A856)&amp;":"&amp;COUNTIFS($L$2:$L856,"Tor",$B$2:$B856,"&lt;&gt;"&amp;$B856,$A$2:$A856,$A856)+COUNTIFS($L$2:$L856,"ET",$B$2:$B856,"&lt;&gt;"&amp;$B856,$A$2:$A856,$A856),COUNTIFS($L$2:$L856,"Tor",$B$2:$B856,"&lt;&gt;"&amp;$B856,$A$2:$A856,$A856)+COUNTIFS($L$2:$L856,"ET",$B$2:$B856,"&lt;&gt;"&amp;$B856,$A$2:$A856,$A856)&amp;":"&amp;COUNTIFS($L$2:$L856,"Tor",$B$2:$B856,$B856,$A$2:$A856,$A856)+COUNTIFS($L$2:$L856,"ET",$B$2:$B856,$B856,$A$2:$A856,$A856)),""),"")</f>
        <v/>
      </c>
      <c r="J856" s="18" t="str">
        <f>_xlfn.IFNA(IF(VLOOKUP($A856,Spiele!$A$2:$D$16,3,FALSE)=$B856,(COUNTIFS($L$1:$L855,"Tor",$B$1:$B855,$B856,$A$1:$A855,$A856)+COUNTIFS($L$1:$L855,"ET",$B$1:$B855,$B856,$A$1:$A855,$A856))-(COUNTIFS($L$1:$L855,"Tor",$B$1:$B855,"&lt;&gt;"&amp;$B856,$A$1:$A855,$A856)+COUNTIFS($L$1:$L855,"ET",$B$1:$B855,"&lt;&gt;"&amp;$B856,$A$1:$A855,$A856)),(COUNTIFS($L$1:$L855,"Tor",$B$1:$B855,$B856,$A$1:$A855,$A856)+COUNTIFS($L$1:$L855,"ET",$B$1:$B855,$B856,$A$1:$A855,$A856))-(COUNTIFS($L$1:$L855,"Tor",$B$1:$B855,"&lt;&gt;"&amp;$B856,$A$1:$A855,$A856)+COUNTIFS($L$1:$L855,"ET",$B$1:$B855,"&lt;&gt;"&amp;$B856,$A$1:$A855,$A856))),"")</f>
        <v/>
      </c>
      <c r="O856" s="17"/>
      <c r="AC856" s="14"/>
      <c r="AD856" s="14"/>
      <c r="AE856" s="18"/>
      <c r="AH856" s="19">
        <f t="shared" si="54"/>
        <v>0</v>
      </c>
      <c r="AI856" s="19">
        <f t="shared" si="55"/>
        <v>180</v>
      </c>
      <c r="AM856" s="19">
        <f>IF(Abschlüsse[[#This Row],[Ergeb]]="ET","",SQRT(($AF856-$AK856)^2+($AG856-$AL856)^2))</f>
        <v>0</v>
      </c>
      <c r="AO856" s="13"/>
      <c r="AP856" s="13"/>
      <c r="AQ856" s="19" t="str">
        <f t="shared" si="52"/>
        <v/>
      </c>
      <c r="AU856" s="19" t="str">
        <f t="shared" si="53"/>
        <v/>
      </c>
    </row>
    <row r="857" spans="3:47" ht="25.05" customHeight="1">
      <c r="C857" s="17" t="str">
        <f>IF($A857="","",IF(VLOOKUP($A857,Spiele!$A$2:$D$16,3,FALSE)=$B857,"H","G"))</f>
        <v/>
      </c>
      <c r="D857" s="17" t="str">
        <f>IF($B857="","",IF(VLOOKUP($A857,Spiele!$A$2:$F$16,3,FALSE)=$B857,VLOOKUP($A857,Spiele!$A$2:$F$16,4,FALSE),VLOOKUP($A857,Spiele!$A$2:$F$16,3,FALSE)))</f>
        <v/>
      </c>
      <c r="E857" s="18">
        <f>IF(Abschlüsse[[#This Row],[Ergeb]]="ET",0,COUNTIFS($A$2:$A857,$A857,$B$2:$B857,$B857,$L$2:$L857,"&lt;&gt;ET"))</f>
        <v>0</v>
      </c>
      <c r="F857" s="11"/>
      <c r="G857" s="12"/>
      <c r="H857" s="18">
        <f>COUNTIFS('Rote Karten'!$A$2:$A$4,$A857,'Rote Karten'!$D$2:$D$4,"&lt;&gt;"&amp;$B857,'Rote Karten'!$B$2:$B$4,"&lt;"&amp;$F857,'Rote Karten'!$C$2:$C$4,"&lt;="&amp;$G857)-COUNTIFS('Rote Karten'!$A$2:$A$4,$A857,'Rote Karten'!$D$2:$D$4,$B857,'Rote Karten'!$B$2:$B$4,"&lt;"&amp;$F857,'Rote Karten'!$C$2:$C$4,"&lt;="&amp;$G857)</f>
        <v>0</v>
      </c>
      <c r="I857" s="17" t="str">
        <f>IF(OR($L857="Tor",$L857="ET"),_xlfn.IFNA(IF(VLOOKUP($A857,Spiele!$A$2:$C$16,3,FALSE)=$B857,COUNTIFS($L$2:$L857,"Tor",$B$2:$B857,$B857,$A$2:$A857,$A857)+COUNTIFS($L$2:$L857,"ET",$B$2:$B857,$B857,$A$2:$A857,$A857)&amp;":"&amp;COUNTIFS($L$2:$L857,"Tor",$B$2:$B857,"&lt;&gt;"&amp;$B857,$A$2:$A857,$A857)+COUNTIFS($L$2:$L857,"ET",$B$2:$B857,"&lt;&gt;"&amp;$B857,$A$2:$A857,$A857),COUNTIFS($L$2:$L857,"Tor",$B$2:$B857,"&lt;&gt;"&amp;$B857,$A$2:$A857,$A857)+COUNTIFS($L$2:$L857,"ET",$B$2:$B857,"&lt;&gt;"&amp;$B857,$A$2:$A857,$A857)&amp;":"&amp;COUNTIFS($L$2:$L857,"Tor",$B$2:$B857,$B857,$A$2:$A857,$A857)+COUNTIFS($L$2:$L857,"ET",$B$2:$B857,$B857,$A$2:$A857,$A857)),""),"")</f>
        <v/>
      </c>
      <c r="J857" s="18" t="str">
        <f>_xlfn.IFNA(IF(VLOOKUP($A857,Spiele!$A$2:$D$16,3,FALSE)=$B857,(COUNTIFS($L$1:$L856,"Tor",$B$1:$B856,$B857,$A$1:$A856,$A857)+COUNTIFS($L$1:$L856,"ET",$B$1:$B856,$B857,$A$1:$A856,$A857))-(COUNTIFS($L$1:$L856,"Tor",$B$1:$B856,"&lt;&gt;"&amp;$B857,$A$1:$A856,$A857)+COUNTIFS($L$1:$L856,"ET",$B$1:$B856,"&lt;&gt;"&amp;$B857,$A$1:$A856,$A857)),(COUNTIFS($L$1:$L856,"Tor",$B$1:$B856,$B857,$A$1:$A856,$A857)+COUNTIFS($L$1:$L856,"ET",$B$1:$B856,$B857,$A$1:$A856,$A857))-(COUNTIFS($L$1:$L856,"Tor",$B$1:$B856,"&lt;&gt;"&amp;$B857,$A$1:$A856,$A857)+COUNTIFS($L$1:$L856,"ET",$B$1:$B856,"&lt;&gt;"&amp;$B857,$A$1:$A856,$A857))),"")</f>
        <v/>
      </c>
      <c r="O857" s="17"/>
      <c r="AC857" s="14"/>
      <c r="AD857" s="14"/>
      <c r="AE857" s="18"/>
      <c r="AH857" s="19">
        <f t="shared" si="54"/>
        <v>0</v>
      </c>
      <c r="AI857" s="19">
        <f t="shared" si="55"/>
        <v>180</v>
      </c>
      <c r="AM857" s="19">
        <f>IF(Abschlüsse[[#This Row],[Ergeb]]="ET","",SQRT(($AF857-$AK857)^2+($AG857-$AL857)^2))</f>
        <v>0</v>
      </c>
      <c r="AO857" s="13"/>
      <c r="AP857" s="13"/>
      <c r="AQ857" s="19" t="str">
        <f t="shared" si="52"/>
        <v/>
      </c>
      <c r="AU857" s="19" t="str">
        <f t="shared" si="53"/>
        <v/>
      </c>
    </row>
    <row r="858" spans="3:47" ht="25.05" customHeight="1">
      <c r="C858" s="17" t="str">
        <f>IF($A858="","",IF(VLOOKUP($A858,Spiele!$A$2:$D$16,3,FALSE)=$B858,"H","G"))</f>
        <v/>
      </c>
      <c r="D858" s="17" t="str">
        <f>IF($B858="","",IF(VLOOKUP($A858,Spiele!$A$2:$F$16,3,FALSE)=$B858,VLOOKUP($A858,Spiele!$A$2:$F$16,4,FALSE),VLOOKUP($A858,Spiele!$A$2:$F$16,3,FALSE)))</f>
        <v/>
      </c>
      <c r="E858" s="18">
        <f>IF(Abschlüsse[[#This Row],[Ergeb]]="ET",0,COUNTIFS($A$2:$A858,$A858,$B$2:$B858,$B858,$L$2:$L858,"&lt;&gt;ET"))</f>
        <v>0</v>
      </c>
      <c r="F858" s="11"/>
      <c r="G858" s="12"/>
      <c r="H858" s="18">
        <f>COUNTIFS('Rote Karten'!$A$2:$A$4,$A858,'Rote Karten'!$D$2:$D$4,"&lt;&gt;"&amp;$B858,'Rote Karten'!$B$2:$B$4,"&lt;"&amp;$F858,'Rote Karten'!$C$2:$C$4,"&lt;="&amp;$G858)-COUNTIFS('Rote Karten'!$A$2:$A$4,$A858,'Rote Karten'!$D$2:$D$4,$B858,'Rote Karten'!$B$2:$B$4,"&lt;"&amp;$F858,'Rote Karten'!$C$2:$C$4,"&lt;="&amp;$G858)</f>
        <v>0</v>
      </c>
      <c r="I858" s="17" t="str">
        <f>IF(OR($L858="Tor",$L858="ET"),_xlfn.IFNA(IF(VLOOKUP($A858,Spiele!$A$2:$C$16,3,FALSE)=$B858,COUNTIFS($L$2:$L858,"Tor",$B$2:$B858,$B858,$A$2:$A858,$A858)+COUNTIFS($L$2:$L858,"ET",$B$2:$B858,$B858,$A$2:$A858,$A858)&amp;":"&amp;COUNTIFS($L$2:$L858,"Tor",$B$2:$B858,"&lt;&gt;"&amp;$B858,$A$2:$A858,$A858)+COUNTIFS($L$2:$L858,"ET",$B$2:$B858,"&lt;&gt;"&amp;$B858,$A$2:$A858,$A858),COUNTIFS($L$2:$L858,"Tor",$B$2:$B858,"&lt;&gt;"&amp;$B858,$A$2:$A858,$A858)+COUNTIFS($L$2:$L858,"ET",$B$2:$B858,"&lt;&gt;"&amp;$B858,$A$2:$A858,$A858)&amp;":"&amp;COUNTIFS($L$2:$L858,"Tor",$B$2:$B858,$B858,$A$2:$A858,$A858)+COUNTIFS($L$2:$L858,"ET",$B$2:$B858,$B858,$A$2:$A858,$A858)),""),"")</f>
        <v/>
      </c>
      <c r="J858" s="18" t="str">
        <f>_xlfn.IFNA(IF(VLOOKUP($A858,Spiele!$A$2:$D$16,3,FALSE)=$B858,(COUNTIFS($L$1:$L857,"Tor",$B$1:$B857,$B858,$A$1:$A857,$A858)+COUNTIFS($L$1:$L857,"ET",$B$1:$B857,$B858,$A$1:$A857,$A858))-(COUNTIFS($L$1:$L857,"Tor",$B$1:$B857,"&lt;&gt;"&amp;$B858,$A$1:$A857,$A858)+COUNTIFS($L$1:$L857,"ET",$B$1:$B857,"&lt;&gt;"&amp;$B858,$A$1:$A857,$A858)),(COUNTIFS($L$1:$L857,"Tor",$B$1:$B857,$B858,$A$1:$A857,$A858)+COUNTIFS($L$1:$L857,"ET",$B$1:$B857,$B858,$A$1:$A857,$A858))-(COUNTIFS($L$1:$L857,"Tor",$B$1:$B857,"&lt;&gt;"&amp;$B858,$A$1:$A857,$A858)+COUNTIFS($L$1:$L857,"ET",$B$1:$B857,"&lt;&gt;"&amp;$B858,$A$1:$A857,$A858))),"")</f>
        <v/>
      </c>
      <c r="O858" s="17"/>
      <c r="AC858" s="14"/>
      <c r="AD858" s="14"/>
      <c r="AE858" s="18"/>
      <c r="AH858" s="19">
        <f t="shared" si="54"/>
        <v>0</v>
      </c>
      <c r="AI858" s="19">
        <f t="shared" si="55"/>
        <v>180</v>
      </c>
      <c r="AM858" s="19">
        <f>IF(Abschlüsse[[#This Row],[Ergeb]]="ET","",SQRT(($AF858-$AK858)^2+($AG858-$AL858)^2))</f>
        <v>0</v>
      </c>
      <c r="AO858" s="13"/>
      <c r="AP858" s="13"/>
      <c r="AQ858" s="19" t="str">
        <f t="shared" si="52"/>
        <v/>
      </c>
      <c r="AU858" s="19" t="str">
        <f t="shared" si="53"/>
        <v/>
      </c>
    </row>
    <row r="859" spans="3:47" ht="25.05" customHeight="1">
      <c r="C859" s="17" t="str">
        <f>IF($A859="","",IF(VLOOKUP($A859,Spiele!$A$2:$D$16,3,FALSE)=$B859,"H","G"))</f>
        <v/>
      </c>
      <c r="D859" s="17" t="str">
        <f>IF($B859="","",IF(VLOOKUP($A859,Spiele!$A$2:$F$16,3,FALSE)=$B859,VLOOKUP($A859,Spiele!$A$2:$F$16,4,FALSE),VLOOKUP($A859,Spiele!$A$2:$F$16,3,FALSE)))</f>
        <v/>
      </c>
      <c r="E859" s="18">
        <f>IF(Abschlüsse[[#This Row],[Ergeb]]="ET",0,COUNTIFS($A$2:$A859,$A859,$B$2:$B859,$B859,$L$2:$L859,"&lt;&gt;ET"))</f>
        <v>0</v>
      </c>
      <c r="F859" s="11"/>
      <c r="G859" s="12"/>
      <c r="H859" s="18">
        <f>COUNTIFS('Rote Karten'!$A$2:$A$4,$A859,'Rote Karten'!$D$2:$D$4,"&lt;&gt;"&amp;$B859,'Rote Karten'!$B$2:$B$4,"&lt;"&amp;$F859,'Rote Karten'!$C$2:$C$4,"&lt;="&amp;$G859)-COUNTIFS('Rote Karten'!$A$2:$A$4,$A859,'Rote Karten'!$D$2:$D$4,$B859,'Rote Karten'!$B$2:$B$4,"&lt;"&amp;$F859,'Rote Karten'!$C$2:$C$4,"&lt;="&amp;$G859)</f>
        <v>0</v>
      </c>
      <c r="I859" s="17" t="str">
        <f>IF(OR($L859="Tor",$L859="ET"),_xlfn.IFNA(IF(VLOOKUP($A859,Spiele!$A$2:$C$16,3,FALSE)=$B859,COUNTIFS($L$2:$L859,"Tor",$B$2:$B859,$B859,$A$2:$A859,$A859)+COUNTIFS($L$2:$L859,"ET",$B$2:$B859,$B859,$A$2:$A859,$A859)&amp;":"&amp;COUNTIFS($L$2:$L859,"Tor",$B$2:$B859,"&lt;&gt;"&amp;$B859,$A$2:$A859,$A859)+COUNTIFS($L$2:$L859,"ET",$B$2:$B859,"&lt;&gt;"&amp;$B859,$A$2:$A859,$A859),COUNTIFS($L$2:$L859,"Tor",$B$2:$B859,"&lt;&gt;"&amp;$B859,$A$2:$A859,$A859)+COUNTIFS($L$2:$L859,"ET",$B$2:$B859,"&lt;&gt;"&amp;$B859,$A$2:$A859,$A859)&amp;":"&amp;COUNTIFS($L$2:$L859,"Tor",$B$2:$B859,$B859,$A$2:$A859,$A859)+COUNTIFS($L$2:$L859,"ET",$B$2:$B859,$B859,$A$2:$A859,$A859)),""),"")</f>
        <v/>
      </c>
      <c r="J859" s="18" t="str">
        <f>_xlfn.IFNA(IF(VLOOKUP($A859,Spiele!$A$2:$D$16,3,FALSE)=$B859,(COUNTIFS($L$1:$L858,"Tor",$B$1:$B858,$B859,$A$1:$A858,$A859)+COUNTIFS($L$1:$L858,"ET",$B$1:$B858,$B859,$A$1:$A858,$A859))-(COUNTIFS($L$1:$L858,"Tor",$B$1:$B858,"&lt;&gt;"&amp;$B859,$A$1:$A858,$A859)+COUNTIFS($L$1:$L858,"ET",$B$1:$B858,"&lt;&gt;"&amp;$B859,$A$1:$A858,$A859)),(COUNTIFS($L$1:$L858,"Tor",$B$1:$B858,$B859,$A$1:$A858,$A859)+COUNTIFS($L$1:$L858,"ET",$B$1:$B858,$B859,$A$1:$A858,$A859))-(COUNTIFS($L$1:$L858,"Tor",$B$1:$B858,"&lt;&gt;"&amp;$B859,$A$1:$A858,$A859)+COUNTIFS($L$1:$L858,"ET",$B$1:$B858,"&lt;&gt;"&amp;$B859,$A$1:$A858,$A859))),"")</f>
        <v/>
      </c>
      <c r="O859" s="17"/>
      <c r="AC859" s="14"/>
      <c r="AD859" s="14"/>
      <c r="AE859" s="18"/>
      <c r="AH859" s="19">
        <f t="shared" si="54"/>
        <v>0</v>
      </c>
      <c r="AI859" s="19">
        <f t="shared" si="55"/>
        <v>180</v>
      </c>
      <c r="AM859" s="19">
        <f>IF(Abschlüsse[[#This Row],[Ergeb]]="ET","",SQRT(($AF859-$AK859)^2+($AG859-$AL859)^2))</f>
        <v>0</v>
      </c>
      <c r="AO859" s="13"/>
      <c r="AP859" s="13"/>
      <c r="AQ859" s="19" t="str">
        <f t="shared" si="52"/>
        <v/>
      </c>
      <c r="AU859" s="19" t="str">
        <f t="shared" si="53"/>
        <v/>
      </c>
    </row>
    <row r="860" spans="3:47" ht="25.05" customHeight="1">
      <c r="C860" s="17" t="str">
        <f>IF($A860="","",IF(VLOOKUP($A860,Spiele!$A$2:$D$16,3,FALSE)=$B860,"H","G"))</f>
        <v/>
      </c>
      <c r="D860" s="17" t="str">
        <f>IF($B860="","",IF(VLOOKUP($A860,Spiele!$A$2:$F$16,3,FALSE)=$B860,VLOOKUP($A860,Spiele!$A$2:$F$16,4,FALSE),VLOOKUP($A860,Spiele!$A$2:$F$16,3,FALSE)))</f>
        <v/>
      </c>
      <c r="E860" s="18">
        <f>IF(Abschlüsse[[#This Row],[Ergeb]]="ET",0,COUNTIFS($A$2:$A860,$A860,$B$2:$B860,$B860,$L$2:$L860,"&lt;&gt;ET"))</f>
        <v>0</v>
      </c>
      <c r="F860" s="11"/>
      <c r="G860" s="12"/>
      <c r="H860" s="18">
        <f>COUNTIFS('Rote Karten'!$A$2:$A$4,$A860,'Rote Karten'!$D$2:$D$4,"&lt;&gt;"&amp;$B860,'Rote Karten'!$B$2:$B$4,"&lt;"&amp;$F860,'Rote Karten'!$C$2:$C$4,"&lt;="&amp;$G860)-COUNTIFS('Rote Karten'!$A$2:$A$4,$A860,'Rote Karten'!$D$2:$D$4,$B860,'Rote Karten'!$B$2:$B$4,"&lt;"&amp;$F860,'Rote Karten'!$C$2:$C$4,"&lt;="&amp;$G860)</f>
        <v>0</v>
      </c>
      <c r="I860" s="17" t="str">
        <f>IF(OR($L860="Tor",$L860="ET"),_xlfn.IFNA(IF(VLOOKUP($A860,Spiele!$A$2:$C$16,3,FALSE)=$B860,COUNTIFS($L$2:$L860,"Tor",$B$2:$B860,$B860,$A$2:$A860,$A860)+COUNTIFS($L$2:$L860,"ET",$B$2:$B860,$B860,$A$2:$A860,$A860)&amp;":"&amp;COUNTIFS($L$2:$L860,"Tor",$B$2:$B860,"&lt;&gt;"&amp;$B860,$A$2:$A860,$A860)+COUNTIFS($L$2:$L860,"ET",$B$2:$B860,"&lt;&gt;"&amp;$B860,$A$2:$A860,$A860),COUNTIFS($L$2:$L860,"Tor",$B$2:$B860,"&lt;&gt;"&amp;$B860,$A$2:$A860,$A860)+COUNTIFS($L$2:$L860,"ET",$B$2:$B860,"&lt;&gt;"&amp;$B860,$A$2:$A860,$A860)&amp;":"&amp;COUNTIFS($L$2:$L860,"Tor",$B$2:$B860,$B860,$A$2:$A860,$A860)+COUNTIFS($L$2:$L860,"ET",$B$2:$B860,$B860,$A$2:$A860,$A860)),""),"")</f>
        <v/>
      </c>
      <c r="J860" s="18" t="str">
        <f>_xlfn.IFNA(IF(VLOOKUP($A860,Spiele!$A$2:$D$16,3,FALSE)=$B860,(COUNTIFS($L$1:$L859,"Tor",$B$1:$B859,$B860,$A$1:$A859,$A860)+COUNTIFS($L$1:$L859,"ET",$B$1:$B859,$B860,$A$1:$A859,$A860))-(COUNTIFS($L$1:$L859,"Tor",$B$1:$B859,"&lt;&gt;"&amp;$B860,$A$1:$A859,$A860)+COUNTIFS($L$1:$L859,"ET",$B$1:$B859,"&lt;&gt;"&amp;$B860,$A$1:$A859,$A860)),(COUNTIFS($L$1:$L859,"Tor",$B$1:$B859,$B860,$A$1:$A859,$A860)+COUNTIFS($L$1:$L859,"ET",$B$1:$B859,$B860,$A$1:$A859,$A860))-(COUNTIFS($L$1:$L859,"Tor",$B$1:$B859,"&lt;&gt;"&amp;$B860,$A$1:$A859,$A860)+COUNTIFS($L$1:$L859,"ET",$B$1:$B859,"&lt;&gt;"&amp;$B860,$A$1:$A859,$A860))),"")</f>
        <v/>
      </c>
      <c r="O860" s="17"/>
      <c r="AC860" s="14"/>
      <c r="AD860" s="14"/>
      <c r="AE860" s="18"/>
      <c r="AH860" s="19">
        <f t="shared" si="54"/>
        <v>0</v>
      </c>
      <c r="AI860" s="19">
        <f t="shared" si="55"/>
        <v>180</v>
      </c>
      <c r="AM860" s="19">
        <f>IF(Abschlüsse[[#This Row],[Ergeb]]="ET","",SQRT(($AF860-$AK860)^2+($AG860-$AL860)^2))</f>
        <v>0</v>
      </c>
      <c r="AO860" s="13"/>
      <c r="AP860" s="13"/>
      <c r="AQ860" s="19" t="str">
        <f t="shared" ref="AQ860:AQ923" si="56">IF(AN860=0,"",SQRT(($AF860-$AO860)^2+($AG860-$AP860)^2))</f>
        <v/>
      </c>
      <c r="AU860" s="19" t="str">
        <f t="shared" ref="AU860:AU923" si="57">IF(AR860=0,"",SQRT(($AF860-$AS860)^2+($AG860-$AT860)^2))</f>
        <v/>
      </c>
    </row>
    <row r="861" spans="3:47" ht="25.05" customHeight="1">
      <c r="C861" s="17" t="str">
        <f>IF($A861="","",IF(VLOOKUP($A861,Spiele!$A$2:$D$16,3,FALSE)=$B861,"H","G"))</f>
        <v/>
      </c>
      <c r="D861" s="17" t="str">
        <f>IF($B861="","",IF(VLOOKUP($A861,Spiele!$A$2:$F$16,3,FALSE)=$B861,VLOOKUP($A861,Spiele!$A$2:$F$16,4,FALSE),VLOOKUP($A861,Spiele!$A$2:$F$16,3,FALSE)))</f>
        <v/>
      </c>
      <c r="E861" s="18">
        <f>IF(Abschlüsse[[#This Row],[Ergeb]]="ET",0,COUNTIFS($A$2:$A861,$A861,$B$2:$B861,$B861,$L$2:$L861,"&lt;&gt;ET"))</f>
        <v>0</v>
      </c>
      <c r="F861" s="11"/>
      <c r="G861" s="12"/>
      <c r="H861" s="18">
        <f>COUNTIFS('Rote Karten'!$A$2:$A$4,$A861,'Rote Karten'!$D$2:$D$4,"&lt;&gt;"&amp;$B861,'Rote Karten'!$B$2:$B$4,"&lt;"&amp;$F861,'Rote Karten'!$C$2:$C$4,"&lt;="&amp;$G861)-COUNTIFS('Rote Karten'!$A$2:$A$4,$A861,'Rote Karten'!$D$2:$D$4,$B861,'Rote Karten'!$B$2:$B$4,"&lt;"&amp;$F861,'Rote Karten'!$C$2:$C$4,"&lt;="&amp;$G861)</f>
        <v>0</v>
      </c>
      <c r="I861" s="17" t="str">
        <f>IF(OR($L861="Tor",$L861="ET"),_xlfn.IFNA(IF(VLOOKUP($A861,Spiele!$A$2:$C$16,3,FALSE)=$B861,COUNTIFS($L$2:$L861,"Tor",$B$2:$B861,$B861,$A$2:$A861,$A861)+COUNTIFS($L$2:$L861,"ET",$B$2:$B861,$B861,$A$2:$A861,$A861)&amp;":"&amp;COUNTIFS($L$2:$L861,"Tor",$B$2:$B861,"&lt;&gt;"&amp;$B861,$A$2:$A861,$A861)+COUNTIFS($L$2:$L861,"ET",$B$2:$B861,"&lt;&gt;"&amp;$B861,$A$2:$A861,$A861),COUNTIFS($L$2:$L861,"Tor",$B$2:$B861,"&lt;&gt;"&amp;$B861,$A$2:$A861,$A861)+COUNTIFS($L$2:$L861,"ET",$B$2:$B861,"&lt;&gt;"&amp;$B861,$A$2:$A861,$A861)&amp;":"&amp;COUNTIFS($L$2:$L861,"Tor",$B$2:$B861,$B861,$A$2:$A861,$A861)+COUNTIFS($L$2:$L861,"ET",$B$2:$B861,$B861,$A$2:$A861,$A861)),""),"")</f>
        <v/>
      </c>
      <c r="J861" s="18" t="str">
        <f>_xlfn.IFNA(IF(VLOOKUP($A861,Spiele!$A$2:$D$16,3,FALSE)=$B861,(COUNTIFS($L$1:$L860,"Tor",$B$1:$B860,$B861,$A$1:$A860,$A861)+COUNTIFS($L$1:$L860,"ET",$B$1:$B860,$B861,$A$1:$A860,$A861))-(COUNTIFS($L$1:$L860,"Tor",$B$1:$B860,"&lt;&gt;"&amp;$B861,$A$1:$A860,$A861)+COUNTIFS($L$1:$L860,"ET",$B$1:$B860,"&lt;&gt;"&amp;$B861,$A$1:$A860,$A861)),(COUNTIFS($L$1:$L860,"Tor",$B$1:$B860,$B861,$A$1:$A860,$A861)+COUNTIFS($L$1:$L860,"ET",$B$1:$B860,$B861,$A$1:$A860,$A861))-(COUNTIFS($L$1:$L860,"Tor",$B$1:$B860,"&lt;&gt;"&amp;$B861,$A$1:$A860,$A861)+COUNTIFS($L$1:$L860,"ET",$B$1:$B860,"&lt;&gt;"&amp;$B861,$A$1:$A860,$A861))),"")</f>
        <v/>
      </c>
      <c r="O861" s="17"/>
      <c r="AC861" s="14"/>
      <c r="AD861" s="14"/>
      <c r="AE861" s="18"/>
      <c r="AH861" s="19">
        <f t="shared" si="54"/>
        <v>0</v>
      </c>
      <c r="AI861" s="19">
        <f t="shared" si="55"/>
        <v>180</v>
      </c>
      <c r="AM861" s="19">
        <f>IF(Abschlüsse[[#This Row],[Ergeb]]="ET","",SQRT(($AF861-$AK861)^2+($AG861-$AL861)^2))</f>
        <v>0</v>
      </c>
      <c r="AO861" s="13"/>
      <c r="AP861" s="13"/>
      <c r="AQ861" s="19" t="str">
        <f t="shared" si="56"/>
        <v/>
      </c>
      <c r="AU861" s="19" t="str">
        <f t="shared" si="57"/>
        <v/>
      </c>
    </row>
    <row r="862" spans="3:47" ht="25.05" customHeight="1">
      <c r="C862" s="17" t="str">
        <f>IF($A862="","",IF(VLOOKUP($A862,Spiele!$A$2:$D$16,3,FALSE)=$B862,"H","G"))</f>
        <v/>
      </c>
      <c r="D862" s="17" t="str">
        <f>IF($B862="","",IF(VLOOKUP($A862,Spiele!$A$2:$F$16,3,FALSE)=$B862,VLOOKUP($A862,Spiele!$A$2:$F$16,4,FALSE),VLOOKUP($A862,Spiele!$A$2:$F$16,3,FALSE)))</f>
        <v/>
      </c>
      <c r="E862" s="18">
        <f>IF(Abschlüsse[[#This Row],[Ergeb]]="ET",0,COUNTIFS($A$2:$A862,$A862,$B$2:$B862,$B862,$L$2:$L862,"&lt;&gt;ET"))</f>
        <v>0</v>
      </c>
      <c r="F862" s="11"/>
      <c r="G862" s="12"/>
      <c r="H862" s="18">
        <f>COUNTIFS('Rote Karten'!$A$2:$A$4,$A862,'Rote Karten'!$D$2:$D$4,"&lt;&gt;"&amp;$B862,'Rote Karten'!$B$2:$B$4,"&lt;"&amp;$F862,'Rote Karten'!$C$2:$C$4,"&lt;="&amp;$G862)-COUNTIFS('Rote Karten'!$A$2:$A$4,$A862,'Rote Karten'!$D$2:$D$4,$B862,'Rote Karten'!$B$2:$B$4,"&lt;"&amp;$F862,'Rote Karten'!$C$2:$C$4,"&lt;="&amp;$G862)</f>
        <v>0</v>
      </c>
      <c r="I862" s="17" t="str">
        <f>IF(OR($L862="Tor",$L862="ET"),_xlfn.IFNA(IF(VLOOKUP($A862,Spiele!$A$2:$C$16,3,FALSE)=$B862,COUNTIFS($L$2:$L862,"Tor",$B$2:$B862,$B862,$A$2:$A862,$A862)+COUNTIFS($L$2:$L862,"ET",$B$2:$B862,$B862,$A$2:$A862,$A862)&amp;":"&amp;COUNTIFS($L$2:$L862,"Tor",$B$2:$B862,"&lt;&gt;"&amp;$B862,$A$2:$A862,$A862)+COUNTIFS($L$2:$L862,"ET",$B$2:$B862,"&lt;&gt;"&amp;$B862,$A$2:$A862,$A862),COUNTIFS($L$2:$L862,"Tor",$B$2:$B862,"&lt;&gt;"&amp;$B862,$A$2:$A862,$A862)+COUNTIFS($L$2:$L862,"ET",$B$2:$B862,"&lt;&gt;"&amp;$B862,$A$2:$A862,$A862)&amp;":"&amp;COUNTIFS($L$2:$L862,"Tor",$B$2:$B862,$B862,$A$2:$A862,$A862)+COUNTIFS($L$2:$L862,"ET",$B$2:$B862,$B862,$A$2:$A862,$A862)),""),"")</f>
        <v/>
      </c>
      <c r="J862" s="18" t="str">
        <f>_xlfn.IFNA(IF(VLOOKUP($A862,Spiele!$A$2:$D$16,3,FALSE)=$B862,(COUNTIFS($L$1:$L861,"Tor",$B$1:$B861,$B862,$A$1:$A861,$A862)+COUNTIFS($L$1:$L861,"ET",$B$1:$B861,$B862,$A$1:$A861,$A862))-(COUNTIFS($L$1:$L861,"Tor",$B$1:$B861,"&lt;&gt;"&amp;$B862,$A$1:$A861,$A862)+COUNTIFS($L$1:$L861,"ET",$B$1:$B861,"&lt;&gt;"&amp;$B862,$A$1:$A861,$A862)),(COUNTIFS($L$1:$L861,"Tor",$B$1:$B861,$B862,$A$1:$A861,$A862)+COUNTIFS($L$1:$L861,"ET",$B$1:$B861,$B862,$A$1:$A861,$A862))-(COUNTIFS($L$1:$L861,"Tor",$B$1:$B861,"&lt;&gt;"&amp;$B862,$A$1:$A861,$A862)+COUNTIFS($L$1:$L861,"ET",$B$1:$B861,"&lt;&gt;"&amp;$B862,$A$1:$A861,$A862))),"")</f>
        <v/>
      </c>
      <c r="O862" s="17"/>
      <c r="AC862" s="14"/>
      <c r="AD862" s="14"/>
      <c r="AE862" s="18"/>
      <c r="AH862" s="19">
        <f t="shared" si="54"/>
        <v>0</v>
      </c>
      <c r="AI862" s="19">
        <f t="shared" si="55"/>
        <v>180</v>
      </c>
      <c r="AM862" s="19">
        <f>IF(Abschlüsse[[#This Row],[Ergeb]]="ET","",SQRT(($AF862-$AK862)^2+($AG862-$AL862)^2))</f>
        <v>0</v>
      </c>
      <c r="AO862" s="13"/>
      <c r="AP862" s="13"/>
      <c r="AQ862" s="19" t="str">
        <f t="shared" si="56"/>
        <v/>
      </c>
      <c r="AU862" s="19" t="str">
        <f t="shared" si="57"/>
        <v/>
      </c>
    </row>
    <row r="863" spans="3:47" ht="25.05" customHeight="1">
      <c r="C863" s="17" t="str">
        <f>IF($A863="","",IF(VLOOKUP($A863,Spiele!$A$2:$D$16,3,FALSE)=$B863,"H","G"))</f>
        <v/>
      </c>
      <c r="D863" s="17" t="str">
        <f>IF($B863="","",IF(VLOOKUP($A863,Spiele!$A$2:$F$16,3,FALSE)=$B863,VLOOKUP($A863,Spiele!$A$2:$F$16,4,FALSE),VLOOKUP($A863,Spiele!$A$2:$F$16,3,FALSE)))</f>
        <v/>
      </c>
      <c r="E863" s="18">
        <f>IF(Abschlüsse[[#This Row],[Ergeb]]="ET",0,COUNTIFS($A$2:$A863,$A863,$B$2:$B863,$B863,$L$2:$L863,"&lt;&gt;ET"))</f>
        <v>0</v>
      </c>
      <c r="F863" s="11"/>
      <c r="G863" s="12"/>
      <c r="H863" s="18">
        <f>COUNTIFS('Rote Karten'!$A$2:$A$4,$A863,'Rote Karten'!$D$2:$D$4,"&lt;&gt;"&amp;$B863,'Rote Karten'!$B$2:$B$4,"&lt;"&amp;$F863,'Rote Karten'!$C$2:$C$4,"&lt;="&amp;$G863)-COUNTIFS('Rote Karten'!$A$2:$A$4,$A863,'Rote Karten'!$D$2:$D$4,$B863,'Rote Karten'!$B$2:$B$4,"&lt;"&amp;$F863,'Rote Karten'!$C$2:$C$4,"&lt;="&amp;$G863)</f>
        <v>0</v>
      </c>
      <c r="I863" s="17" t="str">
        <f>IF(OR($L863="Tor",$L863="ET"),_xlfn.IFNA(IF(VLOOKUP($A863,Spiele!$A$2:$C$16,3,FALSE)=$B863,COUNTIFS($L$2:$L863,"Tor",$B$2:$B863,$B863,$A$2:$A863,$A863)+COUNTIFS($L$2:$L863,"ET",$B$2:$B863,$B863,$A$2:$A863,$A863)&amp;":"&amp;COUNTIFS($L$2:$L863,"Tor",$B$2:$B863,"&lt;&gt;"&amp;$B863,$A$2:$A863,$A863)+COUNTIFS($L$2:$L863,"ET",$B$2:$B863,"&lt;&gt;"&amp;$B863,$A$2:$A863,$A863),COUNTIFS($L$2:$L863,"Tor",$B$2:$B863,"&lt;&gt;"&amp;$B863,$A$2:$A863,$A863)+COUNTIFS($L$2:$L863,"ET",$B$2:$B863,"&lt;&gt;"&amp;$B863,$A$2:$A863,$A863)&amp;":"&amp;COUNTIFS($L$2:$L863,"Tor",$B$2:$B863,$B863,$A$2:$A863,$A863)+COUNTIFS($L$2:$L863,"ET",$B$2:$B863,$B863,$A$2:$A863,$A863)),""),"")</f>
        <v/>
      </c>
      <c r="J863" s="18" t="str">
        <f>_xlfn.IFNA(IF(VLOOKUP($A863,Spiele!$A$2:$D$16,3,FALSE)=$B863,(COUNTIFS($L$1:$L862,"Tor",$B$1:$B862,$B863,$A$1:$A862,$A863)+COUNTIFS($L$1:$L862,"ET",$B$1:$B862,$B863,$A$1:$A862,$A863))-(COUNTIFS($L$1:$L862,"Tor",$B$1:$B862,"&lt;&gt;"&amp;$B863,$A$1:$A862,$A863)+COUNTIFS($L$1:$L862,"ET",$B$1:$B862,"&lt;&gt;"&amp;$B863,$A$1:$A862,$A863)),(COUNTIFS($L$1:$L862,"Tor",$B$1:$B862,$B863,$A$1:$A862,$A863)+COUNTIFS($L$1:$L862,"ET",$B$1:$B862,$B863,$A$1:$A862,$A863))-(COUNTIFS($L$1:$L862,"Tor",$B$1:$B862,"&lt;&gt;"&amp;$B863,$A$1:$A862,$A863)+COUNTIFS($L$1:$L862,"ET",$B$1:$B862,"&lt;&gt;"&amp;$B863,$A$1:$A862,$A863))),"")</f>
        <v/>
      </c>
      <c r="O863" s="17"/>
      <c r="AC863" s="14"/>
      <c r="AD863" s="14"/>
      <c r="AE863" s="18"/>
      <c r="AH863" s="19">
        <f t="shared" si="54"/>
        <v>0</v>
      </c>
      <c r="AI863" s="19">
        <f t="shared" si="55"/>
        <v>180</v>
      </c>
      <c r="AM863" s="19">
        <f>IF(Abschlüsse[[#This Row],[Ergeb]]="ET","",SQRT(($AF863-$AK863)^2+($AG863-$AL863)^2))</f>
        <v>0</v>
      </c>
      <c r="AO863" s="13"/>
      <c r="AP863" s="13"/>
      <c r="AQ863" s="19" t="str">
        <f t="shared" si="56"/>
        <v/>
      </c>
      <c r="AU863" s="19" t="str">
        <f t="shared" si="57"/>
        <v/>
      </c>
    </row>
    <row r="864" spans="3:47" ht="25.05" customHeight="1">
      <c r="C864" s="17" t="str">
        <f>IF($A864="","",IF(VLOOKUP($A864,Spiele!$A$2:$D$16,3,FALSE)=$B864,"H","G"))</f>
        <v/>
      </c>
      <c r="D864" s="17" t="str">
        <f>IF($B864="","",IF(VLOOKUP($A864,Spiele!$A$2:$F$16,3,FALSE)=$B864,VLOOKUP($A864,Spiele!$A$2:$F$16,4,FALSE),VLOOKUP($A864,Spiele!$A$2:$F$16,3,FALSE)))</f>
        <v/>
      </c>
      <c r="E864" s="18">
        <f>IF(Abschlüsse[[#This Row],[Ergeb]]="ET",0,COUNTIFS($A$2:$A864,$A864,$B$2:$B864,$B864,$L$2:$L864,"&lt;&gt;ET"))</f>
        <v>0</v>
      </c>
      <c r="F864" s="11"/>
      <c r="G864" s="12"/>
      <c r="H864" s="18">
        <f>COUNTIFS('Rote Karten'!$A$2:$A$4,$A864,'Rote Karten'!$D$2:$D$4,"&lt;&gt;"&amp;$B864,'Rote Karten'!$B$2:$B$4,"&lt;"&amp;$F864,'Rote Karten'!$C$2:$C$4,"&lt;="&amp;$G864)-COUNTIFS('Rote Karten'!$A$2:$A$4,$A864,'Rote Karten'!$D$2:$D$4,$B864,'Rote Karten'!$B$2:$B$4,"&lt;"&amp;$F864,'Rote Karten'!$C$2:$C$4,"&lt;="&amp;$G864)</f>
        <v>0</v>
      </c>
      <c r="I864" s="17" t="str">
        <f>IF(OR($L864="Tor",$L864="ET"),_xlfn.IFNA(IF(VLOOKUP($A864,Spiele!$A$2:$C$16,3,FALSE)=$B864,COUNTIFS($L$2:$L864,"Tor",$B$2:$B864,$B864,$A$2:$A864,$A864)+COUNTIFS($L$2:$L864,"ET",$B$2:$B864,$B864,$A$2:$A864,$A864)&amp;":"&amp;COUNTIFS($L$2:$L864,"Tor",$B$2:$B864,"&lt;&gt;"&amp;$B864,$A$2:$A864,$A864)+COUNTIFS($L$2:$L864,"ET",$B$2:$B864,"&lt;&gt;"&amp;$B864,$A$2:$A864,$A864),COUNTIFS($L$2:$L864,"Tor",$B$2:$B864,"&lt;&gt;"&amp;$B864,$A$2:$A864,$A864)+COUNTIFS($L$2:$L864,"ET",$B$2:$B864,"&lt;&gt;"&amp;$B864,$A$2:$A864,$A864)&amp;":"&amp;COUNTIFS($L$2:$L864,"Tor",$B$2:$B864,$B864,$A$2:$A864,$A864)+COUNTIFS($L$2:$L864,"ET",$B$2:$B864,$B864,$A$2:$A864,$A864)),""),"")</f>
        <v/>
      </c>
      <c r="J864" s="18" t="str">
        <f>_xlfn.IFNA(IF(VLOOKUP($A864,Spiele!$A$2:$D$16,3,FALSE)=$B864,(COUNTIFS($L$1:$L863,"Tor",$B$1:$B863,$B864,$A$1:$A863,$A864)+COUNTIFS($L$1:$L863,"ET",$B$1:$B863,$B864,$A$1:$A863,$A864))-(COUNTIFS($L$1:$L863,"Tor",$B$1:$B863,"&lt;&gt;"&amp;$B864,$A$1:$A863,$A864)+COUNTIFS($L$1:$L863,"ET",$B$1:$B863,"&lt;&gt;"&amp;$B864,$A$1:$A863,$A864)),(COUNTIFS($L$1:$L863,"Tor",$B$1:$B863,$B864,$A$1:$A863,$A864)+COUNTIFS($L$1:$L863,"ET",$B$1:$B863,$B864,$A$1:$A863,$A864))-(COUNTIFS($L$1:$L863,"Tor",$B$1:$B863,"&lt;&gt;"&amp;$B864,$A$1:$A863,$A864)+COUNTIFS($L$1:$L863,"ET",$B$1:$B863,"&lt;&gt;"&amp;$B864,$A$1:$A863,$A864))),"")</f>
        <v/>
      </c>
      <c r="O864" s="17"/>
      <c r="AC864" s="14"/>
      <c r="AD864" s="14"/>
      <c r="AE864" s="18"/>
      <c r="AH864" s="19">
        <f t="shared" si="54"/>
        <v>0</v>
      </c>
      <c r="AI864" s="19">
        <f t="shared" si="55"/>
        <v>180</v>
      </c>
      <c r="AM864" s="19">
        <f>IF(Abschlüsse[[#This Row],[Ergeb]]="ET","",SQRT(($AF864-$AK864)^2+($AG864-$AL864)^2))</f>
        <v>0</v>
      </c>
      <c r="AO864" s="13"/>
      <c r="AP864" s="13"/>
      <c r="AQ864" s="19" t="str">
        <f t="shared" si="56"/>
        <v/>
      </c>
      <c r="AU864" s="19" t="str">
        <f t="shared" si="57"/>
        <v/>
      </c>
    </row>
    <row r="865" spans="3:47" ht="25.05" customHeight="1">
      <c r="C865" s="17" t="str">
        <f>IF($A865="","",IF(VLOOKUP($A865,Spiele!$A$2:$D$16,3,FALSE)=$B865,"H","G"))</f>
        <v/>
      </c>
      <c r="D865" s="17" t="str">
        <f>IF($B865="","",IF(VLOOKUP($A865,Spiele!$A$2:$F$16,3,FALSE)=$B865,VLOOKUP($A865,Spiele!$A$2:$F$16,4,FALSE),VLOOKUP($A865,Spiele!$A$2:$F$16,3,FALSE)))</f>
        <v/>
      </c>
      <c r="E865" s="18">
        <f>IF(Abschlüsse[[#This Row],[Ergeb]]="ET",0,COUNTIFS($A$2:$A865,$A865,$B$2:$B865,$B865,$L$2:$L865,"&lt;&gt;ET"))</f>
        <v>0</v>
      </c>
      <c r="F865" s="11"/>
      <c r="G865" s="12"/>
      <c r="H865" s="18">
        <f>COUNTIFS('Rote Karten'!$A$2:$A$4,$A865,'Rote Karten'!$D$2:$D$4,"&lt;&gt;"&amp;$B865,'Rote Karten'!$B$2:$B$4,"&lt;"&amp;$F865,'Rote Karten'!$C$2:$C$4,"&lt;="&amp;$G865)-COUNTIFS('Rote Karten'!$A$2:$A$4,$A865,'Rote Karten'!$D$2:$D$4,$B865,'Rote Karten'!$B$2:$B$4,"&lt;"&amp;$F865,'Rote Karten'!$C$2:$C$4,"&lt;="&amp;$G865)</f>
        <v>0</v>
      </c>
      <c r="I865" s="17" t="str">
        <f>IF(OR($L865="Tor",$L865="ET"),_xlfn.IFNA(IF(VLOOKUP($A865,Spiele!$A$2:$C$16,3,FALSE)=$B865,COUNTIFS($L$2:$L865,"Tor",$B$2:$B865,$B865,$A$2:$A865,$A865)+COUNTIFS($L$2:$L865,"ET",$B$2:$B865,$B865,$A$2:$A865,$A865)&amp;":"&amp;COUNTIFS($L$2:$L865,"Tor",$B$2:$B865,"&lt;&gt;"&amp;$B865,$A$2:$A865,$A865)+COUNTIFS($L$2:$L865,"ET",$B$2:$B865,"&lt;&gt;"&amp;$B865,$A$2:$A865,$A865),COUNTIFS($L$2:$L865,"Tor",$B$2:$B865,"&lt;&gt;"&amp;$B865,$A$2:$A865,$A865)+COUNTIFS($L$2:$L865,"ET",$B$2:$B865,"&lt;&gt;"&amp;$B865,$A$2:$A865,$A865)&amp;":"&amp;COUNTIFS($L$2:$L865,"Tor",$B$2:$B865,$B865,$A$2:$A865,$A865)+COUNTIFS($L$2:$L865,"ET",$B$2:$B865,$B865,$A$2:$A865,$A865)),""),"")</f>
        <v/>
      </c>
      <c r="J865" s="18" t="str">
        <f>_xlfn.IFNA(IF(VLOOKUP($A865,Spiele!$A$2:$D$16,3,FALSE)=$B865,(COUNTIFS($L$1:$L864,"Tor",$B$1:$B864,$B865,$A$1:$A864,$A865)+COUNTIFS($L$1:$L864,"ET",$B$1:$B864,$B865,$A$1:$A864,$A865))-(COUNTIFS($L$1:$L864,"Tor",$B$1:$B864,"&lt;&gt;"&amp;$B865,$A$1:$A864,$A865)+COUNTIFS($L$1:$L864,"ET",$B$1:$B864,"&lt;&gt;"&amp;$B865,$A$1:$A864,$A865)),(COUNTIFS($L$1:$L864,"Tor",$B$1:$B864,$B865,$A$1:$A864,$A865)+COUNTIFS($L$1:$L864,"ET",$B$1:$B864,$B865,$A$1:$A864,$A865))-(COUNTIFS($L$1:$L864,"Tor",$B$1:$B864,"&lt;&gt;"&amp;$B865,$A$1:$A864,$A865)+COUNTIFS($L$1:$L864,"ET",$B$1:$B864,"&lt;&gt;"&amp;$B865,$A$1:$A864,$A865))),"")</f>
        <v/>
      </c>
      <c r="O865" s="17"/>
      <c r="AC865" s="14"/>
      <c r="AD865" s="14"/>
      <c r="AE865" s="18"/>
      <c r="AH865" s="19">
        <f t="shared" si="54"/>
        <v>0</v>
      </c>
      <c r="AI865" s="19">
        <f t="shared" si="55"/>
        <v>180</v>
      </c>
      <c r="AM865" s="19">
        <f>IF(Abschlüsse[[#This Row],[Ergeb]]="ET","",SQRT(($AF865-$AK865)^2+($AG865-$AL865)^2))</f>
        <v>0</v>
      </c>
      <c r="AO865" s="13"/>
      <c r="AP865" s="13"/>
      <c r="AQ865" s="19" t="str">
        <f t="shared" si="56"/>
        <v/>
      </c>
      <c r="AU865" s="19" t="str">
        <f t="shared" si="57"/>
        <v/>
      </c>
    </row>
    <row r="866" spans="3:47" ht="25.05" customHeight="1">
      <c r="C866" s="17" t="str">
        <f>IF($A866="","",IF(VLOOKUP($A866,Spiele!$A$2:$D$16,3,FALSE)=$B866,"H","G"))</f>
        <v/>
      </c>
      <c r="D866" s="17" t="str">
        <f>IF($B866="","",IF(VLOOKUP($A866,Spiele!$A$2:$F$16,3,FALSE)=$B866,VLOOKUP($A866,Spiele!$A$2:$F$16,4,FALSE),VLOOKUP($A866,Spiele!$A$2:$F$16,3,FALSE)))</f>
        <v/>
      </c>
      <c r="E866" s="18">
        <f>IF(Abschlüsse[[#This Row],[Ergeb]]="ET",0,COUNTIFS($A$2:$A866,$A866,$B$2:$B866,$B866,$L$2:$L866,"&lt;&gt;ET"))</f>
        <v>0</v>
      </c>
      <c r="F866" s="11"/>
      <c r="G866" s="12"/>
      <c r="H866" s="18">
        <f>COUNTIFS('Rote Karten'!$A$2:$A$4,$A866,'Rote Karten'!$D$2:$D$4,"&lt;&gt;"&amp;$B866,'Rote Karten'!$B$2:$B$4,"&lt;"&amp;$F866,'Rote Karten'!$C$2:$C$4,"&lt;="&amp;$G866)-COUNTIFS('Rote Karten'!$A$2:$A$4,$A866,'Rote Karten'!$D$2:$D$4,$B866,'Rote Karten'!$B$2:$B$4,"&lt;"&amp;$F866,'Rote Karten'!$C$2:$C$4,"&lt;="&amp;$G866)</f>
        <v>0</v>
      </c>
      <c r="I866" s="17" t="str">
        <f>IF(OR($L866="Tor",$L866="ET"),_xlfn.IFNA(IF(VLOOKUP($A866,Spiele!$A$2:$C$16,3,FALSE)=$B866,COUNTIFS($L$2:$L866,"Tor",$B$2:$B866,$B866,$A$2:$A866,$A866)+COUNTIFS($L$2:$L866,"ET",$B$2:$B866,$B866,$A$2:$A866,$A866)&amp;":"&amp;COUNTIFS($L$2:$L866,"Tor",$B$2:$B866,"&lt;&gt;"&amp;$B866,$A$2:$A866,$A866)+COUNTIFS($L$2:$L866,"ET",$B$2:$B866,"&lt;&gt;"&amp;$B866,$A$2:$A866,$A866),COUNTIFS($L$2:$L866,"Tor",$B$2:$B866,"&lt;&gt;"&amp;$B866,$A$2:$A866,$A866)+COUNTIFS($L$2:$L866,"ET",$B$2:$B866,"&lt;&gt;"&amp;$B866,$A$2:$A866,$A866)&amp;":"&amp;COUNTIFS($L$2:$L866,"Tor",$B$2:$B866,$B866,$A$2:$A866,$A866)+COUNTIFS($L$2:$L866,"ET",$B$2:$B866,$B866,$A$2:$A866,$A866)),""),"")</f>
        <v/>
      </c>
      <c r="J866" s="18" t="str">
        <f>_xlfn.IFNA(IF(VLOOKUP($A866,Spiele!$A$2:$D$16,3,FALSE)=$B866,(COUNTIFS($L$1:$L865,"Tor",$B$1:$B865,$B866,$A$1:$A865,$A866)+COUNTIFS($L$1:$L865,"ET",$B$1:$B865,$B866,$A$1:$A865,$A866))-(COUNTIFS($L$1:$L865,"Tor",$B$1:$B865,"&lt;&gt;"&amp;$B866,$A$1:$A865,$A866)+COUNTIFS($L$1:$L865,"ET",$B$1:$B865,"&lt;&gt;"&amp;$B866,$A$1:$A865,$A866)),(COUNTIFS($L$1:$L865,"Tor",$B$1:$B865,$B866,$A$1:$A865,$A866)+COUNTIFS($L$1:$L865,"ET",$B$1:$B865,$B866,$A$1:$A865,$A866))-(COUNTIFS($L$1:$L865,"Tor",$B$1:$B865,"&lt;&gt;"&amp;$B866,$A$1:$A865,$A866)+COUNTIFS($L$1:$L865,"ET",$B$1:$B865,"&lt;&gt;"&amp;$B866,$A$1:$A865,$A866))),"")</f>
        <v/>
      </c>
      <c r="O866" s="17"/>
      <c r="AC866" s="14"/>
      <c r="AD866" s="14"/>
      <c r="AE866" s="18"/>
      <c r="AH866" s="19">
        <f t="shared" si="54"/>
        <v>0</v>
      </c>
      <c r="AI866" s="19">
        <f t="shared" si="55"/>
        <v>180</v>
      </c>
      <c r="AM866" s="19">
        <f>IF(Abschlüsse[[#This Row],[Ergeb]]="ET","",SQRT(($AF866-$AK866)^2+($AG866-$AL866)^2))</f>
        <v>0</v>
      </c>
      <c r="AO866" s="13"/>
      <c r="AP866" s="13"/>
      <c r="AQ866" s="19" t="str">
        <f t="shared" si="56"/>
        <v/>
      </c>
      <c r="AU866" s="19" t="str">
        <f t="shared" si="57"/>
        <v/>
      </c>
    </row>
    <row r="867" spans="3:47" ht="25.05" customHeight="1">
      <c r="C867" s="17" t="str">
        <f>IF($A867="","",IF(VLOOKUP($A867,Spiele!$A$2:$D$16,3,FALSE)=$B867,"H","G"))</f>
        <v/>
      </c>
      <c r="D867" s="17" t="str">
        <f>IF($B867="","",IF(VLOOKUP($A867,Spiele!$A$2:$F$16,3,FALSE)=$B867,VLOOKUP($A867,Spiele!$A$2:$F$16,4,FALSE),VLOOKUP($A867,Spiele!$A$2:$F$16,3,FALSE)))</f>
        <v/>
      </c>
      <c r="E867" s="18">
        <f>IF(Abschlüsse[[#This Row],[Ergeb]]="ET",0,COUNTIFS($A$2:$A867,$A867,$B$2:$B867,$B867,$L$2:$L867,"&lt;&gt;ET"))</f>
        <v>0</v>
      </c>
      <c r="F867" s="11"/>
      <c r="G867" s="12"/>
      <c r="H867" s="18">
        <f>COUNTIFS('Rote Karten'!$A$2:$A$4,$A867,'Rote Karten'!$D$2:$D$4,"&lt;&gt;"&amp;$B867,'Rote Karten'!$B$2:$B$4,"&lt;"&amp;$F867,'Rote Karten'!$C$2:$C$4,"&lt;="&amp;$G867)-COUNTIFS('Rote Karten'!$A$2:$A$4,$A867,'Rote Karten'!$D$2:$D$4,$B867,'Rote Karten'!$B$2:$B$4,"&lt;"&amp;$F867,'Rote Karten'!$C$2:$C$4,"&lt;="&amp;$G867)</f>
        <v>0</v>
      </c>
      <c r="I867" s="17" t="str">
        <f>IF(OR($L867="Tor",$L867="ET"),_xlfn.IFNA(IF(VLOOKUP($A867,Spiele!$A$2:$C$16,3,FALSE)=$B867,COUNTIFS($L$2:$L867,"Tor",$B$2:$B867,$B867,$A$2:$A867,$A867)+COUNTIFS($L$2:$L867,"ET",$B$2:$B867,$B867,$A$2:$A867,$A867)&amp;":"&amp;COUNTIFS($L$2:$L867,"Tor",$B$2:$B867,"&lt;&gt;"&amp;$B867,$A$2:$A867,$A867)+COUNTIFS($L$2:$L867,"ET",$B$2:$B867,"&lt;&gt;"&amp;$B867,$A$2:$A867,$A867),COUNTIFS($L$2:$L867,"Tor",$B$2:$B867,"&lt;&gt;"&amp;$B867,$A$2:$A867,$A867)+COUNTIFS($L$2:$L867,"ET",$B$2:$B867,"&lt;&gt;"&amp;$B867,$A$2:$A867,$A867)&amp;":"&amp;COUNTIFS($L$2:$L867,"Tor",$B$2:$B867,$B867,$A$2:$A867,$A867)+COUNTIFS($L$2:$L867,"ET",$B$2:$B867,$B867,$A$2:$A867,$A867)),""),"")</f>
        <v/>
      </c>
      <c r="J867" s="18" t="str">
        <f>_xlfn.IFNA(IF(VLOOKUP($A867,Spiele!$A$2:$D$16,3,FALSE)=$B867,(COUNTIFS($L$1:$L866,"Tor",$B$1:$B866,$B867,$A$1:$A866,$A867)+COUNTIFS($L$1:$L866,"ET",$B$1:$B866,$B867,$A$1:$A866,$A867))-(COUNTIFS($L$1:$L866,"Tor",$B$1:$B866,"&lt;&gt;"&amp;$B867,$A$1:$A866,$A867)+COUNTIFS($L$1:$L866,"ET",$B$1:$B866,"&lt;&gt;"&amp;$B867,$A$1:$A866,$A867)),(COUNTIFS($L$1:$L866,"Tor",$B$1:$B866,$B867,$A$1:$A866,$A867)+COUNTIFS($L$1:$L866,"ET",$B$1:$B866,$B867,$A$1:$A866,$A867))-(COUNTIFS($L$1:$L866,"Tor",$B$1:$B866,"&lt;&gt;"&amp;$B867,$A$1:$A866,$A867)+COUNTIFS($L$1:$L866,"ET",$B$1:$B866,"&lt;&gt;"&amp;$B867,$A$1:$A866,$A867))),"")</f>
        <v/>
      </c>
      <c r="O867" s="17"/>
      <c r="AC867" s="14"/>
      <c r="AD867" s="14"/>
      <c r="AE867" s="18"/>
      <c r="AH867" s="19">
        <f t="shared" si="54"/>
        <v>0</v>
      </c>
      <c r="AI867" s="19">
        <f t="shared" si="55"/>
        <v>180</v>
      </c>
      <c r="AM867" s="19">
        <f>IF(Abschlüsse[[#This Row],[Ergeb]]="ET","",SQRT(($AF867-$AK867)^2+($AG867-$AL867)^2))</f>
        <v>0</v>
      </c>
      <c r="AO867" s="13"/>
      <c r="AP867" s="13"/>
      <c r="AQ867" s="19" t="str">
        <f t="shared" si="56"/>
        <v/>
      </c>
      <c r="AU867" s="19" t="str">
        <f t="shared" si="57"/>
        <v/>
      </c>
    </row>
    <row r="868" spans="3:47" ht="25.05" customHeight="1">
      <c r="C868" s="17" t="str">
        <f>IF($A868="","",IF(VLOOKUP($A868,Spiele!$A$2:$D$16,3,FALSE)=$B868,"H","G"))</f>
        <v/>
      </c>
      <c r="D868" s="17" t="str">
        <f>IF($B868="","",IF(VLOOKUP($A868,Spiele!$A$2:$F$16,3,FALSE)=$B868,VLOOKUP($A868,Spiele!$A$2:$F$16,4,FALSE),VLOOKUP($A868,Spiele!$A$2:$F$16,3,FALSE)))</f>
        <v/>
      </c>
      <c r="E868" s="18">
        <f>IF(Abschlüsse[[#This Row],[Ergeb]]="ET",0,COUNTIFS($A$2:$A868,$A868,$B$2:$B868,$B868,$L$2:$L868,"&lt;&gt;ET"))</f>
        <v>0</v>
      </c>
      <c r="F868" s="11"/>
      <c r="G868" s="12"/>
      <c r="H868" s="18">
        <f>COUNTIFS('Rote Karten'!$A$2:$A$4,$A868,'Rote Karten'!$D$2:$D$4,"&lt;&gt;"&amp;$B868,'Rote Karten'!$B$2:$B$4,"&lt;"&amp;$F868,'Rote Karten'!$C$2:$C$4,"&lt;="&amp;$G868)-COUNTIFS('Rote Karten'!$A$2:$A$4,$A868,'Rote Karten'!$D$2:$D$4,$B868,'Rote Karten'!$B$2:$B$4,"&lt;"&amp;$F868,'Rote Karten'!$C$2:$C$4,"&lt;="&amp;$G868)</f>
        <v>0</v>
      </c>
      <c r="I868" s="17" t="str">
        <f>IF(OR($L868="Tor",$L868="ET"),_xlfn.IFNA(IF(VLOOKUP($A868,Spiele!$A$2:$C$16,3,FALSE)=$B868,COUNTIFS($L$2:$L868,"Tor",$B$2:$B868,$B868,$A$2:$A868,$A868)+COUNTIFS($L$2:$L868,"ET",$B$2:$B868,$B868,$A$2:$A868,$A868)&amp;":"&amp;COUNTIFS($L$2:$L868,"Tor",$B$2:$B868,"&lt;&gt;"&amp;$B868,$A$2:$A868,$A868)+COUNTIFS($L$2:$L868,"ET",$B$2:$B868,"&lt;&gt;"&amp;$B868,$A$2:$A868,$A868),COUNTIFS($L$2:$L868,"Tor",$B$2:$B868,"&lt;&gt;"&amp;$B868,$A$2:$A868,$A868)+COUNTIFS($L$2:$L868,"ET",$B$2:$B868,"&lt;&gt;"&amp;$B868,$A$2:$A868,$A868)&amp;":"&amp;COUNTIFS($L$2:$L868,"Tor",$B$2:$B868,$B868,$A$2:$A868,$A868)+COUNTIFS($L$2:$L868,"ET",$B$2:$B868,$B868,$A$2:$A868,$A868)),""),"")</f>
        <v/>
      </c>
      <c r="J868" s="18" t="str">
        <f>_xlfn.IFNA(IF(VLOOKUP($A868,Spiele!$A$2:$D$16,3,FALSE)=$B868,(COUNTIFS($L$1:$L867,"Tor",$B$1:$B867,$B868,$A$1:$A867,$A868)+COUNTIFS($L$1:$L867,"ET",$B$1:$B867,$B868,$A$1:$A867,$A868))-(COUNTIFS($L$1:$L867,"Tor",$B$1:$B867,"&lt;&gt;"&amp;$B868,$A$1:$A867,$A868)+COUNTIFS($L$1:$L867,"ET",$B$1:$B867,"&lt;&gt;"&amp;$B868,$A$1:$A867,$A868)),(COUNTIFS($L$1:$L867,"Tor",$B$1:$B867,$B868,$A$1:$A867,$A868)+COUNTIFS($L$1:$L867,"ET",$B$1:$B867,$B868,$A$1:$A867,$A868))-(COUNTIFS($L$1:$L867,"Tor",$B$1:$B867,"&lt;&gt;"&amp;$B868,$A$1:$A867,$A868)+COUNTIFS($L$1:$L867,"ET",$B$1:$B867,"&lt;&gt;"&amp;$B868,$A$1:$A867,$A868))),"")</f>
        <v/>
      </c>
      <c r="O868" s="17"/>
      <c r="AC868" s="14"/>
      <c r="AD868" s="14"/>
      <c r="AE868" s="18"/>
      <c r="AH868" s="19">
        <f t="shared" si="54"/>
        <v>0</v>
      </c>
      <c r="AI868" s="19">
        <f t="shared" si="55"/>
        <v>180</v>
      </c>
      <c r="AM868" s="19">
        <f>IF(Abschlüsse[[#This Row],[Ergeb]]="ET","",SQRT(($AF868-$AK868)^2+($AG868-$AL868)^2))</f>
        <v>0</v>
      </c>
      <c r="AO868" s="13"/>
      <c r="AP868" s="13"/>
      <c r="AQ868" s="19" t="str">
        <f t="shared" si="56"/>
        <v/>
      </c>
      <c r="AU868" s="19" t="str">
        <f t="shared" si="57"/>
        <v/>
      </c>
    </row>
    <row r="869" spans="3:47" ht="25.05" customHeight="1">
      <c r="C869" s="17" t="str">
        <f>IF($A869="","",IF(VLOOKUP($A869,Spiele!$A$2:$D$16,3,FALSE)=$B869,"H","G"))</f>
        <v/>
      </c>
      <c r="D869" s="17" t="str">
        <f>IF($B869="","",IF(VLOOKUP($A869,Spiele!$A$2:$F$16,3,FALSE)=$B869,VLOOKUP($A869,Spiele!$A$2:$F$16,4,FALSE),VLOOKUP($A869,Spiele!$A$2:$F$16,3,FALSE)))</f>
        <v/>
      </c>
      <c r="E869" s="18">
        <f>IF(Abschlüsse[[#This Row],[Ergeb]]="ET",0,COUNTIFS($A$2:$A869,$A869,$B$2:$B869,$B869,$L$2:$L869,"&lt;&gt;ET"))</f>
        <v>0</v>
      </c>
      <c r="F869" s="11"/>
      <c r="G869" s="12"/>
      <c r="H869" s="18">
        <f>COUNTIFS('Rote Karten'!$A$2:$A$4,$A869,'Rote Karten'!$D$2:$D$4,"&lt;&gt;"&amp;$B869,'Rote Karten'!$B$2:$B$4,"&lt;"&amp;$F869,'Rote Karten'!$C$2:$C$4,"&lt;="&amp;$G869)-COUNTIFS('Rote Karten'!$A$2:$A$4,$A869,'Rote Karten'!$D$2:$D$4,$B869,'Rote Karten'!$B$2:$B$4,"&lt;"&amp;$F869,'Rote Karten'!$C$2:$C$4,"&lt;="&amp;$G869)</f>
        <v>0</v>
      </c>
      <c r="I869" s="17" t="str">
        <f>IF(OR($L869="Tor",$L869="ET"),_xlfn.IFNA(IF(VLOOKUP($A869,Spiele!$A$2:$C$16,3,FALSE)=$B869,COUNTIFS($L$2:$L869,"Tor",$B$2:$B869,$B869,$A$2:$A869,$A869)+COUNTIFS($L$2:$L869,"ET",$B$2:$B869,$B869,$A$2:$A869,$A869)&amp;":"&amp;COUNTIFS($L$2:$L869,"Tor",$B$2:$B869,"&lt;&gt;"&amp;$B869,$A$2:$A869,$A869)+COUNTIFS($L$2:$L869,"ET",$B$2:$B869,"&lt;&gt;"&amp;$B869,$A$2:$A869,$A869),COUNTIFS($L$2:$L869,"Tor",$B$2:$B869,"&lt;&gt;"&amp;$B869,$A$2:$A869,$A869)+COUNTIFS($L$2:$L869,"ET",$B$2:$B869,"&lt;&gt;"&amp;$B869,$A$2:$A869,$A869)&amp;":"&amp;COUNTIFS($L$2:$L869,"Tor",$B$2:$B869,$B869,$A$2:$A869,$A869)+COUNTIFS($L$2:$L869,"ET",$B$2:$B869,$B869,$A$2:$A869,$A869)),""),"")</f>
        <v/>
      </c>
      <c r="J869" s="18" t="str">
        <f>_xlfn.IFNA(IF(VLOOKUP($A869,Spiele!$A$2:$D$16,3,FALSE)=$B869,(COUNTIFS($L$1:$L868,"Tor",$B$1:$B868,$B869,$A$1:$A868,$A869)+COUNTIFS($L$1:$L868,"ET",$B$1:$B868,$B869,$A$1:$A868,$A869))-(COUNTIFS($L$1:$L868,"Tor",$B$1:$B868,"&lt;&gt;"&amp;$B869,$A$1:$A868,$A869)+COUNTIFS($L$1:$L868,"ET",$B$1:$B868,"&lt;&gt;"&amp;$B869,$A$1:$A868,$A869)),(COUNTIFS($L$1:$L868,"Tor",$B$1:$B868,$B869,$A$1:$A868,$A869)+COUNTIFS($L$1:$L868,"ET",$B$1:$B868,$B869,$A$1:$A868,$A869))-(COUNTIFS($L$1:$L868,"Tor",$B$1:$B868,"&lt;&gt;"&amp;$B869,$A$1:$A868,$A869)+COUNTIFS($L$1:$L868,"ET",$B$1:$B868,"&lt;&gt;"&amp;$B869,$A$1:$A868,$A869))),"")</f>
        <v/>
      </c>
      <c r="O869" s="17"/>
      <c r="AC869" s="14"/>
      <c r="AD869" s="14"/>
      <c r="AE869" s="18"/>
      <c r="AH869" s="19">
        <f t="shared" si="54"/>
        <v>0</v>
      </c>
      <c r="AI869" s="19">
        <f t="shared" si="55"/>
        <v>180</v>
      </c>
      <c r="AM869" s="19">
        <f>IF(Abschlüsse[[#This Row],[Ergeb]]="ET","",SQRT(($AF869-$AK869)^2+($AG869-$AL869)^2))</f>
        <v>0</v>
      </c>
      <c r="AO869" s="13"/>
      <c r="AP869" s="13"/>
      <c r="AQ869" s="19" t="str">
        <f t="shared" si="56"/>
        <v/>
      </c>
      <c r="AU869" s="19" t="str">
        <f t="shared" si="57"/>
        <v/>
      </c>
    </row>
    <row r="870" spans="3:47" ht="25.05" customHeight="1">
      <c r="C870" s="17" t="str">
        <f>IF($A870="","",IF(VLOOKUP($A870,Spiele!$A$2:$D$16,3,FALSE)=$B870,"H","G"))</f>
        <v/>
      </c>
      <c r="D870" s="17" t="str">
        <f>IF($B870="","",IF(VLOOKUP($A870,Spiele!$A$2:$F$16,3,FALSE)=$B870,VLOOKUP($A870,Spiele!$A$2:$F$16,4,FALSE),VLOOKUP($A870,Spiele!$A$2:$F$16,3,FALSE)))</f>
        <v/>
      </c>
      <c r="E870" s="18">
        <f>IF(Abschlüsse[[#This Row],[Ergeb]]="ET",0,COUNTIFS($A$2:$A870,$A870,$B$2:$B870,$B870,$L$2:$L870,"&lt;&gt;ET"))</f>
        <v>0</v>
      </c>
      <c r="F870" s="11"/>
      <c r="G870" s="12"/>
      <c r="H870" s="18">
        <f>COUNTIFS('Rote Karten'!$A$2:$A$4,$A870,'Rote Karten'!$D$2:$D$4,"&lt;&gt;"&amp;$B870,'Rote Karten'!$B$2:$B$4,"&lt;"&amp;$F870,'Rote Karten'!$C$2:$C$4,"&lt;="&amp;$G870)-COUNTIFS('Rote Karten'!$A$2:$A$4,$A870,'Rote Karten'!$D$2:$D$4,$B870,'Rote Karten'!$B$2:$B$4,"&lt;"&amp;$F870,'Rote Karten'!$C$2:$C$4,"&lt;="&amp;$G870)</f>
        <v>0</v>
      </c>
      <c r="I870" s="17" t="str">
        <f>IF(OR($L870="Tor",$L870="ET"),_xlfn.IFNA(IF(VLOOKUP($A870,Spiele!$A$2:$C$16,3,FALSE)=$B870,COUNTIFS($L$2:$L870,"Tor",$B$2:$B870,$B870,$A$2:$A870,$A870)+COUNTIFS($L$2:$L870,"ET",$B$2:$B870,$B870,$A$2:$A870,$A870)&amp;":"&amp;COUNTIFS($L$2:$L870,"Tor",$B$2:$B870,"&lt;&gt;"&amp;$B870,$A$2:$A870,$A870)+COUNTIFS($L$2:$L870,"ET",$B$2:$B870,"&lt;&gt;"&amp;$B870,$A$2:$A870,$A870),COUNTIFS($L$2:$L870,"Tor",$B$2:$B870,"&lt;&gt;"&amp;$B870,$A$2:$A870,$A870)+COUNTIFS($L$2:$L870,"ET",$B$2:$B870,"&lt;&gt;"&amp;$B870,$A$2:$A870,$A870)&amp;":"&amp;COUNTIFS($L$2:$L870,"Tor",$B$2:$B870,$B870,$A$2:$A870,$A870)+COUNTIFS($L$2:$L870,"ET",$B$2:$B870,$B870,$A$2:$A870,$A870)),""),"")</f>
        <v/>
      </c>
      <c r="J870" s="18" t="str">
        <f>_xlfn.IFNA(IF(VLOOKUP($A870,Spiele!$A$2:$D$16,3,FALSE)=$B870,(COUNTIFS($L$1:$L869,"Tor",$B$1:$B869,$B870,$A$1:$A869,$A870)+COUNTIFS($L$1:$L869,"ET",$B$1:$B869,$B870,$A$1:$A869,$A870))-(COUNTIFS($L$1:$L869,"Tor",$B$1:$B869,"&lt;&gt;"&amp;$B870,$A$1:$A869,$A870)+COUNTIFS($L$1:$L869,"ET",$B$1:$B869,"&lt;&gt;"&amp;$B870,$A$1:$A869,$A870)),(COUNTIFS($L$1:$L869,"Tor",$B$1:$B869,$B870,$A$1:$A869,$A870)+COUNTIFS($L$1:$L869,"ET",$B$1:$B869,$B870,$A$1:$A869,$A870))-(COUNTIFS($L$1:$L869,"Tor",$B$1:$B869,"&lt;&gt;"&amp;$B870,$A$1:$A869,$A870)+COUNTIFS($L$1:$L869,"ET",$B$1:$B869,"&lt;&gt;"&amp;$B870,$A$1:$A869,$A870))),"")</f>
        <v/>
      </c>
      <c r="O870" s="17"/>
      <c r="AC870" s="14"/>
      <c r="AD870" s="14"/>
      <c r="AE870" s="18"/>
      <c r="AH870" s="19">
        <f t="shared" si="54"/>
        <v>0</v>
      </c>
      <c r="AI870" s="19">
        <f t="shared" si="55"/>
        <v>180</v>
      </c>
      <c r="AM870" s="19">
        <f>IF(Abschlüsse[[#This Row],[Ergeb]]="ET","",SQRT(($AF870-$AK870)^2+($AG870-$AL870)^2))</f>
        <v>0</v>
      </c>
      <c r="AO870" s="13"/>
      <c r="AP870" s="13"/>
      <c r="AQ870" s="19" t="str">
        <f t="shared" si="56"/>
        <v/>
      </c>
      <c r="AU870" s="19" t="str">
        <f t="shared" si="57"/>
        <v/>
      </c>
    </row>
    <row r="871" spans="3:47" ht="25.05" customHeight="1">
      <c r="C871" s="17" t="str">
        <f>IF($A871="","",IF(VLOOKUP($A871,Spiele!$A$2:$D$16,3,FALSE)=$B871,"H","G"))</f>
        <v/>
      </c>
      <c r="D871" s="17" t="str">
        <f>IF($B871="","",IF(VLOOKUP($A871,Spiele!$A$2:$F$16,3,FALSE)=$B871,VLOOKUP($A871,Spiele!$A$2:$F$16,4,FALSE),VLOOKUP($A871,Spiele!$A$2:$F$16,3,FALSE)))</f>
        <v/>
      </c>
      <c r="E871" s="18">
        <f>IF(Abschlüsse[[#This Row],[Ergeb]]="ET",0,COUNTIFS($A$2:$A871,$A871,$B$2:$B871,$B871,$L$2:$L871,"&lt;&gt;ET"))</f>
        <v>0</v>
      </c>
      <c r="F871" s="11"/>
      <c r="G871" s="12"/>
      <c r="H871" s="18">
        <f>COUNTIFS('Rote Karten'!$A$2:$A$4,$A871,'Rote Karten'!$D$2:$D$4,"&lt;&gt;"&amp;$B871,'Rote Karten'!$B$2:$B$4,"&lt;"&amp;$F871,'Rote Karten'!$C$2:$C$4,"&lt;="&amp;$G871)-COUNTIFS('Rote Karten'!$A$2:$A$4,$A871,'Rote Karten'!$D$2:$D$4,$B871,'Rote Karten'!$B$2:$B$4,"&lt;"&amp;$F871,'Rote Karten'!$C$2:$C$4,"&lt;="&amp;$G871)</f>
        <v>0</v>
      </c>
      <c r="I871" s="17" t="str">
        <f>IF(OR($L871="Tor",$L871="ET"),_xlfn.IFNA(IF(VLOOKUP($A871,Spiele!$A$2:$C$16,3,FALSE)=$B871,COUNTIFS($L$2:$L871,"Tor",$B$2:$B871,$B871,$A$2:$A871,$A871)+COUNTIFS($L$2:$L871,"ET",$B$2:$B871,$B871,$A$2:$A871,$A871)&amp;":"&amp;COUNTIFS($L$2:$L871,"Tor",$B$2:$B871,"&lt;&gt;"&amp;$B871,$A$2:$A871,$A871)+COUNTIFS($L$2:$L871,"ET",$B$2:$B871,"&lt;&gt;"&amp;$B871,$A$2:$A871,$A871),COUNTIFS($L$2:$L871,"Tor",$B$2:$B871,"&lt;&gt;"&amp;$B871,$A$2:$A871,$A871)+COUNTIFS($L$2:$L871,"ET",$B$2:$B871,"&lt;&gt;"&amp;$B871,$A$2:$A871,$A871)&amp;":"&amp;COUNTIFS($L$2:$L871,"Tor",$B$2:$B871,$B871,$A$2:$A871,$A871)+COUNTIFS($L$2:$L871,"ET",$B$2:$B871,$B871,$A$2:$A871,$A871)),""),"")</f>
        <v/>
      </c>
      <c r="J871" s="18" t="str">
        <f>_xlfn.IFNA(IF(VLOOKUP($A871,Spiele!$A$2:$D$16,3,FALSE)=$B871,(COUNTIFS($L$1:$L870,"Tor",$B$1:$B870,$B871,$A$1:$A870,$A871)+COUNTIFS($L$1:$L870,"ET",$B$1:$B870,$B871,$A$1:$A870,$A871))-(COUNTIFS($L$1:$L870,"Tor",$B$1:$B870,"&lt;&gt;"&amp;$B871,$A$1:$A870,$A871)+COUNTIFS($L$1:$L870,"ET",$B$1:$B870,"&lt;&gt;"&amp;$B871,$A$1:$A870,$A871)),(COUNTIFS($L$1:$L870,"Tor",$B$1:$B870,$B871,$A$1:$A870,$A871)+COUNTIFS($L$1:$L870,"ET",$B$1:$B870,$B871,$A$1:$A870,$A871))-(COUNTIFS($L$1:$L870,"Tor",$B$1:$B870,"&lt;&gt;"&amp;$B871,$A$1:$A870,$A871)+COUNTIFS($L$1:$L870,"ET",$B$1:$B870,"&lt;&gt;"&amp;$B871,$A$1:$A870,$A871))),"")</f>
        <v/>
      </c>
      <c r="O871" s="17"/>
      <c r="AC871" s="14"/>
      <c r="AD871" s="14"/>
      <c r="AE871" s="18"/>
      <c r="AH871" s="19">
        <f t="shared" si="54"/>
        <v>0</v>
      </c>
      <c r="AI871" s="19">
        <f t="shared" si="55"/>
        <v>180</v>
      </c>
      <c r="AM871" s="19">
        <f>IF(Abschlüsse[[#This Row],[Ergeb]]="ET","",SQRT(($AF871-$AK871)^2+($AG871-$AL871)^2))</f>
        <v>0</v>
      </c>
      <c r="AO871" s="13"/>
      <c r="AP871" s="13"/>
      <c r="AQ871" s="19" t="str">
        <f t="shared" si="56"/>
        <v/>
      </c>
      <c r="AU871" s="19" t="str">
        <f t="shared" si="57"/>
        <v/>
      </c>
    </row>
    <row r="872" spans="3:47" ht="25.05" customHeight="1">
      <c r="C872" s="17" t="str">
        <f>IF($A872="","",IF(VLOOKUP($A872,Spiele!$A$2:$D$16,3,FALSE)=$B872,"H","G"))</f>
        <v/>
      </c>
      <c r="D872" s="17" t="str">
        <f>IF($B872="","",IF(VLOOKUP($A872,Spiele!$A$2:$F$16,3,FALSE)=$B872,VLOOKUP($A872,Spiele!$A$2:$F$16,4,FALSE),VLOOKUP($A872,Spiele!$A$2:$F$16,3,FALSE)))</f>
        <v/>
      </c>
      <c r="E872" s="18">
        <f>IF(Abschlüsse[[#This Row],[Ergeb]]="ET",0,COUNTIFS($A$2:$A872,$A872,$B$2:$B872,$B872,$L$2:$L872,"&lt;&gt;ET"))</f>
        <v>0</v>
      </c>
      <c r="F872" s="11"/>
      <c r="G872" s="12"/>
      <c r="H872" s="18">
        <f>COUNTIFS('Rote Karten'!$A$2:$A$4,$A872,'Rote Karten'!$D$2:$D$4,"&lt;&gt;"&amp;$B872,'Rote Karten'!$B$2:$B$4,"&lt;"&amp;$F872,'Rote Karten'!$C$2:$C$4,"&lt;="&amp;$G872)-COUNTIFS('Rote Karten'!$A$2:$A$4,$A872,'Rote Karten'!$D$2:$D$4,$B872,'Rote Karten'!$B$2:$B$4,"&lt;"&amp;$F872,'Rote Karten'!$C$2:$C$4,"&lt;="&amp;$G872)</f>
        <v>0</v>
      </c>
      <c r="I872" s="17" t="str">
        <f>IF(OR($L872="Tor",$L872="ET"),_xlfn.IFNA(IF(VLOOKUP($A872,Spiele!$A$2:$C$16,3,FALSE)=$B872,COUNTIFS($L$2:$L872,"Tor",$B$2:$B872,$B872,$A$2:$A872,$A872)+COUNTIFS($L$2:$L872,"ET",$B$2:$B872,$B872,$A$2:$A872,$A872)&amp;":"&amp;COUNTIFS($L$2:$L872,"Tor",$B$2:$B872,"&lt;&gt;"&amp;$B872,$A$2:$A872,$A872)+COUNTIFS($L$2:$L872,"ET",$B$2:$B872,"&lt;&gt;"&amp;$B872,$A$2:$A872,$A872),COUNTIFS($L$2:$L872,"Tor",$B$2:$B872,"&lt;&gt;"&amp;$B872,$A$2:$A872,$A872)+COUNTIFS($L$2:$L872,"ET",$B$2:$B872,"&lt;&gt;"&amp;$B872,$A$2:$A872,$A872)&amp;":"&amp;COUNTIFS($L$2:$L872,"Tor",$B$2:$B872,$B872,$A$2:$A872,$A872)+COUNTIFS($L$2:$L872,"ET",$B$2:$B872,$B872,$A$2:$A872,$A872)),""),"")</f>
        <v/>
      </c>
      <c r="J872" s="18" t="str">
        <f>_xlfn.IFNA(IF(VLOOKUP($A872,Spiele!$A$2:$D$16,3,FALSE)=$B872,(COUNTIFS($L$1:$L871,"Tor",$B$1:$B871,$B872,$A$1:$A871,$A872)+COUNTIFS($L$1:$L871,"ET",$B$1:$B871,$B872,$A$1:$A871,$A872))-(COUNTIFS($L$1:$L871,"Tor",$B$1:$B871,"&lt;&gt;"&amp;$B872,$A$1:$A871,$A872)+COUNTIFS($L$1:$L871,"ET",$B$1:$B871,"&lt;&gt;"&amp;$B872,$A$1:$A871,$A872)),(COUNTIFS($L$1:$L871,"Tor",$B$1:$B871,$B872,$A$1:$A871,$A872)+COUNTIFS($L$1:$L871,"ET",$B$1:$B871,$B872,$A$1:$A871,$A872))-(COUNTIFS($L$1:$L871,"Tor",$B$1:$B871,"&lt;&gt;"&amp;$B872,$A$1:$A871,$A872)+COUNTIFS($L$1:$L871,"ET",$B$1:$B871,"&lt;&gt;"&amp;$B872,$A$1:$A871,$A872))),"")</f>
        <v/>
      </c>
      <c r="L872" s="18"/>
      <c r="M872" s="3"/>
      <c r="O872" s="17"/>
      <c r="AA872" s="22"/>
      <c r="AB872" s="18"/>
      <c r="AC872" s="14"/>
      <c r="AD872" s="14"/>
      <c r="AE872" s="18"/>
      <c r="AH872" s="19">
        <f t="shared" si="54"/>
        <v>0</v>
      </c>
      <c r="AI872" s="19">
        <f t="shared" si="55"/>
        <v>180</v>
      </c>
      <c r="AJ872" s="3"/>
      <c r="AM872" s="19">
        <f>IF(Abschlüsse[[#This Row],[Ergeb]]="ET","",SQRT(($AF872-$AK872)^2+($AG872-$AL872)^2))</f>
        <v>0</v>
      </c>
      <c r="AO872" s="13"/>
      <c r="AP872" s="13"/>
      <c r="AQ872" s="19" t="str">
        <f t="shared" si="56"/>
        <v/>
      </c>
      <c r="AU872" s="19" t="str">
        <f t="shared" si="57"/>
        <v/>
      </c>
    </row>
    <row r="873" spans="3:47" ht="25.05" customHeight="1">
      <c r="C873" s="17" t="str">
        <f>IF($A873="","",IF(VLOOKUP($A873,Spiele!$A$2:$D$16,3,FALSE)=$B873,"H","G"))</f>
        <v/>
      </c>
      <c r="D873" s="17" t="str">
        <f>IF($B873="","",IF(VLOOKUP($A873,Spiele!$A$2:$F$16,3,FALSE)=$B873,VLOOKUP($A873,Spiele!$A$2:$F$16,4,FALSE),VLOOKUP($A873,Spiele!$A$2:$F$16,3,FALSE)))</f>
        <v/>
      </c>
      <c r="E873" s="18">
        <f>IF(Abschlüsse[[#This Row],[Ergeb]]="ET",0,COUNTIFS($A$2:$A873,$A873,$B$2:$B873,$B873,$L$2:$L873,"&lt;&gt;ET"))</f>
        <v>0</v>
      </c>
      <c r="F873" s="11"/>
      <c r="G873" s="12"/>
      <c r="H873" s="18">
        <f>COUNTIFS('Rote Karten'!$A$2:$A$4,$A873,'Rote Karten'!$D$2:$D$4,"&lt;&gt;"&amp;$B873,'Rote Karten'!$B$2:$B$4,"&lt;"&amp;$F873,'Rote Karten'!$C$2:$C$4,"&lt;="&amp;$G873)-COUNTIFS('Rote Karten'!$A$2:$A$4,$A873,'Rote Karten'!$D$2:$D$4,$B873,'Rote Karten'!$B$2:$B$4,"&lt;"&amp;$F873,'Rote Karten'!$C$2:$C$4,"&lt;="&amp;$G873)</f>
        <v>0</v>
      </c>
      <c r="I873" s="17" t="str">
        <f>IF(OR($L873="Tor",$L873="ET"),_xlfn.IFNA(IF(VLOOKUP($A873,Spiele!$A$2:$C$16,3,FALSE)=$B873,COUNTIFS($L$2:$L873,"Tor",$B$2:$B873,$B873,$A$2:$A873,$A873)+COUNTIFS($L$2:$L873,"ET",$B$2:$B873,$B873,$A$2:$A873,$A873)&amp;":"&amp;COUNTIFS($L$2:$L873,"Tor",$B$2:$B873,"&lt;&gt;"&amp;$B873,$A$2:$A873,$A873)+COUNTIFS($L$2:$L873,"ET",$B$2:$B873,"&lt;&gt;"&amp;$B873,$A$2:$A873,$A873),COUNTIFS($L$2:$L873,"Tor",$B$2:$B873,"&lt;&gt;"&amp;$B873,$A$2:$A873,$A873)+COUNTIFS($L$2:$L873,"ET",$B$2:$B873,"&lt;&gt;"&amp;$B873,$A$2:$A873,$A873)&amp;":"&amp;COUNTIFS($L$2:$L873,"Tor",$B$2:$B873,$B873,$A$2:$A873,$A873)+COUNTIFS($L$2:$L873,"ET",$B$2:$B873,$B873,$A$2:$A873,$A873)),""),"")</f>
        <v/>
      </c>
      <c r="J873" s="18" t="str">
        <f>_xlfn.IFNA(IF(VLOOKUP($A873,Spiele!$A$2:$D$16,3,FALSE)=$B873,(COUNTIFS($L$1:$L872,"Tor",$B$1:$B872,$B873,$A$1:$A872,$A873)+COUNTIFS($L$1:$L872,"ET",$B$1:$B872,$B873,$A$1:$A872,$A873))-(COUNTIFS($L$1:$L872,"Tor",$B$1:$B872,"&lt;&gt;"&amp;$B873,$A$1:$A872,$A873)+COUNTIFS($L$1:$L872,"ET",$B$1:$B872,"&lt;&gt;"&amp;$B873,$A$1:$A872,$A873)),(COUNTIFS($L$1:$L872,"Tor",$B$1:$B872,$B873,$A$1:$A872,$A873)+COUNTIFS($L$1:$L872,"ET",$B$1:$B872,$B873,$A$1:$A872,$A873))-(COUNTIFS($L$1:$L872,"Tor",$B$1:$B872,"&lt;&gt;"&amp;$B873,$A$1:$A872,$A873)+COUNTIFS($L$1:$L872,"ET",$B$1:$B872,"&lt;&gt;"&amp;$B873,$A$1:$A872,$A873))),"")</f>
        <v/>
      </c>
      <c r="O873" s="17"/>
      <c r="AC873" s="14"/>
      <c r="AD873" s="14"/>
      <c r="AE873" s="18"/>
      <c r="AH873" s="19">
        <f t="shared" si="54"/>
        <v>0</v>
      </c>
      <c r="AI873" s="19">
        <f t="shared" si="55"/>
        <v>180</v>
      </c>
      <c r="AM873" s="19">
        <f>IF(Abschlüsse[[#This Row],[Ergeb]]="ET","",SQRT(($AF873-$AK873)^2+($AG873-$AL873)^2))</f>
        <v>0</v>
      </c>
      <c r="AO873" s="13"/>
      <c r="AP873" s="13"/>
      <c r="AQ873" s="19" t="str">
        <f t="shared" si="56"/>
        <v/>
      </c>
      <c r="AU873" s="19" t="str">
        <f t="shared" si="57"/>
        <v/>
      </c>
    </row>
    <row r="874" spans="3:47" ht="25.05" customHeight="1">
      <c r="C874" s="17" t="str">
        <f>IF($A874="","",IF(VLOOKUP($A874,Spiele!$A$2:$D$16,3,FALSE)=$B874,"H","G"))</f>
        <v/>
      </c>
      <c r="D874" s="17" t="str">
        <f>IF($B874="","",IF(VLOOKUP($A874,Spiele!$A$2:$F$16,3,FALSE)=$B874,VLOOKUP($A874,Spiele!$A$2:$F$16,4,FALSE),VLOOKUP($A874,Spiele!$A$2:$F$16,3,FALSE)))</f>
        <v/>
      </c>
      <c r="E874" s="18">
        <f>IF(Abschlüsse[[#This Row],[Ergeb]]="ET",0,COUNTIFS($A$2:$A874,$A874,$B$2:$B874,$B874,$L$2:$L874,"&lt;&gt;ET"))</f>
        <v>0</v>
      </c>
      <c r="F874" s="11"/>
      <c r="G874" s="12"/>
      <c r="H874" s="18">
        <f>COUNTIFS('Rote Karten'!$A$2:$A$4,$A874,'Rote Karten'!$D$2:$D$4,"&lt;&gt;"&amp;$B874,'Rote Karten'!$B$2:$B$4,"&lt;"&amp;$F874,'Rote Karten'!$C$2:$C$4,"&lt;="&amp;$G874)-COUNTIFS('Rote Karten'!$A$2:$A$4,$A874,'Rote Karten'!$D$2:$D$4,$B874,'Rote Karten'!$B$2:$B$4,"&lt;"&amp;$F874,'Rote Karten'!$C$2:$C$4,"&lt;="&amp;$G874)</f>
        <v>0</v>
      </c>
      <c r="I874" s="17" t="str">
        <f>IF(OR($L874="Tor",$L874="ET"),_xlfn.IFNA(IF(VLOOKUP($A874,Spiele!$A$2:$C$16,3,FALSE)=$B874,COUNTIFS($L$2:$L874,"Tor",$B$2:$B874,$B874,$A$2:$A874,$A874)+COUNTIFS($L$2:$L874,"ET",$B$2:$B874,$B874,$A$2:$A874,$A874)&amp;":"&amp;COUNTIFS($L$2:$L874,"Tor",$B$2:$B874,"&lt;&gt;"&amp;$B874,$A$2:$A874,$A874)+COUNTIFS($L$2:$L874,"ET",$B$2:$B874,"&lt;&gt;"&amp;$B874,$A$2:$A874,$A874),COUNTIFS($L$2:$L874,"Tor",$B$2:$B874,"&lt;&gt;"&amp;$B874,$A$2:$A874,$A874)+COUNTIFS($L$2:$L874,"ET",$B$2:$B874,"&lt;&gt;"&amp;$B874,$A$2:$A874,$A874)&amp;":"&amp;COUNTIFS($L$2:$L874,"Tor",$B$2:$B874,$B874,$A$2:$A874,$A874)+COUNTIFS($L$2:$L874,"ET",$B$2:$B874,$B874,$A$2:$A874,$A874)),""),"")</f>
        <v/>
      </c>
      <c r="J874" s="18" t="str">
        <f>_xlfn.IFNA(IF(VLOOKUP($A874,Spiele!$A$2:$D$16,3,FALSE)=$B874,(COUNTIFS($L$1:$L873,"Tor",$B$1:$B873,$B874,$A$1:$A873,$A874)+COUNTIFS($L$1:$L873,"ET",$B$1:$B873,$B874,$A$1:$A873,$A874))-(COUNTIFS($L$1:$L873,"Tor",$B$1:$B873,"&lt;&gt;"&amp;$B874,$A$1:$A873,$A874)+COUNTIFS($L$1:$L873,"ET",$B$1:$B873,"&lt;&gt;"&amp;$B874,$A$1:$A873,$A874)),(COUNTIFS($L$1:$L873,"Tor",$B$1:$B873,$B874,$A$1:$A873,$A874)+COUNTIFS($L$1:$L873,"ET",$B$1:$B873,$B874,$A$1:$A873,$A874))-(COUNTIFS($L$1:$L873,"Tor",$B$1:$B873,"&lt;&gt;"&amp;$B874,$A$1:$A873,$A874)+COUNTIFS($L$1:$L873,"ET",$B$1:$B873,"&lt;&gt;"&amp;$B874,$A$1:$A873,$A874))),"")</f>
        <v/>
      </c>
      <c r="O874" s="17"/>
      <c r="AC874" s="14"/>
      <c r="AD874" s="14"/>
      <c r="AE874" s="18"/>
      <c r="AH874" s="19">
        <f t="shared" si="54"/>
        <v>0</v>
      </c>
      <c r="AI874" s="19">
        <f t="shared" si="55"/>
        <v>180</v>
      </c>
      <c r="AM874" s="19">
        <f>IF(Abschlüsse[[#This Row],[Ergeb]]="ET","",SQRT(($AF874-$AK874)^2+($AG874-$AL874)^2))</f>
        <v>0</v>
      </c>
      <c r="AO874" s="13"/>
      <c r="AP874" s="13"/>
      <c r="AQ874" s="19" t="str">
        <f t="shared" si="56"/>
        <v/>
      </c>
      <c r="AU874" s="19" t="str">
        <f t="shared" si="57"/>
        <v/>
      </c>
    </row>
    <row r="875" spans="3:47" ht="25.05" customHeight="1">
      <c r="C875" s="17" t="str">
        <f>IF($A875="","",IF(VLOOKUP($A875,Spiele!$A$2:$D$16,3,FALSE)=$B875,"H","G"))</f>
        <v/>
      </c>
      <c r="D875" s="17" t="str">
        <f>IF($B875="","",IF(VLOOKUP($A875,Spiele!$A$2:$F$16,3,FALSE)=$B875,VLOOKUP($A875,Spiele!$A$2:$F$16,4,FALSE),VLOOKUP($A875,Spiele!$A$2:$F$16,3,FALSE)))</f>
        <v/>
      </c>
      <c r="E875" s="18">
        <f>IF(Abschlüsse[[#This Row],[Ergeb]]="ET",0,COUNTIFS($A$2:$A875,$A875,$B$2:$B875,$B875,$L$2:$L875,"&lt;&gt;ET"))</f>
        <v>0</v>
      </c>
      <c r="F875" s="11"/>
      <c r="G875" s="12"/>
      <c r="H875" s="18">
        <f>COUNTIFS('Rote Karten'!$A$2:$A$4,$A875,'Rote Karten'!$D$2:$D$4,"&lt;&gt;"&amp;$B875,'Rote Karten'!$B$2:$B$4,"&lt;"&amp;$F875,'Rote Karten'!$C$2:$C$4,"&lt;="&amp;$G875)-COUNTIFS('Rote Karten'!$A$2:$A$4,$A875,'Rote Karten'!$D$2:$D$4,$B875,'Rote Karten'!$B$2:$B$4,"&lt;"&amp;$F875,'Rote Karten'!$C$2:$C$4,"&lt;="&amp;$G875)</f>
        <v>0</v>
      </c>
      <c r="I875" s="17" t="str">
        <f>IF(OR($L875="Tor",$L875="ET"),_xlfn.IFNA(IF(VLOOKUP($A875,Spiele!$A$2:$C$16,3,FALSE)=$B875,COUNTIFS($L$2:$L875,"Tor",$B$2:$B875,$B875,$A$2:$A875,$A875)+COUNTIFS($L$2:$L875,"ET",$B$2:$B875,$B875,$A$2:$A875,$A875)&amp;":"&amp;COUNTIFS($L$2:$L875,"Tor",$B$2:$B875,"&lt;&gt;"&amp;$B875,$A$2:$A875,$A875)+COUNTIFS($L$2:$L875,"ET",$B$2:$B875,"&lt;&gt;"&amp;$B875,$A$2:$A875,$A875),COUNTIFS($L$2:$L875,"Tor",$B$2:$B875,"&lt;&gt;"&amp;$B875,$A$2:$A875,$A875)+COUNTIFS($L$2:$L875,"ET",$B$2:$B875,"&lt;&gt;"&amp;$B875,$A$2:$A875,$A875)&amp;":"&amp;COUNTIFS($L$2:$L875,"Tor",$B$2:$B875,$B875,$A$2:$A875,$A875)+COUNTIFS($L$2:$L875,"ET",$B$2:$B875,$B875,$A$2:$A875,$A875)),""),"")</f>
        <v/>
      </c>
      <c r="J875" s="18" t="str">
        <f>_xlfn.IFNA(IF(VLOOKUP($A875,Spiele!$A$2:$D$16,3,FALSE)=$B875,(COUNTIFS($L$1:$L874,"Tor",$B$1:$B874,$B875,$A$1:$A874,$A875)+COUNTIFS($L$1:$L874,"ET",$B$1:$B874,$B875,$A$1:$A874,$A875))-(COUNTIFS($L$1:$L874,"Tor",$B$1:$B874,"&lt;&gt;"&amp;$B875,$A$1:$A874,$A875)+COUNTIFS($L$1:$L874,"ET",$B$1:$B874,"&lt;&gt;"&amp;$B875,$A$1:$A874,$A875)),(COUNTIFS($L$1:$L874,"Tor",$B$1:$B874,$B875,$A$1:$A874,$A875)+COUNTIFS($L$1:$L874,"ET",$B$1:$B874,$B875,$A$1:$A874,$A875))-(COUNTIFS($L$1:$L874,"Tor",$B$1:$B874,"&lt;&gt;"&amp;$B875,$A$1:$A874,$A875)+COUNTIFS($L$1:$L874,"ET",$B$1:$B874,"&lt;&gt;"&amp;$B875,$A$1:$A874,$A875))),"")</f>
        <v/>
      </c>
      <c r="O875" s="17"/>
      <c r="AC875" s="14"/>
      <c r="AD875" s="14"/>
      <c r="AE875" s="18"/>
      <c r="AH875" s="19">
        <f t="shared" si="54"/>
        <v>0</v>
      </c>
      <c r="AI875" s="19">
        <f t="shared" si="55"/>
        <v>180</v>
      </c>
      <c r="AM875" s="19">
        <f>IF(Abschlüsse[[#This Row],[Ergeb]]="ET","",SQRT(($AF875-$AK875)^2+($AG875-$AL875)^2))</f>
        <v>0</v>
      </c>
      <c r="AO875" s="13"/>
      <c r="AP875" s="13"/>
      <c r="AQ875" s="19" t="str">
        <f t="shared" si="56"/>
        <v/>
      </c>
      <c r="AU875" s="19" t="str">
        <f t="shared" si="57"/>
        <v/>
      </c>
    </row>
    <row r="876" spans="3:47" ht="25.05" customHeight="1">
      <c r="C876" s="17" t="str">
        <f>IF($A876="","",IF(VLOOKUP($A876,Spiele!$A$2:$D$16,3,FALSE)=$B876,"H","G"))</f>
        <v/>
      </c>
      <c r="D876" s="17" t="str">
        <f>IF($B876="","",IF(VLOOKUP($A876,Spiele!$A$2:$F$16,3,FALSE)=$B876,VLOOKUP($A876,Spiele!$A$2:$F$16,4,FALSE),VLOOKUP($A876,Spiele!$A$2:$F$16,3,FALSE)))</f>
        <v/>
      </c>
      <c r="E876" s="18">
        <f>IF(Abschlüsse[[#This Row],[Ergeb]]="ET",0,COUNTIFS($A$2:$A876,$A876,$B$2:$B876,$B876,$L$2:$L876,"&lt;&gt;ET"))</f>
        <v>0</v>
      </c>
      <c r="F876" s="11"/>
      <c r="G876" s="12"/>
      <c r="H876" s="18">
        <f>COUNTIFS('Rote Karten'!$A$2:$A$4,$A876,'Rote Karten'!$D$2:$D$4,"&lt;&gt;"&amp;$B876,'Rote Karten'!$B$2:$B$4,"&lt;"&amp;$F876,'Rote Karten'!$C$2:$C$4,"&lt;="&amp;$G876)-COUNTIFS('Rote Karten'!$A$2:$A$4,$A876,'Rote Karten'!$D$2:$D$4,$B876,'Rote Karten'!$B$2:$B$4,"&lt;"&amp;$F876,'Rote Karten'!$C$2:$C$4,"&lt;="&amp;$G876)</f>
        <v>0</v>
      </c>
      <c r="I876" s="17" t="str">
        <f>IF(OR($L876="Tor",$L876="ET"),_xlfn.IFNA(IF(VLOOKUP($A876,Spiele!$A$2:$C$16,3,FALSE)=$B876,COUNTIFS($L$2:$L876,"Tor",$B$2:$B876,$B876,$A$2:$A876,$A876)+COUNTIFS($L$2:$L876,"ET",$B$2:$B876,$B876,$A$2:$A876,$A876)&amp;":"&amp;COUNTIFS($L$2:$L876,"Tor",$B$2:$B876,"&lt;&gt;"&amp;$B876,$A$2:$A876,$A876)+COUNTIFS($L$2:$L876,"ET",$B$2:$B876,"&lt;&gt;"&amp;$B876,$A$2:$A876,$A876),COUNTIFS($L$2:$L876,"Tor",$B$2:$B876,"&lt;&gt;"&amp;$B876,$A$2:$A876,$A876)+COUNTIFS($L$2:$L876,"ET",$B$2:$B876,"&lt;&gt;"&amp;$B876,$A$2:$A876,$A876)&amp;":"&amp;COUNTIFS($L$2:$L876,"Tor",$B$2:$B876,$B876,$A$2:$A876,$A876)+COUNTIFS($L$2:$L876,"ET",$B$2:$B876,$B876,$A$2:$A876,$A876)),""),"")</f>
        <v/>
      </c>
      <c r="J876" s="18" t="str">
        <f>_xlfn.IFNA(IF(VLOOKUP($A876,Spiele!$A$2:$D$16,3,FALSE)=$B876,(COUNTIFS($L$1:$L875,"Tor",$B$1:$B875,$B876,$A$1:$A875,$A876)+COUNTIFS($L$1:$L875,"ET",$B$1:$B875,$B876,$A$1:$A875,$A876))-(COUNTIFS($L$1:$L875,"Tor",$B$1:$B875,"&lt;&gt;"&amp;$B876,$A$1:$A875,$A876)+COUNTIFS($L$1:$L875,"ET",$B$1:$B875,"&lt;&gt;"&amp;$B876,$A$1:$A875,$A876)),(COUNTIFS($L$1:$L875,"Tor",$B$1:$B875,$B876,$A$1:$A875,$A876)+COUNTIFS($L$1:$L875,"ET",$B$1:$B875,$B876,$A$1:$A875,$A876))-(COUNTIFS($L$1:$L875,"Tor",$B$1:$B875,"&lt;&gt;"&amp;$B876,$A$1:$A875,$A876)+COUNTIFS($L$1:$L875,"ET",$B$1:$B875,"&lt;&gt;"&amp;$B876,$A$1:$A875,$A876))),"")</f>
        <v/>
      </c>
      <c r="O876" s="17"/>
      <c r="AC876" s="14"/>
      <c r="AD876" s="14"/>
      <c r="AE876" s="18"/>
      <c r="AH876" s="19">
        <f t="shared" si="54"/>
        <v>0</v>
      </c>
      <c r="AI876" s="19">
        <f t="shared" si="55"/>
        <v>180</v>
      </c>
      <c r="AM876" s="19">
        <f>IF(Abschlüsse[[#This Row],[Ergeb]]="ET","",SQRT(($AF876-$AK876)^2+($AG876-$AL876)^2))</f>
        <v>0</v>
      </c>
      <c r="AO876" s="13"/>
      <c r="AP876" s="13"/>
      <c r="AQ876" s="19" t="str">
        <f t="shared" si="56"/>
        <v/>
      </c>
      <c r="AU876" s="19" t="str">
        <f t="shared" si="57"/>
        <v/>
      </c>
    </row>
    <row r="877" spans="3:47" ht="25.05" customHeight="1">
      <c r="C877" s="17" t="str">
        <f>IF($A877="","",IF(VLOOKUP($A877,Spiele!$A$2:$D$16,3,FALSE)=$B877,"H","G"))</f>
        <v/>
      </c>
      <c r="D877" s="17" t="str">
        <f>IF($B877="","",IF(VLOOKUP($A877,Spiele!$A$2:$F$16,3,FALSE)=$B877,VLOOKUP($A877,Spiele!$A$2:$F$16,4,FALSE),VLOOKUP($A877,Spiele!$A$2:$F$16,3,FALSE)))</f>
        <v/>
      </c>
      <c r="E877" s="18">
        <f>IF(Abschlüsse[[#This Row],[Ergeb]]="ET",0,COUNTIFS($A$2:$A877,$A877,$B$2:$B877,$B877,$L$2:$L877,"&lt;&gt;ET"))</f>
        <v>0</v>
      </c>
      <c r="F877" s="11"/>
      <c r="G877" s="12"/>
      <c r="H877" s="18">
        <f>COUNTIFS('Rote Karten'!$A$2:$A$4,$A877,'Rote Karten'!$D$2:$D$4,"&lt;&gt;"&amp;$B877,'Rote Karten'!$B$2:$B$4,"&lt;"&amp;$F877,'Rote Karten'!$C$2:$C$4,"&lt;="&amp;$G877)-COUNTIFS('Rote Karten'!$A$2:$A$4,$A877,'Rote Karten'!$D$2:$D$4,$B877,'Rote Karten'!$B$2:$B$4,"&lt;"&amp;$F877,'Rote Karten'!$C$2:$C$4,"&lt;="&amp;$G877)</f>
        <v>0</v>
      </c>
      <c r="I877" s="17" t="str">
        <f>IF(OR($L877="Tor",$L877="ET"),_xlfn.IFNA(IF(VLOOKUP($A877,Spiele!$A$2:$C$16,3,FALSE)=$B877,COUNTIFS($L$2:$L877,"Tor",$B$2:$B877,$B877,$A$2:$A877,$A877)+COUNTIFS($L$2:$L877,"ET",$B$2:$B877,$B877,$A$2:$A877,$A877)&amp;":"&amp;COUNTIFS($L$2:$L877,"Tor",$B$2:$B877,"&lt;&gt;"&amp;$B877,$A$2:$A877,$A877)+COUNTIFS($L$2:$L877,"ET",$B$2:$B877,"&lt;&gt;"&amp;$B877,$A$2:$A877,$A877),COUNTIFS($L$2:$L877,"Tor",$B$2:$B877,"&lt;&gt;"&amp;$B877,$A$2:$A877,$A877)+COUNTIFS($L$2:$L877,"ET",$B$2:$B877,"&lt;&gt;"&amp;$B877,$A$2:$A877,$A877)&amp;":"&amp;COUNTIFS($L$2:$L877,"Tor",$B$2:$B877,$B877,$A$2:$A877,$A877)+COUNTIFS($L$2:$L877,"ET",$B$2:$B877,$B877,$A$2:$A877,$A877)),""),"")</f>
        <v/>
      </c>
      <c r="J877" s="18" t="str">
        <f>_xlfn.IFNA(IF(VLOOKUP($A877,Spiele!$A$2:$D$16,3,FALSE)=$B877,(COUNTIFS($L$1:$L876,"Tor",$B$1:$B876,$B877,$A$1:$A876,$A877)+COUNTIFS($L$1:$L876,"ET",$B$1:$B876,$B877,$A$1:$A876,$A877))-(COUNTIFS($L$1:$L876,"Tor",$B$1:$B876,"&lt;&gt;"&amp;$B877,$A$1:$A876,$A877)+COUNTIFS($L$1:$L876,"ET",$B$1:$B876,"&lt;&gt;"&amp;$B877,$A$1:$A876,$A877)),(COUNTIFS($L$1:$L876,"Tor",$B$1:$B876,$B877,$A$1:$A876,$A877)+COUNTIFS($L$1:$L876,"ET",$B$1:$B876,$B877,$A$1:$A876,$A877))-(COUNTIFS($L$1:$L876,"Tor",$B$1:$B876,"&lt;&gt;"&amp;$B877,$A$1:$A876,$A877)+COUNTIFS($L$1:$L876,"ET",$B$1:$B876,"&lt;&gt;"&amp;$B877,$A$1:$A876,$A877))),"")</f>
        <v/>
      </c>
      <c r="O877" s="17"/>
      <c r="AC877" s="14"/>
      <c r="AD877" s="14"/>
      <c r="AE877" s="18"/>
      <c r="AH877" s="19">
        <f t="shared" si="54"/>
        <v>0</v>
      </c>
      <c r="AI877" s="19">
        <f t="shared" si="55"/>
        <v>180</v>
      </c>
      <c r="AM877" s="19">
        <f>IF(Abschlüsse[[#This Row],[Ergeb]]="ET","",SQRT(($AF877-$AK877)^2+($AG877-$AL877)^2))</f>
        <v>0</v>
      </c>
      <c r="AO877" s="13"/>
      <c r="AP877" s="13"/>
      <c r="AQ877" s="19" t="str">
        <f t="shared" si="56"/>
        <v/>
      </c>
      <c r="AU877" s="19" t="str">
        <f t="shared" si="57"/>
        <v/>
      </c>
    </row>
    <row r="878" spans="3:47" ht="25.05" customHeight="1">
      <c r="C878" s="17" t="str">
        <f>IF($A878="","",IF(VLOOKUP($A878,Spiele!$A$2:$D$16,3,FALSE)=$B878,"H","G"))</f>
        <v/>
      </c>
      <c r="D878" s="17" t="str">
        <f>IF($B878="","",IF(VLOOKUP($A878,Spiele!$A$2:$F$16,3,FALSE)=$B878,VLOOKUP($A878,Spiele!$A$2:$F$16,4,FALSE),VLOOKUP($A878,Spiele!$A$2:$F$16,3,FALSE)))</f>
        <v/>
      </c>
      <c r="E878" s="18">
        <f>IF(Abschlüsse[[#This Row],[Ergeb]]="ET",0,COUNTIFS($A$2:$A878,$A878,$B$2:$B878,$B878,$L$2:$L878,"&lt;&gt;ET"))</f>
        <v>0</v>
      </c>
      <c r="F878" s="11"/>
      <c r="G878" s="12"/>
      <c r="H878" s="18">
        <f>COUNTIFS('Rote Karten'!$A$2:$A$4,$A878,'Rote Karten'!$D$2:$D$4,"&lt;&gt;"&amp;$B878,'Rote Karten'!$B$2:$B$4,"&lt;"&amp;$F878,'Rote Karten'!$C$2:$C$4,"&lt;="&amp;$G878)-COUNTIFS('Rote Karten'!$A$2:$A$4,$A878,'Rote Karten'!$D$2:$D$4,$B878,'Rote Karten'!$B$2:$B$4,"&lt;"&amp;$F878,'Rote Karten'!$C$2:$C$4,"&lt;="&amp;$G878)</f>
        <v>0</v>
      </c>
      <c r="I878" s="17" t="str">
        <f>IF(OR($L878="Tor",$L878="ET"),_xlfn.IFNA(IF(VLOOKUP($A878,Spiele!$A$2:$C$16,3,FALSE)=$B878,COUNTIFS($L$2:$L878,"Tor",$B$2:$B878,$B878,$A$2:$A878,$A878)+COUNTIFS($L$2:$L878,"ET",$B$2:$B878,$B878,$A$2:$A878,$A878)&amp;":"&amp;COUNTIFS($L$2:$L878,"Tor",$B$2:$B878,"&lt;&gt;"&amp;$B878,$A$2:$A878,$A878)+COUNTIFS($L$2:$L878,"ET",$B$2:$B878,"&lt;&gt;"&amp;$B878,$A$2:$A878,$A878),COUNTIFS($L$2:$L878,"Tor",$B$2:$B878,"&lt;&gt;"&amp;$B878,$A$2:$A878,$A878)+COUNTIFS($L$2:$L878,"ET",$B$2:$B878,"&lt;&gt;"&amp;$B878,$A$2:$A878,$A878)&amp;":"&amp;COUNTIFS($L$2:$L878,"Tor",$B$2:$B878,$B878,$A$2:$A878,$A878)+COUNTIFS($L$2:$L878,"ET",$B$2:$B878,$B878,$A$2:$A878,$A878)),""),"")</f>
        <v/>
      </c>
      <c r="J878" s="18" t="str">
        <f>_xlfn.IFNA(IF(VLOOKUP($A878,Spiele!$A$2:$D$16,3,FALSE)=$B878,(COUNTIFS($L$1:$L877,"Tor",$B$1:$B877,$B878,$A$1:$A877,$A878)+COUNTIFS($L$1:$L877,"ET",$B$1:$B877,$B878,$A$1:$A877,$A878))-(COUNTIFS($L$1:$L877,"Tor",$B$1:$B877,"&lt;&gt;"&amp;$B878,$A$1:$A877,$A878)+COUNTIFS($L$1:$L877,"ET",$B$1:$B877,"&lt;&gt;"&amp;$B878,$A$1:$A877,$A878)),(COUNTIFS($L$1:$L877,"Tor",$B$1:$B877,$B878,$A$1:$A877,$A878)+COUNTIFS($L$1:$L877,"ET",$B$1:$B877,$B878,$A$1:$A877,$A878))-(COUNTIFS($L$1:$L877,"Tor",$B$1:$B877,"&lt;&gt;"&amp;$B878,$A$1:$A877,$A878)+COUNTIFS($L$1:$L877,"ET",$B$1:$B877,"&lt;&gt;"&amp;$B878,$A$1:$A877,$A878))),"")</f>
        <v/>
      </c>
      <c r="O878" s="17"/>
      <c r="AC878" s="14"/>
      <c r="AD878" s="14"/>
      <c r="AE878" s="18"/>
      <c r="AH878" s="19">
        <f t="shared" si="54"/>
        <v>0</v>
      </c>
      <c r="AI878" s="19">
        <f t="shared" si="55"/>
        <v>180</v>
      </c>
      <c r="AM878" s="19">
        <f>IF(Abschlüsse[[#This Row],[Ergeb]]="ET","",SQRT(($AF878-$AK878)^2+($AG878-$AL878)^2))</f>
        <v>0</v>
      </c>
      <c r="AO878" s="13"/>
      <c r="AP878" s="13"/>
      <c r="AQ878" s="19" t="str">
        <f t="shared" si="56"/>
        <v/>
      </c>
      <c r="AU878" s="19" t="str">
        <f t="shared" si="57"/>
        <v/>
      </c>
    </row>
    <row r="879" spans="3:47" ht="25.05" customHeight="1">
      <c r="C879" s="17" t="str">
        <f>IF($A879="","",IF(VLOOKUP($A879,Spiele!$A$2:$D$16,3,FALSE)=$B879,"H","G"))</f>
        <v/>
      </c>
      <c r="D879" s="17" t="str">
        <f>IF($B879="","",IF(VLOOKUP($A879,Spiele!$A$2:$F$16,3,FALSE)=$B879,VLOOKUP($A879,Spiele!$A$2:$F$16,4,FALSE),VLOOKUP($A879,Spiele!$A$2:$F$16,3,FALSE)))</f>
        <v/>
      </c>
      <c r="E879" s="18">
        <f>IF(Abschlüsse[[#This Row],[Ergeb]]="ET",0,COUNTIFS($A$2:$A879,$A879,$B$2:$B879,$B879,$L$2:$L879,"&lt;&gt;ET"))</f>
        <v>0</v>
      </c>
      <c r="F879" s="11"/>
      <c r="G879" s="12"/>
      <c r="H879" s="18">
        <f>COUNTIFS('Rote Karten'!$A$2:$A$4,$A879,'Rote Karten'!$D$2:$D$4,"&lt;&gt;"&amp;$B879,'Rote Karten'!$B$2:$B$4,"&lt;"&amp;$F879,'Rote Karten'!$C$2:$C$4,"&lt;="&amp;$G879)-COUNTIFS('Rote Karten'!$A$2:$A$4,$A879,'Rote Karten'!$D$2:$D$4,$B879,'Rote Karten'!$B$2:$B$4,"&lt;"&amp;$F879,'Rote Karten'!$C$2:$C$4,"&lt;="&amp;$G879)</f>
        <v>0</v>
      </c>
      <c r="I879" s="17" t="str">
        <f>IF(OR($L879="Tor",$L879="ET"),_xlfn.IFNA(IF(VLOOKUP($A879,Spiele!$A$2:$C$16,3,FALSE)=$B879,COUNTIFS($L$2:$L879,"Tor",$B$2:$B879,$B879,$A$2:$A879,$A879)+COUNTIFS($L$2:$L879,"ET",$B$2:$B879,$B879,$A$2:$A879,$A879)&amp;":"&amp;COUNTIFS($L$2:$L879,"Tor",$B$2:$B879,"&lt;&gt;"&amp;$B879,$A$2:$A879,$A879)+COUNTIFS($L$2:$L879,"ET",$B$2:$B879,"&lt;&gt;"&amp;$B879,$A$2:$A879,$A879),COUNTIFS($L$2:$L879,"Tor",$B$2:$B879,"&lt;&gt;"&amp;$B879,$A$2:$A879,$A879)+COUNTIFS($L$2:$L879,"ET",$B$2:$B879,"&lt;&gt;"&amp;$B879,$A$2:$A879,$A879)&amp;":"&amp;COUNTIFS($L$2:$L879,"Tor",$B$2:$B879,$B879,$A$2:$A879,$A879)+COUNTIFS($L$2:$L879,"ET",$B$2:$B879,$B879,$A$2:$A879,$A879)),""),"")</f>
        <v/>
      </c>
      <c r="J879" s="18" t="str">
        <f>_xlfn.IFNA(IF(VLOOKUP($A879,Spiele!$A$2:$D$16,3,FALSE)=$B879,(COUNTIFS($L$1:$L878,"Tor",$B$1:$B878,$B879,$A$1:$A878,$A879)+COUNTIFS($L$1:$L878,"ET",$B$1:$B878,$B879,$A$1:$A878,$A879))-(COUNTIFS($L$1:$L878,"Tor",$B$1:$B878,"&lt;&gt;"&amp;$B879,$A$1:$A878,$A879)+COUNTIFS($L$1:$L878,"ET",$B$1:$B878,"&lt;&gt;"&amp;$B879,$A$1:$A878,$A879)),(COUNTIFS($L$1:$L878,"Tor",$B$1:$B878,$B879,$A$1:$A878,$A879)+COUNTIFS($L$1:$L878,"ET",$B$1:$B878,$B879,$A$1:$A878,$A879))-(COUNTIFS($L$1:$L878,"Tor",$B$1:$B878,"&lt;&gt;"&amp;$B879,$A$1:$A878,$A879)+COUNTIFS($L$1:$L878,"ET",$B$1:$B878,"&lt;&gt;"&amp;$B879,$A$1:$A878,$A879))),"")</f>
        <v/>
      </c>
      <c r="O879" s="17"/>
      <c r="AC879" s="14"/>
      <c r="AD879" s="14"/>
      <c r="AE879" s="18"/>
      <c r="AH879" s="19">
        <f t="shared" si="54"/>
        <v>0</v>
      </c>
      <c r="AI879" s="19">
        <f t="shared" si="55"/>
        <v>180</v>
      </c>
      <c r="AM879" s="19">
        <f>IF(Abschlüsse[[#This Row],[Ergeb]]="ET","",SQRT(($AF879-$AK879)^2+($AG879-$AL879)^2))</f>
        <v>0</v>
      </c>
      <c r="AO879" s="13"/>
      <c r="AP879" s="13"/>
      <c r="AQ879" s="19" t="str">
        <f t="shared" si="56"/>
        <v/>
      </c>
      <c r="AU879" s="19" t="str">
        <f t="shared" si="57"/>
        <v/>
      </c>
    </row>
    <row r="880" spans="3:47" ht="25.05" customHeight="1">
      <c r="C880" s="17" t="str">
        <f>IF($A880="","",IF(VLOOKUP($A880,Spiele!$A$2:$D$16,3,FALSE)=$B880,"H","G"))</f>
        <v/>
      </c>
      <c r="D880" s="17" t="str">
        <f>IF($B880="","",IF(VLOOKUP($A880,Spiele!$A$2:$F$16,3,FALSE)=$B880,VLOOKUP($A880,Spiele!$A$2:$F$16,4,FALSE),VLOOKUP($A880,Spiele!$A$2:$F$16,3,FALSE)))</f>
        <v/>
      </c>
      <c r="E880" s="18">
        <f>IF(Abschlüsse[[#This Row],[Ergeb]]="ET",0,COUNTIFS($A$2:$A880,$A880,$B$2:$B880,$B880,$L$2:$L880,"&lt;&gt;ET"))</f>
        <v>0</v>
      </c>
      <c r="F880" s="11"/>
      <c r="G880" s="12"/>
      <c r="H880" s="18">
        <f>COUNTIFS('Rote Karten'!$A$2:$A$4,$A880,'Rote Karten'!$D$2:$D$4,"&lt;&gt;"&amp;$B880,'Rote Karten'!$B$2:$B$4,"&lt;"&amp;$F880,'Rote Karten'!$C$2:$C$4,"&lt;="&amp;$G880)-COUNTIFS('Rote Karten'!$A$2:$A$4,$A880,'Rote Karten'!$D$2:$D$4,$B880,'Rote Karten'!$B$2:$B$4,"&lt;"&amp;$F880,'Rote Karten'!$C$2:$C$4,"&lt;="&amp;$G880)</f>
        <v>0</v>
      </c>
      <c r="I880" s="17" t="str">
        <f>IF(OR($L880="Tor",$L880="ET"),_xlfn.IFNA(IF(VLOOKUP($A880,Spiele!$A$2:$C$16,3,FALSE)=$B880,COUNTIFS($L$2:$L880,"Tor",$B$2:$B880,$B880,$A$2:$A880,$A880)+COUNTIFS($L$2:$L880,"ET",$B$2:$B880,$B880,$A$2:$A880,$A880)&amp;":"&amp;COUNTIFS($L$2:$L880,"Tor",$B$2:$B880,"&lt;&gt;"&amp;$B880,$A$2:$A880,$A880)+COUNTIFS($L$2:$L880,"ET",$B$2:$B880,"&lt;&gt;"&amp;$B880,$A$2:$A880,$A880),COUNTIFS($L$2:$L880,"Tor",$B$2:$B880,"&lt;&gt;"&amp;$B880,$A$2:$A880,$A880)+COUNTIFS($L$2:$L880,"ET",$B$2:$B880,"&lt;&gt;"&amp;$B880,$A$2:$A880,$A880)&amp;":"&amp;COUNTIFS($L$2:$L880,"Tor",$B$2:$B880,$B880,$A$2:$A880,$A880)+COUNTIFS($L$2:$L880,"ET",$B$2:$B880,$B880,$A$2:$A880,$A880)),""),"")</f>
        <v/>
      </c>
      <c r="J880" s="18" t="str">
        <f>_xlfn.IFNA(IF(VLOOKUP($A880,Spiele!$A$2:$D$16,3,FALSE)=$B880,(COUNTIFS($L$1:$L879,"Tor",$B$1:$B879,$B880,$A$1:$A879,$A880)+COUNTIFS($L$1:$L879,"ET",$B$1:$B879,$B880,$A$1:$A879,$A880))-(COUNTIFS($L$1:$L879,"Tor",$B$1:$B879,"&lt;&gt;"&amp;$B880,$A$1:$A879,$A880)+COUNTIFS($L$1:$L879,"ET",$B$1:$B879,"&lt;&gt;"&amp;$B880,$A$1:$A879,$A880)),(COUNTIFS($L$1:$L879,"Tor",$B$1:$B879,$B880,$A$1:$A879,$A880)+COUNTIFS($L$1:$L879,"ET",$B$1:$B879,$B880,$A$1:$A879,$A880))-(COUNTIFS($L$1:$L879,"Tor",$B$1:$B879,"&lt;&gt;"&amp;$B880,$A$1:$A879,$A880)+COUNTIFS($L$1:$L879,"ET",$B$1:$B879,"&lt;&gt;"&amp;$B880,$A$1:$A879,$A880))),"")</f>
        <v/>
      </c>
      <c r="O880" s="17"/>
      <c r="AC880" s="14"/>
      <c r="AD880" s="14"/>
      <c r="AE880" s="18"/>
      <c r="AH880" s="19">
        <f t="shared" si="54"/>
        <v>0</v>
      </c>
      <c r="AI880" s="19">
        <f t="shared" si="55"/>
        <v>180</v>
      </c>
      <c r="AM880" s="19">
        <f>IF(Abschlüsse[[#This Row],[Ergeb]]="ET","",SQRT(($AF880-$AK880)^2+($AG880-$AL880)^2))</f>
        <v>0</v>
      </c>
      <c r="AO880" s="13"/>
      <c r="AP880" s="13"/>
      <c r="AQ880" s="19" t="str">
        <f t="shared" si="56"/>
        <v/>
      </c>
      <c r="AU880" s="19" t="str">
        <f t="shared" si="57"/>
        <v/>
      </c>
    </row>
    <row r="881" spans="3:47" ht="25.05" customHeight="1">
      <c r="C881" s="17" t="str">
        <f>IF($A881="","",IF(VLOOKUP($A881,Spiele!$A$2:$D$16,3,FALSE)=$B881,"H","G"))</f>
        <v/>
      </c>
      <c r="D881" s="17" t="str">
        <f>IF($B881="","",IF(VLOOKUP($A881,Spiele!$A$2:$F$16,3,FALSE)=$B881,VLOOKUP($A881,Spiele!$A$2:$F$16,4,FALSE),VLOOKUP($A881,Spiele!$A$2:$F$16,3,FALSE)))</f>
        <v/>
      </c>
      <c r="E881" s="18">
        <f>IF(Abschlüsse[[#This Row],[Ergeb]]="ET",0,COUNTIFS($A$2:$A881,$A881,$B$2:$B881,$B881,$L$2:$L881,"&lt;&gt;ET"))</f>
        <v>0</v>
      </c>
      <c r="F881" s="11"/>
      <c r="G881" s="12"/>
      <c r="H881" s="18">
        <f>COUNTIFS('Rote Karten'!$A$2:$A$4,$A881,'Rote Karten'!$D$2:$D$4,"&lt;&gt;"&amp;$B881,'Rote Karten'!$B$2:$B$4,"&lt;"&amp;$F881,'Rote Karten'!$C$2:$C$4,"&lt;="&amp;$G881)-COUNTIFS('Rote Karten'!$A$2:$A$4,$A881,'Rote Karten'!$D$2:$D$4,$B881,'Rote Karten'!$B$2:$B$4,"&lt;"&amp;$F881,'Rote Karten'!$C$2:$C$4,"&lt;="&amp;$G881)</f>
        <v>0</v>
      </c>
      <c r="I881" s="17" t="str">
        <f>IF(OR($L881="Tor",$L881="ET"),_xlfn.IFNA(IF(VLOOKUP($A881,Spiele!$A$2:$C$16,3,FALSE)=$B881,COUNTIFS($L$2:$L881,"Tor",$B$2:$B881,$B881,$A$2:$A881,$A881)+COUNTIFS($L$2:$L881,"ET",$B$2:$B881,$B881,$A$2:$A881,$A881)&amp;":"&amp;COUNTIFS($L$2:$L881,"Tor",$B$2:$B881,"&lt;&gt;"&amp;$B881,$A$2:$A881,$A881)+COUNTIFS($L$2:$L881,"ET",$B$2:$B881,"&lt;&gt;"&amp;$B881,$A$2:$A881,$A881),COUNTIFS($L$2:$L881,"Tor",$B$2:$B881,"&lt;&gt;"&amp;$B881,$A$2:$A881,$A881)+COUNTIFS($L$2:$L881,"ET",$B$2:$B881,"&lt;&gt;"&amp;$B881,$A$2:$A881,$A881)&amp;":"&amp;COUNTIFS($L$2:$L881,"Tor",$B$2:$B881,$B881,$A$2:$A881,$A881)+COUNTIFS($L$2:$L881,"ET",$B$2:$B881,$B881,$A$2:$A881,$A881)),""),"")</f>
        <v/>
      </c>
      <c r="J881" s="18" t="str">
        <f>_xlfn.IFNA(IF(VLOOKUP($A881,Spiele!$A$2:$D$16,3,FALSE)=$B881,(COUNTIFS($L$1:$L880,"Tor",$B$1:$B880,$B881,$A$1:$A880,$A881)+COUNTIFS($L$1:$L880,"ET",$B$1:$B880,$B881,$A$1:$A880,$A881))-(COUNTIFS($L$1:$L880,"Tor",$B$1:$B880,"&lt;&gt;"&amp;$B881,$A$1:$A880,$A881)+COUNTIFS($L$1:$L880,"ET",$B$1:$B880,"&lt;&gt;"&amp;$B881,$A$1:$A880,$A881)),(COUNTIFS($L$1:$L880,"Tor",$B$1:$B880,$B881,$A$1:$A880,$A881)+COUNTIFS($L$1:$L880,"ET",$B$1:$B880,$B881,$A$1:$A880,$A881))-(COUNTIFS($L$1:$L880,"Tor",$B$1:$B880,"&lt;&gt;"&amp;$B881,$A$1:$A880,$A881)+COUNTIFS($L$1:$L880,"ET",$B$1:$B880,"&lt;&gt;"&amp;$B881,$A$1:$A880,$A881))),"")</f>
        <v/>
      </c>
      <c r="L881" s="18"/>
      <c r="M881" s="3"/>
      <c r="O881" s="17"/>
      <c r="AA881" s="22"/>
      <c r="AB881" s="18"/>
      <c r="AC881" s="14"/>
      <c r="AD881" s="14"/>
      <c r="AE881" s="18"/>
      <c r="AH881" s="19">
        <f t="shared" si="54"/>
        <v>0</v>
      </c>
      <c r="AI881" s="19">
        <f t="shared" si="55"/>
        <v>180</v>
      </c>
      <c r="AJ881" s="3"/>
      <c r="AM881" s="19">
        <f>IF(Abschlüsse[[#This Row],[Ergeb]]="ET","",SQRT(($AF881-$AK881)^2+($AG881-$AL881)^2))</f>
        <v>0</v>
      </c>
      <c r="AO881" s="13"/>
      <c r="AP881" s="13"/>
      <c r="AQ881" s="19" t="str">
        <f t="shared" si="56"/>
        <v/>
      </c>
      <c r="AU881" s="19" t="str">
        <f t="shared" si="57"/>
        <v/>
      </c>
    </row>
    <row r="882" spans="3:47" ht="25.05" customHeight="1">
      <c r="C882" s="17" t="str">
        <f>IF($A882="","",IF(VLOOKUP($A882,Spiele!$A$2:$D$16,3,FALSE)=$B882,"H","G"))</f>
        <v/>
      </c>
      <c r="D882" s="17" t="str">
        <f>IF($B882="","",IF(VLOOKUP($A882,Spiele!$A$2:$F$16,3,FALSE)=$B882,VLOOKUP($A882,Spiele!$A$2:$F$16,4,FALSE),VLOOKUP($A882,Spiele!$A$2:$F$16,3,FALSE)))</f>
        <v/>
      </c>
      <c r="E882" s="18">
        <f>IF(Abschlüsse[[#This Row],[Ergeb]]="ET",0,COUNTIFS($A$2:$A882,$A882,$B$2:$B882,$B882,$L$2:$L882,"&lt;&gt;ET"))</f>
        <v>0</v>
      </c>
      <c r="F882" s="11"/>
      <c r="G882" s="12"/>
      <c r="H882" s="18">
        <f>COUNTIFS('Rote Karten'!$A$2:$A$4,$A882,'Rote Karten'!$D$2:$D$4,"&lt;&gt;"&amp;$B882,'Rote Karten'!$B$2:$B$4,"&lt;"&amp;$F882,'Rote Karten'!$C$2:$C$4,"&lt;="&amp;$G882)-COUNTIFS('Rote Karten'!$A$2:$A$4,$A882,'Rote Karten'!$D$2:$D$4,$B882,'Rote Karten'!$B$2:$B$4,"&lt;"&amp;$F882,'Rote Karten'!$C$2:$C$4,"&lt;="&amp;$G882)</f>
        <v>0</v>
      </c>
      <c r="I882" s="17" t="str">
        <f>IF(OR($L882="Tor",$L882="ET"),_xlfn.IFNA(IF(VLOOKUP($A882,Spiele!$A$2:$C$16,3,FALSE)=$B882,COUNTIFS($L$2:$L882,"Tor",$B$2:$B882,$B882,$A$2:$A882,$A882)+COUNTIFS($L$2:$L882,"ET",$B$2:$B882,$B882,$A$2:$A882,$A882)&amp;":"&amp;COUNTIFS($L$2:$L882,"Tor",$B$2:$B882,"&lt;&gt;"&amp;$B882,$A$2:$A882,$A882)+COUNTIFS($L$2:$L882,"ET",$B$2:$B882,"&lt;&gt;"&amp;$B882,$A$2:$A882,$A882),COUNTIFS($L$2:$L882,"Tor",$B$2:$B882,"&lt;&gt;"&amp;$B882,$A$2:$A882,$A882)+COUNTIFS($L$2:$L882,"ET",$B$2:$B882,"&lt;&gt;"&amp;$B882,$A$2:$A882,$A882)&amp;":"&amp;COUNTIFS($L$2:$L882,"Tor",$B$2:$B882,$B882,$A$2:$A882,$A882)+COUNTIFS($L$2:$L882,"ET",$B$2:$B882,$B882,$A$2:$A882,$A882)),""),"")</f>
        <v/>
      </c>
      <c r="J882" s="18" t="str">
        <f>_xlfn.IFNA(IF(VLOOKUP($A882,Spiele!$A$2:$D$16,3,FALSE)=$B882,(COUNTIFS($L$1:$L881,"Tor",$B$1:$B881,$B882,$A$1:$A881,$A882)+COUNTIFS($L$1:$L881,"ET",$B$1:$B881,$B882,$A$1:$A881,$A882))-(COUNTIFS($L$1:$L881,"Tor",$B$1:$B881,"&lt;&gt;"&amp;$B882,$A$1:$A881,$A882)+COUNTIFS($L$1:$L881,"ET",$B$1:$B881,"&lt;&gt;"&amp;$B882,$A$1:$A881,$A882)),(COUNTIFS($L$1:$L881,"Tor",$B$1:$B881,$B882,$A$1:$A881,$A882)+COUNTIFS($L$1:$L881,"ET",$B$1:$B881,$B882,$A$1:$A881,$A882))-(COUNTIFS($L$1:$L881,"Tor",$B$1:$B881,"&lt;&gt;"&amp;$B882,$A$1:$A881,$A882)+COUNTIFS($L$1:$L881,"ET",$B$1:$B881,"&lt;&gt;"&amp;$B882,$A$1:$A881,$A882))),"")</f>
        <v/>
      </c>
      <c r="O882" s="17"/>
      <c r="AC882" s="14"/>
      <c r="AD882" s="14"/>
      <c r="AE882" s="18"/>
      <c r="AH882" s="19">
        <f t="shared" si="54"/>
        <v>0</v>
      </c>
      <c r="AI882" s="19">
        <f t="shared" si="55"/>
        <v>180</v>
      </c>
      <c r="AM882" s="19">
        <f>IF(Abschlüsse[[#This Row],[Ergeb]]="ET","",SQRT(($AF882-$AK882)^2+($AG882-$AL882)^2))</f>
        <v>0</v>
      </c>
      <c r="AO882" s="13"/>
      <c r="AP882" s="13"/>
      <c r="AQ882" s="19" t="str">
        <f t="shared" si="56"/>
        <v/>
      </c>
      <c r="AU882" s="19" t="str">
        <f t="shared" si="57"/>
        <v/>
      </c>
    </row>
    <row r="883" spans="3:47" ht="25.05" customHeight="1">
      <c r="C883" s="17" t="str">
        <f>IF($A883="","",IF(VLOOKUP($A883,Spiele!$A$2:$D$16,3,FALSE)=$B883,"H","G"))</f>
        <v/>
      </c>
      <c r="D883" s="17" t="str">
        <f>IF($B883="","",IF(VLOOKUP($A883,Spiele!$A$2:$F$16,3,FALSE)=$B883,VLOOKUP($A883,Spiele!$A$2:$F$16,4,FALSE),VLOOKUP($A883,Spiele!$A$2:$F$16,3,FALSE)))</f>
        <v/>
      </c>
      <c r="E883" s="18">
        <f>IF(Abschlüsse[[#This Row],[Ergeb]]="ET",0,COUNTIFS($A$2:$A883,$A883,$B$2:$B883,$B883,$L$2:$L883,"&lt;&gt;ET"))</f>
        <v>0</v>
      </c>
      <c r="F883" s="11"/>
      <c r="G883" s="12"/>
      <c r="H883" s="18">
        <f>COUNTIFS('Rote Karten'!$A$2:$A$4,$A883,'Rote Karten'!$D$2:$D$4,"&lt;&gt;"&amp;$B883,'Rote Karten'!$B$2:$B$4,"&lt;"&amp;$F883,'Rote Karten'!$C$2:$C$4,"&lt;="&amp;$G883)-COUNTIFS('Rote Karten'!$A$2:$A$4,$A883,'Rote Karten'!$D$2:$D$4,$B883,'Rote Karten'!$B$2:$B$4,"&lt;"&amp;$F883,'Rote Karten'!$C$2:$C$4,"&lt;="&amp;$G883)</f>
        <v>0</v>
      </c>
      <c r="I883" s="17" t="str">
        <f>IF(OR($L883="Tor",$L883="ET"),_xlfn.IFNA(IF(VLOOKUP($A883,Spiele!$A$2:$C$16,3,FALSE)=$B883,COUNTIFS($L$2:$L883,"Tor",$B$2:$B883,$B883,$A$2:$A883,$A883)+COUNTIFS($L$2:$L883,"ET",$B$2:$B883,$B883,$A$2:$A883,$A883)&amp;":"&amp;COUNTIFS($L$2:$L883,"Tor",$B$2:$B883,"&lt;&gt;"&amp;$B883,$A$2:$A883,$A883)+COUNTIFS($L$2:$L883,"ET",$B$2:$B883,"&lt;&gt;"&amp;$B883,$A$2:$A883,$A883),COUNTIFS($L$2:$L883,"Tor",$B$2:$B883,"&lt;&gt;"&amp;$B883,$A$2:$A883,$A883)+COUNTIFS($L$2:$L883,"ET",$B$2:$B883,"&lt;&gt;"&amp;$B883,$A$2:$A883,$A883)&amp;":"&amp;COUNTIFS($L$2:$L883,"Tor",$B$2:$B883,$B883,$A$2:$A883,$A883)+COUNTIFS($L$2:$L883,"ET",$B$2:$B883,$B883,$A$2:$A883,$A883)),""),"")</f>
        <v/>
      </c>
      <c r="J883" s="18" t="str">
        <f>_xlfn.IFNA(IF(VLOOKUP($A883,Spiele!$A$2:$D$16,3,FALSE)=$B883,(COUNTIFS($L$1:$L882,"Tor",$B$1:$B882,$B883,$A$1:$A882,$A883)+COUNTIFS($L$1:$L882,"ET",$B$1:$B882,$B883,$A$1:$A882,$A883))-(COUNTIFS($L$1:$L882,"Tor",$B$1:$B882,"&lt;&gt;"&amp;$B883,$A$1:$A882,$A883)+COUNTIFS($L$1:$L882,"ET",$B$1:$B882,"&lt;&gt;"&amp;$B883,$A$1:$A882,$A883)),(COUNTIFS($L$1:$L882,"Tor",$B$1:$B882,$B883,$A$1:$A882,$A883)+COUNTIFS($L$1:$L882,"ET",$B$1:$B882,$B883,$A$1:$A882,$A883))-(COUNTIFS($L$1:$L882,"Tor",$B$1:$B882,"&lt;&gt;"&amp;$B883,$A$1:$A882,$A883)+COUNTIFS($L$1:$L882,"ET",$B$1:$B882,"&lt;&gt;"&amp;$B883,$A$1:$A882,$A883))),"")</f>
        <v/>
      </c>
      <c r="L883" s="18"/>
      <c r="M883" s="3"/>
      <c r="O883" s="17"/>
      <c r="AA883" s="22"/>
      <c r="AB883" s="18"/>
      <c r="AC883" s="14"/>
      <c r="AD883" s="14"/>
      <c r="AE883" s="18"/>
      <c r="AH883" s="19">
        <f t="shared" si="54"/>
        <v>0</v>
      </c>
      <c r="AI883" s="19">
        <f t="shared" si="55"/>
        <v>180</v>
      </c>
      <c r="AJ883" s="3"/>
      <c r="AM883" s="19">
        <f>IF(Abschlüsse[[#This Row],[Ergeb]]="ET","",SQRT(($AF883-$AK883)^2+($AG883-$AL883)^2))</f>
        <v>0</v>
      </c>
      <c r="AO883" s="13"/>
      <c r="AP883" s="13"/>
      <c r="AQ883" s="19" t="str">
        <f t="shared" si="56"/>
        <v/>
      </c>
      <c r="AU883" s="19" t="str">
        <f t="shared" si="57"/>
        <v/>
      </c>
    </row>
    <row r="884" spans="3:47" ht="25.05" customHeight="1">
      <c r="C884" s="17" t="str">
        <f>IF($A884="","",IF(VLOOKUP($A884,Spiele!$A$2:$D$16,3,FALSE)=$B884,"H","G"))</f>
        <v/>
      </c>
      <c r="D884" s="17" t="str">
        <f>IF($B884="","",IF(VLOOKUP($A884,Spiele!$A$2:$F$16,3,FALSE)=$B884,VLOOKUP($A884,Spiele!$A$2:$F$16,4,FALSE),VLOOKUP($A884,Spiele!$A$2:$F$16,3,FALSE)))</f>
        <v/>
      </c>
      <c r="E884" s="18">
        <f>IF(Abschlüsse[[#This Row],[Ergeb]]="ET",0,COUNTIFS($A$2:$A884,$A884,$B$2:$B884,$B884,$L$2:$L884,"&lt;&gt;ET"))</f>
        <v>0</v>
      </c>
      <c r="F884" s="11"/>
      <c r="G884" s="12"/>
      <c r="H884" s="18">
        <f>COUNTIFS('Rote Karten'!$A$2:$A$4,$A884,'Rote Karten'!$D$2:$D$4,"&lt;&gt;"&amp;$B884,'Rote Karten'!$B$2:$B$4,"&lt;"&amp;$F884,'Rote Karten'!$C$2:$C$4,"&lt;="&amp;$G884)-COUNTIFS('Rote Karten'!$A$2:$A$4,$A884,'Rote Karten'!$D$2:$D$4,$B884,'Rote Karten'!$B$2:$B$4,"&lt;"&amp;$F884,'Rote Karten'!$C$2:$C$4,"&lt;="&amp;$G884)</f>
        <v>0</v>
      </c>
      <c r="I884" s="17" t="str">
        <f>IF(OR($L884="Tor",$L884="ET"),_xlfn.IFNA(IF(VLOOKUP($A884,Spiele!$A$2:$C$16,3,FALSE)=$B884,COUNTIFS($L$2:$L884,"Tor",$B$2:$B884,$B884,$A$2:$A884,$A884)+COUNTIFS($L$2:$L884,"ET",$B$2:$B884,$B884,$A$2:$A884,$A884)&amp;":"&amp;COUNTIFS($L$2:$L884,"Tor",$B$2:$B884,"&lt;&gt;"&amp;$B884,$A$2:$A884,$A884)+COUNTIFS($L$2:$L884,"ET",$B$2:$B884,"&lt;&gt;"&amp;$B884,$A$2:$A884,$A884),COUNTIFS($L$2:$L884,"Tor",$B$2:$B884,"&lt;&gt;"&amp;$B884,$A$2:$A884,$A884)+COUNTIFS($L$2:$L884,"ET",$B$2:$B884,"&lt;&gt;"&amp;$B884,$A$2:$A884,$A884)&amp;":"&amp;COUNTIFS($L$2:$L884,"Tor",$B$2:$B884,$B884,$A$2:$A884,$A884)+COUNTIFS($L$2:$L884,"ET",$B$2:$B884,$B884,$A$2:$A884,$A884)),""),"")</f>
        <v/>
      </c>
      <c r="J884" s="18" t="str">
        <f>_xlfn.IFNA(IF(VLOOKUP($A884,Spiele!$A$2:$D$16,3,FALSE)=$B884,(COUNTIFS($L$1:$L883,"Tor",$B$1:$B883,$B884,$A$1:$A883,$A884)+COUNTIFS($L$1:$L883,"ET",$B$1:$B883,$B884,$A$1:$A883,$A884))-(COUNTIFS($L$1:$L883,"Tor",$B$1:$B883,"&lt;&gt;"&amp;$B884,$A$1:$A883,$A884)+COUNTIFS($L$1:$L883,"ET",$B$1:$B883,"&lt;&gt;"&amp;$B884,$A$1:$A883,$A884)),(COUNTIFS($L$1:$L883,"Tor",$B$1:$B883,$B884,$A$1:$A883,$A884)+COUNTIFS($L$1:$L883,"ET",$B$1:$B883,$B884,$A$1:$A883,$A884))-(COUNTIFS($L$1:$L883,"Tor",$B$1:$B883,"&lt;&gt;"&amp;$B884,$A$1:$A883,$A884)+COUNTIFS($L$1:$L883,"ET",$B$1:$B883,"&lt;&gt;"&amp;$B884,$A$1:$A883,$A884))),"")</f>
        <v/>
      </c>
      <c r="O884" s="17"/>
      <c r="AC884" s="14"/>
      <c r="AD884" s="14"/>
      <c r="AE884" s="18"/>
      <c r="AH884" s="19">
        <f t="shared" si="54"/>
        <v>0</v>
      </c>
      <c r="AI884" s="19">
        <f t="shared" si="55"/>
        <v>180</v>
      </c>
      <c r="AM884" s="19">
        <f>IF(Abschlüsse[[#This Row],[Ergeb]]="ET","",SQRT(($AF884-$AK884)^2+($AG884-$AL884)^2))</f>
        <v>0</v>
      </c>
      <c r="AO884" s="13"/>
      <c r="AP884" s="13"/>
      <c r="AQ884" s="19" t="str">
        <f t="shared" si="56"/>
        <v/>
      </c>
      <c r="AU884" s="19" t="str">
        <f t="shared" si="57"/>
        <v/>
      </c>
    </row>
    <row r="885" spans="3:47" ht="25.05" customHeight="1">
      <c r="C885" s="17" t="str">
        <f>IF($A885="","",IF(VLOOKUP($A885,Spiele!$A$2:$D$16,3,FALSE)=$B885,"H","G"))</f>
        <v/>
      </c>
      <c r="D885" s="17" t="str">
        <f>IF($B885="","",IF(VLOOKUP($A885,Spiele!$A$2:$F$16,3,FALSE)=$B885,VLOOKUP($A885,Spiele!$A$2:$F$16,4,FALSE),VLOOKUP($A885,Spiele!$A$2:$F$16,3,FALSE)))</f>
        <v/>
      </c>
      <c r="E885" s="18">
        <f>IF(Abschlüsse[[#This Row],[Ergeb]]="ET",0,COUNTIFS($A$2:$A885,$A885,$B$2:$B885,$B885,$L$2:$L885,"&lt;&gt;ET"))</f>
        <v>0</v>
      </c>
      <c r="F885" s="11"/>
      <c r="G885" s="12"/>
      <c r="H885" s="18">
        <f>COUNTIFS('Rote Karten'!$A$2:$A$4,$A885,'Rote Karten'!$D$2:$D$4,"&lt;&gt;"&amp;$B885,'Rote Karten'!$B$2:$B$4,"&lt;"&amp;$F885,'Rote Karten'!$C$2:$C$4,"&lt;="&amp;$G885)-COUNTIFS('Rote Karten'!$A$2:$A$4,$A885,'Rote Karten'!$D$2:$D$4,$B885,'Rote Karten'!$B$2:$B$4,"&lt;"&amp;$F885,'Rote Karten'!$C$2:$C$4,"&lt;="&amp;$G885)</f>
        <v>0</v>
      </c>
      <c r="I885" s="17" t="str">
        <f>IF(OR($L885="Tor",$L885="ET"),_xlfn.IFNA(IF(VLOOKUP($A885,Spiele!$A$2:$C$16,3,FALSE)=$B885,COUNTIFS($L$2:$L885,"Tor",$B$2:$B885,$B885,$A$2:$A885,$A885)+COUNTIFS($L$2:$L885,"ET",$B$2:$B885,$B885,$A$2:$A885,$A885)&amp;":"&amp;COUNTIFS($L$2:$L885,"Tor",$B$2:$B885,"&lt;&gt;"&amp;$B885,$A$2:$A885,$A885)+COUNTIFS($L$2:$L885,"ET",$B$2:$B885,"&lt;&gt;"&amp;$B885,$A$2:$A885,$A885),COUNTIFS($L$2:$L885,"Tor",$B$2:$B885,"&lt;&gt;"&amp;$B885,$A$2:$A885,$A885)+COUNTIFS($L$2:$L885,"ET",$B$2:$B885,"&lt;&gt;"&amp;$B885,$A$2:$A885,$A885)&amp;":"&amp;COUNTIFS($L$2:$L885,"Tor",$B$2:$B885,$B885,$A$2:$A885,$A885)+COUNTIFS($L$2:$L885,"ET",$B$2:$B885,$B885,$A$2:$A885,$A885)),""),"")</f>
        <v/>
      </c>
      <c r="J885" s="18" t="str">
        <f>_xlfn.IFNA(IF(VLOOKUP($A885,Spiele!$A$2:$D$16,3,FALSE)=$B885,(COUNTIFS($L$1:$L884,"Tor",$B$1:$B884,$B885,$A$1:$A884,$A885)+COUNTIFS($L$1:$L884,"ET",$B$1:$B884,$B885,$A$1:$A884,$A885))-(COUNTIFS($L$1:$L884,"Tor",$B$1:$B884,"&lt;&gt;"&amp;$B885,$A$1:$A884,$A885)+COUNTIFS($L$1:$L884,"ET",$B$1:$B884,"&lt;&gt;"&amp;$B885,$A$1:$A884,$A885)),(COUNTIFS($L$1:$L884,"Tor",$B$1:$B884,$B885,$A$1:$A884,$A885)+COUNTIFS($L$1:$L884,"ET",$B$1:$B884,$B885,$A$1:$A884,$A885))-(COUNTIFS($L$1:$L884,"Tor",$B$1:$B884,"&lt;&gt;"&amp;$B885,$A$1:$A884,$A885)+COUNTIFS($L$1:$L884,"ET",$B$1:$B884,"&lt;&gt;"&amp;$B885,$A$1:$A884,$A885))),"")</f>
        <v/>
      </c>
      <c r="O885" s="17"/>
      <c r="AC885" s="14"/>
      <c r="AD885" s="14"/>
      <c r="AE885" s="18"/>
      <c r="AH885" s="19">
        <f t="shared" si="54"/>
        <v>0</v>
      </c>
      <c r="AI885" s="19">
        <f t="shared" si="55"/>
        <v>180</v>
      </c>
      <c r="AM885" s="19">
        <f>IF(Abschlüsse[[#This Row],[Ergeb]]="ET","",SQRT(($AF885-$AK885)^2+($AG885-$AL885)^2))</f>
        <v>0</v>
      </c>
      <c r="AO885" s="13"/>
      <c r="AP885" s="13"/>
      <c r="AQ885" s="19" t="str">
        <f t="shared" si="56"/>
        <v/>
      </c>
      <c r="AU885" s="19" t="str">
        <f t="shared" si="57"/>
        <v/>
      </c>
    </row>
    <row r="886" spans="3:47" ht="25.05" customHeight="1">
      <c r="C886" s="17" t="str">
        <f>IF($A886="","",IF(VLOOKUP($A886,Spiele!$A$2:$D$16,3,FALSE)=$B886,"H","G"))</f>
        <v/>
      </c>
      <c r="D886" s="17" t="str">
        <f>IF($B886="","",IF(VLOOKUP($A886,Spiele!$A$2:$F$16,3,FALSE)=$B886,VLOOKUP($A886,Spiele!$A$2:$F$16,4,FALSE),VLOOKUP($A886,Spiele!$A$2:$F$16,3,FALSE)))</f>
        <v/>
      </c>
      <c r="E886" s="18">
        <f>IF(Abschlüsse[[#This Row],[Ergeb]]="ET",0,COUNTIFS($A$2:$A886,$A886,$B$2:$B886,$B886,$L$2:$L886,"&lt;&gt;ET"))</f>
        <v>0</v>
      </c>
      <c r="F886" s="11"/>
      <c r="G886" s="12"/>
      <c r="H886" s="18">
        <f>COUNTIFS('Rote Karten'!$A$2:$A$4,$A886,'Rote Karten'!$D$2:$D$4,"&lt;&gt;"&amp;$B886,'Rote Karten'!$B$2:$B$4,"&lt;"&amp;$F886,'Rote Karten'!$C$2:$C$4,"&lt;="&amp;$G886)-COUNTIFS('Rote Karten'!$A$2:$A$4,$A886,'Rote Karten'!$D$2:$D$4,$B886,'Rote Karten'!$B$2:$B$4,"&lt;"&amp;$F886,'Rote Karten'!$C$2:$C$4,"&lt;="&amp;$G886)</f>
        <v>0</v>
      </c>
      <c r="I886" s="17" t="str">
        <f>IF(OR($L886="Tor",$L886="ET"),_xlfn.IFNA(IF(VLOOKUP($A886,Spiele!$A$2:$C$16,3,FALSE)=$B886,COUNTIFS($L$2:$L886,"Tor",$B$2:$B886,$B886,$A$2:$A886,$A886)+COUNTIFS($L$2:$L886,"ET",$B$2:$B886,$B886,$A$2:$A886,$A886)&amp;":"&amp;COUNTIFS($L$2:$L886,"Tor",$B$2:$B886,"&lt;&gt;"&amp;$B886,$A$2:$A886,$A886)+COUNTIFS($L$2:$L886,"ET",$B$2:$B886,"&lt;&gt;"&amp;$B886,$A$2:$A886,$A886),COUNTIFS($L$2:$L886,"Tor",$B$2:$B886,"&lt;&gt;"&amp;$B886,$A$2:$A886,$A886)+COUNTIFS($L$2:$L886,"ET",$B$2:$B886,"&lt;&gt;"&amp;$B886,$A$2:$A886,$A886)&amp;":"&amp;COUNTIFS($L$2:$L886,"Tor",$B$2:$B886,$B886,$A$2:$A886,$A886)+COUNTIFS($L$2:$L886,"ET",$B$2:$B886,$B886,$A$2:$A886,$A886)),""),"")</f>
        <v/>
      </c>
      <c r="J886" s="18" t="str">
        <f>_xlfn.IFNA(IF(VLOOKUP($A886,Spiele!$A$2:$D$16,3,FALSE)=$B886,(COUNTIFS($L$1:$L885,"Tor",$B$1:$B885,$B886,$A$1:$A885,$A886)+COUNTIFS($L$1:$L885,"ET",$B$1:$B885,$B886,$A$1:$A885,$A886))-(COUNTIFS($L$1:$L885,"Tor",$B$1:$B885,"&lt;&gt;"&amp;$B886,$A$1:$A885,$A886)+COUNTIFS($L$1:$L885,"ET",$B$1:$B885,"&lt;&gt;"&amp;$B886,$A$1:$A885,$A886)),(COUNTIFS($L$1:$L885,"Tor",$B$1:$B885,$B886,$A$1:$A885,$A886)+COUNTIFS($L$1:$L885,"ET",$B$1:$B885,$B886,$A$1:$A885,$A886))-(COUNTIFS($L$1:$L885,"Tor",$B$1:$B885,"&lt;&gt;"&amp;$B886,$A$1:$A885,$A886)+COUNTIFS($L$1:$L885,"ET",$B$1:$B885,"&lt;&gt;"&amp;$B886,$A$1:$A885,$A886))),"")</f>
        <v/>
      </c>
      <c r="O886" s="17"/>
      <c r="AC886" s="14"/>
      <c r="AD886" s="14"/>
      <c r="AE886" s="18"/>
      <c r="AH886" s="19">
        <f t="shared" si="54"/>
        <v>0</v>
      </c>
      <c r="AI886" s="19">
        <f t="shared" si="55"/>
        <v>180</v>
      </c>
      <c r="AM886" s="19">
        <f>IF(Abschlüsse[[#This Row],[Ergeb]]="ET","",SQRT(($AF886-$AK886)^2+($AG886-$AL886)^2))</f>
        <v>0</v>
      </c>
      <c r="AO886" s="13"/>
      <c r="AP886" s="13"/>
      <c r="AQ886" s="19" t="str">
        <f t="shared" si="56"/>
        <v/>
      </c>
      <c r="AU886" s="19" t="str">
        <f t="shared" si="57"/>
        <v/>
      </c>
    </row>
    <row r="887" spans="3:47" ht="25.05" customHeight="1">
      <c r="C887" s="17" t="str">
        <f>IF($A887="","",IF(VLOOKUP($A887,Spiele!$A$2:$D$16,3,FALSE)=$B887,"H","G"))</f>
        <v/>
      </c>
      <c r="D887" s="17" t="str">
        <f>IF($B887="","",IF(VLOOKUP($A887,Spiele!$A$2:$F$16,3,FALSE)=$B887,VLOOKUP($A887,Spiele!$A$2:$F$16,4,FALSE),VLOOKUP($A887,Spiele!$A$2:$F$16,3,FALSE)))</f>
        <v/>
      </c>
      <c r="E887" s="18">
        <f>IF(Abschlüsse[[#This Row],[Ergeb]]="ET",0,COUNTIFS($A$2:$A887,$A887,$B$2:$B887,$B887,$L$2:$L887,"&lt;&gt;ET"))</f>
        <v>0</v>
      </c>
      <c r="F887" s="11"/>
      <c r="G887" s="12"/>
      <c r="H887" s="18">
        <f>COUNTIFS('Rote Karten'!$A$2:$A$4,$A887,'Rote Karten'!$D$2:$D$4,"&lt;&gt;"&amp;$B887,'Rote Karten'!$B$2:$B$4,"&lt;"&amp;$F887,'Rote Karten'!$C$2:$C$4,"&lt;="&amp;$G887)-COUNTIFS('Rote Karten'!$A$2:$A$4,$A887,'Rote Karten'!$D$2:$D$4,$B887,'Rote Karten'!$B$2:$B$4,"&lt;"&amp;$F887,'Rote Karten'!$C$2:$C$4,"&lt;="&amp;$G887)</f>
        <v>0</v>
      </c>
      <c r="I887" s="17" t="str">
        <f>IF(OR($L887="Tor",$L887="ET"),_xlfn.IFNA(IF(VLOOKUP($A887,Spiele!$A$2:$C$16,3,FALSE)=$B887,COUNTIFS($L$2:$L887,"Tor",$B$2:$B887,$B887,$A$2:$A887,$A887)+COUNTIFS($L$2:$L887,"ET",$B$2:$B887,$B887,$A$2:$A887,$A887)&amp;":"&amp;COUNTIFS($L$2:$L887,"Tor",$B$2:$B887,"&lt;&gt;"&amp;$B887,$A$2:$A887,$A887)+COUNTIFS($L$2:$L887,"ET",$B$2:$B887,"&lt;&gt;"&amp;$B887,$A$2:$A887,$A887),COUNTIFS($L$2:$L887,"Tor",$B$2:$B887,"&lt;&gt;"&amp;$B887,$A$2:$A887,$A887)+COUNTIFS($L$2:$L887,"ET",$B$2:$B887,"&lt;&gt;"&amp;$B887,$A$2:$A887,$A887)&amp;":"&amp;COUNTIFS($L$2:$L887,"Tor",$B$2:$B887,$B887,$A$2:$A887,$A887)+COUNTIFS($L$2:$L887,"ET",$B$2:$B887,$B887,$A$2:$A887,$A887)),""),"")</f>
        <v/>
      </c>
      <c r="J887" s="18" t="str">
        <f>_xlfn.IFNA(IF(VLOOKUP($A887,Spiele!$A$2:$D$16,3,FALSE)=$B887,(COUNTIFS($L$1:$L886,"Tor",$B$1:$B886,$B887,$A$1:$A886,$A887)+COUNTIFS($L$1:$L886,"ET",$B$1:$B886,$B887,$A$1:$A886,$A887))-(COUNTIFS($L$1:$L886,"Tor",$B$1:$B886,"&lt;&gt;"&amp;$B887,$A$1:$A886,$A887)+COUNTIFS($L$1:$L886,"ET",$B$1:$B886,"&lt;&gt;"&amp;$B887,$A$1:$A886,$A887)),(COUNTIFS($L$1:$L886,"Tor",$B$1:$B886,$B887,$A$1:$A886,$A887)+COUNTIFS($L$1:$L886,"ET",$B$1:$B886,$B887,$A$1:$A886,$A887))-(COUNTIFS($L$1:$L886,"Tor",$B$1:$B886,"&lt;&gt;"&amp;$B887,$A$1:$A886,$A887)+COUNTIFS($L$1:$L886,"ET",$B$1:$B886,"&lt;&gt;"&amp;$B887,$A$1:$A886,$A887))),"")</f>
        <v/>
      </c>
      <c r="O887" s="17"/>
      <c r="AC887" s="14"/>
      <c r="AD887" s="14"/>
      <c r="AE887" s="18"/>
      <c r="AH887" s="19">
        <f t="shared" si="54"/>
        <v>0</v>
      </c>
      <c r="AI887" s="19">
        <f t="shared" si="55"/>
        <v>180</v>
      </c>
      <c r="AM887" s="19">
        <f>IF(Abschlüsse[[#This Row],[Ergeb]]="ET","",SQRT(($AF887-$AK887)^2+($AG887-$AL887)^2))</f>
        <v>0</v>
      </c>
      <c r="AO887" s="13"/>
      <c r="AP887" s="13"/>
      <c r="AQ887" s="19" t="str">
        <f t="shared" si="56"/>
        <v/>
      </c>
      <c r="AU887" s="19" t="str">
        <f t="shared" si="57"/>
        <v/>
      </c>
    </row>
    <row r="888" spans="3:47" ht="25.05" customHeight="1">
      <c r="C888" s="17" t="str">
        <f>IF($A888="","",IF(VLOOKUP($A888,Spiele!$A$2:$D$16,3,FALSE)=$B888,"H","G"))</f>
        <v/>
      </c>
      <c r="D888" s="17" t="str">
        <f>IF($B888="","",IF(VLOOKUP($A888,Spiele!$A$2:$F$16,3,FALSE)=$B888,VLOOKUP($A888,Spiele!$A$2:$F$16,4,FALSE),VLOOKUP($A888,Spiele!$A$2:$F$16,3,FALSE)))</f>
        <v/>
      </c>
      <c r="E888" s="18">
        <f>IF(Abschlüsse[[#This Row],[Ergeb]]="ET",0,COUNTIFS($A$2:$A888,$A888,$B$2:$B888,$B888,$L$2:$L888,"&lt;&gt;ET"))</f>
        <v>0</v>
      </c>
      <c r="F888" s="11"/>
      <c r="G888" s="12"/>
      <c r="H888" s="18">
        <f>COUNTIFS('Rote Karten'!$A$2:$A$4,$A888,'Rote Karten'!$D$2:$D$4,"&lt;&gt;"&amp;$B888,'Rote Karten'!$B$2:$B$4,"&lt;"&amp;$F888,'Rote Karten'!$C$2:$C$4,"&lt;="&amp;$G888)-COUNTIFS('Rote Karten'!$A$2:$A$4,$A888,'Rote Karten'!$D$2:$D$4,$B888,'Rote Karten'!$B$2:$B$4,"&lt;"&amp;$F888,'Rote Karten'!$C$2:$C$4,"&lt;="&amp;$G888)</f>
        <v>0</v>
      </c>
      <c r="I888" s="17" t="str">
        <f>IF(OR($L888="Tor",$L888="ET"),_xlfn.IFNA(IF(VLOOKUP($A888,Spiele!$A$2:$C$16,3,FALSE)=$B888,COUNTIFS($L$2:$L888,"Tor",$B$2:$B888,$B888,$A$2:$A888,$A888)+COUNTIFS($L$2:$L888,"ET",$B$2:$B888,$B888,$A$2:$A888,$A888)&amp;":"&amp;COUNTIFS($L$2:$L888,"Tor",$B$2:$B888,"&lt;&gt;"&amp;$B888,$A$2:$A888,$A888)+COUNTIFS($L$2:$L888,"ET",$B$2:$B888,"&lt;&gt;"&amp;$B888,$A$2:$A888,$A888),COUNTIFS($L$2:$L888,"Tor",$B$2:$B888,"&lt;&gt;"&amp;$B888,$A$2:$A888,$A888)+COUNTIFS($L$2:$L888,"ET",$B$2:$B888,"&lt;&gt;"&amp;$B888,$A$2:$A888,$A888)&amp;":"&amp;COUNTIFS($L$2:$L888,"Tor",$B$2:$B888,$B888,$A$2:$A888,$A888)+COUNTIFS($L$2:$L888,"ET",$B$2:$B888,$B888,$A$2:$A888,$A888)),""),"")</f>
        <v/>
      </c>
      <c r="J888" s="18" t="str">
        <f>_xlfn.IFNA(IF(VLOOKUP($A888,Spiele!$A$2:$D$16,3,FALSE)=$B888,(COUNTIFS($L$1:$L887,"Tor",$B$1:$B887,$B888,$A$1:$A887,$A888)+COUNTIFS($L$1:$L887,"ET",$B$1:$B887,$B888,$A$1:$A887,$A888))-(COUNTIFS($L$1:$L887,"Tor",$B$1:$B887,"&lt;&gt;"&amp;$B888,$A$1:$A887,$A888)+COUNTIFS($L$1:$L887,"ET",$B$1:$B887,"&lt;&gt;"&amp;$B888,$A$1:$A887,$A888)),(COUNTIFS($L$1:$L887,"Tor",$B$1:$B887,$B888,$A$1:$A887,$A888)+COUNTIFS($L$1:$L887,"ET",$B$1:$B887,$B888,$A$1:$A887,$A888))-(COUNTIFS($L$1:$L887,"Tor",$B$1:$B887,"&lt;&gt;"&amp;$B888,$A$1:$A887,$A888)+COUNTIFS($L$1:$L887,"ET",$B$1:$B887,"&lt;&gt;"&amp;$B888,$A$1:$A887,$A888))),"")</f>
        <v/>
      </c>
      <c r="L888" s="18"/>
      <c r="M888" s="3"/>
      <c r="O888" s="17"/>
      <c r="AA888" s="22"/>
      <c r="AB888" s="18"/>
      <c r="AC888" s="14"/>
      <c r="AD888" s="14"/>
      <c r="AE888" s="18"/>
      <c r="AH888" s="19">
        <f t="shared" si="54"/>
        <v>0</v>
      </c>
      <c r="AI888" s="19">
        <f t="shared" si="55"/>
        <v>180</v>
      </c>
      <c r="AJ888" s="3"/>
      <c r="AM888" s="19">
        <f>IF(Abschlüsse[[#This Row],[Ergeb]]="ET","",SQRT(($AF888-$AK888)^2+($AG888-$AL888)^2))</f>
        <v>0</v>
      </c>
      <c r="AO888" s="13"/>
      <c r="AP888" s="13"/>
      <c r="AQ888" s="19" t="str">
        <f t="shared" si="56"/>
        <v/>
      </c>
      <c r="AU888" s="19" t="str">
        <f t="shared" si="57"/>
        <v/>
      </c>
    </row>
    <row r="889" spans="3:47" ht="25.05" customHeight="1">
      <c r="C889" s="17" t="str">
        <f>IF($A889="","",IF(VLOOKUP($A889,Spiele!$A$2:$D$16,3,FALSE)=$B889,"H","G"))</f>
        <v/>
      </c>
      <c r="D889" s="17" t="str">
        <f>IF($B889="","",IF(VLOOKUP($A889,Spiele!$A$2:$F$16,3,FALSE)=$B889,VLOOKUP($A889,Spiele!$A$2:$F$16,4,FALSE),VLOOKUP($A889,Spiele!$A$2:$F$16,3,FALSE)))</f>
        <v/>
      </c>
      <c r="E889" s="18">
        <f>IF(Abschlüsse[[#This Row],[Ergeb]]="ET",0,COUNTIFS($A$2:$A889,$A889,$B$2:$B889,$B889,$L$2:$L889,"&lt;&gt;ET"))</f>
        <v>0</v>
      </c>
      <c r="F889" s="11"/>
      <c r="G889" s="12"/>
      <c r="H889" s="18">
        <f>COUNTIFS('Rote Karten'!$A$2:$A$4,$A889,'Rote Karten'!$D$2:$D$4,"&lt;&gt;"&amp;$B889,'Rote Karten'!$B$2:$B$4,"&lt;"&amp;$F889,'Rote Karten'!$C$2:$C$4,"&lt;="&amp;$G889)-COUNTIFS('Rote Karten'!$A$2:$A$4,$A889,'Rote Karten'!$D$2:$D$4,$B889,'Rote Karten'!$B$2:$B$4,"&lt;"&amp;$F889,'Rote Karten'!$C$2:$C$4,"&lt;="&amp;$G889)</f>
        <v>0</v>
      </c>
      <c r="I889" s="17" t="str">
        <f>IF(OR($L889="Tor",$L889="ET"),_xlfn.IFNA(IF(VLOOKUP($A889,Spiele!$A$2:$C$16,3,FALSE)=$B889,COUNTIFS($L$2:$L889,"Tor",$B$2:$B889,$B889,$A$2:$A889,$A889)+COUNTIFS($L$2:$L889,"ET",$B$2:$B889,$B889,$A$2:$A889,$A889)&amp;":"&amp;COUNTIFS($L$2:$L889,"Tor",$B$2:$B889,"&lt;&gt;"&amp;$B889,$A$2:$A889,$A889)+COUNTIFS($L$2:$L889,"ET",$B$2:$B889,"&lt;&gt;"&amp;$B889,$A$2:$A889,$A889),COUNTIFS($L$2:$L889,"Tor",$B$2:$B889,"&lt;&gt;"&amp;$B889,$A$2:$A889,$A889)+COUNTIFS($L$2:$L889,"ET",$B$2:$B889,"&lt;&gt;"&amp;$B889,$A$2:$A889,$A889)&amp;":"&amp;COUNTIFS($L$2:$L889,"Tor",$B$2:$B889,$B889,$A$2:$A889,$A889)+COUNTIFS($L$2:$L889,"ET",$B$2:$B889,$B889,$A$2:$A889,$A889)),""),"")</f>
        <v/>
      </c>
      <c r="J889" s="18" t="str">
        <f>_xlfn.IFNA(IF(VLOOKUP($A889,Spiele!$A$2:$D$16,3,FALSE)=$B889,(COUNTIFS($L$1:$L888,"Tor",$B$1:$B888,$B889,$A$1:$A888,$A889)+COUNTIFS($L$1:$L888,"ET",$B$1:$B888,$B889,$A$1:$A888,$A889))-(COUNTIFS($L$1:$L888,"Tor",$B$1:$B888,"&lt;&gt;"&amp;$B889,$A$1:$A888,$A889)+COUNTIFS($L$1:$L888,"ET",$B$1:$B888,"&lt;&gt;"&amp;$B889,$A$1:$A888,$A889)),(COUNTIFS($L$1:$L888,"Tor",$B$1:$B888,$B889,$A$1:$A888,$A889)+COUNTIFS($L$1:$L888,"ET",$B$1:$B888,$B889,$A$1:$A888,$A889))-(COUNTIFS($L$1:$L888,"Tor",$B$1:$B888,"&lt;&gt;"&amp;$B889,$A$1:$A888,$A889)+COUNTIFS($L$1:$L888,"ET",$B$1:$B888,"&lt;&gt;"&amp;$B889,$A$1:$A888,$A889))),"")</f>
        <v/>
      </c>
      <c r="O889" s="17"/>
      <c r="AC889" s="14"/>
      <c r="AD889" s="14"/>
      <c r="AE889" s="18"/>
      <c r="AH889" s="19">
        <f t="shared" si="54"/>
        <v>0</v>
      </c>
      <c r="AI889" s="19">
        <f t="shared" si="55"/>
        <v>180</v>
      </c>
      <c r="AM889" s="19">
        <f>IF(Abschlüsse[[#This Row],[Ergeb]]="ET","",SQRT(($AF889-$AK889)^2+($AG889-$AL889)^2))</f>
        <v>0</v>
      </c>
      <c r="AO889" s="13"/>
      <c r="AP889" s="13"/>
      <c r="AQ889" s="19" t="str">
        <f t="shared" si="56"/>
        <v/>
      </c>
      <c r="AU889" s="19" t="str">
        <f t="shared" si="57"/>
        <v/>
      </c>
    </row>
    <row r="890" spans="3:47" ht="25.05" customHeight="1">
      <c r="C890" s="17" t="str">
        <f>IF($A890="","",IF(VLOOKUP($A890,Spiele!$A$2:$D$16,3,FALSE)=$B890,"H","G"))</f>
        <v/>
      </c>
      <c r="D890" s="17" t="str">
        <f>IF($B890="","",IF(VLOOKUP($A890,Spiele!$A$2:$F$16,3,FALSE)=$B890,VLOOKUP($A890,Spiele!$A$2:$F$16,4,FALSE),VLOOKUP($A890,Spiele!$A$2:$F$16,3,FALSE)))</f>
        <v/>
      </c>
      <c r="E890" s="18">
        <f>IF(Abschlüsse[[#This Row],[Ergeb]]="ET",0,COUNTIFS($A$2:$A890,$A890,$B$2:$B890,$B890,$L$2:$L890,"&lt;&gt;ET"))</f>
        <v>0</v>
      </c>
      <c r="F890" s="11"/>
      <c r="G890" s="12"/>
      <c r="H890" s="18">
        <f>COUNTIFS('Rote Karten'!$A$2:$A$4,$A890,'Rote Karten'!$D$2:$D$4,"&lt;&gt;"&amp;$B890,'Rote Karten'!$B$2:$B$4,"&lt;"&amp;$F890,'Rote Karten'!$C$2:$C$4,"&lt;="&amp;$G890)-COUNTIFS('Rote Karten'!$A$2:$A$4,$A890,'Rote Karten'!$D$2:$D$4,$B890,'Rote Karten'!$B$2:$B$4,"&lt;"&amp;$F890,'Rote Karten'!$C$2:$C$4,"&lt;="&amp;$G890)</f>
        <v>0</v>
      </c>
      <c r="I890" s="17" t="str">
        <f>IF(OR($L890="Tor",$L890="ET"),_xlfn.IFNA(IF(VLOOKUP($A890,Spiele!$A$2:$C$16,3,FALSE)=$B890,COUNTIFS($L$2:$L890,"Tor",$B$2:$B890,$B890,$A$2:$A890,$A890)+COUNTIFS($L$2:$L890,"ET",$B$2:$B890,$B890,$A$2:$A890,$A890)&amp;":"&amp;COUNTIFS($L$2:$L890,"Tor",$B$2:$B890,"&lt;&gt;"&amp;$B890,$A$2:$A890,$A890)+COUNTIFS($L$2:$L890,"ET",$B$2:$B890,"&lt;&gt;"&amp;$B890,$A$2:$A890,$A890),COUNTIFS($L$2:$L890,"Tor",$B$2:$B890,"&lt;&gt;"&amp;$B890,$A$2:$A890,$A890)+COUNTIFS($L$2:$L890,"ET",$B$2:$B890,"&lt;&gt;"&amp;$B890,$A$2:$A890,$A890)&amp;":"&amp;COUNTIFS($L$2:$L890,"Tor",$B$2:$B890,$B890,$A$2:$A890,$A890)+COUNTIFS($L$2:$L890,"ET",$B$2:$B890,$B890,$A$2:$A890,$A890)),""),"")</f>
        <v/>
      </c>
      <c r="J890" s="18" t="str">
        <f>_xlfn.IFNA(IF(VLOOKUP($A890,Spiele!$A$2:$D$16,3,FALSE)=$B890,(COUNTIFS($L$1:$L889,"Tor",$B$1:$B889,$B890,$A$1:$A889,$A890)+COUNTIFS($L$1:$L889,"ET",$B$1:$B889,$B890,$A$1:$A889,$A890))-(COUNTIFS($L$1:$L889,"Tor",$B$1:$B889,"&lt;&gt;"&amp;$B890,$A$1:$A889,$A890)+COUNTIFS($L$1:$L889,"ET",$B$1:$B889,"&lt;&gt;"&amp;$B890,$A$1:$A889,$A890)),(COUNTIFS($L$1:$L889,"Tor",$B$1:$B889,$B890,$A$1:$A889,$A890)+COUNTIFS($L$1:$L889,"ET",$B$1:$B889,$B890,$A$1:$A889,$A890))-(COUNTIFS($L$1:$L889,"Tor",$B$1:$B889,"&lt;&gt;"&amp;$B890,$A$1:$A889,$A890)+COUNTIFS($L$1:$L889,"ET",$B$1:$B889,"&lt;&gt;"&amp;$B890,$A$1:$A889,$A890))),"")</f>
        <v/>
      </c>
      <c r="O890" s="17"/>
      <c r="AC890" s="14"/>
      <c r="AD890" s="14"/>
      <c r="AE890" s="18"/>
      <c r="AH890" s="19">
        <f t="shared" si="54"/>
        <v>0</v>
      </c>
      <c r="AI890" s="19">
        <f t="shared" si="55"/>
        <v>180</v>
      </c>
      <c r="AM890" s="19">
        <f>IF(Abschlüsse[[#This Row],[Ergeb]]="ET","",SQRT(($AF890-$AK890)^2+($AG890-$AL890)^2))</f>
        <v>0</v>
      </c>
      <c r="AO890" s="13"/>
      <c r="AP890" s="13"/>
      <c r="AQ890" s="19" t="str">
        <f t="shared" si="56"/>
        <v/>
      </c>
      <c r="AU890" s="19" t="str">
        <f t="shared" si="57"/>
        <v/>
      </c>
    </row>
    <row r="891" spans="3:47" ht="25.05" customHeight="1">
      <c r="C891" s="17" t="str">
        <f>IF($A891="","",IF(VLOOKUP($A891,Spiele!$A$2:$D$16,3,FALSE)=$B891,"H","G"))</f>
        <v/>
      </c>
      <c r="D891" s="17" t="str">
        <f>IF($B891="","",IF(VLOOKUP($A891,Spiele!$A$2:$F$16,3,FALSE)=$B891,VLOOKUP($A891,Spiele!$A$2:$F$16,4,FALSE),VLOOKUP($A891,Spiele!$A$2:$F$16,3,FALSE)))</f>
        <v/>
      </c>
      <c r="E891" s="18">
        <f>IF(Abschlüsse[[#This Row],[Ergeb]]="ET",0,COUNTIFS($A$2:$A891,$A891,$B$2:$B891,$B891,$L$2:$L891,"&lt;&gt;ET"))</f>
        <v>0</v>
      </c>
      <c r="F891" s="11"/>
      <c r="G891" s="12"/>
      <c r="H891" s="18">
        <f>COUNTIFS('Rote Karten'!$A$2:$A$4,$A891,'Rote Karten'!$D$2:$D$4,"&lt;&gt;"&amp;$B891,'Rote Karten'!$B$2:$B$4,"&lt;"&amp;$F891,'Rote Karten'!$C$2:$C$4,"&lt;="&amp;$G891)-COUNTIFS('Rote Karten'!$A$2:$A$4,$A891,'Rote Karten'!$D$2:$D$4,$B891,'Rote Karten'!$B$2:$B$4,"&lt;"&amp;$F891,'Rote Karten'!$C$2:$C$4,"&lt;="&amp;$G891)</f>
        <v>0</v>
      </c>
      <c r="I891" s="17" t="str">
        <f>IF(OR($L891="Tor",$L891="ET"),_xlfn.IFNA(IF(VLOOKUP($A891,Spiele!$A$2:$C$16,3,FALSE)=$B891,COUNTIFS($L$2:$L891,"Tor",$B$2:$B891,$B891,$A$2:$A891,$A891)+COUNTIFS($L$2:$L891,"ET",$B$2:$B891,$B891,$A$2:$A891,$A891)&amp;":"&amp;COUNTIFS($L$2:$L891,"Tor",$B$2:$B891,"&lt;&gt;"&amp;$B891,$A$2:$A891,$A891)+COUNTIFS($L$2:$L891,"ET",$B$2:$B891,"&lt;&gt;"&amp;$B891,$A$2:$A891,$A891),COUNTIFS($L$2:$L891,"Tor",$B$2:$B891,"&lt;&gt;"&amp;$B891,$A$2:$A891,$A891)+COUNTIFS($L$2:$L891,"ET",$B$2:$B891,"&lt;&gt;"&amp;$B891,$A$2:$A891,$A891)&amp;":"&amp;COUNTIFS($L$2:$L891,"Tor",$B$2:$B891,$B891,$A$2:$A891,$A891)+COUNTIFS($L$2:$L891,"ET",$B$2:$B891,$B891,$A$2:$A891,$A891)),""),"")</f>
        <v/>
      </c>
      <c r="J891" s="18" t="str">
        <f>_xlfn.IFNA(IF(VLOOKUP($A891,Spiele!$A$2:$D$16,3,FALSE)=$B891,(COUNTIFS($L$1:$L890,"Tor",$B$1:$B890,$B891,$A$1:$A890,$A891)+COUNTIFS($L$1:$L890,"ET",$B$1:$B890,$B891,$A$1:$A890,$A891))-(COUNTIFS($L$1:$L890,"Tor",$B$1:$B890,"&lt;&gt;"&amp;$B891,$A$1:$A890,$A891)+COUNTIFS($L$1:$L890,"ET",$B$1:$B890,"&lt;&gt;"&amp;$B891,$A$1:$A890,$A891)),(COUNTIFS($L$1:$L890,"Tor",$B$1:$B890,$B891,$A$1:$A890,$A891)+COUNTIFS($L$1:$L890,"ET",$B$1:$B890,$B891,$A$1:$A890,$A891))-(COUNTIFS($L$1:$L890,"Tor",$B$1:$B890,"&lt;&gt;"&amp;$B891,$A$1:$A890,$A891)+COUNTIFS($L$1:$L890,"ET",$B$1:$B890,"&lt;&gt;"&amp;$B891,$A$1:$A890,$A891))),"")</f>
        <v/>
      </c>
      <c r="O891" s="17"/>
      <c r="AC891" s="14"/>
      <c r="AD891" s="14"/>
      <c r="AE891" s="18"/>
      <c r="AH891" s="19">
        <f t="shared" si="54"/>
        <v>0</v>
      </c>
      <c r="AI891" s="19">
        <f t="shared" si="55"/>
        <v>180</v>
      </c>
      <c r="AM891" s="19">
        <f>IF(Abschlüsse[[#This Row],[Ergeb]]="ET","",SQRT(($AF891-$AK891)^2+($AG891-$AL891)^2))</f>
        <v>0</v>
      </c>
      <c r="AO891" s="13"/>
      <c r="AP891" s="13"/>
      <c r="AQ891" s="19" t="str">
        <f t="shared" si="56"/>
        <v/>
      </c>
      <c r="AU891" s="19" t="str">
        <f t="shared" si="57"/>
        <v/>
      </c>
    </row>
    <row r="892" spans="3:47" ht="25.05" customHeight="1">
      <c r="C892" s="17" t="str">
        <f>IF($A892="","",IF(VLOOKUP($A892,Spiele!$A$2:$D$16,3,FALSE)=$B892,"H","G"))</f>
        <v/>
      </c>
      <c r="D892" s="17" t="str">
        <f>IF($B892="","",IF(VLOOKUP($A892,Spiele!$A$2:$F$16,3,FALSE)=$B892,VLOOKUP($A892,Spiele!$A$2:$F$16,4,FALSE),VLOOKUP($A892,Spiele!$A$2:$F$16,3,FALSE)))</f>
        <v/>
      </c>
      <c r="E892" s="18">
        <f>IF(Abschlüsse[[#This Row],[Ergeb]]="ET",0,COUNTIFS($A$2:$A892,$A892,$B$2:$B892,$B892,$L$2:$L892,"&lt;&gt;ET"))</f>
        <v>0</v>
      </c>
      <c r="F892" s="11"/>
      <c r="G892" s="12"/>
      <c r="H892" s="18">
        <f>COUNTIFS('Rote Karten'!$A$2:$A$4,$A892,'Rote Karten'!$D$2:$D$4,"&lt;&gt;"&amp;$B892,'Rote Karten'!$B$2:$B$4,"&lt;"&amp;$F892,'Rote Karten'!$C$2:$C$4,"&lt;="&amp;$G892)-COUNTIFS('Rote Karten'!$A$2:$A$4,$A892,'Rote Karten'!$D$2:$D$4,$B892,'Rote Karten'!$B$2:$B$4,"&lt;"&amp;$F892,'Rote Karten'!$C$2:$C$4,"&lt;="&amp;$G892)</f>
        <v>0</v>
      </c>
      <c r="I892" s="17" t="str">
        <f>IF(OR($L892="Tor",$L892="ET"),_xlfn.IFNA(IF(VLOOKUP($A892,Spiele!$A$2:$C$16,3,FALSE)=$B892,COUNTIFS($L$2:$L892,"Tor",$B$2:$B892,$B892,$A$2:$A892,$A892)+COUNTIFS($L$2:$L892,"ET",$B$2:$B892,$B892,$A$2:$A892,$A892)&amp;":"&amp;COUNTIFS($L$2:$L892,"Tor",$B$2:$B892,"&lt;&gt;"&amp;$B892,$A$2:$A892,$A892)+COUNTIFS($L$2:$L892,"ET",$B$2:$B892,"&lt;&gt;"&amp;$B892,$A$2:$A892,$A892),COUNTIFS($L$2:$L892,"Tor",$B$2:$B892,"&lt;&gt;"&amp;$B892,$A$2:$A892,$A892)+COUNTIFS($L$2:$L892,"ET",$B$2:$B892,"&lt;&gt;"&amp;$B892,$A$2:$A892,$A892)&amp;":"&amp;COUNTIFS($L$2:$L892,"Tor",$B$2:$B892,$B892,$A$2:$A892,$A892)+COUNTIFS($L$2:$L892,"ET",$B$2:$B892,$B892,$A$2:$A892,$A892)),""),"")</f>
        <v/>
      </c>
      <c r="J892" s="18" t="str">
        <f>_xlfn.IFNA(IF(VLOOKUP($A892,Spiele!$A$2:$D$16,3,FALSE)=$B892,(COUNTIFS($L$1:$L891,"Tor",$B$1:$B891,$B892,$A$1:$A891,$A892)+COUNTIFS($L$1:$L891,"ET",$B$1:$B891,$B892,$A$1:$A891,$A892))-(COUNTIFS($L$1:$L891,"Tor",$B$1:$B891,"&lt;&gt;"&amp;$B892,$A$1:$A891,$A892)+COUNTIFS($L$1:$L891,"ET",$B$1:$B891,"&lt;&gt;"&amp;$B892,$A$1:$A891,$A892)),(COUNTIFS($L$1:$L891,"Tor",$B$1:$B891,$B892,$A$1:$A891,$A892)+COUNTIFS($L$1:$L891,"ET",$B$1:$B891,$B892,$A$1:$A891,$A892))-(COUNTIFS($L$1:$L891,"Tor",$B$1:$B891,"&lt;&gt;"&amp;$B892,$A$1:$A891,$A892)+COUNTIFS($L$1:$L891,"ET",$B$1:$B891,"&lt;&gt;"&amp;$B892,$A$1:$A891,$A892))),"")</f>
        <v/>
      </c>
      <c r="O892" s="17"/>
      <c r="AC892" s="14"/>
      <c r="AD892" s="14"/>
      <c r="AE892" s="18"/>
      <c r="AH892" s="19">
        <f t="shared" si="54"/>
        <v>0</v>
      </c>
      <c r="AI892" s="19">
        <f t="shared" si="55"/>
        <v>180</v>
      </c>
      <c r="AM892" s="19">
        <f>IF(Abschlüsse[[#This Row],[Ergeb]]="ET","",SQRT(($AF892-$AK892)^2+($AG892-$AL892)^2))</f>
        <v>0</v>
      </c>
      <c r="AO892" s="13"/>
      <c r="AP892" s="13"/>
      <c r="AQ892" s="19" t="str">
        <f t="shared" si="56"/>
        <v/>
      </c>
      <c r="AU892" s="19" t="str">
        <f t="shared" si="57"/>
        <v/>
      </c>
    </row>
    <row r="893" spans="3:47" ht="25.05" customHeight="1">
      <c r="C893" s="17" t="str">
        <f>IF($A893="","",IF(VLOOKUP($A893,Spiele!$A$2:$D$16,3,FALSE)=$B893,"H","G"))</f>
        <v/>
      </c>
      <c r="D893" s="17" t="str">
        <f>IF($B893="","",IF(VLOOKUP($A893,Spiele!$A$2:$F$16,3,FALSE)=$B893,VLOOKUP($A893,Spiele!$A$2:$F$16,4,FALSE),VLOOKUP($A893,Spiele!$A$2:$F$16,3,FALSE)))</f>
        <v/>
      </c>
      <c r="E893" s="18">
        <f>IF(Abschlüsse[[#This Row],[Ergeb]]="ET",0,COUNTIFS($A$2:$A893,$A893,$B$2:$B893,$B893,$L$2:$L893,"&lt;&gt;ET"))</f>
        <v>0</v>
      </c>
      <c r="F893" s="11"/>
      <c r="G893" s="12"/>
      <c r="H893" s="18">
        <f>COUNTIFS('Rote Karten'!$A$2:$A$4,$A893,'Rote Karten'!$D$2:$D$4,"&lt;&gt;"&amp;$B893,'Rote Karten'!$B$2:$B$4,"&lt;"&amp;$F893,'Rote Karten'!$C$2:$C$4,"&lt;="&amp;$G893)-COUNTIFS('Rote Karten'!$A$2:$A$4,$A893,'Rote Karten'!$D$2:$D$4,$B893,'Rote Karten'!$B$2:$B$4,"&lt;"&amp;$F893,'Rote Karten'!$C$2:$C$4,"&lt;="&amp;$G893)</f>
        <v>0</v>
      </c>
      <c r="I893" s="17" t="str">
        <f>IF(OR($L893="Tor",$L893="ET"),_xlfn.IFNA(IF(VLOOKUP($A893,Spiele!$A$2:$C$16,3,FALSE)=$B893,COUNTIFS($L$2:$L893,"Tor",$B$2:$B893,$B893,$A$2:$A893,$A893)+COUNTIFS($L$2:$L893,"ET",$B$2:$B893,$B893,$A$2:$A893,$A893)&amp;":"&amp;COUNTIFS($L$2:$L893,"Tor",$B$2:$B893,"&lt;&gt;"&amp;$B893,$A$2:$A893,$A893)+COUNTIFS($L$2:$L893,"ET",$B$2:$B893,"&lt;&gt;"&amp;$B893,$A$2:$A893,$A893),COUNTIFS($L$2:$L893,"Tor",$B$2:$B893,"&lt;&gt;"&amp;$B893,$A$2:$A893,$A893)+COUNTIFS($L$2:$L893,"ET",$B$2:$B893,"&lt;&gt;"&amp;$B893,$A$2:$A893,$A893)&amp;":"&amp;COUNTIFS($L$2:$L893,"Tor",$B$2:$B893,$B893,$A$2:$A893,$A893)+COUNTIFS($L$2:$L893,"ET",$B$2:$B893,$B893,$A$2:$A893,$A893)),""),"")</f>
        <v/>
      </c>
      <c r="J893" s="18" t="str">
        <f>_xlfn.IFNA(IF(VLOOKUP($A893,Spiele!$A$2:$D$16,3,FALSE)=$B893,(COUNTIFS($L$1:$L892,"Tor",$B$1:$B892,$B893,$A$1:$A892,$A893)+COUNTIFS($L$1:$L892,"ET",$B$1:$B892,$B893,$A$1:$A892,$A893))-(COUNTIFS($L$1:$L892,"Tor",$B$1:$B892,"&lt;&gt;"&amp;$B893,$A$1:$A892,$A893)+COUNTIFS($L$1:$L892,"ET",$B$1:$B892,"&lt;&gt;"&amp;$B893,$A$1:$A892,$A893)),(COUNTIFS($L$1:$L892,"Tor",$B$1:$B892,$B893,$A$1:$A892,$A893)+COUNTIFS($L$1:$L892,"ET",$B$1:$B892,$B893,$A$1:$A892,$A893))-(COUNTIFS($L$1:$L892,"Tor",$B$1:$B892,"&lt;&gt;"&amp;$B893,$A$1:$A892,$A893)+COUNTIFS($L$1:$L892,"ET",$B$1:$B892,"&lt;&gt;"&amp;$B893,$A$1:$A892,$A893))),"")</f>
        <v/>
      </c>
      <c r="O893" s="17"/>
      <c r="AC893" s="14"/>
      <c r="AD893" s="14"/>
      <c r="AE893" s="18"/>
      <c r="AH893" s="19">
        <f t="shared" si="54"/>
        <v>0</v>
      </c>
      <c r="AI893" s="19">
        <f t="shared" si="55"/>
        <v>180</v>
      </c>
      <c r="AM893" s="19">
        <f>IF(Abschlüsse[[#This Row],[Ergeb]]="ET","",SQRT(($AF893-$AK893)^2+($AG893-$AL893)^2))</f>
        <v>0</v>
      </c>
      <c r="AO893" s="13"/>
      <c r="AP893" s="13"/>
      <c r="AQ893" s="19" t="str">
        <f t="shared" si="56"/>
        <v/>
      </c>
      <c r="AU893" s="19" t="str">
        <f t="shared" si="57"/>
        <v/>
      </c>
    </row>
    <row r="894" spans="3:47" ht="25.05" customHeight="1">
      <c r="C894" s="17" t="str">
        <f>IF($A894="","",IF(VLOOKUP($A894,Spiele!$A$2:$D$16,3,FALSE)=$B894,"H","G"))</f>
        <v/>
      </c>
      <c r="D894" s="17" t="str">
        <f>IF($B894="","",IF(VLOOKUP($A894,Spiele!$A$2:$F$16,3,FALSE)=$B894,VLOOKUP($A894,Spiele!$A$2:$F$16,4,FALSE),VLOOKUP($A894,Spiele!$A$2:$F$16,3,FALSE)))</f>
        <v/>
      </c>
      <c r="E894" s="18">
        <f>IF(Abschlüsse[[#This Row],[Ergeb]]="ET",0,COUNTIFS($A$2:$A894,$A894,$B$2:$B894,$B894,$L$2:$L894,"&lt;&gt;ET"))</f>
        <v>0</v>
      </c>
      <c r="F894" s="11"/>
      <c r="G894" s="12"/>
      <c r="H894" s="18">
        <f>COUNTIFS('Rote Karten'!$A$2:$A$4,$A894,'Rote Karten'!$D$2:$D$4,"&lt;&gt;"&amp;$B894,'Rote Karten'!$B$2:$B$4,"&lt;"&amp;$F894,'Rote Karten'!$C$2:$C$4,"&lt;="&amp;$G894)-COUNTIFS('Rote Karten'!$A$2:$A$4,$A894,'Rote Karten'!$D$2:$D$4,$B894,'Rote Karten'!$B$2:$B$4,"&lt;"&amp;$F894,'Rote Karten'!$C$2:$C$4,"&lt;="&amp;$G894)</f>
        <v>0</v>
      </c>
      <c r="I894" s="17" t="str">
        <f>IF(OR($L894="Tor",$L894="ET"),_xlfn.IFNA(IF(VLOOKUP($A894,Spiele!$A$2:$C$16,3,FALSE)=$B894,COUNTIFS($L$2:$L894,"Tor",$B$2:$B894,$B894,$A$2:$A894,$A894)+COUNTIFS($L$2:$L894,"ET",$B$2:$B894,$B894,$A$2:$A894,$A894)&amp;":"&amp;COUNTIFS($L$2:$L894,"Tor",$B$2:$B894,"&lt;&gt;"&amp;$B894,$A$2:$A894,$A894)+COUNTIFS($L$2:$L894,"ET",$B$2:$B894,"&lt;&gt;"&amp;$B894,$A$2:$A894,$A894),COUNTIFS($L$2:$L894,"Tor",$B$2:$B894,"&lt;&gt;"&amp;$B894,$A$2:$A894,$A894)+COUNTIFS($L$2:$L894,"ET",$B$2:$B894,"&lt;&gt;"&amp;$B894,$A$2:$A894,$A894)&amp;":"&amp;COUNTIFS($L$2:$L894,"Tor",$B$2:$B894,$B894,$A$2:$A894,$A894)+COUNTIFS($L$2:$L894,"ET",$B$2:$B894,$B894,$A$2:$A894,$A894)),""),"")</f>
        <v/>
      </c>
      <c r="J894" s="18" t="str">
        <f>_xlfn.IFNA(IF(VLOOKUP($A894,Spiele!$A$2:$D$16,3,FALSE)=$B894,(COUNTIFS($L$1:$L893,"Tor",$B$1:$B893,$B894,$A$1:$A893,$A894)+COUNTIFS($L$1:$L893,"ET",$B$1:$B893,$B894,$A$1:$A893,$A894))-(COUNTIFS($L$1:$L893,"Tor",$B$1:$B893,"&lt;&gt;"&amp;$B894,$A$1:$A893,$A894)+COUNTIFS($L$1:$L893,"ET",$B$1:$B893,"&lt;&gt;"&amp;$B894,$A$1:$A893,$A894)),(COUNTIFS($L$1:$L893,"Tor",$B$1:$B893,$B894,$A$1:$A893,$A894)+COUNTIFS($L$1:$L893,"ET",$B$1:$B893,$B894,$A$1:$A893,$A894))-(COUNTIFS($L$1:$L893,"Tor",$B$1:$B893,"&lt;&gt;"&amp;$B894,$A$1:$A893,$A894)+COUNTIFS($L$1:$L893,"ET",$B$1:$B893,"&lt;&gt;"&amp;$B894,$A$1:$A893,$A894))),"")</f>
        <v/>
      </c>
      <c r="O894" s="17"/>
      <c r="AC894" s="14"/>
      <c r="AD894" s="14"/>
      <c r="AE894" s="18"/>
      <c r="AH894" s="19">
        <f t="shared" si="54"/>
        <v>0</v>
      </c>
      <c r="AI894" s="19">
        <f t="shared" si="55"/>
        <v>180</v>
      </c>
      <c r="AM894" s="19">
        <f>IF(Abschlüsse[[#This Row],[Ergeb]]="ET","",SQRT(($AF894-$AK894)^2+($AG894-$AL894)^2))</f>
        <v>0</v>
      </c>
      <c r="AO894" s="13"/>
      <c r="AP894" s="13"/>
      <c r="AQ894" s="19" t="str">
        <f t="shared" si="56"/>
        <v/>
      </c>
      <c r="AU894" s="19" t="str">
        <f t="shared" si="57"/>
        <v/>
      </c>
    </row>
    <row r="895" spans="3:47" ht="25.05" customHeight="1">
      <c r="C895" s="17" t="str">
        <f>IF($A895="","",IF(VLOOKUP($A895,Spiele!$A$2:$D$16,3,FALSE)=$B895,"H","G"))</f>
        <v/>
      </c>
      <c r="D895" s="17" t="str">
        <f>IF($B895="","",IF(VLOOKUP($A895,Spiele!$A$2:$F$16,3,FALSE)=$B895,VLOOKUP($A895,Spiele!$A$2:$F$16,4,FALSE),VLOOKUP($A895,Spiele!$A$2:$F$16,3,FALSE)))</f>
        <v/>
      </c>
      <c r="E895" s="18">
        <f>IF(Abschlüsse[[#This Row],[Ergeb]]="ET",0,COUNTIFS($A$2:$A895,$A895,$B$2:$B895,$B895,$L$2:$L895,"&lt;&gt;ET"))</f>
        <v>0</v>
      </c>
      <c r="F895" s="11"/>
      <c r="G895" s="12"/>
      <c r="H895" s="18">
        <f>COUNTIFS('Rote Karten'!$A$2:$A$4,$A895,'Rote Karten'!$D$2:$D$4,"&lt;&gt;"&amp;$B895,'Rote Karten'!$B$2:$B$4,"&lt;"&amp;$F895,'Rote Karten'!$C$2:$C$4,"&lt;="&amp;$G895)-COUNTIFS('Rote Karten'!$A$2:$A$4,$A895,'Rote Karten'!$D$2:$D$4,$B895,'Rote Karten'!$B$2:$B$4,"&lt;"&amp;$F895,'Rote Karten'!$C$2:$C$4,"&lt;="&amp;$G895)</f>
        <v>0</v>
      </c>
      <c r="I895" s="17" t="str">
        <f>IF(OR($L895="Tor",$L895="ET"),_xlfn.IFNA(IF(VLOOKUP($A895,Spiele!$A$2:$C$16,3,FALSE)=$B895,COUNTIFS($L$2:$L895,"Tor",$B$2:$B895,$B895,$A$2:$A895,$A895)+COUNTIFS($L$2:$L895,"ET",$B$2:$B895,$B895,$A$2:$A895,$A895)&amp;":"&amp;COUNTIFS($L$2:$L895,"Tor",$B$2:$B895,"&lt;&gt;"&amp;$B895,$A$2:$A895,$A895)+COUNTIFS($L$2:$L895,"ET",$B$2:$B895,"&lt;&gt;"&amp;$B895,$A$2:$A895,$A895),COUNTIFS($L$2:$L895,"Tor",$B$2:$B895,"&lt;&gt;"&amp;$B895,$A$2:$A895,$A895)+COUNTIFS($L$2:$L895,"ET",$B$2:$B895,"&lt;&gt;"&amp;$B895,$A$2:$A895,$A895)&amp;":"&amp;COUNTIFS($L$2:$L895,"Tor",$B$2:$B895,$B895,$A$2:$A895,$A895)+COUNTIFS($L$2:$L895,"ET",$B$2:$B895,$B895,$A$2:$A895,$A895)),""),"")</f>
        <v/>
      </c>
      <c r="J895" s="18" t="str">
        <f>_xlfn.IFNA(IF(VLOOKUP($A895,Spiele!$A$2:$D$16,3,FALSE)=$B895,(COUNTIFS($L$1:$L894,"Tor",$B$1:$B894,$B895,$A$1:$A894,$A895)+COUNTIFS($L$1:$L894,"ET",$B$1:$B894,$B895,$A$1:$A894,$A895))-(COUNTIFS($L$1:$L894,"Tor",$B$1:$B894,"&lt;&gt;"&amp;$B895,$A$1:$A894,$A895)+COUNTIFS($L$1:$L894,"ET",$B$1:$B894,"&lt;&gt;"&amp;$B895,$A$1:$A894,$A895)),(COUNTIFS($L$1:$L894,"Tor",$B$1:$B894,$B895,$A$1:$A894,$A895)+COUNTIFS($L$1:$L894,"ET",$B$1:$B894,$B895,$A$1:$A894,$A895))-(COUNTIFS($L$1:$L894,"Tor",$B$1:$B894,"&lt;&gt;"&amp;$B895,$A$1:$A894,$A895)+COUNTIFS($L$1:$L894,"ET",$B$1:$B894,"&lt;&gt;"&amp;$B895,$A$1:$A894,$A895))),"")</f>
        <v/>
      </c>
      <c r="O895" s="17"/>
      <c r="AC895" s="14"/>
      <c r="AD895" s="14"/>
      <c r="AE895" s="18"/>
      <c r="AH895" s="19">
        <f t="shared" si="54"/>
        <v>0</v>
      </c>
      <c r="AI895" s="19">
        <f t="shared" si="55"/>
        <v>180</v>
      </c>
      <c r="AM895" s="19">
        <f>IF(Abschlüsse[[#This Row],[Ergeb]]="ET","",SQRT(($AF895-$AK895)^2+($AG895-$AL895)^2))</f>
        <v>0</v>
      </c>
      <c r="AO895" s="13"/>
      <c r="AP895" s="13"/>
      <c r="AQ895" s="19" t="str">
        <f t="shared" si="56"/>
        <v/>
      </c>
      <c r="AU895" s="19" t="str">
        <f t="shared" si="57"/>
        <v/>
      </c>
    </row>
    <row r="896" spans="3:47" ht="25.05" customHeight="1">
      <c r="C896" s="17" t="str">
        <f>IF($A896="","",IF(VLOOKUP($A896,Spiele!$A$2:$D$16,3,FALSE)=$B896,"H","G"))</f>
        <v/>
      </c>
      <c r="D896" s="17" t="str">
        <f>IF($B896="","",IF(VLOOKUP($A896,Spiele!$A$2:$F$16,3,FALSE)=$B896,VLOOKUP($A896,Spiele!$A$2:$F$16,4,FALSE),VLOOKUP($A896,Spiele!$A$2:$F$16,3,FALSE)))</f>
        <v/>
      </c>
      <c r="E896" s="18">
        <f>IF(Abschlüsse[[#This Row],[Ergeb]]="ET",0,COUNTIFS($A$2:$A896,$A896,$B$2:$B896,$B896,$L$2:$L896,"&lt;&gt;ET"))</f>
        <v>0</v>
      </c>
      <c r="F896" s="11"/>
      <c r="G896" s="12"/>
      <c r="H896" s="18">
        <f>COUNTIFS('Rote Karten'!$A$2:$A$4,$A896,'Rote Karten'!$D$2:$D$4,"&lt;&gt;"&amp;$B896,'Rote Karten'!$B$2:$B$4,"&lt;"&amp;$F896,'Rote Karten'!$C$2:$C$4,"&lt;="&amp;$G896)-COUNTIFS('Rote Karten'!$A$2:$A$4,$A896,'Rote Karten'!$D$2:$D$4,$B896,'Rote Karten'!$B$2:$B$4,"&lt;"&amp;$F896,'Rote Karten'!$C$2:$C$4,"&lt;="&amp;$G896)</f>
        <v>0</v>
      </c>
      <c r="I896" s="17" t="str">
        <f>IF(OR($L896="Tor",$L896="ET"),_xlfn.IFNA(IF(VLOOKUP($A896,Spiele!$A$2:$C$16,3,FALSE)=$B896,COUNTIFS($L$2:$L896,"Tor",$B$2:$B896,$B896,$A$2:$A896,$A896)+COUNTIFS($L$2:$L896,"ET",$B$2:$B896,$B896,$A$2:$A896,$A896)&amp;":"&amp;COUNTIFS($L$2:$L896,"Tor",$B$2:$B896,"&lt;&gt;"&amp;$B896,$A$2:$A896,$A896)+COUNTIFS($L$2:$L896,"ET",$B$2:$B896,"&lt;&gt;"&amp;$B896,$A$2:$A896,$A896),COUNTIFS($L$2:$L896,"Tor",$B$2:$B896,"&lt;&gt;"&amp;$B896,$A$2:$A896,$A896)+COUNTIFS($L$2:$L896,"ET",$B$2:$B896,"&lt;&gt;"&amp;$B896,$A$2:$A896,$A896)&amp;":"&amp;COUNTIFS($L$2:$L896,"Tor",$B$2:$B896,$B896,$A$2:$A896,$A896)+COUNTIFS($L$2:$L896,"ET",$B$2:$B896,$B896,$A$2:$A896,$A896)),""),"")</f>
        <v/>
      </c>
      <c r="J896" s="18" t="str">
        <f>_xlfn.IFNA(IF(VLOOKUP($A896,Spiele!$A$2:$D$16,3,FALSE)=$B896,(COUNTIFS($L$1:$L895,"Tor",$B$1:$B895,$B896,$A$1:$A895,$A896)+COUNTIFS($L$1:$L895,"ET",$B$1:$B895,$B896,$A$1:$A895,$A896))-(COUNTIFS($L$1:$L895,"Tor",$B$1:$B895,"&lt;&gt;"&amp;$B896,$A$1:$A895,$A896)+COUNTIFS($L$1:$L895,"ET",$B$1:$B895,"&lt;&gt;"&amp;$B896,$A$1:$A895,$A896)),(COUNTIFS($L$1:$L895,"Tor",$B$1:$B895,$B896,$A$1:$A895,$A896)+COUNTIFS($L$1:$L895,"ET",$B$1:$B895,$B896,$A$1:$A895,$A896))-(COUNTIFS($L$1:$L895,"Tor",$B$1:$B895,"&lt;&gt;"&amp;$B896,$A$1:$A895,$A896)+COUNTIFS($L$1:$L895,"ET",$B$1:$B895,"&lt;&gt;"&amp;$B896,$A$1:$A895,$A896))),"")</f>
        <v/>
      </c>
      <c r="O896" s="17"/>
      <c r="AC896" s="14"/>
      <c r="AD896" s="14"/>
      <c r="AE896" s="18"/>
      <c r="AH896" s="19">
        <f t="shared" si="54"/>
        <v>0</v>
      </c>
      <c r="AI896" s="19">
        <f t="shared" si="55"/>
        <v>180</v>
      </c>
      <c r="AM896" s="19">
        <f>IF(Abschlüsse[[#This Row],[Ergeb]]="ET","",SQRT(($AF896-$AK896)^2+($AG896-$AL896)^2))</f>
        <v>0</v>
      </c>
      <c r="AO896" s="13"/>
      <c r="AP896" s="13"/>
      <c r="AQ896" s="19" t="str">
        <f t="shared" si="56"/>
        <v/>
      </c>
      <c r="AU896" s="19" t="str">
        <f t="shared" si="57"/>
        <v/>
      </c>
    </row>
    <row r="897" spans="3:47" ht="25.05" customHeight="1">
      <c r="C897" s="17" t="str">
        <f>IF($A897="","",IF(VLOOKUP($A897,Spiele!$A$2:$D$16,3,FALSE)=$B897,"H","G"))</f>
        <v/>
      </c>
      <c r="D897" s="17" t="str">
        <f>IF($B897="","",IF(VLOOKUP($A897,Spiele!$A$2:$F$16,3,FALSE)=$B897,VLOOKUP($A897,Spiele!$A$2:$F$16,4,FALSE),VLOOKUP($A897,Spiele!$A$2:$F$16,3,FALSE)))</f>
        <v/>
      </c>
      <c r="E897" s="18">
        <f>IF(Abschlüsse[[#This Row],[Ergeb]]="ET",0,COUNTIFS($A$2:$A897,$A897,$B$2:$B897,$B897,$L$2:$L897,"&lt;&gt;ET"))</f>
        <v>0</v>
      </c>
      <c r="F897" s="11"/>
      <c r="G897" s="12"/>
      <c r="H897" s="18">
        <f>COUNTIFS('Rote Karten'!$A$2:$A$4,$A897,'Rote Karten'!$D$2:$D$4,"&lt;&gt;"&amp;$B897,'Rote Karten'!$B$2:$B$4,"&lt;"&amp;$F897,'Rote Karten'!$C$2:$C$4,"&lt;="&amp;$G897)-COUNTIFS('Rote Karten'!$A$2:$A$4,$A897,'Rote Karten'!$D$2:$D$4,$B897,'Rote Karten'!$B$2:$B$4,"&lt;"&amp;$F897,'Rote Karten'!$C$2:$C$4,"&lt;="&amp;$G897)</f>
        <v>0</v>
      </c>
      <c r="I897" s="17" t="str">
        <f>IF(OR($L897="Tor",$L897="ET"),_xlfn.IFNA(IF(VLOOKUP($A897,Spiele!$A$2:$C$16,3,FALSE)=$B897,COUNTIFS($L$2:$L897,"Tor",$B$2:$B897,$B897,$A$2:$A897,$A897)+COUNTIFS($L$2:$L897,"ET",$B$2:$B897,$B897,$A$2:$A897,$A897)&amp;":"&amp;COUNTIFS($L$2:$L897,"Tor",$B$2:$B897,"&lt;&gt;"&amp;$B897,$A$2:$A897,$A897)+COUNTIFS($L$2:$L897,"ET",$B$2:$B897,"&lt;&gt;"&amp;$B897,$A$2:$A897,$A897),COUNTIFS($L$2:$L897,"Tor",$B$2:$B897,"&lt;&gt;"&amp;$B897,$A$2:$A897,$A897)+COUNTIFS($L$2:$L897,"ET",$B$2:$B897,"&lt;&gt;"&amp;$B897,$A$2:$A897,$A897)&amp;":"&amp;COUNTIFS($L$2:$L897,"Tor",$B$2:$B897,$B897,$A$2:$A897,$A897)+COUNTIFS($L$2:$L897,"ET",$B$2:$B897,$B897,$A$2:$A897,$A897)),""),"")</f>
        <v/>
      </c>
      <c r="J897" s="18" t="str">
        <f>_xlfn.IFNA(IF(VLOOKUP($A897,Spiele!$A$2:$D$16,3,FALSE)=$B897,(COUNTIFS($L$1:$L896,"Tor",$B$1:$B896,$B897,$A$1:$A896,$A897)+COUNTIFS($L$1:$L896,"ET",$B$1:$B896,$B897,$A$1:$A896,$A897))-(COUNTIFS($L$1:$L896,"Tor",$B$1:$B896,"&lt;&gt;"&amp;$B897,$A$1:$A896,$A897)+COUNTIFS($L$1:$L896,"ET",$B$1:$B896,"&lt;&gt;"&amp;$B897,$A$1:$A896,$A897)),(COUNTIFS($L$1:$L896,"Tor",$B$1:$B896,$B897,$A$1:$A896,$A897)+COUNTIFS($L$1:$L896,"ET",$B$1:$B896,$B897,$A$1:$A896,$A897))-(COUNTIFS($L$1:$L896,"Tor",$B$1:$B896,"&lt;&gt;"&amp;$B897,$A$1:$A896,$A897)+COUNTIFS($L$1:$L896,"ET",$B$1:$B896,"&lt;&gt;"&amp;$B897,$A$1:$A896,$A897))),"")</f>
        <v/>
      </c>
      <c r="O897" s="17"/>
      <c r="AC897" s="14"/>
      <c r="AD897" s="14"/>
      <c r="AE897" s="18"/>
      <c r="AH897" s="19">
        <f t="shared" si="54"/>
        <v>0</v>
      </c>
      <c r="AI897" s="19">
        <f t="shared" si="55"/>
        <v>180</v>
      </c>
      <c r="AM897" s="19">
        <f>IF(Abschlüsse[[#This Row],[Ergeb]]="ET","",SQRT(($AF897-$AK897)^2+($AG897-$AL897)^2))</f>
        <v>0</v>
      </c>
      <c r="AO897" s="13"/>
      <c r="AP897" s="13"/>
      <c r="AQ897" s="19" t="str">
        <f t="shared" si="56"/>
        <v/>
      </c>
      <c r="AU897" s="19" t="str">
        <f t="shared" si="57"/>
        <v/>
      </c>
    </row>
    <row r="898" spans="3:47" ht="25.05" customHeight="1">
      <c r="C898" s="17" t="str">
        <f>IF($A898="","",IF(VLOOKUP($A898,Spiele!$A$2:$D$16,3,FALSE)=$B898,"H","G"))</f>
        <v/>
      </c>
      <c r="D898" s="17" t="str">
        <f>IF($B898="","",IF(VLOOKUP($A898,Spiele!$A$2:$F$16,3,FALSE)=$B898,VLOOKUP($A898,Spiele!$A$2:$F$16,4,FALSE),VLOOKUP($A898,Spiele!$A$2:$F$16,3,FALSE)))</f>
        <v/>
      </c>
      <c r="E898" s="18">
        <f>IF(Abschlüsse[[#This Row],[Ergeb]]="ET",0,COUNTIFS($A$2:$A898,$A898,$B$2:$B898,$B898,$L$2:$L898,"&lt;&gt;ET"))</f>
        <v>0</v>
      </c>
      <c r="F898" s="11"/>
      <c r="G898" s="12"/>
      <c r="H898" s="18">
        <f>COUNTIFS('Rote Karten'!$A$2:$A$4,$A898,'Rote Karten'!$D$2:$D$4,"&lt;&gt;"&amp;$B898,'Rote Karten'!$B$2:$B$4,"&lt;"&amp;$F898,'Rote Karten'!$C$2:$C$4,"&lt;="&amp;$G898)-COUNTIFS('Rote Karten'!$A$2:$A$4,$A898,'Rote Karten'!$D$2:$D$4,$B898,'Rote Karten'!$B$2:$B$4,"&lt;"&amp;$F898,'Rote Karten'!$C$2:$C$4,"&lt;="&amp;$G898)</f>
        <v>0</v>
      </c>
      <c r="I898" s="17" t="str">
        <f>IF(OR($L898="Tor",$L898="ET"),_xlfn.IFNA(IF(VLOOKUP($A898,Spiele!$A$2:$C$16,3,FALSE)=$B898,COUNTIFS($L$2:$L898,"Tor",$B$2:$B898,$B898,$A$2:$A898,$A898)+COUNTIFS($L$2:$L898,"ET",$B$2:$B898,$B898,$A$2:$A898,$A898)&amp;":"&amp;COUNTIFS($L$2:$L898,"Tor",$B$2:$B898,"&lt;&gt;"&amp;$B898,$A$2:$A898,$A898)+COUNTIFS($L$2:$L898,"ET",$B$2:$B898,"&lt;&gt;"&amp;$B898,$A$2:$A898,$A898),COUNTIFS($L$2:$L898,"Tor",$B$2:$B898,"&lt;&gt;"&amp;$B898,$A$2:$A898,$A898)+COUNTIFS($L$2:$L898,"ET",$B$2:$B898,"&lt;&gt;"&amp;$B898,$A$2:$A898,$A898)&amp;":"&amp;COUNTIFS($L$2:$L898,"Tor",$B$2:$B898,$B898,$A$2:$A898,$A898)+COUNTIFS($L$2:$L898,"ET",$B$2:$B898,$B898,$A$2:$A898,$A898)),""),"")</f>
        <v/>
      </c>
      <c r="J898" s="18" t="str">
        <f>_xlfn.IFNA(IF(VLOOKUP($A898,Spiele!$A$2:$D$16,3,FALSE)=$B898,(COUNTIFS($L$1:$L897,"Tor",$B$1:$B897,$B898,$A$1:$A897,$A898)+COUNTIFS($L$1:$L897,"ET",$B$1:$B897,$B898,$A$1:$A897,$A898))-(COUNTIFS($L$1:$L897,"Tor",$B$1:$B897,"&lt;&gt;"&amp;$B898,$A$1:$A897,$A898)+COUNTIFS($L$1:$L897,"ET",$B$1:$B897,"&lt;&gt;"&amp;$B898,$A$1:$A897,$A898)),(COUNTIFS($L$1:$L897,"Tor",$B$1:$B897,$B898,$A$1:$A897,$A898)+COUNTIFS($L$1:$L897,"ET",$B$1:$B897,$B898,$A$1:$A897,$A898))-(COUNTIFS($L$1:$L897,"Tor",$B$1:$B897,"&lt;&gt;"&amp;$B898,$A$1:$A897,$A898)+COUNTIFS($L$1:$L897,"ET",$B$1:$B897,"&lt;&gt;"&amp;$B898,$A$1:$A897,$A898))),"")</f>
        <v/>
      </c>
      <c r="O898" s="17"/>
      <c r="AC898" s="14"/>
      <c r="AD898" s="14"/>
      <c r="AE898" s="18"/>
      <c r="AH898" s="19">
        <f t="shared" si="54"/>
        <v>0</v>
      </c>
      <c r="AI898" s="19">
        <f t="shared" si="55"/>
        <v>180</v>
      </c>
      <c r="AM898" s="19">
        <f>IF(Abschlüsse[[#This Row],[Ergeb]]="ET","",SQRT(($AF898-$AK898)^2+($AG898-$AL898)^2))</f>
        <v>0</v>
      </c>
      <c r="AO898" s="13"/>
      <c r="AP898" s="13"/>
      <c r="AQ898" s="19" t="str">
        <f t="shared" si="56"/>
        <v/>
      </c>
      <c r="AU898" s="19" t="str">
        <f t="shared" si="57"/>
        <v/>
      </c>
    </row>
    <row r="899" spans="3:47" ht="25.05" customHeight="1">
      <c r="C899" s="17" t="str">
        <f>IF($A899="","",IF(VLOOKUP($A899,Spiele!$A$2:$D$16,3,FALSE)=$B899,"H","G"))</f>
        <v/>
      </c>
      <c r="D899" s="17" t="str">
        <f>IF($B899="","",IF(VLOOKUP($A899,Spiele!$A$2:$F$16,3,FALSE)=$B899,VLOOKUP($A899,Spiele!$A$2:$F$16,4,FALSE),VLOOKUP($A899,Spiele!$A$2:$F$16,3,FALSE)))</f>
        <v/>
      </c>
      <c r="E899" s="18">
        <f>IF(Abschlüsse[[#This Row],[Ergeb]]="ET",0,COUNTIFS($A$2:$A899,$A899,$B$2:$B899,$B899,$L$2:$L899,"&lt;&gt;ET"))</f>
        <v>0</v>
      </c>
      <c r="F899" s="11"/>
      <c r="G899" s="12"/>
      <c r="H899" s="18">
        <f>COUNTIFS('Rote Karten'!$A$2:$A$4,$A899,'Rote Karten'!$D$2:$D$4,"&lt;&gt;"&amp;$B899,'Rote Karten'!$B$2:$B$4,"&lt;"&amp;$F899,'Rote Karten'!$C$2:$C$4,"&lt;="&amp;$G899)-COUNTIFS('Rote Karten'!$A$2:$A$4,$A899,'Rote Karten'!$D$2:$D$4,$B899,'Rote Karten'!$B$2:$B$4,"&lt;"&amp;$F899,'Rote Karten'!$C$2:$C$4,"&lt;="&amp;$G899)</f>
        <v>0</v>
      </c>
      <c r="I899" s="17" t="str">
        <f>IF(OR($L899="Tor",$L899="ET"),_xlfn.IFNA(IF(VLOOKUP($A899,Spiele!$A$2:$C$16,3,FALSE)=$B899,COUNTIFS($L$2:$L899,"Tor",$B$2:$B899,$B899,$A$2:$A899,$A899)+COUNTIFS($L$2:$L899,"ET",$B$2:$B899,$B899,$A$2:$A899,$A899)&amp;":"&amp;COUNTIFS($L$2:$L899,"Tor",$B$2:$B899,"&lt;&gt;"&amp;$B899,$A$2:$A899,$A899)+COUNTIFS($L$2:$L899,"ET",$B$2:$B899,"&lt;&gt;"&amp;$B899,$A$2:$A899,$A899),COUNTIFS($L$2:$L899,"Tor",$B$2:$B899,"&lt;&gt;"&amp;$B899,$A$2:$A899,$A899)+COUNTIFS($L$2:$L899,"ET",$B$2:$B899,"&lt;&gt;"&amp;$B899,$A$2:$A899,$A899)&amp;":"&amp;COUNTIFS($L$2:$L899,"Tor",$B$2:$B899,$B899,$A$2:$A899,$A899)+COUNTIFS($L$2:$L899,"ET",$B$2:$B899,$B899,$A$2:$A899,$A899)),""),"")</f>
        <v/>
      </c>
      <c r="J899" s="18" t="str">
        <f>_xlfn.IFNA(IF(VLOOKUP($A899,Spiele!$A$2:$D$16,3,FALSE)=$B899,(COUNTIFS($L$1:$L898,"Tor",$B$1:$B898,$B899,$A$1:$A898,$A899)+COUNTIFS($L$1:$L898,"ET",$B$1:$B898,$B899,$A$1:$A898,$A899))-(COUNTIFS($L$1:$L898,"Tor",$B$1:$B898,"&lt;&gt;"&amp;$B899,$A$1:$A898,$A899)+COUNTIFS($L$1:$L898,"ET",$B$1:$B898,"&lt;&gt;"&amp;$B899,$A$1:$A898,$A899)),(COUNTIFS($L$1:$L898,"Tor",$B$1:$B898,$B899,$A$1:$A898,$A899)+COUNTIFS($L$1:$L898,"ET",$B$1:$B898,$B899,$A$1:$A898,$A899))-(COUNTIFS($L$1:$L898,"Tor",$B$1:$B898,"&lt;&gt;"&amp;$B899,$A$1:$A898,$A899)+COUNTIFS($L$1:$L898,"ET",$B$1:$B898,"&lt;&gt;"&amp;$B899,$A$1:$A898,$A899))),"")</f>
        <v/>
      </c>
      <c r="O899" s="17"/>
      <c r="AC899" s="14"/>
      <c r="AD899" s="14"/>
      <c r="AE899" s="18"/>
      <c r="AH899" s="19">
        <f t="shared" ref="AH899:AH962" si="58">IF($L899="ET","",IF($AF899&gt;3.66,SQRT($AG899^2+($AF899-(7.32/2))^2),IF($AF899&lt;-3.66,SQRT($AG899^2+($AF899+(7.32/2))^2),$AG899)))</f>
        <v>0</v>
      </c>
      <c r="AI899" s="19">
        <f t="shared" ref="AI899:AI962" si="59">IF($L899="ET","",IF(DEGREES(ATAN((7.32*$AG899)/($AG899^2+$AF899^2-(7.32/2)^2)))&lt;=0,180+DEGREES(ATAN((7.32*$AG899)/($AG899^2+$AF899^2-(7.32/2)^2))),DEGREES(ATAN((7.32*$AG899)/($AG899^2+$AF899^2-(7.32/2)^2)))))</f>
        <v>180</v>
      </c>
      <c r="AM899" s="19">
        <f>IF(Abschlüsse[[#This Row],[Ergeb]]="ET","",SQRT(($AF899-$AK899)^2+($AG899-$AL899)^2))</f>
        <v>0</v>
      </c>
      <c r="AO899" s="13"/>
      <c r="AP899" s="13"/>
      <c r="AQ899" s="19" t="str">
        <f t="shared" si="56"/>
        <v/>
      </c>
      <c r="AU899" s="19" t="str">
        <f t="shared" si="57"/>
        <v/>
      </c>
    </row>
    <row r="900" spans="3:47" ht="25.05" customHeight="1">
      <c r="C900" s="17" t="str">
        <f>IF($A900="","",IF(VLOOKUP($A900,Spiele!$A$2:$D$16,3,FALSE)=$B900,"H","G"))</f>
        <v/>
      </c>
      <c r="D900" s="17" t="str">
        <f>IF($B900="","",IF(VLOOKUP($A900,Spiele!$A$2:$F$16,3,FALSE)=$B900,VLOOKUP($A900,Spiele!$A$2:$F$16,4,FALSE),VLOOKUP($A900,Spiele!$A$2:$F$16,3,FALSE)))</f>
        <v/>
      </c>
      <c r="E900" s="18">
        <f>IF(Abschlüsse[[#This Row],[Ergeb]]="ET",0,COUNTIFS($A$2:$A900,$A900,$B$2:$B900,$B900,$L$2:$L900,"&lt;&gt;ET"))</f>
        <v>0</v>
      </c>
      <c r="F900" s="11"/>
      <c r="G900" s="12"/>
      <c r="H900" s="18">
        <f>COUNTIFS('Rote Karten'!$A$2:$A$4,$A900,'Rote Karten'!$D$2:$D$4,"&lt;&gt;"&amp;$B900,'Rote Karten'!$B$2:$B$4,"&lt;"&amp;$F900,'Rote Karten'!$C$2:$C$4,"&lt;="&amp;$G900)-COUNTIFS('Rote Karten'!$A$2:$A$4,$A900,'Rote Karten'!$D$2:$D$4,$B900,'Rote Karten'!$B$2:$B$4,"&lt;"&amp;$F900,'Rote Karten'!$C$2:$C$4,"&lt;="&amp;$G900)</f>
        <v>0</v>
      </c>
      <c r="I900" s="17" t="str">
        <f>IF(OR($L900="Tor",$L900="ET"),_xlfn.IFNA(IF(VLOOKUP($A900,Spiele!$A$2:$C$16,3,FALSE)=$B900,COUNTIFS($L$2:$L900,"Tor",$B$2:$B900,$B900,$A$2:$A900,$A900)+COUNTIFS($L$2:$L900,"ET",$B$2:$B900,$B900,$A$2:$A900,$A900)&amp;":"&amp;COUNTIFS($L$2:$L900,"Tor",$B$2:$B900,"&lt;&gt;"&amp;$B900,$A$2:$A900,$A900)+COUNTIFS($L$2:$L900,"ET",$B$2:$B900,"&lt;&gt;"&amp;$B900,$A$2:$A900,$A900),COUNTIFS($L$2:$L900,"Tor",$B$2:$B900,"&lt;&gt;"&amp;$B900,$A$2:$A900,$A900)+COUNTIFS($L$2:$L900,"ET",$B$2:$B900,"&lt;&gt;"&amp;$B900,$A$2:$A900,$A900)&amp;":"&amp;COUNTIFS($L$2:$L900,"Tor",$B$2:$B900,$B900,$A$2:$A900,$A900)+COUNTIFS($L$2:$L900,"ET",$B$2:$B900,$B900,$A$2:$A900,$A900)),""),"")</f>
        <v/>
      </c>
      <c r="J900" s="18" t="str">
        <f>_xlfn.IFNA(IF(VLOOKUP($A900,Spiele!$A$2:$D$16,3,FALSE)=$B900,(COUNTIFS($L$1:$L899,"Tor",$B$1:$B899,$B900,$A$1:$A899,$A900)+COUNTIFS($L$1:$L899,"ET",$B$1:$B899,$B900,$A$1:$A899,$A900))-(COUNTIFS($L$1:$L899,"Tor",$B$1:$B899,"&lt;&gt;"&amp;$B900,$A$1:$A899,$A900)+COUNTIFS($L$1:$L899,"ET",$B$1:$B899,"&lt;&gt;"&amp;$B900,$A$1:$A899,$A900)),(COUNTIFS($L$1:$L899,"Tor",$B$1:$B899,$B900,$A$1:$A899,$A900)+COUNTIFS($L$1:$L899,"ET",$B$1:$B899,$B900,$A$1:$A899,$A900))-(COUNTIFS($L$1:$L899,"Tor",$B$1:$B899,"&lt;&gt;"&amp;$B900,$A$1:$A899,$A900)+COUNTIFS($L$1:$L899,"ET",$B$1:$B899,"&lt;&gt;"&amp;$B900,$A$1:$A899,$A900))),"")</f>
        <v/>
      </c>
      <c r="O900" s="17"/>
      <c r="AC900" s="14"/>
      <c r="AD900" s="14"/>
      <c r="AE900" s="18"/>
      <c r="AH900" s="19">
        <f t="shared" si="58"/>
        <v>0</v>
      </c>
      <c r="AI900" s="19">
        <f t="shared" si="59"/>
        <v>180</v>
      </c>
      <c r="AM900" s="19">
        <f>IF(Abschlüsse[[#This Row],[Ergeb]]="ET","",SQRT(($AF900-$AK900)^2+($AG900-$AL900)^2))</f>
        <v>0</v>
      </c>
      <c r="AO900" s="13"/>
      <c r="AP900" s="13"/>
      <c r="AQ900" s="19" t="str">
        <f t="shared" si="56"/>
        <v/>
      </c>
      <c r="AU900" s="19" t="str">
        <f t="shared" si="57"/>
        <v/>
      </c>
    </row>
    <row r="901" spans="3:47" ht="25.05" customHeight="1">
      <c r="C901" s="17" t="str">
        <f>IF($A901="","",IF(VLOOKUP($A901,Spiele!$A$2:$D$16,3,FALSE)=$B901,"H","G"))</f>
        <v/>
      </c>
      <c r="D901" s="17" t="str">
        <f>IF($B901="","",IF(VLOOKUP($A901,Spiele!$A$2:$F$16,3,FALSE)=$B901,VLOOKUP($A901,Spiele!$A$2:$F$16,4,FALSE),VLOOKUP($A901,Spiele!$A$2:$F$16,3,FALSE)))</f>
        <v/>
      </c>
      <c r="E901" s="18">
        <f>IF(Abschlüsse[[#This Row],[Ergeb]]="ET",0,COUNTIFS($A$2:$A901,$A901,$B$2:$B901,$B901,$L$2:$L901,"&lt;&gt;ET"))</f>
        <v>0</v>
      </c>
      <c r="F901" s="11"/>
      <c r="G901" s="12"/>
      <c r="H901" s="18">
        <f>COUNTIFS('Rote Karten'!$A$2:$A$4,$A901,'Rote Karten'!$D$2:$D$4,"&lt;&gt;"&amp;$B901,'Rote Karten'!$B$2:$B$4,"&lt;"&amp;$F901,'Rote Karten'!$C$2:$C$4,"&lt;="&amp;$G901)-COUNTIFS('Rote Karten'!$A$2:$A$4,$A901,'Rote Karten'!$D$2:$D$4,$B901,'Rote Karten'!$B$2:$B$4,"&lt;"&amp;$F901,'Rote Karten'!$C$2:$C$4,"&lt;="&amp;$G901)</f>
        <v>0</v>
      </c>
      <c r="I901" s="17" t="str">
        <f>IF(OR($L901="Tor",$L901="ET"),_xlfn.IFNA(IF(VLOOKUP($A901,Spiele!$A$2:$C$16,3,FALSE)=$B901,COUNTIFS($L$2:$L901,"Tor",$B$2:$B901,$B901,$A$2:$A901,$A901)+COUNTIFS($L$2:$L901,"ET",$B$2:$B901,$B901,$A$2:$A901,$A901)&amp;":"&amp;COUNTIFS($L$2:$L901,"Tor",$B$2:$B901,"&lt;&gt;"&amp;$B901,$A$2:$A901,$A901)+COUNTIFS($L$2:$L901,"ET",$B$2:$B901,"&lt;&gt;"&amp;$B901,$A$2:$A901,$A901),COUNTIFS($L$2:$L901,"Tor",$B$2:$B901,"&lt;&gt;"&amp;$B901,$A$2:$A901,$A901)+COUNTIFS($L$2:$L901,"ET",$B$2:$B901,"&lt;&gt;"&amp;$B901,$A$2:$A901,$A901)&amp;":"&amp;COUNTIFS($L$2:$L901,"Tor",$B$2:$B901,$B901,$A$2:$A901,$A901)+COUNTIFS($L$2:$L901,"ET",$B$2:$B901,$B901,$A$2:$A901,$A901)),""),"")</f>
        <v/>
      </c>
      <c r="J901" s="18" t="str">
        <f>_xlfn.IFNA(IF(VLOOKUP($A901,Spiele!$A$2:$D$16,3,FALSE)=$B901,(COUNTIFS($L$1:$L900,"Tor",$B$1:$B900,$B901,$A$1:$A900,$A901)+COUNTIFS($L$1:$L900,"ET",$B$1:$B900,$B901,$A$1:$A900,$A901))-(COUNTIFS($L$1:$L900,"Tor",$B$1:$B900,"&lt;&gt;"&amp;$B901,$A$1:$A900,$A901)+COUNTIFS($L$1:$L900,"ET",$B$1:$B900,"&lt;&gt;"&amp;$B901,$A$1:$A900,$A901)),(COUNTIFS($L$1:$L900,"Tor",$B$1:$B900,$B901,$A$1:$A900,$A901)+COUNTIFS($L$1:$L900,"ET",$B$1:$B900,$B901,$A$1:$A900,$A901))-(COUNTIFS($L$1:$L900,"Tor",$B$1:$B900,"&lt;&gt;"&amp;$B901,$A$1:$A900,$A901)+COUNTIFS($L$1:$L900,"ET",$B$1:$B900,"&lt;&gt;"&amp;$B901,$A$1:$A900,$A901))),"")</f>
        <v/>
      </c>
      <c r="O901" s="17"/>
      <c r="AC901" s="14"/>
      <c r="AD901" s="14"/>
      <c r="AE901" s="18"/>
      <c r="AH901" s="19">
        <f t="shared" si="58"/>
        <v>0</v>
      </c>
      <c r="AI901" s="19">
        <f t="shared" si="59"/>
        <v>180</v>
      </c>
      <c r="AM901" s="19">
        <f>IF(Abschlüsse[[#This Row],[Ergeb]]="ET","",SQRT(($AF901-$AK901)^2+($AG901-$AL901)^2))</f>
        <v>0</v>
      </c>
      <c r="AO901" s="13"/>
      <c r="AP901" s="13"/>
      <c r="AQ901" s="19" t="str">
        <f t="shared" si="56"/>
        <v/>
      </c>
      <c r="AU901" s="19" t="str">
        <f t="shared" si="57"/>
        <v/>
      </c>
    </row>
    <row r="902" spans="3:47" ht="25.05" customHeight="1">
      <c r="C902" s="17" t="str">
        <f>IF($A902="","",IF(VLOOKUP($A902,Spiele!$A$2:$D$16,3,FALSE)=$B902,"H","G"))</f>
        <v/>
      </c>
      <c r="D902" s="17" t="str">
        <f>IF($B902="","",IF(VLOOKUP($A902,Spiele!$A$2:$F$16,3,FALSE)=$B902,VLOOKUP($A902,Spiele!$A$2:$F$16,4,FALSE),VLOOKUP($A902,Spiele!$A$2:$F$16,3,FALSE)))</f>
        <v/>
      </c>
      <c r="E902" s="18">
        <f>IF(Abschlüsse[[#This Row],[Ergeb]]="ET",0,COUNTIFS($A$2:$A902,$A902,$B$2:$B902,$B902,$L$2:$L902,"&lt;&gt;ET"))</f>
        <v>0</v>
      </c>
      <c r="F902" s="11"/>
      <c r="G902" s="12"/>
      <c r="H902" s="18">
        <f>COUNTIFS('Rote Karten'!$A$2:$A$4,$A902,'Rote Karten'!$D$2:$D$4,"&lt;&gt;"&amp;$B902,'Rote Karten'!$B$2:$B$4,"&lt;"&amp;$F902,'Rote Karten'!$C$2:$C$4,"&lt;="&amp;$G902)-COUNTIFS('Rote Karten'!$A$2:$A$4,$A902,'Rote Karten'!$D$2:$D$4,$B902,'Rote Karten'!$B$2:$B$4,"&lt;"&amp;$F902,'Rote Karten'!$C$2:$C$4,"&lt;="&amp;$G902)</f>
        <v>0</v>
      </c>
      <c r="I902" s="17" t="str">
        <f>IF(OR($L902="Tor",$L902="ET"),_xlfn.IFNA(IF(VLOOKUP($A902,Spiele!$A$2:$C$16,3,FALSE)=$B902,COUNTIFS($L$2:$L902,"Tor",$B$2:$B902,$B902,$A$2:$A902,$A902)+COUNTIFS($L$2:$L902,"ET",$B$2:$B902,$B902,$A$2:$A902,$A902)&amp;":"&amp;COUNTIFS($L$2:$L902,"Tor",$B$2:$B902,"&lt;&gt;"&amp;$B902,$A$2:$A902,$A902)+COUNTIFS($L$2:$L902,"ET",$B$2:$B902,"&lt;&gt;"&amp;$B902,$A$2:$A902,$A902),COUNTIFS($L$2:$L902,"Tor",$B$2:$B902,"&lt;&gt;"&amp;$B902,$A$2:$A902,$A902)+COUNTIFS($L$2:$L902,"ET",$B$2:$B902,"&lt;&gt;"&amp;$B902,$A$2:$A902,$A902)&amp;":"&amp;COUNTIFS($L$2:$L902,"Tor",$B$2:$B902,$B902,$A$2:$A902,$A902)+COUNTIFS($L$2:$L902,"ET",$B$2:$B902,$B902,$A$2:$A902,$A902)),""),"")</f>
        <v/>
      </c>
      <c r="J902" s="18" t="str">
        <f>_xlfn.IFNA(IF(VLOOKUP($A902,Spiele!$A$2:$D$16,3,FALSE)=$B902,(COUNTIFS($L$1:$L901,"Tor",$B$1:$B901,$B902,$A$1:$A901,$A902)+COUNTIFS($L$1:$L901,"ET",$B$1:$B901,$B902,$A$1:$A901,$A902))-(COUNTIFS($L$1:$L901,"Tor",$B$1:$B901,"&lt;&gt;"&amp;$B902,$A$1:$A901,$A902)+COUNTIFS($L$1:$L901,"ET",$B$1:$B901,"&lt;&gt;"&amp;$B902,$A$1:$A901,$A902)),(COUNTIFS($L$1:$L901,"Tor",$B$1:$B901,$B902,$A$1:$A901,$A902)+COUNTIFS($L$1:$L901,"ET",$B$1:$B901,$B902,$A$1:$A901,$A902))-(COUNTIFS($L$1:$L901,"Tor",$B$1:$B901,"&lt;&gt;"&amp;$B902,$A$1:$A901,$A902)+COUNTIFS($L$1:$L901,"ET",$B$1:$B901,"&lt;&gt;"&amp;$B902,$A$1:$A901,$A902))),"")</f>
        <v/>
      </c>
      <c r="O902" s="17"/>
      <c r="AC902" s="14"/>
      <c r="AD902" s="14"/>
      <c r="AE902" s="18"/>
      <c r="AH902" s="19">
        <f t="shared" si="58"/>
        <v>0</v>
      </c>
      <c r="AI902" s="19">
        <f t="shared" si="59"/>
        <v>180</v>
      </c>
      <c r="AM902" s="19">
        <f>IF(Abschlüsse[[#This Row],[Ergeb]]="ET","",SQRT(($AF902-$AK902)^2+($AG902-$AL902)^2))</f>
        <v>0</v>
      </c>
      <c r="AO902" s="13"/>
      <c r="AP902" s="13"/>
      <c r="AQ902" s="19" t="str">
        <f t="shared" si="56"/>
        <v/>
      </c>
      <c r="AU902" s="19" t="str">
        <f t="shared" si="57"/>
        <v/>
      </c>
    </row>
    <row r="903" spans="3:47" ht="25.05" customHeight="1">
      <c r="C903" s="17" t="str">
        <f>IF($A903="","",IF(VLOOKUP($A903,Spiele!$A$2:$D$16,3,FALSE)=$B903,"H","G"))</f>
        <v/>
      </c>
      <c r="D903" s="17" t="str">
        <f>IF($B903="","",IF(VLOOKUP($A903,Spiele!$A$2:$F$16,3,FALSE)=$B903,VLOOKUP($A903,Spiele!$A$2:$F$16,4,FALSE),VLOOKUP($A903,Spiele!$A$2:$F$16,3,FALSE)))</f>
        <v/>
      </c>
      <c r="E903" s="18">
        <f>IF(Abschlüsse[[#This Row],[Ergeb]]="ET",0,COUNTIFS($A$2:$A903,$A903,$B$2:$B903,$B903,$L$2:$L903,"&lt;&gt;ET"))</f>
        <v>0</v>
      </c>
      <c r="F903" s="11"/>
      <c r="G903" s="12"/>
      <c r="H903" s="18">
        <f>COUNTIFS('Rote Karten'!$A$2:$A$4,$A903,'Rote Karten'!$D$2:$D$4,"&lt;&gt;"&amp;$B903,'Rote Karten'!$B$2:$B$4,"&lt;"&amp;$F903,'Rote Karten'!$C$2:$C$4,"&lt;="&amp;$G903)-COUNTIFS('Rote Karten'!$A$2:$A$4,$A903,'Rote Karten'!$D$2:$D$4,$B903,'Rote Karten'!$B$2:$B$4,"&lt;"&amp;$F903,'Rote Karten'!$C$2:$C$4,"&lt;="&amp;$G903)</f>
        <v>0</v>
      </c>
      <c r="I903" s="17" t="str">
        <f>IF(OR($L903="Tor",$L903="ET"),_xlfn.IFNA(IF(VLOOKUP($A903,Spiele!$A$2:$C$16,3,FALSE)=$B903,COUNTIFS($L$2:$L903,"Tor",$B$2:$B903,$B903,$A$2:$A903,$A903)+COUNTIFS($L$2:$L903,"ET",$B$2:$B903,$B903,$A$2:$A903,$A903)&amp;":"&amp;COUNTIFS($L$2:$L903,"Tor",$B$2:$B903,"&lt;&gt;"&amp;$B903,$A$2:$A903,$A903)+COUNTIFS($L$2:$L903,"ET",$B$2:$B903,"&lt;&gt;"&amp;$B903,$A$2:$A903,$A903),COUNTIFS($L$2:$L903,"Tor",$B$2:$B903,"&lt;&gt;"&amp;$B903,$A$2:$A903,$A903)+COUNTIFS($L$2:$L903,"ET",$B$2:$B903,"&lt;&gt;"&amp;$B903,$A$2:$A903,$A903)&amp;":"&amp;COUNTIFS($L$2:$L903,"Tor",$B$2:$B903,$B903,$A$2:$A903,$A903)+COUNTIFS($L$2:$L903,"ET",$B$2:$B903,$B903,$A$2:$A903,$A903)),""),"")</f>
        <v/>
      </c>
      <c r="J903" s="18" t="str">
        <f>_xlfn.IFNA(IF(VLOOKUP($A903,Spiele!$A$2:$D$16,3,FALSE)=$B903,(COUNTIFS($L$1:$L902,"Tor",$B$1:$B902,$B903,$A$1:$A902,$A903)+COUNTIFS($L$1:$L902,"ET",$B$1:$B902,$B903,$A$1:$A902,$A903))-(COUNTIFS($L$1:$L902,"Tor",$B$1:$B902,"&lt;&gt;"&amp;$B903,$A$1:$A902,$A903)+COUNTIFS($L$1:$L902,"ET",$B$1:$B902,"&lt;&gt;"&amp;$B903,$A$1:$A902,$A903)),(COUNTIFS($L$1:$L902,"Tor",$B$1:$B902,$B903,$A$1:$A902,$A903)+COUNTIFS($L$1:$L902,"ET",$B$1:$B902,$B903,$A$1:$A902,$A903))-(COUNTIFS($L$1:$L902,"Tor",$B$1:$B902,"&lt;&gt;"&amp;$B903,$A$1:$A902,$A903)+COUNTIFS($L$1:$L902,"ET",$B$1:$B902,"&lt;&gt;"&amp;$B903,$A$1:$A902,$A903))),"")</f>
        <v/>
      </c>
      <c r="O903" s="17"/>
      <c r="AC903" s="14"/>
      <c r="AD903" s="14"/>
      <c r="AE903" s="18"/>
      <c r="AH903" s="19">
        <f t="shared" si="58"/>
        <v>0</v>
      </c>
      <c r="AI903" s="19">
        <f t="shared" si="59"/>
        <v>180</v>
      </c>
      <c r="AM903" s="19">
        <f>IF(Abschlüsse[[#This Row],[Ergeb]]="ET","",SQRT(($AF903-$AK903)^2+($AG903-$AL903)^2))</f>
        <v>0</v>
      </c>
      <c r="AO903" s="13"/>
      <c r="AP903" s="13"/>
      <c r="AQ903" s="19" t="str">
        <f t="shared" si="56"/>
        <v/>
      </c>
      <c r="AU903" s="19" t="str">
        <f t="shared" si="57"/>
        <v/>
      </c>
    </row>
    <row r="904" spans="3:47" ht="25.05" customHeight="1">
      <c r="C904" s="17" t="str">
        <f>IF($A904="","",IF(VLOOKUP($A904,Spiele!$A$2:$D$16,3,FALSE)=$B904,"H","G"))</f>
        <v/>
      </c>
      <c r="D904" s="17" t="str">
        <f>IF($B904="","",IF(VLOOKUP($A904,Spiele!$A$2:$F$16,3,FALSE)=$B904,VLOOKUP($A904,Spiele!$A$2:$F$16,4,FALSE),VLOOKUP($A904,Spiele!$A$2:$F$16,3,FALSE)))</f>
        <v/>
      </c>
      <c r="E904" s="18">
        <f>IF(Abschlüsse[[#This Row],[Ergeb]]="ET",0,COUNTIFS($A$2:$A904,$A904,$B$2:$B904,$B904,$L$2:$L904,"&lt;&gt;ET"))</f>
        <v>0</v>
      </c>
      <c r="F904" s="11"/>
      <c r="G904" s="12"/>
      <c r="H904" s="18">
        <f>COUNTIFS('Rote Karten'!$A$2:$A$4,$A904,'Rote Karten'!$D$2:$D$4,"&lt;&gt;"&amp;$B904,'Rote Karten'!$B$2:$B$4,"&lt;"&amp;$F904,'Rote Karten'!$C$2:$C$4,"&lt;="&amp;$G904)-COUNTIFS('Rote Karten'!$A$2:$A$4,$A904,'Rote Karten'!$D$2:$D$4,$B904,'Rote Karten'!$B$2:$B$4,"&lt;"&amp;$F904,'Rote Karten'!$C$2:$C$4,"&lt;="&amp;$G904)</f>
        <v>0</v>
      </c>
      <c r="I904" s="17" t="str">
        <f>IF(OR($L904="Tor",$L904="ET"),_xlfn.IFNA(IF(VLOOKUP($A904,Spiele!$A$2:$C$16,3,FALSE)=$B904,COUNTIFS($L$2:$L904,"Tor",$B$2:$B904,$B904,$A$2:$A904,$A904)+COUNTIFS($L$2:$L904,"ET",$B$2:$B904,$B904,$A$2:$A904,$A904)&amp;":"&amp;COUNTIFS($L$2:$L904,"Tor",$B$2:$B904,"&lt;&gt;"&amp;$B904,$A$2:$A904,$A904)+COUNTIFS($L$2:$L904,"ET",$B$2:$B904,"&lt;&gt;"&amp;$B904,$A$2:$A904,$A904),COUNTIFS($L$2:$L904,"Tor",$B$2:$B904,"&lt;&gt;"&amp;$B904,$A$2:$A904,$A904)+COUNTIFS($L$2:$L904,"ET",$B$2:$B904,"&lt;&gt;"&amp;$B904,$A$2:$A904,$A904)&amp;":"&amp;COUNTIFS($L$2:$L904,"Tor",$B$2:$B904,$B904,$A$2:$A904,$A904)+COUNTIFS($L$2:$L904,"ET",$B$2:$B904,$B904,$A$2:$A904,$A904)),""),"")</f>
        <v/>
      </c>
      <c r="J904" s="18" t="str">
        <f>_xlfn.IFNA(IF(VLOOKUP($A904,Spiele!$A$2:$D$16,3,FALSE)=$B904,(COUNTIFS($L$1:$L903,"Tor",$B$1:$B903,$B904,$A$1:$A903,$A904)+COUNTIFS($L$1:$L903,"ET",$B$1:$B903,$B904,$A$1:$A903,$A904))-(COUNTIFS($L$1:$L903,"Tor",$B$1:$B903,"&lt;&gt;"&amp;$B904,$A$1:$A903,$A904)+COUNTIFS($L$1:$L903,"ET",$B$1:$B903,"&lt;&gt;"&amp;$B904,$A$1:$A903,$A904)),(COUNTIFS($L$1:$L903,"Tor",$B$1:$B903,$B904,$A$1:$A903,$A904)+COUNTIFS($L$1:$L903,"ET",$B$1:$B903,$B904,$A$1:$A903,$A904))-(COUNTIFS($L$1:$L903,"Tor",$B$1:$B903,"&lt;&gt;"&amp;$B904,$A$1:$A903,$A904)+COUNTIFS($L$1:$L903,"ET",$B$1:$B903,"&lt;&gt;"&amp;$B904,$A$1:$A903,$A904))),"")</f>
        <v/>
      </c>
      <c r="O904" s="17"/>
      <c r="AC904" s="14"/>
      <c r="AD904" s="14"/>
      <c r="AE904" s="18"/>
      <c r="AH904" s="19">
        <f t="shared" si="58"/>
        <v>0</v>
      </c>
      <c r="AI904" s="19">
        <f t="shared" si="59"/>
        <v>180</v>
      </c>
      <c r="AM904" s="19">
        <f>IF(Abschlüsse[[#This Row],[Ergeb]]="ET","",SQRT(($AF904-$AK904)^2+($AG904-$AL904)^2))</f>
        <v>0</v>
      </c>
      <c r="AO904" s="13"/>
      <c r="AP904" s="13"/>
      <c r="AQ904" s="19" t="str">
        <f t="shared" si="56"/>
        <v/>
      </c>
      <c r="AU904" s="19" t="str">
        <f t="shared" si="57"/>
        <v/>
      </c>
    </row>
    <row r="905" spans="3:47" ht="25.05" customHeight="1">
      <c r="C905" s="17" t="str">
        <f>IF($A905="","",IF(VLOOKUP($A905,Spiele!$A$2:$D$16,3,FALSE)=$B905,"H","G"))</f>
        <v/>
      </c>
      <c r="D905" s="17" t="str">
        <f>IF($B905="","",IF(VLOOKUP($A905,Spiele!$A$2:$F$16,3,FALSE)=$B905,VLOOKUP($A905,Spiele!$A$2:$F$16,4,FALSE),VLOOKUP($A905,Spiele!$A$2:$F$16,3,FALSE)))</f>
        <v/>
      </c>
      <c r="E905" s="18">
        <f>IF(Abschlüsse[[#This Row],[Ergeb]]="ET",0,COUNTIFS($A$2:$A905,$A905,$B$2:$B905,$B905,$L$2:$L905,"&lt;&gt;ET"))</f>
        <v>0</v>
      </c>
      <c r="F905" s="11"/>
      <c r="G905" s="12"/>
      <c r="H905" s="18">
        <f>COUNTIFS('Rote Karten'!$A$2:$A$4,$A905,'Rote Karten'!$D$2:$D$4,"&lt;&gt;"&amp;$B905,'Rote Karten'!$B$2:$B$4,"&lt;"&amp;$F905,'Rote Karten'!$C$2:$C$4,"&lt;="&amp;$G905)-COUNTIFS('Rote Karten'!$A$2:$A$4,$A905,'Rote Karten'!$D$2:$D$4,$B905,'Rote Karten'!$B$2:$B$4,"&lt;"&amp;$F905,'Rote Karten'!$C$2:$C$4,"&lt;="&amp;$G905)</f>
        <v>0</v>
      </c>
      <c r="I905" s="17" t="str">
        <f>IF(OR($L905="Tor",$L905="ET"),_xlfn.IFNA(IF(VLOOKUP($A905,Spiele!$A$2:$C$16,3,FALSE)=$B905,COUNTIFS($L$2:$L905,"Tor",$B$2:$B905,$B905,$A$2:$A905,$A905)+COUNTIFS($L$2:$L905,"ET",$B$2:$B905,$B905,$A$2:$A905,$A905)&amp;":"&amp;COUNTIFS($L$2:$L905,"Tor",$B$2:$B905,"&lt;&gt;"&amp;$B905,$A$2:$A905,$A905)+COUNTIFS($L$2:$L905,"ET",$B$2:$B905,"&lt;&gt;"&amp;$B905,$A$2:$A905,$A905),COUNTIFS($L$2:$L905,"Tor",$B$2:$B905,"&lt;&gt;"&amp;$B905,$A$2:$A905,$A905)+COUNTIFS($L$2:$L905,"ET",$B$2:$B905,"&lt;&gt;"&amp;$B905,$A$2:$A905,$A905)&amp;":"&amp;COUNTIFS($L$2:$L905,"Tor",$B$2:$B905,$B905,$A$2:$A905,$A905)+COUNTIFS($L$2:$L905,"ET",$B$2:$B905,$B905,$A$2:$A905,$A905)),""),"")</f>
        <v/>
      </c>
      <c r="J905" s="18" t="str">
        <f>_xlfn.IFNA(IF(VLOOKUP($A905,Spiele!$A$2:$D$16,3,FALSE)=$B905,(COUNTIFS($L$1:$L904,"Tor",$B$1:$B904,$B905,$A$1:$A904,$A905)+COUNTIFS($L$1:$L904,"ET",$B$1:$B904,$B905,$A$1:$A904,$A905))-(COUNTIFS($L$1:$L904,"Tor",$B$1:$B904,"&lt;&gt;"&amp;$B905,$A$1:$A904,$A905)+COUNTIFS($L$1:$L904,"ET",$B$1:$B904,"&lt;&gt;"&amp;$B905,$A$1:$A904,$A905)),(COUNTIFS($L$1:$L904,"Tor",$B$1:$B904,$B905,$A$1:$A904,$A905)+COUNTIFS($L$1:$L904,"ET",$B$1:$B904,$B905,$A$1:$A904,$A905))-(COUNTIFS($L$1:$L904,"Tor",$B$1:$B904,"&lt;&gt;"&amp;$B905,$A$1:$A904,$A905)+COUNTIFS($L$1:$L904,"ET",$B$1:$B904,"&lt;&gt;"&amp;$B905,$A$1:$A904,$A905))),"")</f>
        <v/>
      </c>
      <c r="O905" s="17"/>
      <c r="AC905" s="14"/>
      <c r="AD905" s="14"/>
      <c r="AE905" s="18"/>
      <c r="AH905" s="19">
        <f t="shared" si="58"/>
        <v>0</v>
      </c>
      <c r="AI905" s="19">
        <f t="shared" si="59"/>
        <v>180</v>
      </c>
      <c r="AM905" s="19">
        <f>IF(Abschlüsse[[#This Row],[Ergeb]]="ET","",SQRT(($AF905-$AK905)^2+($AG905-$AL905)^2))</f>
        <v>0</v>
      </c>
      <c r="AO905" s="13"/>
      <c r="AP905" s="13"/>
      <c r="AQ905" s="19" t="str">
        <f t="shared" si="56"/>
        <v/>
      </c>
      <c r="AU905" s="19" t="str">
        <f t="shared" si="57"/>
        <v/>
      </c>
    </row>
    <row r="906" spans="3:47" ht="25.05" customHeight="1">
      <c r="C906" s="17" t="str">
        <f>IF($A906="","",IF(VLOOKUP($A906,Spiele!$A$2:$D$16,3,FALSE)=$B906,"H","G"))</f>
        <v/>
      </c>
      <c r="D906" s="17" t="str">
        <f>IF($B906="","",IF(VLOOKUP($A906,Spiele!$A$2:$F$16,3,FALSE)=$B906,VLOOKUP($A906,Spiele!$A$2:$F$16,4,FALSE),VLOOKUP($A906,Spiele!$A$2:$F$16,3,FALSE)))</f>
        <v/>
      </c>
      <c r="E906" s="18">
        <f>IF(Abschlüsse[[#This Row],[Ergeb]]="ET",0,COUNTIFS($A$2:$A906,$A906,$B$2:$B906,$B906,$L$2:$L906,"&lt;&gt;ET"))</f>
        <v>0</v>
      </c>
      <c r="F906" s="11"/>
      <c r="G906" s="12"/>
      <c r="H906" s="18">
        <f>COUNTIFS('Rote Karten'!$A$2:$A$4,$A906,'Rote Karten'!$D$2:$D$4,"&lt;&gt;"&amp;$B906,'Rote Karten'!$B$2:$B$4,"&lt;"&amp;$F906,'Rote Karten'!$C$2:$C$4,"&lt;="&amp;$G906)-COUNTIFS('Rote Karten'!$A$2:$A$4,$A906,'Rote Karten'!$D$2:$D$4,$B906,'Rote Karten'!$B$2:$B$4,"&lt;"&amp;$F906,'Rote Karten'!$C$2:$C$4,"&lt;="&amp;$G906)</f>
        <v>0</v>
      </c>
      <c r="I906" s="17" t="str">
        <f>IF(OR($L906="Tor",$L906="ET"),_xlfn.IFNA(IF(VLOOKUP($A906,Spiele!$A$2:$C$16,3,FALSE)=$B906,COUNTIFS($L$2:$L906,"Tor",$B$2:$B906,$B906,$A$2:$A906,$A906)+COUNTIFS($L$2:$L906,"ET",$B$2:$B906,$B906,$A$2:$A906,$A906)&amp;":"&amp;COUNTIFS($L$2:$L906,"Tor",$B$2:$B906,"&lt;&gt;"&amp;$B906,$A$2:$A906,$A906)+COUNTIFS($L$2:$L906,"ET",$B$2:$B906,"&lt;&gt;"&amp;$B906,$A$2:$A906,$A906),COUNTIFS($L$2:$L906,"Tor",$B$2:$B906,"&lt;&gt;"&amp;$B906,$A$2:$A906,$A906)+COUNTIFS($L$2:$L906,"ET",$B$2:$B906,"&lt;&gt;"&amp;$B906,$A$2:$A906,$A906)&amp;":"&amp;COUNTIFS($L$2:$L906,"Tor",$B$2:$B906,$B906,$A$2:$A906,$A906)+COUNTIFS($L$2:$L906,"ET",$B$2:$B906,$B906,$A$2:$A906,$A906)),""),"")</f>
        <v/>
      </c>
      <c r="J906" s="18" t="str">
        <f>_xlfn.IFNA(IF(VLOOKUP($A906,Spiele!$A$2:$D$16,3,FALSE)=$B906,(COUNTIFS($L$1:$L905,"Tor",$B$1:$B905,$B906,$A$1:$A905,$A906)+COUNTIFS($L$1:$L905,"ET",$B$1:$B905,$B906,$A$1:$A905,$A906))-(COUNTIFS($L$1:$L905,"Tor",$B$1:$B905,"&lt;&gt;"&amp;$B906,$A$1:$A905,$A906)+COUNTIFS($L$1:$L905,"ET",$B$1:$B905,"&lt;&gt;"&amp;$B906,$A$1:$A905,$A906)),(COUNTIFS($L$1:$L905,"Tor",$B$1:$B905,$B906,$A$1:$A905,$A906)+COUNTIFS($L$1:$L905,"ET",$B$1:$B905,$B906,$A$1:$A905,$A906))-(COUNTIFS($L$1:$L905,"Tor",$B$1:$B905,"&lt;&gt;"&amp;$B906,$A$1:$A905,$A906)+COUNTIFS($L$1:$L905,"ET",$B$1:$B905,"&lt;&gt;"&amp;$B906,$A$1:$A905,$A906))),"")</f>
        <v/>
      </c>
      <c r="O906" s="17"/>
      <c r="AC906" s="14"/>
      <c r="AD906" s="14"/>
      <c r="AE906" s="18"/>
      <c r="AH906" s="19">
        <f t="shared" si="58"/>
        <v>0</v>
      </c>
      <c r="AI906" s="19">
        <f t="shared" si="59"/>
        <v>180</v>
      </c>
      <c r="AM906" s="19">
        <f>IF(Abschlüsse[[#This Row],[Ergeb]]="ET","",SQRT(($AF906-$AK906)^2+($AG906-$AL906)^2))</f>
        <v>0</v>
      </c>
      <c r="AO906" s="13"/>
      <c r="AP906" s="13"/>
      <c r="AQ906" s="19" t="str">
        <f t="shared" si="56"/>
        <v/>
      </c>
      <c r="AU906" s="19" t="str">
        <f t="shared" si="57"/>
        <v/>
      </c>
    </row>
    <row r="907" spans="3:47" ht="25.05" customHeight="1">
      <c r="C907" s="17" t="str">
        <f>IF($A907="","",IF(VLOOKUP($A907,Spiele!$A$2:$D$16,3,FALSE)=$B907,"H","G"))</f>
        <v/>
      </c>
      <c r="D907" s="17" t="str">
        <f>IF($B907="","",IF(VLOOKUP($A907,Spiele!$A$2:$F$16,3,FALSE)=$B907,VLOOKUP($A907,Spiele!$A$2:$F$16,4,FALSE),VLOOKUP($A907,Spiele!$A$2:$F$16,3,FALSE)))</f>
        <v/>
      </c>
      <c r="E907" s="18">
        <f>IF(Abschlüsse[[#This Row],[Ergeb]]="ET",0,COUNTIFS($A$2:$A907,$A907,$B$2:$B907,$B907,$L$2:$L907,"&lt;&gt;ET"))</f>
        <v>0</v>
      </c>
      <c r="F907" s="11"/>
      <c r="G907" s="12"/>
      <c r="H907" s="18">
        <f>COUNTIFS('Rote Karten'!$A$2:$A$4,$A907,'Rote Karten'!$D$2:$D$4,"&lt;&gt;"&amp;$B907,'Rote Karten'!$B$2:$B$4,"&lt;"&amp;$F907,'Rote Karten'!$C$2:$C$4,"&lt;="&amp;$G907)-COUNTIFS('Rote Karten'!$A$2:$A$4,$A907,'Rote Karten'!$D$2:$D$4,$B907,'Rote Karten'!$B$2:$B$4,"&lt;"&amp;$F907,'Rote Karten'!$C$2:$C$4,"&lt;="&amp;$G907)</f>
        <v>0</v>
      </c>
      <c r="I907" s="17" t="str">
        <f>IF(OR($L907="Tor",$L907="ET"),_xlfn.IFNA(IF(VLOOKUP($A907,Spiele!$A$2:$C$16,3,FALSE)=$B907,COUNTIFS($L$2:$L907,"Tor",$B$2:$B907,$B907,$A$2:$A907,$A907)+COUNTIFS($L$2:$L907,"ET",$B$2:$B907,$B907,$A$2:$A907,$A907)&amp;":"&amp;COUNTIFS($L$2:$L907,"Tor",$B$2:$B907,"&lt;&gt;"&amp;$B907,$A$2:$A907,$A907)+COUNTIFS($L$2:$L907,"ET",$B$2:$B907,"&lt;&gt;"&amp;$B907,$A$2:$A907,$A907),COUNTIFS($L$2:$L907,"Tor",$B$2:$B907,"&lt;&gt;"&amp;$B907,$A$2:$A907,$A907)+COUNTIFS($L$2:$L907,"ET",$B$2:$B907,"&lt;&gt;"&amp;$B907,$A$2:$A907,$A907)&amp;":"&amp;COUNTIFS($L$2:$L907,"Tor",$B$2:$B907,$B907,$A$2:$A907,$A907)+COUNTIFS($L$2:$L907,"ET",$B$2:$B907,$B907,$A$2:$A907,$A907)),""),"")</f>
        <v/>
      </c>
      <c r="J907" s="18" t="str">
        <f>_xlfn.IFNA(IF(VLOOKUP($A907,Spiele!$A$2:$D$16,3,FALSE)=$B907,(COUNTIFS($L$1:$L906,"Tor",$B$1:$B906,$B907,$A$1:$A906,$A907)+COUNTIFS($L$1:$L906,"ET",$B$1:$B906,$B907,$A$1:$A906,$A907))-(COUNTIFS($L$1:$L906,"Tor",$B$1:$B906,"&lt;&gt;"&amp;$B907,$A$1:$A906,$A907)+COUNTIFS($L$1:$L906,"ET",$B$1:$B906,"&lt;&gt;"&amp;$B907,$A$1:$A906,$A907)),(COUNTIFS($L$1:$L906,"Tor",$B$1:$B906,$B907,$A$1:$A906,$A907)+COUNTIFS($L$1:$L906,"ET",$B$1:$B906,$B907,$A$1:$A906,$A907))-(COUNTIFS($L$1:$L906,"Tor",$B$1:$B906,"&lt;&gt;"&amp;$B907,$A$1:$A906,$A907)+COUNTIFS($L$1:$L906,"ET",$B$1:$B906,"&lt;&gt;"&amp;$B907,$A$1:$A906,$A907))),"")</f>
        <v/>
      </c>
      <c r="O907" s="17"/>
      <c r="AC907" s="14"/>
      <c r="AD907" s="14"/>
      <c r="AE907" s="18"/>
      <c r="AH907" s="19">
        <f t="shared" si="58"/>
        <v>0</v>
      </c>
      <c r="AI907" s="19">
        <f t="shared" si="59"/>
        <v>180</v>
      </c>
      <c r="AM907" s="19">
        <f>IF(Abschlüsse[[#This Row],[Ergeb]]="ET","",SQRT(($AF907-$AK907)^2+($AG907-$AL907)^2))</f>
        <v>0</v>
      </c>
      <c r="AO907" s="13"/>
      <c r="AP907" s="13"/>
      <c r="AQ907" s="19" t="str">
        <f t="shared" si="56"/>
        <v/>
      </c>
      <c r="AU907" s="19" t="str">
        <f t="shared" si="57"/>
        <v/>
      </c>
    </row>
    <row r="908" spans="3:47" ht="25.05" customHeight="1">
      <c r="C908" s="17" t="str">
        <f>IF($A908="","",IF(VLOOKUP($A908,Spiele!$A$2:$D$16,3,FALSE)=$B908,"H","G"))</f>
        <v/>
      </c>
      <c r="D908" s="17" t="str">
        <f>IF($B908="","",IF(VLOOKUP($A908,Spiele!$A$2:$F$16,3,FALSE)=$B908,VLOOKUP($A908,Spiele!$A$2:$F$16,4,FALSE),VLOOKUP($A908,Spiele!$A$2:$F$16,3,FALSE)))</f>
        <v/>
      </c>
      <c r="E908" s="18">
        <f>IF(Abschlüsse[[#This Row],[Ergeb]]="ET",0,COUNTIFS($A$2:$A908,$A908,$B$2:$B908,$B908,$L$2:$L908,"&lt;&gt;ET"))</f>
        <v>0</v>
      </c>
      <c r="F908" s="11"/>
      <c r="G908" s="12"/>
      <c r="H908" s="18">
        <f>COUNTIFS('Rote Karten'!$A$2:$A$4,$A908,'Rote Karten'!$D$2:$D$4,"&lt;&gt;"&amp;$B908,'Rote Karten'!$B$2:$B$4,"&lt;"&amp;$F908,'Rote Karten'!$C$2:$C$4,"&lt;="&amp;$G908)-COUNTIFS('Rote Karten'!$A$2:$A$4,$A908,'Rote Karten'!$D$2:$D$4,$B908,'Rote Karten'!$B$2:$B$4,"&lt;"&amp;$F908,'Rote Karten'!$C$2:$C$4,"&lt;="&amp;$G908)</f>
        <v>0</v>
      </c>
      <c r="I908" s="17" t="str">
        <f>IF(OR($L908="Tor",$L908="ET"),_xlfn.IFNA(IF(VLOOKUP($A908,Spiele!$A$2:$C$16,3,FALSE)=$B908,COUNTIFS($L$2:$L908,"Tor",$B$2:$B908,$B908,$A$2:$A908,$A908)+COUNTIFS($L$2:$L908,"ET",$B$2:$B908,$B908,$A$2:$A908,$A908)&amp;":"&amp;COUNTIFS($L$2:$L908,"Tor",$B$2:$B908,"&lt;&gt;"&amp;$B908,$A$2:$A908,$A908)+COUNTIFS($L$2:$L908,"ET",$B$2:$B908,"&lt;&gt;"&amp;$B908,$A$2:$A908,$A908),COUNTIFS($L$2:$L908,"Tor",$B$2:$B908,"&lt;&gt;"&amp;$B908,$A$2:$A908,$A908)+COUNTIFS($L$2:$L908,"ET",$B$2:$B908,"&lt;&gt;"&amp;$B908,$A$2:$A908,$A908)&amp;":"&amp;COUNTIFS($L$2:$L908,"Tor",$B$2:$B908,$B908,$A$2:$A908,$A908)+COUNTIFS($L$2:$L908,"ET",$B$2:$B908,$B908,$A$2:$A908,$A908)),""),"")</f>
        <v/>
      </c>
      <c r="J908" s="18" t="str">
        <f>_xlfn.IFNA(IF(VLOOKUP($A908,Spiele!$A$2:$D$16,3,FALSE)=$B908,(COUNTIFS($L$1:$L907,"Tor",$B$1:$B907,$B908,$A$1:$A907,$A908)+COUNTIFS($L$1:$L907,"ET",$B$1:$B907,$B908,$A$1:$A907,$A908))-(COUNTIFS($L$1:$L907,"Tor",$B$1:$B907,"&lt;&gt;"&amp;$B908,$A$1:$A907,$A908)+COUNTIFS($L$1:$L907,"ET",$B$1:$B907,"&lt;&gt;"&amp;$B908,$A$1:$A907,$A908)),(COUNTIFS($L$1:$L907,"Tor",$B$1:$B907,$B908,$A$1:$A907,$A908)+COUNTIFS($L$1:$L907,"ET",$B$1:$B907,$B908,$A$1:$A907,$A908))-(COUNTIFS($L$1:$L907,"Tor",$B$1:$B907,"&lt;&gt;"&amp;$B908,$A$1:$A907,$A908)+COUNTIFS($L$1:$L907,"ET",$B$1:$B907,"&lt;&gt;"&amp;$B908,$A$1:$A907,$A908))),"")</f>
        <v/>
      </c>
      <c r="O908" s="17"/>
      <c r="AC908" s="14"/>
      <c r="AD908" s="14"/>
      <c r="AE908" s="18"/>
      <c r="AH908" s="19">
        <f t="shared" si="58"/>
        <v>0</v>
      </c>
      <c r="AI908" s="19">
        <f t="shared" si="59"/>
        <v>180</v>
      </c>
      <c r="AM908" s="19">
        <f>IF(Abschlüsse[[#This Row],[Ergeb]]="ET","",SQRT(($AF908-$AK908)^2+($AG908-$AL908)^2))</f>
        <v>0</v>
      </c>
      <c r="AO908" s="13"/>
      <c r="AP908" s="13"/>
      <c r="AQ908" s="19" t="str">
        <f t="shared" si="56"/>
        <v/>
      </c>
      <c r="AU908" s="19" t="str">
        <f t="shared" si="57"/>
        <v/>
      </c>
    </row>
    <row r="909" spans="3:47" ht="25.05" customHeight="1">
      <c r="C909" s="17" t="str">
        <f>IF($A909="","",IF(VLOOKUP($A909,Spiele!$A$2:$D$16,3,FALSE)=$B909,"H","G"))</f>
        <v/>
      </c>
      <c r="D909" s="17" t="str">
        <f>IF($B909="","",IF(VLOOKUP($A909,Spiele!$A$2:$F$16,3,FALSE)=$B909,VLOOKUP($A909,Spiele!$A$2:$F$16,4,FALSE),VLOOKUP($A909,Spiele!$A$2:$F$16,3,FALSE)))</f>
        <v/>
      </c>
      <c r="E909" s="18">
        <f>IF(Abschlüsse[[#This Row],[Ergeb]]="ET",0,COUNTIFS($A$2:$A909,$A909,$B$2:$B909,$B909,$L$2:$L909,"&lt;&gt;ET"))</f>
        <v>0</v>
      </c>
      <c r="F909" s="11"/>
      <c r="G909" s="12"/>
      <c r="H909" s="18">
        <f>COUNTIFS('Rote Karten'!$A$2:$A$4,$A909,'Rote Karten'!$D$2:$D$4,"&lt;&gt;"&amp;$B909,'Rote Karten'!$B$2:$B$4,"&lt;"&amp;$F909,'Rote Karten'!$C$2:$C$4,"&lt;="&amp;$G909)-COUNTIFS('Rote Karten'!$A$2:$A$4,$A909,'Rote Karten'!$D$2:$D$4,$B909,'Rote Karten'!$B$2:$B$4,"&lt;"&amp;$F909,'Rote Karten'!$C$2:$C$4,"&lt;="&amp;$G909)</f>
        <v>0</v>
      </c>
      <c r="I909" s="17" t="str">
        <f>IF(OR($L909="Tor",$L909="ET"),_xlfn.IFNA(IF(VLOOKUP($A909,Spiele!$A$2:$C$16,3,FALSE)=$B909,COUNTIFS($L$2:$L909,"Tor",$B$2:$B909,$B909,$A$2:$A909,$A909)+COUNTIFS($L$2:$L909,"ET",$B$2:$B909,$B909,$A$2:$A909,$A909)&amp;":"&amp;COUNTIFS($L$2:$L909,"Tor",$B$2:$B909,"&lt;&gt;"&amp;$B909,$A$2:$A909,$A909)+COUNTIFS($L$2:$L909,"ET",$B$2:$B909,"&lt;&gt;"&amp;$B909,$A$2:$A909,$A909),COUNTIFS($L$2:$L909,"Tor",$B$2:$B909,"&lt;&gt;"&amp;$B909,$A$2:$A909,$A909)+COUNTIFS($L$2:$L909,"ET",$B$2:$B909,"&lt;&gt;"&amp;$B909,$A$2:$A909,$A909)&amp;":"&amp;COUNTIFS($L$2:$L909,"Tor",$B$2:$B909,$B909,$A$2:$A909,$A909)+COUNTIFS($L$2:$L909,"ET",$B$2:$B909,$B909,$A$2:$A909,$A909)),""),"")</f>
        <v/>
      </c>
      <c r="J909" s="18" t="str">
        <f>_xlfn.IFNA(IF(VLOOKUP($A909,Spiele!$A$2:$D$16,3,FALSE)=$B909,(COUNTIFS($L$1:$L908,"Tor",$B$1:$B908,$B909,$A$1:$A908,$A909)+COUNTIFS($L$1:$L908,"ET",$B$1:$B908,$B909,$A$1:$A908,$A909))-(COUNTIFS($L$1:$L908,"Tor",$B$1:$B908,"&lt;&gt;"&amp;$B909,$A$1:$A908,$A909)+COUNTIFS($L$1:$L908,"ET",$B$1:$B908,"&lt;&gt;"&amp;$B909,$A$1:$A908,$A909)),(COUNTIFS($L$1:$L908,"Tor",$B$1:$B908,$B909,$A$1:$A908,$A909)+COUNTIFS($L$1:$L908,"ET",$B$1:$B908,$B909,$A$1:$A908,$A909))-(COUNTIFS($L$1:$L908,"Tor",$B$1:$B908,"&lt;&gt;"&amp;$B909,$A$1:$A908,$A909)+COUNTIFS($L$1:$L908,"ET",$B$1:$B908,"&lt;&gt;"&amp;$B909,$A$1:$A908,$A909))),"")</f>
        <v/>
      </c>
      <c r="O909" s="17"/>
      <c r="AC909" s="14"/>
      <c r="AD909" s="14"/>
      <c r="AE909" s="18"/>
      <c r="AH909" s="19">
        <f t="shared" si="58"/>
        <v>0</v>
      </c>
      <c r="AI909" s="19">
        <f t="shared" si="59"/>
        <v>180</v>
      </c>
      <c r="AM909" s="19">
        <f>IF(Abschlüsse[[#This Row],[Ergeb]]="ET","",SQRT(($AF909-$AK909)^2+($AG909-$AL909)^2))</f>
        <v>0</v>
      </c>
      <c r="AO909" s="13"/>
      <c r="AP909" s="13"/>
      <c r="AQ909" s="19" t="str">
        <f t="shared" si="56"/>
        <v/>
      </c>
      <c r="AU909" s="19" t="str">
        <f t="shared" si="57"/>
        <v/>
      </c>
    </row>
    <row r="910" spans="3:47" ht="25.05" customHeight="1">
      <c r="C910" s="17" t="str">
        <f>IF($A910="","",IF(VLOOKUP($A910,Spiele!$A$2:$D$16,3,FALSE)=$B910,"H","G"))</f>
        <v/>
      </c>
      <c r="D910" s="17" t="str">
        <f>IF($B910="","",IF(VLOOKUP($A910,Spiele!$A$2:$F$16,3,FALSE)=$B910,VLOOKUP($A910,Spiele!$A$2:$F$16,4,FALSE),VLOOKUP($A910,Spiele!$A$2:$F$16,3,FALSE)))</f>
        <v/>
      </c>
      <c r="E910" s="18">
        <f>IF(Abschlüsse[[#This Row],[Ergeb]]="ET",0,COUNTIFS($A$2:$A910,$A910,$B$2:$B910,$B910,$L$2:$L910,"&lt;&gt;ET"))</f>
        <v>0</v>
      </c>
      <c r="F910" s="11"/>
      <c r="G910" s="12"/>
      <c r="H910" s="18">
        <f>COUNTIFS('Rote Karten'!$A$2:$A$4,$A910,'Rote Karten'!$D$2:$D$4,"&lt;&gt;"&amp;$B910,'Rote Karten'!$B$2:$B$4,"&lt;"&amp;$F910,'Rote Karten'!$C$2:$C$4,"&lt;="&amp;$G910)-COUNTIFS('Rote Karten'!$A$2:$A$4,$A910,'Rote Karten'!$D$2:$D$4,$B910,'Rote Karten'!$B$2:$B$4,"&lt;"&amp;$F910,'Rote Karten'!$C$2:$C$4,"&lt;="&amp;$G910)</f>
        <v>0</v>
      </c>
      <c r="I910" s="17" t="str">
        <f>IF(OR($L910="Tor",$L910="ET"),_xlfn.IFNA(IF(VLOOKUP($A910,Spiele!$A$2:$C$16,3,FALSE)=$B910,COUNTIFS($L$2:$L910,"Tor",$B$2:$B910,$B910,$A$2:$A910,$A910)+COUNTIFS($L$2:$L910,"ET",$B$2:$B910,$B910,$A$2:$A910,$A910)&amp;":"&amp;COUNTIFS($L$2:$L910,"Tor",$B$2:$B910,"&lt;&gt;"&amp;$B910,$A$2:$A910,$A910)+COUNTIFS($L$2:$L910,"ET",$B$2:$B910,"&lt;&gt;"&amp;$B910,$A$2:$A910,$A910),COUNTIFS($L$2:$L910,"Tor",$B$2:$B910,"&lt;&gt;"&amp;$B910,$A$2:$A910,$A910)+COUNTIFS($L$2:$L910,"ET",$B$2:$B910,"&lt;&gt;"&amp;$B910,$A$2:$A910,$A910)&amp;":"&amp;COUNTIFS($L$2:$L910,"Tor",$B$2:$B910,$B910,$A$2:$A910,$A910)+COUNTIFS($L$2:$L910,"ET",$B$2:$B910,$B910,$A$2:$A910,$A910)),""),"")</f>
        <v/>
      </c>
      <c r="J910" s="18" t="str">
        <f>_xlfn.IFNA(IF(VLOOKUP($A910,Spiele!$A$2:$D$16,3,FALSE)=$B910,(COUNTIFS($L$1:$L909,"Tor",$B$1:$B909,$B910,$A$1:$A909,$A910)+COUNTIFS($L$1:$L909,"ET",$B$1:$B909,$B910,$A$1:$A909,$A910))-(COUNTIFS($L$1:$L909,"Tor",$B$1:$B909,"&lt;&gt;"&amp;$B910,$A$1:$A909,$A910)+COUNTIFS($L$1:$L909,"ET",$B$1:$B909,"&lt;&gt;"&amp;$B910,$A$1:$A909,$A910)),(COUNTIFS($L$1:$L909,"Tor",$B$1:$B909,$B910,$A$1:$A909,$A910)+COUNTIFS($L$1:$L909,"ET",$B$1:$B909,$B910,$A$1:$A909,$A910))-(COUNTIFS($L$1:$L909,"Tor",$B$1:$B909,"&lt;&gt;"&amp;$B910,$A$1:$A909,$A910)+COUNTIFS($L$1:$L909,"ET",$B$1:$B909,"&lt;&gt;"&amp;$B910,$A$1:$A909,$A910))),"")</f>
        <v/>
      </c>
      <c r="O910" s="17"/>
      <c r="AC910" s="14"/>
      <c r="AD910" s="14"/>
      <c r="AE910" s="18"/>
      <c r="AH910" s="19">
        <f t="shared" si="58"/>
        <v>0</v>
      </c>
      <c r="AI910" s="19">
        <f t="shared" si="59"/>
        <v>180</v>
      </c>
      <c r="AM910" s="19">
        <f>IF(Abschlüsse[[#This Row],[Ergeb]]="ET","",SQRT(($AF910-$AK910)^2+($AG910-$AL910)^2))</f>
        <v>0</v>
      </c>
      <c r="AO910" s="13"/>
      <c r="AP910" s="13"/>
      <c r="AQ910" s="19" t="str">
        <f t="shared" si="56"/>
        <v/>
      </c>
      <c r="AU910" s="19" t="str">
        <f t="shared" si="57"/>
        <v/>
      </c>
    </row>
    <row r="911" spans="3:47" ht="25.05" customHeight="1">
      <c r="C911" s="17" t="str">
        <f>IF($A911="","",IF(VLOOKUP($A911,Spiele!$A$2:$D$16,3,FALSE)=$B911,"H","G"))</f>
        <v/>
      </c>
      <c r="D911" s="17" t="str">
        <f>IF($B911="","",IF(VLOOKUP($A911,Spiele!$A$2:$F$16,3,FALSE)=$B911,VLOOKUP($A911,Spiele!$A$2:$F$16,4,FALSE),VLOOKUP($A911,Spiele!$A$2:$F$16,3,FALSE)))</f>
        <v/>
      </c>
      <c r="E911" s="18">
        <f>IF(Abschlüsse[[#This Row],[Ergeb]]="ET",0,COUNTIFS($A$2:$A911,$A911,$B$2:$B911,$B911,$L$2:$L911,"&lt;&gt;ET"))</f>
        <v>0</v>
      </c>
      <c r="F911" s="11"/>
      <c r="G911" s="12"/>
      <c r="H911" s="18">
        <f>COUNTIFS('Rote Karten'!$A$2:$A$4,$A911,'Rote Karten'!$D$2:$D$4,"&lt;&gt;"&amp;$B911,'Rote Karten'!$B$2:$B$4,"&lt;"&amp;$F911,'Rote Karten'!$C$2:$C$4,"&lt;="&amp;$G911)-COUNTIFS('Rote Karten'!$A$2:$A$4,$A911,'Rote Karten'!$D$2:$D$4,$B911,'Rote Karten'!$B$2:$B$4,"&lt;"&amp;$F911,'Rote Karten'!$C$2:$C$4,"&lt;="&amp;$G911)</f>
        <v>0</v>
      </c>
      <c r="I911" s="17" t="str">
        <f>IF(OR($L911="Tor",$L911="ET"),_xlfn.IFNA(IF(VLOOKUP($A911,Spiele!$A$2:$C$16,3,FALSE)=$B911,COUNTIFS($L$2:$L911,"Tor",$B$2:$B911,$B911,$A$2:$A911,$A911)+COUNTIFS($L$2:$L911,"ET",$B$2:$B911,$B911,$A$2:$A911,$A911)&amp;":"&amp;COUNTIFS($L$2:$L911,"Tor",$B$2:$B911,"&lt;&gt;"&amp;$B911,$A$2:$A911,$A911)+COUNTIFS($L$2:$L911,"ET",$B$2:$B911,"&lt;&gt;"&amp;$B911,$A$2:$A911,$A911),COUNTIFS($L$2:$L911,"Tor",$B$2:$B911,"&lt;&gt;"&amp;$B911,$A$2:$A911,$A911)+COUNTIFS($L$2:$L911,"ET",$B$2:$B911,"&lt;&gt;"&amp;$B911,$A$2:$A911,$A911)&amp;":"&amp;COUNTIFS($L$2:$L911,"Tor",$B$2:$B911,$B911,$A$2:$A911,$A911)+COUNTIFS($L$2:$L911,"ET",$B$2:$B911,$B911,$A$2:$A911,$A911)),""),"")</f>
        <v/>
      </c>
      <c r="J911" s="18" t="str">
        <f>_xlfn.IFNA(IF(VLOOKUP($A911,Spiele!$A$2:$D$16,3,FALSE)=$B911,(COUNTIFS($L$1:$L910,"Tor",$B$1:$B910,$B911,$A$1:$A910,$A911)+COUNTIFS($L$1:$L910,"ET",$B$1:$B910,$B911,$A$1:$A910,$A911))-(COUNTIFS($L$1:$L910,"Tor",$B$1:$B910,"&lt;&gt;"&amp;$B911,$A$1:$A910,$A911)+COUNTIFS($L$1:$L910,"ET",$B$1:$B910,"&lt;&gt;"&amp;$B911,$A$1:$A910,$A911)),(COUNTIFS($L$1:$L910,"Tor",$B$1:$B910,$B911,$A$1:$A910,$A911)+COUNTIFS($L$1:$L910,"ET",$B$1:$B910,$B911,$A$1:$A910,$A911))-(COUNTIFS($L$1:$L910,"Tor",$B$1:$B910,"&lt;&gt;"&amp;$B911,$A$1:$A910,$A911)+COUNTIFS($L$1:$L910,"ET",$B$1:$B910,"&lt;&gt;"&amp;$B911,$A$1:$A910,$A911))),"")</f>
        <v/>
      </c>
      <c r="O911" s="17"/>
      <c r="AC911" s="14"/>
      <c r="AD911" s="14"/>
      <c r="AE911" s="18"/>
      <c r="AH911" s="19">
        <f t="shared" si="58"/>
        <v>0</v>
      </c>
      <c r="AI911" s="19">
        <f t="shared" si="59"/>
        <v>180</v>
      </c>
      <c r="AM911" s="19">
        <f>IF(Abschlüsse[[#This Row],[Ergeb]]="ET","",SQRT(($AF911-$AK911)^2+($AG911-$AL911)^2))</f>
        <v>0</v>
      </c>
      <c r="AO911" s="13"/>
      <c r="AP911" s="13"/>
      <c r="AQ911" s="19" t="str">
        <f t="shared" si="56"/>
        <v/>
      </c>
      <c r="AU911" s="19" t="str">
        <f t="shared" si="57"/>
        <v/>
      </c>
    </row>
    <row r="912" spans="3:47" ht="25.05" customHeight="1">
      <c r="C912" s="17" t="str">
        <f>IF($A912="","",IF(VLOOKUP($A912,Spiele!$A$2:$D$16,3,FALSE)=$B912,"H","G"))</f>
        <v/>
      </c>
      <c r="D912" s="17" t="str">
        <f>IF($B912="","",IF(VLOOKUP($A912,Spiele!$A$2:$F$16,3,FALSE)=$B912,VLOOKUP($A912,Spiele!$A$2:$F$16,4,FALSE),VLOOKUP($A912,Spiele!$A$2:$F$16,3,FALSE)))</f>
        <v/>
      </c>
      <c r="E912" s="18">
        <f>IF(Abschlüsse[[#This Row],[Ergeb]]="ET",0,COUNTIFS($A$2:$A912,$A912,$B$2:$B912,$B912,$L$2:$L912,"&lt;&gt;ET"))</f>
        <v>0</v>
      </c>
      <c r="F912" s="11"/>
      <c r="G912" s="12"/>
      <c r="H912" s="18">
        <f>COUNTIFS('Rote Karten'!$A$2:$A$4,$A912,'Rote Karten'!$D$2:$D$4,"&lt;&gt;"&amp;$B912,'Rote Karten'!$B$2:$B$4,"&lt;"&amp;$F912,'Rote Karten'!$C$2:$C$4,"&lt;="&amp;$G912)-COUNTIFS('Rote Karten'!$A$2:$A$4,$A912,'Rote Karten'!$D$2:$D$4,$B912,'Rote Karten'!$B$2:$B$4,"&lt;"&amp;$F912,'Rote Karten'!$C$2:$C$4,"&lt;="&amp;$G912)</f>
        <v>0</v>
      </c>
      <c r="I912" s="17" t="str">
        <f>IF(OR($L912="Tor",$L912="ET"),_xlfn.IFNA(IF(VLOOKUP($A912,Spiele!$A$2:$C$16,3,FALSE)=$B912,COUNTIFS($L$2:$L912,"Tor",$B$2:$B912,$B912,$A$2:$A912,$A912)+COUNTIFS($L$2:$L912,"ET",$B$2:$B912,$B912,$A$2:$A912,$A912)&amp;":"&amp;COUNTIFS($L$2:$L912,"Tor",$B$2:$B912,"&lt;&gt;"&amp;$B912,$A$2:$A912,$A912)+COUNTIFS($L$2:$L912,"ET",$B$2:$B912,"&lt;&gt;"&amp;$B912,$A$2:$A912,$A912),COUNTIFS($L$2:$L912,"Tor",$B$2:$B912,"&lt;&gt;"&amp;$B912,$A$2:$A912,$A912)+COUNTIFS($L$2:$L912,"ET",$B$2:$B912,"&lt;&gt;"&amp;$B912,$A$2:$A912,$A912)&amp;":"&amp;COUNTIFS($L$2:$L912,"Tor",$B$2:$B912,$B912,$A$2:$A912,$A912)+COUNTIFS($L$2:$L912,"ET",$B$2:$B912,$B912,$A$2:$A912,$A912)),""),"")</f>
        <v/>
      </c>
      <c r="J912" s="18" t="str">
        <f>_xlfn.IFNA(IF(VLOOKUP($A912,Spiele!$A$2:$D$16,3,FALSE)=$B912,(COUNTIFS($L$1:$L911,"Tor",$B$1:$B911,$B912,$A$1:$A911,$A912)+COUNTIFS($L$1:$L911,"ET",$B$1:$B911,$B912,$A$1:$A911,$A912))-(COUNTIFS($L$1:$L911,"Tor",$B$1:$B911,"&lt;&gt;"&amp;$B912,$A$1:$A911,$A912)+COUNTIFS($L$1:$L911,"ET",$B$1:$B911,"&lt;&gt;"&amp;$B912,$A$1:$A911,$A912)),(COUNTIFS($L$1:$L911,"Tor",$B$1:$B911,$B912,$A$1:$A911,$A912)+COUNTIFS($L$1:$L911,"ET",$B$1:$B911,$B912,$A$1:$A911,$A912))-(COUNTIFS($L$1:$L911,"Tor",$B$1:$B911,"&lt;&gt;"&amp;$B912,$A$1:$A911,$A912)+COUNTIFS($L$1:$L911,"ET",$B$1:$B911,"&lt;&gt;"&amp;$B912,$A$1:$A911,$A912))),"")</f>
        <v/>
      </c>
      <c r="O912" s="17"/>
      <c r="AC912" s="14"/>
      <c r="AD912" s="14"/>
      <c r="AE912" s="18"/>
      <c r="AH912" s="19">
        <f t="shared" si="58"/>
        <v>0</v>
      </c>
      <c r="AI912" s="19">
        <f t="shared" si="59"/>
        <v>180</v>
      </c>
      <c r="AM912" s="19">
        <f>IF(Abschlüsse[[#This Row],[Ergeb]]="ET","",SQRT(($AF912-$AK912)^2+($AG912-$AL912)^2))</f>
        <v>0</v>
      </c>
      <c r="AO912" s="13"/>
      <c r="AP912" s="13"/>
      <c r="AQ912" s="19" t="str">
        <f t="shared" si="56"/>
        <v/>
      </c>
      <c r="AU912" s="19" t="str">
        <f t="shared" si="57"/>
        <v/>
      </c>
    </row>
    <row r="913" spans="3:47" ht="25.05" customHeight="1">
      <c r="C913" s="17" t="str">
        <f>IF($A913="","",IF(VLOOKUP($A913,Spiele!$A$2:$D$16,3,FALSE)=$B913,"H","G"))</f>
        <v/>
      </c>
      <c r="D913" s="17" t="str">
        <f>IF($B913="","",IF(VLOOKUP($A913,Spiele!$A$2:$F$16,3,FALSE)=$B913,VLOOKUP($A913,Spiele!$A$2:$F$16,4,FALSE),VLOOKUP($A913,Spiele!$A$2:$F$16,3,FALSE)))</f>
        <v/>
      </c>
      <c r="E913" s="18">
        <f>IF(Abschlüsse[[#This Row],[Ergeb]]="ET",0,COUNTIFS($A$2:$A913,$A913,$B$2:$B913,$B913,$L$2:$L913,"&lt;&gt;ET"))</f>
        <v>0</v>
      </c>
      <c r="F913" s="11"/>
      <c r="G913" s="12"/>
      <c r="H913" s="18">
        <f>COUNTIFS('Rote Karten'!$A$2:$A$4,$A913,'Rote Karten'!$D$2:$D$4,"&lt;&gt;"&amp;$B913,'Rote Karten'!$B$2:$B$4,"&lt;"&amp;$F913,'Rote Karten'!$C$2:$C$4,"&lt;="&amp;$G913)-COUNTIFS('Rote Karten'!$A$2:$A$4,$A913,'Rote Karten'!$D$2:$D$4,$B913,'Rote Karten'!$B$2:$B$4,"&lt;"&amp;$F913,'Rote Karten'!$C$2:$C$4,"&lt;="&amp;$G913)</f>
        <v>0</v>
      </c>
      <c r="I913" s="17" t="str">
        <f>IF(OR($L913="Tor",$L913="ET"),_xlfn.IFNA(IF(VLOOKUP($A913,Spiele!$A$2:$C$16,3,FALSE)=$B913,COUNTIFS($L$2:$L913,"Tor",$B$2:$B913,$B913,$A$2:$A913,$A913)+COUNTIFS($L$2:$L913,"ET",$B$2:$B913,$B913,$A$2:$A913,$A913)&amp;":"&amp;COUNTIFS($L$2:$L913,"Tor",$B$2:$B913,"&lt;&gt;"&amp;$B913,$A$2:$A913,$A913)+COUNTIFS($L$2:$L913,"ET",$B$2:$B913,"&lt;&gt;"&amp;$B913,$A$2:$A913,$A913),COUNTIFS($L$2:$L913,"Tor",$B$2:$B913,"&lt;&gt;"&amp;$B913,$A$2:$A913,$A913)+COUNTIFS($L$2:$L913,"ET",$B$2:$B913,"&lt;&gt;"&amp;$B913,$A$2:$A913,$A913)&amp;":"&amp;COUNTIFS($L$2:$L913,"Tor",$B$2:$B913,$B913,$A$2:$A913,$A913)+COUNTIFS($L$2:$L913,"ET",$B$2:$B913,$B913,$A$2:$A913,$A913)),""),"")</f>
        <v/>
      </c>
      <c r="J913" s="18" t="str">
        <f>_xlfn.IFNA(IF(VLOOKUP($A913,Spiele!$A$2:$D$16,3,FALSE)=$B913,(COUNTIFS($L$1:$L912,"Tor",$B$1:$B912,$B913,$A$1:$A912,$A913)+COUNTIFS($L$1:$L912,"ET",$B$1:$B912,$B913,$A$1:$A912,$A913))-(COUNTIFS($L$1:$L912,"Tor",$B$1:$B912,"&lt;&gt;"&amp;$B913,$A$1:$A912,$A913)+COUNTIFS($L$1:$L912,"ET",$B$1:$B912,"&lt;&gt;"&amp;$B913,$A$1:$A912,$A913)),(COUNTIFS($L$1:$L912,"Tor",$B$1:$B912,$B913,$A$1:$A912,$A913)+COUNTIFS($L$1:$L912,"ET",$B$1:$B912,$B913,$A$1:$A912,$A913))-(COUNTIFS($L$1:$L912,"Tor",$B$1:$B912,"&lt;&gt;"&amp;$B913,$A$1:$A912,$A913)+COUNTIFS($L$1:$L912,"ET",$B$1:$B912,"&lt;&gt;"&amp;$B913,$A$1:$A912,$A913))),"")</f>
        <v/>
      </c>
      <c r="O913" s="17"/>
      <c r="AC913" s="14"/>
      <c r="AD913" s="14"/>
      <c r="AE913" s="18"/>
      <c r="AH913" s="19">
        <f t="shared" si="58"/>
        <v>0</v>
      </c>
      <c r="AI913" s="19">
        <f t="shared" si="59"/>
        <v>180</v>
      </c>
      <c r="AM913" s="19">
        <f>IF(Abschlüsse[[#This Row],[Ergeb]]="ET","",SQRT(($AF913-$AK913)^2+($AG913-$AL913)^2))</f>
        <v>0</v>
      </c>
      <c r="AO913" s="13"/>
      <c r="AP913" s="13"/>
      <c r="AQ913" s="19" t="str">
        <f t="shared" si="56"/>
        <v/>
      </c>
      <c r="AU913" s="19" t="str">
        <f t="shared" si="57"/>
        <v/>
      </c>
    </row>
    <row r="914" spans="3:47" ht="25.05" customHeight="1">
      <c r="C914" s="17" t="str">
        <f>IF($A914="","",IF(VLOOKUP($A914,Spiele!$A$2:$D$16,3,FALSE)=$B914,"H","G"))</f>
        <v/>
      </c>
      <c r="D914" s="17" t="str">
        <f>IF($B914="","",IF(VLOOKUP($A914,Spiele!$A$2:$F$16,3,FALSE)=$B914,VLOOKUP($A914,Spiele!$A$2:$F$16,4,FALSE),VLOOKUP($A914,Spiele!$A$2:$F$16,3,FALSE)))</f>
        <v/>
      </c>
      <c r="E914" s="18">
        <f>IF(Abschlüsse[[#This Row],[Ergeb]]="ET",0,COUNTIFS($A$2:$A914,$A914,$B$2:$B914,$B914,$L$2:$L914,"&lt;&gt;ET"))</f>
        <v>0</v>
      </c>
      <c r="F914" s="11"/>
      <c r="G914" s="12"/>
      <c r="H914" s="18">
        <f>COUNTIFS('Rote Karten'!$A$2:$A$4,$A914,'Rote Karten'!$D$2:$D$4,"&lt;&gt;"&amp;$B914,'Rote Karten'!$B$2:$B$4,"&lt;"&amp;$F914,'Rote Karten'!$C$2:$C$4,"&lt;="&amp;$G914)-COUNTIFS('Rote Karten'!$A$2:$A$4,$A914,'Rote Karten'!$D$2:$D$4,$B914,'Rote Karten'!$B$2:$B$4,"&lt;"&amp;$F914,'Rote Karten'!$C$2:$C$4,"&lt;="&amp;$G914)</f>
        <v>0</v>
      </c>
      <c r="I914" s="17" t="str">
        <f>IF(OR($L914="Tor",$L914="ET"),_xlfn.IFNA(IF(VLOOKUP($A914,Spiele!$A$2:$C$16,3,FALSE)=$B914,COUNTIFS($L$2:$L914,"Tor",$B$2:$B914,$B914,$A$2:$A914,$A914)+COUNTIFS($L$2:$L914,"ET",$B$2:$B914,$B914,$A$2:$A914,$A914)&amp;":"&amp;COUNTIFS($L$2:$L914,"Tor",$B$2:$B914,"&lt;&gt;"&amp;$B914,$A$2:$A914,$A914)+COUNTIFS($L$2:$L914,"ET",$B$2:$B914,"&lt;&gt;"&amp;$B914,$A$2:$A914,$A914),COUNTIFS($L$2:$L914,"Tor",$B$2:$B914,"&lt;&gt;"&amp;$B914,$A$2:$A914,$A914)+COUNTIFS($L$2:$L914,"ET",$B$2:$B914,"&lt;&gt;"&amp;$B914,$A$2:$A914,$A914)&amp;":"&amp;COUNTIFS($L$2:$L914,"Tor",$B$2:$B914,$B914,$A$2:$A914,$A914)+COUNTIFS($L$2:$L914,"ET",$B$2:$B914,$B914,$A$2:$A914,$A914)),""),"")</f>
        <v/>
      </c>
      <c r="J914" s="18" t="str">
        <f>_xlfn.IFNA(IF(VLOOKUP($A914,Spiele!$A$2:$D$16,3,FALSE)=$B914,(COUNTIFS($L$1:$L913,"Tor",$B$1:$B913,$B914,$A$1:$A913,$A914)+COUNTIFS($L$1:$L913,"ET",$B$1:$B913,$B914,$A$1:$A913,$A914))-(COUNTIFS($L$1:$L913,"Tor",$B$1:$B913,"&lt;&gt;"&amp;$B914,$A$1:$A913,$A914)+COUNTIFS($L$1:$L913,"ET",$B$1:$B913,"&lt;&gt;"&amp;$B914,$A$1:$A913,$A914)),(COUNTIFS($L$1:$L913,"Tor",$B$1:$B913,$B914,$A$1:$A913,$A914)+COUNTIFS($L$1:$L913,"ET",$B$1:$B913,$B914,$A$1:$A913,$A914))-(COUNTIFS($L$1:$L913,"Tor",$B$1:$B913,"&lt;&gt;"&amp;$B914,$A$1:$A913,$A914)+COUNTIFS($L$1:$L913,"ET",$B$1:$B913,"&lt;&gt;"&amp;$B914,$A$1:$A913,$A914))),"")</f>
        <v/>
      </c>
      <c r="O914" s="17"/>
      <c r="AC914" s="14"/>
      <c r="AD914" s="14"/>
      <c r="AE914" s="17"/>
      <c r="AH914" s="19">
        <f t="shared" si="58"/>
        <v>0</v>
      </c>
      <c r="AI914" s="19">
        <f t="shared" si="59"/>
        <v>180</v>
      </c>
      <c r="AM914" s="19">
        <f>IF(Abschlüsse[[#This Row],[Ergeb]]="ET","",SQRT(($AF914-$AK914)^2+($AG914-$AL914)^2))</f>
        <v>0</v>
      </c>
      <c r="AO914" s="13"/>
      <c r="AP914" s="13"/>
      <c r="AQ914" s="19" t="str">
        <f t="shared" si="56"/>
        <v/>
      </c>
      <c r="AU914" s="19" t="str">
        <f t="shared" si="57"/>
        <v/>
      </c>
    </row>
    <row r="915" spans="3:47" ht="25.05" customHeight="1">
      <c r="C915" s="17" t="str">
        <f>IF($A915="","",IF(VLOOKUP($A915,Spiele!$A$2:$D$16,3,FALSE)=$B915,"H","G"))</f>
        <v/>
      </c>
      <c r="D915" s="17" t="str">
        <f>IF($B915="","",IF(VLOOKUP($A915,Spiele!$A$2:$F$16,3,FALSE)=$B915,VLOOKUP($A915,Spiele!$A$2:$F$16,4,FALSE),VLOOKUP($A915,Spiele!$A$2:$F$16,3,FALSE)))</f>
        <v/>
      </c>
      <c r="E915" s="18">
        <f>IF(Abschlüsse[[#This Row],[Ergeb]]="ET",0,COUNTIFS($A$2:$A915,$A915,$B$2:$B915,$B915,$L$2:$L915,"&lt;&gt;ET"))</f>
        <v>0</v>
      </c>
      <c r="F915" s="11"/>
      <c r="G915" s="12"/>
      <c r="H915" s="18">
        <f>COUNTIFS('Rote Karten'!$A$2:$A$4,$A915,'Rote Karten'!$D$2:$D$4,"&lt;&gt;"&amp;$B915,'Rote Karten'!$B$2:$B$4,"&lt;"&amp;$F915,'Rote Karten'!$C$2:$C$4,"&lt;="&amp;$G915)-COUNTIFS('Rote Karten'!$A$2:$A$4,$A915,'Rote Karten'!$D$2:$D$4,$B915,'Rote Karten'!$B$2:$B$4,"&lt;"&amp;$F915,'Rote Karten'!$C$2:$C$4,"&lt;="&amp;$G915)</f>
        <v>0</v>
      </c>
      <c r="I915" s="17" t="str">
        <f>IF(OR($L915="Tor",$L915="ET"),_xlfn.IFNA(IF(VLOOKUP($A915,Spiele!$A$2:$C$16,3,FALSE)=$B915,COUNTIFS($L$2:$L915,"Tor",$B$2:$B915,$B915,$A$2:$A915,$A915)+COUNTIFS($L$2:$L915,"ET",$B$2:$B915,$B915,$A$2:$A915,$A915)&amp;":"&amp;COUNTIFS($L$2:$L915,"Tor",$B$2:$B915,"&lt;&gt;"&amp;$B915,$A$2:$A915,$A915)+COUNTIFS($L$2:$L915,"ET",$B$2:$B915,"&lt;&gt;"&amp;$B915,$A$2:$A915,$A915),COUNTIFS($L$2:$L915,"Tor",$B$2:$B915,"&lt;&gt;"&amp;$B915,$A$2:$A915,$A915)+COUNTIFS($L$2:$L915,"ET",$B$2:$B915,"&lt;&gt;"&amp;$B915,$A$2:$A915,$A915)&amp;":"&amp;COUNTIFS($L$2:$L915,"Tor",$B$2:$B915,$B915,$A$2:$A915,$A915)+COUNTIFS($L$2:$L915,"ET",$B$2:$B915,$B915,$A$2:$A915,$A915)),""),"")</f>
        <v/>
      </c>
      <c r="J915" s="18" t="str">
        <f>_xlfn.IFNA(IF(VLOOKUP($A915,Spiele!$A$2:$D$16,3,FALSE)=$B915,(COUNTIFS($L$1:$L914,"Tor",$B$1:$B914,$B915,$A$1:$A914,$A915)+COUNTIFS($L$1:$L914,"ET",$B$1:$B914,$B915,$A$1:$A914,$A915))-(COUNTIFS($L$1:$L914,"Tor",$B$1:$B914,"&lt;&gt;"&amp;$B915,$A$1:$A914,$A915)+COUNTIFS($L$1:$L914,"ET",$B$1:$B914,"&lt;&gt;"&amp;$B915,$A$1:$A914,$A915)),(COUNTIFS($L$1:$L914,"Tor",$B$1:$B914,$B915,$A$1:$A914,$A915)+COUNTIFS($L$1:$L914,"ET",$B$1:$B914,$B915,$A$1:$A914,$A915))-(COUNTIFS($L$1:$L914,"Tor",$B$1:$B914,"&lt;&gt;"&amp;$B915,$A$1:$A914,$A915)+COUNTIFS($L$1:$L914,"ET",$B$1:$B914,"&lt;&gt;"&amp;$B915,$A$1:$A914,$A915))),"")</f>
        <v/>
      </c>
      <c r="O915" s="17"/>
      <c r="AC915" s="14"/>
      <c r="AD915" s="14"/>
      <c r="AE915" s="18"/>
      <c r="AH915" s="19">
        <f t="shared" si="58"/>
        <v>0</v>
      </c>
      <c r="AI915" s="19">
        <f t="shared" si="59"/>
        <v>180</v>
      </c>
      <c r="AM915" s="19">
        <f>IF(Abschlüsse[[#This Row],[Ergeb]]="ET","",SQRT(($AF915-$AK915)^2+($AG915-$AL915)^2))</f>
        <v>0</v>
      </c>
      <c r="AO915" s="13"/>
      <c r="AP915" s="13"/>
      <c r="AQ915" s="19" t="str">
        <f t="shared" si="56"/>
        <v/>
      </c>
      <c r="AU915" s="19" t="str">
        <f t="shared" si="57"/>
        <v/>
      </c>
    </row>
    <row r="916" spans="3:47" ht="25.05" customHeight="1">
      <c r="C916" s="17" t="str">
        <f>IF($A916="","",IF(VLOOKUP($A916,Spiele!$A$2:$D$16,3,FALSE)=$B916,"H","G"))</f>
        <v/>
      </c>
      <c r="D916" s="17" t="str">
        <f>IF($B916="","",IF(VLOOKUP($A916,Spiele!$A$2:$F$16,3,FALSE)=$B916,VLOOKUP($A916,Spiele!$A$2:$F$16,4,FALSE),VLOOKUP($A916,Spiele!$A$2:$F$16,3,FALSE)))</f>
        <v/>
      </c>
      <c r="E916" s="18">
        <f>IF(Abschlüsse[[#This Row],[Ergeb]]="ET",0,COUNTIFS($A$2:$A916,$A916,$B$2:$B916,$B916,$L$2:$L916,"&lt;&gt;ET"))</f>
        <v>0</v>
      </c>
      <c r="F916" s="11"/>
      <c r="G916" s="12"/>
      <c r="H916" s="18">
        <f>COUNTIFS('Rote Karten'!$A$2:$A$4,$A916,'Rote Karten'!$D$2:$D$4,"&lt;&gt;"&amp;$B916,'Rote Karten'!$B$2:$B$4,"&lt;"&amp;$F916,'Rote Karten'!$C$2:$C$4,"&lt;="&amp;$G916)-COUNTIFS('Rote Karten'!$A$2:$A$4,$A916,'Rote Karten'!$D$2:$D$4,$B916,'Rote Karten'!$B$2:$B$4,"&lt;"&amp;$F916,'Rote Karten'!$C$2:$C$4,"&lt;="&amp;$G916)</f>
        <v>0</v>
      </c>
      <c r="I916" s="17" t="str">
        <f>IF(OR($L916="Tor",$L916="ET"),_xlfn.IFNA(IF(VLOOKUP($A916,Spiele!$A$2:$C$16,3,FALSE)=$B916,COUNTIFS($L$2:$L916,"Tor",$B$2:$B916,$B916,$A$2:$A916,$A916)+COUNTIFS($L$2:$L916,"ET",$B$2:$B916,$B916,$A$2:$A916,$A916)&amp;":"&amp;COUNTIFS($L$2:$L916,"Tor",$B$2:$B916,"&lt;&gt;"&amp;$B916,$A$2:$A916,$A916)+COUNTIFS($L$2:$L916,"ET",$B$2:$B916,"&lt;&gt;"&amp;$B916,$A$2:$A916,$A916),COUNTIFS($L$2:$L916,"Tor",$B$2:$B916,"&lt;&gt;"&amp;$B916,$A$2:$A916,$A916)+COUNTIFS($L$2:$L916,"ET",$B$2:$B916,"&lt;&gt;"&amp;$B916,$A$2:$A916,$A916)&amp;":"&amp;COUNTIFS($L$2:$L916,"Tor",$B$2:$B916,$B916,$A$2:$A916,$A916)+COUNTIFS($L$2:$L916,"ET",$B$2:$B916,$B916,$A$2:$A916,$A916)),""),"")</f>
        <v/>
      </c>
      <c r="J916" s="18" t="str">
        <f>_xlfn.IFNA(IF(VLOOKUP($A916,Spiele!$A$2:$D$16,3,FALSE)=$B916,(COUNTIFS($L$1:$L915,"Tor",$B$1:$B915,$B916,$A$1:$A915,$A916)+COUNTIFS($L$1:$L915,"ET",$B$1:$B915,$B916,$A$1:$A915,$A916))-(COUNTIFS($L$1:$L915,"Tor",$B$1:$B915,"&lt;&gt;"&amp;$B916,$A$1:$A915,$A916)+COUNTIFS($L$1:$L915,"ET",$B$1:$B915,"&lt;&gt;"&amp;$B916,$A$1:$A915,$A916)),(COUNTIFS($L$1:$L915,"Tor",$B$1:$B915,$B916,$A$1:$A915,$A916)+COUNTIFS($L$1:$L915,"ET",$B$1:$B915,$B916,$A$1:$A915,$A916))-(COUNTIFS($L$1:$L915,"Tor",$B$1:$B915,"&lt;&gt;"&amp;$B916,$A$1:$A915,$A916)+COUNTIFS($L$1:$L915,"ET",$B$1:$B915,"&lt;&gt;"&amp;$B916,$A$1:$A915,$A916))),"")</f>
        <v/>
      </c>
      <c r="O916" s="17"/>
      <c r="AC916" s="14"/>
      <c r="AD916" s="14"/>
      <c r="AE916" s="18"/>
      <c r="AH916" s="19">
        <f t="shared" si="58"/>
        <v>0</v>
      </c>
      <c r="AI916" s="19">
        <f t="shared" si="59"/>
        <v>180</v>
      </c>
      <c r="AM916" s="19">
        <f>IF(Abschlüsse[[#This Row],[Ergeb]]="ET","",SQRT(($AF916-$AK916)^2+($AG916-$AL916)^2))</f>
        <v>0</v>
      </c>
      <c r="AO916" s="13"/>
      <c r="AP916" s="13"/>
      <c r="AQ916" s="19" t="str">
        <f t="shared" si="56"/>
        <v/>
      </c>
      <c r="AU916" s="19" t="str">
        <f t="shared" si="57"/>
        <v/>
      </c>
    </row>
    <row r="917" spans="3:47" ht="25.05" customHeight="1">
      <c r="C917" s="17" t="str">
        <f>IF($A917="","",IF(VLOOKUP($A917,Spiele!$A$2:$D$16,3,FALSE)=$B917,"H","G"))</f>
        <v/>
      </c>
      <c r="D917" s="17" t="str">
        <f>IF($B917="","",IF(VLOOKUP($A917,Spiele!$A$2:$F$16,3,FALSE)=$B917,VLOOKUP($A917,Spiele!$A$2:$F$16,4,FALSE),VLOOKUP($A917,Spiele!$A$2:$F$16,3,FALSE)))</f>
        <v/>
      </c>
      <c r="E917" s="18">
        <f>IF(Abschlüsse[[#This Row],[Ergeb]]="ET",0,COUNTIFS($A$2:$A917,$A917,$B$2:$B917,$B917,$L$2:$L917,"&lt;&gt;ET"))</f>
        <v>0</v>
      </c>
      <c r="F917" s="11"/>
      <c r="G917" s="12"/>
      <c r="H917" s="18">
        <f>COUNTIFS('Rote Karten'!$A$2:$A$4,$A917,'Rote Karten'!$D$2:$D$4,"&lt;&gt;"&amp;$B917,'Rote Karten'!$B$2:$B$4,"&lt;"&amp;$F917,'Rote Karten'!$C$2:$C$4,"&lt;="&amp;$G917)-COUNTIFS('Rote Karten'!$A$2:$A$4,$A917,'Rote Karten'!$D$2:$D$4,$B917,'Rote Karten'!$B$2:$B$4,"&lt;"&amp;$F917,'Rote Karten'!$C$2:$C$4,"&lt;="&amp;$G917)</f>
        <v>0</v>
      </c>
      <c r="I917" s="17" t="str">
        <f>IF(OR($L917="Tor",$L917="ET"),_xlfn.IFNA(IF(VLOOKUP($A917,Spiele!$A$2:$C$16,3,FALSE)=$B917,COUNTIFS($L$2:$L917,"Tor",$B$2:$B917,$B917,$A$2:$A917,$A917)+COUNTIFS($L$2:$L917,"ET",$B$2:$B917,$B917,$A$2:$A917,$A917)&amp;":"&amp;COUNTIFS($L$2:$L917,"Tor",$B$2:$B917,"&lt;&gt;"&amp;$B917,$A$2:$A917,$A917)+COUNTIFS($L$2:$L917,"ET",$B$2:$B917,"&lt;&gt;"&amp;$B917,$A$2:$A917,$A917),COUNTIFS($L$2:$L917,"Tor",$B$2:$B917,"&lt;&gt;"&amp;$B917,$A$2:$A917,$A917)+COUNTIFS($L$2:$L917,"ET",$B$2:$B917,"&lt;&gt;"&amp;$B917,$A$2:$A917,$A917)&amp;":"&amp;COUNTIFS($L$2:$L917,"Tor",$B$2:$B917,$B917,$A$2:$A917,$A917)+COUNTIFS($L$2:$L917,"ET",$B$2:$B917,$B917,$A$2:$A917,$A917)),""),"")</f>
        <v/>
      </c>
      <c r="J917" s="18" t="str">
        <f>_xlfn.IFNA(IF(VLOOKUP($A917,Spiele!$A$2:$D$16,3,FALSE)=$B917,(COUNTIFS($L$1:$L916,"Tor",$B$1:$B916,$B917,$A$1:$A916,$A917)+COUNTIFS($L$1:$L916,"ET",$B$1:$B916,$B917,$A$1:$A916,$A917))-(COUNTIFS($L$1:$L916,"Tor",$B$1:$B916,"&lt;&gt;"&amp;$B917,$A$1:$A916,$A917)+COUNTIFS($L$1:$L916,"ET",$B$1:$B916,"&lt;&gt;"&amp;$B917,$A$1:$A916,$A917)),(COUNTIFS($L$1:$L916,"Tor",$B$1:$B916,$B917,$A$1:$A916,$A917)+COUNTIFS($L$1:$L916,"ET",$B$1:$B916,$B917,$A$1:$A916,$A917))-(COUNTIFS($L$1:$L916,"Tor",$B$1:$B916,"&lt;&gt;"&amp;$B917,$A$1:$A916,$A917)+COUNTIFS($L$1:$L916,"ET",$B$1:$B916,"&lt;&gt;"&amp;$B917,$A$1:$A916,$A917))),"")</f>
        <v/>
      </c>
      <c r="O917" s="17"/>
      <c r="AC917" s="14"/>
      <c r="AD917" s="14"/>
      <c r="AE917" s="17"/>
      <c r="AH917" s="19">
        <f t="shared" si="58"/>
        <v>0</v>
      </c>
      <c r="AI917" s="19">
        <f t="shared" si="59"/>
        <v>180</v>
      </c>
      <c r="AM917" s="19">
        <f>IF(Abschlüsse[[#This Row],[Ergeb]]="ET","",SQRT(($AF917-$AK917)^2+($AG917-$AL917)^2))</f>
        <v>0</v>
      </c>
      <c r="AO917" s="13"/>
      <c r="AP917" s="13"/>
      <c r="AQ917" s="19" t="str">
        <f t="shared" si="56"/>
        <v/>
      </c>
      <c r="AU917" s="19" t="str">
        <f t="shared" si="57"/>
        <v/>
      </c>
    </row>
    <row r="918" spans="3:47" ht="25.05" customHeight="1">
      <c r="C918" s="17" t="str">
        <f>IF($A918="","",IF(VLOOKUP($A918,Spiele!$A$2:$D$16,3,FALSE)=$B918,"H","G"))</f>
        <v/>
      </c>
      <c r="D918" s="17" t="str">
        <f>IF($B918="","",IF(VLOOKUP($A918,Spiele!$A$2:$F$16,3,FALSE)=$B918,VLOOKUP($A918,Spiele!$A$2:$F$16,4,FALSE),VLOOKUP($A918,Spiele!$A$2:$F$16,3,FALSE)))</f>
        <v/>
      </c>
      <c r="E918" s="18">
        <f>IF(Abschlüsse[[#This Row],[Ergeb]]="ET",0,COUNTIFS($A$2:$A918,$A918,$B$2:$B918,$B918,$L$2:$L918,"&lt;&gt;ET"))</f>
        <v>0</v>
      </c>
      <c r="F918" s="11"/>
      <c r="G918" s="12"/>
      <c r="H918" s="18">
        <f>COUNTIFS('Rote Karten'!$A$2:$A$4,$A918,'Rote Karten'!$D$2:$D$4,"&lt;&gt;"&amp;$B918,'Rote Karten'!$B$2:$B$4,"&lt;"&amp;$F918,'Rote Karten'!$C$2:$C$4,"&lt;="&amp;$G918)-COUNTIFS('Rote Karten'!$A$2:$A$4,$A918,'Rote Karten'!$D$2:$D$4,$B918,'Rote Karten'!$B$2:$B$4,"&lt;"&amp;$F918,'Rote Karten'!$C$2:$C$4,"&lt;="&amp;$G918)</f>
        <v>0</v>
      </c>
      <c r="I918" s="17" t="str">
        <f>IF(OR($L918="Tor",$L918="ET"),_xlfn.IFNA(IF(VLOOKUP($A918,Spiele!$A$2:$C$16,3,FALSE)=$B918,COUNTIFS($L$2:$L918,"Tor",$B$2:$B918,$B918,$A$2:$A918,$A918)+COUNTIFS($L$2:$L918,"ET",$B$2:$B918,$B918,$A$2:$A918,$A918)&amp;":"&amp;COUNTIFS($L$2:$L918,"Tor",$B$2:$B918,"&lt;&gt;"&amp;$B918,$A$2:$A918,$A918)+COUNTIFS($L$2:$L918,"ET",$B$2:$B918,"&lt;&gt;"&amp;$B918,$A$2:$A918,$A918),COUNTIFS($L$2:$L918,"Tor",$B$2:$B918,"&lt;&gt;"&amp;$B918,$A$2:$A918,$A918)+COUNTIFS($L$2:$L918,"ET",$B$2:$B918,"&lt;&gt;"&amp;$B918,$A$2:$A918,$A918)&amp;":"&amp;COUNTIFS($L$2:$L918,"Tor",$B$2:$B918,$B918,$A$2:$A918,$A918)+COUNTIFS($L$2:$L918,"ET",$B$2:$B918,$B918,$A$2:$A918,$A918)),""),"")</f>
        <v/>
      </c>
      <c r="J918" s="18" t="str">
        <f>_xlfn.IFNA(IF(VLOOKUP($A918,Spiele!$A$2:$D$16,3,FALSE)=$B918,(COUNTIFS($L$1:$L917,"Tor",$B$1:$B917,$B918,$A$1:$A917,$A918)+COUNTIFS($L$1:$L917,"ET",$B$1:$B917,$B918,$A$1:$A917,$A918))-(COUNTIFS($L$1:$L917,"Tor",$B$1:$B917,"&lt;&gt;"&amp;$B918,$A$1:$A917,$A918)+COUNTIFS($L$1:$L917,"ET",$B$1:$B917,"&lt;&gt;"&amp;$B918,$A$1:$A917,$A918)),(COUNTIFS($L$1:$L917,"Tor",$B$1:$B917,$B918,$A$1:$A917,$A918)+COUNTIFS($L$1:$L917,"ET",$B$1:$B917,$B918,$A$1:$A917,$A918))-(COUNTIFS($L$1:$L917,"Tor",$B$1:$B917,"&lt;&gt;"&amp;$B918,$A$1:$A917,$A918)+COUNTIFS($L$1:$L917,"ET",$B$1:$B917,"&lt;&gt;"&amp;$B918,$A$1:$A917,$A918))),"")</f>
        <v/>
      </c>
      <c r="O918" s="17"/>
      <c r="AC918" s="14"/>
      <c r="AD918" s="14"/>
      <c r="AE918" s="17"/>
      <c r="AH918" s="19">
        <f t="shared" si="58"/>
        <v>0</v>
      </c>
      <c r="AI918" s="19">
        <f t="shared" si="59"/>
        <v>180</v>
      </c>
      <c r="AM918" s="19">
        <f>IF(Abschlüsse[[#This Row],[Ergeb]]="ET","",SQRT(($AF918-$AK918)^2+($AG918-$AL918)^2))</f>
        <v>0</v>
      </c>
      <c r="AO918" s="13"/>
      <c r="AP918" s="13"/>
      <c r="AQ918" s="19" t="str">
        <f t="shared" si="56"/>
        <v/>
      </c>
      <c r="AU918" s="19" t="str">
        <f t="shared" si="57"/>
        <v/>
      </c>
    </row>
    <row r="919" spans="3:47" ht="25.05" customHeight="1">
      <c r="C919" s="17" t="str">
        <f>IF($A919="","",IF(VLOOKUP($A919,Spiele!$A$2:$D$16,3,FALSE)=$B919,"H","G"))</f>
        <v/>
      </c>
      <c r="D919" s="17" t="str">
        <f>IF($B919="","",IF(VLOOKUP($A919,Spiele!$A$2:$F$16,3,FALSE)=$B919,VLOOKUP($A919,Spiele!$A$2:$F$16,4,FALSE),VLOOKUP($A919,Spiele!$A$2:$F$16,3,FALSE)))</f>
        <v/>
      </c>
      <c r="E919" s="18">
        <f>IF(Abschlüsse[[#This Row],[Ergeb]]="ET",0,COUNTIFS($A$2:$A919,$A919,$B$2:$B919,$B919,$L$2:$L919,"&lt;&gt;ET"))</f>
        <v>0</v>
      </c>
      <c r="F919" s="11"/>
      <c r="G919" s="12"/>
      <c r="H919" s="18">
        <f>COUNTIFS('Rote Karten'!$A$2:$A$4,$A919,'Rote Karten'!$D$2:$D$4,"&lt;&gt;"&amp;$B919,'Rote Karten'!$B$2:$B$4,"&lt;"&amp;$F919,'Rote Karten'!$C$2:$C$4,"&lt;="&amp;$G919)-COUNTIFS('Rote Karten'!$A$2:$A$4,$A919,'Rote Karten'!$D$2:$D$4,$B919,'Rote Karten'!$B$2:$B$4,"&lt;"&amp;$F919,'Rote Karten'!$C$2:$C$4,"&lt;="&amp;$G919)</f>
        <v>0</v>
      </c>
      <c r="I919" s="17" t="str">
        <f>IF(OR($L919="Tor",$L919="ET"),_xlfn.IFNA(IF(VLOOKUP($A919,Spiele!$A$2:$C$16,3,FALSE)=$B919,COUNTIFS($L$2:$L919,"Tor",$B$2:$B919,$B919,$A$2:$A919,$A919)+COUNTIFS($L$2:$L919,"ET",$B$2:$B919,$B919,$A$2:$A919,$A919)&amp;":"&amp;COUNTIFS($L$2:$L919,"Tor",$B$2:$B919,"&lt;&gt;"&amp;$B919,$A$2:$A919,$A919)+COUNTIFS($L$2:$L919,"ET",$B$2:$B919,"&lt;&gt;"&amp;$B919,$A$2:$A919,$A919),COUNTIFS($L$2:$L919,"Tor",$B$2:$B919,"&lt;&gt;"&amp;$B919,$A$2:$A919,$A919)+COUNTIFS($L$2:$L919,"ET",$B$2:$B919,"&lt;&gt;"&amp;$B919,$A$2:$A919,$A919)&amp;":"&amp;COUNTIFS($L$2:$L919,"Tor",$B$2:$B919,$B919,$A$2:$A919,$A919)+COUNTIFS($L$2:$L919,"ET",$B$2:$B919,$B919,$A$2:$A919,$A919)),""),"")</f>
        <v/>
      </c>
      <c r="J919" s="18" t="str">
        <f>_xlfn.IFNA(IF(VLOOKUP($A919,Spiele!$A$2:$D$16,3,FALSE)=$B919,(COUNTIFS($L$1:$L918,"Tor",$B$1:$B918,$B919,$A$1:$A918,$A919)+COUNTIFS($L$1:$L918,"ET",$B$1:$B918,$B919,$A$1:$A918,$A919))-(COUNTIFS($L$1:$L918,"Tor",$B$1:$B918,"&lt;&gt;"&amp;$B919,$A$1:$A918,$A919)+COUNTIFS($L$1:$L918,"ET",$B$1:$B918,"&lt;&gt;"&amp;$B919,$A$1:$A918,$A919)),(COUNTIFS($L$1:$L918,"Tor",$B$1:$B918,$B919,$A$1:$A918,$A919)+COUNTIFS($L$1:$L918,"ET",$B$1:$B918,$B919,$A$1:$A918,$A919))-(COUNTIFS($L$1:$L918,"Tor",$B$1:$B918,"&lt;&gt;"&amp;$B919,$A$1:$A918,$A919)+COUNTIFS($L$1:$L918,"ET",$B$1:$B918,"&lt;&gt;"&amp;$B919,$A$1:$A918,$A919))),"")</f>
        <v/>
      </c>
      <c r="L919" s="18"/>
      <c r="M919" s="3"/>
      <c r="O919" s="17"/>
      <c r="AA919" s="22"/>
      <c r="AB919" s="18"/>
      <c r="AC919" s="14"/>
      <c r="AD919" s="14"/>
      <c r="AE919" s="18"/>
      <c r="AH919" s="19">
        <f t="shared" si="58"/>
        <v>0</v>
      </c>
      <c r="AI919" s="19">
        <f t="shared" si="59"/>
        <v>180</v>
      </c>
      <c r="AJ919" s="3"/>
      <c r="AM919" s="19">
        <f>IF(Abschlüsse[[#This Row],[Ergeb]]="ET","",SQRT(($AF919-$AK919)^2+($AG919-$AL919)^2))</f>
        <v>0</v>
      </c>
      <c r="AO919" s="13"/>
      <c r="AP919" s="13"/>
      <c r="AQ919" s="19" t="str">
        <f t="shared" si="56"/>
        <v/>
      </c>
      <c r="AU919" s="19" t="str">
        <f t="shared" si="57"/>
        <v/>
      </c>
    </row>
    <row r="920" spans="3:47" ht="25.05" customHeight="1">
      <c r="C920" s="17" t="str">
        <f>IF($A920="","",IF(VLOOKUP($A920,Spiele!$A$2:$D$16,3,FALSE)=$B920,"H","G"))</f>
        <v/>
      </c>
      <c r="D920" s="17" t="str">
        <f>IF($B920="","",IF(VLOOKUP($A920,Spiele!$A$2:$F$16,3,FALSE)=$B920,VLOOKUP($A920,Spiele!$A$2:$F$16,4,FALSE),VLOOKUP($A920,Spiele!$A$2:$F$16,3,FALSE)))</f>
        <v/>
      </c>
      <c r="E920" s="18">
        <f>IF(Abschlüsse[[#This Row],[Ergeb]]="ET",0,COUNTIFS($A$2:$A920,$A920,$B$2:$B920,$B920,$L$2:$L920,"&lt;&gt;ET"))</f>
        <v>0</v>
      </c>
      <c r="F920" s="11"/>
      <c r="G920" s="12"/>
      <c r="H920" s="18">
        <f>COUNTIFS('Rote Karten'!$A$2:$A$4,$A920,'Rote Karten'!$D$2:$D$4,"&lt;&gt;"&amp;$B920,'Rote Karten'!$B$2:$B$4,"&lt;"&amp;$F920,'Rote Karten'!$C$2:$C$4,"&lt;="&amp;$G920)-COUNTIFS('Rote Karten'!$A$2:$A$4,$A920,'Rote Karten'!$D$2:$D$4,$B920,'Rote Karten'!$B$2:$B$4,"&lt;"&amp;$F920,'Rote Karten'!$C$2:$C$4,"&lt;="&amp;$G920)</f>
        <v>0</v>
      </c>
      <c r="I920" s="17" t="str">
        <f>IF(OR($L920="Tor",$L920="ET"),_xlfn.IFNA(IF(VLOOKUP($A920,Spiele!$A$2:$C$16,3,FALSE)=$B920,COUNTIFS($L$2:$L920,"Tor",$B$2:$B920,$B920,$A$2:$A920,$A920)+COUNTIFS($L$2:$L920,"ET",$B$2:$B920,$B920,$A$2:$A920,$A920)&amp;":"&amp;COUNTIFS($L$2:$L920,"Tor",$B$2:$B920,"&lt;&gt;"&amp;$B920,$A$2:$A920,$A920)+COUNTIFS($L$2:$L920,"ET",$B$2:$B920,"&lt;&gt;"&amp;$B920,$A$2:$A920,$A920),COUNTIFS($L$2:$L920,"Tor",$B$2:$B920,"&lt;&gt;"&amp;$B920,$A$2:$A920,$A920)+COUNTIFS($L$2:$L920,"ET",$B$2:$B920,"&lt;&gt;"&amp;$B920,$A$2:$A920,$A920)&amp;":"&amp;COUNTIFS($L$2:$L920,"Tor",$B$2:$B920,$B920,$A$2:$A920,$A920)+COUNTIFS($L$2:$L920,"ET",$B$2:$B920,$B920,$A$2:$A920,$A920)),""),"")</f>
        <v/>
      </c>
      <c r="J920" s="18" t="str">
        <f>_xlfn.IFNA(IF(VLOOKUP($A920,Spiele!$A$2:$D$16,3,FALSE)=$B920,(COUNTIFS($L$1:$L919,"Tor",$B$1:$B919,$B920,$A$1:$A919,$A920)+COUNTIFS($L$1:$L919,"ET",$B$1:$B919,$B920,$A$1:$A919,$A920))-(COUNTIFS($L$1:$L919,"Tor",$B$1:$B919,"&lt;&gt;"&amp;$B920,$A$1:$A919,$A920)+COUNTIFS($L$1:$L919,"ET",$B$1:$B919,"&lt;&gt;"&amp;$B920,$A$1:$A919,$A920)),(COUNTIFS($L$1:$L919,"Tor",$B$1:$B919,$B920,$A$1:$A919,$A920)+COUNTIFS($L$1:$L919,"ET",$B$1:$B919,$B920,$A$1:$A919,$A920))-(COUNTIFS($L$1:$L919,"Tor",$B$1:$B919,"&lt;&gt;"&amp;$B920,$A$1:$A919,$A920)+COUNTIFS($L$1:$L919,"ET",$B$1:$B919,"&lt;&gt;"&amp;$B920,$A$1:$A919,$A920))),"")</f>
        <v/>
      </c>
      <c r="O920" s="17"/>
      <c r="AC920" s="14"/>
      <c r="AD920" s="14"/>
      <c r="AE920" s="17"/>
      <c r="AH920" s="19">
        <f t="shared" si="58"/>
        <v>0</v>
      </c>
      <c r="AI920" s="19">
        <f t="shared" si="59"/>
        <v>180</v>
      </c>
      <c r="AM920" s="19">
        <f>IF(Abschlüsse[[#This Row],[Ergeb]]="ET","",SQRT(($AF920-$AK920)^2+($AG920-$AL920)^2))</f>
        <v>0</v>
      </c>
      <c r="AO920" s="13"/>
      <c r="AP920" s="13"/>
      <c r="AQ920" s="19" t="str">
        <f t="shared" si="56"/>
        <v/>
      </c>
      <c r="AU920" s="19" t="str">
        <f t="shared" si="57"/>
        <v/>
      </c>
    </row>
    <row r="921" spans="3:47" ht="25.05" customHeight="1">
      <c r="C921" s="17" t="str">
        <f>IF($A921="","",IF(VLOOKUP($A921,Spiele!$A$2:$D$16,3,FALSE)=$B921,"H","G"))</f>
        <v/>
      </c>
      <c r="D921" s="17" t="str">
        <f>IF($B921="","",IF(VLOOKUP($A921,Spiele!$A$2:$F$16,3,FALSE)=$B921,VLOOKUP($A921,Spiele!$A$2:$F$16,4,FALSE),VLOOKUP($A921,Spiele!$A$2:$F$16,3,FALSE)))</f>
        <v/>
      </c>
      <c r="E921" s="18">
        <f>IF(Abschlüsse[[#This Row],[Ergeb]]="ET",0,COUNTIFS($A$2:$A921,$A921,$B$2:$B921,$B921,$L$2:$L921,"&lt;&gt;ET"))</f>
        <v>0</v>
      </c>
      <c r="F921" s="11"/>
      <c r="G921" s="12"/>
      <c r="H921" s="18">
        <f>COUNTIFS('Rote Karten'!$A$2:$A$4,$A921,'Rote Karten'!$D$2:$D$4,"&lt;&gt;"&amp;$B921,'Rote Karten'!$B$2:$B$4,"&lt;"&amp;$F921,'Rote Karten'!$C$2:$C$4,"&lt;="&amp;$G921)-COUNTIFS('Rote Karten'!$A$2:$A$4,$A921,'Rote Karten'!$D$2:$D$4,$B921,'Rote Karten'!$B$2:$B$4,"&lt;"&amp;$F921,'Rote Karten'!$C$2:$C$4,"&lt;="&amp;$G921)</f>
        <v>0</v>
      </c>
      <c r="I921" s="17" t="str">
        <f>IF(OR($L921="Tor",$L921="ET"),_xlfn.IFNA(IF(VLOOKUP($A921,Spiele!$A$2:$C$16,3,FALSE)=$B921,COUNTIFS($L$2:$L921,"Tor",$B$2:$B921,$B921,$A$2:$A921,$A921)+COUNTIFS($L$2:$L921,"ET",$B$2:$B921,$B921,$A$2:$A921,$A921)&amp;":"&amp;COUNTIFS($L$2:$L921,"Tor",$B$2:$B921,"&lt;&gt;"&amp;$B921,$A$2:$A921,$A921)+COUNTIFS($L$2:$L921,"ET",$B$2:$B921,"&lt;&gt;"&amp;$B921,$A$2:$A921,$A921),COUNTIFS($L$2:$L921,"Tor",$B$2:$B921,"&lt;&gt;"&amp;$B921,$A$2:$A921,$A921)+COUNTIFS($L$2:$L921,"ET",$B$2:$B921,"&lt;&gt;"&amp;$B921,$A$2:$A921,$A921)&amp;":"&amp;COUNTIFS($L$2:$L921,"Tor",$B$2:$B921,$B921,$A$2:$A921,$A921)+COUNTIFS($L$2:$L921,"ET",$B$2:$B921,$B921,$A$2:$A921,$A921)),""),"")</f>
        <v/>
      </c>
      <c r="J921" s="18" t="str">
        <f>_xlfn.IFNA(IF(VLOOKUP($A921,Spiele!$A$2:$D$16,3,FALSE)=$B921,(COUNTIFS($L$1:$L920,"Tor",$B$1:$B920,$B921,$A$1:$A920,$A921)+COUNTIFS($L$1:$L920,"ET",$B$1:$B920,$B921,$A$1:$A920,$A921))-(COUNTIFS($L$1:$L920,"Tor",$B$1:$B920,"&lt;&gt;"&amp;$B921,$A$1:$A920,$A921)+COUNTIFS($L$1:$L920,"ET",$B$1:$B920,"&lt;&gt;"&amp;$B921,$A$1:$A920,$A921)),(COUNTIFS($L$1:$L920,"Tor",$B$1:$B920,$B921,$A$1:$A920,$A921)+COUNTIFS($L$1:$L920,"ET",$B$1:$B920,$B921,$A$1:$A920,$A921))-(COUNTIFS($L$1:$L920,"Tor",$B$1:$B920,"&lt;&gt;"&amp;$B921,$A$1:$A920,$A921)+COUNTIFS($L$1:$L920,"ET",$B$1:$B920,"&lt;&gt;"&amp;$B921,$A$1:$A920,$A921))),"")</f>
        <v/>
      </c>
      <c r="O921" s="17"/>
      <c r="AC921" s="14"/>
      <c r="AD921" s="14"/>
      <c r="AE921" s="17"/>
      <c r="AH921" s="19">
        <f t="shared" si="58"/>
        <v>0</v>
      </c>
      <c r="AI921" s="19">
        <f t="shared" si="59"/>
        <v>180</v>
      </c>
      <c r="AM921" s="19">
        <f>IF(Abschlüsse[[#This Row],[Ergeb]]="ET","",SQRT(($AF921-$AK921)^2+($AG921-$AL921)^2))</f>
        <v>0</v>
      </c>
      <c r="AO921" s="13"/>
      <c r="AP921" s="13"/>
      <c r="AQ921" s="19" t="str">
        <f t="shared" si="56"/>
        <v/>
      </c>
      <c r="AU921" s="19" t="str">
        <f t="shared" si="57"/>
        <v/>
      </c>
    </row>
    <row r="922" spans="3:47" ht="25.05" customHeight="1">
      <c r="C922" s="17" t="str">
        <f>IF($A922="","",IF(VLOOKUP($A922,Spiele!$A$2:$D$16,3,FALSE)=$B922,"H","G"))</f>
        <v/>
      </c>
      <c r="D922" s="17" t="str">
        <f>IF($B922="","",IF(VLOOKUP($A922,Spiele!$A$2:$F$16,3,FALSE)=$B922,VLOOKUP($A922,Spiele!$A$2:$F$16,4,FALSE),VLOOKUP($A922,Spiele!$A$2:$F$16,3,FALSE)))</f>
        <v/>
      </c>
      <c r="E922" s="18">
        <f>IF(Abschlüsse[[#This Row],[Ergeb]]="ET",0,COUNTIFS($A$2:$A922,$A922,$B$2:$B922,$B922,$L$2:$L922,"&lt;&gt;ET"))</f>
        <v>0</v>
      </c>
      <c r="F922" s="11"/>
      <c r="G922" s="12"/>
      <c r="H922" s="18">
        <f>COUNTIFS('Rote Karten'!$A$2:$A$4,$A922,'Rote Karten'!$D$2:$D$4,"&lt;&gt;"&amp;$B922,'Rote Karten'!$B$2:$B$4,"&lt;"&amp;$F922,'Rote Karten'!$C$2:$C$4,"&lt;="&amp;$G922)-COUNTIFS('Rote Karten'!$A$2:$A$4,$A922,'Rote Karten'!$D$2:$D$4,$B922,'Rote Karten'!$B$2:$B$4,"&lt;"&amp;$F922,'Rote Karten'!$C$2:$C$4,"&lt;="&amp;$G922)</f>
        <v>0</v>
      </c>
      <c r="I922" s="17" t="str">
        <f>IF(OR($L922="Tor",$L922="ET"),_xlfn.IFNA(IF(VLOOKUP($A922,Spiele!$A$2:$C$16,3,FALSE)=$B922,COUNTIFS($L$2:$L922,"Tor",$B$2:$B922,$B922,$A$2:$A922,$A922)+COUNTIFS($L$2:$L922,"ET",$B$2:$B922,$B922,$A$2:$A922,$A922)&amp;":"&amp;COUNTIFS($L$2:$L922,"Tor",$B$2:$B922,"&lt;&gt;"&amp;$B922,$A$2:$A922,$A922)+COUNTIFS($L$2:$L922,"ET",$B$2:$B922,"&lt;&gt;"&amp;$B922,$A$2:$A922,$A922),COUNTIFS($L$2:$L922,"Tor",$B$2:$B922,"&lt;&gt;"&amp;$B922,$A$2:$A922,$A922)+COUNTIFS($L$2:$L922,"ET",$B$2:$B922,"&lt;&gt;"&amp;$B922,$A$2:$A922,$A922)&amp;":"&amp;COUNTIFS($L$2:$L922,"Tor",$B$2:$B922,$B922,$A$2:$A922,$A922)+COUNTIFS($L$2:$L922,"ET",$B$2:$B922,$B922,$A$2:$A922,$A922)),""),"")</f>
        <v/>
      </c>
      <c r="J922" s="18" t="str">
        <f>_xlfn.IFNA(IF(VLOOKUP($A922,Spiele!$A$2:$D$16,3,FALSE)=$B922,(COUNTIFS($L$1:$L921,"Tor",$B$1:$B921,$B922,$A$1:$A921,$A922)+COUNTIFS($L$1:$L921,"ET",$B$1:$B921,$B922,$A$1:$A921,$A922))-(COUNTIFS($L$1:$L921,"Tor",$B$1:$B921,"&lt;&gt;"&amp;$B922,$A$1:$A921,$A922)+COUNTIFS($L$1:$L921,"ET",$B$1:$B921,"&lt;&gt;"&amp;$B922,$A$1:$A921,$A922)),(COUNTIFS($L$1:$L921,"Tor",$B$1:$B921,$B922,$A$1:$A921,$A922)+COUNTIFS($L$1:$L921,"ET",$B$1:$B921,$B922,$A$1:$A921,$A922))-(COUNTIFS($L$1:$L921,"Tor",$B$1:$B921,"&lt;&gt;"&amp;$B922,$A$1:$A921,$A922)+COUNTIFS($L$1:$L921,"ET",$B$1:$B921,"&lt;&gt;"&amp;$B922,$A$1:$A921,$A922))),"")</f>
        <v/>
      </c>
      <c r="O922" s="17"/>
      <c r="AC922" s="14"/>
      <c r="AD922" s="14"/>
      <c r="AE922" s="17"/>
      <c r="AH922" s="19">
        <f t="shared" si="58"/>
        <v>0</v>
      </c>
      <c r="AI922" s="19">
        <f t="shared" si="59"/>
        <v>180</v>
      </c>
      <c r="AM922" s="19">
        <f>IF(Abschlüsse[[#This Row],[Ergeb]]="ET","",SQRT(($AF922-$AK922)^2+($AG922-$AL922)^2))</f>
        <v>0</v>
      </c>
      <c r="AO922" s="13"/>
      <c r="AP922" s="13"/>
      <c r="AQ922" s="19" t="str">
        <f t="shared" si="56"/>
        <v/>
      </c>
      <c r="AU922" s="19" t="str">
        <f t="shared" si="57"/>
        <v/>
      </c>
    </row>
    <row r="923" spans="3:47" ht="25.05" customHeight="1">
      <c r="C923" s="17" t="str">
        <f>IF($A923="","",IF(VLOOKUP($A923,Spiele!$A$2:$D$16,3,FALSE)=$B923,"H","G"))</f>
        <v/>
      </c>
      <c r="D923" s="17" t="str">
        <f>IF($B923="","",IF(VLOOKUP($A923,Spiele!$A$2:$F$16,3,FALSE)=$B923,VLOOKUP($A923,Spiele!$A$2:$F$16,4,FALSE),VLOOKUP($A923,Spiele!$A$2:$F$16,3,FALSE)))</f>
        <v/>
      </c>
      <c r="E923" s="18">
        <f>IF(Abschlüsse[[#This Row],[Ergeb]]="ET",0,COUNTIFS($A$2:$A923,$A923,$B$2:$B923,$B923,$L$2:$L923,"&lt;&gt;ET"))</f>
        <v>0</v>
      </c>
      <c r="F923" s="11"/>
      <c r="G923" s="12"/>
      <c r="H923" s="18">
        <f>COUNTIFS('Rote Karten'!$A$2:$A$4,$A923,'Rote Karten'!$D$2:$D$4,"&lt;&gt;"&amp;$B923,'Rote Karten'!$B$2:$B$4,"&lt;"&amp;$F923,'Rote Karten'!$C$2:$C$4,"&lt;="&amp;$G923)-COUNTIFS('Rote Karten'!$A$2:$A$4,$A923,'Rote Karten'!$D$2:$D$4,$B923,'Rote Karten'!$B$2:$B$4,"&lt;"&amp;$F923,'Rote Karten'!$C$2:$C$4,"&lt;="&amp;$G923)</f>
        <v>0</v>
      </c>
      <c r="I923" s="17" t="str">
        <f>IF(OR($L923="Tor",$L923="ET"),_xlfn.IFNA(IF(VLOOKUP($A923,Spiele!$A$2:$C$16,3,FALSE)=$B923,COUNTIFS($L$2:$L923,"Tor",$B$2:$B923,$B923,$A$2:$A923,$A923)+COUNTIFS($L$2:$L923,"ET",$B$2:$B923,$B923,$A$2:$A923,$A923)&amp;":"&amp;COUNTIFS($L$2:$L923,"Tor",$B$2:$B923,"&lt;&gt;"&amp;$B923,$A$2:$A923,$A923)+COUNTIFS($L$2:$L923,"ET",$B$2:$B923,"&lt;&gt;"&amp;$B923,$A$2:$A923,$A923),COUNTIFS($L$2:$L923,"Tor",$B$2:$B923,"&lt;&gt;"&amp;$B923,$A$2:$A923,$A923)+COUNTIFS($L$2:$L923,"ET",$B$2:$B923,"&lt;&gt;"&amp;$B923,$A$2:$A923,$A923)&amp;":"&amp;COUNTIFS($L$2:$L923,"Tor",$B$2:$B923,$B923,$A$2:$A923,$A923)+COUNTIFS($L$2:$L923,"ET",$B$2:$B923,$B923,$A$2:$A923,$A923)),""),"")</f>
        <v/>
      </c>
      <c r="J923" s="18" t="str">
        <f>_xlfn.IFNA(IF(VLOOKUP($A923,Spiele!$A$2:$D$16,3,FALSE)=$B923,(COUNTIFS($L$1:$L922,"Tor",$B$1:$B922,$B923,$A$1:$A922,$A923)+COUNTIFS($L$1:$L922,"ET",$B$1:$B922,$B923,$A$1:$A922,$A923))-(COUNTIFS($L$1:$L922,"Tor",$B$1:$B922,"&lt;&gt;"&amp;$B923,$A$1:$A922,$A923)+COUNTIFS($L$1:$L922,"ET",$B$1:$B922,"&lt;&gt;"&amp;$B923,$A$1:$A922,$A923)),(COUNTIFS($L$1:$L922,"Tor",$B$1:$B922,$B923,$A$1:$A922,$A923)+COUNTIFS($L$1:$L922,"ET",$B$1:$B922,$B923,$A$1:$A922,$A923))-(COUNTIFS($L$1:$L922,"Tor",$B$1:$B922,"&lt;&gt;"&amp;$B923,$A$1:$A922,$A923)+COUNTIFS($L$1:$L922,"ET",$B$1:$B922,"&lt;&gt;"&amp;$B923,$A$1:$A922,$A923))),"")</f>
        <v/>
      </c>
      <c r="O923" s="17"/>
      <c r="AC923" s="14"/>
      <c r="AD923" s="14"/>
      <c r="AE923" s="18"/>
      <c r="AH923" s="19">
        <f t="shared" si="58"/>
        <v>0</v>
      </c>
      <c r="AI923" s="19">
        <f t="shared" si="59"/>
        <v>180</v>
      </c>
      <c r="AM923" s="19">
        <f>IF(Abschlüsse[[#This Row],[Ergeb]]="ET","",SQRT(($AF923-$AK923)^2+($AG923-$AL923)^2))</f>
        <v>0</v>
      </c>
      <c r="AO923" s="13"/>
      <c r="AP923" s="13"/>
      <c r="AQ923" s="19" t="str">
        <f t="shared" si="56"/>
        <v/>
      </c>
      <c r="AU923" s="19" t="str">
        <f t="shared" si="57"/>
        <v/>
      </c>
    </row>
    <row r="924" spans="3:47" ht="25.05" customHeight="1">
      <c r="C924" s="17" t="str">
        <f>IF($A924="","",IF(VLOOKUP($A924,Spiele!$A$2:$D$16,3,FALSE)=$B924,"H","G"))</f>
        <v/>
      </c>
      <c r="D924" s="17" t="str">
        <f>IF($B924="","",IF(VLOOKUP($A924,Spiele!$A$2:$F$16,3,FALSE)=$B924,VLOOKUP($A924,Spiele!$A$2:$F$16,4,FALSE),VLOOKUP($A924,Spiele!$A$2:$F$16,3,FALSE)))</f>
        <v/>
      </c>
      <c r="E924" s="18">
        <f>IF(Abschlüsse[[#This Row],[Ergeb]]="ET",0,COUNTIFS($A$2:$A924,$A924,$B$2:$B924,$B924,$L$2:$L924,"&lt;&gt;ET"))</f>
        <v>0</v>
      </c>
      <c r="F924" s="11"/>
      <c r="G924" s="12"/>
      <c r="H924" s="18">
        <f>COUNTIFS('Rote Karten'!$A$2:$A$4,$A924,'Rote Karten'!$D$2:$D$4,"&lt;&gt;"&amp;$B924,'Rote Karten'!$B$2:$B$4,"&lt;"&amp;$F924,'Rote Karten'!$C$2:$C$4,"&lt;="&amp;$G924)-COUNTIFS('Rote Karten'!$A$2:$A$4,$A924,'Rote Karten'!$D$2:$D$4,$B924,'Rote Karten'!$B$2:$B$4,"&lt;"&amp;$F924,'Rote Karten'!$C$2:$C$4,"&lt;="&amp;$G924)</f>
        <v>0</v>
      </c>
      <c r="I924" s="17" t="str">
        <f>IF(OR($L924="Tor",$L924="ET"),_xlfn.IFNA(IF(VLOOKUP($A924,Spiele!$A$2:$C$16,3,FALSE)=$B924,COUNTIFS($L$2:$L924,"Tor",$B$2:$B924,$B924,$A$2:$A924,$A924)+COUNTIFS($L$2:$L924,"ET",$B$2:$B924,$B924,$A$2:$A924,$A924)&amp;":"&amp;COUNTIFS($L$2:$L924,"Tor",$B$2:$B924,"&lt;&gt;"&amp;$B924,$A$2:$A924,$A924)+COUNTIFS($L$2:$L924,"ET",$B$2:$B924,"&lt;&gt;"&amp;$B924,$A$2:$A924,$A924),COUNTIFS($L$2:$L924,"Tor",$B$2:$B924,"&lt;&gt;"&amp;$B924,$A$2:$A924,$A924)+COUNTIFS($L$2:$L924,"ET",$B$2:$B924,"&lt;&gt;"&amp;$B924,$A$2:$A924,$A924)&amp;":"&amp;COUNTIFS($L$2:$L924,"Tor",$B$2:$B924,$B924,$A$2:$A924,$A924)+COUNTIFS($L$2:$L924,"ET",$B$2:$B924,$B924,$A$2:$A924,$A924)),""),"")</f>
        <v/>
      </c>
      <c r="J924" s="18" t="str">
        <f>_xlfn.IFNA(IF(VLOOKUP($A924,Spiele!$A$2:$D$16,3,FALSE)=$B924,(COUNTIFS($L$1:$L923,"Tor",$B$1:$B923,$B924,$A$1:$A923,$A924)+COUNTIFS($L$1:$L923,"ET",$B$1:$B923,$B924,$A$1:$A923,$A924))-(COUNTIFS($L$1:$L923,"Tor",$B$1:$B923,"&lt;&gt;"&amp;$B924,$A$1:$A923,$A924)+COUNTIFS($L$1:$L923,"ET",$B$1:$B923,"&lt;&gt;"&amp;$B924,$A$1:$A923,$A924)),(COUNTIFS($L$1:$L923,"Tor",$B$1:$B923,$B924,$A$1:$A923,$A924)+COUNTIFS($L$1:$L923,"ET",$B$1:$B923,$B924,$A$1:$A923,$A924))-(COUNTIFS($L$1:$L923,"Tor",$B$1:$B923,"&lt;&gt;"&amp;$B924,$A$1:$A923,$A924)+COUNTIFS($L$1:$L923,"ET",$B$1:$B923,"&lt;&gt;"&amp;$B924,$A$1:$A923,$A924))),"")</f>
        <v/>
      </c>
      <c r="O924" s="17"/>
      <c r="AC924" s="14"/>
      <c r="AD924" s="14"/>
      <c r="AE924" s="18"/>
      <c r="AH924" s="19">
        <f t="shared" si="58"/>
        <v>0</v>
      </c>
      <c r="AI924" s="19">
        <f t="shared" si="59"/>
        <v>180</v>
      </c>
      <c r="AM924" s="19">
        <f>IF(Abschlüsse[[#This Row],[Ergeb]]="ET","",SQRT(($AF924-$AK924)^2+($AG924-$AL924)^2))</f>
        <v>0</v>
      </c>
      <c r="AO924" s="13"/>
      <c r="AP924" s="13"/>
      <c r="AQ924" s="19" t="str">
        <f t="shared" ref="AQ924:AQ987" si="60">IF(AN924=0,"",SQRT(($AF924-$AO924)^2+($AG924-$AP924)^2))</f>
        <v/>
      </c>
      <c r="AU924" s="19" t="str">
        <f t="shared" ref="AU924:AU987" si="61">IF(AR924=0,"",SQRT(($AF924-$AS924)^2+($AG924-$AT924)^2))</f>
        <v/>
      </c>
    </row>
    <row r="925" spans="3:47" ht="25.05" customHeight="1">
      <c r="C925" s="17" t="str">
        <f>IF($A925="","",IF(VLOOKUP($A925,Spiele!$A$2:$D$16,3,FALSE)=$B925,"H","G"))</f>
        <v/>
      </c>
      <c r="D925" s="17" t="str">
        <f>IF($B925="","",IF(VLOOKUP($A925,Spiele!$A$2:$F$16,3,FALSE)=$B925,VLOOKUP($A925,Spiele!$A$2:$F$16,4,FALSE),VLOOKUP($A925,Spiele!$A$2:$F$16,3,FALSE)))</f>
        <v/>
      </c>
      <c r="E925" s="18">
        <f>IF(Abschlüsse[[#This Row],[Ergeb]]="ET",0,COUNTIFS($A$2:$A925,$A925,$B$2:$B925,$B925,$L$2:$L925,"&lt;&gt;ET"))</f>
        <v>0</v>
      </c>
      <c r="F925" s="11"/>
      <c r="G925" s="12"/>
      <c r="H925" s="18">
        <f>COUNTIFS('Rote Karten'!$A$2:$A$4,$A925,'Rote Karten'!$D$2:$D$4,"&lt;&gt;"&amp;$B925,'Rote Karten'!$B$2:$B$4,"&lt;"&amp;$F925,'Rote Karten'!$C$2:$C$4,"&lt;="&amp;$G925)-COUNTIFS('Rote Karten'!$A$2:$A$4,$A925,'Rote Karten'!$D$2:$D$4,$B925,'Rote Karten'!$B$2:$B$4,"&lt;"&amp;$F925,'Rote Karten'!$C$2:$C$4,"&lt;="&amp;$G925)</f>
        <v>0</v>
      </c>
      <c r="I925" s="17" t="str">
        <f>IF(OR($L925="Tor",$L925="ET"),_xlfn.IFNA(IF(VLOOKUP($A925,Spiele!$A$2:$C$16,3,FALSE)=$B925,COUNTIFS($L$2:$L925,"Tor",$B$2:$B925,$B925,$A$2:$A925,$A925)+COUNTIFS($L$2:$L925,"ET",$B$2:$B925,$B925,$A$2:$A925,$A925)&amp;":"&amp;COUNTIFS($L$2:$L925,"Tor",$B$2:$B925,"&lt;&gt;"&amp;$B925,$A$2:$A925,$A925)+COUNTIFS($L$2:$L925,"ET",$B$2:$B925,"&lt;&gt;"&amp;$B925,$A$2:$A925,$A925),COUNTIFS($L$2:$L925,"Tor",$B$2:$B925,"&lt;&gt;"&amp;$B925,$A$2:$A925,$A925)+COUNTIFS($L$2:$L925,"ET",$B$2:$B925,"&lt;&gt;"&amp;$B925,$A$2:$A925,$A925)&amp;":"&amp;COUNTIFS($L$2:$L925,"Tor",$B$2:$B925,$B925,$A$2:$A925,$A925)+COUNTIFS($L$2:$L925,"ET",$B$2:$B925,$B925,$A$2:$A925,$A925)),""),"")</f>
        <v/>
      </c>
      <c r="J925" s="18" t="str">
        <f>_xlfn.IFNA(IF(VLOOKUP($A925,Spiele!$A$2:$D$16,3,FALSE)=$B925,(COUNTIFS($L$1:$L924,"Tor",$B$1:$B924,$B925,$A$1:$A924,$A925)+COUNTIFS($L$1:$L924,"ET",$B$1:$B924,$B925,$A$1:$A924,$A925))-(COUNTIFS($L$1:$L924,"Tor",$B$1:$B924,"&lt;&gt;"&amp;$B925,$A$1:$A924,$A925)+COUNTIFS($L$1:$L924,"ET",$B$1:$B924,"&lt;&gt;"&amp;$B925,$A$1:$A924,$A925)),(COUNTIFS($L$1:$L924,"Tor",$B$1:$B924,$B925,$A$1:$A924,$A925)+COUNTIFS($L$1:$L924,"ET",$B$1:$B924,$B925,$A$1:$A924,$A925))-(COUNTIFS($L$1:$L924,"Tor",$B$1:$B924,"&lt;&gt;"&amp;$B925,$A$1:$A924,$A925)+COUNTIFS($L$1:$L924,"ET",$B$1:$B924,"&lt;&gt;"&amp;$B925,$A$1:$A924,$A925))),"")</f>
        <v/>
      </c>
      <c r="O925" s="17"/>
      <c r="AC925" s="14"/>
      <c r="AD925" s="14"/>
      <c r="AE925" s="17"/>
      <c r="AH925" s="19">
        <f t="shared" si="58"/>
        <v>0</v>
      </c>
      <c r="AI925" s="19">
        <f t="shared" si="59"/>
        <v>180</v>
      </c>
      <c r="AM925" s="19">
        <f>IF(Abschlüsse[[#This Row],[Ergeb]]="ET","",SQRT(($AF925-$AK925)^2+($AG925-$AL925)^2))</f>
        <v>0</v>
      </c>
      <c r="AO925" s="13"/>
      <c r="AP925" s="13"/>
      <c r="AQ925" s="19" t="str">
        <f t="shared" si="60"/>
        <v/>
      </c>
      <c r="AU925" s="19" t="str">
        <f t="shared" si="61"/>
        <v/>
      </c>
    </row>
    <row r="926" spans="3:47" ht="25.05" customHeight="1">
      <c r="C926" s="17" t="str">
        <f>IF($A926="","",IF(VLOOKUP($A926,Spiele!$A$2:$D$16,3,FALSE)=$B926,"H","G"))</f>
        <v/>
      </c>
      <c r="D926" s="17" t="str">
        <f>IF($B926="","",IF(VLOOKUP($A926,Spiele!$A$2:$F$16,3,FALSE)=$B926,VLOOKUP($A926,Spiele!$A$2:$F$16,4,FALSE),VLOOKUP($A926,Spiele!$A$2:$F$16,3,FALSE)))</f>
        <v/>
      </c>
      <c r="E926" s="18">
        <f>IF(Abschlüsse[[#This Row],[Ergeb]]="ET",0,COUNTIFS($A$2:$A926,$A926,$B$2:$B926,$B926,$L$2:$L926,"&lt;&gt;ET"))</f>
        <v>0</v>
      </c>
      <c r="F926" s="11"/>
      <c r="G926" s="12"/>
      <c r="H926" s="18">
        <f>COUNTIFS('Rote Karten'!$A$2:$A$4,$A926,'Rote Karten'!$D$2:$D$4,"&lt;&gt;"&amp;$B926,'Rote Karten'!$B$2:$B$4,"&lt;"&amp;$F926,'Rote Karten'!$C$2:$C$4,"&lt;="&amp;$G926)-COUNTIFS('Rote Karten'!$A$2:$A$4,$A926,'Rote Karten'!$D$2:$D$4,$B926,'Rote Karten'!$B$2:$B$4,"&lt;"&amp;$F926,'Rote Karten'!$C$2:$C$4,"&lt;="&amp;$G926)</f>
        <v>0</v>
      </c>
      <c r="I926" s="17" t="str">
        <f>IF(OR($L926="Tor",$L926="ET"),_xlfn.IFNA(IF(VLOOKUP($A926,Spiele!$A$2:$C$16,3,FALSE)=$B926,COUNTIFS($L$2:$L926,"Tor",$B$2:$B926,$B926,$A$2:$A926,$A926)+COUNTIFS($L$2:$L926,"ET",$B$2:$B926,$B926,$A$2:$A926,$A926)&amp;":"&amp;COUNTIFS($L$2:$L926,"Tor",$B$2:$B926,"&lt;&gt;"&amp;$B926,$A$2:$A926,$A926)+COUNTIFS($L$2:$L926,"ET",$B$2:$B926,"&lt;&gt;"&amp;$B926,$A$2:$A926,$A926),COUNTIFS($L$2:$L926,"Tor",$B$2:$B926,"&lt;&gt;"&amp;$B926,$A$2:$A926,$A926)+COUNTIFS($L$2:$L926,"ET",$B$2:$B926,"&lt;&gt;"&amp;$B926,$A$2:$A926,$A926)&amp;":"&amp;COUNTIFS($L$2:$L926,"Tor",$B$2:$B926,$B926,$A$2:$A926,$A926)+COUNTIFS($L$2:$L926,"ET",$B$2:$B926,$B926,$A$2:$A926,$A926)),""),"")</f>
        <v/>
      </c>
      <c r="J926" s="18" t="str">
        <f>_xlfn.IFNA(IF(VLOOKUP($A926,Spiele!$A$2:$D$16,3,FALSE)=$B926,(COUNTIFS($L$1:$L925,"Tor",$B$1:$B925,$B926,$A$1:$A925,$A926)+COUNTIFS($L$1:$L925,"ET",$B$1:$B925,$B926,$A$1:$A925,$A926))-(COUNTIFS($L$1:$L925,"Tor",$B$1:$B925,"&lt;&gt;"&amp;$B926,$A$1:$A925,$A926)+COUNTIFS($L$1:$L925,"ET",$B$1:$B925,"&lt;&gt;"&amp;$B926,$A$1:$A925,$A926)),(COUNTIFS($L$1:$L925,"Tor",$B$1:$B925,$B926,$A$1:$A925,$A926)+COUNTIFS($L$1:$L925,"ET",$B$1:$B925,$B926,$A$1:$A925,$A926))-(COUNTIFS($L$1:$L925,"Tor",$B$1:$B925,"&lt;&gt;"&amp;$B926,$A$1:$A925,$A926)+COUNTIFS($L$1:$L925,"ET",$B$1:$B925,"&lt;&gt;"&amp;$B926,$A$1:$A925,$A926))),"")</f>
        <v/>
      </c>
      <c r="O926" s="17"/>
      <c r="AC926" s="14"/>
      <c r="AD926" s="14"/>
      <c r="AE926" s="17"/>
      <c r="AH926" s="19">
        <f t="shared" si="58"/>
        <v>0</v>
      </c>
      <c r="AI926" s="19">
        <f t="shared" si="59"/>
        <v>180</v>
      </c>
      <c r="AM926" s="19">
        <f>IF(Abschlüsse[[#This Row],[Ergeb]]="ET","",SQRT(($AF926-$AK926)^2+($AG926-$AL926)^2))</f>
        <v>0</v>
      </c>
      <c r="AO926" s="13"/>
      <c r="AP926" s="13"/>
      <c r="AQ926" s="19" t="str">
        <f t="shared" si="60"/>
        <v/>
      </c>
      <c r="AU926" s="19" t="str">
        <f t="shared" si="61"/>
        <v/>
      </c>
    </row>
    <row r="927" spans="3:47" ht="25.05" customHeight="1">
      <c r="C927" s="17" t="str">
        <f>IF($A927="","",IF(VLOOKUP($A927,Spiele!$A$2:$D$16,3,FALSE)=$B927,"H","G"))</f>
        <v/>
      </c>
      <c r="D927" s="17" t="str">
        <f>IF($B927="","",IF(VLOOKUP($A927,Spiele!$A$2:$F$16,3,FALSE)=$B927,VLOOKUP($A927,Spiele!$A$2:$F$16,4,FALSE),VLOOKUP($A927,Spiele!$A$2:$F$16,3,FALSE)))</f>
        <v/>
      </c>
      <c r="E927" s="18">
        <f>IF(Abschlüsse[[#This Row],[Ergeb]]="ET",0,COUNTIFS($A$2:$A927,$A927,$B$2:$B927,$B927,$L$2:$L927,"&lt;&gt;ET"))</f>
        <v>0</v>
      </c>
      <c r="F927" s="11"/>
      <c r="G927" s="12"/>
      <c r="H927" s="18">
        <f>COUNTIFS('Rote Karten'!$A$2:$A$4,$A927,'Rote Karten'!$D$2:$D$4,"&lt;&gt;"&amp;$B927,'Rote Karten'!$B$2:$B$4,"&lt;"&amp;$F927,'Rote Karten'!$C$2:$C$4,"&lt;="&amp;$G927)-COUNTIFS('Rote Karten'!$A$2:$A$4,$A927,'Rote Karten'!$D$2:$D$4,$B927,'Rote Karten'!$B$2:$B$4,"&lt;"&amp;$F927,'Rote Karten'!$C$2:$C$4,"&lt;="&amp;$G927)</f>
        <v>0</v>
      </c>
      <c r="I927" s="17" t="str">
        <f>IF(OR($L927="Tor",$L927="ET"),_xlfn.IFNA(IF(VLOOKUP($A927,Spiele!$A$2:$C$16,3,FALSE)=$B927,COUNTIFS($L$2:$L927,"Tor",$B$2:$B927,$B927,$A$2:$A927,$A927)+COUNTIFS($L$2:$L927,"ET",$B$2:$B927,$B927,$A$2:$A927,$A927)&amp;":"&amp;COUNTIFS($L$2:$L927,"Tor",$B$2:$B927,"&lt;&gt;"&amp;$B927,$A$2:$A927,$A927)+COUNTIFS($L$2:$L927,"ET",$B$2:$B927,"&lt;&gt;"&amp;$B927,$A$2:$A927,$A927),COUNTIFS($L$2:$L927,"Tor",$B$2:$B927,"&lt;&gt;"&amp;$B927,$A$2:$A927,$A927)+COUNTIFS($L$2:$L927,"ET",$B$2:$B927,"&lt;&gt;"&amp;$B927,$A$2:$A927,$A927)&amp;":"&amp;COUNTIFS($L$2:$L927,"Tor",$B$2:$B927,$B927,$A$2:$A927,$A927)+COUNTIFS($L$2:$L927,"ET",$B$2:$B927,$B927,$A$2:$A927,$A927)),""),"")</f>
        <v/>
      </c>
      <c r="J927" s="18" t="str">
        <f>_xlfn.IFNA(IF(VLOOKUP($A927,Spiele!$A$2:$D$16,3,FALSE)=$B927,(COUNTIFS($L$1:$L926,"Tor",$B$1:$B926,$B927,$A$1:$A926,$A927)+COUNTIFS($L$1:$L926,"ET",$B$1:$B926,$B927,$A$1:$A926,$A927))-(COUNTIFS($L$1:$L926,"Tor",$B$1:$B926,"&lt;&gt;"&amp;$B927,$A$1:$A926,$A927)+COUNTIFS($L$1:$L926,"ET",$B$1:$B926,"&lt;&gt;"&amp;$B927,$A$1:$A926,$A927)),(COUNTIFS($L$1:$L926,"Tor",$B$1:$B926,$B927,$A$1:$A926,$A927)+COUNTIFS($L$1:$L926,"ET",$B$1:$B926,$B927,$A$1:$A926,$A927))-(COUNTIFS($L$1:$L926,"Tor",$B$1:$B926,"&lt;&gt;"&amp;$B927,$A$1:$A926,$A927)+COUNTIFS($L$1:$L926,"ET",$B$1:$B926,"&lt;&gt;"&amp;$B927,$A$1:$A926,$A927))),"")</f>
        <v/>
      </c>
      <c r="O927" s="17"/>
      <c r="AC927" s="14"/>
      <c r="AD927" s="14"/>
      <c r="AE927" s="17"/>
      <c r="AH927" s="19">
        <f t="shared" si="58"/>
        <v>0</v>
      </c>
      <c r="AI927" s="19">
        <f t="shared" si="59"/>
        <v>180</v>
      </c>
      <c r="AM927" s="19">
        <f>IF(Abschlüsse[[#This Row],[Ergeb]]="ET","",SQRT(($AF927-$AK927)^2+($AG927-$AL927)^2))</f>
        <v>0</v>
      </c>
      <c r="AO927" s="13"/>
      <c r="AP927" s="13"/>
      <c r="AQ927" s="19" t="str">
        <f t="shared" si="60"/>
        <v/>
      </c>
      <c r="AU927" s="19" t="str">
        <f t="shared" si="61"/>
        <v/>
      </c>
    </row>
    <row r="928" spans="3:47" ht="25.05" customHeight="1">
      <c r="C928" s="17" t="str">
        <f>IF($A928="","",IF(VLOOKUP($A928,Spiele!$A$2:$D$16,3,FALSE)=$B928,"H","G"))</f>
        <v/>
      </c>
      <c r="D928" s="17" t="str">
        <f>IF($B928="","",IF(VLOOKUP($A928,Spiele!$A$2:$F$16,3,FALSE)=$B928,VLOOKUP($A928,Spiele!$A$2:$F$16,4,FALSE),VLOOKUP($A928,Spiele!$A$2:$F$16,3,FALSE)))</f>
        <v/>
      </c>
      <c r="E928" s="18">
        <f>IF(Abschlüsse[[#This Row],[Ergeb]]="ET",0,COUNTIFS($A$2:$A928,$A928,$B$2:$B928,$B928,$L$2:$L928,"&lt;&gt;ET"))</f>
        <v>0</v>
      </c>
      <c r="F928" s="11"/>
      <c r="G928" s="12"/>
      <c r="H928" s="18">
        <f>COUNTIFS('Rote Karten'!$A$2:$A$4,$A928,'Rote Karten'!$D$2:$D$4,"&lt;&gt;"&amp;$B928,'Rote Karten'!$B$2:$B$4,"&lt;"&amp;$F928,'Rote Karten'!$C$2:$C$4,"&lt;="&amp;$G928)-COUNTIFS('Rote Karten'!$A$2:$A$4,$A928,'Rote Karten'!$D$2:$D$4,$B928,'Rote Karten'!$B$2:$B$4,"&lt;"&amp;$F928,'Rote Karten'!$C$2:$C$4,"&lt;="&amp;$G928)</f>
        <v>0</v>
      </c>
      <c r="I928" s="17" t="str">
        <f>IF(OR($L928="Tor",$L928="ET"),_xlfn.IFNA(IF(VLOOKUP($A928,Spiele!$A$2:$C$16,3,FALSE)=$B928,COUNTIFS($L$2:$L928,"Tor",$B$2:$B928,$B928,$A$2:$A928,$A928)+COUNTIFS($L$2:$L928,"ET",$B$2:$B928,$B928,$A$2:$A928,$A928)&amp;":"&amp;COUNTIFS($L$2:$L928,"Tor",$B$2:$B928,"&lt;&gt;"&amp;$B928,$A$2:$A928,$A928)+COUNTIFS($L$2:$L928,"ET",$B$2:$B928,"&lt;&gt;"&amp;$B928,$A$2:$A928,$A928),COUNTIFS($L$2:$L928,"Tor",$B$2:$B928,"&lt;&gt;"&amp;$B928,$A$2:$A928,$A928)+COUNTIFS($L$2:$L928,"ET",$B$2:$B928,"&lt;&gt;"&amp;$B928,$A$2:$A928,$A928)&amp;":"&amp;COUNTIFS($L$2:$L928,"Tor",$B$2:$B928,$B928,$A$2:$A928,$A928)+COUNTIFS($L$2:$L928,"ET",$B$2:$B928,$B928,$A$2:$A928,$A928)),""),"")</f>
        <v/>
      </c>
      <c r="J928" s="18" t="str">
        <f>_xlfn.IFNA(IF(VLOOKUP($A928,Spiele!$A$2:$D$16,3,FALSE)=$B928,(COUNTIFS($L$1:$L927,"Tor",$B$1:$B927,$B928,$A$1:$A927,$A928)+COUNTIFS($L$1:$L927,"ET",$B$1:$B927,$B928,$A$1:$A927,$A928))-(COUNTIFS($L$1:$L927,"Tor",$B$1:$B927,"&lt;&gt;"&amp;$B928,$A$1:$A927,$A928)+COUNTIFS($L$1:$L927,"ET",$B$1:$B927,"&lt;&gt;"&amp;$B928,$A$1:$A927,$A928)),(COUNTIFS($L$1:$L927,"Tor",$B$1:$B927,$B928,$A$1:$A927,$A928)+COUNTIFS($L$1:$L927,"ET",$B$1:$B927,$B928,$A$1:$A927,$A928))-(COUNTIFS($L$1:$L927,"Tor",$B$1:$B927,"&lt;&gt;"&amp;$B928,$A$1:$A927,$A928)+COUNTIFS($L$1:$L927,"ET",$B$1:$B927,"&lt;&gt;"&amp;$B928,$A$1:$A927,$A928))),"")</f>
        <v/>
      </c>
      <c r="O928" s="17"/>
      <c r="AC928" s="14"/>
      <c r="AD928" s="14"/>
      <c r="AE928" s="17"/>
      <c r="AH928" s="19">
        <f t="shared" si="58"/>
        <v>0</v>
      </c>
      <c r="AI928" s="19">
        <f t="shared" si="59"/>
        <v>180</v>
      </c>
      <c r="AM928" s="19">
        <f>IF(Abschlüsse[[#This Row],[Ergeb]]="ET","",SQRT(($AF928-$AK928)^2+($AG928-$AL928)^2))</f>
        <v>0</v>
      </c>
      <c r="AO928" s="13"/>
      <c r="AP928" s="13"/>
      <c r="AQ928" s="19" t="str">
        <f t="shared" si="60"/>
        <v/>
      </c>
      <c r="AU928" s="19" t="str">
        <f t="shared" si="61"/>
        <v/>
      </c>
    </row>
    <row r="929" spans="3:47" ht="25.05" customHeight="1">
      <c r="C929" s="17" t="str">
        <f>IF($A929="","",IF(VLOOKUP($A929,Spiele!$A$2:$D$16,3,FALSE)=$B929,"H","G"))</f>
        <v/>
      </c>
      <c r="D929" s="17" t="str">
        <f>IF($B929="","",IF(VLOOKUP($A929,Spiele!$A$2:$F$16,3,FALSE)=$B929,VLOOKUP($A929,Spiele!$A$2:$F$16,4,FALSE),VLOOKUP($A929,Spiele!$A$2:$F$16,3,FALSE)))</f>
        <v/>
      </c>
      <c r="E929" s="18">
        <f>IF(Abschlüsse[[#This Row],[Ergeb]]="ET",0,COUNTIFS($A$2:$A929,$A929,$B$2:$B929,$B929,$L$2:$L929,"&lt;&gt;ET"))</f>
        <v>0</v>
      </c>
      <c r="F929" s="11"/>
      <c r="G929" s="12"/>
      <c r="H929" s="18">
        <f>COUNTIFS('Rote Karten'!$A$2:$A$4,$A929,'Rote Karten'!$D$2:$D$4,"&lt;&gt;"&amp;$B929,'Rote Karten'!$B$2:$B$4,"&lt;"&amp;$F929,'Rote Karten'!$C$2:$C$4,"&lt;="&amp;$G929)-COUNTIFS('Rote Karten'!$A$2:$A$4,$A929,'Rote Karten'!$D$2:$D$4,$B929,'Rote Karten'!$B$2:$B$4,"&lt;"&amp;$F929,'Rote Karten'!$C$2:$C$4,"&lt;="&amp;$G929)</f>
        <v>0</v>
      </c>
      <c r="I929" s="17" t="str">
        <f>IF(OR($L929="Tor",$L929="ET"),_xlfn.IFNA(IF(VLOOKUP($A929,Spiele!$A$2:$C$16,3,FALSE)=$B929,COUNTIFS($L$2:$L929,"Tor",$B$2:$B929,$B929,$A$2:$A929,$A929)+COUNTIFS($L$2:$L929,"ET",$B$2:$B929,$B929,$A$2:$A929,$A929)&amp;":"&amp;COUNTIFS($L$2:$L929,"Tor",$B$2:$B929,"&lt;&gt;"&amp;$B929,$A$2:$A929,$A929)+COUNTIFS($L$2:$L929,"ET",$B$2:$B929,"&lt;&gt;"&amp;$B929,$A$2:$A929,$A929),COUNTIFS($L$2:$L929,"Tor",$B$2:$B929,"&lt;&gt;"&amp;$B929,$A$2:$A929,$A929)+COUNTIFS($L$2:$L929,"ET",$B$2:$B929,"&lt;&gt;"&amp;$B929,$A$2:$A929,$A929)&amp;":"&amp;COUNTIFS($L$2:$L929,"Tor",$B$2:$B929,$B929,$A$2:$A929,$A929)+COUNTIFS($L$2:$L929,"ET",$B$2:$B929,$B929,$A$2:$A929,$A929)),""),"")</f>
        <v/>
      </c>
      <c r="J929" s="18" t="str">
        <f>_xlfn.IFNA(IF(VLOOKUP($A929,Spiele!$A$2:$D$16,3,FALSE)=$B929,(COUNTIFS($L$1:$L928,"Tor",$B$1:$B928,$B929,$A$1:$A928,$A929)+COUNTIFS($L$1:$L928,"ET",$B$1:$B928,$B929,$A$1:$A928,$A929))-(COUNTIFS($L$1:$L928,"Tor",$B$1:$B928,"&lt;&gt;"&amp;$B929,$A$1:$A928,$A929)+COUNTIFS($L$1:$L928,"ET",$B$1:$B928,"&lt;&gt;"&amp;$B929,$A$1:$A928,$A929)),(COUNTIFS($L$1:$L928,"Tor",$B$1:$B928,$B929,$A$1:$A928,$A929)+COUNTIFS($L$1:$L928,"ET",$B$1:$B928,$B929,$A$1:$A928,$A929))-(COUNTIFS($L$1:$L928,"Tor",$B$1:$B928,"&lt;&gt;"&amp;$B929,$A$1:$A928,$A929)+COUNTIFS($L$1:$L928,"ET",$B$1:$B928,"&lt;&gt;"&amp;$B929,$A$1:$A928,$A929))),"")</f>
        <v/>
      </c>
      <c r="O929" s="17"/>
      <c r="AC929" s="14"/>
      <c r="AD929" s="14"/>
      <c r="AE929" s="17"/>
      <c r="AH929" s="19">
        <f t="shared" si="58"/>
        <v>0</v>
      </c>
      <c r="AI929" s="19">
        <f t="shared" si="59"/>
        <v>180</v>
      </c>
      <c r="AM929" s="19">
        <f>IF(Abschlüsse[[#This Row],[Ergeb]]="ET","",SQRT(($AF929-$AK929)^2+($AG929-$AL929)^2))</f>
        <v>0</v>
      </c>
      <c r="AO929" s="13"/>
      <c r="AP929" s="13"/>
      <c r="AQ929" s="19" t="str">
        <f t="shared" si="60"/>
        <v/>
      </c>
      <c r="AU929" s="19" t="str">
        <f t="shared" si="61"/>
        <v/>
      </c>
    </row>
    <row r="930" spans="3:47" ht="25.05" customHeight="1">
      <c r="C930" s="17" t="str">
        <f>IF($A930="","",IF(VLOOKUP($A930,Spiele!$A$2:$D$16,3,FALSE)=$B930,"H","G"))</f>
        <v/>
      </c>
      <c r="D930" s="17" t="str">
        <f>IF($B930="","",IF(VLOOKUP($A930,Spiele!$A$2:$F$16,3,FALSE)=$B930,VLOOKUP($A930,Spiele!$A$2:$F$16,4,FALSE),VLOOKUP($A930,Spiele!$A$2:$F$16,3,FALSE)))</f>
        <v/>
      </c>
      <c r="E930" s="18">
        <f>IF(Abschlüsse[[#This Row],[Ergeb]]="ET",0,COUNTIFS($A$2:$A930,$A930,$B$2:$B930,$B930,$L$2:$L930,"&lt;&gt;ET"))</f>
        <v>0</v>
      </c>
      <c r="F930" s="11"/>
      <c r="G930" s="12"/>
      <c r="H930" s="18">
        <f>COUNTIFS('Rote Karten'!$A$2:$A$4,$A930,'Rote Karten'!$D$2:$D$4,"&lt;&gt;"&amp;$B930,'Rote Karten'!$B$2:$B$4,"&lt;"&amp;$F930,'Rote Karten'!$C$2:$C$4,"&lt;="&amp;$G930)-COUNTIFS('Rote Karten'!$A$2:$A$4,$A930,'Rote Karten'!$D$2:$D$4,$B930,'Rote Karten'!$B$2:$B$4,"&lt;"&amp;$F930,'Rote Karten'!$C$2:$C$4,"&lt;="&amp;$G930)</f>
        <v>0</v>
      </c>
      <c r="I930" s="17" t="str">
        <f>IF(OR($L930="Tor",$L930="ET"),_xlfn.IFNA(IF(VLOOKUP($A930,Spiele!$A$2:$C$16,3,FALSE)=$B930,COUNTIFS($L$2:$L930,"Tor",$B$2:$B930,$B930,$A$2:$A930,$A930)+COUNTIFS($L$2:$L930,"ET",$B$2:$B930,$B930,$A$2:$A930,$A930)&amp;":"&amp;COUNTIFS($L$2:$L930,"Tor",$B$2:$B930,"&lt;&gt;"&amp;$B930,$A$2:$A930,$A930)+COUNTIFS($L$2:$L930,"ET",$B$2:$B930,"&lt;&gt;"&amp;$B930,$A$2:$A930,$A930),COUNTIFS($L$2:$L930,"Tor",$B$2:$B930,"&lt;&gt;"&amp;$B930,$A$2:$A930,$A930)+COUNTIFS($L$2:$L930,"ET",$B$2:$B930,"&lt;&gt;"&amp;$B930,$A$2:$A930,$A930)&amp;":"&amp;COUNTIFS($L$2:$L930,"Tor",$B$2:$B930,$B930,$A$2:$A930,$A930)+COUNTIFS($L$2:$L930,"ET",$B$2:$B930,$B930,$A$2:$A930,$A930)),""),"")</f>
        <v/>
      </c>
      <c r="J930" s="18" t="str">
        <f>_xlfn.IFNA(IF(VLOOKUP($A930,Spiele!$A$2:$D$16,3,FALSE)=$B930,(COUNTIFS($L$1:$L929,"Tor",$B$1:$B929,$B930,$A$1:$A929,$A930)+COUNTIFS($L$1:$L929,"ET",$B$1:$B929,$B930,$A$1:$A929,$A930))-(COUNTIFS($L$1:$L929,"Tor",$B$1:$B929,"&lt;&gt;"&amp;$B930,$A$1:$A929,$A930)+COUNTIFS($L$1:$L929,"ET",$B$1:$B929,"&lt;&gt;"&amp;$B930,$A$1:$A929,$A930)),(COUNTIFS($L$1:$L929,"Tor",$B$1:$B929,$B930,$A$1:$A929,$A930)+COUNTIFS($L$1:$L929,"ET",$B$1:$B929,$B930,$A$1:$A929,$A930))-(COUNTIFS($L$1:$L929,"Tor",$B$1:$B929,"&lt;&gt;"&amp;$B930,$A$1:$A929,$A930)+COUNTIFS($L$1:$L929,"ET",$B$1:$B929,"&lt;&gt;"&amp;$B930,$A$1:$A929,$A930))),"")</f>
        <v/>
      </c>
      <c r="O930" s="17"/>
      <c r="AC930" s="14"/>
      <c r="AD930" s="14"/>
      <c r="AE930" s="17"/>
      <c r="AH930" s="19">
        <f t="shared" si="58"/>
        <v>0</v>
      </c>
      <c r="AI930" s="19">
        <f t="shared" si="59"/>
        <v>180</v>
      </c>
      <c r="AM930" s="19">
        <f>IF(Abschlüsse[[#This Row],[Ergeb]]="ET","",SQRT(($AF930-$AK930)^2+($AG930-$AL930)^2))</f>
        <v>0</v>
      </c>
      <c r="AO930" s="13"/>
      <c r="AP930" s="13"/>
      <c r="AQ930" s="19" t="str">
        <f t="shared" si="60"/>
        <v/>
      </c>
      <c r="AU930" s="19" t="str">
        <f t="shared" si="61"/>
        <v/>
      </c>
    </row>
    <row r="931" spans="3:47" ht="25.05" customHeight="1">
      <c r="C931" s="17" t="str">
        <f>IF($A931="","",IF(VLOOKUP($A931,Spiele!$A$2:$D$16,3,FALSE)=$B931,"H","G"))</f>
        <v/>
      </c>
      <c r="D931" s="17" t="str">
        <f>IF($B931="","",IF(VLOOKUP($A931,Spiele!$A$2:$F$16,3,FALSE)=$B931,VLOOKUP($A931,Spiele!$A$2:$F$16,4,FALSE),VLOOKUP($A931,Spiele!$A$2:$F$16,3,FALSE)))</f>
        <v/>
      </c>
      <c r="E931" s="18">
        <f>IF(Abschlüsse[[#This Row],[Ergeb]]="ET",0,COUNTIFS($A$2:$A931,$A931,$B$2:$B931,$B931,$L$2:$L931,"&lt;&gt;ET"))</f>
        <v>0</v>
      </c>
      <c r="F931" s="11"/>
      <c r="G931" s="12"/>
      <c r="H931" s="18">
        <f>COUNTIFS('Rote Karten'!$A$2:$A$4,$A931,'Rote Karten'!$D$2:$D$4,"&lt;&gt;"&amp;$B931,'Rote Karten'!$B$2:$B$4,"&lt;"&amp;$F931,'Rote Karten'!$C$2:$C$4,"&lt;="&amp;$G931)-COUNTIFS('Rote Karten'!$A$2:$A$4,$A931,'Rote Karten'!$D$2:$D$4,$B931,'Rote Karten'!$B$2:$B$4,"&lt;"&amp;$F931,'Rote Karten'!$C$2:$C$4,"&lt;="&amp;$G931)</f>
        <v>0</v>
      </c>
      <c r="I931" s="17" t="str">
        <f>IF(OR($L931="Tor",$L931="ET"),_xlfn.IFNA(IF(VLOOKUP($A931,Spiele!$A$2:$C$16,3,FALSE)=$B931,COUNTIFS($L$2:$L931,"Tor",$B$2:$B931,$B931,$A$2:$A931,$A931)+COUNTIFS($L$2:$L931,"ET",$B$2:$B931,$B931,$A$2:$A931,$A931)&amp;":"&amp;COUNTIFS($L$2:$L931,"Tor",$B$2:$B931,"&lt;&gt;"&amp;$B931,$A$2:$A931,$A931)+COUNTIFS($L$2:$L931,"ET",$B$2:$B931,"&lt;&gt;"&amp;$B931,$A$2:$A931,$A931),COUNTIFS($L$2:$L931,"Tor",$B$2:$B931,"&lt;&gt;"&amp;$B931,$A$2:$A931,$A931)+COUNTIFS($L$2:$L931,"ET",$B$2:$B931,"&lt;&gt;"&amp;$B931,$A$2:$A931,$A931)&amp;":"&amp;COUNTIFS($L$2:$L931,"Tor",$B$2:$B931,$B931,$A$2:$A931,$A931)+COUNTIFS($L$2:$L931,"ET",$B$2:$B931,$B931,$A$2:$A931,$A931)),""),"")</f>
        <v/>
      </c>
      <c r="J931" s="18" t="str">
        <f>_xlfn.IFNA(IF(VLOOKUP($A931,Spiele!$A$2:$D$16,3,FALSE)=$B931,(COUNTIFS($L$1:$L930,"Tor",$B$1:$B930,$B931,$A$1:$A930,$A931)+COUNTIFS($L$1:$L930,"ET",$B$1:$B930,$B931,$A$1:$A930,$A931))-(COUNTIFS($L$1:$L930,"Tor",$B$1:$B930,"&lt;&gt;"&amp;$B931,$A$1:$A930,$A931)+COUNTIFS($L$1:$L930,"ET",$B$1:$B930,"&lt;&gt;"&amp;$B931,$A$1:$A930,$A931)),(COUNTIFS($L$1:$L930,"Tor",$B$1:$B930,$B931,$A$1:$A930,$A931)+COUNTIFS($L$1:$L930,"ET",$B$1:$B930,$B931,$A$1:$A930,$A931))-(COUNTIFS($L$1:$L930,"Tor",$B$1:$B930,"&lt;&gt;"&amp;$B931,$A$1:$A930,$A931)+COUNTIFS($L$1:$L930,"ET",$B$1:$B930,"&lt;&gt;"&amp;$B931,$A$1:$A930,$A931))),"")</f>
        <v/>
      </c>
      <c r="O931" s="17"/>
      <c r="AC931" s="14"/>
      <c r="AD931" s="14"/>
      <c r="AE931" s="17"/>
      <c r="AH931" s="19">
        <f t="shared" si="58"/>
        <v>0</v>
      </c>
      <c r="AI931" s="19">
        <f t="shared" si="59"/>
        <v>180</v>
      </c>
      <c r="AM931" s="19">
        <f>IF(Abschlüsse[[#This Row],[Ergeb]]="ET","",SQRT(($AF931-$AK931)^2+($AG931-$AL931)^2))</f>
        <v>0</v>
      </c>
      <c r="AO931" s="13"/>
      <c r="AP931" s="13"/>
      <c r="AQ931" s="19" t="str">
        <f t="shared" si="60"/>
        <v/>
      </c>
      <c r="AU931" s="19" t="str">
        <f t="shared" si="61"/>
        <v/>
      </c>
    </row>
    <row r="932" spans="3:47" ht="25.05" customHeight="1">
      <c r="C932" s="17" t="str">
        <f>IF($A932="","",IF(VLOOKUP($A932,Spiele!$A$2:$D$16,3,FALSE)=$B932,"H","G"))</f>
        <v/>
      </c>
      <c r="D932" s="17" t="str">
        <f>IF($B932="","",IF(VLOOKUP($A932,Spiele!$A$2:$F$16,3,FALSE)=$B932,VLOOKUP($A932,Spiele!$A$2:$F$16,4,FALSE),VLOOKUP($A932,Spiele!$A$2:$F$16,3,FALSE)))</f>
        <v/>
      </c>
      <c r="E932" s="18">
        <f>IF(Abschlüsse[[#This Row],[Ergeb]]="ET",0,COUNTIFS($A$2:$A932,$A932,$B$2:$B932,$B932,$L$2:$L932,"&lt;&gt;ET"))</f>
        <v>0</v>
      </c>
      <c r="F932" s="11"/>
      <c r="G932" s="12"/>
      <c r="H932" s="18">
        <f>COUNTIFS('Rote Karten'!$A$2:$A$4,$A932,'Rote Karten'!$D$2:$D$4,"&lt;&gt;"&amp;$B932,'Rote Karten'!$B$2:$B$4,"&lt;"&amp;$F932,'Rote Karten'!$C$2:$C$4,"&lt;="&amp;$G932)-COUNTIFS('Rote Karten'!$A$2:$A$4,$A932,'Rote Karten'!$D$2:$D$4,$B932,'Rote Karten'!$B$2:$B$4,"&lt;"&amp;$F932,'Rote Karten'!$C$2:$C$4,"&lt;="&amp;$G932)</f>
        <v>0</v>
      </c>
      <c r="I932" s="17" t="str">
        <f>IF(OR($L932="Tor",$L932="ET"),_xlfn.IFNA(IF(VLOOKUP($A932,Spiele!$A$2:$C$16,3,FALSE)=$B932,COUNTIFS($L$2:$L932,"Tor",$B$2:$B932,$B932,$A$2:$A932,$A932)+COUNTIFS($L$2:$L932,"ET",$B$2:$B932,$B932,$A$2:$A932,$A932)&amp;":"&amp;COUNTIFS($L$2:$L932,"Tor",$B$2:$B932,"&lt;&gt;"&amp;$B932,$A$2:$A932,$A932)+COUNTIFS($L$2:$L932,"ET",$B$2:$B932,"&lt;&gt;"&amp;$B932,$A$2:$A932,$A932),COUNTIFS($L$2:$L932,"Tor",$B$2:$B932,"&lt;&gt;"&amp;$B932,$A$2:$A932,$A932)+COUNTIFS($L$2:$L932,"ET",$B$2:$B932,"&lt;&gt;"&amp;$B932,$A$2:$A932,$A932)&amp;":"&amp;COUNTIFS($L$2:$L932,"Tor",$B$2:$B932,$B932,$A$2:$A932,$A932)+COUNTIFS($L$2:$L932,"ET",$B$2:$B932,$B932,$A$2:$A932,$A932)),""),"")</f>
        <v/>
      </c>
      <c r="J932" s="18" t="str">
        <f>_xlfn.IFNA(IF(VLOOKUP($A932,Spiele!$A$2:$D$16,3,FALSE)=$B932,(COUNTIFS($L$1:$L931,"Tor",$B$1:$B931,$B932,$A$1:$A931,$A932)+COUNTIFS($L$1:$L931,"ET",$B$1:$B931,$B932,$A$1:$A931,$A932))-(COUNTIFS($L$1:$L931,"Tor",$B$1:$B931,"&lt;&gt;"&amp;$B932,$A$1:$A931,$A932)+COUNTIFS($L$1:$L931,"ET",$B$1:$B931,"&lt;&gt;"&amp;$B932,$A$1:$A931,$A932)),(COUNTIFS($L$1:$L931,"Tor",$B$1:$B931,$B932,$A$1:$A931,$A932)+COUNTIFS($L$1:$L931,"ET",$B$1:$B931,$B932,$A$1:$A931,$A932))-(COUNTIFS($L$1:$L931,"Tor",$B$1:$B931,"&lt;&gt;"&amp;$B932,$A$1:$A931,$A932)+COUNTIFS($L$1:$L931,"ET",$B$1:$B931,"&lt;&gt;"&amp;$B932,$A$1:$A931,$A932))),"")</f>
        <v/>
      </c>
      <c r="O932" s="17"/>
      <c r="AC932" s="14"/>
      <c r="AD932" s="14"/>
      <c r="AE932" s="17"/>
      <c r="AH932" s="19">
        <f t="shared" si="58"/>
        <v>0</v>
      </c>
      <c r="AI932" s="19">
        <f t="shared" si="59"/>
        <v>180</v>
      </c>
      <c r="AM932" s="19">
        <f>IF(Abschlüsse[[#This Row],[Ergeb]]="ET","",SQRT(($AF932-$AK932)^2+($AG932-$AL932)^2))</f>
        <v>0</v>
      </c>
      <c r="AO932" s="13"/>
      <c r="AP932" s="13"/>
      <c r="AQ932" s="19" t="str">
        <f t="shared" si="60"/>
        <v/>
      </c>
      <c r="AU932" s="19" t="str">
        <f t="shared" si="61"/>
        <v/>
      </c>
    </row>
    <row r="933" spans="3:47" ht="25.05" customHeight="1">
      <c r="C933" s="17" t="str">
        <f>IF($A933="","",IF(VLOOKUP($A933,Spiele!$A$2:$D$16,3,FALSE)=$B933,"H","G"))</f>
        <v/>
      </c>
      <c r="D933" s="17" t="str">
        <f>IF($B933="","",IF(VLOOKUP($A933,Spiele!$A$2:$F$16,3,FALSE)=$B933,VLOOKUP($A933,Spiele!$A$2:$F$16,4,FALSE),VLOOKUP($A933,Spiele!$A$2:$F$16,3,FALSE)))</f>
        <v/>
      </c>
      <c r="E933" s="18">
        <f>IF(Abschlüsse[[#This Row],[Ergeb]]="ET",0,COUNTIFS($A$2:$A933,$A933,$B$2:$B933,$B933,$L$2:$L933,"&lt;&gt;ET"))</f>
        <v>0</v>
      </c>
      <c r="F933" s="11"/>
      <c r="G933" s="12"/>
      <c r="H933" s="18">
        <f>COUNTIFS('Rote Karten'!$A$2:$A$4,$A933,'Rote Karten'!$D$2:$D$4,"&lt;&gt;"&amp;$B933,'Rote Karten'!$B$2:$B$4,"&lt;"&amp;$F933,'Rote Karten'!$C$2:$C$4,"&lt;="&amp;$G933)-COUNTIFS('Rote Karten'!$A$2:$A$4,$A933,'Rote Karten'!$D$2:$D$4,$B933,'Rote Karten'!$B$2:$B$4,"&lt;"&amp;$F933,'Rote Karten'!$C$2:$C$4,"&lt;="&amp;$G933)</f>
        <v>0</v>
      </c>
      <c r="I933" s="17" t="str">
        <f>IF(OR($L933="Tor",$L933="ET"),_xlfn.IFNA(IF(VLOOKUP($A933,Spiele!$A$2:$C$16,3,FALSE)=$B933,COUNTIFS($L$2:$L933,"Tor",$B$2:$B933,$B933,$A$2:$A933,$A933)+COUNTIFS($L$2:$L933,"ET",$B$2:$B933,$B933,$A$2:$A933,$A933)&amp;":"&amp;COUNTIFS($L$2:$L933,"Tor",$B$2:$B933,"&lt;&gt;"&amp;$B933,$A$2:$A933,$A933)+COUNTIFS($L$2:$L933,"ET",$B$2:$B933,"&lt;&gt;"&amp;$B933,$A$2:$A933,$A933),COUNTIFS($L$2:$L933,"Tor",$B$2:$B933,"&lt;&gt;"&amp;$B933,$A$2:$A933,$A933)+COUNTIFS($L$2:$L933,"ET",$B$2:$B933,"&lt;&gt;"&amp;$B933,$A$2:$A933,$A933)&amp;":"&amp;COUNTIFS($L$2:$L933,"Tor",$B$2:$B933,$B933,$A$2:$A933,$A933)+COUNTIFS($L$2:$L933,"ET",$B$2:$B933,$B933,$A$2:$A933,$A933)),""),"")</f>
        <v/>
      </c>
      <c r="J933" s="18" t="str">
        <f>_xlfn.IFNA(IF(VLOOKUP($A933,Spiele!$A$2:$D$16,3,FALSE)=$B933,(COUNTIFS($L$1:$L932,"Tor",$B$1:$B932,$B933,$A$1:$A932,$A933)+COUNTIFS($L$1:$L932,"ET",$B$1:$B932,$B933,$A$1:$A932,$A933))-(COUNTIFS($L$1:$L932,"Tor",$B$1:$B932,"&lt;&gt;"&amp;$B933,$A$1:$A932,$A933)+COUNTIFS($L$1:$L932,"ET",$B$1:$B932,"&lt;&gt;"&amp;$B933,$A$1:$A932,$A933)),(COUNTIFS($L$1:$L932,"Tor",$B$1:$B932,$B933,$A$1:$A932,$A933)+COUNTIFS($L$1:$L932,"ET",$B$1:$B932,$B933,$A$1:$A932,$A933))-(COUNTIFS($L$1:$L932,"Tor",$B$1:$B932,"&lt;&gt;"&amp;$B933,$A$1:$A932,$A933)+COUNTIFS($L$1:$L932,"ET",$B$1:$B932,"&lt;&gt;"&amp;$B933,$A$1:$A932,$A933))),"")</f>
        <v/>
      </c>
      <c r="O933" s="17"/>
      <c r="AC933" s="14"/>
      <c r="AD933" s="14"/>
      <c r="AE933" s="17"/>
      <c r="AH933" s="19">
        <f t="shared" si="58"/>
        <v>0</v>
      </c>
      <c r="AI933" s="19">
        <f t="shared" si="59"/>
        <v>180</v>
      </c>
      <c r="AM933" s="19">
        <f>IF(Abschlüsse[[#This Row],[Ergeb]]="ET","",SQRT(($AF933-$AK933)^2+($AG933-$AL933)^2))</f>
        <v>0</v>
      </c>
      <c r="AO933" s="13"/>
      <c r="AP933" s="13"/>
      <c r="AQ933" s="19" t="str">
        <f t="shared" si="60"/>
        <v/>
      </c>
      <c r="AU933" s="19" t="str">
        <f t="shared" si="61"/>
        <v/>
      </c>
    </row>
    <row r="934" spans="3:47" ht="25.05" customHeight="1">
      <c r="C934" s="17" t="str">
        <f>IF($A934="","",IF(VLOOKUP($A934,Spiele!$A$2:$D$16,3,FALSE)=$B934,"H","G"))</f>
        <v/>
      </c>
      <c r="D934" s="17" t="str">
        <f>IF($B934="","",IF(VLOOKUP($A934,Spiele!$A$2:$F$16,3,FALSE)=$B934,VLOOKUP($A934,Spiele!$A$2:$F$16,4,FALSE),VLOOKUP($A934,Spiele!$A$2:$F$16,3,FALSE)))</f>
        <v/>
      </c>
      <c r="E934" s="18">
        <f>IF(Abschlüsse[[#This Row],[Ergeb]]="ET",0,COUNTIFS($A$2:$A934,$A934,$B$2:$B934,$B934,$L$2:$L934,"&lt;&gt;ET"))</f>
        <v>0</v>
      </c>
      <c r="F934" s="11"/>
      <c r="G934" s="12"/>
      <c r="H934" s="18">
        <f>COUNTIFS('Rote Karten'!$A$2:$A$4,$A934,'Rote Karten'!$D$2:$D$4,"&lt;&gt;"&amp;$B934,'Rote Karten'!$B$2:$B$4,"&lt;"&amp;$F934,'Rote Karten'!$C$2:$C$4,"&lt;="&amp;$G934)-COUNTIFS('Rote Karten'!$A$2:$A$4,$A934,'Rote Karten'!$D$2:$D$4,$B934,'Rote Karten'!$B$2:$B$4,"&lt;"&amp;$F934,'Rote Karten'!$C$2:$C$4,"&lt;="&amp;$G934)</f>
        <v>0</v>
      </c>
      <c r="I934" s="17" t="str">
        <f>IF(OR($L934="Tor",$L934="ET"),_xlfn.IFNA(IF(VLOOKUP($A934,Spiele!$A$2:$C$16,3,FALSE)=$B934,COUNTIFS($L$2:$L934,"Tor",$B$2:$B934,$B934,$A$2:$A934,$A934)+COUNTIFS($L$2:$L934,"ET",$B$2:$B934,$B934,$A$2:$A934,$A934)&amp;":"&amp;COUNTIFS($L$2:$L934,"Tor",$B$2:$B934,"&lt;&gt;"&amp;$B934,$A$2:$A934,$A934)+COUNTIFS($L$2:$L934,"ET",$B$2:$B934,"&lt;&gt;"&amp;$B934,$A$2:$A934,$A934),COUNTIFS($L$2:$L934,"Tor",$B$2:$B934,"&lt;&gt;"&amp;$B934,$A$2:$A934,$A934)+COUNTIFS($L$2:$L934,"ET",$B$2:$B934,"&lt;&gt;"&amp;$B934,$A$2:$A934,$A934)&amp;":"&amp;COUNTIFS($L$2:$L934,"Tor",$B$2:$B934,$B934,$A$2:$A934,$A934)+COUNTIFS($L$2:$L934,"ET",$B$2:$B934,$B934,$A$2:$A934,$A934)),""),"")</f>
        <v/>
      </c>
      <c r="J934" s="18" t="str">
        <f>_xlfn.IFNA(IF(VLOOKUP($A934,Spiele!$A$2:$D$16,3,FALSE)=$B934,(COUNTIFS($L$1:$L933,"Tor",$B$1:$B933,$B934,$A$1:$A933,$A934)+COUNTIFS($L$1:$L933,"ET",$B$1:$B933,$B934,$A$1:$A933,$A934))-(COUNTIFS($L$1:$L933,"Tor",$B$1:$B933,"&lt;&gt;"&amp;$B934,$A$1:$A933,$A934)+COUNTIFS($L$1:$L933,"ET",$B$1:$B933,"&lt;&gt;"&amp;$B934,$A$1:$A933,$A934)),(COUNTIFS($L$1:$L933,"Tor",$B$1:$B933,$B934,$A$1:$A933,$A934)+COUNTIFS($L$1:$L933,"ET",$B$1:$B933,$B934,$A$1:$A933,$A934))-(COUNTIFS($L$1:$L933,"Tor",$B$1:$B933,"&lt;&gt;"&amp;$B934,$A$1:$A933,$A934)+COUNTIFS($L$1:$L933,"ET",$B$1:$B933,"&lt;&gt;"&amp;$B934,$A$1:$A933,$A934))),"")</f>
        <v/>
      </c>
      <c r="O934" s="17"/>
      <c r="AC934" s="14"/>
      <c r="AD934" s="14"/>
      <c r="AE934" s="17"/>
      <c r="AH934" s="19">
        <f t="shared" si="58"/>
        <v>0</v>
      </c>
      <c r="AI934" s="19">
        <f t="shared" si="59"/>
        <v>180</v>
      </c>
      <c r="AM934" s="19">
        <f>IF(Abschlüsse[[#This Row],[Ergeb]]="ET","",SQRT(($AF934-$AK934)^2+($AG934-$AL934)^2))</f>
        <v>0</v>
      </c>
      <c r="AO934" s="13"/>
      <c r="AP934" s="13"/>
      <c r="AQ934" s="19" t="str">
        <f t="shared" si="60"/>
        <v/>
      </c>
      <c r="AU934" s="19" t="str">
        <f t="shared" si="61"/>
        <v/>
      </c>
    </row>
    <row r="935" spans="3:47" ht="25.05" customHeight="1">
      <c r="C935" s="17" t="str">
        <f>IF($A935="","",IF(VLOOKUP($A935,Spiele!$A$2:$D$16,3,FALSE)=$B935,"H","G"))</f>
        <v/>
      </c>
      <c r="D935" s="17" t="str">
        <f>IF($B935="","",IF(VLOOKUP($A935,Spiele!$A$2:$F$16,3,FALSE)=$B935,VLOOKUP($A935,Spiele!$A$2:$F$16,4,FALSE),VLOOKUP($A935,Spiele!$A$2:$F$16,3,FALSE)))</f>
        <v/>
      </c>
      <c r="E935" s="18">
        <f>IF(Abschlüsse[[#This Row],[Ergeb]]="ET",0,COUNTIFS($A$2:$A935,$A935,$B$2:$B935,$B935,$L$2:$L935,"&lt;&gt;ET"))</f>
        <v>0</v>
      </c>
      <c r="F935" s="11"/>
      <c r="G935" s="12"/>
      <c r="H935" s="18">
        <f>COUNTIFS('Rote Karten'!$A$2:$A$4,$A935,'Rote Karten'!$D$2:$D$4,"&lt;&gt;"&amp;$B935,'Rote Karten'!$B$2:$B$4,"&lt;"&amp;$F935,'Rote Karten'!$C$2:$C$4,"&lt;="&amp;$G935)-COUNTIFS('Rote Karten'!$A$2:$A$4,$A935,'Rote Karten'!$D$2:$D$4,$B935,'Rote Karten'!$B$2:$B$4,"&lt;"&amp;$F935,'Rote Karten'!$C$2:$C$4,"&lt;="&amp;$G935)</f>
        <v>0</v>
      </c>
      <c r="I935" s="17" t="str">
        <f>IF(OR($L935="Tor",$L935="ET"),_xlfn.IFNA(IF(VLOOKUP($A935,Spiele!$A$2:$C$16,3,FALSE)=$B935,COUNTIFS($L$2:$L935,"Tor",$B$2:$B935,$B935,$A$2:$A935,$A935)+COUNTIFS($L$2:$L935,"ET",$B$2:$B935,$B935,$A$2:$A935,$A935)&amp;":"&amp;COUNTIFS($L$2:$L935,"Tor",$B$2:$B935,"&lt;&gt;"&amp;$B935,$A$2:$A935,$A935)+COUNTIFS($L$2:$L935,"ET",$B$2:$B935,"&lt;&gt;"&amp;$B935,$A$2:$A935,$A935),COUNTIFS($L$2:$L935,"Tor",$B$2:$B935,"&lt;&gt;"&amp;$B935,$A$2:$A935,$A935)+COUNTIFS($L$2:$L935,"ET",$B$2:$B935,"&lt;&gt;"&amp;$B935,$A$2:$A935,$A935)&amp;":"&amp;COUNTIFS($L$2:$L935,"Tor",$B$2:$B935,$B935,$A$2:$A935,$A935)+COUNTIFS($L$2:$L935,"ET",$B$2:$B935,$B935,$A$2:$A935,$A935)),""),"")</f>
        <v/>
      </c>
      <c r="J935" s="18" t="str">
        <f>_xlfn.IFNA(IF(VLOOKUP($A935,Spiele!$A$2:$D$16,3,FALSE)=$B935,(COUNTIFS($L$1:$L934,"Tor",$B$1:$B934,$B935,$A$1:$A934,$A935)+COUNTIFS($L$1:$L934,"ET",$B$1:$B934,$B935,$A$1:$A934,$A935))-(COUNTIFS($L$1:$L934,"Tor",$B$1:$B934,"&lt;&gt;"&amp;$B935,$A$1:$A934,$A935)+COUNTIFS($L$1:$L934,"ET",$B$1:$B934,"&lt;&gt;"&amp;$B935,$A$1:$A934,$A935)),(COUNTIFS($L$1:$L934,"Tor",$B$1:$B934,$B935,$A$1:$A934,$A935)+COUNTIFS($L$1:$L934,"ET",$B$1:$B934,$B935,$A$1:$A934,$A935))-(COUNTIFS($L$1:$L934,"Tor",$B$1:$B934,"&lt;&gt;"&amp;$B935,$A$1:$A934,$A935)+COUNTIFS($L$1:$L934,"ET",$B$1:$B934,"&lt;&gt;"&amp;$B935,$A$1:$A934,$A935))),"")</f>
        <v/>
      </c>
      <c r="O935" s="17"/>
      <c r="AC935" s="14"/>
      <c r="AD935" s="14"/>
      <c r="AE935" s="17"/>
      <c r="AH935" s="19">
        <f t="shared" si="58"/>
        <v>0</v>
      </c>
      <c r="AI935" s="19">
        <f t="shared" si="59"/>
        <v>180</v>
      </c>
      <c r="AM935" s="19">
        <f>IF(Abschlüsse[[#This Row],[Ergeb]]="ET","",SQRT(($AF935-$AK935)^2+($AG935-$AL935)^2))</f>
        <v>0</v>
      </c>
      <c r="AO935" s="13"/>
      <c r="AP935" s="13"/>
      <c r="AQ935" s="19" t="str">
        <f t="shared" si="60"/>
        <v/>
      </c>
      <c r="AU935" s="19" t="str">
        <f t="shared" si="61"/>
        <v/>
      </c>
    </row>
    <row r="936" spans="3:47" ht="25.05" customHeight="1">
      <c r="C936" s="17" t="str">
        <f>IF($A936="","",IF(VLOOKUP($A936,Spiele!$A$2:$D$16,3,FALSE)=$B936,"H","G"))</f>
        <v/>
      </c>
      <c r="D936" s="17" t="str">
        <f>IF($B936="","",IF(VLOOKUP($A936,Spiele!$A$2:$F$16,3,FALSE)=$B936,VLOOKUP($A936,Spiele!$A$2:$F$16,4,FALSE),VLOOKUP($A936,Spiele!$A$2:$F$16,3,FALSE)))</f>
        <v/>
      </c>
      <c r="E936" s="18">
        <f>IF(Abschlüsse[[#This Row],[Ergeb]]="ET",0,COUNTIFS($A$2:$A936,$A936,$B$2:$B936,$B936,$L$2:$L936,"&lt;&gt;ET"))</f>
        <v>0</v>
      </c>
      <c r="F936" s="11"/>
      <c r="G936" s="12"/>
      <c r="H936" s="18">
        <f>COUNTIFS('Rote Karten'!$A$2:$A$4,$A936,'Rote Karten'!$D$2:$D$4,"&lt;&gt;"&amp;$B936,'Rote Karten'!$B$2:$B$4,"&lt;"&amp;$F936,'Rote Karten'!$C$2:$C$4,"&lt;="&amp;$G936)-COUNTIFS('Rote Karten'!$A$2:$A$4,$A936,'Rote Karten'!$D$2:$D$4,$B936,'Rote Karten'!$B$2:$B$4,"&lt;"&amp;$F936,'Rote Karten'!$C$2:$C$4,"&lt;="&amp;$G936)</f>
        <v>0</v>
      </c>
      <c r="I936" s="17" t="str">
        <f>IF(OR($L936="Tor",$L936="ET"),_xlfn.IFNA(IF(VLOOKUP($A936,Spiele!$A$2:$C$16,3,FALSE)=$B936,COUNTIFS($L$2:$L936,"Tor",$B$2:$B936,$B936,$A$2:$A936,$A936)+COUNTIFS($L$2:$L936,"ET",$B$2:$B936,$B936,$A$2:$A936,$A936)&amp;":"&amp;COUNTIFS($L$2:$L936,"Tor",$B$2:$B936,"&lt;&gt;"&amp;$B936,$A$2:$A936,$A936)+COUNTIFS($L$2:$L936,"ET",$B$2:$B936,"&lt;&gt;"&amp;$B936,$A$2:$A936,$A936),COUNTIFS($L$2:$L936,"Tor",$B$2:$B936,"&lt;&gt;"&amp;$B936,$A$2:$A936,$A936)+COUNTIFS($L$2:$L936,"ET",$B$2:$B936,"&lt;&gt;"&amp;$B936,$A$2:$A936,$A936)&amp;":"&amp;COUNTIFS($L$2:$L936,"Tor",$B$2:$B936,$B936,$A$2:$A936,$A936)+COUNTIFS($L$2:$L936,"ET",$B$2:$B936,$B936,$A$2:$A936,$A936)),""),"")</f>
        <v/>
      </c>
      <c r="J936" s="18" t="str">
        <f>_xlfn.IFNA(IF(VLOOKUP($A936,Spiele!$A$2:$D$16,3,FALSE)=$B936,(COUNTIFS($L$1:$L935,"Tor",$B$1:$B935,$B936,$A$1:$A935,$A936)+COUNTIFS($L$1:$L935,"ET",$B$1:$B935,$B936,$A$1:$A935,$A936))-(COUNTIFS($L$1:$L935,"Tor",$B$1:$B935,"&lt;&gt;"&amp;$B936,$A$1:$A935,$A936)+COUNTIFS($L$1:$L935,"ET",$B$1:$B935,"&lt;&gt;"&amp;$B936,$A$1:$A935,$A936)),(COUNTIFS($L$1:$L935,"Tor",$B$1:$B935,$B936,$A$1:$A935,$A936)+COUNTIFS($L$1:$L935,"ET",$B$1:$B935,$B936,$A$1:$A935,$A936))-(COUNTIFS($L$1:$L935,"Tor",$B$1:$B935,"&lt;&gt;"&amp;$B936,$A$1:$A935,$A936)+COUNTIFS($L$1:$L935,"ET",$B$1:$B935,"&lt;&gt;"&amp;$B936,$A$1:$A935,$A936))),"")</f>
        <v/>
      </c>
      <c r="O936" s="17"/>
      <c r="AC936" s="14"/>
      <c r="AD936" s="14"/>
      <c r="AE936" s="17"/>
      <c r="AH936" s="19">
        <f t="shared" si="58"/>
        <v>0</v>
      </c>
      <c r="AI936" s="19">
        <f t="shared" si="59"/>
        <v>180</v>
      </c>
      <c r="AM936" s="19">
        <f>IF(Abschlüsse[[#This Row],[Ergeb]]="ET","",SQRT(($AF936-$AK936)^2+($AG936-$AL936)^2))</f>
        <v>0</v>
      </c>
      <c r="AO936" s="13"/>
      <c r="AP936" s="13"/>
      <c r="AQ936" s="19" t="str">
        <f t="shared" si="60"/>
        <v/>
      </c>
      <c r="AU936" s="19" t="str">
        <f t="shared" si="61"/>
        <v/>
      </c>
    </row>
    <row r="937" spans="3:47" ht="25.05" customHeight="1">
      <c r="C937" s="17" t="str">
        <f>IF($A937="","",IF(VLOOKUP($A937,Spiele!$A$2:$D$16,3,FALSE)=$B937,"H","G"))</f>
        <v/>
      </c>
      <c r="D937" s="17" t="str">
        <f>IF($B937="","",IF(VLOOKUP($A937,Spiele!$A$2:$F$16,3,FALSE)=$B937,VLOOKUP($A937,Spiele!$A$2:$F$16,4,FALSE),VLOOKUP($A937,Spiele!$A$2:$F$16,3,FALSE)))</f>
        <v/>
      </c>
      <c r="E937" s="18">
        <f>IF(Abschlüsse[[#This Row],[Ergeb]]="ET",0,COUNTIFS($A$2:$A937,$A937,$B$2:$B937,$B937,$L$2:$L937,"&lt;&gt;ET"))</f>
        <v>0</v>
      </c>
      <c r="F937" s="11"/>
      <c r="G937" s="12"/>
      <c r="H937" s="18">
        <f>COUNTIFS('Rote Karten'!$A$2:$A$4,$A937,'Rote Karten'!$D$2:$D$4,"&lt;&gt;"&amp;$B937,'Rote Karten'!$B$2:$B$4,"&lt;"&amp;$F937,'Rote Karten'!$C$2:$C$4,"&lt;="&amp;$G937)-COUNTIFS('Rote Karten'!$A$2:$A$4,$A937,'Rote Karten'!$D$2:$D$4,$B937,'Rote Karten'!$B$2:$B$4,"&lt;"&amp;$F937,'Rote Karten'!$C$2:$C$4,"&lt;="&amp;$G937)</f>
        <v>0</v>
      </c>
      <c r="I937" s="17" t="str">
        <f>IF(OR($L937="Tor",$L937="ET"),_xlfn.IFNA(IF(VLOOKUP($A937,Spiele!$A$2:$C$16,3,FALSE)=$B937,COUNTIFS($L$2:$L937,"Tor",$B$2:$B937,$B937,$A$2:$A937,$A937)+COUNTIFS($L$2:$L937,"ET",$B$2:$B937,$B937,$A$2:$A937,$A937)&amp;":"&amp;COUNTIFS($L$2:$L937,"Tor",$B$2:$B937,"&lt;&gt;"&amp;$B937,$A$2:$A937,$A937)+COUNTIFS($L$2:$L937,"ET",$B$2:$B937,"&lt;&gt;"&amp;$B937,$A$2:$A937,$A937),COUNTIFS($L$2:$L937,"Tor",$B$2:$B937,"&lt;&gt;"&amp;$B937,$A$2:$A937,$A937)+COUNTIFS($L$2:$L937,"ET",$B$2:$B937,"&lt;&gt;"&amp;$B937,$A$2:$A937,$A937)&amp;":"&amp;COUNTIFS($L$2:$L937,"Tor",$B$2:$B937,$B937,$A$2:$A937,$A937)+COUNTIFS($L$2:$L937,"ET",$B$2:$B937,$B937,$A$2:$A937,$A937)),""),"")</f>
        <v/>
      </c>
      <c r="J937" s="18" t="str">
        <f>_xlfn.IFNA(IF(VLOOKUP($A937,Spiele!$A$2:$D$16,3,FALSE)=$B937,(COUNTIFS($L$1:$L936,"Tor",$B$1:$B936,$B937,$A$1:$A936,$A937)+COUNTIFS($L$1:$L936,"ET",$B$1:$B936,$B937,$A$1:$A936,$A937))-(COUNTIFS($L$1:$L936,"Tor",$B$1:$B936,"&lt;&gt;"&amp;$B937,$A$1:$A936,$A937)+COUNTIFS($L$1:$L936,"ET",$B$1:$B936,"&lt;&gt;"&amp;$B937,$A$1:$A936,$A937)),(COUNTIFS($L$1:$L936,"Tor",$B$1:$B936,$B937,$A$1:$A936,$A937)+COUNTIFS($L$1:$L936,"ET",$B$1:$B936,$B937,$A$1:$A936,$A937))-(COUNTIFS($L$1:$L936,"Tor",$B$1:$B936,"&lt;&gt;"&amp;$B937,$A$1:$A936,$A937)+COUNTIFS($L$1:$L936,"ET",$B$1:$B936,"&lt;&gt;"&amp;$B937,$A$1:$A936,$A937))),"")</f>
        <v/>
      </c>
      <c r="O937" s="17"/>
      <c r="AC937" s="14"/>
      <c r="AD937" s="14"/>
      <c r="AE937" s="17"/>
      <c r="AH937" s="19">
        <f t="shared" si="58"/>
        <v>0</v>
      </c>
      <c r="AI937" s="19">
        <f t="shared" si="59"/>
        <v>180</v>
      </c>
      <c r="AM937" s="19">
        <f>IF(Abschlüsse[[#This Row],[Ergeb]]="ET","",SQRT(($AF937-$AK937)^2+($AG937-$AL937)^2))</f>
        <v>0</v>
      </c>
      <c r="AO937" s="13"/>
      <c r="AP937" s="13"/>
      <c r="AQ937" s="19" t="str">
        <f t="shared" si="60"/>
        <v/>
      </c>
      <c r="AU937" s="19" t="str">
        <f t="shared" si="61"/>
        <v/>
      </c>
    </row>
    <row r="938" spans="3:47" ht="25.05" customHeight="1">
      <c r="C938" s="17" t="str">
        <f>IF($A938="","",IF(VLOOKUP($A938,Spiele!$A$2:$D$16,3,FALSE)=$B938,"H","G"))</f>
        <v/>
      </c>
      <c r="D938" s="17" t="str">
        <f>IF($B938="","",IF(VLOOKUP($A938,Spiele!$A$2:$F$16,3,FALSE)=$B938,VLOOKUP($A938,Spiele!$A$2:$F$16,4,FALSE),VLOOKUP($A938,Spiele!$A$2:$F$16,3,FALSE)))</f>
        <v/>
      </c>
      <c r="E938" s="18">
        <f>IF(Abschlüsse[[#This Row],[Ergeb]]="ET",0,COUNTIFS($A$2:$A938,$A938,$B$2:$B938,$B938,$L$2:$L938,"&lt;&gt;ET"))</f>
        <v>0</v>
      </c>
      <c r="F938" s="11"/>
      <c r="G938" s="12"/>
      <c r="H938" s="18">
        <f>COUNTIFS('Rote Karten'!$A$2:$A$4,$A938,'Rote Karten'!$D$2:$D$4,"&lt;&gt;"&amp;$B938,'Rote Karten'!$B$2:$B$4,"&lt;"&amp;$F938,'Rote Karten'!$C$2:$C$4,"&lt;="&amp;$G938)-COUNTIFS('Rote Karten'!$A$2:$A$4,$A938,'Rote Karten'!$D$2:$D$4,$B938,'Rote Karten'!$B$2:$B$4,"&lt;"&amp;$F938,'Rote Karten'!$C$2:$C$4,"&lt;="&amp;$G938)</f>
        <v>0</v>
      </c>
      <c r="I938" s="17" t="str">
        <f>IF(OR($L938="Tor",$L938="ET"),_xlfn.IFNA(IF(VLOOKUP($A938,Spiele!$A$2:$C$16,3,FALSE)=$B938,COUNTIFS($L$2:$L938,"Tor",$B$2:$B938,$B938,$A$2:$A938,$A938)+COUNTIFS($L$2:$L938,"ET",$B$2:$B938,$B938,$A$2:$A938,$A938)&amp;":"&amp;COUNTIFS($L$2:$L938,"Tor",$B$2:$B938,"&lt;&gt;"&amp;$B938,$A$2:$A938,$A938)+COUNTIFS($L$2:$L938,"ET",$B$2:$B938,"&lt;&gt;"&amp;$B938,$A$2:$A938,$A938),COUNTIFS($L$2:$L938,"Tor",$B$2:$B938,"&lt;&gt;"&amp;$B938,$A$2:$A938,$A938)+COUNTIFS($L$2:$L938,"ET",$B$2:$B938,"&lt;&gt;"&amp;$B938,$A$2:$A938,$A938)&amp;":"&amp;COUNTIFS($L$2:$L938,"Tor",$B$2:$B938,$B938,$A$2:$A938,$A938)+COUNTIFS($L$2:$L938,"ET",$B$2:$B938,$B938,$A$2:$A938,$A938)),""),"")</f>
        <v/>
      </c>
      <c r="J938" s="18" t="str">
        <f>_xlfn.IFNA(IF(VLOOKUP($A938,Spiele!$A$2:$D$16,3,FALSE)=$B938,(COUNTIFS($L$1:$L937,"Tor",$B$1:$B937,$B938,$A$1:$A937,$A938)+COUNTIFS($L$1:$L937,"ET",$B$1:$B937,$B938,$A$1:$A937,$A938))-(COUNTIFS($L$1:$L937,"Tor",$B$1:$B937,"&lt;&gt;"&amp;$B938,$A$1:$A937,$A938)+COUNTIFS($L$1:$L937,"ET",$B$1:$B937,"&lt;&gt;"&amp;$B938,$A$1:$A937,$A938)),(COUNTIFS($L$1:$L937,"Tor",$B$1:$B937,$B938,$A$1:$A937,$A938)+COUNTIFS($L$1:$L937,"ET",$B$1:$B937,$B938,$A$1:$A937,$A938))-(COUNTIFS($L$1:$L937,"Tor",$B$1:$B937,"&lt;&gt;"&amp;$B938,$A$1:$A937,$A938)+COUNTIFS($L$1:$L937,"ET",$B$1:$B937,"&lt;&gt;"&amp;$B938,$A$1:$A937,$A938))),"")</f>
        <v/>
      </c>
      <c r="L938" s="18"/>
      <c r="M938" s="3"/>
      <c r="O938" s="17"/>
      <c r="AA938" s="22"/>
      <c r="AB938" s="18"/>
      <c r="AC938" s="14"/>
      <c r="AD938" s="14"/>
      <c r="AE938" s="18"/>
      <c r="AH938" s="19">
        <f t="shared" si="58"/>
        <v>0</v>
      </c>
      <c r="AI938" s="19">
        <f t="shared" si="59"/>
        <v>180</v>
      </c>
      <c r="AJ938" s="3"/>
      <c r="AM938" s="19">
        <f>IF(Abschlüsse[[#This Row],[Ergeb]]="ET","",SQRT(($AF938-$AK938)^2+($AG938-$AL938)^2))</f>
        <v>0</v>
      </c>
      <c r="AO938" s="13"/>
      <c r="AP938" s="13"/>
      <c r="AQ938" s="19" t="str">
        <f t="shared" si="60"/>
        <v/>
      </c>
      <c r="AU938" s="19" t="str">
        <f t="shared" si="61"/>
        <v/>
      </c>
    </row>
    <row r="939" spans="3:47" ht="25.05" customHeight="1">
      <c r="C939" s="17" t="str">
        <f>IF($A939="","",IF(VLOOKUP($A939,Spiele!$A$2:$D$16,3,FALSE)=$B939,"H","G"))</f>
        <v/>
      </c>
      <c r="D939" s="17" t="str">
        <f>IF($B939="","",IF(VLOOKUP($A939,Spiele!$A$2:$F$16,3,FALSE)=$B939,VLOOKUP($A939,Spiele!$A$2:$F$16,4,FALSE),VLOOKUP($A939,Spiele!$A$2:$F$16,3,FALSE)))</f>
        <v/>
      </c>
      <c r="E939" s="18">
        <f>IF(Abschlüsse[[#This Row],[Ergeb]]="ET",0,COUNTIFS($A$2:$A939,$A939,$B$2:$B939,$B939,$L$2:$L939,"&lt;&gt;ET"))</f>
        <v>0</v>
      </c>
      <c r="F939" s="11"/>
      <c r="G939" s="12"/>
      <c r="H939" s="18">
        <f>COUNTIFS('Rote Karten'!$A$2:$A$4,$A939,'Rote Karten'!$D$2:$D$4,"&lt;&gt;"&amp;$B939,'Rote Karten'!$B$2:$B$4,"&lt;"&amp;$F939,'Rote Karten'!$C$2:$C$4,"&lt;="&amp;$G939)-COUNTIFS('Rote Karten'!$A$2:$A$4,$A939,'Rote Karten'!$D$2:$D$4,$B939,'Rote Karten'!$B$2:$B$4,"&lt;"&amp;$F939,'Rote Karten'!$C$2:$C$4,"&lt;="&amp;$G939)</f>
        <v>0</v>
      </c>
      <c r="I939" s="17" t="str">
        <f>IF(OR($L939="Tor",$L939="ET"),_xlfn.IFNA(IF(VLOOKUP($A939,Spiele!$A$2:$C$16,3,FALSE)=$B939,COUNTIFS($L$2:$L939,"Tor",$B$2:$B939,$B939,$A$2:$A939,$A939)+COUNTIFS($L$2:$L939,"ET",$B$2:$B939,$B939,$A$2:$A939,$A939)&amp;":"&amp;COUNTIFS($L$2:$L939,"Tor",$B$2:$B939,"&lt;&gt;"&amp;$B939,$A$2:$A939,$A939)+COUNTIFS($L$2:$L939,"ET",$B$2:$B939,"&lt;&gt;"&amp;$B939,$A$2:$A939,$A939),COUNTIFS($L$2:$L939,"Tor",$B$2:$B939,"&lt;&gt;"&amp;$B939,$A$2:$A939,$A939)+COUNTIFS($L$2:$L939,"ET",$B$2:$B939,"&lt;&gt;"&amp;$B939,$A$2:$A939,$A939)&amp;":"&amp;COUNTIFS($L$2:$L939,"Tor",$B$2:$B939,$B939,$A$2:$A939,$A939)+COUNTIFS($L$2:$L939,"ET",$B$2:$B939,$B939,$A$2:$A939,$A939)),""),"")</f>
        <v/>
      </c>
      <c r="J939" s="18" t="str">
        <f>_xlfn.IFNA(IF(VLOOKUP($A939,Spiele!$A$2:$D$16,3,FALSE)=$B939,(COUNTIFS($L$1:$L938,"Tor",$B$1:$B938,$B939,$A$1:$A938,$A939)+COUNTIFS($L$1:$L938,"ET",$B$1:$B938,$B939,$A$1:$A938,$A939))-(COUNTIFS($L$1:$L938,"Tor",$B$1:$B938,"&lt;&gt;"&amp;$B939,$A$1:$A938,$A939)+COUNTIFS($L$1:$L938,"ET",$B$1:$B938,"&lt;&gt;"&amp;$B939,$A$1:$A938,$A939)),(COUNTIFS($L$1:$L938,"Tor",$B$1:$B938,$B939,$A$1:$A938,$A939)+COUNTIFS($L$1:$L938,"ET",$B$1:$B938,$B939,$A$1:$A938,$A939))-(COUNTIFS($L$1:$L938,"Tor",$B$1:$B938,"&lt;&gt;"&amp;$B939,$A$1:$A938,$A939)+COUNTIFS($L$1:$L938,"ET",$B$1:$B938,"&lt;&gt;"&amp;$B939,$A$1:$A938,$A939))),"")</f>
        <v/>
      </c>
      <c r="O939" s="17"/>
      <c r="AC939" s="14"/>
      <c r="AD939" s="14"/>
      <c r="AE939" s="17"/>
      <c r="AH939" s="19">
        <f t="shared" si="58"/>
        <v>0</v>
      </c>
      <c r="AI939" s="19">
        <f t="shared" si="59"/>
        <v>180</v>
      </c>
      <c r="AM939" s="19">
        <f>IF(Abschlüsse[[#This Row],[Ergeb]]="ET","",SQRT(($AF939-$AK939)^2+($AG939-$AL939)^2))</f>
        <v>0</v>
      </c>
      <c r="AO939" s="13"/>
      <c r="AP939" s="13"/>
      <c r="AQ939" s="19" t="str">
        <f t="shared" si="60"/>
        <v/>
      </c>
      <c r="AU939" s="19" t="str">
        <f t="shared" si="61"/>
        <v/>
      </c>
    </row>
    <row r="940" spans="3:47" ht="25.05" customHeight="1">
      <c r="C940" s="17" t="str">
        <f>IF($A940="","",IF(VLOOKUP($A940,Spiele!$A$2:$D$16,3,FALSE)=$B940,"H","G"))</f>
        <v/>
      </c>
      <c r="D940" s="17" t="str">
        <f>IF($B940="","",IF(VLOOKUP($A940,Spiele!$A$2:$F$16,3,FALSE)=$B940,VLOOKUP($A940,Spiele!$A$2:$F$16,4,FALSE),VLOOKUP($A940,Spiele!$A$2:$F$16,3,FALSE)))</f>
        <v/>
      </c>
      <c r="E940" s="18">
        <f>IF(Abschlüsse[[#This Row],[Ergeb]]="ET",0,COUNTIFS($A$2:$A940,$A940,$B$2:$B940,$B940,$L$2:$L940,"&lt;&gt;ET"))</f>
        <v>0</v>
      </c>
      <c r="F940" s="11"/>
      <c r="G940" s="12"/>
      <c r="H940" s="18">
        <f>COUNTIFS('Rote Karten'!$A$2:$A$4,$A940,'Rote Karten'!$D$2:$D$4,"&lt;&gt;"&amp;$B940,'Rote Karten'!$B$2:$B$4,"&lt;"&amp;$F940,'Rote Karten'!$C$2:$C$4,"&lt;="&amp;$G940)-COUNTIFS('Rote Karten'!$A$2:$A$4,$A940,'Rote Karten'!$D$2:$D$4,$B940,'Rote Karten'!$B$2:$B$4,"&lt;"&amp;$F940,'Rote Karten'!$C$2:$C$4,"&lt;="&amp;$G940)</f>
        <v>0</v>
      </c>
      <c r="I940" s="17" t="str">
        <f>IF(OR($L940="Tor",$L940="ET"),_xlfn.IFNA(IF(VLOOKUP($A940,Spiele!$A$2:$C$16,3,FALSE)=$B940,COUNTIFS($L$2:$L940,"Tor",$B$2:$B940,$B940,$A$2:$A940,$A940)+COUNTIFS($L$2:$L940,"ET",$B$2:$B940,$B940,$A$2:$A940,$A940)&amp;":"&amp;COUNTIFS($L$2:$L940,"Tor",$B$2:$B940,"&lt;&gt;"&amp;$B940,$A$2:$A940,$A940)+COUNTIFS($L$2:$L940,"ET",$B$2:$B940,"&lt;&gt;"&amp;$B940,$A$2:$A940,$A940),COUNTIFS($L$2:$L940,"Tor",$B$2:$B940,"&lt;&gt;"&amp;$B940,$A$2:$A940,$A940)+COUNTIFS($L$2:$L940,"ET",$B$2:$B940,"&lt;&gt;"&amp;$B940,$A$2:$A940,$A940)&amp;":"&amp;COUNTIFS($L$2:$L940,"Tor",$B$2:$B940,$B940,$A$2:$A940,$A940)+COUNTIFS($L$2:$L940,"ET",$B$2:$B940,$B940,$A$2:$A940,$A940)),""),"")</f>
        <v/>
      </c>
      <c r="J940" s="18" t="str">
        <f>_xlfn.IFNA(IF(VLOOKUP($A940,Spiele!$A$2:$D$16,3,FALSE)=$B940,(COUNTIFS($L$1:$L939,"Tor",$B$1:$B939,$B940,$A$1:$A939,$A940)+COUNTIFS($L$1:$L939,"ET",$B$1:$B939,$B940,$A$1:$A939,$A940))-(COUNTIFS($L$1:$L939,"Tor",$B$1:$B939,"&lt;&gt;"&amp;$B940,$A$1:$A939,$A940)+COUNTIFS($L$1:$L939,"ET",$B$1:$B939,"&lt;&gt;"&amp;$B940,$A$1:$A939,$A940)),(COUNTIFS($L$1:$L939,"Tor",$B$1:$B939,$B940,$A$1:$A939,$A940)+COUNTIFS($L$1:$L939,"ET",$B$1:$B939,$B940,$A$1:$A939,$A940))-(COUNTIFS($L$1:$L939,"Tor",$B$1:$B939,"&lt;&gt;"&amp;$B940,$A$1:$A939,$A940)+COUNTIFS($L$1:$L939,"ET",$B$1:$B939,"&lt;&gt;"&amp;$B940,$A$1:$A939,$A940))),"")</f>
        <v/>
      </c>
      <c r="O940" s="17"/>
      <c r="AC940" s="14"/>
      <c r="AD940" s="14"/>
      <c r="AE940" s="18"/>
      <c r="AH940" s="19">
        <f t="shared" si="58"/>
        <v>0</v>
      </c>
      <c r="AI940" s="19">
        <f t="shared" si="59"/>
        <v>180</v>
      </c>
      <c r="AM940" s="19">
        <f>IF(Abschlüsse[[#This Row],[Ergeb]]="ET","",SQRT(($AF940-$AK940)^2+($AG940-$AL940)^2))</f>
        <v>0</v>
      </c>
      <c r="AO940" s="13"/>
      <c r="AP940" s="13"/>
      <c r="AQ940" s="19" t="str">
        <f t="shared" si="60"/>
        <v/>
      </c>
      <c r="AU940" s="19" t="str">
        <f t="shared" si="61"/>
        <v/>
      </c>
    </row>
    <row r="941" spans="3:47" ht="25.05" customHeight="1">
      <c r="C941" s="17" t="str">
        <f>IF($A941="","",IF(VLOOKUP($A941,Spiele!$A$2:$D$16,3,FALSE)=$B941,"H","G"))</f>
        <v/>
      </c>
      <c r="D941" s="17" t="str">
        <f>IF($B941="","",IF(VLOOKUP($A941,Spiele!$A$2:$F$16,3,FALSE)=$B941,VLOOKUP($A941,Spiele!$A$2:$F$16,4,FALSE),VLOOKUP($A941,Spiele!$A$2:$F$16,3,FALSE)))</f>
        <v/>
      </c>
      <c r="E941" s="18">
        <f>IF(Abschlüsse[[#This Row],[Ergeb]]="ET",0,COUNTIFS($A$2:$A941,$A941,$B$2:$B941,$B941,$L$2:$L941,"&lt;&gt;ET"))</f>
        <v>0</v>
      </c>
      <c r="F941" s="11"/>
      <c r="G941" s="12"/>
      <c r="H941" s="18">
        <f>COUNTIFS('Rote Karten'!$A$2:$A$4,$A941,'Rote Karten'!$D$2:$D$4,"&lt;&gt;"&amp;$B941,'Rote Karten'!$B$2:$B$4,"&lt;"&amp;$F941,'Rote Karten'!$C$2:$C$4,"&lt;="&amp;$G941)-COUNTIFS('Rote Karten'!$A$2:$A$4,$A941,'Rote Karten'!$D$2:$D$4,$B941,'Rote Karten'!$B$2:$B$4,"&lt;"&amp;$F941,'Rote Karten'!$C$2:$C$4,"&lt;="&amp;$G941)</f>
        <v>0</v>
      </c>
      <c r="I941" s="17" t="str">
        <f>IF(OR($L941="Tor",$L941="ET"),_xlfn.IFNA(IF(VLOOKUP($A941,Spiele!$A$2:$C$16,3,FALSE)=$B941,COUNTIFS($L$2:$L941,"Tor",$B$2:$B941,$B941,$A$2:$A941,$A941)+COUNTIFS($L$2:$L941,"ET",$B$2:$B941,$B941,$A$2:$A941,$A941)&amp;":"&amp;COUNTIFS($L$2:$L941,"Tor",$B$2:$B941,"&lt;&gt;"&amp;$B941,$A$2:$A941,$A941)+COUNTIFS($L$2:$L941,"ET",$B$2:$B941,"&lt;&gt;"&amp;$B941,$A$2:$A941,$A941),COUNTIFS($L$2:$L941,"Tor",$B$2:$B941,"&lt;&gt;"&amp;$B941,$A$2:$A941,$A941)+COUNTIFS($L$2:$L941,"ET",$B$2:$B941,"&lt;&gt;"&amp;$B941,$A$2:$A941,$A941)&amp;":"&amp;COUNTIFS($L$2:$L941,"Tor",$B$2:$B941,$B941,$A$2:$A941,$A941)+COUNTIFS($L$2:$L941,"ET",$B$2:$B941,$B941,$A$2:$A941,$A941)),""),"")</f>
        <v/>
      </c>
      <c r="J941" s="18" t="str">
        <f>_xlfn.IFNA(IF(VLOOKUP($A941,Spiele!$A$2:$D$16,3,FALSE)=$B941,(COUNTIFS($L$1:$L940,"Tor",$B$1:$B940,$B941,$A$1:$A940,$A941)+COUNTIFS($L$1:$L940,"ET",$B$1:$B940,$B941,$A$1:$A940,$A941))-(COUNTIFS($L$1:$L940,"Tor",$B$1:$B940,"&lt;&gt;"&amp;$B941,$A$1:$A940,$A941)+COUNTIFS($L$1:$L940,"ET",$B$1:$B940,"&lt;&gt;"&amp;$B941,$A$1:$A940,$A941)),(COUNTIFS($L$1:$L940,"Tor",$B$1:$B940,$B941,$A$1:$A940,$A941)+COUNTIFS($L$1:$L940,"ET",$B$1:$B940,$B941,$A$1:$A940,$A941))-(COUNTIFS($L$1:$L940,"Tor",$B$1:$B940,"&lt;&gt;"&amp;$B941,$A$1:$A940,$A941)+COUNTIFS($L$1:$L940,"ET",$B$1:$B940,"&lt;&gt;"&amp;$B941,$A$1:$A940,$A941))),"")</f>
        <v/>
      </c>
      <c r="O941" s="17"/>
      <c r="AC941" s="14"/>
      <c r="AD941" s="14"/>
      <c r="AE941" s="18"/>
      <c r="AH941" s="19">
        <f t="shared" si="58"/>
        <v>0</v>
      </c>
      <c r="AI941" s="19">
        <f t="shared" si="59"/>
        <v>180</v>
      </c>
      <c r="AM941" s="19">
        <f>IF(Abschlüsse[[#This Row],[Ergeb]]="ET","",SQRT(($AF941-$AK941)^2+($AG941-$AL941)^2))</f>
        <v>0</v>
      </c>
      <c r="AO941" s="13"/>
      <c r="AP941" s="13"/>
      <c r="AQ941" s="19" t="str">
        <f t="shared" si="60"/>
        <v/>
      </c>
      <c r="AU941" s="19" t="str">
        <f t="shared" si="61"/>
        <v/>
      </c>
    </row>
    <row r="942" spans="3:47" ht="25.05" customHeight="1">
      <c r="C942" s="17" t="str">
        <f>IF($A942="","",IF(VLOOKUP($A942,Spiele!$A$2:$D$16,3,FALSE)=$B942,"H","G"))</f>
        <v/>
      </c>
      <c r="D942" s="17" t="str">
        <f>IF($B942="","",IF(VLOOKUP($A942,Spiele!$A$2:$F$16,3,FALSE)=$B942,VLOOKUP($A942,Spiele!$A$2:$F$16,4,FALSE),VLOOKUP($A942,Spiele!$A$2:$F$16,3,FALSE)))</f>
        <v/>
      </c>
      <c r="E942" s="18">
        <f>IF(Abschlüsse[[#This Row],[Ergeb]]="ET",0,COUNTIFS($A$2:$A942,$A942,$B$2:$B942,$B942,$L$2:$L942,"&lt;&gt;ET"))</f>
        <v>0</v>
      </c>
      <c r="F942" s="11"/>
      <c r="G942" s="12"/>
      <c r="H942" s="18">
        <f>COUNTIFS('Rote Karten'!$A$2:$A$4,$A942,'Rote Karten'!$D$2:$D$4,"&lt;&gt;"&amp;$B942,'Rote Karten'!$B$2:$B$4,"&lt;"&amp;$F942,'Rote Karten'!$C$2:$C$4,"&lt;="&amp;$G942)-COUNTIFS('Rote Karten'!$A$2:$A$4,$A942,'Rote Karten'!$D$2:$D$4,$B942,'Rote Karten'!$B$2:$B$4,"&lt;"&amp;$F942,'Rote Karten'!$C$2:$C$4,"&lt;="&amp;$G942)</f>
        <v>0</v>
      </c>
      <c r="I942" s="17" t="str">
        <f>IF(OR($L942="Tor",$L942="ET"),_xlfn.IFNA(IF(VLOOKUP($A942,Spiele!$A$2:$C$16,3,FALSE)=$B942,COUNTIFS($L$2:$L942,"Tor",$B$2:$B942,$B942,$A$2:$A942,$A942)+COUNTIFS($L$2:$L942,"ET",$B$2:$B942,$B942,$A$2:$A942,$A942)&amp;":"&amp;COUNTIFS($L$2:$L942,"Tor",$B$2:$B942,"&lt;&gt;"&amp;$B942,$A$2:$A942,$A942)+COUNTIFS($L$2:$L942,"ET",$B$2:$B942,"&lt;&gt;"&amp;$B942,$A$2:$A942,$A942),COUNTIFS($L$2:$L942,"Tor",$B$2:$B942,"&lt;&gt;"&amp;$B942,$A$2:$A942,$A942)+COUNTIFS($L$2:$L942,"ET",$B$2:$B942,"&lt;&gt;"&amp;$B942,$A$2:$A942,$A942)&amp;":"&amp;COUNTIFS($L$2:$L942,"Tor",$B$2:$B942,$B942,$A$2:$A942,$A942)+COUNTIFS($L$2:$L942,"ET",$B$2:$B942,$B942,$A$2:$A942,$A942)),""),"")</f>
        <v/>
      </c>
      <c r="J942" s="18" t="str">
        <f>_xlfn.IFNA(IF(VLOOKUP($A942,Spiele!$A$2:$D$16,3,FALSE)=$B942,(COUNTIFS($L$1:$L941,"Tor",$B$1:$B941,$B942,$A$1:$A941,$A942)+COUNTIFS($L$1:$L941,"ET",$B$1:$B941,$B942,$A$1:$A941,$A942))-(COUNTIFS($L$1:$L941,"Tor",$B$1:$B941,"&lt;&gt;"&amp;$B942,$A$1:$A941,$A942)+COUNTIFS($L$1:$L941,"ET",$B$1:$B941,"&lt;&gt;"&amp;$B942,$A$1:$A941,$A942)),(COUNTIFS($L$1:$L941,"Tor",$B$1:$B941,$B942,$A$1:$A941,$A942)+COUNTIFS($L$1:$L941,"ET",$B$1:$B941,$B942,$A$1:$A941,$A942))-(COUNTIFS($L$1:$L941,"Tor",$B$1:$B941,"&lt;&gt;"&amp;$B942,$A$1:$A941,$A942)+COUNTIFS($L$1:$L941,"ET",$B$1:$B941,"&lt;&gt;"&amp;$B942,$A$1:$A941,$A942))),"")</f>
        <v/>
      </c>
      <c r="O942" s="17"/>
      <c r="AC942" s="14"/>
      <c r="AD942" s="14"/>
      <c r="AE942" s="18"/>
      <c r="AH942" s="19">
        <f t="shared" si="58"/>
        <v>0</v>
      </c>
      <c r="AI942" s="19">
        <f t="shared" si="59"/>
        <v>180</v>
      </c>
      <c r="AM942" s="19">
        <f>IF(Abschlüsse[[#This Row],[Ergeb]]="ET","",SQRT(($AF942-$AK942)^2+($AG942-$AL942)^2))</f>
        <v>0</v>
      </c>
      <c r="AO942" s="13"/>
      <c r="AP942" s="13"/>
      <c r="AQ942" s="19" t="str">
        <f t="shared" si="60"/>
        <v/>
      </c>
      <c r="AU942" s="19" t="str">
        <f t="shared" si="61"/>
        <v/>
      </c>
    </row>
    <row r="943" spans="3:47" ht="25.05" customHeight="1">
      <c r="C943" s="17" t="str">
        <f>IF($A943="","",IF(VLOOKUP($A943,Spiele!$A$2:$D$16,3,FALSE)=$B943,"H","G"))</f>
        <v/>
      </c>
      <c r="D943" s="17" t="str">
        <f>IF($B943="","",IF(VLOOKUP($A943,Spiele!$A$2:$F$16,3,FALSE)=$B943,VLOOKUP($A943,Spiele!$A$2:$F$16,4,FALSE),VLOOKUP($A943,Spiele!$A$2:$F$16,3,FALSE)))</f>
        <v/>
      </c>
      <c r="E943" s="18">
        <f>IF(Abschlüsse[[#This Row],[Ergeb]]="ET",0,COUNTIFS($A$2:$A943,$A943,$B$2:$B943,$B943,$L$2:$L943,"&lt;&gt;ET"))</f>
        <v>0</v>
      </c>
      <c r="F943" s="11"/>
      <c r="G943" s="12"/>
      <c r="H943" s="18">
        <f>COUNTIFS('Rote Karten'!$A$2:$A$4,$A943,'Rote Karten'!$D$2:$D$4,"&lt;&gt;"&amp;$B943,'Rote Karten'!$B$2:$B$4,"&lt;"&amp;$F943,'Rote Karten'!$C$2:$C$4,"&lt;="&amp;$G943)-COUNTIFS('Rote Karten'!$A$2:$A$4,$A943,'Rote Karten'!$D$2:$D$4,$B943,'Rote Karten'!$B$2:$B$4,"&lt;"&amp;$F943,'Rote Karten'!$C$2:$C$4,"&lt;="&amp;$G943)</f>
        <v>0</v>
      </c>
      <c r="I943" s="17" t="str">
        <f>IF(OR($L943="Tor",$L943="ET"),_xlfn.IFNA(IF(VLOOKUP($A943,Spiele!$A$2:$C$16,3,FALSE)=$B943,COUNTIFS($L$2:$L943,"Tor",$B$2:$B943,$B943,$A$2:$A943,$A943)+COUNTIFS($L$2:$L943,"ET",$B$2:$B943,$B943,$A$2:$A943,$A943)&amp;":"&amp;COUNTIFS($L$2:$L943,"Tor",$B$2:$B943,"&lt;&gt;"&amp;$B943,$A$2:$A943,$A943)+COUNTIFS($L$2:$L943,"ET",$B$2:$B943,"&lt;&gt;"&amp;$B943,$A$2:$A943,$A943),COUNTIFS($L$2:$L943,"Tor",$B$2:$B943,"&lt;&gt;"&amp;$B943,$A$2:$A943,$A943)+COUNTIFS($L$2:$L943,"ET",$B$2:$B943,"&lt;&gt;"&amp;$B943,$A$2:$A943,$A943)&amp;":"&amp;COUNTIFS($L$2:$L943,"Tor",$B$2:$B943,$B943,$A$2:$A943,$A943)+COUNTIFS($L$2:$L943,"ET",$B$2:$B943,$B943,$A$2:$A943,$A943)),""),"")</f>
        <v/>
      </c>
      <c r="J943" s="18" t="str">
        <f>_xlfn.IFNA(IF(VLOOKUP($A943,Spiele!$A$2:$D$16,3,FALSE)=$B943,(COUNTIFS($L$1:$L942,"Tor",$B$1:$B942,$B943,$A$1:$A942,$A943)+COUNTIFS($L$1:$L942,"ET",$B$1:$B942,$B943,$A$1:$A942,$A943))-(COUNTIFS($L$1:$L942,"Tor",$B$1:$B942,"&lt;&gt;"&amp;$B943,$A$1:$A942,$A943)+COUNTIFS($L$1:$L942,"ET",$B$1:$B942,"&lt;&gt;"&amp;$B943,$A$1:$A942,$A943)),(COUNTIFS($L$1:$L942,"Tor",$B$1:$B942,$B943,$A$1:$A942,$A943)+COUNTIFS($L$1:$L942,"ET",$B$1:$B942,$B943,$A$1:$A942,$A943))-(COUNTIFS($L$1:$L942,"Tor",$B$1:$B942,"&lt;&gt;"&amp;$B943,$A$1:$A942,$A943)+COUNTIFS($L$1:$L942,"ET",$B$1:$B942,"&lt;&gt;"&amp;$B943,$A$1:$A942,$A943))),"")</f>
        <v/>
      </c>
      <c r="O943" s="17"/>
      <c r="AC943" s="14"/>
      <c r="AD943" s="14"/>
      <c r="AE943" s="18"/>
      <c r="AH943" s="19">
        <f t="shared" si="58"/>
        <v>0</v>
      </c>
      <c r="AI943" s="19">
        <f t="shared" si="59"/>
        <v>180</v>
      </c>
      <c r="AM943" s="19">
        <f>IF(Abschlüsse[[#This Row],[Ergeb]]="ET","",SQRT(($AF943-$AK943)^2+($AG943-$AL943)^2))</f>
        <v>0</v>
      </c>
      <c r="AO943" s="13"/>
      <c r="AP943" s="13"/>
      <c r="AQ943" s="19" t="str">
        <f t="shared" si="60"/>
        <v/>
      </c>
      <c r="AU943" s="19" t="str">
        <f t="shared" si="61"/>
        <v/>
      </c>
    </row>
    <row r="944" spans="3:47" ht="25.05" customHeight="1">
      <c r="C944" s="17" t="str">
        <f>IF($A944="","",IF(VLOOKUP($A944,Spiele!$A$2:$D$16,3,FALSE)=$B944,"H","G"))</f>
        <v/>
      </c>
      <c r="D944" s="17" t="str">
        <f>IF($B944="","",IF(VLOOKUP($A944,Spiele!$A$2:$F$16,3,FALSE)=$B944,VLOOKUP($A944,Spiele!$A$2:$F$16,4,FALSE),VLOOKUP($A944,Spiele!$A$2:$F$16,3,FALSE)))</f>
        <v/>
      </c>
      <c r="E944" s="18">
        <f>IF(Abschlüsse[[#This Row],[Ergeb]]="ET",0,COUNTIFS($A$2:$A944,$A944,$B$2:$B944,$B944,$L$2:$L944,"&lt;&gt;ET"))</f>
        <v>0</v>
      </c>
      <c r="F944" s="11"/>
      <c r="G944" s="12"/>
      <c r="H944" s="18">
        <f>COUNTIFS('Rote Karten'!$A$2:$A$4,$A944,'Rote Karten'!$D$2:$D$4,"&lt;&gt;"&amp;$B944,'Rote Karten'!$B$2:$B$4,"&lt;"&amp;$F944,'Rote Karten'!$C$2:$C$4,"&lt;="&amp;$G944)-COUNTIFS('Rote Karten'!$A$2:$A$4,$A944,'Rote Karten'!$D$2:$D$4,$B944,'Rote Karten'!$B$2:$B$4,"&lt;"&amp;$F944,'Rote Karten'!$C$2:$C$4,"&lt;="&amp;$G944)</f>
        <v>0</v>
      </c>
      <c r="I944" s="17" t="str">
        <f>IF(OR($L944="Tor",$L944="ET"),_xlfn.IFNA(IF(VLOOKUP($A944,Spiele!$A$2:$C$16,3,FALSE)=$B944,COUNTIFS($L$2:$L944,"Tor",$B$2:$B944,$B944,$A$2:$A944,$A944)+COUNTIFS($L$2:$L944,"ET",$B$2:$B944,$B944,$A$2:$A944,$A944)&amp;":"&amp;COUNTIFS($L$2:$L944,"Tor",$B$2:$B944,"&lt;&gt;"&amp;$B944,$A$2:$A944,$A944)+COUNTIFS($L$2:$L944,"ET",$B$2:$B944,"&lt;&gt;"&amp;$B944,$A$2:$A944,$A944),COUNTIFS($L$2:$L944,"Tor",$B$2:$B944,"&lt;&gt;"&amp;$B944,$A$2:$A944,$A944)+COUNTIFS($L$2:$L944,"ET",$B$2:$B944,"&lt;&gt;"&amp;$B944,$A$2:$A944,$A944)&amp;":"&amp;COUNTIFS($L$2:$L944,"Tor",$B$2:$B944,$B944,$A$2:$A944,$A944)+COUNTIFS($L$2:$L944,"ET",$B$2:$B944,$B944,$A$2:$A944,$A944)),""),"")</f>
        <v/>
      </c>
      <c r="J944" s="18" t="str">
        <f>_xlfn.IFNA(IF(VLOOKUP($A944,Spiele!$A$2:$D$16,3,FALSE)=$B944,(COUNTIFS($L$1:$L943,"Tor",$B$1:$B943,$B944,$A$1:$A943,$A944)+COUNTIFS($L$1:$L943,"ET",$B$1:$B943,$B944,$A$1:$A943,$A944))-(COUNTIFS($L$1:$L943,"Tor",$B$1:$B943,"&lt;&gt;"&amp;$B944,$A$1:$A943,$A944)+COUNTIFS($L$1:$L943,"ET",$B$1:$B943,"&lt;&gt;"&amp;$B944,$A$1:$A943,$A944)),(COUNTIFS($L$1:$L943,"Tor",$B$1:$B943,$B944,$A$1:$A943,$A944)+COUNTIFS($L$1:$L943,"ET",$B$1:$B943,$B944,$A$1:$A943,$A944))-(COUNTIFS($L$1:$L943,"Tor",$B$1:$B943,"&lt;&gt;"&amp;$B944,$A$1:$A943,$A944)+COUNTIFS($L$1:$L943,"ET",$B$1:$B943,"&lt;&gt;"&amp;$B944,$A$1:$A943,$A944))),"")</f>
        <v/>
      </c>
      <c r="O944" s="17"/>
      <c r="AC944" s="14"/>
      <c r="AD944" s="14"/>
      <c r="AE944" s="18"/>
      <c r="AH944" s="19">
        <f t="shared" si="58"/>
        <v>0</v>
      </c>
      <c r="AI944" s="19">
        <f t="shared" si="59"/>
        <v>180</v>
      </c>
      <c r="AM944" s="19">
        <f>IF(Abschlüsse[[#This Row],[Ergeb]]="ET","",SQRT(($AF944-$AK944)^2+($AG944-$AL944)^2))</f>
        <v>0</v>
      </c>
      <c r="AO944" s="13"/>
      <c r="AP944" s="13"/>
      <c r="AQ944" s="19" t="str">
        <f t="shared" si="60"/>
        <v/>
      </c>
      <c r="AU944" s="19" t="str">
        <f t="shared" si="61"/>
        <v/>
      </c>
    </row>
    <row r="945" spans="3:47" ht="25.05" customHeight="1">
      <c r="C945" s="17" t="str">
        <f>IF($A945="","",IF(VLOOKUP($A945,Spiele!$A$2:$D$16,3,FALSE)=$B945,"H","G"))</f>
        <v/>
      </c>
      <c r="D945" s="17" t="str">
        <f>IF($B945="","",IF(VLOOKUP($A945,Spiele!$A$2:$F$16,3,FALSE)=$B945,VLOOKUP($A945,Spiele!$A$2:$F$16,4,FALSE),VLOOKUP($A945,Spiele!$A$2:$F$16,3,FALSE)))</f>
        <v/>
      </c>
      <c r="E945" s="18">
        <f>IF(Abschlüsse[[#This Row],[Ergeb]]="ET",0,COUNTIFS($A$2:$A945,$A945,$B$2:$B945,$B945,$L$2:$L945,"&lt;&gt;ET"))</f>
        <v>0</v>
      </c>
      <c r="F945" s="11"/>
      <c r="G945" s="12"/>
      <c r="H945" s="18">
        <f>COUNTIFS('Rote Karten'!$A$2:$A$4,$A945,'Rote Karten'!$D$2:$D$4,"&lt;&gt;"&amp;$B945,'Rote Karten'!$B$2:$B$4,"&lt;"&amp;$F945,'Rote Karten'!$C$2:$C$4,"&lt;="&amp;$G945)-COUNTIFS('Rote Karten'!$A$2:$A$4,$A945,'Rote Karten'!$D$2:$D$4,$B945,'Rote Karten'!$B$2:$B$4,"&lt;"&amp;$F945,'Rote Karten'!$C$2:$C$4,"&lt;="&amp;$G945)</f>
        <v>0</v>
      </c>
      <c r="I945" s="17" t="str">
        <f>IF(OR($L945="Tor",$L945="ET"),_xlfn.IFNA(IF(VLOOKUP($A945,Spiele!$A$2:$C$16,3,FALSE)=$B945,COUNTIFS($L$2:$L945,"Tor",$B$2:$B945,$B945,$A$2:$A945,$A945)+COUNTIFS($L$2:$L945,"ET",$B$2:$B945,$B945,$A$2:$A945,$A945)&amp;":"&amp;COUNTIFS($L$2:$L945,"Tor",$B$2:$B945,"&lt;&gt;"&amp;$B945,$A$2:$A945,$A945)+COUNTIFS($L$2:$L945,"ET",$B$2:$B945,"&lt;&gt;"&amp;$B945,$A$2:$A945,$A945),COUNTIFS($L$2:$L945,"Tor",$B$2:$B945,"&lt;&gt;"&amp;$B945,$A$2:$A945,$A945)+COUNTIFS($L$2:$L945,"ET",$B$2:$B945,"&lt;&gt;"&amp;$B945,$A$2:$A945,$A945)&amp;":"&amp;COUNTIFS($L$2:$L945,"Tor",$B$2:$B945,$B945,$A$2:$A945,$A945)+COUNTIFS($L$2:$L945,"ET",$B$2:$B945,$B945,$A$2:$A945,$A945)),""),"")</f>
        <v/>
      </c>
      <c r="J945" s="18" t="str">
        <f>_xlfn.IFNA(IF(VLOOKUP($A945,Spiele!$A$2:$D$16,3,FALSE)=$B945,(COUNTIFS($L$1:$L944,"Tor",$B$1:$B944,$B945,$A$1:$A944,$A945)+COUNTIFS($L$1:$L944,"ET",$B$1:$B944,$B945,$A$1:$A944,$A945))-(COUNTIFS($L$1:$L944,"Tor",$B$1:$B944,"&lt;&gt;"&amp;$B945,$A$1:$A944,$A945)+COUNTIFS($L$1:$L944,"ET",$B$1:$B944,"&lt;&gt;"&amp;$B945,$A$1:$A944,$A945)),(COUNTIFS($L$1:$L944,"Tor",$B$1:$B944,$B945,$A$1:$A944,$A945)+COUNTIFS($L$1:$L944,"ET",$B$1:$B944,$B945,$A$1:$A944,$A945))-(COUNTIFS($L$1:$L944,"Tor",$B$1:$B944,"&lt;&gt;"&amp;$B945,$A$1:$A944,$A945)+COUNTIFS($L$1:$L944,"ET",$B$1:$B944,"&lt;&gt;"&amp;$B945,$A$1:$A944,$A945))),"")</f>
        <v/>
      </c>
      <c r="O945" s="17"/>
      <c r="AC945" s="14"/>
      <c r="AD945" s="14"/>
      <c r="AE945" s="18"/>
      <c r="AH945" s="19">
        <f t="shared" si="58"/>
        <v>0</v>
      </c>
      <c r="AI945" s="19">
        <f t="shared" si="59"/>
        <v>180</v>
      </c>
      <c r="AM945" s="19">
        <f>IF(Abschlüsse[[#This Row],[Ergeb]]="ET","",SQRT(($AF945-$AK945)^2+($AG945-$AL945)^2))</f>
        <v>0</v>
      </c>
      <c r="AO945" s="13"/>
      <c r="AP945" s="13"/>
      <c r="AQ945" s="19" t="str">
        <f t="shared" si="60"/>
        <v/>
      </c>
      <c r="AU945" s="19" t="str">
        <f t="shared" si="61"/>
        <v/>
      </c>
    </row>
    <row r="946" spans="3:47" ht="25.05" customHeight="1">
      <c r="C946" s="17" t="str">
        <f>IF($A946="","",IF(VLOOKUP($A946,Spiele!$A$2:$D$16,3,FALSE)=$B946,"H","G"))</f>
        <v/>
      </c>
      <c r="D946" s="17" t="str">
        <f>IF($B946="","",IF(VLOOKUP($A946,Spiele!$A$2:$F$16,3,FALSE)=$B946,VLOOKUP($A946,Spiele!$A$2:$F$16,4,FALSE),VLOOKUP($A946,Spiele!$A$2:$F$16,3,FALSE)))</f>
        <v/>
      </c>
      <c r="E946" s="18">
        <f>IF(Abschlüsse[[#This Row],[Ergeb]]="ET",0,COUNTIFS($A$2:$A946,$A946,$B$2:$B946,$B946,$L$2:$L946,"&lt;&gt;ET"))</f>
        <v>0</v>
      </c>
      <c r="F946" s="11"/>
      <c r="G946" s="12"/>
      <c r="H946" s="18">
        <f>COUNTIFS('Rote Karten'!$A$2:$A$4,$A946,'Rote Karten'!$D$2:$D$4,"&lt;&gt;"&amp;$B946,'Rote Karten'!$B$2:$B$4,"&lt;"&amp;$F946,'Rote Karten'!$C$2:$C$4,"&lt;="&amp;$G946)-COUNTIFS('Rote Karten'!$A$2:$A$4,$A946,'Rote Karten'!$D$2:$D$4,$B946,'Rote Karten'!$B$2:$B$4,"&lt;"&amp;$F946,'Rote Karten'!$C$2:$C$4,"&lt;="&amp;$G946)</f>
        <v>0</v>
      </c>
      <c r="I946" s="17" t="str">
        <f>IF(OR($L946="Tor",$L946="ET"),_xlfn.IFNA(IF(VLOOKUP($A946,Spiele!$A$2:$C$16,3,FALSE)=$B946,COUNTIFS($L$2:$L946,"Tor",$B$2:$B946,$B946,$A$2:$A946,$A946)+COUNTIFS($L$2:$L946,"ET",$B$2:$B946,$B946,$A$2:$A946,$A946)&amp;":"&amp;COUNTIFS($L$2:$L946,"Tor",$B$2:$B946,"&lt;&gt;"&amp;$B946,$A$2:$A946,$A946)+COUNTIFS($L$2:$L946,"ET",$B$2:$B946,"&lt;&gt;"&amp;$B946,$A$2:$A946,$A946),COUNTIFS($L$2:$L946,"Tor",$B$2:$B946,"&lt;&gt;"&amp;$B946,$A$2:$A946,$A946)+COUNTIFS($L$2:$L946,"ET",$B$2:$B946,"&lt;&gt;"&amp;$B946,$A$2:$A946,$A946)&amp;":"&amp;COUNTIFS($L$2:$L946,"Tor",$B$2:$B946,$B946,$A$2:$A946,$A946)+COUNTIFS($L$2:$L946,"ET",$B$2:$B946,$B946,$A$2:$A946,$A946)),""),"")</f>
        <v/>
      </c>
      <c r="J946" s="18" t="str">
        <f>_xlfn.IFNA(IF(VLOOKUP($A946,Spiele!$A$2:$D$16,3,FALSE)=$B946,(COUNTIFS($L$1:$L945,"Tor",$B$1:$B945,$B946,$A$1:$A945,$A946)+COUNTIFS($L$1:$L945,"ET",$B$1:$B945,$B946,$A$1:$A945,$A946))-(COUNTIFS($L$1:$L945,"Tor",$B$1:$B945,"&lt;&gt;"&amp;$B946,$A$1:$A945,$A946)+COUNTIFS($L$1:$L945,"ET",$B$1:$B945,"&lt;&gt;"&amp;$B946,$A$1:$A945,$A946)),(COUNTIFS($L$1:$L945,"Tor",$B$1:$B945,$B946,$A$1:$A945,$A946)+COUNTIFS($L$1:$L945,"ET",$B$1:$B945,$B946,$A$1:$A945,$A946))-(COUNTIFS($L$1:$L945,"Tor",$B$1:$B945,"&lt;&gt;"&amp;$B946,$A$1:$A945,$A946)+COUNTIFS($L$1:$L945,"ET",$B$1:$B945,"&lt;&gt;"&amp;$B946,$A$1:$A945,$A946))),"")</f>
        <v/>
      </c>
      <c r="O946" s="17"/>
      <c r="AC946" s="14"/>
      <c r="AD946" s="14"/>
      <c r="AE946" s="18"/>
      <c r="AH946" s="19">
        <f t="shared" si="58"/>
        <v>0</v>
      </c>
      <c r="AI946" s="19">
        <f t="shared" si="59"/>
        <v>180</v>
      </c>
      <c r="AM946" s="19">
        <f>IF(Abschlüsse[[#This Row],[Ergeb]]="ET","",SQRT(($AF946-$AK946)^2+($AG946-$AL946)^2))</f>
        <v>0</v>
      </c>
      <c r="AO946" s="13"/>
      <c r="AP946" s="13"/>
      <c r="AQ946" s="19" t="str">
        <f t="shared" si="60"/>
        <v/>
      </c>
      <c r="AU946" s="19" t="str">
        <f t="shared" si="61"/>
        <v/>
      </c>
    </row>
    <row r="947" spans="3:47" ht="25.05" customHeight="1">
      <c r="C947" s="17" t="str">
        <f>IF($A947="","",IF(VLOOKUP($A947,Spiele!$A$2:$D$16,3,FALSE)=$B947,"H","G"))</f>
        <v/>
      </c>
      <c r="D947" s="17" t="str">
        <f>IF($B947="","",IF(VLOOKUP($A947,Spiele!$A$2:$F$16,3,FALSE)=$B947,VLOOKUP($A947,Spiele!$A$2:$F$16,4,FALSE),VLOOKUP($A947,Spiele!$A$2:$F$16,3,FALSE)))</f>
        <v/>
      </c>
      <c r="E947" s="18">
        <f>IF(Abschlüsse[[#This Row],[Ergeb]]="ET",0,COUNTIFS($A$2:$A947,$A947,$B$2:$B947,$B947,$L$2:$L947,"&lt;&gt;ET"))</f>
        <v>0</v>
      </c>
      <c r="F947" s="11"/>
      <c r="G947" s="12"/>
      <c r="H947" s="18">
        <f>COUNTIFS('Rote Karten'!$A$2:$A$4,$A947,'Rote Karten'!$D$2:$D$4,"&lt;&gt;"&amp;$B947,'Rote Karten'!$B$2:$B$4,"&lt;"&amp;$F947,'Rote Karten'!$C$2:$C$4,"&lt;="&amp;$G947)-COUNTIFS('Rote Karten'!$A$2:$A$4,$A947,'Rote Karten'!$D$2:$D$4,$B947,'Rote Karten'!$B$2:$B$4,"&lt;"&amp;$F947,'Rote Karten'!$C$2:$C$4,"&lt;="&amp;$G947)</f>
        <v>0</v>
      </c>
      <c r="I947" s="17" t="str">
        <f>IF(OR($L947="Tor",$L947="ET"),_xlfn.IFNA(IF(VLOOKUP($A947,Spiele!$A$2:$C$16,3,FALSE)=$B947,COUNTIFS($L$2:$L947,"Tor",$B$2:$B947,$B947,$A$2:$A947,$A947)+COUNTIFS($L$2:$L947,"ET",$B$2:$B947,$B947,$A$2:$A947,$A947)&amp;":"&amp;COUNTIFS($L$2:$L947,"Tor",$B$2:$B947,"&lt;&gt;"&amp;$B947,$A$2:$A947,$A947)+COUNTIFS($L$2:$L947,"ET",$B$2:$B947,"&lt;&gt;"&amp;$B947,$A$2:$A947,$A947),COUNTIFS($L$2:$L947,"Tor",$B$2:$B947,"&lt;&gt;"&amp;$B947,$A$2:$A947,$A947)+COUNTIFS($L$2:$L947,"ET",$B$2:$B947,"&lt;&gt;"&amp;$B947,$A$2:$A947,$A947)&amp;":"&amp;COUNTIFS($L$2:$L947,"Tor",$B$2:$B947,$B947,$A$2:$A947,$A947)+COUNTIFS($L$2:$L947,"ET",$B$2:$B947,$B947,$A$2:$A947,$A947)),""),"")</f>
        <v/>
      </c>
      <c r="J947" s="18" t="str">
        <f>_xlfn.IFNA(IF(VLOOKUP($A947,Spiele!$A$2:$D$16,3,FALSE)=$B947,(COUNTIFS($L$1:$L946,"Tor",$B$1:$B946,$B947,$A$1:$A946,$A947)+COUNTIFS($L$1:$L946,"ET",$B$1:$B946,$B947,$A$1:$A946,$A947))-(COUNTIFS($L$1:$L946,"Tor",$B$1:$B946,"&lt;&gt;"&amp;$B947,$A$1:$A946,$A947)+COUNTIFS($L$1:$L946,"ET",$B$1:$B946,"&lt;&gt;"&amp;$B947,$A$1:$A946,$A947)),(COUNTIFS($L$1:$L946,"Tor",$B$1:$B946,$B947,$A$1:$A946,$A947)+COUNTIFS($L$1:$L946,"ET",$B$1:$B946,$B947,$A$1:$A946,$A947))-(COUNTIFS($L$1:$L946,"Tor",$B$1:$B946,"&lt;&gt;"&amp;$B947,$A$1:$A946,$A947)+COUNTIFS($L$1:$L946,"ET",$B$1:$B946,"&lt;&gt;"&amp;$B947,$A$1:$A946,$A947))),"")</f>
        <v/>
      </c>
      <c r="O947" s="17"/>
      <c r="AC947" s="14"/>
      <c r="AD947" s="14"/>
      <c r="AE947" s="18"/>
      <c r="AH947" s="19">
        <f t="shared" si="58"/>
        <v>0</v>
      </c>
      <c r="AI947" s="19">
        <f t="shared" si="59"/>
        <v>180</v>
      </c>
      <c r="AM947" s="19">
        <f>IF(Abschlüsse[[#This Row],[Ergeb]]="ET","",SQRT(($AF947-$AK947)^2+($AG947-$AL947)^2))</f>
        <v>0</v>
      </c>
      <c r="AO947" s="13"/>
      <c r="AP947" s="13"/>
      <c r="AQ947" s="19" t="str">
        <f t="shared" si="60"/>
        <v/>
      </c>
      <c r="AU947" s="19" t="str">
        <f t="shared" si="61"/>
        <v/>
      </c>
    </row>
    <row r="948" spans="3:47" ht="25.05" customHeight="1">
      <c r="C948" s="17" t="str">
        <f>IF($A948="","",IF(VLOOKUP($A948,Spiele!$A$2:$D$16,3,FALSE)=$B948,"H","G"))</f>
        <v/>
      </c>
      <c r="D948" s="17" t="str">
        <f>IF($B948="","",IF(VLOOKUP($A948,Spiele!$A$2:$F$16,3,FALSE)=$B948,VLOOKUP($A948,Spiele!$A$2:$F$16,4,FALSE),VLOOKUP($A948,Spiele!$A$2:$F$16,3,FALSE)))</f>
        <v/>
      </c>
      <c r="E948" s="18">
        <f>IF(Abschlüsse[[#This Row],[Ergeb]]="ET",0,COUNTIFS($A$2:$A948,$A948,$B$2:$B948,$B948,$L$2:$L948,"&lt;&gt;ET"))</f>
        <v>0</v>
      </c>
      <c r="F948" s="11"/>
      <c r="G948" s="12"/>
      <c r="H948" s="18">
        <f>COUNTIFS('Rote Karten'!$A$2:$A$4,$A948,'Rote Karten'!$D$2:$D$4,"&lt;&gt;"&amp;$B948,'Rote Karten'!$B$2:$B$4,"&lt;"&amp;$F948,'Rote Karten'!$C$2:$C$4,"&lt;="&amp;$G948)-COUNTIFS('Rote Karten'!$A$2:$A$4,$A948,'Rote Karten'!$D$2:$D$4,$B948,'Rote Karten'!$B$2:$B$4,"&lt;"&amp;$F948,'Rote Karten'!$C$2:$C$4,"&lt;="&amp;$G948)</f>
        <v>0</v>
      </c>
      <c r="I948" s="17" t="str">
        <f>IF(OR($L948="Tor",$L948="ET"),_xlfn.IFNA(IF(VLOOKUP($A948,Spiele!$A$2:$C$16,3,FALSE)=$B948,COUNTIFS($L$2:$L948,"Tor",$B$2:$B948,$B948,$A$2:$A948,$A948)+COUNTIFS($L$2:$L948,"ET",$B$2:$B948,$B948,$A$2:$A948,$A948)&amp;":"&amp;COUNTIFS($L$2:$L948,"Tor",$B$2:$B948,"&lt;&gt;"&amp;$B948,$A$2:$A948,$A948)+COUNTIFS($L$2:$L948,"ET",$B$2:$B948,"&lt;&gt;"&amp;$B948,$A$2:$A948,$A948),COUNTIFS($L$2:$L948,"Tor",$B$2:$B948,"&lt;&gt;"&amp;$B948,$A$2:$A948,$A948)+COUNTIFS($L$2:$L948,"ET",$B$2:$B948,"&lt;&gt;"&amp;$B948,$A$2:$A948,$A948)&amp;":"&amp;COUNTIFS($L$2:$L948,"Tor",$B$2:$B948,$B948,$A$2:$A948,$A948)+COUNTIFS($L$2:$L948,"ET",$B$2:$B948,$B948,$A$2:$A948,$A948)),""),"")</f>
        <v/>
      </c>
      <c r="J948" s="18" t="str">
        <f>_xlfn.IFNA(IF(VLOOKUP($A948,Spiele!$A$2:$D$16,3,FALSE)=$B948,(COUNTIFS($L$1:$L947,"Tor",$B$1:$B947,$B948,$A$1:$A947,$A948)+COUNTIFS($L$1:$L947,"ET",$B$1:$B947,$B948,$A$1:$A947,$A948))-(COUNTIFS($L$1:$L947,"Tor",$B$1:$B947,"&lt;&gt;"&amp;$B948,$A$1:$A947,$A948)+COUNTIFS($L$1:$L947,"ET",$B$1:$B947,"&lt;&gt;"&amp;$B948,$A$1:$A947,$A948)),(COUNTIFS($L$1:$L947,"Tor",$B$1:$B947,$B948,$A$1:$A947,$A948)+COUNTIFS($L$1:$L947,"ET",$B$1:$B947,$B948,$A$1:$A947,$A948))-(COUNTIFS($L$1:$L947,"Tor",$B$1:$B947,"&lt;&gt;"&amp;$B948,$A$1:$A947,$A948)+COUNTIFS($L$1:$L947,"ET",$B$1:$B947,"&lt;&gt;"&amp;$B948,$A$1:$A947,$A948))),"")</f>
        <v/>
      </c>
      <c r="O948" s="17"/>
      <c r="AC948" s="14"/>
      <c r="AD948" s="14"/>
      <c r="AE948" s="18"/>
      <c r="AH948" s="19">
        <f t="shared" si="58"/>
        <v>0</v>
      </c>
      <c r="AI948" s="19">
        <f t="shared" si="59"/>
        <v>180</v>
      </c>
      <c r="AM948" s="19">
        <f>IF(Abschlüsse[[#This Row],[Ergeb]]="ET","",SQRT(($AF948-$AK948)^2+($AG948-$AL948)^2))</f>
        <v>0</v>
      </c>
      <c r="AO948" s="13"/>
      <c r="AP948" s="13"/>
      <c r="AQ948" s="19" t="str">
        <f t="shared" si="60"/>
        <v/>
      </c>
      <c r="AU948" s="19" t="str">
        <f t="shared" si="61"/>
        <v/>
      </c>
    </row>
    <row r="949" spans="3:47" ht="25.05" customHeight="1">
      <c r="C949" s="17" t="str">
        <f>IF($A949="","",IF(VLOOKUP($A949,Spiele!$A$2:$D$16,3,FALSE)=$B949,"H","G"))</f>
        <v/>
      </c>
      <c r="D949" s="17" t="str">
        <f>IF($B949="","",IF(VLOOKUP($A949,Spiele!$A$2:$F$16,3,FALSE)=$B949,VLOOKUP($A949,Spiele!$A$2:$F$16,4,FALSE),VLOOKUP($A949,Spiele!$A$2:$F$16,3,FALSE)))</f>
        <v/>
      </c>
      <c r="E949" s="18">
        <f>IF(Abschlüsse[[#This Row],[Ergeb]]="ET",0,COUNTIFS($A$2:$A949,$A949,$B$2:$B949,$B949,$L$2:$L949,"&lt;&gt;ET"))</f>
        <v>0</v>
      </c>
      <c r="F949" s="11"/>
      <c r="G949" s="12"/>
      <c r="H949" s="18">
        <f>COUNTIFS('Rote Karten'!$A$2:$A$4,$A949,'Rote Karten'!$D$2:$D$4,"&lt;&gt;"&amp;$B949,'Rote Karten'!$B$2:$B$4,"&lt;"&amp;$F949,'Rote Karten'!$C$2:$C$4,"&lt;="&amp;$G949)-COUNTIFS('Rote Karten'!$A$2:$A$4,$A949,'Rote Karten'!$D$2:$D$4,$B949,'Rote Karten'!$B$2:$B$4,"&lt;"&amp;$F949,'Rote Karten'!$C$2:$C$4,"&lt;="&amp;$G949)</f>
        <v>0</v>
      </c>
      <c r="I949" s="17" t="str">
        <f>IF(OR($L949="Tor",$L949="ET"),_xlfn.IFNA(IF(VLOOKUP($A949,Spiele!$A$2:$C$16,3,FALSE)=$B949,COUNTIFS($L$2:$L949,"Tor",$B$2:$B949,$B949,$A$2:$A949,$A949)+COUNTIFS($L$2:$L949,"ET",$B$2:$B949,$B949,$A$2:$A949,$A949)&amp;":"&amp;COUNTIFS($L$2:$L949,"Tor",$B$2:$B949,"&lt;&gt;"&amp;$B949,$A$2:$A949,$A949)+COUNTIFS($L$2:$L949,"ET",$B$2:$B949,"&lt;&gt;"&amp;$B949,$A$2:$A949,$A949),COUNTIFS($L$2:$L949,"Tor",$B$2:$B949,"&lt;&gt;"&amp;$B949,$A$2:$A949,$A949)+COUNTIFS($L$2:$L949,"ET",$B$2:$B949,"&lt;&gt;"&amp;$B949,$A$2:$A949,$A949)&amp;":"&amp;COUNTIFS($L$2:$L949,"Tor",$B$2:$B949,$B949,$A$2:$A949,$A949)+COUNTIFS($L$2:$L949,"ET",$B$2:$B949,$B949,$A$2:$A949,$A949)),""),"")</f>
        <v/>
      </c>
      <c r="J949" s="18" t="str">
        <f>_xlfn.IFNA(IF(VLOOKUP($A949,Spiele!$A$2:$D$16,3,FALSE)=$B949,(COUNTIFS($L$1:$L948,"Tor",$B$1:$B948,$B949,$A$1:$A948,$A949)+COUNTIFS($L$1:$L948,"ET",$B$1:$B948,$B949,$A$1:$A948,$A949))-(COUNTIFS($L$1:$L948,"Tor",$B$1:$B948,"&lt;&gt;"&amp;$B949,$A$1:$A948,$A949)+COUNTIFS($L$1:$L948,"ET",$B$1:$B948,"&lt;&gt;"&amp;$B949,$A$1:$A948,$A949)),(COUNTIFS($L$1:$L948,"Tor",$B$1:$B948,$B949,$A$1:$A948,$A949)+COUNTIFS($L$1:$L948,"ET",$B$1:$B948,$B949,$A$1:$A948,$A949))-(COUNTIFS($L$1:$L948,"Tor",$B$1:$B948,"&lt;&gt;"&amp;$B949,$A$1:$A948,$A949)+COUNTIFS($L$1:$L948,"ET",$B$1:$B948,"&lt;&gt;"&amp;$B949,$A$1:$A948,$A949))),"")</f>
        <v/>
      </c>
      <c r="O949" s="17"/>
      <c r="AC949" s="14"/>
      <c r="AD949" s="14"/>
      <c r="AE949" s="18"/>
      <c r="AH949" s="19">
        <f t="shared" si="58"/>
        <v>0</v>
      </c>
      <c r="AI949" s="19">
        <f t="shared" si="59"/>
        <v>180</v>
      </c>
      <c r="AM949" s="19">
        <f>IF(Abschlüsse[[#This Row],[Ergeb]]="ET","",SQRT(($AF949-$AK949)^2+($AG949-$AL949)^2))</f>
        <v>0</v>
      </c>
      <c r="AO949" s="13"/>
      <c r="AP949" s="13"/>
      <c r="AQ949" s="19" t="str">
        <f t="shared" si="60"/>
        <v/>
      </c>
      <c r="AU949" s="19" t="str">
        <f t="shared" si="61"/>
        <v/>
      </c>
    </row>
    <row r="950" spans="3:47" ht="25.05" customHeight="1">
      <c r="C950" s="17" t="str">
        <f>IF($A950="","",IF(VLOOKUP($A950,Spiele!$A$2:$D$16,3,FALSE)=$B950,"H","G"))</f>
        <v/>
      </c>
      <c r="D950" s="17" t="str">
        <f>IF($B950="","",IF(VLOOKUP($A950,Spiele!$A$2:$F$16,3,FALSE)=$B950,VLOOKUP($A950,Spiele!$A$2:$F$16,4,FALSE),VLOOKUP($A950,Spiele!$A$2:$F$16,3,FALSE)))</f>
        <v/>
      </c>
      <c r="E950" s="18">
        <f>IF(Abschlüsse[[#This Row],[Ergeb]]="ET",0,COUNTIFS($A$2:$A950,$A950,$B$2:$B950,$B950,$L$2:$L950,"&lt;&gt;ET"))</f>
        <v>0</v>
      </c>
      <c r="F950" s="11"/>
      <c r="G950" s="12"/>
      <c r="H950" s="18">
        <f>COUNTIFS('Rote Karten'!$A$2:$A$4,$A950,'Rote Karten'!$D$2:$D$4,"&lt;&gt;"&amp;$B950,'Rote Karten'!$B$2:$B$4,"&lt;"&amp;$F950,'Rote Karten'!$C$2:$C$4,"&lt;="&amp;$G950)-COUNTIFS('Rote Karten'!$A$2:$A$4,$A950,'Rote Karten'!$D$2:$D$4,$B950,'Rote Karten'!$B$2:$B$4,"&lt;"&amp;$F950,'Rote Karten'!$C$2:$C$4,"&lt;="&amp;$G950)</f>
        <v>0</v>
      </c>
      <c r="I950" s="17" t="str">
        <f>IF(OR($L950="Tor",$L950="ET"),_xlfn.IFNA(IF(VLOOKUP($A950,Spiele!$A$2:$C$16,3,FALSE)=$B950,COUNTIFS($L$2:$L950,"Tor",$B$2:$B950,$B950,$A$2:$A950,$A950)+COUNTIFS($L$2:$L950,"ET",$B$2:$B950,$B950,$A$2:$A950,$A950)&amp;":"&amp;COUNTIFS($L$2:$L950,"Tor",$B$2:$B950,"&lt;&gt;"&amp;$B950,$A$2:$A950,$A950)+COUNTIFS($L$2:$L950,"ET",$B$2:$B950,"&lt;&gt;"&amp;$B950,$A$2:$A950,$A950),COUNTIFS($L$2:$L950,"Tor",$B$2:$B950,"&lt;&gt;"&amp;$B950,$A$2:$A950,$A950)+COUNTIFS($L$2:$L950,"ET",$B$2:$B950,"&lt;&gt;"&amp;$B950,$A$2:$A950,$A950)&amp;":"&amp;COUNTIFS($L$2:$L950,"Tor",$B$2:$B950,$B950,$A$2:$A950,$A950)+COUNTIFS($L$2:$L950,"ET",$B$2:$B950,$B950,$A$2:$A950,$A950)),""),"")</f>
        <v/>
      </c>
      <c r="J950" s="18" t="str">
        <f>_xlfn.IFNA(IF(VLOOKUP($A950,Spiele!$A$2:$D$16,3,FALSE)=$B950,(COUNTIFS($L$1:$L949,"Tor",$B$1:$B949,$B950,$A$1:$A949,$A950)+COUNTIFS($L$1:$L949,"ET",$B$1:$B949,$B950,$A$1:$A949,$A950))-(COUNTIFS($L$1:$L949,"Tor",$B$1:$B949,"&lt;&gt;"&amp;$B950,$A$1:$A949,$A950)+COUNTIFS($L$1:$L949,"ET",$B$1:$B949,"&lt;&gt;"&amp;$B950,$A$1:$A949,$A950)),(COUNTIFS($L$1:$L949,"Tor",$B$1:$B949,$B950,$A$1:$A949,$A950)+COUNTIFS($L$1:$L949,"ET",$B$1:$B949,$B950,$A$1:$A949,$A950))-(COUNTIFS($L$1:$L949,"Tor",$B$1:$B949,"&lt;&gt;"&amp;$B950,$A$1:$A949,$A950)+COUNTIFS($L$1:$L949,"ET",$B$1:$B949,"&lt;&gt;"&amp;$B950,$A$1:$A949,$A950))),"")</f>
        <v/>
      </c>
      <c r="O950" s="17"/>
      <c r="AC950" s="14"/>
      <c r="AD950" s="14"/>
      <c r="AE950" s="18"/>
      <c r="AH950" s="19">
        <f t="shared" si="58"/>
        <v>0</v>
      </c>
      <c r="AI950" s="19">
        <f t="shared" si="59"/>
        <v>180</v>
      </c>
      <c r="AM950" s="19">
        <f>IF(Abschlüsse[[#This Row],[Ergeb]]="ET","",SQRT(($AF950-$AK950)^2+($AG950-$AL950)^2))</f>
        <v>0</v>
      </c>
      <c r="AO950" s="13"/>
      <c r="AP950" s="13"/>
      <c r="AQ950" s="19" t="str">
        <f t="shared" si="60"/>
        <v/>
      </c>
      <c r="AU950" s="19" t="str">
        <f t="shared" si="61"/>
        <v/>
      </c>
    </row>
    <row r="951" spans="3:47" ht="25.05" customHeight="1">
      <c r="C951" s="17" t="str">
        <f>IF($A951="","",IF(VLOOKUP($A951,Spiele!$A$2:$D$16,3,FALSE)=$B951,"H","G"))</f>
        <v/>
      </c>
      <c r="D951" s="17" t="str">
        <f>IF($B951="","",IF(VLOOKUP($A951,Spiele!$A$2:$F$16,3,FALSE)=$B951,VLOOKUP($A951,Spiele!$A$2:$F$16,4,FALSE),VLOOKUP($A951,Spiele!$A$2:$F$16,3,FALSE)))</f>
        <v/>
      </c>
      <c r="E951" s="18">
        <f>IF(Abschlüsse[[#This Row],[Ergeb]]="ET",0,COUNTIFS($A$2:$A951,$A951,$B$2:$B951,$B951,$L$2:$L951,"&lt;&gt;ET"))</f>
        <v>0</v>
      </c>
      <c r="F951" s="11"/>
      <c r="G951" s="12"/>
      <c r="H951" s="18">
        <f>COUNTIFS('Rote Karten'!$A$2:$A$4,$A951,'Rote Karten'!$D$2:$D$4,"&lt;&gt;"&amp;$B951,'Rote Karten'!$B$2:$B$4,"&lt;"&amp;$F951,'Rote Karten'!$C$2:$C$4,"&lt;="&amp;$G951)-COUNTIFS('Rote Karten'!$A$2:$A$4,$A951,'Rote Karten'!$D$2:$D$4,$B951,'Rote Karten'!$B$2:$B$4,"&lt;"&amp;$F951,'Rote Karten'!$C$2:$C$4,"&lt;="&amp;$G951)</f>
        <v>0</v>
      </c>
      <c r="I951" s="17" t="str">
        <f>IF(OR($L951="Tor",$L951="ET"),_xlfn.IFNA(IF(VLOOKUP($A951,Spiele!$A$2:$C$16,3,FALSE)=$B951,COUNTIFS($L$2:$L951,"Tor",$B$2:$B951,$B951,$A$2:$A951,$A951)+COUNTIFS($L$2:$L951,"ET",$B$2:$B951,$B951,$A$2:$A951,$A951)&amp;":"&amp;COUNTIFS($L$2:$L951,"Tor",$B$2:$B951,"&lt;&gt;"&amp;$B951,$A$2:$A951,$A951)+COUNTIFS($L$2:$L951,"ET",$B$2:$B951,"&lt;&gt;"&amp;$B951,$A$2:$A951,$A951),COUNTIFS($L$2:$L951,"Tor",$B$2:$B951,"&lt;&gt;"&amp;$B951,$A$2:$A951,$A951)+COUNTIFS($L$2:$L951,"ET",$B$2:$B951,"&lt;&gt;"&amp;$B951,$A$2:$A951,$A951)&amp;":"&amp;COUNTIFS($L$2:$L951,"Tor",$B$2:$B951,$B951,$A$2:$A951,$A951)+COUNTIFS($L$2:$L951,"ET",$B$2:$B951,$B951,$A$2:$A951,$A951)),""),"")</f>
        <v/>
      </c>
      <c r="J951" s="18" t="str">
        <f>_xlfn.IFNA(IF(VLOOKUP($A951,Spiele!$A$2:$D$16,3,FALSE)=$B951,(COUNTIFS($L$1:$L950,"Tor",$B$1:$B950,$B951,$A$1:$A950,$A951)+COUNTIFS($L$1:$L950,"ET",$B$1:$B950,$B951,$A$1:$A950,$A951))-(COUNTIFS($L$1:$L950,"Tor",$B$1:$B950,"&lt;&gt;"&amp;$B951,$A$1:$A950,$A951)+COUNTIFS($L$1:$L950,"ET",$B$1:$B950,"&lt;&gt;"&amp;$B951,$A$1:$A950,$A951)),(COUNTIFS($L$1:$L950,"Tor",$B$1:$B950,$B951,$A$1:$A950,$A951)+COUNTIFS($L$1:$L950,"ET",$B$1:$B950,$B951,$A$1:$A950,$A951))-(COUNTIFS($L$1:$L950,"Tor",$B$1:$B950,"&lt;&gt;"&amp;$B951,$A$1:$A950,$A951)+COUNTIFS($L$1:$L950,"ET",$B$1:$B950,"&lt;&gt;"&amp;$B951,$A$1:$A950,$A951))),"")</f>
        <v/>
      </c>
      <c r="O951" s="17"/>
      <c r="AC951" s="14"/>
      <c r="AD951" s="14"/>
      <c r="AE951" s="18"/>
      <c r="AH951" s="19">
        <f t="shared" si="58"/>
        <v>0</v>
      </c>
      <c r="AI951" s="19">
        <f t="shared" si="59"/>
        <v>180</v>
      </c>
      <c r="AM951" s="19">
        <f>IF(Abschlüsse[[#This Row],[Ergeb]]="ET","",SQRT(($AF951-$AK951)^2+($AG951-$AL951)^2))</f>
        <v>0</v>
      </c>
      <c r="AO951" s="13"/>
      <c r="AP951" s="13"/>
      <c r="AQ951" s="19" t="str">
        <f t="shared" si="60"/>
        <v/>
      </c>
      <c r="AU951" s="19" t="str">
        <f t="shared" si="61"/>
        <v/>
      </c>
    </row>
    <row r="952" spans="3:47" ht="25.05" customHeight="1">
      <c r="C952" s="17" t="str">
        <f>IF($A952="","",IF(VLOOKUP($A952,Spiele!$A$2:$D$16,3,FALSE)=$B952,"H","G"))</f>
        <v/>
      </c>
      <c r="D952" s="17" t="str">
        <f>IF($B952="","",IF(VLOOKUP($A952,Spiele!$A$2:$F$16,3,FALSE)=$B952,VLOOKUP($A952,Spiele!$A$2:$F$16,4,FALSE),VLOOKUP($A952,Spiele!$A$2:$F$16,3,FALSE)))</f>
        <v/>
      </c>
      <c r="E952" s="18">
        <f>IF(Abschlüsse[[#This Row],[Ergeb]]="ET",0,COUNTIFS($A$2:$A952,$A952,$B$2:$B952,$B952,$L$2:$L952,"&lt;&gt;ET"))</f>
        <v>0</v>
      </c>
      <c r="F952" s="11"/>
      <c r="G952" s="12"/>
      <c r="H952" s="18">
        <f>COUNTIFS('Rote Karten'!$A$2:$A$4,$A952,'Rote Karten'!$D$2:$D$4,"&lt;&gt;"&amp;$B952,'Rote Karten'!$B$2:$B$4,"&lt;"&amp;$F952,'Rote Karten'!$C$2:$C$4,"&lt;="&amp;$G952)-COUNTIFS('Rote Karten'!$A$2:$A$4,$A952,'Rote Karten'!$D$2:$D$4,$B952,'Rote Karten'!$B$2:$B$4,"&lt;"&amp;$F952,'Rote Karten'!$C$2:$C$4,"&lt;="&amp;$G952)</f>
        <v>0</v>
      </c>
      <c r="I952" s="17" t="str">
        <f>IF(OR($L952="Tor",$L952="ET"),_xlfn.IFNA(IF(VLOOKUP($A952,Spiele!$A$2:$C$16,3,FALSE)=$B952,COUNTIFS($L$2:$L952,"Tor",$B$2:$B952,$B952,$A$2:$A952,$A952)+COUNTIFS($L$2:$L952,"ET",$B$2:$B952,$B952,$A$2:$A952,$A952)&amp;":"&amp;COUNTIFS($L$2:$L952,"Tor",$B$2:$B952,"&lt;&gt;"&amp;$B952,$A$2:$A952,$A952)+COUNTIFS($L$2:$L952,"ET",$B$2:$B952,"&lt;&gt;"&amp;$B952,$A$2:$A952,$A952),COUNTIFS($L$2:$L952,"Tor",$B$2:$B952,"&lt;&gt;"&amp;$B952,$A$2:$A952,$A952)+COUNTIFS($L$2:$L952,"ET",$B$2:$B952,"&lt;&gt;"&amp;$B952,$A$2:$A952,$A952)&amp;":"&amp;COUNTIFS($L$2:$L952,"Tor",$B$2:$B952,$B952,$A$2:$A952,$A952)+COUNTIFS($L$2:$L952,"ET",$B$2:$B952,$B952,$A$2:$A952,$A952)),""),"")</f>
        <v/>
      </c>
      <c r="J952" s="18" t="str">
        <f>_xlfn.IFNA(IF(VLOOKUP($A952,Spiele!$A$2:$D$16,3,FALSE)=$B952,(COUNTIFS($L$1:$L951,"Tor",$B$1:$B951,$B952,$A$1:$A951,$A952)+COUNTIFS($L$1:$L951,"ET",$B$1:$B951,$B952,$A$1:$A951,$A952))-(COUNTIFS($L$1:$L951,"Tor",$B$1:$B951,"&lt;&gt;"&amp;$B952,$A$1:$A951,$A952)+COUNTIFS($L$1:$L951,"ET",$B$1:$B951,"&lt;&gt;"&amp;$B952,$A$1:$A951,$A952)),(COUNTIFS($L$1:$L951,"Tor",$B$1:$B951,$B952,$A$1:$A951,$A952)+COUNTIFS($L$1:$L951,"ET",$B$1:$B951,$B952,$A$1:$A951,$A952))-(COUNTIFS($L$1:$L951,"Tor",$B$1:$B951,"&lt;&gt;"&amp;$B952,$A$1:$A951,$A952)+COUNTIFS($L$1:$L951,"ET",$B$1:$B951,"&lt;&gt;"&amp;$B952,$A$1:$A951,$A952))),"")</f>
        <v/>
      </c>
      <c r="O952" s="17"/>
      <c r="AC952" s="14"/>
      <c r="AD952" s="14"/>
      <c r="AE952" s="18"/>
      <c r="AH952" s="19">
        <f t="shared" si="58"/>
        <v>0</v>
      </c>
      <c r="AI952" s="19">
        <f t="shared" si="59"/>
        <v>180</v>
      </c>
      <c r="AM952" s="19">
        <f>IF(Abschlüsse[[#This Row],[Ergeb]]="ET","",SQRT(($AF952-$AK952)^2+($AG952-$AL952)^2))</f>
        <v>0</v>
      </c>
      <c r="AO952" s="13"/>
      <c r="AP952" s="13"/>
      <c r="AQ952" s="19" t="str">
        <f t="shared" si="60"/>
        <v/>
      </c>
      <c r="AU952" s="19" t="str">
        <f t="shared" si="61"/>
        <v/>
      </c>
    </row>
    <row r="953" spans="3:47" ht="25.05" customHeight="1">
      <c r="C953" s="17" t="str">
        <f>IF($A953="","",IF(VLOOKUP($A953,Spiele!$A$2:$D$16,3,FALSE)=$B953,"H","G"))</f>
        <v/>
      </c>
      <c r="D953" s="17" t="str">
        <f>IF($B953="","",IF(VLOOKUP($A953,Spiele!$A$2:$F$16,3,FALSE)=$B953,VLOOKUP($A953,Spiele!$A$2:$F$16,4,FALSE),VLOOKUP($A953,Spiele!$A$2:$F$16,3,FALSE)))</f>
        <v/>
      </c>
      <c r="E953" s="18">
        <f>IF(Abschlüsse[[#This Row],[Ergeb]]="ET",0,COUNTIFS($A$2:$A953,$A953,$B$2:$B953,$B953,$L$2:$L953,"&lt;&gt;ET"))</f>
        <v>0</v>
      </c>
      <c r="F953" s="11"/>
      <c r="G953" s="12"/>
      <c r="H953" s="18">
        <f>COUNTIFS('Rote Karten'!$A$2:$A$4,$A953,'Rote Karten'!$D$2:$D$4,"&lt;&gt;"&amp;$B953,'Rote Karten'!$B$2:$B$4,"&lt;"&amp;$F953,'Rote Karten'!$C$2:$C$4,"&lt;="&amp;$G953)-COUNTIFS('Rote Karten'!$A$2:$A$4,$A953,'Rote Karten'!$D$2:$D$4,$B953,'Rote Karten'!$B$2:$B$4,"&lt;"&amp;$F953,'Rote Karten'!$C$2:$C$4,"&lt;="&amp;$G953)</f>
        <v>0</v>
      </c>
      <c r="I953" s="17" t="str">
        <f>IF(OR($L953="Tor",$L953="ET"),_xlfn.IFNA(IF(VLOOKUP($A953,Spiele!$A$2:$C$16,3,FALSE)=$B953,COUNTIFS($L$2:$L953,"Tor",$B$2:$B953,$B953,$A$2:$A953,$A953)+COUNTIFS($L$2:$L953,"ET",$B$2:$B953,$B953,$A$2:$A953,$A953)&amp;":"&amp;COUNTIFS($L$2:$L953,"Tor",$B$2:$B953,"&lt;&gt;"&amp;$B953,$A$2:$A953,$A953)+COUNTIFS($L$2:$L953,"ET",$B$2:$B953,"&lt;&gt;"&amp;$B953,$A$2:$A953,$A953),COUNTIFS($L$2:$L953,"Tor",$B$2:$B953,"&lt;&gt;"&amp;$B953,$A$2:$A953,$A953)+COUNTIFS($L$2:$L953,"ET",$B$2:$B953,"&lt;&gt;"&amp;$B953,$A$2:$A953,$A953)&amp;":"&amp;COUNTIFS($L$2:$L953,"Tor",$B$2:$B953,$B953,$A$2:$A953,$A953)+COUNTIFS($L$2:$L953,"ET",$B$2:$B953,$B953,$A$2:$A953,$A953)),""),"")</f>
        <v/>
      </c>
      <c r="J953" s="18" t="str">
        <f>_xlfn.IFNA(IF(VLOOKUP($A953,Spiele!$A$2:$D$16,3,FALSE)=$B953,(COUNTIFS($L$1:$L952,"Tor",$B$1:$B952,$B953,$A$1:$A952,$A953)+COUNTIFS($L$1:$L952,"ET",$B$1:$B952,$B953,$A$1:$A952,$A953))-(COUNTIFS($L$1:$L952,"Tor",$B$1:$B952,"&lt;&gt;"&amp;$B953,$A$1:$A952,$A953)+COUNTIFS($L$1:$L952,"ET",$B$1:$B952,"&lt;&gt;"&amp;$B953,$A$1:$A952,$A953)),(COUNTIFS($L$1:$L952,"Tor",$B$1:$B952,$B953,$A$1:$A952,$A953)+COUNTIFS($L$1:$L952,"ET",$B$1:$B952,$B953,$A$1:$A952,$A953))-(COUNTIFS($L$1:$L952,"Tor",$B$1:$B952,"&lt;&gt;"&amp;$B953,$A$1:$A952,$A953)+COUNTIFS($L$1:$L952,"ET",$B$1:$B952,"&lt;&gt;"&amp;$B953,$A$1:$A952,$A953))),"")</f>
        <v/>
      </c>
      <c r="O953" s="17"/>
      <c r="AC953" s="14"/>
      <c r="AD953" s="14"/>
      <c r="AE953" s="18"/>
      <c r="AH953" s="19">
        <f t="shared" si="58"/>
        <v>0</v>
      </c>
      <c r="AI953" s="19">
        <f t="shared" si="59"/>
        <v>180</v>
      </c>
      <c r="AM953" s="19">
        <f>IF(Abschlüsse[[#This Row],[Ergeb]]="ET","",SQRT(($AF953-$AK953)^2+($AG953-$AL953)^2))</f>
        <v>0</v>
      </c>
      <c r="AO953" s="13"/>
      <c r="AP953" s="13"/>
      <c r="AQ953" s="19" t="str">
        <f t="shared" si="60"/>
        <v/>
      </c>
      <c r="AU953" s="19" t="str">
        <f t="shared" si="61"/>
        <v/>
      </c>
    </row>
    <row r="954" spans="3:47" ht="25.05" customHeight="1">
      <c r="C954" s="17" t="str">
        <f>IF($A954="","",IF(VLOOKUP($A954,Spiele!$A$2:$D$16,3,FALSE)=$B954,"H","G"))</f>
        <v/>
      </c>
      <c r="D954" s="17" t="str">
        <f>IF($B954="","",IF(VLOOKUP($A954,Spiele!$A$2:$F$16,3,FALSE)=$B954,VLOOKUP($A954,Spiele!$A$2:$F$16,4,FALSE),VLOOKUP($A954,Spiele!$A$2:$F$16,3,FALSE)))</f>
        <v/>
      </c>
      <c r="E954" s="18">
        <f>IF(Abschlüsse[[#This Row],[Ergeb]]="ET",0,COUNTIFS($A$2:$A954,$A954,$B$2:$B954,$B954,$L$2:$L954,"&lt;&gt;ET"))</f>
        <v>0</v>
      </c>
      <c r="F954" s="11"/>
      <c r="G954" s="12"/>
      <c r="H954" s="18">
        <f>COUNTIFS('Rote Karten'!$A$2:$A$4,$A954,'Rote Karten'!$D$2:$D$4,"&lt;&gt;"&amp;$B954,'Rote Karten'!$B$2:$B$4,"&lt;"&amp;$F954,'Rote Karten'!$C$2:$C$4,"&lt;="&amp;$G954)-COUNTIFS('Rote Karten'!$A$2:$A$4,$A954,'Rote Karten'!$D$2:$D$4,$B954,'Rote Karten'!$B$2:$B$4,"&lt;"&amp;$F954,'Rote Karten'!$C$2:$C$4,"&lt;="&amp;$G954)</f>
        <v>0</v>
      </c>
      <c r="I954" s="17" t="str">
        <f>IF(OR($L954="Tor",$L954="ET"),_xlfn.IFNA(IF(VLOOKUP($A954,Spiele!$A$2:$C$16,3,FALSE)=$B954,COUNTIFS($L$2:$L954,"Tor",$B$2:$B954,$B954,$A$2:$A954,$A954)+COUNTIFS($L$2:$L954,"ET",$B$2:$B954,$B954,$A$2:$A954,$A954)&amp;":"&amp;COUNTIFS($L$2:$L954,"Tor",$B$2:$B954,"&lt;&gt;"&amp;$B954,$A$2:$A954,$A954)+COUNTIFS($L$2:$L954,"ET",$B$2:$B954,"&lt;&gt;"&amp;$B954,$A$2:$A954,$A954),COUNTIFS($L$2:$L954,"Tor",$B$2:$B954,"&lt;&gt;"&amp;$B954,$A$2:$A954,$A954)+COUNTIFS($L$2:$L954,"ET",$B$2:$B954,"&lt;&gt;"&amp;$B954,$A$2:$A954,$A954)&amp;":"&amp;COUNTIFS($L$2:$L954,"Tor",$B$2:$B954,$B954,$A$2:$A954,$A954)+COUNTIFS($L$2:$L954,"ET",$B$2:$B954,$B954,$A$2:$A954,$A954)),""),"")</f>
        <v/>
      </c>
      <c r="J954" s="18" t="str">
        <f>_xlfn.IFNA(IF(VLOOKUP($A954,Spiele!$A$2:$D$16,3,FALSE)=$B954,(COUNTIFS($L$1:$L953,"Tor",$B$1:$B953,$B954,$A$1:$A953,$A954)+COUNTIFS($L$1:$L953,"ET",$B$1:$B953,$B954,$A$1:$A953,$A954))-(COUNTIFS($L$1:$L953,"Tor",$B$1:$B953,"&lt;&gt;"&amp;$B954,$A$1:$A953,$A954)+COUNTIFS($L$1:$L953,"ET",$B$1:$B953,"&lt;&gt;"&amp;$B954,$A$1:$A953,$A954)),(COUNTIFS($L$1:$L953,"Tor",$B$1:$B953,$B954,$A$1:$A953,$A954)+COUNTIFS($L$1:$L953,"ET",$B$1:$B953,$B954,$A$1:$A953,$A954))-(COUNTIFS($L$1:$L953,"Tor",$B$1:$B953,"&lt;&gt;"&amp;$B954,$A$1:$A953,$A954)+COUNTIFS($L$1:$L953,"ET",$B$1:$B953,"&lt;&gt;"&amp;$B954,$A$1:$A953,$A954))),"")</f>
        <v/>
      </c>
      <c r="O954" s="17"/>
      <c r="AC954" s="14"/>
      <c r="AD954" s="14"/>
      <c r="AE954" s="18"/>
      <c r="AH954" s="19">
        <f t="shared" si="58"/>
        <v>0</v>
      </c>
      <c r="AI954" s="19">
        <f t="shared" si="59"/>
        <v>180</v>
      </c>
      <c r="AM954" s="19">
        <f>IF(Abschlüsse[[#This Row],[Ergeb]]="ET","",SQRT(($AF954-$AK954)^2+($AG954-$AL954)^2))</f>
        <v>0</v>
      </c>
      <c r="AO954" s="13"/>
      <c r="AP954" s="13"/>
      <c r="AQ954" s="19" t="str">
        <f t="shared" si="60"/>
        <v/>
      </c>
      <c r="AU954" s="19" t="str">
        <f t="shared" si="61"/>
        <v/>
      </c>
    </row>
    <row r="955" spans="3:47" ht="25.05" customHeight="1">
      <c r="C955" s="17" t="str">
        <f>IF($A955="","",IF(VLOOKUP($A955,Spiele!$A$2:$D$16,3,FALSE)=$B955,"H","G"))</f>
        <v/>
      </c>
      <c r="D955" s="17" t="str">
        <f>IF($B955="","",IF(VLOOKUP($A955,Spiele!$A$2:$F$16,3,FALSE)=$B955,VLOOKUP($A955,Spiele!$A$2:$F$16,4,FALSE),VLOOKUP($A955,Spiele!$A$2:$F$16,3,FALSE)))</f>
        <v/>
      </c>
      <c r="E955" s="18">
        <f>IF(Abschlüsse[[#This Row],[Ergeb]]="ET",0,COUNTIFS($A$2:$A955,$A955,$B$2:$B955,$B955,$L$2:$L955,"&lt;&gt;ET"))</f>
        <v>0</v>
      </c>
      <c r="F955" s="11"/>
      <c r="G955" s="12"/>
      <c r="H955" s="18">
        <f>COUNTIFS('Rote Karten'!$A$2:$A$4,$A955,'Rote Karten'!$D$2:$D$4,"&lt;&gt;"&amp;$B955,'Rote Karten'!$B$2:$B$4,"&lt;"&amp;$F955,'Rote Karten'!$C$2:$C$4,"&lt;="&amp;$G955)-COUNTIFS('Rote Karten'!$A$2:$A$4,$A955,'Rote Karten'!$D$2:$D$4,$B955,'Rote Karten'!$B$2:$B$4,"&lt;"&amp;$F955,'Rote Karten'!$C$2:$C$4,"&lt;="&amp;$G955)</f>
        <v>0</v>
      </c>
      <c r="I955" s="17" t="str">
        <f>IF(OR($L955="Tor",$L955="ET"),_xlfn.IFNA(IF(VLOOKUP($A955,Spiele!$A$2:$C$16,3,FALSE)=$B955,COUNTIFS($L$2:$L955,"Tor",$B$2:$B955,$B955,$A$2:$A955,$A955)+COUNTIFS($L$2:$L955,"ET",$B$2:$B955,$B955,$A$2:$A955,$A955)&amp;":"&amp;COUNTIFS($L$2:$L955,"Tor",$B$2:$B955,"&lt;&gt;"&amp;$B955,$A$2:$A955,$A955)+COUNTIFS($L$2:$L955,"ET",$B$2:$B955,"&lt;&gt;"&amp;$B955,$A$2:$A955,$A955),COUNTIFS($L$2:$L955,"Tor",$B$2:$B955,"&lt;&gt;"&amp;$B955,$A$2:$A955,$A955)+COUNTIFS($L$2:$L955,"ET",$B$2:$B955,"&lt;&gt;"&amp;$B955,$A$2:$A955,$A955)&amp;":"&amp;COUNTIFS($L$2:$L955,"Tor",$B$2:$B955,$B955,$A$2:$A955,$A955)+COUNTIFS($L$2:$L955,"ET",$B$2:$B955,$B955,$A$2:$A955,$A955)),""),"")</f>
        <v/>
      </c>
      <c r="J955" s="18" t="str">
        <f>_xlfn.IFNA(IF(VLOOKUP($A955,Spiele!$A$2:$D$16,3,FALSE)=$B955,(COUNTIFS($L$1:$L954,"Tor",$B$1:$B954,$B955,$A$1:$A954,$A955)+COUNTIFS($L$1:$L954,"ET",$B$1:$B954,$B955,$A$1:$A954,$A955))-(COUNTIFS($L$1:$L954,"Tor",$B$1:$B954,"&lt;&gt;"&amp;$B955,$A$1:$A954,$A955)+COUNTIFS($L$1:$L954,"ET",$B$1:$B954,"&lt;&gt;"&amp;$B955,$A$1:$A954,$A955)),(COUNTIFS($L$1:$L954,"Tor",$B$1:$B954,$B955,$A$1:$A954,$A955)+COUNTIFS($L$1:$L954,"ET",$B$1:$B954,$B955,$A$1:$A954,$A955))-(COUNTIFS($L$1:$L954,"Tor",$B$1:$B954,"&lt;&gt;"&amp;$B955,$A$1:$A954,$A955)+COUNTIFS($L$1:$L954,"ET",$B$1:$B954,"&lt;&gt;"&amp;$B955,$A$1:$A954,$A955))),"")</f>
        <v/>
      </c>
      <c r="O955" s="17"/>
      <c r="AC955" s="14"/>
      <c r="AD955" s="14"/>
      <c r="AE955" s="18"/>
      <c r="AH955" s="19">
        <f t="shared" si="58"/>
        <v>0</v>
      </c>
      <c r="AI955" s="19">
        <f t="shared" si="59"/>
        <v>180</v>
      </c>
      <c r="AM955" s="19">
        <f>IF(Abschlüsse[[#This Row],[Ergeb]]="ET","",SQRT(($AF955-$AK955)^2+($AG955-$AL955)^2))</f>
        <v>0</v>
      </c>
      <c r="AO955" s="13"/>
      <c r="AP955" s="13"/>
      <c r="AQ955" s="19" t="str">
        <f t="shared" si="60"/>
        <v/>
      </c>
      <c r="AU955" s="19" t="str">
        <f t="shared" si="61"/>
        <v/>
      </c>
    </row>
    <row r="956" spans="3:47" ht="25.05" customHeight="1">
      <c r="C956" s="17" t="str">
        <f>IF($A956="","",IF(VLOOKUP($A956,Spiele!$A$2:$D$16,3,FALSE)=$B956,"H","G"))</f>
        <v/>
      </c>
      <c r="D956" s="17" t="str">
        <f>IF($B956="","",IF(VLOOKUP($A956,Spiele!$A$2:$F$16,3,FALSE)=$B956,VLOOKUP($A956,Spiele!$A$2:$F$16,4,FALSE),VLOOKUP($A956,Spiele!$A$2:$F$16,3,FALSE)))</f>
        <v/>
      </c>
      <c r="E956" s="18">
        <f>IF(Abschlüsse[[#This Row],[Ergeb]]="ET",0,COUNTIFS($A$2:$A956,$A956,$B$2:$B956,$B956,$L$2:$L956,"&lt;&gt;ET"))</f>
        <v>0</v>
      </c>
      <c r="F956" s="11"/>
      <c r="G956" s="12"/>
      <c r="H956" s="18">
        <f>COUNTIFS('Rote Karten'!$A$2:$A$4,$A956,'Rote Karten'!$D$2:$D$4,"&lt;&gt;"&amp;$B956,'Rote Karten'!$B$2:$B$4,"&lt;"&amp;$F956,'Rote Karten'!$C$2:$C$4,"&lt;="&amp;$G956)-COUNTIFS('Rote Karten'!$A$2:$A$4,$A956,'Rote Karten'!$D$2:$D$4,$B956,'Rote Karten'!$B$2:$B$4,"&lt;"&amp;$F956,'Rote Karten'!$C$2:$C$4,"&lt;="&amp;$G956)</f>
        <v>0</v>
      </c>
      <c r="I956" s="17" t="str">
        <f>IF(OR($L956="Tor",$L956="ET"),_xlfn.IFNA(IF(VLOOKUP($A956,Spiele!$A$2:$C$16,3,FALSE)=$B956,COUNTIFS($L$2:$L956,"Tor",$B$2:$B956,$B956,$A$2:$A956,$A956)+COUNTIFS($L$2:$L956,"ET",$B$2:$B956,$B956,$A$2:$A956,$A956)&amp;":"&amp;COUNTIFS($L$2:$L956,"Tor",$B$2:$B956,"&lt;&gt;"&amp;$B956,$A$2:$A956,$A956)+COUNTIFS($L$2:$L956,"ET",$B$2:$B956,"&lt;&gt;"&amp;$B956,$A$2:$A956,$A956),COUNTIFS($L$2:$L956,"Tor",$B$2:$B956,"&lt;&gt;"&amp;$B956,$A$2:$A956,$A956)+COUNTIFS($L$2:$L956,"ET",$B$2:$B956,"&lt;&gt;"&amp;$B956,$A$2:$A956,$A956)&amp;":"&amp;COUNTIFS($L$2:$L956,"Tor",$B$2:$B956,$B956,$A$2:$A956,$A956)+COUNTIFS($L$2:$L956,"ET",$B$2:$B956,$B956,$A$2:$A956,$A956)),""),"")</f>
        <v/>
      </c>
      <c r="J956" s="18" t="str">
        <f>_xlfn.IFNA(IF(VLOOKUP($A956,Spiele!$A$2:$D$16,3,FALSE)=$B956,(COUNTIFS($L$1:$L955,"Tor",$B$1:$B955,$B956,$A$1:$A955,$A956)+COUNTIFS($L$1:$L955,"ET",$B$1:$B955,$B956,$A$1:$A955,$A956))-(COUNTIFS($L$1:$L955,"Tor",$B$1:$B955,"&lt;&gt;"&amp;$B956,$A$1:$A955,$A956)+COUNTIFS($L$1:$L955,"ET",$B$1:$B955,"&lt;&gt;"&amp;$B956,$A$1:$A955,$A956)),(COUNTIFS($L$1:$L955,"Tor",$B$1:$B955,$B956,$A$1:$A955,$A956)+COUNTIFS($L$1:$L955,"ET",$B$1:$B955,$B956,$A$1:$A955,$A956))-(COUNTIFS($L$1:$L955,"Tor",$B$1:$B955,"&lt;&gt;"&amp;$B956,$A$1:$A955,$A956)+COUNTIFS($L$1:$L955,"ET",$B$1:$B955,"&lt;&gt;"&amp;$B956,$A$1:$A955,$A956))),"")</f>
        <v/>
      </c>
      <c r="O956" s="17"/>
      <c r="AC956" s="14"/>
      <c r="AD956" s="14"/>
      <c r="AE956" s="18"/>
      <c r="AH956" s="19">
        <f t="shared" si="58"/>
        <v>0</v>
      </c>
      <c r="AI956" s="19">
        <f t="shared" si="59"/>
        <v>180</v>
      </c>
      <c r="AM956" s="19">
        <f>IF(Abschlüsse[[#This Row],[Ergeb]]="ET","",SQRT(($AF956-$AK956)^2+($AG956-$AL956)^2))</f>
        <v>0</v>
      </c>
      <c r="AO956" s="13"/>
      <c r="AP956" s="13"/>
      <c r="AQ956" s="19" t="str">
        <f t="shared" si="60"/>
        <v/>
      </c>
      <c r="AU956" s="19" t="str">
        <f t="shared" si="61"/>
        <v/>
      </c>
    </row>
    <row r="957" spans="3:47" ht="25.05" customHeight="1">
      <c r="C957" s="17" t="str">
        <f>IF($A957="","",IF(VLOOKUP($A957,Spiele!$A$2:$D$16,3,FALSE)=$B957,"H","G"))</f>
        <v/>
      </c>
      <c r="D957" s="17" t="str">
        <f>IF($B957="","",IF(VLOOKUP($A957,Spiele!$A$2:$F$16,3,FALSE)=$B957,VLOOKUP($A957,Spiele!$A$2:$F$16,4,FALSE),VLOOKUP($A957,Spiele!$A$2:$F$16,3,FALSE)))</f>
        <v/>
      </c>
      <c r="E957" s="18">
        <f>IF(Abschlüsse[[#This Row],[Ergeb]]="ET",0,COUNTIFS($A$2:$A957,$A957,$B$2:$B957,$B957,$L$2:$L957,"&lt;&gt;ET"))</f>
        <v>0</v>
      </c>
      <c r="F957" s="11"/>
      <c r="G957" s="12"/>
      <c r="H957" s="18">
        <f>COUNTIFS('Rote Karten'!$A$2:$A$4,$A957,'Rote Karten'!$D$2:$D$4,"&lt;&gt;"&amp;$B957,'Rote Karten'!$B$2:$B$4,"&lt;"&amp;$F957,'Rote Karten'!$C$2:$C$4,"&lt;="&amp;$G957)-COUNTIFS('Rote Karten'!$A$2:$A$4,$A957,'Rote Karten'!$D$2:$D$4,$B957,'Rote Karten'!$B$2:$B$4,"&lt;"&amp;$F957,'Rote Karten'!$C$2:$C$4,"&lt;="&amp;$G957)</f>
        <v>0</v>
      </c>
      <c r="I957" s="17" t="str">
        <f>IF(OR($L957="Tor",$L957="ET"),_xlfn.IFNA(IF(VLOOKUP($A957,Spiele!$A$2:$C$16,3,FALSE)=$B957,COUNTIFS($L$2:$L957,"Tor",$B$2:$B957,$B957,$A$2:$A957,$A957)+COUNTIFS($L$2:$L957,"ET",$B$2:$B957,$B957,$A$2:$A957,$A957)&amp;":"&amp;COUNTIFS($L$2:$L957,"Tor",$B$2:$B957,"&lt;&gt;"&amp;$B957,$A$2:$A957,$A957)+COUNTIFS($L$2:$L957,"ET",$B$2:$B957,"&lt;&gt;"&amp;$B957,$A$2:$A957,$A957),COUNTIFS($L$2:$L957,"Tor",$B$2:$B957,"&lt;&gt;"&amp;$B957,$A$2:$A957,$A957)+COUNTIFS($L$2:$L957,"ET",$B$2:$B957,"&lt;&gt;"&amp;$B957,$A$2:$A957,$A957)&amp;":"&amp;COUNTIFS($L$2:$L957,"Tor",$B$2:$B957,$B957,$A$2:$A957,$A957)+COUNTIFS($L$2:$L957,"ET",$B$2:$B957,$B957,$A$2:$A957,$A957)),""),"")</f>
        <v/>
      </c>
      <c r="J957" s="18" t="str">
        <f>_xlfn.IFNA(IF(VLOOKUP($A957,Spiele!$A$2:$D$16,3,FALSE)=$B957,(COUNTIFS($L$1:$L956,"Tor",$B$1:$B956,$B957,$A$1:$A956,$A957)+COUNTIFS($L$1:$L956,"ET",$B$1:$B956,$B957,$A$1:$A956,$A957))-(COUNTIFS($L$1:$L956,"Tor",$B$1:$B956,"&lt;&gt;"&amp;$B957,$A$1:$A956,$A957)+COUNTIFS($L$1:$L956,"ET",$B$1:$B956,"&lt;&gt;"&amp;$B957,$A$1:$A956,$A957)),(COUNTIFS($L$1:$L956,"Tor",$B$1:$B956,$B957,$A$1:$A956,$A957)+COUNTIFS($L$1:$L956,"ET",$B$1:$B956,$B957,$A$1:$A956,$A957))-(COUNTIFS($L$1:$L956,"Tor",$B$1:$B956,"&lt;&gt;"&amp;$B957,$A$1:$A956,$A957)+COUNTIFS($L$1:$L956,"ET",$B$1:$B956,"&lt;&gt;"&amp;$B957,$A$1:$A956,$A957))),"")</f>
        <v/>
      </c>
      <c r="O957" s="17"/>
      <c r="AC957" s="14"/>
      <c r="AD957" s="14"/>
      <c r="AE957" s="18"/>
      <c r="AH957" s="19">
        <f t="shared" si="58"/>
        <v>0</v>
      </c>
      <c r="AI957" s="19">
        <f t="shared" si="59"/>
        <v>180</v>
      </c>
      <c r="AM957" s="19">
        <f>IF(Abschlüsse[[#This Row],[Ergeb]]="ET","",SQRT(($AF957-$AK957)^2+($AG957-$AL957)^2))</f>
        <v>0</v>
      </c>
      <c r="AO957" s="13"/>
      <c r="AP957" s="13"/>
      <c r="AQ957" s="19" t="str">
        <f t="shared" si="60"/>
        <v/>
      </c>
      <c r="AU957" s="19" t="str">
        <f t="shared" si="61"/>
        <v/>
      </c>
    </row>
    <row r="958" spans="3:47" ht="25.05" customHeight="1">
      <c r="C958" s="17" t="str">
        <f>IF($A958="","",IF(VLOOKUP($A958,Spiele!$A$2:$D$16,3,FALSE)=$B958,"H","G"))</f>
        <v/>
      </c>
      <c r="D958" s="17" t="str">
        <f>IF($B958="","",IF(VLOOKUP($A958,Spiele!$A$2:$F$16,3,FALSE)=$B958,VLOOKUP($A958,Spiele!$A$2:$F$16,4,FALSE),VLOOKUP($A958,Spiele!$A$2:$F$16,3,FALSE)))</f>
        <v/>
      </c>
      <c r="E958" s="18">
        <f>IF(Abschlüsse[[#This Row],[Ergeb]]="ET",0,COUNTIFS($A$2:$A958,$A958,$B$2:$B958,$B958,$L$2:$L958,"&lt;&gt;ET"))</f>
        <v>0</v>
      </c>
      <c r="F958" s="11"/>
      <c r="G958" s="12"/>
      <c r="H958" s="18">
        <f>COUNTIFS('Rote Karten'!$A$2:$A$4,$A958,'Rote Karten'!$D$2:$D$4,"&lt;&gt;"&amp;$B958,'Rote Karten'!$B$2:$B$4,"&lt;"&amp;$F958,'Rote Karten'!$C$2:$C$4,"&lt;="&amp;$G958)-COUNTIFS('Rote Karten'!$A$2:$A$4,$A958,'Rote Karten'!$D$2:$D$4,$B958,'Rote Karten'!$B$2:$B$4,"&lt;"&amp;$F958,'Rote Karten'!$C$2:$C$4,"&lt;="&amp;$G958)</f>
        <v>0</v>
      </c>
      <c r="I958" s="17" t="str">
        <f>IF(OR($L958="Tor",$L958="ET"),_xlfn.IFNA(IF(VLOOKUP($A958,Spiele!$A$2:$C$16,3,FALSE)=$B958,COUNTIFS($L$2:$L958,"Tor",$B$2:$B958,$B958,$A$2:$A958,$A958)+COUNTIFS($L$2:$L958,"ET",$B$2:$B958,$B958,$A$2:$A958,$A958)&amp;":"&amp;COUNTIFS($L$2:$L958,"Tor",$B$2:$B958,"&lt;&gt;"&amp;$B958,$A$2:$A958,$A958)+COUNTIFS($L$2:$L958,"ET",$B$2:$B958,"&lt;&gt;"&amp;$B958,$A$2:$A958,$A958),COUNTIFS($L$2:$L958,"Tor",$B$2:$B958,"&lt;&gt;"&amp;$B958,$A$2:$A958,$A958)+COUNTIFS($L$2:$L958,"ET",$B$2:$B958,"&lt;&gt;"&amp;$B958,$A$2:$A958,$A958)&amp;":"&amp;COUNTIFS($L$2:$L958,"Tor",$B$2:$B958,$B958,$A$2:$A958,$A958)+COUNTIFS($L$2:$L958,"ET",$B$2:$B958,$B958,$A$2:$A958,$A958)),""),"")</f>
        <v/>
      </c>
      <c r="J958" s="18" t="str">
        <f>_xlfn.IFNA(IF(VLOOKUP($A958,Spiele!$A$2:$D$16,3,FALSE)=$B958,(COUNTIFS($L$1:$L957,"Tor",$B$1:$B957,$B958,$A$1:$A957,$A958)+COUNTIFS($L$1:$L957,"ET",$B$1:$B957,$B958,$A$1:$A957,$A958))-(COUNTIFS($L$1:$L957,"Tor",$B$1:$B957,"&lt;&gt;"&amp;$B958,$A$1:$A957,$A958)+COUNTIFS($L$1:$L957,"ET",$B$1:$B957,"&lt;&gt;"&amp;$B958,$A$1:$A957,$A958)),(COUNTIFS($L$1:$L957,"Tor",$B$1:$B957,$B958,$A$1:$A957,$A958)+COUNTIFS($L$1:$L957,"ET",$B$1:$B957,$B958,$A$1:$A957,$A958))-(COUNTIFS($L$1:$L957,"Tor",$B$1:$B957,"&lt;&gt;"&amp;$B958,$A$1:$A957,$A958)+COUNTIFS($L$1:$L957,"ET",$B$1:$B957,"&lt;&gt;"&amp;$B958,$A$1:$A957,$A958))),"")</f>
        <v/>
      </c>
      <c r="O958" s="17"/>
      <c r="AC958" s="14"/>
      <c r="AD958" s="14"/>
      <c r="AE958" s="18"/>
      <c r="AH958" s="19">
        <f t="shared" si="58"/>
        <v>0</v>
      </c>
      <c r="AI958" s="19">
        <f t="shared" si="59"/>
        <v>180</v>
      </c>
      <c r="AM958" s="19">
        <f>IF(Abschlüsse[[#This Row],[Ergeb]]="ET","",SQRT(($AF958-$AK958)^2+($AG958-$AL958)^2))</f>
        <v>0</v>
      </c>
      <c r="AO958" s="13"/>
      <c r="AP958" s="13"/>
      <c r="AQ958" s="19" t="str">
        <f t="shared" si="60"/>
        <v/>
      </c>
      <c r="AU958" s="19" t="str">
        <f t="shared" si="61"/>
        <v/>
      </c>
    </row>
    <row r="959" spans="3:47" ht="25.05" customHeight="1">
      <c r="C959" s="17" t="str">
        <f>IF($A959="","",IF(VLOOKUP($A959,Spiele!$A$2:$D$16,3,FALSE)=$B959,"H","G"))</f>
        <v/>
      </c>
      <c r="D959" s="17" t="str">
        <f>IF($B959="","",IF(VLOOKUP($A959,Spiele!$A$2:$F$16,3,FALSE)=$B959,VLOOKUP($A959,Spiele!$A$2:$F$16,4,FALSE),VLOOKUP($A959,Spiele!$A$2:$F$16,3,FALSE)))</f>
        <v/>
      </c>
      <c r="E959" s="18">
        <f>IF(Abschlüsse[[#This Row],[Ergeb]]="ET",0,COUNTIFS($A$2:$A959,$A959,$B$2:$B959,$B959,$L$2:$L959,"&lt;&gt;ET"))</f>
        <v>0</v>
      </c>
      <c r="F959" s="11"/>
      <c r="G959" s="12"/>
      <c r="H959" s="18">
        <f>COUNTIFS('Rote Karten'!$A$2:$A$4,$A959,'Rote Karten'!$D$2:$D$4,"&lt;&gt;"&amp;$B959,'Rote Karten'!$B$2:$B$4,"&lt;"&amp;$F959,'Rote Karten'!$C$2:$C$4,"&lt;="&amp;$G959)-COUNTIFS('Rote Karten'!$A$2:$A$4,$A959,'Rote Karten'!$D$2:$D$4,$B959,'Rote Karten'!$B$2:$B$4,"&lt;"&amp;$F959,'Rote Karten'!$C$2:$C$4,"&lt;="&amp;$G959)</f>
        <v>0</v>
      </c>
      <c r="I959" s="17" t="str">
        <f>IF(OR($L959="Tor",$L959="ET"),_xlfn.IFNA(IF(VLOOKUP($A959,Spiele!$A$2:$C$16,3,FALSE)=$B959,COUNTIFS($L$2:$L959,"Tor",$B$2:$B959,$B959,$A$2:$A959,$A959)+COUNTIFS($L$2:$L959,"ET",$B$2:$B959,$B959,$A$2:$A959,$A959)&amp;":"&amp;COUNTIFS($L$2:$L959,"Tor",$B$2:$B959,"&lt;&gt;"&amp;$B959,$A$2:$A959,$A959)+COUNTIFS($L$2:$L959,"ET",$B$2:$B959,"&lt;&gt;"&amp;$B959,$A$2:$A959,$A959),COUNTIFS($L$2:$L959,"Tor",$B$2:$B959,"&lt;&gt;"&amp;$B959,$A$2:$A959,$A959)+COUNTIFS($L$2:$L959,"ET",$B$2:$B959,"&lt;&gt;"&amp;$B959,$A$2:$A959,$A959)&amp;":"&amp;COUNTIFS($L$2:$L959,"Tor",$B$2:$B959,$B959,$A$2:$A959,$A959)+COUNTIFS($L$2:$L959,"ET",$B$2:$B959,$B959,$A$2:$A959,$A959)),""),"")</f>
        <v/>
      </c>
      <c r="J959" s="18" t="str">
        <f>_xlfn.IFNA(IF(VLOOKUP($A959,Spiele!$A$2:$D$16,3,FALSE)=$B959,(COUNTIFS($L$1:$L958,"Tor",$B$1:$B958,$B959,$A$1:$A958,$A959)+COUNTIFS($L$1:$L958,"ET",$B$1:$B958,$B959,$A$1:$A958,$A959))-(COUNTIFS($L$1:$L958,"Tor",$B$1:$B958,"&lt;&gt;"&amp;$B959,$A$1:$A958,$A959)+COUNTIFS($L$1:$L958,"ET",$B$1:$B958,"&lt;&gt;"&amp;$B959,$A$1:$A958,$A959)),(COUNTIFS($L$1:$L958,"Tor",$B$1:$B958,$B959,$A$1:$A958,$A959)+COUNTIFS($L$1:$L958,"ET",$B$1:$B958,$B959,$A$1:$A958,$A959))-(COUNTIFS($L$1:$L958,"Tor",$B$1:$B958,"&lt;&gt;"&amp;$B959,$A$1:$A958,$A959)+COUNTIFS($L$1:$L958,"ET",$B$1:$B958,"&lt;&gt;"&amp;$B959,$A$1:$A958,$A959))),"")</f>
        <v/>
      </c>
      <c r="O959" s="17"/>
      <c r="AC959" s="14"/>
      <c r="AD959" s="14"/>
      <c r="AE959" s="18"/>
      <c r="AH959" s="19">
        <f t="shared" si="58"/>
        <v>0</v>
      </c>
      <c r="AI959" s="19">
        <f t="shared" si="59"/>
        <v>180</v>
      </c>
      <c r="AM959" s="19">
        <f>IF(Abschlüsse[[#This Row],[Ergeb]]="ET","",SQRT(($AF959-$AK959)^2+($AG959-$AL959)^2))</f>
        <v>0</v>
      </c>
      <c r="AO959" s="13"/>
      <c r="AP959" s="13"/>
      <c r="AQ959" s="19" t="str">
        <f t="shared" si="60"/>
        <v/>
      </c>
      <c r="AU959" s="19" t="str">
        <f t="shared" si="61"/>
        <v/>
      </c>
    </row>
    <row r="960" spans="3:47" ht="25.05" customHeight="1">
      <c r="C960" s="17" t="str">
        <f>IF($A960="","",IF(VLOOKUP($A960,Spiele!$A$2:$D$16,3,FALSE)=$B960,"H","G"))</f>
        <v/>
      </c>
      <c r="D960" s="17" t="str">
        <f>IF($B960="","",IF(VLOOKUP($A960,Spiele!$A$2:$F$16,3,FALSE)=$B960,VLOOKUP($A960,Spiele!$A$2:$F$16,4,FALSE),VLOOKUP($A960,Spiele!$A$2:$F$16,3,FALSE)))</f>
        <v/>
      </c>
      <c r="E960" s="18">
        <f>IF(Abschlüsse[[#This Row],[Ergeb]]="ET",0,COUNTIFS($A$2:$A960,$A960,$B$2:$B960,$B960,$L$2:$L960,"&lt;&gt;ET"))</f>
        <v>0</v>
      </c>
      <c r="F960" s="11"/>
      <c r="G960" s="12"/>
      <c r="H960" s="18">
        <f>COUNTIFS('Rote Karten'!$A$2:$A$4,$A960,'Rote Karten'!$D$2:$D$4,"&lt;&gt;"&amp;$B960,'Rote Karten'!$B$2:$B$4,"&lt;"&amp;$F960,'Rote Karten'!$C$2:$C$4,"&lt;="&amp;$G960)-COUNTIFS('Rote Karten'!$A$2:$A$4,$A960,'Rote Karten'!$D$2:$D$4,$B960,'Rote Karten'!$B$2:$B$4,"&lt;"&amp;$F960,'Rote Karten'!$C$2:$C$4,"&lt;="&amp;$G960)</f>
        <v>0</v>
      </c>
      <c r="I960" s="17" t="str">
        <f>IF(OR($L960="Tor",$L960="ET"),_xlfn.IFNA(IF(VLOOKUP($A960,Spiele!$A$2:$C$16,3,FALSE)=$B960,COUNTIFS($L$2:$L960,"Tor",$B$2:$B960,$B960,$A$2:$A960,$A960)+COUNTIFS($L$2:$L960,"ET",$B$2:$B960,$B960,$A$2:$A960,$A960)&amp;":"&amp;COUNTIFS($L$2:$L960,"Tor",$B$2:$B960,"&lt;&gt;"&amp;$B960,$A$2:$A960,$A960)+COUNTIFS($L$2:$L960,"ET",$B$2:$B960,"&lt;&gt;"&amp;$B960,$A$2:$A960,$A960),COUNTIFS($L$2:$L960,"Tor",$B$2:$B960,"&lt;&gt;"&amp;$B960,$A$2:$A960,$A960)+COUNTIFS($L$2:$L960,"ET",$B$2:$B960,"&lt;&gt;"&amp;$B960,$A$2:$A960,$A960)&amp;":"&amp;COUNTIFS($L$2:$L960,"Tor",$B$2:$B960,$B960,$A$2:$A960,$A960)+COUNTIFS($L$2:$L960,"ET",$B$2:$B960,$B960,$A$2:$A960,$A960)),""),"")</f>
        <v/>
      </c>
      <c r="J960" s="18" t="str">
        <f>_xlfn.IFNA(IF(VLOOKUP($A960,Spiele!$A$2:$D$16,3,FALSE)=$B960,(COUNTIFS($L$1:$L959,"Tor",$B$1:$B959,$B960,$A$1:$A959,$A960)+COUNTIFS($L$1:$L959,"ET",$B$1:$B959,$B960,$A$1:$A959,$A960))-(COUNTIFS($L$1:$L959,"Tor",$B$1:$B959,"&lt;&gt;"&amp;$B960,$A$1:$A959,$A960)+COUNTIFS($L$1:$L959,"ET",$B$1:$B959,"&lt;&gt;"&amp;$B960,$A$1:$A959,$A960)),(COUNTIFS($L$1:$L959,"Tor",$B$1:$B959,$B960,$A$1:$A959,$A960)+COUNTIFS($L$1:$L959,"ET",$B$1:$B959,$B960,$A$1:$A959,$A960))-(COUNTIFS($L$1:$L959,"Tor",$B$1:$B959,"&lt;&gt;"&amp;$B960,$A$1:$A959,$A960)+COUNTIFS($L$1:$L959,"ET",$B$1:$B959,"&lt;&gt;"&amp;$B960,$A$1:$A959,$A960))),"")</f>
        <v/>
      </c>
      <c r="O960" s="17"/>
      <c r="AC960" s="14"/>
      <c r="AD960" s="14"/>
      <c r="AE960" s="18"/>
      <c r="AH960" s="19">
        <f t="shared" si="58"/>
        <v>0</v>
      </c>
      <c r="AI960" s="19">
        <f t="shared" si="59"/>
        <v>180</v>
      </c>
      <c r="AM960" s="19">
        <f>IF(Abschlüsse[[#This Row],[Ergeb]]="ET","",SQRT(($AF960-$AK960)^2+($AG960-$AL960)^2))</f>
        <v>0</v>
      </c>
      <c r="AO960" s="13"/>
      <c r="AP960" s="13"/>
      <c r="AQ960" s="19" t="str">
        <f t="shared" si="60"/>
        <v/>
      </c>
      <c r="AU960" s="19" t="str">
        <f t="shared" si="61"/>
        <v/>
      </c>
    </row>
    <row r="961" spans="3:47" ht="25.05" customHeight="1">
      <c r="C961" s="17" t="str">
        <f>IF($A961="","",IF(VLOOKUP($A961,Spiele!$A$2:$D$16,3,FALSE)=$B961,"H","G"))</f>
        <v/>
      </c>
      <c r="D961" s="17" t="str">
        <f>IF($B961="","",IF(VLOOKUP($A961,Spiele!$A$2:$F$16,3,FALSE)=$B961,VLOOKUP($A961,Spiele!$A$2:$F$16,4,FALSE),VLOOKUP($A961,Spiele!$A$2:$F$16,3,FALSE)))</f>
        <v/>
      </c>
      <c r="E961" s="18">
        <f>IF(Abschlüsse[[#This Row],[Ergeb]]="ET",0,COUNTIFS($A$2:$A961,$A961,$B$2:$B961,$B961,$L$2:$L961,"&lt;&gt;ET"))</f>
        <v>0</v>
      </c>
      <c r="F961" s="11"/>
      <c r="G961" s="12"/>
      <c r="H961" s="18">
        <f>COUNTIFS('Rote Karten'!$A$2:$A$4,$A961,'Rote Karten'!$D$2:$D$4,"&lt;&gt;"&amp;$B961,'Rote Karten'!$B$2:$B$4,"&lt;"&amp;$F961,'Rote Karten'!$C$2:$C$4,"&lt;="&amp;$G961)-COUNTIFS('Rote Karten'!$A$2:$A$4,$A961,'Rote Karten'!$D$2:$D$4,$B961,'Rote Karten'!$B$2:$B$4,"&lt;"&amp;$F961,'Rote Karten'!$C$2:$C$4,"&lt;="&amp;$G961)</f>
        <v>0</v>
      </c>
      <c r="I961" s="17" t="str">
        <f>IF(OR($L961="Tor",$L961="ET"),_xlfn.IFNA(IF(VLOOKUP($A961,Spiele!$A$2:$C$16,3,FALSE)=$B961,COUNTIFS($L$2:$L961,"Tor",$B$2:$B961,$B961,$A$2:$A961,$A961)+COUNTIFS($L$2:$L961,"ET",$B$2:$B961,$B961,$A$2:$A961,$A961)&amp;":"&amp;COUNTIFS($L$2:$L961,"Tor",$B$2:$B961,"&lt;&gt;"&amp;$B961,$A$2:$A961,$A961)+COUNTIFS($L$2:$L961,"ET",$B$2:$B961,"&lt;&gt;"&amp;$B961,$A$2:$A961,$A961),COUNTIFS($L$2:$L961,"Tor",$B$2:$B961,"&lt;&gt;"&amp;$B961,$A$2:$A961,$A961)+COUNTIFS($L$2:$L961,"ET",$B$2:$B961,"&lt;&gt;"&amp;$B961,$A$2:$A961,$A961)&amp;":"&amp;COUNTIFS($L$2:$L961,"Tor",$B$2:$B961,$B961,$A$2:$A961,$A961)+COUNTIFS($L$2:$L961,"ET",$B$2:$B961,$B961,$A$2:$A961,$A961)),""),"")</f>
        <v/>
      </c>
      <c r="J961" s="18" t="str">
        <f>_xlfn.IFNA(IF(VLOOKUP($A961,Spiele!$A$2:$D$16,3,FALSE)=$B961,(COUNTIFS($L$1:$L960,"Tor",$B$1:$B960,$B961,$A$1:$A960,$A961)+COUNTIFS($L$1:$L960,"ET",$B$1:$B960,$B961,$A$1:$A960,$A961))-(COUNTIFS($L$1:$L960,"Tor",$B$1:$B960,"&lt;&gt;"&amp;$B961,$A$1:$A960,$A961)+COUNTIFS($L$1:$L960,"ET",$B$1:$B960,"&lt;&gt;"&amp;$B961,$A$1:$A960,$A961)),(COUNTIFS($L$1:$L960,"Tor",$B$1:$B960,$B961,$A$1:$A960,$A961)+COUNTIFS($L$1:$L960,"ET",$B$1:$B960,$B961,$A$1:$A960,$A961))-(COUNTIFS($L$1:$L960,"Tor",$B$1:$B960,"&lt;&gt;"&amp;$B961,$A$1:$A960,$A961)+COUNTIFS($L$1:$L960,"ET",$B$1:$B960,"&lt;&gt;"&amp;$B961,$A$1:$A960,$A961))),"")</f>
        <v/>
      </c>
      <c r="O961" s="17"/>
      <c r="AC961" s="14"/>
      <c r="AD961" s="14"/>
      <c r="AE961" s="18"/>
      <c r="AH961" s="19">
        <f t="shared" si="58"/>
        <v>0</v>
      </c>
      <c r="AI961" s="19">
        <f t="shared" si="59"/>
        <v>180</v>
      </c>
      <c r="AM961" s="19">
        <f>IF(Abschlüsse[[#This Row],[Ergeb]]="ET","",SQRT(($AF961-$AK961)^2+($AG961-$AL961)^2))</f>
        <v>0</v>
      </c>
      <c r="AO961" s="13"/>
      <c r="AP961" s="13"/>
      <c r="AQ961" s="19" t="str">
        <f t="shared" si="60"/>
        <v/>
      </c>
      <c r="AU961" s="19" t="str">
        <f t="shared" si="61"/>
        <v/>
      </c>
    </row>
    <row r="962" spans="3:47" ht="25.05" customHeight="1">
      <c r="C962" s="17" t="str">
        <f>IF($A962="","",IF(VLOOKUP($A962,Spiele!$A$2:$D$16,3,FALSE)=$B962,"H","G"))</f>
        <v/>
      </c>
      <c r="D962" s="17" t="str">
        <f>IF($B962="","",IF(VLOOKUP($A962,Spiele!$A$2:$F$16,3,FALSE)=$B962,VLOOKUP($A962,Spiele!$A$2:$F$16,4,FALSE),VLOOKUP($A962,Spiele!$A$2:$F$16,3,FALSE)))</f>
        <v/>
      </c>
      <c r="E962" s="18">
        <f>IF(Abschlüsse[[#This Row],[Ergeb]]="ET",0,COUNTIFS($A$2:$A962,$A962,$B$2:$B962,$B962,$L$2:$L962,"&lt;&gt;ET"))</f>
        <v>0</v>
      </c>
      <c r="F962" s="11"/>
      <c r="G962" s="12"/>
      <c r="H962" s="18">
        <f>COUNTIFS('Rote Karten'!$A$2:$A$4,$A962,'Rote Karten'!$D$2:$D$4,"&lt;&gt;"&amp;$B962,'Rote Karten'!$B$2:$B$4,"&lt;"&amp;$F962,'Rote Karten'!$C$2:$C$4,"&lt;="&amp;$G962)-COUNTIFS('Rote Karten'!$A$2:$A$4,$A962,'Rote Karten'!$D$2:$D$4,$B962,'Rote Karten'!$B$2:$B$4,"&lt;"&amp;$F962,'Rote Karten'!$C$2:$C$4,"&lt;="&amp;$G962)</f>
        <v>0</v>
      </c>
      <c r="I962" s="17" t="str">
        <f>IF(OR($L962="Tor",$L962="ET"),_xlfn.IFNA(IF(VLOOKUP($A962,Spiele!$A$2:$C$16,3,FALSE)=$B962,COUNTIFS($L$2:$L962,"Tor",$B$2:$B962,$B962,$A$2:$A962,$A962)+COUNTIFS($L$2:$L962,"ET",$B$2:$B962,$B962,$A$2:$A962,$A962)&amp;":"&amp;COUNTIFS($L$2:$L962,"Tor",$B$2:$B962,"&lt;&gt;"&amp;$B962,$A$2:$A962,$A962)+COUNTIFS($L$2:$L962,"ET",$B$2:$B962,"&lt;&gt;"&amp;$B962,$A$2:$A962,$A962),COUNTIFS($L$2:$L962,"Tor",$B$2:$B962,"&lt;&gt;"&amp;$B962,$A$2:$A962,$A962)+COUNTIFS($L$2:$L962,"ET",$B$2:$B962,"&lt;&gt;"&amp;$B962,$A$2:$A962,$A962)&amp;":"&amp;COUNTIFS($L$2:$L962,"Tor",$B$2:$B962,$B962,$A$2:$A962,$A962)+COUNTIFS($L$2:$L962,"ET",$B$2:$B962,$B962,$A$2:$A962,$A962)),""),"")</f>
        <v/>
      </c>
      <c r="J962" s="18" t="str">
        <f>_xlfn.IFNA(IF(VLOOKUP($A962,Spiele!$A$2:$D$16,3,FALSE)=$B962,(COUNTIFS($L$1:$L961,"Tor",$B$1:$B961,$B962,$A$1:$A961,$A962)+COUNTIFS($L$1:$L961,"ET",$B$1:$B961,$B962,$A$1:$A961,$A962))-(COUNTIFS($L$1:$L961,"Tor",$B$1:$B961,"&lt;&gt;"&amp;$B962,$A$1:$A961,$A962)+COUNTIFS($L$1:$L961,"ET",$B$1:$B961,"&lt;&gt;"&amp;$B962,$A$1:$A961,$A962)),(COUNTIFS($L$1:$L961,"Tor",$B$1:$B961,$B962,$A$1:$A961,$A962)+COUNTIFS($L$1:$L961,"ET",$B$1:$B961,$B962,$A$1:$A961,$A962))-(COUNTIFS($L$1:$L961,"Tor",$B$1:$B961,"&lt;&gt;"&amp;$B962,$A$1:$A961,$A962)+COUNTIFS($L$1:$L961,"ET",$B$1:$B961,"&lt;&gt;"&amp;$B962,$A$1:$A961,$A962))),"")</f>
        <v/>
      </c>
      <c r="O962" s="17"/>
      <c r="AC962" s="14"/>
      <c r="AD962" s="14"/>
      <c r="AE962" s="18"/>
      <c r="AH962" s="19">
        <f t="shared" si="58"/>
        <v>0</v>
      </c>
      <c r="AI962" s="19">
        <f t="shared" si="59"/>
        <v>180</v>
      </c>
      <c r="AM962" s="19">
        <f>IF(Abschlüsse[[#This Row],[Ergeb]]="ET","",SQRT(($AF962-$AK962)^2+($AG962-$AL962)^2))</f>
        <v>0</v>
      </c>
      <c r="AO962" s="13"/>
      <c r="AP962" s="13"/>
      <c r="AQ962" s="19" t="str">
        <f t="shared" si="60"/>
        <v/>
      </c>
      <c r="AU962" s="19" t="str">
        <f t="shared" si="61"/>
        <v/>
      </c>
    </row>
    <row r="963" spans="3:47" ht="25.05" customHeight="1">
      <c r="C963" s="17" t="str">
        <f>IF($A963="","",IF(VLOOKUP($A963,Spiele!$A$2:$D$16,3,FALSE)=$B963,"H","G"))</f>
        <v/>
      </c>
      <c r="D963" s="17" t="str">
        <f>IF($B963="","",IF(VLOOKUP($A963,Spiele!$A$2:$F$16,3,FALSE)=$B963,VLOOKUP($A963,Spiele!$A$2:$F$16,4,FALSE),VLOOKUP($A963,Spiele!$A$2:$F$16,3,FALSE)))</f>
        <v/>
      </c>
      <c r="E963" s="18">
        <f>IF(Abschlüsse[[#This Row],[Ergeb]]="ET",0,COUNTIFS($A$2:$A963,$A963,$B$2:$B963,$B963,$L$2:$L963,"&lt;&gt;ET"))</f>
        <v>0</v>
      </c>
      <c r="F963" s="11"/>
      <c r="G963" s="12"/>
      <c r="H963" s="18">
        <f>COUNTIFS('Rote Karten'!$A$2:$A$4,$A963,'Rote Karten'!$D$2:$D$4,"&lt;&gt;"&amp;$B963,'Rote Karten'!$B$2:$B$4,"&lt;"&amp;$F963,'Rote Karten'!$C$2:$C$4,"&lt;="&amp;$G963)-COUNTIFS('Rote Karten'!$A$2:$A$4,$A963,'Rote Karten'!$D$2:$D$4,$B963,'Rote Karten'!$B$2:$B$4,"&lt;"&amp;$F963,'Rote Karten'!$C$2:$C$4,"&lt;="&amp;$G963)</f>
        <v>0</v>
      </c>
      <c r="I963" s="17" t="str">
        <f>IF(OR($L963="Tor",$L963="ET"),_xlfn.IFNA(IF(VLOOKUP($A963,Spiele!$A$2:$C$16,3,FALSE)=$B963,COUNTIFS($L$2:$L963,"Tor",$B$2:$B963,$B963,$A$2:$A963,$A963)+COUNTIFS($L$2:$L963,"ET",$B$2:$B963,$B963,$A$2:$A963,$A963)&amp;":"&amp;COUNTIFS($L$2:$L963,"Tor",$B$2:$B963,"&lt;&gt;"&amp;$B963,$A$2:$A963,$A963)+COUNTIFS($L$2:$L963,"ET",$B$2:$B963,"&lt;&gt;"&amp;$B963,$A$2:$A963,$A963),COUNTIFS($L$2:$L963,"Tor",$B$2:$B963,"&lt;&gt;"&amp;$B963,$A$2:$A963,$A963)+COUNTIFS($L$2:$L963,"ET",$B$2:$B963,"&lt;&gt;"&amp;$B963,$A$2:$A963,$A963)&amp;":"&amp;COUNTIFS($L$2:$L963,"Tor",$B$2:$B963,$B963,$A$2:$A963,$A963)+COUNTIFS($L$2:$L963,"ET",$B$2:$B963,$B963,$A$2:$A963,$A963)),""),"")</f>
        <v/>
      </c>
      <c r="J963" s="18" t="str">
        <f>_xlfn.IFNA(IF(VLOOKUP($A963,Spiele!$A$2:$D$16,3,FALSE)=$B963,(COUNTIFS($L$1:$L962,"Tor",$B$1:$B962,$B963,$A$1:$A962,$A963)+COUNTIFS($L$1:$L962,"ET",$B$1:$B962,$B963,$A$1:$A962,$A963))-(COUNTIFS($L$1:$L962,"Tor",$B$1:$B962,"&lt;&gt;"&amp;$B963,$A$1:$A962,$A963)+COUNTIFS($L$1:$L962,"ET",$B$1:$B962,"&lt;&gt;"&amp;$B963,$A$1:$A962,$A963)),(COUNTIFS($L$1:$L962,"Tor",$B$1:$B962,$B963,$A$1:$A962,$A963)+COUNTIFS($L$1:$L962,"ET",$B$1:$B962,$B963,$A$1:$A962,$A963))-(COUNTIFS($L$1:$L962,"Tor",$B$1:$B962,"&lt;&gt;"&amp;$B963,$A$1:$A962,$A963)+COUNTIFS($L$1:$L962,"ET",$B$1:$B962,"&lt;&gt;"&amp;$B963,$A$1:$A962,$A963))),"")</f>
        <v/>
      </c>
      <c r="O963" s="17"/>
      <c r="AC963" s="14"/>
      <c r="AD963" s="14"/>
      <c r="AE963" s="18"/>
      <c r="AH963" s="19">
        <f t="shared" ref="AH963:AH1026" si="62">IF($L963="ET","",IF($AF963&gt;3.66,SQRT($AG963^2+($AF963-(7.32/2))^2),IF($AF963&lt;-3.66,SQRT($AG963^2+($AF963+(7.32/2))^2),$AG963)))</f>
        <v>0</v>
      </c>
      <c r="AI963" s="19">
        <f t="shared" ref="AI963:AI1026" si="63">IF($L963="ET","",IF(DEGREES(ATAN((7.32*$AG963)/($AG963^2+$AF963^2-(7.32/2)^2)))&lt;=0,180+DEGREES(ATAN((7.32*$AG963)/($AG963^2+$AF963^2-(7.32/2)^2))),DEGREES(ATAN((7.32*$AG963)/($AG963^2+$AF963^2-(7.32/2)^2)))))</f>
        <v>180</v>
      </c>
      <c r="AM963" s="19">
        <f>IF(Abschlüsse[[#This Row],[Ergeb]]="ET","",SQRT(($AF963-$AK963)^2+($AG963-$AL963)^2))</f>
        <v>0</v>
      </c>
      <c r="AO963" s="13"/>
      <c r="AP963" s="13"/>
      <c r="AQ963" s="19" t="str">
        <f t="shared" si="60"/>
        <v/>
      </c>
      <c r="AU963" s="19" t="str">
        <f t="shared" si="61"/>
        <v/>
      </c>
    </row>
    <row r="964" spans="3:47" ht="25.05" customHeight="1">
      <c r="C964" s="17" t="str">
        <f>IF($A964="","",IF(VLOOKUP($A964,Spiele!$A$2:$D$16,3,FALSE)=$B964,"H","G"))</f>
        <v/>
      </c>
      <c r="D964" s="17" t="str">
        <f>IF($B964="","",IF(VLOOKUP($A964,Spiele!$A$2:$F$16,3,FALSE)=$B964,VLOOKUP($A964,Spiele!$A$2:$F$16,4,FALSE),VLOOKUP($A964,Spiele!$A$2:$F$16,3,FALSE)))</f>
        <v/>
      </c>
      <c r="E964" s="18">
        <f>IF(Abschlüsse[[#This Row],[Ergeb]]="ET",0,COUNTIFS($A$2:$A964,$A964,$B$2:$B964,$B964,$L$2:$L964,"&lt;&gt;ET"))</f>
        <v>0</v>
      </c>
      <c r="F964" s="11"/>
      <c r="G964" s="12"/>
      <c r="H964" s="18">
        <f>COUNTIFS('Rote Karten'!$A$2:$A$4,$A964,'Rote Karten'!$D$2:$D$4,"&lt;&gt;"&amp;$B964,'Rote Karten'!$B$2:$B$4,"&lt;"&amp;$F964,'Rote Karten'!$C$2:$C$4,"&lt;="&amp;$G964)-COUNTIFS('Rote Karten'!$A$2:$A$4,$A964,'Rote Karten'!$D$2:$D$4,$B964,'Rote Karten'!$B$2:$B$4,"&lt;"&amp;$F964,'Rote Karten'!$C$2:$C$4,"&lt;="&amp;$G964)</f>
        <v>0</v>
      </c>
      <c r="I964" s="17" t="str">
        <f>IF(OR($L964="Tor",$L964="ET"),_xlfn.IFNA(IF(VLOOKUP($A964,Spiele!$A$2:$C$16,3,FALSE)=$B964,COUNTIFS($L$2:$L964,"Tor",$B$2:$B964,$B964,$A$2:$A964,$A964)+COUNTIFS($L$2:$L964,"ET",$B$2:$B964,$B964,$A$2:$A964,$A964)&amp;":"&amp;COUNTIFS($L$2:$L964,"Tor",$B$2:$B964,"&lt;&gt;"&amp;$B964,$A$2:$A964,$A964)+COUNTIFS($L$2:$L964,"ET",$B$2:$B964,"&lt;&gt;"&amp;$B964,$A$2:$A964,$A964),COUNTIFS($L$2:$L964,"Tor",$B$2:$B964,"&lt;&gt;"&amp;$B964,$A$2:$A964,$A964)+COUNTIFS($L$2:$L964,"ET",$B$2:$B964,"&lt;&gt;"&amp;$B964,$A$2:$A964,$A964)&amp;":"&amp;COUNTIFS($L$2:$L964,"Tor",$B$2:$B964,$B964,$A$2:$A964,$A964)+COUNTIFS($L$2:$L964,"ET",$B$2:$B964,$B964,$A$2:$A964,$A964)),""),"")</f>
        <v/>
      </c>
      <c r="J964" s="18" t="str">
        <f>_xlfn.IFNA(IF(VLOOKUP($A964,Spiele!$A$2:$D$16,3,FALSE)=$B964,(COUNTIFS($L$1:$L963,"Tor",$B$1:$B963,$B964,$A$1:$A963,$A964)+COUNTIFS($L$1:$L963,"ET",$B$1:$B963,$B964,$A$1:$A963,$A964))-(COUNTIFS($L$1:$L963,"Tor",$B$1:$B963,"&lt;&gt;"&amp;$B964,$A$1:$A963,$A964)+COUNTIFS($L$1:$L963,"ET",$B$1:$B963,"&lt;&gt;"&amp;$B964,$A$1:$A963,$A964)),(COUNTIFS($L$1:$L963,"Tor",$B$1:$B963,$B964,$A$1:$A963,$A964)+COUNTIFS($L$1:$L963,"ET",$B$1:$B963,$B964,$A$1:$A963,$A964))-(COUNTIFS($L$1:$L963,"Tor",$B$1:$B963,"&lt;&gt;"&amp;$B964,$A$1:$A963,$A964)+COUNTIFS($L$1:$L963,"ET",$B$1:$B963,"&lt;&gt;"&amp;$B964,$A$1:$A963,$A964))),"")</f>
        <v/>
      </c>
      <c r="O964" s="17"/>
      <c r="AC964" s="14"/>
      <c r="AD964" s="14"/>
      <c r="AE964" s="18"/>
      <c r="AH964" s="19">
        <f t="shared" si="62"/>
        <v>0</v>
      </c>
      <c r="AI964" s="19">
        <f t="shared" si="63"/>
        <v>180</v>
      </c>
      <c r="AM964" s="19">
        <f>IF(Abschlüsse[[#This Row],[Ergeb]]="ET","",SQRT(($AF964-$AK964)^2+($AG964-$AL964)^2))</f>
        <v>0</v>
      </c>
      <c r="AO964" s="13"/>
      <c r="AP964" s="13"/>
      <c r="AQ964" s="19" t="str">
        <f t="shared" si="60"/>
        <v/>
      </c>
      <c r="AU964" s="19" t="str">
        <f t="shared" si="61"/>
        <v/>
      </c>
    </row>
    <row r="965" spans="3:47" ht="25.05" customHeight="1">
      <c r="C965" s="17" t="str">
        <f>IF($A965="","",IF(VLOOKUP($A965,Spiele!$A$2:$D$16,3,FALSE)=$B965,"H","G"))</f>
        <v/>
      </c>
      <c r="D965" s="17" t="str">
        <f>IF($B965="","",IF(VLOOKUP($A965,Spiele!$A$2:$F$16,3,FALSE)=$B965,VLOOKUP($A965,Spiele!$A$2:$F$16,4,FALSE),VLOOKUP($A965,Spiele!$A$2:$F$16,3,FALSE)))</f>
        <v/>
      </c>
      <c r="E965" s="18">
        <f>IF(Abschlüsse[[#This Row],[Ergeb]]="ET",0,COUNTIFS($A$2:$A965,$A965,$B$2:$B965,$B965,$L$2:$L965,"&lt;&gt;ET"))</f>
        <v>0</v>
      </c>
      <c r="F965" s="11"/>
      <c r="G965" s="12"/>
      <c r="H965" s="18">
        <f>COUNTIFS('Rote Karten'!$A$2:$A$4,$A965,'Rote Karten'!$D$2:$D$4,"&lt;&gt;"&amp;$B965,'Rote Karten'!$B$2:$B$4,"&lt;"&amp;$F965,'Rote Karten'!$C$2:$C$4,"&lt;="&amp;$G965)-COUNTIFS('Rote Karten'!$A$2:$A$4,$A965,'Rote Karten'!$D$2:$D$4,$B965,'Rote Karten'!$B$2:$B$4,"&lt;"&amp;$F965,'Rote Karten'!$C$2:$C$4,"&lt;="&amp;$G965)</f>
        <v>0</v>
      </c>
      <c r="I965" s="17" t="str">
        <f>IF(OR($L965="Tor",$L965="ET"),_xlfn.IFNA(IF(VLOOKUP($A965,Spiele!$A$2:$C$16,3,FALSE)=$B965,COUNTIFS($L$2:$L965,"Tor",$B$2:$B965,$B965,$A$2:$A965,$A965)+COUNTIFS($L$2:$L965,"ET",$B$2:$B965,$B965,$A$2:$A965,$A965)&amp;":"&amp;COUNTIFS($L$2:$L965,"Tor",$B$2:$B965,"&lt;&gt;"&amp;$B965,$A$2:$A965,$A965)+COUNTIFS($L$2:$L965,"ET",$B$2:$B965,"&lt;&gt;"&amp;$B965,$A$2:$A965,$A965),COUNTIFS($L$2:$L965,"Tor",$B$2:$B965,"&lt;&gt;"&amp;$B965,$A$2:$A965,$A965)+COUNTIFS($L$2:$L965,"ET",$B$2:$B965,"&lt;&gt;"&amp;$B965,$A$2:$A965,$A965)&amp;":"&amp;COUNTIFS($L$2:$L965,"Tor",$B$2:$B965,$B965,$A$2:$A965,$A965)+COUNTIFS($L$2:$L965,"ET",$B$2:$B965,$B965,$A$2:$A965,$A965)),""),"")</f>
        <v/>
      </c>
      <c r="J965" s="18" t="str">
        <f>_xlfn.IFNA(IF(VLOOKUP($A965,Spiele!$A$2:$D$16,3,FALSE)=$B965,(COUNTIFS($L$1:$L964,"Tor",$B$1:$B964,$B965,$A$1:$A964,$A965)+COUNTIFS($L$1:$L964,"ET",$B$1:$B964,$B965,$A$1:$A964,$A965))-(COUNTIFS($L$1:$L964,"Tor",$B$1:$B964,"&lt;&gt;"&amp;$B965,$A$1:$A964,$A965)+COUNTIFS($L$1:$L964,"ET",$B$1:$B964,"&lt;&gt;"&amp;$B965,$A$1:$A964,$A965)),(COUNTIFS($L$1:$L964,"Tor",$B$1:$B964,$B965,$A$1:$A964,$A965)+COUNTIFS($L$1:$L964,"ET",$B$1:$B964,$B965,$A$1:$A964,$A965))-(COUNTIFS($L$1:$L964,"Tor",$B$1:$B964,"&lt;&gt;"&amp;$B965,$A$1:$A964,$A965)+COUNTIFS($L$1:$L964,"ET",$B$1:$B964,"&lt;&gt;"&amp;$B965,$A$1:$A964,$A965))),"")</f>
        <v/>
      </c>
      <c r="O965" s="17"/>
      <c r="AC965" s="14"/>
      <c r="AD965" s="14"/>
      <c r="AE965" s="18"/>
      <c r="AH965" s="19">
        <f t="shared" si="62"/>
        <v>0</v>
      </c>
      <c r="AI965" s="19">
        <f t="shared" si="63"/>
        <v>180</v>
      </c>
      <c r="AM965" s="19">
        <f>IF(Abschlüsse[[#This Row],[Ergeb]]="ET","",SQRT(($AF965-$AK965)^2+($AG965-$AL965)^2))</f>
        <v>0</v>
      </c>
      <c r="AO965" s="13"/>
      <c r="AP965" s="13"/>
      <c r="AQ965" s="19" t="str">
        <f t="shared" si="60"/>
        <v/>
      </c>
      <c r="AU965" s="19" t="str">
        <f t="shared" si="61"/>
        <v/>
      </c>
    </row>
    <row r="966" spans="3:47" ht="25.05" customHeight="1">
      <c r="C966" s="17" t="str">
        <f>IF($A966="","",IF(VLOOKUP($A966,Spiele!$A$2:$D$16,3,FALSE)=$B966,"H","G"))</f>
        <v/>
      </c>
      <c r="D966" s="17" t="str">
        <f>IF($B966="","",IF(VLOOKUP($A966,Spiele!$A$2:$F$16,3,FALSE)=$B966,VLOOKUP($A966,Spiele!$A$2:$F$16,4,FALSE),VLOOKUP($A966,Spiele!$A$2:$F$16,3,FALSE)))</f>
        <v/>
      </c>
      <c r="E966" s="18">
        <f>IF(Abschlüsse[[#This Row],[Ergeb]]="ET",0,COUNTIFS($A$2:$A966,$A966,$B$2:$B966,$B966,$L$2:$L966,"&lt;&gt;ET"))</f>
        <v>0</v>
      </c>
      <c r="F966" s="11"/>
      <c r="G966" s="12"/>
      <c r="H966" s="18">
        <f>COUNTIFS('Rote Karten'!$A$2:$A$4,$A966,'Rote Karten'!$D$2:$D$4,"&lt;&gt;"&amp;$B966,'Rote Karten'!$B$2:$B$4,"&lt;"&amp;$F966,'Rote Karten'!$C$2:$C$4,"&lt;="&amp;$G966)-COUNTIFS('Rote Karten'!$A$2:$A$4,$A966,'Rote Karten'!$D$2:$D$4,$B966,'Rote Karten'!$B$2:$B$4,"&lt;"&amp;$F966,'Rote Karten'!$C$2:$C$4,"&lt;="&amp;$G966)</f>
        <v>0</v>
      </c>
      <c r="I966" s="17" t="str">
        <f>IF(OR($L966="Tor",$L966="ET"),_xlfn.IFNA(IF(VLOOKUP($A966,Spiele!$A$2:$C$16,3,FALSE)=$B966,COUNTIFS($L$2:$L966,"Tor",$B$2:$B966,$B966,$A$2:$A966,$A966)+COUNTIFS($L$2:$L966,"ET",$B$2:$B966,$B966,$A$2:$A966,$A966)&amp;":"&amp;COUNTIFS($L$2:$L966,"Tor",$B$2:$B966,"&lt;&gt;"&amp;$B966,$A$2:$A966,$A966)+COUNTIFS($L$2:$L966,"ET",$B$2:$B966,"&lt;&gt;"&amp;$B966,$A$2:$A966,$A966),COUNTIFS($L$2:$L966,"Tor",$B$2:$B966,"&lt;&gt;"&amp;$B966,$A$2:$A966,$A966)+COUNTIFS($L$2:$L966,"ET",$B$2:$B966,"&lt;&gt;"&amp;$B966,$A$2:$A966,$A966)&amp;":"&amp;COUNTIFS($L$2:$L966,"Tor",$B$2:$B966,$B966,$A$2:$A966,$A966)+COUNTIFS($L$2:$L966,"ET",$B$2:$B966,$B966,$A$2:$A966,$A966)),""),"")</f>
        <v/>
      </c>
      <c r="J966" s="18" t="str">
        <f>_xlfn.IFNA(IF(VLOOKUP($A966,Spiele!$A$2:$D$16,3,FALSE)=$B966,(COUNTIFS($L$1:$L965,"Tor",$B$1:$B965,$B966,$A$1:$A965,$A966)+COUNTIFS($L$1:$L965,"ET",$B$1:$B965,$B966,$A$1:$A965,$A966))-(COUNTIFS($L$1:$L965,"Tor",$B$1:$B965,"&lt;&gt;"&amp;$B966,$A$1:$A965,$A966)+COUNTIFS($L$1:$L965,"ET",$B$1:$B965,"&lt;&gt;"&amp;$B966,$A$1:$A965,$A966)),(COUNTIFS($L$1:$L965,"Tor",$B$1:$B965,$B966,$A$1:$A965,$A966)+COUNTIFS($L$1:$L965,"ET",$B$1:$B965,$B966,$A$1:$A965,$A966))-(COUNTIFS($L$1:$L965,"Tor",$B$1:$B965,"&lt;&gt;"&amp;$B966,$A$1:$A965,$A966)+COUNTIFS($L$1:$L965,"ET",$B$1:$B965,"&lt;&gt;"&amp;$B966,$A$1:$A965,$A966))),"")</f>
        <v/>
      </c>
      <c r="O966" s="17"/>
      <c r="AC966" s="14"/>
      <c r="AD966" s="14"/>
      <c r="AE966" s="18"/>
      <c r="AH966" s="19">
        <f t="shared" si="62"/>
        <v>0</v>
      </c>
      <c r="AI966" s="19">
        <f t="shared" si="63"/>
        <v>180</v>
      </c>
      <c r="AM966" s="19">
        <f>IF(Abschlüsse[[#This Row],[Ergeb]]="ET","",SQRT(($AF966-$AK966)^2+($AG966-$AL966)^2))</f>
        <v>0</v>
      </c>
      <c r="AO966" s="13"/>
      <c r="AP966" s="13"/>
      <c r="AQ966" s="19" t="str">
        <f t="shared" si="60"/>
        <v/>
      </c>
      <c r="AU966" s="19" t="str">
        <f t="shared" si="61"/>
        <v/>
      </c>
    </row>
    <row r="967" spans="3:47" ht="25.05" customHeight="1">
      <c r="C967" s="17" t="str">
        <f>IF($A967="","",IF(VLOOKUP($A967,Spiele!$A$2:$D$16,3,FALSE)=$B967,"H","G"))</f>
        <v/>
      </c>
      <c r="D967" s="17" t="str">
        <f>IF($B967="","",IF(VLOOKUP($A967,Spiele!$A$2:$F$16,3,FALSE)=$B967,VLOOKUP($A967,Spiele!$A$2:$F$16,4,FALSE),VLOOKUP($A967,Spiele!$A$2:$F$16,3,FALSE)))</f>
        <v/>
      </c>
      <c r="E967" s="18">
        <f>IF(Abschlüsse[[#This Row],[Ergeb]]="ET",0,COUNTIFS($A$2:$A967,$A967,$B$2:$B967,$B967,$L$2:$L967,"&lt;&gt;ET"))</f>
        <v>0</v>
      </c>
      <c r="F967" s="11"/>
      <c r="G967" s="12"/>
      <c r="H967" s="18">
        <f>COUNTIFS('Rote Karten'!$A$2:$A$4,$A967,'Rote Karten'!$D$2:$D$4,"&lt;&gt;"&amp;$B967,'Rote Karten'!$B$2:$B$4,"&lt;"&amp;$F967,'Rote Karten'!$C$2:$C$4,"&lt;="&amp;$G967)-COUNTIFS('Rote Karten'!$A$2:$A$4,$A967,'Rote Karten'!$D$2:$D$4,$B967,'Rote Karten'!$B$2:$B$4,"&lt;"&amp;$F967,'Rote Karten'!$C$2:$C$4,"&lt;="&amp;$G967)</f>
        <v>0</v>
      </c>
      <c r="I967" s="17" t="str">
        <f>IF(OR($L967="Tor",$L967="ET"),_xlfn.IFNA(IF(VLOOKUP($A967,Spiele!$A$2:$C$16,3,FALSE)=$B967,COUNTIFS($L$2:$L967,"Tor",$B$2:$B967,$B967,$A$2:$A967,$A967)+COUNTIFS($L$2:$L967,"ET",$B$2:$B967,$B967,$A$2:$A967,$A967)&amp;":"&amp;COUNTIFS($L$2:$L967,"Tor",$B$2:$B967,"&lt;&gt;"&amp;$B967,$A$2:$A967,$A967)+COUNTIFS($L$2:$L967,"ET",$B$2:$B967,"&lt;&gt;"&amp;$B967,$A$2:$A967,$A967),COUNTIFS($L$2:$L967,"Tor",$B$2:$B967,"&lt;&gt;"&amp;$B967,$A$2:$A967,$A967)+COUNTIFS($L$2:$L967,"ET",$B$2:$B967,"&lt;&gt;"&amp;$B967,$A$2:$A967,$A967)&amp;":"&amp;COUNTIFS($L$2:$L967,"Tor",$B$2:$B967,$B967,$A$2:$A967,$A967)+COUNTIFS($L$2:$L967,"ET",$B$2:$B967,$B967,$A$2:$A967,$A967)),""),"")</f>
        <v/>
      </c>
      <c r="J967" s="18" t="str">
        <f>_xlfn.IFNA(IF(VLOOKUP($A967,Spiele!$A$2:$D$16,3,FALSE)=$B967,(COUNTIFS($L$1:$L966,"Tor",$B$1:$B966,$B967,$A$1:$A966,$A967)+COUNTIFS($L$1:$L966,"ET",$B$1:$B966,$B967,$A$1:$A966,$A967))-(COUNTIFS($L$1:$L966,"Tor",$B$1:$B966,"&lt;&gt;"&amp;$B967,$A$1:$A966,$A967)+COUNTIFS($L$1:$L966,"ET",$B$1:$B966,"&lt;&gt;"&amp;$B967,$A$1:$A966,$A967)),(COUNTIFS($L$1:$L966,"Tor",$B$1:$B966,$B967,$A$1:$A966,$A967)+COUNTIFS($L$1:$L966,"ET",$B$1:$B966,$B967,$A$1:$A966,$A967))-(COUNTIFS($L$1:$L966,"Tor",$B$1:$B966,"&lt;&gt;"&amp;$B967,$A$1:$A966,$A967)+COUNTIFS($L$1:$L966,"ET",$B$1:$B966,"&lt;&gt;"&amp;$B967,$A$1:$A966,$A967))),"")</f>
        <v/>
      </c>
      <c r="O967" s="17"/>
      <c r="AC967" s="14"/>
      <c r="AD967" s="14"/>
      <c r="AE967" s="18"/>
      <c r="AH967" s="19">
        <f t="shared" si="62"/>
        <v>0</v>
      </c>
      <c r="AI967" s="19">
        <f t="shared" si="63"/>
        <v>180</v>
      </c>
      <c r="AM967" s="19">
        <f>IF(Abschlüsse[[#This Row],[Ergeb]]="ET","",SQRT(($AF967-$AK967)^2+($AG967-$AL967)^2))</f>
        <v>0</v>
      </c>
      <c r="AO967" s="13"/>
      <c r="AP967" s="13"/>
      <c r="AQ967" s="19" t="str">
        <f t="shared" si="60"/>
        <v/>
      </c>
      <c r="AU967" s="19" t="str">
        <f t="shared" si="61"/>
        <v/>
      </c>
    </row>
    <row r="968" spans="3:47" ht="25.05" customHeight="1">
      <c r="C968" s="17" t="str">
        <f>IF($A968="","",IF(VLOOKUP($A968,Spiele!$A$2:$D$16,3,FALSE)=$B968,"H","G"))</f>
        <v/>
      </c>
      <c r="D968" s="17" t="str">
        <f>IF($B968="","",IF(VLOOKUP($A968,Spiele!$A$2:$F$16,3,FALSE)=$B968,VLOOKUP($A968,Spiele!$A$2:$F$16,4,FALSE),VLOOKUP($A968,Spiele!$A$2:$F$16,3,FALSE)))</f>
        <v/>
      </c>
      <c r="E968" s="18">
        <f>IF(Abschlüsse[[#This Row],[Ergeb]]="ET",0,COUNTIFS($A$2:$A968,$A968,$B$2:$B968,$B968,$L$2:$L968,"&lt;&gt;ET"))</f>
        <v>0</v>
      </c>
      <c r="F968" s="11"/>
      <c r="G968" s="12"/>
      <c r="H968" s="18">
        <f>COUNTIFS('Rote Karten'!$A$2:$A$4,$A968,'Rote Karten'!$D$2:$D$4,"&lt;&gt;"&amp;$B968,'Rote Karten'!$B$2:$B$4,"&lt;"&amp;$F968,'Rote Karten'!$C$2:$C$4,"&lt;="&amp;$G968)-COUNTIFS('Rote Karten'!$A$2:$A$4,$A968,'Rote Karten'!$D$2:$D$4,$B968,'Rote Karten'!$B$2:$B$4,"&lt;"&amp;$F968,'Rote Karten'!$C$2:$C$4,"&lt;="&amp;$G968)</f>
        <v>0</v>
      </c>
      <c r="I968" s="17" t="str">
        <f>IF(OR($L968="Tor",$L968="ET"),_xlfn.IFNA(IF(VLOOKUP($A968,Spiele!$A$2:$C$16,3,FALSE)=$B968,COUNTIFS($L$2:$L968,"Tor",$B$2:$B968,$B968,$A$2:$A968,$A968)+COUNTIFS($L$2:$L968,"ET",$B$2:$B968,$B968,$A$2:$A968,$A968)&amp;":"&amp;COUNTIFS($L$2:$L968,"Tor",$B$2:$B968,"&lt;&gt;"&amp;$B968,$A$2:$A968,$A968)+COUNTIFS($L$2:$L968,"ET",$B$2:$B968,"&lt;&gt;"&amp;$B968,$A$2:$A968,$A968),COUNTIFS($L$2:$L968,"Tor",$B$2:$B968,"&lt;&gt;"&amp;$B968,$A$2:$A968,$A968)+COUNTIFS($L$2:$L968,"ET",$B$2:$B968,"&lt;&gt;"&amp;$B968,$A$2:$A968,$A968)&amp;":"&amp;COUNTIFS($L$2:$L968,"Tor",$B$2:$B968,$B968,$A$2:$A968,$A968)+COUNTIFS($L$2:$L968,"ET",$B$2:$B968,$B968,$A$2:$A968,$A968)),""),"")</f>
        <v/>
      </c>
      <c r="J968" s="18" t="str">
        <f>_xlfn.IFNA(IF(VLOOKUP($A968,Spiele!$A$2:$D$16,3,FALSE)=$B968,(COUNTIFS($L$1:$L967,"Tor",$B$1:$B967,$B968,$A$1:$A967,$A968)+COUNTIFS($L$1:$L967,"ET",$B$1:$B967,$B968,$A$1:$A967,$A968))-(COUNTIFS($L$1:$L967,"Tor",$B$1:$B967,"&lt;&gt;"&amp;$B968,$A$1:$A967,$A968)+COUNTIFS($L$1:$L967,"ET",$B$1:$B967,"&lt;&gt;"&amp;$B968,$A$1:$A967,$A968)),(COUNTIFS($L$1:$L967,"Tor",$B$1:$B967,$B968,$A$1:$A967,$A968)+COUNTIFS($L$1:$L967,"ET",$B$1:$B967,$B968,$A$1:$A967,$A968))-(COUNTIFS($L$1:$L967,"Tor",$B$1:$B967,"&lt;&gt;"&amp;$B968,$A$1:$A967,$A968)+COUNTIFS($L$1:$L967,"ET",$B$1:$B967,"&lt;&gt;"&amp;$B968,$A$1:$A967,$A968))),"")</f>
        <v/>
      </c>
      <c r="O968" s="17"/>
      <c r="AC968" s="14"/>
      <c r="AD968" s="14"/>
      <c r="AE968" s="18"/>
      <c r="AH968" s="19">
        <f t="shared" si="62"/>
        <v>0</v>
      </c>
      <c r="AI968" s="19">
        <f t="shared" si="63"/>
        <v>180</v>
      </c>
      <c r="AM968" s="19">
        <f>IF(Abschlüsse[[#This Row],[Ergeb]]="ET","",SQRT(($AF968-$AK968)^2+($AG968-$AL968)^2))</f>
        <v>0</v>
      </c>
      <c r="AO968" s="13"/>
      <c r="AP968" s="13"/>
      <c r="AQ968" s="19" t="str">
        <f t="shared" si="60"/>
        <v/>
      </c>
      <c r="AU968" s="19" t="str">
        <f t="shared" si="61"/>
        <v/>
      </c>
    </row>
    <row r="969" spans="3:47" ht="25.05" customHeight="1">
      <c r="C969" s="17" t="str">
        <f>IF($A969="","",IF(VLOOKUP($A969,Spiele!$A$2:$D$16,3,FALSE)=$B969,"H","G"))</f>
        <v/>
      </c>
      <c r="D969" s="17" t="str">
        <f>IF($B969="","",IF(VLOOKUP($A969,Spiele!$A$2:$F$16,3,FALSE)=$B969,VLOOKUP($A969,Spiele!$A$2:$F$16,4,FALSE),VLOOKUP($A969,Spiele!$A$2:$F$16,3,FALSE)))</f>
        <v/>
      </c>
      <c r="E969" s="18">
        <f>IF(Abschlüsse[[#This Row],[Ergeb]]="ET",0,COUNTIFS($A$2:$A969,$A969,$B$2:$B969,$B969,$L$2:$L969,"&lt;&gt;ET"))</f>
        <v>0</v>
      </c>
      <c r="F969" s="11"/>
      <c r="G969" s="12"/>
      <c r="H969" s="18">
        <f>COUNTIFS('Rote Karten'!$A$2:$A$4,$A969,'Rote Karten'!$D$2:$D$4,"&lt;&gt;"&amp;$B969,'Rote Karten'!$B$2:$B$4,"&lt;"&amp;$F969,'Rote Karten'!$C$2:$C$4,"&lt;="&amp;$G969)-COUNTIFS('Rote Karten'!$A$2:$A$4,$A969,'Rote Karten'!$D$2:$D$4,$B969,'Rote Karten'!$B$2:$B$4,"&lt;"&amp;$F969,'Rote Karten'!$C$2:$C$4,"&lt;="&amp;$G969)</f>
        <v>0</v>
      </c>
      <c r="I969" s="17" t="str">
        <f>IF(OR($L969="Tor",$L969="ET"),_xlfn.IFNA(IF(VLOOKUP($A969,Spiele!$A$2:$C$16,3,FALSE)=$B969,COUNTIFS($L$2:$L969,"Tor",$B$2:$B969,$B969,$A$2:$A969,$A969)+COUNTIFS($L$2:$L969,"ET",$B$2:$B969,$B969,$A$2:$A969,$A969)&amp;":"&amp;COUNTIFS($L$2:$L969,"Tor",$B$2:$B969,"&lt;&gt;"&amp;$B969,$A$2:$A969,$A969)+COUNTIFS($L$2:$L969,"ET",$B$2:$B969,"&lt;&gt;"&amp;$B969,$A$2:$A969,$A969),COUNTIFS($L$2:$L969,"Tor",$B$2:$B969,"&lt;&gt;"&amp;$B969,$A$2:$A969,$A969)+COUNTIFS($L$2:$L969,"ET",$B$2:$B969,"&lt;&gt;"&amp;$B969,$A$2:$A969,$A969)&amp;":"&amp;COUNTIFS($L$2:$L969,"Tor",$B$2:$B969,$B969,$A$2:$A969,$A969)+COUNTIFS($L$2:$L969,"ET",$B$2:$B969,$B969,$A$2:$A969,$A969)),""),"")</f>
        <v/>
      </c>
      <c r="J969" s="18" t="str">
        <f>_xlfn.IFNA(IF(VLOOKUP($A969,Spiele!$A$2:$D$16,3,FALSE)=$B969,(COUNTIFS($L$1:$L968,"Tor",$B$1:$B968,$B969,$A$1:$A968,$A969)+COUNTIFS($L$1:$L968,"ET",$B$1:$B968,$B969,$A$1:$A968,$A969))-(COUNTIFS($L$1:$L968,"Tor",$B$1:$B968,"&lt;&gt;"&amp;$B969,$A$1:$A968,$A969)+COUNTIFS($L$1:$L968,"ET",$B$1:$B968,"&lt;&gt;"&amp;$B969,$A$1:$A968,$A969)),(COUNTIFS($L$1:$L968,"Tor",$B$1:$B968,$B969,$A$1:$A968,$A969)+COUNTIFS($L$1:$L968,"ET",$B$1:$B968,$B969,$A$1:$A968,$A969))-(COUNTIFS($L$1:$L968,"Tor",$B$1:$B968,"&lt;&gt;"&amp;$B969,$A$1:$A968,$A969)+COUNTIFS($L$1:$L968,"ET",$B$1:$B968,"&lt;&gt;"&amp;$B969,$A$1:$A968,$A969))),"")</f>
        <v/>
      </c>
      <c r="O969" s="17"/>
      <c r="AC969" s="14"/>
      <c r="AD969" s="14"/>
      <c r="AE969" s="18"/>
      <c r="AH969" s="19">
        <f t="shared" si="62"/>
        <v>0</v>
      </c>
      <c r="AI969" s="19">
        <f t="shared" si="63"/>
        <v>180</v>
      </c>
      <c r="AM969" s="19">
        <f>IF(Abschlüsse[[#This Row],[Ergeb]]="ET","",SQRT(($AF969-$AK969)^2+($AG969-$AL969)^2))</f>
        <v>0</v>
      </c>
      <c r="AO969" s="13"/>
      <c r="AP969" s="13"/>
      <c r="AQ969" s="19" t="str">
        <f t="shared" si="60"/>
        <v/>
      </c>
      <c r="AU969" s="19" t="str">
        <f t="shared" si="61"/>
        <v/>
      </c>
    </row>
    <row r="970" spans="3:47" ht="25.05" customHeight="1">
      <c r="C970" s="17" t="str">
        <f>IF($A970="","",IF(VLOOKUP($A970,Spiele!$A$2:$D$16,3,FALSE)=$B970,"H","G"))</f>
        <v/>
      </c>
      <c r="D970" s="17" t="str">
        <f>IF($B970="","",IF(VLOOKUP($A970,Spiele!$A$2:$F$16,3,FALSE)=$B970,VLOOKUP($A970,Spiele!$A$2:$F$16,4,FALSE),VLOOKUP($A970,Spiele!$A$2:$F$16,3,FALSE)))</f>
        <v/>
      </c>
      <c r="E970" s="18">
        <f>IF(Abschlüsse[[#This Row],[Ergeb]]="ET",0,COUNTIFS($A$2:$A970,$A970,$B$2:$B970,$B970,$L$2:$L970,"&lt;&gt;ET"))</f>
        <v>0</v>
      </c>
      <c r="F970" s="11"/>
      <c r="G970" s="12"/>
      <c r="H970" s="18">
        <f>COUNTIFS('Rote Karten'!$A$2:$A$4,$A970,'Rote Karten'!$D$2:$D$4,"&lt;&gt;"&amp;$B970,'Rote Karten'!$B$2:$B$4,"&lt;"&amp;$F970,'Rote Karten'!$C$2:$C$4,"&lt;="&amp;$G970)-COUNTIFS('Rote Karten'!$A$2:$A$4,$A970,'Rote Karten'!$D$2:$D$4,$B970,'Rote Karten'!$B$2:$B$4,"&lt;"&amp;$F970,'Rote Karten'!$C$2:$C$4,"&lt;="&amp;$G970)</f>
        <v>0</v>
      </c>
      <c r="I970" s="17" t="str">
        <f>IF(OR($L970="Tor",$L970="ET"),_xlfn.IFNA(IF(VLOOKUP($A970,Spiele!$A$2:$C$16,3,FALSE)=$B970,COUNTIFS($L$2:$L970,"Tor",$B$2:$B970,$B970,$A$2:$A970,$A970)+COUNTIFS($L$2:$L970,"ET",$B$2:$B970,$B970,$A$2:$A970,$A970)&amp;":"&amp;COUNTIFS($L$2:$L970,"Tor",$B$2:$B970,"&lt;&gt;"&amp;$B970,$A$2:$A970,$A970)+COUNTIFS($L$2:$L970,"ET",$B$2:$B970,"&lt;&gt;"&amp;$B970,$A$2:$A970,$A970),COUNTIFS($L$2:$L970,"Tor",$B$2:$B970,"&lt;&gt;"&amp;$B970,$A$2:$A970,$A970)+COUNTIFS($L$2:$L970,"ET",$B$2:$B970,"&lt;&gt;"&amp;$B970,$A$2:$A970,$A970)&amp;":"&amp;COUNTIFS($L$2:$L970,"Tor",$B$2:$B970,$B970,$A$2:$A970,$A970)+COUNTIFS($L$2:$L970,"ET",$B$2:$B970,$B970,$A$2:$A970,$A970)),""),"")</f>
        <v/>
      </c>
      <c r="J970" s="18" t="str">
        <f>_xlfn.IFNA(IF(VLOOKUP($A970,Spiele!$A$2:$D$16,3,FALSE)=$B970,(COUNTIFS($L$1:$L969,"Tor",$B$1:$B969,$B970,$A$1:$A969,$A970)+COUNTIFS($L$1:$L969,"ET",$B$1:$B969,$B970,$A$1:$A969,$A970))-(COUNTIFS($L$1:$L969,"Tor",$B$1:$B969,"&lt;&gt;"&amp;$B970,$A$1:$A969,$A970)+COUNTIFS($L$1:$L969,"ET",$B$1:$B969,"&lt;&gt;"&amp;$B970,$A$1:$A969,$A970)),(COUNTIFS($L$1:$L969,"Tor",$B$1:$B969,$B970,$A$1:$A969,$A970)+COUNTIFS($L$1:$L969,"ET",$B$1:$B969,$B970,$A$1:$A969,$A970))-(COUNTIFS($L$1:$L969,"Tor",$B$1:$B969,"&lt;&gt;"&amp;$B970,$A$1:$A969,$A970)+COUNTIFS($L$1:$L969,"ET",$B$1:$B969,"&lt;&gt;"&amp;$B970,$A$1:$A969,$A970))),"")</f>
        <v/>
      </c>
      <c r="O970" s="17"/>
      <c r="AC970" s="14"/>
      <c r="AD970" s="14"/>
      <c r="AE970" s="18"/>
      <c r="AH970" s="19">
        <f t="shared" si="62"/>
        <v>0</v>
      </c>
      <c r="AI970" s="19">
        <f t="shared" si="63"/>
        <v>180</v>
      </c>
      <c r="AM970" s="19">
        <f>IF(Abschlüsse[[#This Row],[Ergeb]]="ET","",SQRT(($AF970-$AK970)^2+($AG970-$AL970)^2))</f>
        <v>0</v>
      </c>
      <c r="AO970" s="13"/>
      <c r="AP970" s="13"/>
      <c r="AQ970" s="19" t="str">
        <f t="shared" si="60"/>
        <v/>
      </c>
      <c r="AU970" s="19" t="str">
        <f t="shared" si="61"/>
        <v/>
      </c>
    </row>
    <row r="971" spans="3:47" ht="25.05" customHeight="1">
      <c r="C971" s="17" t="str">
        <f>IF($A971="","",IF(VLOOKUP($A971,Spiele!$A$2:$D$16,3,FALSE)=$B971,"H","G"))</f>
        <v/>
      </c>
      <c r="D971" s="17" t="str">
        <f>IF($B971="","",IF(VLOOKUP($A971,Spiele!$A$2:$F$16,3,FALSE)=$B971,VLOOKUP($A971,Spiele!$A$2:$F$16,4,FALSE),VLOOKUP($A971,Spiele!$A$2:$F$16,3,FALSE)))</f>
        <v/>
      </c>
      <c r="E971" s="18">
        <f>IF(Abschlüsse[[#This Row],[Ergeb]]="ET",0,COUNTIFS($A$2:$A971,$A971,$B$2:$B971,$B971,$L$2:$L971,"&lt;&gt;ET"))</f>
        <v>0</v>
      </c>
      <c r="F971" s="11"/>
      <c r="G971" s="12"/>
      <c r="H971" s="18">
        <f>COUNTIFS('Rote Karten'!$A$2:$A$4,$A971,'Rote Karten'!$D$2:$D$4,"&lt;&gt;"&amp;$B971,'Rote Karten'!$B$2:$B$4,"&lt;"&amp;$F971,'Rote Karten'!$C$2:$C$4,"&lt;="&amp;$G971)-COUNTIFS('Rote Karten'!$A$2:$A$4,$A971,'Rote Karten'!$D$2:$D$4,$B971,'Rote Karten'!$B$2:$B$4,"&lt;"&amp;$F971,'Rote Karten'!$C$2:$C$4,"&lt;="&amp;$G971)</f>
        <v>0</v>
      </c>
      <c r="I971" s="17" t="str">
        <f>IF(OR($L971="Tor",$L971="ET"),_xlfn.IFNA(IF(VLOOKUP($A971,Spiele!$A$2:$C$16,3,FALSE)=$B971,COUNTIFS($L$2:$L971,"Tor",$B$2:$B971,$B971,$A$2:$A971,$A971)+COUNTIFS($L$2:$L971,"ET",$B$2:$B971,$B971,$A$2:$A971,$A971)&amp;":"&amp;COUNTIFS($L$2:$L971,"Tor",$B$2:$B971,"&lt;&gt;"&amp;$B971,$A$2:$A971,$A971)+COUNTIFS($L$2:$L971,"ET",$B$2:$B971,"&lt;&gt;"&amp;$B971,$A$2:$A971,$A971),COUNTIFS($L$2:$L971,"Tor",$B$2:$B971,"&lt;&gt;"&amp;$B971,$A$2:$A971,$A971)+COUNTIFS($L$2:$L971,"ET",$B$2:$B971,"&lt;&gt;"&amp;$B971,$A$2:$A971,$A971)&amp;":"&amp;COUNTIFS($L$2:$L971,"Tor",$B$2:$B971,$B971,$A$2:$A971,$A971)+COUNTIFS($L$2:$L971,"ET",$B$2:$B971,$B971,$A$2:$A971,$A971)),""),"")</f>
        <v/>
      </c>
      <c r="J971" s="18" t="str">
        <f>_xlfn.IFNA(IF(VLOOKUP($A971,Spiele!$A$2:$D$16,3,FALSE)=$B971,(COUNTIFS($L$1:$L970,"Tor",$B$1:$B970,$B971,$A$1:$A970,$A971)+COUNTIFS($L$1:$L970,"ET",$B$1:$B970,$B971,$A$1:$A970,$A971))-(COUNTIFS($L$1:$L970,"Tor",$B$1:$B970,"&lt;&gt;"&amp;$B971,$A$1:$A970,$A971)+COUNTIFS($L$1:$L970,"ET",$B$1:$B970,"&lt;&gt;"&amp;$B971,$A$1:$A970,$A971)),(COUNTIFS($L$1:$L970,"Tor",$B$1:$B970,$B971,$A$1:$A970,$A971)+COUNTIFS($L$1:$L970,"ET",$B$1:$B970,$B971,$A$1:$A970,$A971))-(COUNTIFS($L$1:$L970,"Tor",$B$1:$B970,"&lt;&gt;"&amp;$B971,$A$1:$A970,$A971)+COUNTIFS($L$1:$L970,"ET",$B$1:$B970,"&lt;&gt;"&amp;$B971,$A$1:$A970,$A971))),"")</f>
        <v/>
      </c>
      <c r="O971" s="17"/>
      <c r="AC971" s="14"/>
      <c r="AD971" s="14"/>
      <c r="AE971" s="18"/>
      <c r="AH971" s="19">
        <f t="shared" si="62"/>
        <v>0</v>
      </c>
      <c r="AI971" s="19">
        <f t="shared" si="63"/>
        <v>180</v>
      </c>
      <c r="AM971" s="19">
        <f>IF(Abschlüsse[[#This Row],[Ergeb]]="ET","",SQRT(($AF971-$AK971)^2+($AG971-$AL971)^2))</f>
        <v>0</v>
      </c>
      <c r="AO971" s="13"/>
      <c r="AP971" s="13"/>
      <c r="AQ971" s="19" t="str">
        <f t="shared" si="60"/>
        <v/>
      </c>
      <c r="AU971" s="19" t="str">
        <f t="shared" si="61"/>
        <v/>
      </c>
    </row>
    <row r="972" spans="3:47" ht="25.05" customHeight="1">
      <c r="C972" s="17" t="str">
        <f>IF($A972="","",IF(VLOOKUP($A972,Spiele!$A$2:$D$16,3,FALSE)=$B972,"H","G"))</f>
        <v/>
      </c>
      <c r="D972" s="17" t="str">
        <f>IF($B972="","",IF(VLOOKUP($A972,Spiele!$A$2:$F$16,3,FALSE)=$B972,VLOOKUP($A972,Spiele!$A$2:$F$16,4,FALSE),VLOOKUP($A972,Spiele!$A$2:$F$16,3,FALSE)))</f>
        <v/>
      </c>
      <c r="E972" s="18">
        <f>IF(Abschlüsse[[#This Row],[Ergeb]]="ET",0,COUNTIFS($A$2:$A972,$A972,$B$2:$B972,$B972,$L$2:$L972,"&lt;&gt;ET"))</f>
        <v>0</v>
      </c>
      <c r="F972" s="11"/>
      <c r="G972" s="12"/>
      <c r="H972" s="18">
        <f>COUNTIFS('Rote Karten'!$A$2:$A$4,$A972,'Rote Karten'!$D$2:$D$4,"&lt;&gt;"&amp;$B972,'Rote Karten'!$B$2:$B$4,"&lt;"&amp;$F972,'Rote Karten'!$C$2:$C$4,"&lt;="&amp;$G972)-COUNTIFS('Rote Karten'!$A$2:$A$4,$A972,'Rote Karten'!$D$2:$D$4,$B972,'Rote Karten'!$B$2:$B$4,"&lt;"&amp;$F972,'Rote Karten'!$C$2:$C$4,"&lt;="&amp;$G972)</f>
        <v>0</v>
      </c>
      <c r="I972" s="17" t="str">
        <f>IF(OR($L972="Tor",$L972="ET"),_xlfn.IFNA(IF(VLOOKUP($A972,Spiele!$A$2:$C$16,3,FALSE)=$B972,COUNTIFS($L$2:$L972,"Tor",$B$2:$B972,$B972,$A$2:$A972,$A972)+COUNTIFS($L$2:$L972,"ET",$B$2:$B972,$B972,$A$2:$A972,$A972)&amp;":"&amp;COUNTIFS($L$2:$L972,"Tor",$B$2:$B972,"&lt;&gt;"&amp;$B972,$A$2:$A972,$A972)+COUNTIFS($L$2:$L972,"ET",$B$2:$B972,"&lt;&gt;"&amp;$B972,$A$2:$A972,$A972),COUNTIFS($L$2:$L972,"Tor",$B$2:$B972,"&lt;&gt;"&amp;$B972,$A$2:$A972,$A972)+COUNTIFS($L$2:$L972,"ET",$B$2:$B972,"&lt;&gt;"&amp;$B972,$A$2:$A972,$A972)&amp;":"&amp;COUNTIFS($L$2:$L972,"Tor",$B$2:$B972,$B972,$A$2:$A972,$A972)+COUNTIFS($L$2:$L972,"ET",$B$2:$B972,$B972,$A$2:$A972,$A972)),""),"")</f>
        <v/>
      </c>
      <c r="J972" s="18" t="str">
        <f>_xlfn.IFNA(IF(VLOOKUP($A972,Spiele!$A$2:$D$16,3,FALSE)=$B972,(COUNTIFS($L$1:$L971,"Tor",$B$1:$B971,$B972,$A$1:$A971,$A972)+COUNTIFS($L$1:$L971,"ET",$B$1:$B971,$B972,$A$1:$A971,$A972))-(COUNTIFS($L$1:$L971,"Tor",$B$1:$B971,"&lt;&gt;"&amp;$B972,$A$1:$A971,$A972)+COUNTIFS($L$1:$L971,"ET",$B$1:$B971,"&lt;&gt;"&amp;$B972,$A$1:$A971,$A972)),(COUNTIFS($L$1:$L971,"Tor",$B$1:$B971,$B972,$A$1:$A971,$A972)+COUNTIFS($L$1:$L971,"ET",$B$1:$B971,$B972,$A$1:$A971,$A972))-(COUNTIFS($L$1:$L971,"Tor",$B$1:$B971,"&lt;&gt;"&amp;$B972,$A$1:$A971,$A972)+COUNTIFS($L$1:$L971,"ET",$B$1:$B971,"&lt;&gt;"&amp;$B972,$A$1:$A971,$A972))),"")</f>
        <v/>
      </c>
      <c r="O972" s="17"/>
      <c r="AC972" s="14"/>
      <c r="AD972" s="14"/>
      <c r="AE972" s="18"/>
      <c r="AH972" s="19">
        <f t="shared" si="62"/>
        <v>0</v>
      </c>
      <c r="AI972" s="19">
        <f t="shared" si="63"/>
        <v>180</v>
      </c>
      <c r="AM972" s="19">
        <f>IF(Abschlüsse[[#This Row],[Ergeb]]="ET","",SQRT(($AF972-$AK972)^2+($AG972-$AL972)^2))</f>
        <v>0</v>
      </c>
      <c r="AO972" s="13"/>
      <c r="AP972" s="13"/>
      <c r="AQ972" s="19" t="str">
        <f t="shared" si="60"/>
        <v/>
      </c>
      <c r="AU972" s="19" t="str">
        <f t="shared" si="61"/>
        <v/>
      </c>
    </row>
    <row r="973" spans="3:47" ht="25.05" customHeight="1">
      <c r="C973" s="17" t="str">
        <f>IF($A973="","",IF(VLOOKUP($A973,Spiele!$A$2:$D$16,3,FALSE)=$B973,"H","G"))</f>
        <v/>
      </c>
      <c r="D973" s="17" t="str">
        <f>IF($B973="","",IF(VLOOKUP($A973,Spiele!$A$2:$F$16,3,FALSE)=$B973,VLOOKUP($A973,Spiele!$A$2:$F$16,4,FALSE),VLOOKUP($A973,Spiele!$A$2:$F$16,3,FALSE)))</f>
        <v/>
      </c>
      <c r="E973" s="18">
        <f>IF(Abschlüsse[[#This Row],[Ergeb]]="ET",0,COUNTIFS($A$2:$A973,$A973,$B$2:$B973,$B973,$L$2:$L973,"&lt;&gt;ET"))</f>
        <v>0</v>
      </c>
      <c r="F973" s="11"/>
      <c r="G973" s="12"/>
      <c r="H973" s="18">
        <f>COUNTIFS('Rote Karten'!$A$2:$A$4,$A973,'Rote Karten'!$D$2:$D$4,"&lt;&gt;"&amp;$B973,'Rote Karten'!$B$2:$B$4,"&lt;"&amp;$F973,'Rote Karten'!$C$2:$C$4,"&lt;="&amp;$G973)-COUNTIFS('Rote Karten'!$A$2:$A$4,$A973,'Rote Karten'!$D$2:$D$4,$B973,'Rote Karten'!$B$2:$B$4,"&lt;"&amp;$F973,'Rote Karten'!$C$2:$C$4,"&lt;="&amp;$G973)</f>
        <v>0</v>
      </c>
      <c r="I973" s="17" t="str">
        <f>IF(OR($L973="Tor",$L973="ET"),_xlfn.IFNA(IF(VLOOKUP($A973,Spiele!$A$2:$C$16,3,FALSE)=$B973,COUNTIFS($L$2:$L973,"Tor",$B$2:$B973,$B973,$A$2:$A973,$A973)+COUNTIFS($L$2:$L973,"ET",$B$2:$B973,$B973,$A$2:$A973,$A973)&amp;":"&amp;COUNTIFS($L$2:$L973,"Tor",$B$2:$B973,"&lt;&gt;"&amp;$B973,$A$2:$A973,$A973)+COUNTIFS($L$2:$L973,"ET",$B$2:$B973,"&lt;&gt;"&amp;$B973,$A$2:$A973,$A973),COUNTIFS($L$2:$L973,"Tor",$B$2:$B973,"&lt;&gt;"&amp;$B973,$A$2:$A973,$A973)+COUNTIFS($L$2:$L973,"ET",$B$2:$B973,"&lt;&gt;"&amp;$B973,$A$2:$A973,$A973)&amp;":"&amp;COUNTIFS($L$2:$L973,"Tor",$B$2:$B973,$B973,$A$2:$A973,$A973)+COUNTIFS($L$2:$L973,"ET",$B$2:$B973,$B973,$A$2:$A973,$A973)),""),"")</f>
        <v/>
      </c>
      <c r="J973" s="18" t="str">
        <f>_xlfn.IFNA(IF(VLOOKUP($A973,Spiele!$A$2:$D$16,3,FALSE)=$B973,(COUNTIFS($L$1:$L972,"Tor",$B$1:$B972,$B973,$A$1:$A972,$A973)+COUNTIFS($L$1:$L972,"ET",$B$1:$B972,$B973,$A$1:$A972,$A973))-(COUNTIFS($L$1:$L972,"Tor",$B$1:$B972,"&lt;&gt;"&amp;$B973,$A$1:$A972,$A973)+COUNTIFS($L$1:$L972,"ET",$B$1:$B972,"&lt;&gt;"&amp;$B973,$A$1:$A972,$A973)),(COUNTIFS($L$1:$L972,"Tor",$B$1:$B972,$B973,$A$1:$A972,$A973)+COUNTIFS($L$1:$L972,"ET",$B$1:$B972,$B973,$A$1:$A972,$A973))-(COUNTIFS($L$1:$L972,"Tor",$B$1:$B972,"&lt;&gt;"&amp;$B973,$A$1:$A972,$A973)+COUNTIFS($L$1:$L972,"ET",$B$1:$B972,"&lt;&gt;"&amp;$B973,$A$1:$A972,$A973))),"")</f>
        <v/>
      </c>
      <c r="O973" s="17"/>
      <c r="AC973" s="14"/>
      <c r="AD973" s="14"/>
      <c r="AE973" s="18"/>
      <c r="AH973" s="19">
        <f t="shared" si="62"/>
        <v>0</v>
      </c>
      <c r="AI973" s="19">
        <f t="shared" si="63"/>
        <v>180</v>
      </c>
      <c r="AM973" s="19">
        <f>IF(Abschlüsse[[#This Row],[Ergeb]]="ET","",SQRT(($AF973-$AK973)^2+($AG973-$AL973)^2))</f>
        <v>0</v>
      </c>
      <c r="AO973" s="13"/>
      <c r="AP973" s="13"/>
      <c r="AQ973" s="19" t="str">
        <f t="shared" si="60"/>
        <v/>
      </c>
      <c r="AU973" s="19" t="str">
        <f t="shared" si="61"/>
        <v/>
      </c>
    </row>
    <row r="974" spans="3:47" ht="25.05" customHeight="1">
      <c r="C974" s="17" t="str">
        <f>IF($A974="","",IF(VLOOKUP($A974,Spiele!$A$2:$D$16,3,FALSE)=$B974,"H","G"))</f>
        <v/>
      </c>
      <c r="D974" s="17" t="str">
        <f>IF($B974="","",IF(VLOOKUP($A974,Spiele!$A$2:$F$16,3,FALSE)=$B974,VLOOKUP($A974,Spiele!$A$2:$F$16,4,FALSE),VLOOKUP($A974,Spiele!$A$2:$F$16,3,FALSE)))</f>
        <v/>
      </c>
      <c r="E974" s="18">
        <f>IF(Abschlüsse[[#This Row],[Ergeb]]="ET",0,COUNTIFS($A$2:$A974,$A974,$B$2:$B974,$B974,$L$2:$L974,"&lt;&gt;ET"))</f>
        <v>0</v>
      </c>
      <c r="F974" s="11"/>
      <c r="G974" s="12"/>
      <c r="H974" s="18">
        <f>COUNTIFS('Rote Karten'!$A$2:$A$4,$A974,'Rote Karten'!$D$2:$D$4,"&lt;&gt;"&amp;$B974,'Rote Karten'!$B$2:$B$4,"&lt;"&amp;$F974,'Rote Karten'!$C$2:$C$4,"&lt;="&amp;$G974)-COUNTIFS('Rote Karten'!$A$2:$A$4,$A974,'Rote Karten'!$D$2:$D$4,$B974,'Rote Karten'!$B$2:$B$4,"&lt;"&amp;$F974,'Rote Karten'!$C$2:$C$4,"&lt;="&amp;$G974)</f>
        <v>0</v>
      </c>
      <c r="I974" s="17" t="str">
        <f>IF(OR($L974="Tor",$L974="ET"),_xlfn.IFNA(IF(VLOOKUP($A974,Spiele!$A$2:$C$16,3,FALSE)=$B974,COUNTIFS($L$2:$L974,"Tor",$B$2:$B974,$B974,$A$2:$A974,$A974)+COUNTIFS($L$2:$L974,"ET",$B$2:$B974,$B974,$A$2:$A974,$A974)&amp;":"&amp;COUNTIFS($L$2:$L974,"Tor",$B$2:$B974,"&lt;&gt;"&amp;$B974,$A$2:$A974,$A974)+COUNTIFS($L$2:$L974,"ET",$B$2:$B974,"&lt;&gt;"&amp;$B974,$A$2:$A974,$A974),COUNTIFS($L$2:$L974,"Tor",$B$2:$B974,"&lt;&gt;"&amp;$B974,$A$2:$A974,$A974)+COUNTIFS($L$2:$L974,"ET",$B$2:$B974,"&lt;&gt;"&amp;$B974,$A$2:$A974,$A974)&amp;":"&amp;COUNTIFS($L$2:$L974,"Tor",$B$2:$B974,$B974,$A$2:$A974,$A974)+COUNTIFS($L$2:$L974,"ET",$B$2:$B974,$B974,$A$2:$A974,$A974)),""),"")</f>
        <v/>
      </c>
      <c r="J974" s="18" t="str">
        <f>_xlfn.IFNA(IF(VLOOKUP($A974,Spiele!$A$2:$D$16,3,FALSE)=$B974,(COUNTIFS($L$1:$L973,"Tor",$B$1:$B973,$B974,$A$1:$A973,$A974)+COUNTIFS($L$1:$L973,"ET",$B$1:$B973,$B974,$A$1:$A973,$A974))-(COUNTIFS($L$1:$L973,"Tor",$B$1:$B973,"&lt;&gt;"&amp;$B974,$A$1:$A973,$A974)+COUNTIFS($L$1:$L973,"ET",$B$1:$B973,"&lt;&gt;"&amp;$B974,$A$1:$A973,$A974)),(COUNTIFS($L$1:$L973,"Tor",$B$1:$B973,$B974,$A$1:$A973,$A974)+COUNTIFS($L$1:$L973,"ET",$B$1:$B973,$B974,$A$1:$A973,$A974))-(COUNTIFS($L$1:$L973,"Tor",$B$1:$B973,"&lt;&gt;"&amp;$B974,$A$1:$A973,$A974)+COUNTIFS($L$1:$L973,"ET",$B$1:$B973,"&lt;&gt;"&amp;$B974,$A$1:$A973,$A974))),"")</f>
        <v/>
      </c>
      <c r="O974" s="17"/>
      <c r="AC974" s="14"/>
      <c r="AD974" s="14"/>
      <c r="AE974" s="18"/>
      <c r="AH974" s="19">
        <f t="shared" si="62"/>
        <v>0</v>
      </c>
      <c r="AI974" s="19">
        <f t="shared" si="63"/>
        <v>180</v>
      </c>
      <c r="AM974" s="19">
        <f>IF(Abschlüsse[[#This Row],[Ergeb]]="ET","",SQRT(($AF974-$AK974)^2+($AG974-$AL974)^2))</f>
        <v>0</v>
      </c>
      <c r="AO974" s="13"/>
      <c r="AP974" s="13"/>
      <c r="AQ974" s="19" t="str">
        <f t="shared" si="60"/>
        <v/>
      </c>
      <c r="AU974" s="19" t="str">
        <f t="shared" si="61"/>
        <v/>
      </c>
    </row>
    <row r="975" spans="3:47" ht="25.05" customHeight="1">
      <c r="C975" s="17" t="str">
        <f>IF($A975="","",IF(VLOOKUP($A975,Spiele!$A$2:$D$16,3,FALSE)=$B975,"H","G"))</f>
        <v/>
      </c>
      <c r="D975" s="17" t="str">
        <f>IF($B975="","",IF(VLOOKUP($A975,Spiele!$A$2:$F$16,3,FALSE)=$B975,VLOOKUP($A975,Spiele!$A$2:$F$16,4,FALSE),VLOOKUP($A975,Spiele!$A$2:$F$16,3,FALSE)))</f>
        <v/>
      </c>
      <c r="E975" s="18">
        <f>IF(Abschlüsse[[#This Row],[Ergeb]]="ET",0,COUNTIFS($A$2:$A975,$A975,$B$2:$B975,$B975,$L$2:$L975,"&lt;&gt;ET"))</f>
        <v>0</v>
      </c>
      <c r="F975" s="11"/>
      <c r="G975" s="12"/>
      <c r="H975" s="18">
        <f>COUNTIFS('Rote Karten'!$A$2:$A$4,$A975,'Rote Karten'!$D$2:$D$4,"&lt;&gt;"&amp;$B975,'Rote Karten'!$B$2:$B$4,"&lt;"&amp;$F975,'Rote Karten'!$C$2:$C$4,"&lt;="&amp;$G975)-COUNTIFS('Rote Karten'!$A$2:$A$4,$A975,'Rote Karten'!$D$2:$D$4,$B975,'Rote Karten'!$B$2:$B$4,"&lt;"&amp;$F975,'Rote Karten'!$C$2:$C$4,"&lt;="&amp;$G975)</f>
        <v>0</v>
      </c>
      <c r="I975" s="17" t="str">
        <f>IF(OR($L975="Tor",$L975="ET"),_xlfn.IFNA(IF(VLOOKUP($A975,Spiele!$A$2:$C$16,3,FALSE)=$B975,COUNTIFS($L$2:$L975,"Tor",$B$2:$B975,$B975,$A$2:$A975,$A975)+COUNTIFS($L$2:$L975,"ET",$B$2:$B975,$B975,$A$2:$A975,$A975)&amp;":"&amp;COUNTIFS($L$2:$L975,"Tor",$B$2:$B975,"&lt;&gt;"&amp;$B975,$A$2:$A975,$A975)+COUNTIFS($L$2:$L975,"ET",$B$2:$B975,"&lt;&gt;"&amp;$B975,$A$2:$A975,$A975),COUNTIFS($L$2:$L975,"Tor",$B$2:$B975,"&lt;&gt;"&amp;$B975,$A$2:$A975,$A975)+COUNTIFS($L$2:$L975,"ET",$B$2:$B975,"&lt;&gt;"&amp;$B975,$A$2:$A975,$A975)&amp;":"&amp;COUNTIFS($L$2:$L975,"Tor",$B$2:$B975,$B975,$A$2:$A975,$A975)+COUNTIFS($L$2:$L975,"ET",$B$2:$B975,$B975,$A$2:$A975,$A975)),""),"")</f>
        <v/>
      </c>
      <c r="J975" s="18" t="str">
        <f>_xlfn.IFNA(IF(VLOOKUP($A975,Spiele!$A$2:$D$16,3,FALSE)=$B975,(COUNTIFS($L$1:$L974,"Tor",$B$1:$B974,$B975,$A$1:$A974,$A975)+COUNTIFS($L$1:$L974,"ET",$B$1:$B974,$B975,$A$1:$A974,$A975))-(COUNTIFS($L$1:$L974,"Tor",$B$1:$B974,"&lt;&gt;"&amp;$B975,$A$1:$A974,$A975)+COUNTIFS($L$1:$L974,"ET",$B$1:$B974,"&lt;&gt;"&amp;$B975,$A$1:$A974,$A975)),(COUNTIFS($L$1:$L974,"Tor",$B$1:$B974,$B975,$A$1:$A974,$A975)+COUNTIFS($L$1:$L974,"ET",$B$1:$B974,$B975,$A$1:$A974,$A975))-(COUNTIFS($L$1:$L974,"Tor",$B$1:$B974,"&lt;&gt;"&amp;$B975,$A$1:$A974,$A975)+COUNTIFS($L$1:$L974,"ET",$B$1:$B974,"&lt;&gt;"&amp;$B975,$A$1:$A974,$A975))),"")</f>
        <v/>
      </c>
      <c r="O975" s="17"/>
      <c r="AC975" s="14"/>
      <c r="AD975" s="14"/>
      <c r="AE975" s="18"/>
      <c r="AH975" s="19">
        <f t="shared" si="62"/>
        <v>0</v>
      </c>
      <c r="AI975" s="19">
        <f t="shared" si="63"/>
        <v>180</v>
      </c>
      <c r="AM975" s="19">
        <f>IF(Abschlüsse[[#This Row],[Ergeb]]="ET","",SQRT(($AF975-$AK975)^2+($AG975-$AL975)^2))</f>
        <v>0</v>
      </c>
      <c r="AO975" s="13"/>
      <c r="AP975" s="13"/>
      <c r="AQ975" s="19" t="str">
        <f t="shared" si="60"/>
        <v/>
      </c>
      <c r="AU975" s="19" t="str">
        <f t="shared" si="61"/>
        <v/>
      </c>
    </row>
    <row r="976" spans="3:47" ht="25.05" customHeight="1">
      <c r="C976" s="17" t="str">
        <f>IF($A976="","",IF(VLOOKUP($A976,Spiele!$A$2:$D$16,3,FALSE)=$B976,"H","G"))</f>
        <v/>
      </c>
      <c r="D976" s="17" t="str">
        <f>IF($B976="","",IF(VLOOKUP($A976,Spiele!$A$2:$F$16,3,FALSE)=$B976,VLOOKUP($A976,Spiele!$A$2:$F$16,4,FALSE),VLOOKUP($A976,Spiele!$A$2:$F$16,3,FALSE)))</f>
        <v/>
      </c>
      <c r="E976" s="18">
        <f>IF(Abschlüsse[[#This Row],[Ergeb]]="ET",0,COUNTIFS($A$2:$A976,$A976,$B$2:$B976,$B976,$L$2:$L976,"&lt;&gt;ET"))</f>
        <v>0</v>
      </c>
      <c r="F976" s="11"/>
      <c r="G976" s="12"/>
      <c r="H976" s="18">
        <f>COUNTIFS('Rote Karten'!$A$2:$A$4,$A976,'Rote Karten'!$D$2:$D$4,"&lt;&gt;"&amp;$B976,'Rote Karten'!$B$2:$B$4,"&lt;"&amp;$F976,'Rote Karten'!$C$2:$C$4,"&lt;="&amp;$G976)-COUNTIFS('Rote Karten'!$A$2:$A$4,$A976,'Rote Karten'!$D$2:$D$4,$B976,'Rote Karten'!$B$2:$B$4,"&lt;"&amp;$F976,'Rote Karten'!$C$2:$C$4,"&lt;="&amp;$G976)</f>
        <v>0</v>
      </c>
      <c r="I976" s="17" t="str">
        <f>IF(OR($L976="Tor",$L976="ET"),_xlfn.IFNA(IF(VLOOKUP($A976,Spiele!$A$2:$C$16,3,FALSE)=$B976,COUNTIFS($L$2:$L976,"Tor",$B$2:$B976,$B976,$A$2:$A976,$A976)+COUNTIFS($L$2:$L976,"ET",$B$2:$B976,$B976,$A$2:$A976,$A976)&amp;":"&amp;COUNTIFS($L$2:$L976,"Tor",$B$2:$B976,"&lt;&gt;"&amp;$B976,$A$2:$A976,$A976)+COUNTIFS($L$2:$L976,"ET",$B$2:$B976,"&lt;&gt;"&amp;$B976,$A$2:$A976,$A976),COUNTIFS($L$2:$L976,"Tor",$B$2:$B976,"&lt;&gt;"&amp;$B976,$A$2:$A976,$A976)+COUNTIFS($L$2:$L976,"ET",$B$2:$B976,"&lt;&gt;"&amp;$B976,$A$2:$A976,$A976)&amp;":"&amp;COUNTIFS($L$2:$L976,"Tor",$B$2:$B976,$B976,$A$2:$A976,$A976)+COUNTIFS($L$2:$L976,"ET",$B$2:$B976,$B976,$A$2:$A976,$A976)),""),"")</f>
        <v/>
      </c>
      <c r="J976" s="18" t="str">
        <f>_xlfn.IFNA(IF(VLOOKUP($A976,Spiele!$A$2:$D$16,3,FALSE)=$B976,(COUNTIFS($L$1:$L975,"Tor",$B$1:$B975,$B976,$A$1:$A975,$A976)+COUNTIFS($L$1:$L975,"ET",$B$1:$B975,$B976,$A$1:$A975,$A976))-(COUNTIFS($L$1:$L975,"Tor",$B$1:$B975,"&lt;&gt;"&amp;$B976,$A$1:$A975,$A976)+COUNTIFS($L$1:$L975,"ET",$B$1:$B975,"&lt;&gt;"&amp;$B976,$A$1:$A975,$A976)),(COUNTIFS($L$1:$L975,"Tor",$B$1:$B975,$B976,$A$1:$A975,$A976)+COUNTIFS($L$1:$L975,"ET",$B$1:$B975,$B976,$A$1:$A975,$A976))-(COUNTIFS($L$1:$L975,"Tor",$B$1:$B975,"&lt;&gt;"&amp;$B976,$A$1:$A975,$A976)+COUNTIFS($L$1:$L975,"ET",$B$1:$B975,"&lt;&gt;"&amp;$B976,$A$1:$A975,$A976))),"")</f>
        <v/>
      </c>
      <c r="O976" s="17"/>
      <c r="AC976" s="14"/>
      <c r="AD976" s="14"/>
      <c r="AE976" s="18"/>
      <c r="AH976" s="19">
        <f t="shared" si="62"/>
        <v>0</v>
      </c>
      <c r="AI976" s="19">
        <f t="shared" si="63"/>
        <v>180</v>
      </c>
      <c r="AM976" s="19">
        <f>IF(Abschlüsse[[#This Row],[Ergeb]]="ET","",SQRT(($AF976-$AK976)^2+($AG976-$AL976)^2))</f>
        <v>0</v>
      </c>
      <c r="AO976" s="13"/>
      <c r="AP976" s="13"/>
      <c r="AQ976" s="19" t="str">
        <f t="shared" si="60"/>
        <v/>
      </c>
      <c r="AU976" s="19" t="str">
        <f t="shared" si="61"/>
        <v/>
      </c>
    </row>
    <row r="977" spans="3:47" ht="25.05" customHeight="1">
      <c r="C977" s="17" t="str">
        <f>IF($A977="","",IF(VLOOKUP($A977,Spiele!$A$2:$D$16,3,FALSE)=$B977,"H","G"))</f>
        <v/>
      </c>
      <c r="D977" s="17" t="str">
        <f>IF($B977="","",IF(VLOOKUP($A977,Spiele!$A$2:$F$16,3,FALSE)=$B977,VLOOKUP($A977,Spiele!$A$2:$F$16,4,FALSE),VLOOKUP($A977,Spiele!$A$2:$F$16,3,FALSE)))</f>
        <v/>
      </c>
      <c r="E977" s="18">
        <f>IF(Abschlüsse[[#This Row],[Ergeb]]="ET",0,COUNTIFS($A$2:$A977,$A977,$B$2:$B977,$B977,$L$2:$L977,"&lt;&gt;ET"))</f>
        <v>0</v>
      </c>
      <c r="F977" s="11"/>
      <c r="G977" s="12"/>
      <c r="H977" s="18">
        <f>COUNTIFS('Rote Karten'!$A$2:$A$4,$A977,'Rote Karten'!$D$2:$D$4,"&lt;&gt;"&amp;$B977,'Rote Karten'!$B$2:$B$4,"&lt;"&amp;$F977,'Rote Karten'!$C$2:$C$4,"&lt;="&amp;$G977)-COUNTIFS('Rote Karten'!$A$2:$A$4,$A977,'Rote Karten'!$D$2:$D$4,$B977,'Rote Karten'!$B$2:$B$4,"&lt;"&amp;$F977,'Rote Karten'!$C$2:$C$4,"&lt;="&amp;$G977)</f>
        <v>0</v>
      </c>
      <c r="I977" s="17" t="str">
        <f>IF(OR($L977="Tor",$L977="ET"),_xlfn.IFNA(IF(VLOOKUP($A977,Spiele!$A$2:$C$16,3,FALSE)=$B977,COUNTIFS($L$2:$L977,"Tor",$B$2:$B977,$B977,$A$2:$A977,$A977)+COUNTIFS($L$2:$L977,"ET",$B$2:$B977,$B977,$A$2:$A977,$A977)&amp;":"&amp;COUNTIFS($L$2:$L977,"Tor",$B$2:$B977,"&lt;&gt;"&amp;$B977,$A$2:$A977,$A977)+COUNTIFS($L$2:$L977,"ET",$B$2:$B977,"&lt;&gt;"&amp;$B977,$A$2:$A977,$A977),COUNTIFS($L$2:$L977,"Tor",$B$2:$B977,"&lt;&gt;"&amp;$B977,$A$2:$A977,$A977)+COUNTIFS($L$2:$L977,"ET",$B$2:$B977,"&lt;&gt;"&amp;$B977,$A$2:$A977,$A977)&amp;":"&amp;COUNTIFS($L$2:$L977,"Tor",$B$2:$B977,$B977,$A$2:$A977,$A977)+COUNTIFS($L$2:$L977,"ET",$B$2:$B977,$B977,$A$2:$A977,$A977)),""),"")</f>
        <v/>
      </c>
      <c r="J977" s="18" t="str">
        <f>_xlfn.IFNA(IF(VLOOKUP($A977,Spiele!$A$2:$D$16,3,FALSE)=$B977,(COUNTIFS($L$1:$L976,"Tor",$B$1:$B976,$B977,$A$1:$A976,$A977)+COUNTIFS($L$1:$L976,"ET",$B$1:$B976,$B977,$A$1:$A976,$A977))-(COUNTIFS($L$1:$L976,"Tor",$B$1:$B976,"&lt;&gt;"&amp;$B977,$A$1:$A976,$A977)+COUNTIFS($L$1:$L976,"ET",$B$1:$B976,"&lt;&gt;"&amp;$B977,$A$1:$A976,$A977)),(COUNTIFS($L$1:$L976,"Tor",$B$1:$B976,$B977,$A$1:$A976,$A977)+COUNTIFS($L$1:$L976,"ET",$B$1:$B976,$B977,$A$1:$A976,$A977))-(COUNTIFS($L$1:$L976,"Tor",$B$1:$B976,"&lt;&gt;"&amp;$B977,$A$1:$A976,$A977)+COUNTIFS($L$1:$L976,"ET",$B$1:$B976,"&lt;&gt;"&amp;$B977,$A$1:$A976,$A977))),"")</f>
        <v/>
      </c>
      <c r="O977" s="17"/>
      <c r="AC977" s="14"/>
      <c r="AD977" s="14"/>
      <c r="AE977" s="18"/>
      <c r="AH977" s="19">
        <f t="shared" si="62"/>
        <v>0</v>
      </c>
      <c r="AI977" s="19">
        <f t="shared" si="63"/>
        <v>180</v>
      </c>
      <c r="AM977" s="19">
        <f>IF(Abschlüsse[[#This Row],[Ergeb]]="ET","",SQRT(($AF977-$AK977)^2+($AG977-$AL977)^2))</f>
        <v>0</v>
      </c>
      <c r="AO977" s="13"/>
      <c r="AP977" s="13"/>
      <c r="AQ977" s="19" t="str">
        <f t="shared" si="60"/>
        <v/>
      </c>
      <c r="AU977" s="19" t="str">
        <f t="shared" si="61"/>
        <v/>
      </c>
    </row>
    <row r="978" spans="3:47" ht="25.05" customHeight="1">
      <c r="C978" s="17" t="str">
        <f>IF($A978="","",IF(VLOOKUP($A978,Spiele!$A$2:$D$16,3,FALSE)=$B978,"H","G"))</f>
        <v/>
      </c>
      <c r="D978" s="17" t="str">
        <f>IF($B978="","",IF(VLOOKUP($A978,Spiele!$A$2:$F$16,3,FALSE)=$B978,VLOOKUP($A978,Spiele!$A$2:$F$16,4,FALSE),VLOOKUP($A978,Spiele!$A$2:$F$16,3,FALSE)))</f>
        <v/>
      </c>
      <c r="E978" s="18">
        <f>IF(Abschlüsse[[#This Row],[Ergeb]]="ET",0,COUNTIFS($A$2:$A978,$A978,$B$2:$B978,$B978,$L$2:$L978,"&lt;&gt;ET"))</f>
        <v>0</v>
      </c>
      <c r="F978" s="11"/>
      <c r="G978" s="12"/>
      <c r="H978" s="18">
        <f>COUNTIFS('Rote Karten'!$A$2:$A$4,$A978,'Rote Karten'!$D$2:$D$4,"&lt;&gt;"&amp;$B978,'Rote Karten'!$B$2:$B$4,"&lt;"&amp;$F978,'Rote Karten'!$C$2:$C$4,"&lt;="&amp;$G978)-COUNTIFS('Rote Karten'!$A$2:$A$4,$A978,'Rote Karten'!$D$2:$D$4,$B978,'Rote Karten'!$B$2:$B$4,"&lt;"&amp;$F978,'Rote Karten'!$C$2:$C$4,"&lt;="&amp;$G978)</f>
        <v>0</v>
      </c>
      <c r="I978" s="17" t="str">
        <f>IF(OR($L978="Tor",$L978="ET"),_xlfn.IFNA(IF(VLOOKUP($A978,Spiele!$A$2:$C$16,3,FALSE)=$B978,COUNTIFS($L$2:$L978,"Tor",$B$2:$B978,$B978,$A$2:$A978,$A978)+COUNTIFS($L$2:$L978,"ET",$B$2:$B978,$B978,$A$2:$A978,$A978)&amp;":"&amp;COUNTIFS($L$2:$L978,"Tor",$B$2:$B978,"&lt;&gt;"&amp;$B978,$A$2:$A978,$A978)+COUNTIFS($L$2:$L978,"ET",$B$2:$B978,"&lt;&gt;"&amp;$B978,$A$2:$A978,$A978),COUNTIFS($L$2:$L978,"Tor",$B$2:$B978,"&lt;&gt;"&amp;$B978,$A$2:$A978,$A978)+COUNTIFS($L$2:$L978,"ET",$B$2:$B978,"&lt;&gt;"&amp;$B978,$A$2:$A978,$A978)&amp;":"&amp;COUNTIFS($L$2:$L978,"Tor",$B$2:$B978,$B978,$A$2:$A978,$A978)+COUNTIFS($L$2:$L978,"ET",$B$2:$B978,$B978,$A$2:$A978,$A978)),""),"")</f>
        <v/>
      </c>
      <c r="J978" s="18" t="str">
        <f>_xlfn.IFNA(IF(VLOOKUP($A978,Spiele!$A$2:$D$16,3,FALSE)=$B978,(COUNTIFS($L$1:$L977,"Tor",$B$1:$B977,$B978,$A$1:$A977,$A978)+COUNTIFS($L$1:$L977,"ET",$B$1:$B977,$B978,$A$1:$A977,$A978))-(COUNTIFS($L$1:$L977,"Tor",$B$1:$B977,"&lt;&gt;"&amp;$B978,$A$1:$A977,$A978)+COUNTIFS($L$1:$L977,"ET",$B$1:$B977,"&lt;&gt;"&amp;$B978,$A$1:$A977,$A978)),(COUNTIFS($L$1:$L977,"Tor",$B$1:$B977,$B978,$A$1:$A977,$A978)+COUNTIFS($L$1:$L977,"ET",$B$1:$B977,$B978,$A$1:$A977,$A978))-(COUNTIFS($L$1:$L977,"Tor",$B$1:$B977,"&lt;&gt;"&amp;$B978,$A$1:$A977,$A978)+COUNTIFS($L$1:$L977,"ET",$B$1:$B977,"&lt;&gt;"&amp;$B978,$A$1:$A977,$A978))),"")</f>
        <v/>
      </c>
      <c r="L978" s="18"/>
      <c r="M978" s="3"/>
      <c r="O978" s="17"/>
      <c r="AA978" s="22"/>
      <c r="AB978" s="18"/>
      <c r="AC978" s="14"/>
      <c r="AD978" s="14"/>
      <c r="AE978" s="18"/>
      <c r="AH978" s="19">
        <f t="shared" si="62"/>
        <v>0</v>
      </c>
      <c r="AI978" s="19">
        <f t="shared" si="63"/>
        <v>180</v>
      </c>
      <c r="AJ978" s="3"/>
      <c r="AM978" s="19">
        <f>IF(Abschlüsse[[#This Row],[Ergeb]]="ET","",SQRT(($AF978-$AK978)^2+($AG978-$AL978)^2))</f>
        <v>0</v>
      </c>
      <c r="AO978" s="13"/>
      <c r="AP978" s="13"/>
      <c r="AQ978" s="19" t="str">
        <f t="shared" si="60"/>
        <v/>
      </c>
      <c r="AU978" s="19" t="str">
        <f t="shared" si="61"/>
        <v/>
      </c>
    </row>
    <row r="979" spans="3:47" ht="25.05" customHeight="1">
      <c r="C979" s="17" t="str">
        <f>IF($A979="","",IF(VLOOKUP($A979,Spiele!$A$2:$D$16,3,FALSE)=$B979,"H","G"))</f>
        <v/>
      </c>
      <c r="D979" s="17" t="str">
        <f>IF($B979="","",IF(VLOOKUP($A979,Spiele!$A$2:$F$16,3,FALSE)=$B979,VLOOKUP($A979,Spiele!$A$2:$F$16,4,FALSE),VLOOKUP($A979,Spiele!$A$2:$F$16,3,FALSE)))</f>
        <v/>
      </c>
      <c r="E979" s="18">
        <f>IF(Abschlüsse[[#This Row],[Ergeb]]="ET",0,COUNTIFS($A$2:$A979,$A979,$B$2:$B979,$B979,$L$2:$L979,"&lt;&gt;ET"))</f>
        <v>0</v>
      </c>
      <c r="F979" s="11"/>
      <c r="G979" s="12"/>
      <c r="H979" s="18">
        <f>COUNTIFS('Rote Karten'!$A$2:$A$4,$A979,'Rote Karten'!$D$2:$D$4,"&lt;&gt;"&amp;$B979,'Rote Karten'!$B$2:$B$4,"&lt;"&amp;$F979,'Rote Karten'!$C$2:$C$4,"&lt;="&amp;$G979)-COUNTIFS('Rote Karten'!$A$2:$A$4,$A979,'Rote Karten'!$D$2:$D$4,$B979,'Rote Karten'!$B$2:$B$4,"&lt;"&amp;$F979,'Rote Karten'!$C$2:$C$4,"&lt;="&amp;$G979)</f>
        <v>0</v>
      </c>
      <c r="I979" s="17" t="str">
        <f>IF(OR($L979="Tor",$L979="ET"),_xlfn.IFNA(IF(VLOOKUP($A979,Spiele!$A$2:$C$16,3,FALSE)=$B979,COUNTIFS($L$2:$L979,"Tor",$B$2:$B979,$B979,$A$2:$A979,$A979)+COUNTIFS($L$2:$L979,"ET",$B$2:$B979,$B979,$A$2:$A979,$A979)&amp;":"&amp;COUNTIFS($L$2:$L979,"Tor",$B$2:$B979,"&lt;&gt;"&amp;$B979,$A$2:$A979,$A979)+COUNTIFS($L$2:$L979,"ET",$B$2:$B979,"&lt;&gt;"&amp;$B979,$A$2:$A979,$A979),COUNTIFS($L$2:$L979,"Tor",$B$2:$B979,"&lt;&gt;"&amp;$B979,$A$2:$A979,$A979)+COUNTIFS($L$2:$L979,"ET",$B$2:$B979,"&lt;&gt;"&amp;$B979,$A$2:$A979,$A979)&amp;":"&amp;COUNTIFS($L$2:$L979,"Tor",$B$2:$B979,$B979,$A$2:$A979,$A979)+COUNTIFS($L$2:$L979,"ET",$B$2:$B979,$B979,$A$2:$A979,$A979)),""),"")</f>
        <v/>
      </c>
      <c r="J979" s="18" t="str">
        <f>_xlfn.IFNA(IF(VLOOKUP($A979,Spiele!$A$2:$D$16,3,FALSE)=$B979,(COUNTIFS($L$1:$L978,"Tor",$B$1:$B978,$B979,$A$1:$A978,$A979)+COUNTIFS($L$1:$L978,"ET",$B$1:$B978,$B979,$A$1:$A978,$A979))-(COUNTIFS($L$1:$L978,"Tor",$B$1:$B978,"&lt;&gt;"&amp;$B979,$A$1:$A978,$A979)+COUNTIFS($L$1:$L978,"ET",$B$1:$B978,"&lt;&gt;"&amp;$B979,$A$1:$A978,$A979)),(COUNTIFS($L$1:$L978,"Tor",$B$1:$B978,$B979,$A$1:$A978,$A979)+COUNTIFS($L$1:$L978,"ET",$B$1:$B978,$B979,$A$1:$A978,$A979))-(COUNTIFS($L$1:$L978,"Tor",$B$1:$B978,"&lt;&gt;"&amp;$B979,$A$1:$A978,$A979)+COUNTIFS($L$1:$L978,"ET",$B$1:$B978,"&lt;&gt;"&amp;$B979,$A$1:$A978,$A979))),"")</f>
        <v/>
      </c>
      <c r="O979" s="17"/>
      <c r="AC979" s="14"/>
      <c r="AD979" s="14"/>
      <c r="AE979" s="18"/>
      <c r="AH979" s="19">
        <f t="shared" si="62"/>
        <v>0</v>
      </c>
      <c r="AI979" s="19">
        <f t="shared" si="63"/>
        <v>180</v>
      </c>
      <c r="AM979" s="19">
        <f>IF(Abschlüsse[[#This Row],[Ergeb]]="ET","",SQRT(($AF979-$AK979)^2+($AG979-$AL979)^2))</f>
        <v>0</v>
      </c>
      <c r="AO979" s="13"/>
      <c r="AP979" s="13"/>
      <c r="AQ979" s="19" t="str">
        <f t="shared" si="60"/>
        <v/>
      </c>
      <c r="AU979" s="19" t="str">
        <f t="shared" si="61"/>
        <v/>
      </c>
    </row>
    <row r="980" spans="3:47" ht="25.05" customHeight="1">
      <c r="C980" s="17" t="str">
        <f>IF($A980="","",IF(VLOOKUP($A980,Spiele!$A$2:$D$16,3,FALSE)=$B980,"H","G"))</f>
        <v/>
      </c>
      <c r="D980" s="17" t="str">
        <f>IF($B980="","",IF(VLOOKUP($A980,Spiele!$A$2:$F$16,3,FALSE)=$B980,VLOOKUP($A980,Spiele!$A$2:$F$16,4,FALSE),VLOOKUP($A980,Spiele!$A$2:$F$16,3,FALSE)))</f>
        <v/>
      </c>
      <c r="E980" s="18">
        <f>IF(Abschlüsse[[#This Row],[Ergeb]]="ET",0,COUNTIFS($A$2:$A980,$A980,$B$2:$B980,$B980,$L$2:$L980,"&lt;&gt;ET"))</f>
        <v>0</v>
      </c>
      <c r="F980" s="11"/>
      <c r="G980" s="12"/>
      <c r="H980" s="18">
        <f>COUNTIFS('Rote Karten'!$A$2:$A$4,$A980,'Rote Karten'!$D$2:$D$4,"&lt;&gt;"&amp;$B980,'Rote Karten'!$B$2:$B$4,"&lt;"&amp;$F980,'Rote Karten'!$C$2:$C$4,"&lt;="&amp;$G980)-COUNTIFS('Rote Karten'!$A$2:$A$4,$A980,'Rote Karten'!$D$2:$D$4,$B980,'Rote Karten'!$B$2:$B$4,"&lt;"&amp;$F980,'Rote Karten'!$C$2:$C$4,"&lt;="&amp;$G980)</f>
        <v>0</v>
      </c>
      <c r="I980" s="17" t="str">
        <f>IF(OR($L980="Tor",$L980="ET"),_xlfn.IFNA(IF(VLOOKUP($A980,Spiele!$A$2:$C$16,3,FALSE)=$B980,COUNTIFS($L$2:$L980,"Tor",$B$2:$B980,$B980,$A$2:$A980,$A980)+COUNTIFS($L$2:$L980,"ET",$B$2:$B980,$B980,$A$2:$A980,$A980)&amp;":"&amp;COUNTIFS($L$2:$L980,"Tor",$B$2:$B980,"&lt;&gt;"&amp;$B980,$A$2:$A980,$A980)+COUNTIFS($L$2:$L980,"ET",$B$2:$B980,"&lt;&gt;"&amp;$B980,$A$2:$A980,$A980),COUNTIFS($L$2:$L980,"Tor",$B$2:$B980,"&lt;&gt;"&amp;$B980,$A$2:$A980,$A980)+COUNTIFS($L$2:$L980,"ET",$B$2:$B980,"&lt;&gt;"&amp;$B980,$A$2:$A980,$A980)&amp;":"&amp;COUNTIFS($L$2:$L980,"Tor",$B$2:$B980,$B980,$A$2:$A980,$A980)+COUNTIFS($L$2:$L980,"ET",$B$2:$B980,$B980,$A$2:$A980,$A980)),""),"")</f>
        <v/>
      </c>
      <c r="J980" s="18" t="str">
        <f>_xlfn.IFNA(IF(VLOOKUP($A980,Spiele!$A$2:$D$16,3,FALSE)=$B980,(COUNTIFS($L$1:$L979,"Tor",$B$1:$B979,$B980,$A$1:$A979,$A980)+COUNTIFS($L$1:$L979,"ET",$B$1:$B979,$B980,$A$1:$A979,$A980))-(COUNTIFS($L$1:$L979,"Tor",$B$1:$B979,"&lt;&gt;"&amp;$B980,$A$1:$A979,$A980)+COUNTIFS($L$1:$L979,"ET",$B$1:$B979,"&lt;&gt;"&amp;$B980,$A$1:$A979,$A980)),(COUNTIFS($L$1:$L979,"Tor",$B$1:$B979,$B980,$A$1:$A979,$A980)+COUNTIFS($L$1:$L979,"ET",$B$1:$B979,$B980,$A$1:$A979,$A980))-(COUNTIFS($L$1:$L979,"Tor",$B$1:$B979,"&lt;&gt;"&amp;$B980,$A$1:$A979,$A980)+COUNTIFS($L$1:$L979,"ET",$B$1:$B979,"&lt;&gt;"&amp;$B980,$A$1:$A979,$A980))),"")</f>
        <v/>
      </c>
      <c r="O980" s="17"/>
      <c r="AC980" s="14"/>
      <c r="AD980" s="14"/>
      <c r="AE980" s="18"/>
      <c r="AH980" s="19">
        <f t="shared" si="62"/>
        <v>0</v>
      </c>
      <c r="AI980" s="19">
        <f t="shared" si="63"/>
        <v>180</v>
      </c>
      <c r="AM980" s="19">
        <f>IF(Abschlüsse[[#This Row],[Ergeb]]="ET","",SQRT(($AF980-$AK980)^2+($AG980-$AL980)^2))</f>
        <v>0</v>
      </c>
      <c r="AO980" s="13"/>
      <c r="AP980" s="13"/>
      <c r="AQ980" s="19" t="str">
        <f t="shared" si="60"/>
        <v/>
      </c>
      <c r="AU980" s="19" t="str">
        <f t="shared" si="61"/>
        <v/>
      </c>
    </row>
    <row r="981" spans="3:47" ht="25.05" customHeight="1">
      <c r="C981" s="17" t="str">
        <f>IF($A981="","",IF(VLOOKUP($A981,Spiele!$A$2:$D$16,3,FALSE)=$B981,"H","G"))</f>
        <v/>
      </c>
      <c r="D981" s="17" t="str">
        <f>IF($B981="","",IF(VLOOKUP($A981,Spiele!$A$2:$F$16,3,FALSE)=$B981,VLOOKUP($A981,Spiele!$A$2:$F$16,4,FALSE),VLOOKUP($A981,Spiele!$A$2:$F$16,3,FALSE)))</f>
        <v/>
      </c>
      <c r="E981" s="18">
        <f>IF(Abschlüsse[[#This Row],[Ergeb]]="ET",0,COUNTIFS($A$2:$A981,$A981,$B$2:$B981,$B981,$L$2:$L981,"&lt;&gt;ET"))</f>
        <v>0</v>
      </c>
      <c r="F981" s="11"/>
      <c r="G981" s="12"/>
      <c r="H981" s="18">
        <f>COUNTIFS('Rote Karten'!$A$2:$A$4,$A981,'Rote Karten'!$D$2:$D$4,"&lt;&gt;"&amp;$B981,'Rote Karten'!$B$2:$B$4,"&lt;"&amp;$F981,'Rote Karten'!$C$2:$C$4,"&lt;="&amp;$G981)-COUNTIFS('Rote Karten'!$A$2:$A$4,$A981,'Rote Karten'!$D$2:$D$4,$B981,'Rote Karten'!$B$2:$B$4,"&lt;"&amp;$F981,'Rote Karten'!$C$2:$C$4,"&lt;="&amp;$G981)</f>
        <v>0</v>
      </c>
      <c r="I981" s="17" t="str">
        <f>IF(OR($L981="Tor",$L981="ET"),_xlfn.IFNA(IF(VLOOKUP($A981,Spiele!$A$2:$C$16,3,FALSE)=$B981,COUNTIFS($L$2:$L981,"Tor",$B$2:$B981,$B981,$A$2:$A981,$A981)+COUNTIFS($L$2:$L981,"ET",$B$2:$B981,$B981,$A$2:$A981,$A981)&amp;":"&amp;COUNTIFS($L$2:$L981,"Tor",$B$2:$B981,"&lt;&gt;"&amp;$B981,$A$2:$A981,$A981)+COUNTIFS($L$2:$L981,"ET",$B$2:$B981,"&lt;&gt;"&amp;$B981,$A$2:$A981,$A981),COUNTIFS($L$2:$L981,"Tor",$B$2:$B981,"&lt;&gt;"&amp;$B981,$A$2:$A981,$A981)+COUNTIFS($L$2:$L981,"ET",$B$2:$B981,"&lt;&gt;"&amp;$B981,$A$2:$A981,$A981)&amp;":"&amp;COUNTIFS($L$2:$L981,"Tor",$B$2:$B981,$B981,$A$2:$A981,$A981)+COUNTIFS($L$2:$L981,"ET",$B$2:$B981,$B981,$A$2:$A981,$A981)),""),"")</f>
        <v/>
      </c>
      <c r="J981" s="18" t="str">
        <f>_xlfn.IFNA(IF(VLOOKUP($A981,Spiele!$A$2:$D$16,3,FALSE)=$B981,(COUNTIFS($L$1:$L980,"Tor",$B$1:$B980,$B981,$A$1:$A980,$A981)+COUNTIFS($L$1:$L980,"ET",$B$1:$B980,$B981,$A$1:$A980,$A981))-(COUNTIFS($L$1:$L980,"Tor",$B$1:$B980,"&lt;&gt;"&amp;$B981,$A$1:$A980,$A981)+COUNTIFS($L$1:$L980,"ET",$B$1:$B980,"&lt;&gt;"&amp;$B981,$A$1:$A980,$A981)),(COUNTIFS($L$1:$L980,"Tor",$B$1:$B980,$B981,$A$1:$A980,$A981)+COUNTIFS($L$1:$L980,"ET",$B$1:$B980,$B981,$A$1:$A980,$A981))-(COUNTIFS($L$1:$L980,"Tor",$B$1:$B980,"&lt;&gt;"&amp;$B981,$A$1:$A980,$A981)+COUNTIFS($L$1:$L980,"ET",$B$1:$B980,"&lt;&gt;"&amp;$B981,$A$1:$A980,$A981))),"")</f>
        <v/>
      </c>
      <c r="O981" s="17"/>
      <c r="AC981" s="14"/>
      <c r="AD981" s="14"/>
      <c r="AE981" s="18"/>
      <c r="AH981" s="19">
        <f t="shared" si="62"/>
        <v>0</v>
      </c>
      <c r="AI981" s="19">
        <f t="shared" si="63"/>
        <v>180</v>
      </c>
      <c r="AM981" s="19">
        <f>IF(Abschlüsse[[#This Row],[Ergeb]]="ET","",SQRT(($AF981-$AK981)^2+($AG981-$AL981)^2))</f>
        <v>0</v>
      </c>
      <c r="AO981" s="13"/>
      <c r="AP981" s="13"/>
      <c r="AQ981" s="19" t="str">
        <f t="shared" si="60"/>
        <v/>
      </c>
      <c r="AU981" s="19" t="str">
        <f t="shared" si="61"/>
        <v/>
      </c>
    </row>
    <row r="982" spans="3:47" ht="25.05" customHeight="1">
      <c r="C982" s="17" t="str">
        <f>IF($A982="","",IF(VLOOKUP($A982,Spiele!$A$2:$D$16,3,FALSE)=$B982,"H","G"))</f>
        <v/>
      </c>
      <c r="D982" s="17" t="str">
        <f>IF($B982="","",IF(VLOOKUP($A982,Spiele!$A$2:$F$16,3,FALSE)=$B982,VLOOKUP($A982,Spiele!$A$2:$F$16,4,FALSE),VLOOKUP($A982,Spiele!$A$2:$F$16,3,FALSE)))</f>
        <v/>
      </c>
      <c r="E982" s="18">
        <f>IF(Abschlüsse[[#This Row],[Ergeb]]="ET",0,COUNTIFS($A$2:$A982,$A982,$B$2:$B982,$B982,$L$2:$L982,"&lt;&gt;ET"))</f>
        <v>0</v>
      </c>
      <c r="F982" s="11"/>
      <c r="G982" s="12"/>
      <c r="H982" s="18">
        <f>COUNTIFS('Rote Karten'!$A$2:$A$4,$A982,'Rote Karten'!$D$2:$D$4,"&lt;&gt;"&amp;$B982,'Rote Karten'!$B$2:$B$4,"&lt;"&amp;$F982,'Rote Karten'!$C$2:$C$4,"&lt;="&amp;$G982)-COUNTIFS('Rote Karten'!$A$2:$A$4,$A982,'Rote Karten'!$D$2:$D$4,$B982,'Rote Karten'!$B$2:$B$4,"&lt;"&amp;$F982,'Rote Karten'!$C$2:$C$4,"&lt;="&amp;$G982)</f>
        <v>0</v>
      </c>
      <c r="I982" s="17" t="str">
        <f>IF(OR($L982="Tor",$L982="ET"),_xlfn.IFNA(IF(VLOOKUP($A982,Spiele!$A$2:$C$16,3,FALSE)=$B982,COUNTIFS($L$2:$L982,"Tor",$B$2:$B982,$B982,$A$2:$A982,$A982)+COUNTIFS($L$2:$L982,"ET",$B$2:$B982,$B982,$A$2:$A982,$A982)&amp;":"&amp;COUNTIFS($L$2:$L982,"Tor",$B$2:$B982,"&lt;&gt;"&amp;$B982,$A$2:$A982,$A982)+COUNTIFS($L$2:$L982,"ET",$B$2:$B982,"&lt;&gt;"&amp;$B982,$A$2:$A982,$A982),COUNTIFS($L$2:$L982,"Tor",$B$2:$B982,"&lt;&gt;"&amp;$B982,$A$2:$A982,$A982)+COUNTIFS($L$2:$L982,"ET",$B$2:$B982,"&lt;&gt;"&amp;$B982,$A$2:$A982,$A982)&amp;":"&amp;COUNTIFS($L$2:$L982,"Tor",$B$2:$B982,$B982,$A$2:$A982,$A982)+COUNTIFS($L$2:$L982,"ET",$B$2:$B982,$B982,$A$2:$A982,$A982)),""),"")</f>
        <v/>
      </c>
      <c r="J982" s="18" t="str">
        <f>_xlfn.IFNA(IF(VLOOKUP($A982,Spiele!$A$2:$D$16,3,FALSE)=$B982,(COUNTIFS($L$1:$L981,"Tor",$B$1:$B981,$B982,$A$1:$A981,$A982)+COUNTIFS($L$1:$L981,"ET",$B$1:$B981,$B982,$A$1:$A981,$A982))-(COUNTIFS($L$1:$L981,"Tor",$B$1:$B981,"&lt;&gt;"&amp;$B982,$A$1:$A981,$A982)+COUNTIFS($L$1:$L981,"ET",$B$1:$B981,"&lt;&gt;"&amp;$B982,$A$1:$A981,$A982)),(COUNTIFS($L$1:$L981,"Tor",$B$1:$B981,$B982,$A$1:$A981,$A982)+COUNTIFS($L$1:$L981,"ET",$B$1:$B981,$B982,$A$1:$A981,$A982))-(COUNTIFS($L$1:$L981,"Tor",$B$1:$B981,"&lt;&gt;"&amp;$B982,$A$1:$A981,$A982)+COUNTIFS($L$1:$L981,"ET",$B$1:$B981,"&lt;&gt;"&amp;$B982,$A$1:$A981,$A982))),"")</f>
        <v/>
      </c>
      <c r="O982" s="17"/>
      <c r="AC982" s="14"/>
      <c r="AD982" s="14"/>
      <c r="AE982" s="18"/>
      <c r="AH982" s="19">
        <f t="shared" si="62"/>
        <v>0</v>
      </c>
      <c r="AI982" s="19">
        <f t="shared" si="63"/>
        <v>180</v>
      </c>
      <c r="AM982" s="19">
        <f>IF(Abschlüsse[[#This Row],[Ergeb]]="ET","",SQRT(($AF982-$AK982)^2+($AG982-$AL982)^2))</f>
        <v>0</v>
      </c>
      <c r="AO982" s="13"/>
      <c r="AP982" s="13"/>
      <c r="AQ982" s="19" t="str">
        <f t="shared" si="60"/>
        <v/>
      </c>
      <c r="AU982" s="19" t="str">
        <f t="shared" si="61"/>
        <v/>
      </c>
    </row>
    <row r="983" spans="3:47" ht="25.05" customHeight="1">
      <c r="C983" s="17" t="str">
        <f>IF($A983="","",IF(VLOOKUP($A983,Spiele!$A$2:$D$16,3,FALSE)=$B983,"H","G"))</f>
        <v/>
      </c>
      <c r="D983" s="17" t="str">
        <f>IF($B983="","",IF(VLOOKUP($A983,Spiele!$A$2:$F$16,3,FALSE)=$B983,VLOOKUP($A983,Spiele!$A$2:$F$16,4,FALSE),VLOOKUP($A983,Spiele!$A$2:$F$16,3,FALSE)))</f>
        <v/>
      </c>
      <c r="E983" s="18">
        <f>IF(Abschlüsse[[#This Row],[Ergeb]]="ET",0,COUNTIFS($A$2:$A983,$A983,$B$2:$B983,$B983,$L$2:$L983,"&lt;&gt;ET"))</f>
        <v>0</v>
      </c>
      <c r="F983" s="11"/>
      <c r="G983" s="12"/>
      <c r="H983" s="18">
        <f>COUNTIFS('Rote Karten'!$A$2:$A$4,$A983,'Rote Karten'!$D$2:$D$4,"&lt;&gt;"&amp;$B983,'Rote Karten'!$B$2:$B$4,"&lt;"&amp;$F983,'Rote Karten'!$C$2:$C$4,"&lt;="&amp;$G983)-COUNTIFS('Rote Karten'!$A$2:$A$4,$A983,'Rote Karten'!$D$2:$D$4,$B983,'Rote Karten'!$B$2:$B$4,"&lt;"&amp;$F983,'Rote Karten'!$C$2:$C$4,"&lt;="&amp;$G983)</f>
        <v>0</v>
      </c>
      <c r="I983" s="17" t="str">
        <f>IF(OR($L983="Tor",$L983="ET"),_xlfn.IFNA(IF(VLOOKUP($A983,Spiele!$A$2:$C$16,3,FALSE)=$B983,COUNTIFS($L$2:$L983,"Tor",$B$2:$B983,$B983,$A$2:$A983,$A983)+COUNTIFS($L$2:$L983,"ET",$B$2:$B983,$B983,$A$2:$A983,$A983)&amp;":"&amp;COUNTIFS($L$2:$L983,"Tor",$B$2:$B983,"&lt;&gt;"&amp;$B983,$A$2:$A983,$A983)+COUNTIFS($L$2:$L983,"ET",$B$2:$B983,"&lt;&gt;"&amp;$B983,$A$2:$A983,$A983),COUNTIFS($L$2:$L983,"Tor",$B$2:$B983,"&lt;&gt;"&amp;$B983,$A$2:$A983,$A983)+COUNTIFS($L$2:$L983,"ET",$B$2:$B983,"&lt;&gt;"&amp;$B983,$A$2:$A983,$A983)&amp;":"&amp;COUNTIFS($L$2:$L983,"Tor",$B$2:$B983,$B983,$A$2:$A983,$A983)+COUNTIFS($L$2:$L983,"ET",$B$2:$B983,$B983,$A$2:$A983,$A983)),""),"")</f>
        <v/>
      </c>
      <c r="J983" s="18" t="str">
        <f>_xlfn.IFNA(IF(VLOOKUP($A983,Spiele!$A$2:$D$16,3,FALSE)=$B983,(COUNTIFS($L$1:$L982,"Tor",$B$1:$B982,$B983,$A$1:$A982,$A983)+COUNTIFS($L$1:$L982,"ET",$B$1:$B982,$B983,$A$1:$A982,$A983))-(COUNTIFS($L$1:$L982,"Tor",$B$1:$B982,"&lt;&gt;"&amp;$B983,$A$1:$A982,$A983)+COUNTIFS($L$1:$L982,"ET",$B$1:$B982,"&lt;&gt;"&amp;$B983,$A$1:$A982,$A983)),(COUNTIFS($L$1:$L982,"Tor",$B$1:$B982,$B983,$A$1:$A982,$A983)+COUNTIFS($L$1:$L982,"ET",$B$1:$B982,$B983,$A$1:$A982,$A983))-(COUNTIFS($L$1:$L982,"Tor",$B$1:$B982,"&lt;&gt;"&amp;$B983,$A$1:$A982,$A983)+COUNTIFS($L$1:$L982,"ET",$B$1:$B982,"&lt;&gt;"&amp;$B983,$A$1:$A982,$A983))),"")</f>
        <v/>
      </c>
      <c r="O983" s="17"/>
      <c r="AC983" s="14"/>
      <c r="AD983" s="14"/>
      <c r="AE983" s="18"/>
      <c r="AH983" s="19">
        <f t="shared" si="62"/>
        <v>0</v>
      </c>
      <c r="AI983" s="19">
        <f t="shared" si="63"/>
        <v>180</v>
      </c>
      <c r="AM983" s="19">
        <f>IF(Abschlüsse[[#This Row],[Ergeb]]="ET","",SQRT(($AF983-$AK983)^2+($AG983-$AL983)^2))</f>
        <v>0</v>
      </c>
      <c r="AO983" s="13"/>
      <c r="AP983" s="13"/>
      <c r="AQ983" s="19" t="str">
        <f t="shared" si="60"/>
        <v/>
      </c>
      <c r="AU983" s="19" t="str">
        <f t="shared" si="61"/>
        <v/>
      </c>
    </row>
    <row r="984" spans="3:47" ht="25.05" customHeight="1">
      <c r="C984" s="17" t="str">
        <f>IF($A984="","",IF(VLOOKUP($A984,Spiele!$A$2:$D$16,3,FALSE)=$B984,"H","G"))</f>
        <v/>
      </c>
      <c r="D984" s="17" t="str">
        <f>IF($B984="","",IF(VLOOKUP($A984,Spiele!$A$2:$F$16,3,FALSE)=$B984,VLOOKUP($A984,Spiele!$A$2:$F$16,4,FALSE),VLOOKUP($A984,Spiele!$A$2:$F$16,3,FALSE)))</f>
        <v/>
      </c>
      <c r="E984" s="18">
        <f>IF(Abschlüsse[[#This Row],[Ergeb]]="ET",0,COUNTIFS($A$2:$A984,$A984,$B$2:$B984,$B984,$L$2:$L984,"&lt;&gt;ET"))</f>
        <v>0</v>
      </c>
      <c r="F984" s="11"/>
      <c r="G984" s="12"/>
      <c r="H984" s="18">
        <f>COUNTIFS('Rote Karten'!$A$2:$A$4,$A984,'Rote Karten'!$D$2:$D$4,"&lt;&gt;"&amp;$B984,'Rote Karten'!$B$2:$B$4,"&lt;"&amp;$F984,'Rote Karten'!$C$2:$C$4,"&lt;="&amp;$G984)-COUNTIFS('Rote Karten'!$A$2:$A$4,$A984,'Rote Karten'!$D$2:$D$4,$B984,'Rote Karten'!$B$2:$B$4,"&lt;"&amp;$F984,'Rote Karten'!$C$2:$C$4,"&lt;="&amp;$G984)</f>
        <v>0</v>
      </c>
      <c r="I984" s="17" t="str">
        <f>IF(OR($L984="Tor",$L984="ET"),_xlfn.IFNA(IF(VLOOKUP($A984,Spiele!$A$2:$C$16,3,FALSE)=$B984,COUNTIFS($L$2:$L984,"Tor",$B$2:$B984,$B984,$A$2:$A984,$A984)+COUNTIFS($L$2:$L984,"ET",$B$2:$B984,$B984,$A$2:$A984,$A984)&amp;":"&amp;COUNTIFS($L$2:$L984,"Tor",$B$2:$B984,"&lt;&gt;"&amp;$B984,$A$2:$A984,$A984)+COUNTIFS($L$2:$L984,"ET",$B$2:$B984,"&lt;&gt;"&amp;$B984,$A$2:$A984,$A984),COUNTIFS($L$2:$L984,"Tor",$B$2:$B984,"&lt;&gt;"&amp;$B984,$A$2:$A984,$A984)+COUNTIFS($L$2:$L984,"ET",$B$2:$B984,"&lt;&gt;"&amp;$B984,$A$2:$A984,$A984)&amp;":"&amp;COUNTIFS($L$2:$L984,"Tor",$B$2:$B984,$B984,$A$2:$A984,$A984)+COUNTIFS($L$2:$L984,"ET",$B$2:$B984,$B984,$A$2:$A984,$A984)),""),"")</f>
        <v/>
      </c>
      <c r="J984" s="18" t="str">
        <f>_xlfn.IFNA(IF(VLOOKUP($A984,Spiele!$A$2:$D$16,3,FALSE)=$B984,(COUNTIFS($L$1:$L983,"Tor",$B$1:$B983,$B984,$A$1:$A983,$A984)+COUNTIFS($L$1:$L983,"ET",$B$1:$B983,$B984,$A$1:$A983,$A984))-(COUNTIFS($L$1:$L983,"Tor",$B$1:$B983,"&lt;&gt;"&amp;$B984,$A$1:$A983,$A984)+COUNTIFS($L$1:$L983,"ET",$B$1:$B983,"&lt;&gt;"&amp;$B984,$A$1:$A983,$A984)),(COUNTIFS($L$1:$L983,"Tor",$B$1:$B983,$B984,$A$1:$A983,$A984)+COUNTIFS($L$1:$L983,"ET",$B$1:$B983,$B984,$A$1:$A983,$A984))-(COUNTIFS($L$1:$L983,"Tor",$B$1:$B983,"&lt;&gt;"&amp;$B984,$A$1:$A983,$A984)+COUNTIFS($L$1:$L983,"ET",$B$1:$B983,"&lt;&gt;"&amp;$B984,$A$1:$A983,$A984))),"")</f>
        <v/>
      </c>
      <c r="O984" s="17"/>
      <c r="AC984" s="14"/>
      <c r="AD984" s="14"/>
      <c r="AE984" s="18"/>
      <c r="AH984" s="19">
        <f t="shared" si="62"/>
        <v>0</v>
      </c>
      <c r="AI984" s="19">
        <f t="shared" si="63"/>
        <v>180</v>
      </c>
      <c r="AM984" s="19">
        <f>IF(Abschlüsse[[#This Row],[Ergeb]]="ET","",SQRT(($AF984-$AK984)^2+($AG984-$AL984)^2))</f>
        <v>0</v>
      </c>
      <c r="AO984" s="13"/>
      <c r="AP984" s="13"/>
      <c r="AQ984" s="19" t="str">
        <f t="shared" si="60"/>
        <v/>
      </c>
      <c r="AU984" s="19" t="str">
        <f t="shared" si="61"/>
        <v/>
      </c>
    </row>
    <row r="985" spans="3:47" ht="25.05" customHeight="1">
      <c r="C985" s="17" t="str">
        <f>IF($A985="","",IF(VLOOKUP($A985,Spiele!$A$2:$D$16,3,FALSE)=$B985,"H","G"))</f>
        <v/>
      </c>
      <c r="D985" s="17" t="str">
        <f>IF($B985="","",IF(VLOOKUP($A985,Spiele!$A$2:$F$16,3,FALSE)=$B985,VLOOKUP($A985,Spiele!$A$2:$F$16,4,FALSE),VLOOKUP($A985,Spiele!$A$2:$F$16,3,FALSE)))</f>
        <v/>
      </c>
      <c r="E985" s="18">
        <f>IF(Abschlüsse[[#This Row],[Ergeb]]="ET",0,COUNTIFS($A$2:$A985,$A985,$B$2:$B985,$B985,$L$2:$L985,"&lt;&gt;ET"))</f>
        <v>0</v>
      </c>
      <c r="F985" s="11"/>
      <c r="G985" s="12"/>
      <c r="H985" s="18">
        <f>COUNTIFS('Rote Karten'!$A$2:$A$4,$A985,'Rote Karten'!$D$2:$D$4,"&lt;&gt;"&amp;$B985,'Rote Karten'!$B$2:$B$4,"&lt;"&amp;$F985,'Rote Karten'!$C$2:$C$4,"&lt;="&amp;$G985)-COUNTIFS('Rote Karten'!$A$2:$A$4,$A985,'Rote Karten'!$D$2:$D$4,$B985,'Rote Karten'!$B$2:$B$4,"&lt;"&amp;$F985,'Rote Karten'!$C$2:$C$4,"&lt;="&amp;$G985)</f>
        <v>0</v>
      </c>
      <c r="I985" s="17" t="str">
        <f>IF(OR($L985="Tor",$L985="ET"),_xlfn.IFNA(IF(VLOOKUP($A985,Spiele!$A$2:$C$16,3,FALSE)=$B985,COUNTIFS($L$2:$L985,"Tor",$B$2:$B985,$B985,$A$2:$A985,$A985)+COUNTIFS($L$2:$L985,"ET",$B$2:$B985,$B985,$A$2:$A985,$A985)&amp;":"&amp;COUNTIFS($L$2:$L985,"Tor",$B$2:$B985,"&lt;&gt;"&amp;$B985,$A$2:$A985,$A985)+COUNTIFS($L$2:$L985,"ET",$B$2:$B985,"&lt;&gt;"&amp;$B985,$A$2:$A985,$A985),COUNTIFS($L$2:$L985,"Tor",$B$2:$B985,"&lt;&gt;"&amp;$B985,$A$2:$A985,$A985)+COUNTIFS($L$2:$L985,"ET",$B$2:$B985,"&lt;&gt;"&amp;$B985,$A$2:$A985,$A985)&amp;":"&amp;COUNTIFS($L$2:$L985,"Tor",$B$2:$B985,$B985,$A$2:$A985,$A985)+COUNTIFS($L$2:$L985,"ET",$B$2:$B985,$B985,$A$2:$A985,$A985)),""),"")</f>
        <v/>
      </c>
      <c r="J985" s="18" t="str">
        <f>_xlfn.IFNA(IF(VLOOKUP($A985,Spiele!$A$2:$D$16,3,FALSE)=$B985,(COUNTIFS($L$1:$L984,"Tor",$B$1:$B984,$B985,$A$1:$A984,$A985)+COUNTIFS($L$1:$L984,"ET",$B$1:$B984,$B985,$A$1:$A984,$A985))-(COUNTIFS($L$1:$L984,"Tor",$B$1:$B984,"&lt;&gt;"&amp;$B985,$A$1:$A984,$A985)+COUNTIFS($L$1:$L984,"ET",$B$1:$B984,"&lt;&gt;"&amp;$B985,$A$1:$A984,$A985)),(COUNTIFS($L$1:$L984,"Tor",$B$1:$B984,$B985,$A$1:$A984,$A985)+COUNTIFS($L$1:$L984,"ET",$B$1:$B984,$B985,$A$1:$A984,$A985))-(COUNTIFS($L$1:$L984,"Tor",$B$1:$B984,"&lt;&gt;"&amp;$B985,$A$1:$A984,$A985)+COUNTIFS($L$1:$L984,"ET",$B$1:$B984,"&lt;&gt;"&amp;$B985,$A$1:$A984,$A985))),"")</f>
        <v/>
      </c>
      <c r="O985" s="17"/>
      <c r="AC985" s="14"/>
      <c r="AD985" s="14"/>
      <c r="AE985" s="18"/>
      <c r="AH985" s="19">
        <f t="shared" si="62"/>
        <v>0</v>
      </c>
      <c r="AI985" s="19">
        <f t="shared" si="63"/>
        <v>180</v>
      </c>
      <c r="AM985" s="19">
        <f>IF(Abschlüsse[[#This Row],[Ergeb]]="ET","",SQRT(($AF985-$AK985)^2+($AG985-$AL985)^2))</f>
        <v>0</v>
      </c>
      <c r="AO985" s="13"/>
      <c r="AP985" s="13"/>
      <c r="AQ985" s="19" t="str">
        <f t="shared" si="60"/>
        <v/>
      </c>
      <c r="AU985" s="19" t="str">
        <f t="shared" si="61"/>
        <v/>
      </c>
    </row>
    <row r="986" spans="3:47" ht="25.05" customHeight="1">
      <c r="C986" s="17" t="str">
        <f>IF($A986="","",IF(VLOOKUP($A986,Spiele!$A$2:$D$16,3,FALSE)=$B986,"H","G"))</f>
        <v/>
      </c>
      <c r="D986" s="17" t="str">
        <f>IF($B986="","",IF(VLOOKUP($A986,Spiele!$A$2:$F$16,3,FALSE)=$B986,VLOOKUP($A986,Spiele!$A$2:$F$16,4,FALSE),VLOOKUP($A986,Spiele!$A$2:$F$16,3,FALSE)))</f>
        <v/>
      </c>
      <c r="E986" s="18">
        <f>IF(Abschlüsse[[#This Row],[Ergeb]]="ET",0,COUNTIFS($A$2:$A986,$A986,$B$2:$B986,$B986,$L$2:$L986,"&lt;&gt;ET"))</f>
        <v>0</v>
      </c>
      <c r="F986" s="11"/>
      <c r="G986" s="12"/>
      <c r="H986" s="18">
        <f>COUNTIFS('Rote Karten'!$A$2:$A$4,$A986,'Rote Karten'!$D$2:$D$4,"&lt;&gt;"&amp;$B986,'Rote Karten'!$B$2:$B$4,"&lt;"&amp;$F986,'Rote Karten'!$C$2:$C$4,"&lt;="&amp;$G986)-COUNTIFS('Rote Karten'!$A$2:$A$4,$A986,'Rote Karten'!$D$2:$D$4,$B986,'Rote Karten'!$B$2:$B$4,"&lt;"&amp;$F986,'Rote Karten'!$C$2:$C$4,"&lt;="&amp;$G986)</f>
        <v>0</v>
      </c>
      <c r="I986" s="17" t="str">
        <f>IF(OR($L986="Tor",$L986="ET"),_xlfn.IFNA(IF(VLOOKUP($A986,Spiele!$A$2:$C$16,3,FALSE)=$B986,COUNTIFS($L$2:$L986,"Tor",$B$2:$B986,$B986,$A$2:$A986,$A986)+COUNTIFS($L$2:$L986,"ET",$B$2:$B986,$B986,$A$2:$A986,$A986)&amp;":"&amp;COUNTIFS($L$2:$L986,"Tor",$B$2:$B986,"&lt;&gt;"&amp;$B986,$A$2:$A986,$A986)+COUNTIFS($L$2:$L986,"ET",$B$2:$B986,"&lt;&gt;"&amp;$B986,$A$2:$A986,$A986),COUNTIFS($L$2:$L986,"Tor",$B$2:$B986,"&lt;&gt;"&amp;$B986,$A$2:$A986,$A986)+COUNTIFS($L$2:$L986,"ET",$B$2:$B986,"&lt;&gt;"&amp;$B986,$A$2:$A986,$A986)&amp;":"&amp;COUNTIFS($L$2:$L986,"Tor",$B$2:$B986,$B986,$A$2:$A986,$A986)+COUNTIFS($L$2:$L986,"ET",$B$2:$B986,$B986,$A$2:$A986,$A986)),""),"")</f>
        <v/>
      </c>
      <c r="J986" s="18" t="str">
        <f>_xlfn.IFNA(IF(VLOOKUP($A986,Spiele!$A$2:$D$16,3,FALSE)=$B986,(COUNTIFS($L$1:$L985,"Tor",$B$1:$B985,$B986,$A$1:$A985,$A986)+COUNTIFS($L$1:$L985,"ET",$B$1:$B985,$B986,$A$1:$A985,$A986))-(COUNTIFS($L$1:$L985,"Tor",$B$1:$B985,"&lt;&gt;"&amp;$B986,$A$1:$A985,$A986)+COUNTIFS($L$1:$L985,"ET",$B$1:$B985,"&lt;&gt;"&amp;$B986,$A$1:$A985,$A986)),(COUNTIFS($L$1:$L985,"Tor",$B$1:$B985,$B986,$A$1:$A985,$A986)+COUNTIFS($L$1:$L985,"ET",$B$1:$B985,$B986,$A$1:$A985,$A986))-(COUNTIFS($L$1:$L985,"Tor",$B$1:$B985,"&lt;&gt;"&amp;$B986,$A$1:$A985,$A986)+COUNTIFS($L$1:$L985,"ET",$B$1:$B985,"&lt;&gt;"&amp;$B986,$A$1:$A985,$A986))),"")</f>
        <v/>
      </c>
      <c r="O986" s="17"/>
      <c r="AC986" s="14"/>
      <c r="AD986" s="14"/>
      <c r="AE986" s="18"/>
      <c r="AH986" s="19">
        <f t="shared" si="62"/>
        <v>0</v>
      </c>
      <c r="AI986" s="19">
        <f t="shared" si="63"/>
        <v>180</v>
      </c>
      <c r="AM986" s="19">
        <f>IF(Abschlüsse[[#This Row],[Ergeb]]="ET","",SQRT(($AF986-$AK986)^2+($AG986-$AL986)^2))</f>
        <v>0</v>
      </c>
      <c r="AO986" s="13"/>
      <c r="AP986" s="13"/>
      <c r="AQ986" s="19" t="str">
        <f t="shared" si="60"/>
        <v/>
      </c>
      <c r="AU986" s="19" t="str">
        <f t="shared" si="61"/>
        <v/>
      </c>
    </row>
    <row r="987" spans="3:47" ht="25.05" customHeight="1">
      <c r="C987" s="17" t="str">
        <f>IF($A987="","",IF(VLOOKUP($A987,Spiele!$A$2:$D$16,3,FALSE)=$B987,"H","G"))</f>
        <v/>
      </c>
      <c r="D987" s="17" t="str">
        <f>IF($B987="","",IF(VLOOKUP($A987,Spiele!$A$2:$F$16,3,FALSE)=$B987,VLOOKUP($A987,Spiele!$A$2:$F$16,4,FALSE),VLOOKUP($A987,Spiele!$A$2:$F$16,3,FALSE)))</f>
        <v/>
      </c>
      <c r="E987" s="18">
        <f>IF(Abschlüsse[[#This Row],[Ergeb]]="ET",0,COUNTIFS($A$2:$A987,$A987,$B$2:$B987,$B987,$L$2:$L987,"&lt;&gt;ET"))</f>
        <v>0</v>
      </c>
      <c r="F987" s="11"/>
      <c r="G987" s="12"/>
      <c r="H987" s="18">
        <f>COUNTIFS('Rote Karten'!$A$2:$A$4,$A987,'Rote Karten'!$D$2:$D$4,"&lt;&gt;"&amp;$B987,'Rote Karten'!$B$2:$B$4,"&lt;"&amp;$F987,'Rote Karten'!$C$2:$C$4,"&lt;="&amp;$G987)-COUNTIFS('Rote Karten'!$A$2:$A$4,$A987,'Rote Karten'!$D$2:$D$4,$B987,'Rote Karten'!$B$2:$B$4,"&lt;"&amp;$F987,'Rote Karten'!$C$2:$C$4,"&lt;="&amp;$G987)</f>
        <v>0</v>
      </c>
      <c r="I987" s="17" t="str">
        <f>IF(OR($L987="Tor",$L987="ET"),_xlfn.IFNA(IF(VLOOKUP($A987,Spiele!$A$2:$C$16,3,FALSE)=$B987,COUNTIFS($L$2:$L987,"Tor",$B$2:$B987,$B987,$A$2:$A987,$A987)+COUNTIFS($L$2:$L987,"ET",$B$2:$B987,$B987,$A$2:$A987,$A987)&amp;":"&amp;COUNTIFS($L$2:$L987,"Tor",$B$2:$B987,"&lt;&gt;"&amp;$B987,$A$2:$A987,$A987)+COUNTIFS($L$2:$L987,"ET",$B$2:$B987,"&lt;&gt;"&amp;$B987,$A$2:$A987,$A987),COUNTIFS($L$2:$L987,"Tor",$B$2:$B987,"&lt;&gt;"&amp;$B987,$A$2:$A987,$A987)+COUNTIFS($L$2:$L987,"ET",$B$2:$B987,"&lt;&gt;"&amp;$B987,$A$2:$A987,$A987)&amp;":"&amp;COUNTIFS($L$2:$L987,"Tor",$B$2:$B987,$B987,$A$2:$A987,$A987)+COUNTIFS($L$2:$L987,"ET",$B$2:$B987,$B987,$A$2:$A987,$A987)),""),"")</f>
        <v/>
      </c>
      <c r="J987" s="18" t="str">
        <f>_xlfn.IFNA(IF(VLOOKUP($A987,Spiele!$A$2:$D$16,3,FALSE)=$B987,(COUNTIFS($L$1:$L986,"Tor",$B$1:$B986,$B987,$A$1:$A986,$A987)+COUNTIFS($L$1:$L986,"ET",$B$1:$B986,$B987,$A$1:$A986,$A987))-(COUNTIFS($L$1:$L986,"Tor",$B$1:$B986,"&lt;&gt;"&amp;$B987,$A$1:$A986,$A987)+COUNTIFS($L$1:$L986,"ET",$B$1:$B986,"&lt;&gt;"&amp;$B987,$A$1:$A986,$A987)),(COUNTIFS($L$1:$L986,"Tor",$B$1:$B986,$B987,$A$1:$A986,$A987)+COUNTIFS($L$1:$L986,"ET",$B$1:$B986,$B987,$A$1:$A986,$A987))-(COUNTIFS($L$1:$L986,"Tor",$B$1:$B986,"&lt;&gt;"&amp;$B987,$A$1:$A986,$A987)+COUNTIFS($L$1:$L986,"ET",$B$1:$B986,"&lt;&gt;"&amp;$B987,$A$1:$A986,$A987))),"")</f>
        <v/>
      </c>
      <c r="O987" s="17"/>
      <c r="AC987" s="14"/>
      <c r="AD987" s="14"/>
      <c r="AE987" s="18"/>
      <c r="AH987" s="19">
        <f t="shared" si="62"/>
        <v>0</v>
      </c>
      <c r="AI987" s="19">
        <f t="shared" si="63"/>
        <v>180</v>
      </c>
      <c r="AM987" s="19">
        <f>IF(Abschlüsse[[#This Row],[Ergeb]]="ET","",SQRT(($AF987-$AK987)^2+($AG987-$AL987)^2))</f>
        <v>0</v>
      </c>
      <c r="AO987" s="13"/>
      <c r="AP987" s="13"/>
      <c r="AQ987" s="19" t="str">
        <f t="shared" si="60"/>
        <v/>
      </c>
      <c r="AU987" s="19" t="str">
        <f t="shared" si="61"/>
        <v/>
      </c>
    </row>
    <row r="988" spans="3:47" ht="25.05" customHeight="1">
      <c r="C988" s="17" t="str">
        <f>IF($A988="","",IF(VLOOKUP($A988,Spiele!$A$2:$D$16,3,FALSE)=$B988,"H","G"))</f>
        <v/>
      </c>
      <c r="D988" s="17" t="str">
        <f>IF($B988="","",IF(VLOOKUP($A988,Spiele!$A$2:$F$16,3,FALSE)=$B988,VLOOKUP($A988,Spiele!$A$2:$F$16,4,FALSE),VLOOKUP($A988,Spiele!$A$2:$F$16,3,FALSE)))</f>
        <v/>
      </c>
      <c r="E988" s="18">
        <f>IF(Abschlüsse[[#This Row],[Ergeb]]="ET",0,COUNTIFS($A$2:$A988,$A988,$B$2:$B988,$B988,$L$2:$L988,"&lt;&gt;ET"))</f>
        <v>0</v>
      </c>
      <c r="F988" s="11"/>
      <c r="G988" s="12"/>
      <c r="H988" s="18">
        <f>COUNTIFS('Rote Karten'!$A$2:$A$4,$A988,'Rote Karten'!$D$2:$D$4,"&lt;&gt;"&amp;$B988,'Rote Karten'!$B$2:$B$4,"&lt;"&amp;$F988,'Rote Karten'!$C$2:$C$4,"&lt;="&amp;$G988)-COUNTIFS('Rote Karten'!$A$2:$A$4,$A988,'Rote Karten'!$D$2:$D$4,$B988,'Rote Karten'!$B$2:$B$4,"&lt;"&amp;$F988,'Rote Karten'!$C$2:$C$4,"&lt;="&amp;$G988)</f>
        <v>0</v>
      </c>
      <c r="I988" s="17" t="str">
        <f>IF(OR($L988="Tor",$L988="ET"),_xlfn.IFNA(IF(VLOOKUP($A988,Spiele!$A$2:$C$16,3,FALSE)=$B988,COUNTIFS($L$2:$L988,"Tor",$B$2:$B988,$B988,$A$2:$A988,$A988)+COUNTIFS($L$2:$L988,"ET",$B$2:$B988,$B988,$A$2:$A988,$A988)&amp;":"&amp;COUNTIFS($L$2:$L988,"Tor",$B$2:$B988,"&lt;&gt;"&amp;$B988,$A$2:$A988,$A988)+COUNTIFS($L$2:$L988,"ET",$B$2:$B988,"&lt;&gt;"&amp;$B988,$A$2:$A988,$A988),COUNTIFS($L$2:$L988,"Tor",$B$2:$B988,"&lt;&gt;"&amp;$B988,$A$2:$A988,$A988)+COUNTIFS($L$2:$L988,"ET",$B$2:$B988,"&lt;&gt;"&amp;$B988,$A$2:$A988,$A988)&amp;":"&amp;COUNTIFS($L$2:$L988,"Tor",$B$2:$B988,$B988,$A$2:$A988,$A988)+COUNTIFS($L$2:$L988,"ET",$B$2:$B988,$B988,$A$2:$A988,$A988)),""),"")</f>
        <v/>
      </c>
      <c r="J988" s="18" t="str">
        <f>_xlfn.IFNA(IF(VLOOKUP($A988,Spiele!$A$2:$D$16,3,FALSE)=$B988,(COUNTIFS($L$1:$L987,"Tor",$B$1:$B987,$B988,$A$1:$A987,$A988)+COUNTIFS($L$1:$L987,"ET",$B$1:$B987,$B988,$A$1:$A987,$A988))-(COUNTIFS($L$1:$L987,"Tor",$B$1:$B987,"&lt;&gt;"&amp;$B988,$A$1:$A987,$A988)+COUNTIFS($L$1:$L987,"ET",$B$1:$B987,"&lt;&gt;"&amp;$B988,$A$1:$A987,$A988)),(COUNTIFS($L$1:$L987,"Tor",$B$1:$B987,$B988,$A$1:$A987,$A988)+COUNTIFS($L$1:$L987,"ET",$B$1:$B987,$B988,$A$1:$A987,$A988))-(COUNTIFS($L$1:$L987,"Tor",$B$1:$B987,"&lt;&gt;"&amp;$B988,$A$1:$A987,$A988)+COUNTIFS($L$1:$L987,"ET",$B$1:$B987,"&lt;&gt;"&amp;$B988,$A$1:$A987,$A988))),"")</f>
        <v/>
      </c>
      <c r="O988" s="17"/>
      <c r="AC988" s="14"/>
      <c r="AD988" s="14"/>
      <c r="AE988" s="18"/>
      <c r="AH988" s="19">
        <f t="shared" si="62"/>
        <v>0</v>
      </c>
      <c r="AI988" s="19">
        <f t="shared" si="63"/>
        <v>180</v>
      </c>
      <c r="AM988" s="19">
        <f>IF(Abschlüsse[[#This Row],[Ergeb]]="ET","",SQRT(($AF988-$AK988)^2+($AG988-$AL988)^2))</f>
        <v>0</v>
      </c>
      <c r="AO988" s="13"/>
      <c r="AP988" s="13"/>
      <c r="AQ988" s="19" t="str">
        <f t="shared" ref="AQ988:AQ1051" si="64">IF(AN988=0,"",SQRT(($AF988-$AO988)^2+($AG988-$AP988)^2))</f>
        <v/>
      </c>
      <c r="AU988" s="19" t="str">
        <f t="shared" ref="AU988:AU1051" si="65">IF(AR988=0,"",SQRT(($AF988-$AS988)^2+($AG988-$AT988)^2))</f>
        <v/>
      </c>
    </row>
    <row r="989" spans="3:47" ht="25.05" customHeight="1">
      <c r="C989" s="17" t="str">
        <f>IF($A989="","",IF(VLOOKUP($A989,Spiele!$A$2:$D$16,3,FALSE)=$B989,"H","G"))</f>
        <v/>
      </c>
      <c r="D989" s="17" t="str">
        <f>IF($B989="","",IF(VLOOKUP($A989,Spiele!$A$2:$F$16,3,FALSE)=$B989,VLOOKUP($A989,Spiele!$A$2:$F$16,4,FALSE),VLOOKUP($A989,Spiele!$A$2:$F$16,3,FALSE)))</f>
        <v/>
      </c>
      <c r="E989" s="18">
        <f>IF(Abschlüsse[[#This Row],[Ergeb]]="ET",0,COUNTIFS($A$2:$A989,$A989,$B$2:$B989,$B989,$L$2:$L989,"&lt;&gt;ET"))</f>
        <v>0</v>
      </c>
      <c r="F989" s="11"/>
      <c r="G989" s="12"/>
      <c r="H989" s="18">
        <f>COUNTIFS('Rote Karten'!$A$2:$A$4,$A989,'Rote Karten'!$D$2:$D$4,"&lt;&gt;"&amp;$B989,'Rote Karten'!$B$2:$B$4,"&lt;"&amp;$F989,'Rote Karten'!$C$2:$C$4,"&lt;="&amp;$G989)-COUNTIFS('Rote Karten'!$A$2:$A$4,$A989,'Rote Karten'!$D$2:$D$4,$B989,'Rote Karten'!$B$2:$B$4,"&lt;"&amp;$F989,'Rote Karten'!$C$2:$C$4,"&lt;="&amp;$G989)</f>
        <v>0</v>
      </c>
      <c r="I989" s="17" t="str">
        <f>IF(OR($L989="Tor",$L989="ET"),_xlfn.IFNA(IF(VLOOKUP($A989,Spiele!$A$2:$C$16,3,FALSE)=$B989,COUNTIFS($L$2:$L989,"Tor",$B$2:$B989,$B989,$A$2:$A989,$A989)+COUNTIFS($L$2:$L989,"ET",$B$2:$B989,$B989,$A$2:$A989,$A989)&amp;":"&amp;COUNTIFS($L$2:$L989,"Tor",$B$2:$B989,"&lt;&gt;"&amp;$B989,$A$2:$A989,$A989)+COUNTIFS($L$2:$L989,"ET",$B$2:$B989,"&lt;&gt;"&amp;$B989,$A$2:$A989,$A989),COUNTIFS($L$2:$L989,"Tor",$B$2:$B989,"&lt;&gt;"&amp;$B989,$A$2:$A989,$A989)+COUNTIFS($L$2:$L989,"ET",$B$2:$B989,"&lt;&gt;"&amp;$B989,$A$2:$A989,$A989)&amp;":"&amp;COUNTIFS($L$2:$L989,"Tor",$B$2:$B989,$B989,$A$2:$A989,$A989)+COUNTIFS($L$2:$L989,"ET",$B$2:$B989,$B989,$A$2:$A989,$A989)),""),"")</f>
        <v/>
      </c>
      <c r="J989" s="18" t="str">
        <f>_xlfn.IFNA(IF(VLOOKUP($A989,Spiele!$A$2:$D$16,3,FALSE)=$B989,(COUNTIFS($L$1:$L988,"Tor",$B$1:$B988,$B989,$A$1:$A988,$A989)+COUNTIFS($L$1:$L988,"ET",$B$1:$B988,$B989,$A$1:$A988,$A989))-(COUNTIFS($L$1:$L988,"Tor",$B$1:$B988,"&lt;&gt;"&amp;$B989,$A$1:$A988,$A989)+COUNTIFS($L$1:$L988,"ET",$B$1:$B988,"&lt;&gt;"&amp;$B989,$A$1:$A988,$A989)),(COUNTIFS($L$1:$L988,"Tor",$B$1:$B988,$B989,$A$1:$A988,$A989)+COUNTIFS($L$1:$L988,"ET",$B$1:$B988,$B989,$A$1:$A988,$A989))-(COUNTIFS($L$1:$L988,"Tor",$B$1:$B988,"&lt;&gt;"&amp;$B989,$A$1:$A988,$A989)+COUNTIFS($L$1:$L988,"ET",$B$1:$B988,"&lt;&gt;"&amp;$B989,$A$1:$A988,$A989))),"")</f>
        <v/>
      </c>
      <c r="O989" s="17"/>
      <c r="AC989" s="14"/>
      <c r="AD989" s="14"/>
      <c r="AE989" s="18"/>
      <c r="AH989" s="19">
        <f t="shared" si="62"/>
        <v>0</v>
      </c>
      <c r="AI989" s="19">
        <f t="shared" si="63"/>
        <v>180</v>
      </c>
      <c r="AM989" s="19">
        <f>IF(Abschlüsse[[#This Row],[Ergeb]]="ET","",SQRT(($AF989-$AK989)^2+($AG989-$AL989)^2))</f>
        <v>0</v>
      </c>
      <c r="AO989" s="13"/>
      <c r="AP989" s="13"/>
      <c r="AQ989" s="19" t="str">
        <f t="shared" si="64"/>
        <v/>
      </c>
      <c r="AU989" s="19" t="str">
        <f t="shared" si="65"/>
        <v/>
      </c>
    </row>
    <row r="990" spans="3:47" ht="25.05" customHeight="1">
      <c r="C990" s="17" t="str">
        <f>IF($A990="","",IF(VLOOKUP($A990,Spiele!$A$2:$D$16,3,FALSE)=$B990,"H","G"))</f>
        <v/>
      </c>
      <c r="D990" s="17" t="str">
        <f>IF($B990="","",IF(VLOOKUP($A990,Spiele!$A$2:$F$16,3,FALSE)=$B990,VLOOKUP($A990,Spiele!$A$2:$F$16,4,FALSE),VLOOKUP($A990,Spiele!$A$2:$F$16,3,FALSE)))</f>
        <v/>
      </c>
      <c r="E990" s="18">
        <f>IF(Abschlüsse[[#This Row],[Ergeb]]="ET",0,COUNTIFS($A$2:$A990,$A990,$B$2:$B990,$B990,$L$2:$L990,"&lt;&gt;ET"))</f>
        <v>0</v>
      </c>
      <c r="F990" s="11"/>
      <c r="G990" s="12"/>
      <c r="H990" s="18">
        <f>COUNTIFS('Rote Karten'!$A$2:$A$4,$A990,'Rote Karten'!$D$2:$D$4,"&lt;&gt;"&amp;$B990,'Rote Karten'!$B$2:$B$4,"&lt;"&amp;$F990,'Rote Karten'!$C$2:$C$4,"&lt;="&amp;$G990)-COUNTIFS('Rote Karten'!$A$2:$A$4,$A990,'Rote Karten'!$D$2:$D$4,$B990,'Rote Karten'!$B$2:$B$4,"&lt;"&amp;$F990,'Rote Karten'!$C$2:$C$4,"&lt;="&amp;$G990)</f>
        <v>0</v>
      </c>
      <c r="I990" s="17" t="str">
        <f>IF(OR($L990="Tor",$L990="ET"),_xlfn.IFNA(IF(VLOOKUP($A990,Spiele!$A$2:$C$16,3,FALSE)=$B990,COUNTIFS($L$2:$L990,"Tor",$B$2:$B990,$B990,$A$2:$A990,$A990)+COUNTIFS($L$2:$L990,"ET",$B$2:$B990,$B990,$A$2:$A990,$A990)&amp;":"&amp;COUNTIFS($L$2:$L990,"Tor",$B$2:$B990,"&lt;&gt;"&amp;$B990,$A$2:$A990,$A990)+COUNTIFS($L$2:$L990,"ET",$B$2:$B990,"&lt;&gt;"&amp;$B990,$A$2:$A990,$A990),COUNTIFS($L$2:$L990,"Tor",$B$2:$B990,"&lt;&gt;"&amp;$B990,$A$2:$A990,$A990)+COUNTIFS($L$2:$L990,"ET",$B$2:$B990,"&lt;&gt;"&amp;$B990,$A$2:$A990,$A990)&amp;":"&amp;COUNTIFS($L$2:$L990,"Tor",$B$2:$B990,$B990,$A$2:$A990,$A990)+COUNTIFS($L$2:$L990,"ET",$B$2:$B990,$B990,$A$2:$A990,$A990)),""),"")</f>
        <v/>
      </c>
      <c r="J990" s="18" t="str">
        <f>_xlfn.IFNA(IF(VLOOKUP($A990,Spiele!$A$2:$D$16,3,FALSE)=$B990,(COUNTIFS($L$1:$L989,"Tor",$B$1:$B989,$B990,$A$1:$A989,$A990)+COUNTIFS($L$1:$L989,"ET",$B$1:$B989,$B990,$A$1:$A989,$A990))-(COUNTIFS($L$1:$L989,"Tor",$B$1:$B989,"&lt;&gt;"&amp;$B990,$A$1:$A989,$A990)+COUNTIFS($L$1:$L989,"ET",$B$1:$B989,"&lt;&gt;"&amp;$B990,$A$1:$A989,$A990)),(COUNTIFS($L$1:$L989,"Tor",$B$1:$B989,$B990,$A$1:$A989,$A990)+COUNTIFS($L$1:$L989,"ET",$B$1:$B989,$B990,$A$1:$A989,$A990))-(COUNTIFS($L$1:$L989,"Tor",$B$1:$B989,"&lt;&gt;"&amp;$B990,$A$1:$A989,$A990)+COUNTIFS($L$1:$L989,"ET",$B$1:$B989,"&lt;&gt;"&amp;$B990,$A$1:$A989,$A990))),"")</f>
        <v/>
      </c>
      <c r="O990" s="17"/>
      <c r="AC990" s="14"/>
      <c r="AD990" s="14"/>
      <c r="AE990" s="18"/>
      <c r="AH990" s="19">
        <f t="shared" si="62"/>
        <v>0</v>
      </c>
      <c r="AI990" s="19">
        <f t="shared" si="63"/>
        <v>180</v>
      </c>
      <c r="AM990" s="19">
        <f>IF(Abschlüsse[[#This Row],[Ergeb]]="ET","",SQRT(($AF990-$AK990)^2+($AG990-$AL990)^2))</f>
        <v>0</v>
      </c>
      <c r="AO990" s="13"/>
      <c r="AP990" s="13"/>
      <c r="AQ990" s="19" t="str">
        <f t="shared" si="64"/>
        <v/>
      </c>
      <c r="AU990" s="19" t="str">
        <f t="shared" si="65"/>
        <v/>
      </c>
    </row>
    <row r="991" spans="3:47" ht="25.05" customHeight="1">
      <c r="C991" s="17" t="str">
        <f>IF($A991="","",IF(VLOOKUP($A991,Spiele!$A$2:$D$16,3,FALSE)=$B991,"H","G"))</f>
        <v/>
      </c>
      <c r="D991" s="17" t="str">
        <f>IF($B991="","",IF(VLOOKUP($A991,Spiele!$A$2:$F$16,3,FALSE)=$B991,VLOOKUP($A991,Spiele!$A$2:$F$16,4,FALSE),VLOOKUP($A991,Spiele!$A$2:$F$16,3,FALSE)))</f>
        <v/>
      </c>
      <c r="E991" s="18">
        <f>IF(Abschlüsse[[#This Row],[Ergeb]]="ET",0,COUNTIFS($A$2:$A991,$A991,$B$2:$B991,$B991,$L$2:$L991,"&lt;&gt;ET"))</f>
        <v>0</v>
      </c>
      <c r="F991" s="11"/>
      <c r="G991" s="12"/>
      <c r="H991" s="18">
        <f>COUNTIFS('Rote Karten'!$A$2:$A$4,$A991,'Rote Karten'!$D$2:$D$4,"&lt;&gt;"&amp;$B991,'Rote Karten'!$B$2:$B$4,"&lt;"&amp;$F991,'Rote Karten'!$C$2:$C$4,"&lt;="&amp;$G991)-COUNTIFS('Rote Karten'!$A$2:$A$4,$A991,'Rote Karten'!$D$2:$D$4,$B991,'Rote Karten'!$B$2:$B$4,"&lt;"&amp;$F991,'Rote Karten'!$C$2:$C$4,"&lt;="&amp;$G991)</f>
        <v>0</v>
      </c>
      <c r="I991" s="17" t="str">
        <f>IF(OR($L991="Tor",$L991="ET"),_xlfn.IFNA(IF(VLOOKUP($A991,Spiele!$A$2:$C$16,3,FALSE)=$B991,COUNTIFS($L$2:$L991,"Tor",$B$2:$B991,$B991,$A$2:$A991,$A991)+COUNTIFS($L$2:$L991,"ET",$B$2:$B991,$B991,$A$2:$A991,$A991)&amp;":"&amp;COUNTIFS($L$2:$L991,"Tor",$B$2:$B991,"&lt;&gt;"&amp;$B991,$A$2:$A991,$A991)+COUNTIFS($L$2:$L991,"ET",$B$2:$B991,"&lt;&gt;"&amp;$B991,$A$2:$A991,$A991),COUNTIFS($L$2:$L991,"Tor",$B$2:$B991,"&lt;&gt;"&amp;$B991,$A$2:$A991,$A991)+COUNTIFS($L$2:$L991,"ET",$B$2:$B991,"&lt;&gt;"&amp;$B991,$A$2:$A991,$A991)&amp;":"&amp;COUNTIFS($L$2:$L991,"Tor",$B$2:$B991,$B991,$A$2:$A991,$A991)+COUNTIFS($L$2:$L991,"ET",$B$2:$B991,$B991,$A$2:$A991,$A991)),""),"")</f>
        <v/>
      </c>
      <c r="J991" s="18" t="str">
        <f>_xlfn.IFNA(IF(VLOOKUP($A991,Spiele!$A$2:$D$16,3,FALSE)=$B991,(COUNTIFS($L$1:$L990,"Tor",$B$1:$B990,$B991,$A$1:$A990,$A991)+COUNTIFS($L$1:$L990,"ET",$B$1:$B990,$B991,$A$1:$A990,$A991))-(COUNTIFS($L$1:$L990,"Tor",$B$1:$B990,"&lt;&gt;"&amp;$B991,$A$1:$A990,$A991)+COUNTIFS($L$1:$L990,"ET",$B$1:$B990,"&lt;&gt;"&amp;$B991,$A$1:$A990,$A991)),(COUNTIFS($L$1:$L990,"Tor",$B$1:$B990,$B991,$A$1:$A990,$A991)+COUNTIFS($L$1:$L990,"ET",$B$1:$B990,$B991,$A$1:$A990,$A991))-(COUNTIFS($L$1:$L990,"Tor",$B$1:$B990,"&lt;&gt;"&amp;$B991,$A$1:$A990,$A991)+COUNTIFS($L$1:$L990,"ET",$B$1:$B990,"&lt;&gt;"&amp;$B991,$A$1:$A990,$A991))),"")</f>
        <v/>
      </c>
      <c r="O991" s="17"/>
      <c r="AC991" s="14"/>
      <c r="AD991" s="14"/>
      <c r="AE991" s="18"/>
      <c r="AH991" s="19">
        <f t="shared" si="62"/>
        <v>0</v>
      </c>
      <c r="AI991" s="19">
        <f t="shared" si="63"/>
        <v>180</v>
      </c>
      <c r="AM991" s="19">
        <f>IF(Abschlüsse[[#This Row],[Ergeb]]="ET","",SQRT(($AF991-$AK991)^2+($AG991-$AL991)^2))</f>
        <v>0</v>
      </c>
      <c r="AO991" s="13"/>
      <c r="AP991" s="13"/>
      <c r="AQ991" s="19" t="str">
        <f t="shared" si="64"/>
        <v/>
      </c>
      <c r="AU991" s="19" t="str">
        <f t="shared" si="65"/>
        <v/>
      </c>
    </row>
    <row r="992" spans="3:47" ht="25.05" customHeight="1">
      <c r="C992" s="17" t="str">
        <f>IF($A992="","",IF(VLOOKUP($A992,Spiele!$A$2:$D$16,3,FALSE)=$B992,"H","G"))</f>
        <v/>
      </c>
      <c r="D992" s="17" t="str">
        <f>IF($B992="","",IF(VLOOKUP($A992,Spiele!$A$2:$F$16,3,FALSE)=$B992,VLOOKUP($A992,Spiele!$A$2:$F$16,4,FALSE),VLOOKUP($A992,Spiele!$A$2:$F$16,3,FALSE)))</f>
        <v/>
      </c>
      <c r="E992" s="18">
        <f>IF(Abschlüsse[[#This Row],[Ergeb]]="ET",0,COUNTIFS($A$2:$A992,$A992,$B$2:$B992,$B992,$L$2:$L992,"&lt;&gt;ET"))</f>
        <v>0</v>
      </c>
      <c r="F992" s="11"/>
      <c r="G992" s="12"/>
      <c r="H992" s="18">
        <f>COUNTIFS('Rote Karten'!$A$2:$A$4,$A992,'Rote Karten'!$D$2:$D$4,"&lt;&gt;"&amp;$B992,'Rote Karten'!$B$2:$B$4,"&lt;"&amp;$F992,'Rote Karten'!$C$2:$C$4,"&lt;="&amp;$G992)-COUNTIFS('Rote Karten'!$A$2:$A$4,$A992,'Rote Karten'!$D$2:$D$4,$B992,'Rote Karten'!$B$2:$B$4,"&lt;"&amp;$F992,'Rote Karten'!$C$2:$C$4,"&lt;="&amp;$G992)</f>
        <v>0</v>
      </c>
      <c r="I992" s="17" t="str">
        <f>IF(OR($L992="Tor",$L992="ET"),_xlfn.IFNA(IF(VLOOKUP($A992,Spiele!$A$2:$C$16,3,FALSE)=$B992,COUNTIFS($L$2:$L992,"Tor",$B$2:$B992,$B992,$A$2:$A992,$A992)+COUNTIFS($L$2:$L992,"ET",$B$2:$B992,$B992,$A$2:$A992,$A992)&amp;":"&amp;COUNTIFS($L$2:$L992,"Tor",$B$2:$B992,"&lt;&gt;"&amp;$B992,$A$2:$A992,$A992)+COUNTIFS($L$2:$L992,"ET",$B$2:$B992,"&lt;&gt;"&amp;$B992,$A$2:$A992,$A992),COUNTIFS($L$2:$L992,"Tor",$B$2:$B992,"&lt;&gt;"&amp;$B992,$A$2:$A992,$A992)+COUNTIFS($L$2:$L992,"ET",$B$2:$B992,"&lt;&gt;"&amp;$B992,$A$2:$A992,$A992)&amp;":"&amp;COUNTIFS($L$2:$L992,"Tor",$B$2:$B992,$B992,$A$2:$A992,$A992)+COUNTIFS($L$2:$L992,"ET",$B$2:$B992,$B992,$A$2:$A992,$A992)),""),"")</f>
        <v/>
      </c>
      <c r="J992" s="18" t="str">
        <f>_xlfn.IFNA(IF(VLOOKUP($A992,Spiele!$A$2:$D$16,3,FALSE)=$B992,(COUNTIFS($L$1:$L991,"Tor",$B$1:$B991,$B992,$A$1:$A991,$A992)+COUNTIFS($L$1:$L991,"ET",$B$1:$B991,$B992,$A$1:$A991,$A992))-(COUNTIFS($L$1:$L991,"Tor",$B$1:$B991,"&lt;&gt;"&amp;$B992,$A$1:$A991,$A992)+COUNTIFS($L$1:$L991,"ET",$B$1:$B991,"&lt;&gt;"&amp;$B992,$A$1:$A991,$A992)),(COUNTIFS($L$1:$L991,"Tor",$B$1:$B991,$B992,$A$1:$A991,$A992)+COUNTIFS($L$1:$L991,"ET",$B$1:$B991,$B992,$A$1:$A991,$A992))-(COUNTIFS($L$1:$L991,"Tor",$B$1:$B991,"&lt;&gt;"&amp;$B992,$A$1:$A991,$A992)+COUNTIFS($L$1:$L991,"ET",$B$1:$B991,"&lt;&gt;"&amp;$B992,$A$1:$A991,$A992))),"")</f>
        <v/>
      </c>
      <c r="O992" s="17"/>
      <c r="AC992" s="14"/>
      <c r="AD992" s="14"/>
      <c r="AE992" s="18"/>
      <c r="AH992" s="19">
        <f t="shared" si="62"/>
        <v>0</v>
      </c>
      <c r="AI992" s="19">
        <f t="shared" si="63"/>
        <v>180</v>
      </c>
      <c r="AM992" s="19">
        <f>IF(Abschlüsse[[#This Row],[Ergeb]]="ET","",SQRT(($AF992-$AK992)^2+($AG992-$AL992)^2))</f>
        <v>0</v>
      </c>
      <c r="AO992" s="13"/>
      <c r="AP992" s="13"/>
      <c r="AQ992" s="19" t="str">
        <f t="shared" si="64"/>
        <v/>
      </c>
      <c r="AU992" s="19" t="str">
        <f t="shared" si="65"/>
        <v/>
      </c>
    </row>
    <row r="993" spans="3:47" ht="25.05" customHeight="1">
      <c r="C993" s="17" t="str">
        <f>IF($A993="","",IF(VLOOKUP($A993,Spiele!$A$2:$D$16,3,FALSE)=$B993,"H","G"))</f>
        <v/>
      </c>
      <c r="D993" s="17" t="str">
        <f>IF($B993="","",IF(VLOOKUP($A993,Spiele!$A$2:$F$16,3,FALSE)=$B993,VLOOKUP($A993,Spiele!$A$2:$F$16,4,FALSE),VLOOKUP($A993,Spiele!$A$2:$F$16,3,FALSE)))</f>
        <v/>
      </c>
      <c r="E993" s="18">
        <f>IF(Abschlüsse[[#This Row],[Ergeb]]="ET",0,COUNTIFS($A$2:$A993,$A993,$B$2:$B993,$B993,$L$2:$L993,"&lt;&gt;ET"))</f>
        <v>0</v>
      </c>
      <c r="F993" s="11"/>
      <c r="G993" s="12"/>
      <c r="H993" s="18">
        <f>COUNTIFS('Rote Karten'!$A$2:$A$4,$A993,'Rote Karten'!$D$2:$D$4,"&lt;&gt;"&amp;$B993,'Rote Karten'!$B$2:$B$4,"&lt;"&amp;$F993,'Rote Karten'!$C$2:$C$4,"&lt;="&amp;$G993)-COUNTIFS('Rote Karten'!$A$2:$A$4,$A993,'Rote Karten'!$D$2:$D$4,$B993,'Rote Karten'!$B$2:$B$4,"&lt;"&amp;$F993,'Rote Karten'!$C$2:$C$4,"&lt;="&amp;$G993)</f>
        <v>0</v>
      </c>
      <c r="I993" s="17" t="str">
        <f>IF(OR($L993="Tor",$L993="ET"),_xlfn.IFNA(IF(VLOOKUP($A993,Spiele!$A$2:$C$16,3,FALSE)=$B993,COUNTIFS($L$2:$L993,"Tor",$B$2:$B993,$B993,$A$2:$A993,$A993)+COUNTIFS($L$2:$L993,"ET",$B$2:$B993,$B993,$A$2:$A993,$A993)&amp;":"&amp;COUNTIFS($L$2:$L993,"Tor",$B$2:$B993,"&lt;&gt;"&amp;$B993,$A$2:$A993,$A993)+COUNTIFS($L$2:$L993,"ET",$B$2:$B993,"&lt;&gt;"&amp;$B993,$A$2:$A993,$A993),COUNTIFS($L$2:$L993,"Tor",$B$2:$B993,"&lt;&gt;"&amp;$B993,$A$2:$A993,$A993)+COUNTIFS($L$2:$L993,"ET",$B$2:$B993,"&lt;&gt;"&amp;$B993,$A$2:$A993,$A993)&amp;":"&amp;COUNTIFS($L$2:$L993,"Tor",$B$2:$B993,$B993,$A$2:$A993,$A993)+COUNTIFS($L$2:$L993,"ET",$B$2:$B993,$B993,$A$2:$A993,$A993)),""),"")</f>
        <v/>
      </c>
      <c r="J993" s="18" t="str">
        <f>_xlfn.IFNA(IF(VLOOKUP($A993,Spiele!$A$2:$D$16,3,FALSE)=$B993,(COUNTIFS($L$1:$L992,"Tor",$B$1:$B992,$B993,$A$1:$A992,$A993)+COUNTIFS($L$1:$L992,"ET",$B$1:$B992,$B993,$A$1:$A992,$A993))-(COUNTIFS($L$1:$L992,"Tor",$B$1:$B992,"&lt;&gt;"&amp;$B993,$A$1:$A992,$A993)+COUNTIFS($L$1:$L992,"ET",$B$1:$B992,"&lt;&gt;"&amp;$B993,$A$1:$A992,$A993)),(COUNTIFS($L$1:$L992,"Tor",$B$1:$B992,$B993,$A$1:$A992,$A993)+COUNTIFS($L$1:$L992,"ET",$B$1:$B992,$B993,$A$1:$A992,$A993))-(COUNTIFS($L$1:$L992,"Tor",$B$1:$B992,"&lt;&gt;"&amp;$B993,$A$1:$A992,$A993)+COUNTIFS($L$1:$L992,"ET",$B$1:$B992,"&lt;&gt;"&amp;$B993,$A$1:$A992,$A993))),"")</f>
        <v/>
      </c>
      <c r="O993" s="17"/>
      <c r="AC993" s="14"/>
      <c r="AD993" s="14"/>
      <c r="AE993" s="18"/>
      <c r="AH993" s="19">
        <f t="shared" si="62"/>
        <v>0</v>
      </c>
      <c r="AI993" s="19">
        <f t="shared" si="63"/>
        <v>180</v>
      </c>
      <c r="AM993" s="19">
        <f>IF(Abschlüsse[[#This Row],[Ergeb]]="ET","",SQRT(($AF993-$AK993)^2+($AG993-$AL993)^2))</f>
        <v>0</v>
      </c>
      <c r="AO993" s="13"/>
      <c r="AP993" s="13"/>
      <c r="AQ993" s="19" t="str">
        <f t="shared" si="64"/>
        <v/>
      </c>
      <c r="AU993" s="19" t="str">
        <f t="shared" si="65"/>
        <v/>
      </c>
    </row>
    <row r="994" spans="3:47" ht="25.05" customHeight="1">
      <c r="C994" s="17" t="str">
        <f>IF($A994="","",IF(VLOOKUP($A994,Spiele!$A$2:$D$16,3,FALSE)=$B994,"H","G"))</f>
        <v/>
      </c>
      <c r="D994" s="17" t="str">
        <f>IF($B994="","",IF(VLOOKUP($A994,Spiele!$A$2:$F$16,3,FALSE)=$B994,VLOOKUP($A994,Spiele!$A$2:$F$16,4,FALSE),VLOOKUP($A994,Spiele!$A$2:$F$16,3,FALSE)))</f>
        <v/>
      </c>
      <c r="E994" s="18">
        <f>IF(Abschlüsse[[#This Row],[Ergeb]]="ET",0,COUNTIFS($A$2:$A994,$A994,$B$2:$B994,$B994,$L$2:$L994,"&lt;&gt;ET"))</f>
        <v>0</v>
      </c>
      <c r="F994" s="11"/>
      <c r="G994" s="12"/>
      <c r="H994" s="18">
        <f>COUNTIFS('Rote Karten'!$A$2:$A$4,$A994,'Rote Karten'!$D$2:$D$4,"&lt;&gt;"&amp;$B994,'Rote Karten'!$B$2:$B$4,"&lt;"&amp;$F994,'Rote Karten'!$C$2:$C$4,"&lt;="&amp;$G994)-COUNTIFS('Rote Karten'!$A$2:$A$4,$A994,'Rote Karten'!$D$2:$D$4,$B994,'Rote Karten'!$B$2:$B$4,"&lt;"&amp;$F994,'Rote Karten'!$C$2:$C$4,"&lt;="&amp;$G994)</f>
        <v>0</v>
      </c>
      <c r="I994" s="17" t="str">
        <f>IF(OR($L994="Tor",$L994="ET"),_xlfn.IFNA(IF(VLOOKUP($A994,Spiele!$A$2:$C$16,3,FALSE)=$B994,COUNTIFS($L$2:$L994,"Tor",$B$2:$B994,$B994,$A$2:$A994,$A994)+COUNTIFS($L$2:$L994,"ET",$B$2:$B994,$B994,$A$2:$A994,$A994)&amp;":"&amp;COUNTIFS($L$2:$L994,"Tor",$B$2:$B994,"&lt;&gt;"&amp;$B994,$A$2:$A994,$A994)+COUNTIFS($L$2:$L994,"ET",$B$2:$B994,"&lt;&gt;"&amp;$B994,$A$2:$A994,$A994),COUNTIFS($L$2:$L994,"Tor",$B$2:$B994,"&lt;&gt;"&amp;$B994,$A$2:$A994,$A994)+COUNTIFS($L$2:$L994,"ET",$B$2:$B994,"&lt;&gt;"&amp;$B994,$A$2:$A994,$A994)&amp;":"&amp;COUNTIFS($L$2:$L994,"Tor",$B$2:$B994,$B994,$A$2:$A994,$A994)+COUNTIFS($L$2:$L994,"ET",$B$2:$B994,$B994,$A$2:$A994,$A994)),""),"")</f>
        <v/>
      </c>
      <c r="J994" s="18" t="str">
        <f>_xlfn.IFNA(IF(VLOOKUP($A994,Spiele!$A$2:$D$16,3,FALSE)=$B994,(COUNTIFS($L$1:$L993,"Tor",$B$1:$B993,$B994,$A$1:$A993,$A994)+COUNTIFS($L$1:$L993,"ET",$B$1:$B993,$B994,$A$1:$A993,$A994))-(COUNTIFS($L$1:$L993,"Tor",$B$1:$B993,"&lt;&gt;"&amp;$B994,$A$1:$A993,$A994)+COUNTIFS($L$1:$L993,"ET",$B$1:$B993,"&lt;&gt;"&amp;$B994,$A$1:$A993,$A994)),(COUNTIFS($L$1:$L993,"Tor",$B$1:$B993,$B994,$A$1:$A993,$A994)+COUNTIFS($L$1:$L993,"ET",$B$1:$B993,$B994,$A$1:$A993,$A994))-(COUNTIFS($L$1:$L993,"Tor",$B$1:$B993,"&lt;&gt;"&amp;$B994,$A$1:$A993,$A994)+COUNTIFS($L$1:$L993,"ET",$B$1:$B993,"&lt;&gt;"&amp;$B994,$A$1:$A993,$A994))),"")</f>
        <v/>
      </c>
      <c r="O994" s="17"/>
      <c r="AC994" s="14"/>
      <c r="AD994" s="14"/>
      <c r="AE994" s="18"/>
      <c r="AH994" s="19">
        <f t="shared" si="62"/>
        <v>0</v>
      </c>
      <c r="AI994" s="19">
        <f t="shared" si="63"/>
        <v>180</v>
      </c>
      <c r="AM994" s="19">
        <f>IF(Abschlüsse[[#This Row],[Ergeb]]="ET","",SQRT(($AF994-$AK994)^2+($AG994-$AL994)^2))</f>
        <v>0</v>
      </c>
      <c r="AO994" s="13"/>
      <c r="AP994" s="13"/>
      <c r="AQ994" s="19" t="str">
        <f t="shared" si="64"/>
        <v/>
      </c>
      <c r="AU994" s="19" t="str">
        <f t="shared" si="65"/>
        <v/>
      </c>
    </row>
    <row r="995" spans="3:47" ht="25.05" customHeight="1">
      <c r="C995" s="17" t="str">
        <f>IF($A995="","",IF(VLOOKUP($A995,Spiele!$A$2:$D$16,3,FALSE)=$B995,"H","G"))</f>
        <v/>
      </c>
      <c r="D995" s="17" t="str">
        <f>IF($B995="","",IF(VLOOKUP($A995,Spiele!$A$2:$F$16,3,FALSE)=$B995,VLOOKUP($A995,Spiele!$A$2:$F$16,4,FALSE),VLOOKUP($A995,Spiele!$A$2:$F$16,3,FALSE)))</f>
        <v/>
      </c>
      <c r="E995" s="18">
        <f>IF(Abschlüsse[[#This Row],[Ergeb]]="ET",0,COUNTIFS($A$2:$A995,$A995,$B$2:$B995,$B995,$L$2:$L995,"&lt;&gt;ET"))</f>
        <v>0</v>
      </c>
      <c r="F995" s="11"/>
      <c r="G995" s="12"/>
      <c r="H995" s="18">
        <f>COUNTIFS('Rote Karten'!$A$2:$A$4,$A995,'Rote Karten'!$D$2:$D$4,"&lt;&gt;"&amp;$B995,'Rote Karten'!$B$2:$B$4,"&lt;"&amp;$F995,'Rote Karten'!$C$2:$C$4,"&lt;="&amp;$G995)-COUNTIFS('Rote Karten'!$A$2:$A$4,$A995,'Rote Karten'!$D$2:$D$4,$B995,'Rote Karten'!$B$2:$B$4,"&lt;"&amp;$F995,'Rote Karten'!$C$2:$C$4,"&lt;="&amp;$G995)</f>
        <v>0</v>
      </c>
      <c r="I995" s="17" t="str">
        <f>IF(OR($L995="Tor",$L995="ET"),_xlfn.IFNA(IF(VLOOKUP($A995,Spiele!$A$2:$C$16,3,FALSE)=$B995,COUNTIFS($L$2:$L995,"Tor",$B$2:$B995,$B995,$A$2:$A995,$A995)+COUNTIFS($L$2:$L995,"ET",$B$2:$B995,$B995,$A$2:$A995,$A995)&amp;":"&amp;COUNTIFS($L$2:$L995,"Tor",$B$2:$B995,"&lt;&gt;"&amp;$B995,$A$2:$A995,$A995)+COUNTIFS($L$2:$L995,"ET",$B$2:$B995,"&lt;&gt;"&amp;$B995,$A$2:$A995,$A995),COUNTIFS($L$2:$L995,"Tor",$B$2:$B995,"&lt;&gt;"&amp;$B995,$A$2:$A995,$A995)+COUNTIFS($L$2:$L995,"ET",$B$2:$B995,"&lt;&gt;"&amp;$B995,$A$2:$A995,$A995)&amp;":"&amp;COUNTIFS($L$2:$L995,"Tor",$B$2:$B995,$B995,$A$2:$A995,$A995)+COUNTIFS($L$2:$L995,"ET",$B$2:$B995,$B995,$A$2:$A995,$A995)),""),"")</f>
        <v/>
      </c>
      <c r="J995" s="18" t="str">
        <f>_xlfn.IFNA(IF(VLOOKUP($A995,Spiele!$A$2:$D$16,3,FALSE)=$B995,(COUNTIFS($L$1:$L994,"Tor",$B$1:$B994,$B995,$A$1:$A994,$A995)+COUNTIFS($L$1:$L994,"ET",$B$1:$B994,$B995,$A$1:$A994,$A995))-(COUNTIFS($L$1:$L994,"Tor",$B$1:$B994,"&lt;&gt;"&amp;$B995,$A$1:$A994,$A995)+COUNTIFS($L$1:$L994,"ET",$B$1:$B994,"&lt;&gt;"&amp;$B995,$A$1:$A994,$A995)),(COUNTIFS($L$1:$L994,"Tor",$B$1:$B994,$B995,$A$1:$A994,$A995)+COUNTIFS($L$1:$L994,"ET",$B$1:$B994,$B995,$A$1:$A994,$A995))-(COUNTIFS($L$1:$L994,"Tor",$B$1:$B994,"&lt;&gt;"&amp;$B995,$A$1:$A994,$A995)+COUNTIFS($L$1:$L994,"ET",$B$1:$B994,"&lt;&gt;"&amp;$B995,$A$1:$A994,$A995))),"")</f>
        <v/>
      </c>
      <c r="O995" s="17"/>
      <c r="AC995" s="14"/>
      <c r="AD995" s="14"/>
      <c r="AE995" s="18"/>
      <c r="AH995" s="19">
        <f t="shared" si="62"/>
        <v>0</v>
      </c>
      <c r="AI995" s="19">
        <f t="shared" si="63"/>
        <v>180</v>
      </c>
      <c r="AM995" s="19">
        <f>IF(Abschlüsse[[#This Row],[Ergeb]]="ET","",SQRT(($AF995-$AK995)^2+($AG995-$AL995)^2))</f>
        <v>0</v>
      </c>
      <c r="AO995" s="13"/>
      <c r="AP995" s="13"/>
      <c r="AQ995" s="19" t="str">
        <f t="shared" si="64"/>
        <v/>
      </c>
      <c r="AU995" s="19" t="str">
        <f t="shared" si="65"/>
        <v/>
      </c>
    </row>
    <row r="996" spans="3:47" ht="25.05" customHeight="1">
      <c r="C996" s="17" t="str">
        <f>IF($A996="","",IF(VLOOKUP($A996,Spiele!$A$2:$D$16,3,FALSE)=$B996,"H","G"))</f>
        <v/>
      </c>
      <c r="D996" s="17" t="str">
        <f>IF($B996="","",IF(VLOOKUP($A996,Spiele!$A$2:$F$16,3,FALSE)=$B996,VLOOKUP($A996,Spiele!$A$2:$F$16,4,FALSE),VLOOKUP($A996,Spiele!$A$2:$F$16,3,FALSE)))</f>
        <v/>
      </c>
      <c r="E996" s="18">
        <f>IF(Abschlüsse[[#This Row],[Ergeb]]="ET",0,COUNTIFS($A$2:$A996,$A996,$B$2:$B996,$B996,$L$2:$L996,"&lt;&gt;ET"))</f>
        <v>0</v>
      </c>
      <c r="F996" s="11"/>
      <c r="G996" s="12"/>
      <c r="H996" s="18">
        <f>COUNTIFS('Rote Karten'!$A$2:$A$4,$A996,'Rote Karten'!$D$2:$D$4,"&lt;&gt;"&amp;$B996,'Rote Karten'!$B$2:$B$4,"&lt;"&amp;$F996,'Rote Karten'!$C$2:$C$4,"&lt;="&amp;$G996)-COUNTIFS('Rote Karten'!$A$2:$A$4,$A996,'Rote Karten'!$D$2:$D$4,$B996,'Rote Karten'!$B$2:$B$4,"&lt;"&amp;$F996,'Rote Karten'!$C$2:$C$4,"&lt;="&amp;$G996)</f>
        <v>0</v>
      </c>
      <c r="I996" s="17" t="str">
        <f>IF(OR($L996="Tor",$L996="ET"),_xlfn.IFNA(IF(VLOOKUP($A996,Spiele!$A$2:$C$16,3,FALSE)=$B996,COUNTIFS($L$2:$L996,"Tor",$B$2:$B996,$B996,$A$2:$A996,$A996)+COUNTIFS($L$2:$L996,"ET",$B$2:$B996,$B996,$A$2:$A996,$A996)&amp;":"&amp;COUNTIFS($L$2:$L996,"Tor",$B$2:$B996,"&lt;&gt;"&amp;$B996,$A$2:$A996,$A996)+COUNTIFS($L$2:$L996,"ET",$B$2:$B996,"&lt;&gt;"&amp;$B996,$A$2:$A996,$A996),COUNTIFS($L$2:$L996,"Tor",$B$2:$B996,"&lt;&gt;"&amp;$B996,$A$2:$A996,$A996)+COUNTIFS($L$2:$L996,"ET",$B$2:$B996,"&lt;&gt;"&amp;$B996,$A$2:$A996,$A996)&amp;":"&amp;COUNTIFS($L$2:$L996,"Tor",$B$2:$B996,$B996,$A$2:$A996,$A996)+COUNTIFS($L$2:$L996,"ET",$B$2:$B996,$B996,$A$2:$A996,$A996)),""),"")</f>
        <v/>
      </c>
      <c r="J996" s="18" t="str">
        <f>_xlfn.IFNA(IF(VLOOKUP($A996,Spiele!$A$2:$D$16,3,FALSE)=$B996,(COUNTIFS($L$1:$L995,"Tor",$B$1:$B995,$B996,$A$1:$A995,$A996)+COUNTIFS($L$1:$L995,"ET",$B$1:$B995,$B996,$A$1:$A995,$A996))-(COUNTIFS($L$1:$L995,"Tor",$B$1:$B995,"&lt;&gt;"&amp;$B996,$A$1:$A995,$A996)+COUNTIFS($L$1:$L995,"ET",$B$1:$B995,"&lt;&gt;"&amp;$B996,$A$1:$A995,$A996)),(COUNTIFS($L$1:$L995,"Tor",$B$1:$B995,$B996,$A$1:$A995,$A996)+COUNTIFS($L$1:$L995,"ET",$B$1:$B995,$B996,$A$1:$A995,$A996))-(COUNTIFS($L$1:$L995,"Tor",$B$1:$B995,"&lt;&gt;"&amp;$B996,$A$1:$A995,$A996)+COUNTIFS($L$1:$L995,"ET",$B$1:$B995,"&lt;&gt;"&amp;$B996,$A$1:$A995,$A996))),"")</f>
        <v/>
      </c>
      <c r="O996" s="17"/>
      <c r="AC996" s="14"/>
      <c r="AD996" s="14"/>
      <c r="AE996" s="18"/>
      <c r="AH996" s="19">
        <f t="shared" si="62"/>
        <v>0</v>
      </c>
      <c r="AI996" s="19">
        <f t="shared" si="63"/>
        <v>180</v>
      </c>
      <c r="AM996" s="19">
        <f>IF(Abschlüsse[[#This Row],[Ergeb]]="ET","",SQRT(($AF996-$AK996)^2+($AG996-$AL996)^2))</f>
        <v>0</v>
      </c>
      <c r="AO996" s="13"/>
      <c r="AP996" s="13"/>
      <c r="AQ996" s="19" t="str">
        <f t="shared" si="64"/>
        <v/>
      </c>
      <c r="AU996" s="19" t="str">
        <f t="shared" si="65"/>
        <v/>
      </c>
    </row>
    <row r="997" spans="3:47" ht="25.05" customHeight="1">
      <c r="C997" s="17" t="str">
        <f>IF($A997="","",IF(VLOOKUP($A997,Spiele!$A$2:$D$16,3,FALSE)=$B997,"H","G"))</f>
        <v/>
      </c>
      <c r="D997" s="17" t="str">
        <f>IF($B997="","",IF(VLOOKUP($A997,Spiele!$A$2:$F$16,3,FALSE)=$B997,VLOOKUP($A997,Spiele!$A$2:$F$16,4,FALSE),VLOOKUP($A997,Spiele!$A$2:$F$16,3,FALSE)))</f>
        <v/>
      </c>
      <c r="E997" s="18">
        <f>IF(Abschlüsse[[#This Row],[Ergeb]]="ET",0,COUNTIFS($A$2:$A997,$A997,$B$2:$B997,$B997,$L$2:$L997,"&lt;&gt;ET"))</f>
        <v>0</v>
      </c>
      <c r="F997" s="11"/>
      <c r="G997" s="12"/>
      <c r="H997" s="18">
        <f>COUNTIFS('Rote Karten'!$A$2:$A$4,$A997,'Rote Karten'!$D$2:$D$4,"&lt;&gt;"&amp;$B997,'Rote Karten'!$B$2:$B$4,"&lt;"&amp;$F997,'Rote Karten'!$C$2:$C$4,"&lt;="&amp;$G997)-COUNTIFS('Rote Karten'!$A$2:$A$4,$A997,'Rote Karten'!$D$2:$D$4,$B997,'Rote Karten'!$B$2:$B$4,"&lt;"&amp;$F997,'Rote Karten'!$C$2:$C$4,"&lt;="&amp;$G997)</f>
        <v>0</v>
      </c>
      <c r="I997" s="17" t="str">
        <f>IF(OR($L997="Tor",$L997="ET"),_xlfn.IFNA(IF(VLOOKUP($A997,Spiele!$A$2:$C$16,3,FALSE)=$B997,COUNTIFS($L$2:$L997,"Tor",$B$2:$B997,$B997,$A$2:$A997,$A997)+COUNTIFS($L$2:$L997,"ET",$B$2:$B997,$B997,$A$2:$A997,$A997)&amp;":"&amp;COUNTIFS($L$2:$L997,"Tor",$B$2:$B997,"&lt;&gt;"&amp;$B997,$A$2:$A997,$A997)+COUNTIFS($L$2:$L997,"ET",$B$2:$B997,"&lt;&gt;"&amp;$B997,$A$2:$A997,$A997),COUNTIFS($L$2:$L997,"Tor",$B$2:$B997,"&lt;&gt;"&amp;$B997,$A$2:$A997,$A997)+COUNTIFS($L$2:$L997,"ET",$B$2:$B997,"&lt;&gt;"&amp;$B997,$A$2:$A997,$A997)&amp;":"&amp;COUNTIFS($L$2:$L997,"Tor",$B$2:$B997,$B997,$A$2:$A997,$A997)+COUNTIFS($L$2:$L997,"ET",$B$2:$B997,$B997,$A$2:$A997,$A997)),""),"")</f>
        <v/>
      </c>
      <c r="J997" s="18" t="str">
        <f>_xlfn.IFNA(IF(VLOOKUP($A997,Spiele!$A$2:$D$16,3,FALSE)=$B997,(COUNTIFS($L$1:$L996,"Tor",$B$1:$B996,$B997,$A$1:$A996,$A997)+COUNTIFS($L$1:$L996,"ET",$B$1:$B996,$B997,$A$1:$A996,$A997))-(COUNTIFS($L$1:$L996,"Tor",$B$1:$B996,"&lt;&gt;"&amp;$B997,$A$1:$A996,$A997)+COUNTIFS($L$1:$L996,"ET",$B$1:$B996,"&lt;&gt;"&amp;$B997,$A$1:$A996,$A997)),(COUNTIFS($L$1:$L996,"Tor",$B$1:$B996,$B997,$A$1:$A996,$A997)+COUNTIFS($L$1:$L996,"ET",$B$1:$B996,$B997,$A$1:$A996,$A997))-(COUNTIFS($L$1:$L996,"Tor",$B$1:$B996,"&lt;&gt;"&amp;$B997,$A$1:$A996,$A997)+COUNTIFS($L$1:$L996,"ET",$B$1:$B996,"&lt;&gt;"&amp;$B997,$A$1:$A996,$A997))),"")</f>
        <v/>
      </c>
      <c r="O997" s="17"/>
      <c r="AC997" s="14"/>
      <c r="AD997" s="14"/>
      <c r="AE997" s="18"/>
      <c r="AH997" s="19">
        <f t="shared" si="62"/>
        <v>0</v>
      </c>
      <c r="AI997" s="19">
        <f t="shared" si="63"/>
        <v>180</v>
      </c>
      <c r="AM997" s="19">
        <f>IF(Abschlüsse[[#This Row],[Ergeb]]="ET","",SQRT(($AF997-$AK997)^2+($AG997-$AL997)^2))</f>
        <v>0</v>
      </c>
      <c r="AO997" s="13"/>
      <c r="AP997" s="13"/>
      <c r="AQ997" s="19" t="str">
        <f t="shared" si="64"/>
        <v/>
      </c>
      <c r="AU997" s="19" t="str">
        <f t="shared" si="65"/>
        <v/>
      </c>
    </row>
    <row r="998" spans="3:47" ht="25.05" customHeight="1">
      <c r="C998" s="17" t="str">
        <f>IF($A998="","",IF(VLOOKUP($A998,Spiele!$A$2:$D$16,3,FALSE)=$B998,"H","G"))</f>
        <v/>
      </c>
      <c r="D998" s="17" t="str">
        <f>IF($B998="","",IF(VLOOKUP($A998,Spiele!$A$2:$F$16,3,FALSE)=$B998,VLOOKUP($A998,Spiele!$A$2:$F$16,4,FALSE),VLOOKUP($A998,Spiele!$A$2:$F$16,3,FALSE)))</f>
        <v/>
      </c>
      <c r="E998" s="18">
        <f>IF(Abschlüsse[[#This Row],[Ergeb]]="ET",0,COUNTIFS($A$2:$A998,$A998,$B$2:$B998,$B998,$L$2:$L998,"&lt;&gt;ET"))</f>
        <v>0</v>
      </c>
      <c r="F998" s="11"/>
      <c r="G998" s="12"/>
      <c r="H998" s="18">
        <f>COUNTIFS('Rote Karten'!$A$2:$A$4,$A998,'Rote Karten'!$D$2:$D$4,"&lt;&gt;"&amp;$B998,'Rote Karten'!$B$2:$B$4,"&lt;"&amp;$F998,'Rote Karten'!$C$2:$C$4,"&lt;="&amp;$G998)-COUNTIFS('Rote Karten'!$A$2:$A$4,$A998,'Rote Karten'!$D$2:$D$4,$B998,'Rote Karten'!$B$2:$B$4,"&lt;"&amp;$F998,'Rote Karten'!$C$2:$C$4,"&lt;="&amp;$G998)</f>
        <v>0</v>
      </c>
      <c r="I998" s="17" t="str">
        <f>IF(OR($L998="Tor",$L998="ET"),_xlfn.IFNA(IF(VLOOKUP($A998,Spiele!$A$2:$C$16,3,FALSE)=$B998,COUNTIFS($L$2:$L998,"Tor",$B$2:$B998,$B998,$A$2:$A998,$A998)+COUNTIFS($L$2:$L998,"ET",$B$2:$B998,$B998,$A$2:$A998,$A998)&amp;":"&amp;COUNTIFS($L$2:$L998,"Tor",$B$2:$B998,"&lt;&gt;"&amp;$B998,$A$2:$A998,$A998)+COUNTIFS($L$2:$L998,"ET",$B$2:$B998,"&lt;&gt;"&amp;$B998,$A$2:$A998,$A998),COUNTIFS($L$2:$L998,"Tor",$B$2:$B998,"&lt;&gt;"&amp;$B998,$A$2:$A998,$A998)+COUNTIFS($L$2:$L998,"ET",$B$2:$B998,"&lt;&gt;"&amp;$B998,$A$2:$A998,$A998)&amp;":"&amp;COUNTIFS($L$2:$L998,"Tor",$B$2:$B998,$B998,$A$2:$A998,$A998)+COUNTIFS($L$2:$L998,"ET",$B$2:$B998,$B998,$A$2:$A998,$A998)),""),"")</f>
        <v/>
      </c>
      <c r="J998" s="18" t="str">
        <f>_xlfn.IFNA(IF(VLOOKUP($A998,Spiele!$A$2:$D$16,3,FALSE)=$B998,(COUNTIFS($L$1:$L997,"Tor",$B$1:$B997,$B998,$A$1:$A997,$A998)+COUNTIFS($L$1:$L997,"ET",$B$1:$B997,$B998,$A$1:$A997,$A998))-(COUNTIFS($L$1:$L997,"Tor",$B$1:$B997,"&lt;&gt;"&amp;$B998,$A$1:$A997,$A998)+COUNTIFS($L$1:$L997,"ET",$B$1:$B997,"&lt;&gt;"&amp;$B998,$A$1:$A997,$A998)),(COUNTIFS($L$1:$L997,"Tor",$B$1:$B997,$B998,$A$1:$A997,$A998)+COUNTIFS($L$1:$L997,"ET",$B$1:$B997,$B998,$A$1:$A997,$A998))-(COUNTIFS($L$1:$L997,"Tor",$B$1:$B997,"&lt;&gt;"&amp;$B998,$A$1:$A997,$A998)+COUNTIFS($L$1:$L997,"ET",$B$1:$B997,"&lt;&gt;"&amp;$B998,$A$1:$A997,$A998))),"")</f>
        <v/>
      </c>
      <c r="O998" s="17"/>
      <c r="AC998" s="14"/>
      <c r="AD998" s="14"/>
      <c r="AE998" s="18"/>
      <c r="AH998" s="19">
        <f t="shared" si="62"/>
        <v>0</v>
      </c>
      <c r="AI998" s="19">
        <f t="shared" si="63"/>
        <v>180</v>
      </c>
      <c r="AM998" s="19">
        <f>IF(Abschlüsse[[#This Row],[Ergeb]]="ET","",SQRT(($AF998-$AK998)^2+($AG998-$AL998)^2))</f>
        <v>0</v>
      </c>
      <c r="AO998" s="13"/>
      <c r="AP998" s="13"/>
      <c r="AQ998" s="19" t="str">
        <f t="shared" si="64"/>
        <v/>
      </c>
      <c r="AU998" s="19" t="str">
        <f t="shared" si="65"/>
        <v/>
      </c>
    </row>
    <row r="999" spans="3:47" ht="25.05" customHeight="1">
      <c r="C999" s="17" t="str">
        <f>IF($A999="","",IF(VLOOKUP($A999,Spiele!$A$2:$D$16,3,FALSE)=$B999,"H","G"))</f>
        <v/>
      </c>
      <c r="D999" s="17" t="str">
        <f>IF($B999="","",IF(VLOOKUP($A999,Spiele!$A$2:$F$16,3,FALSE)=$B999,VLOOKUP($A999,Spiele!$A$2:$F$16,4,FALSE),VLOOKUP($A999,Spiele!$A$2:$F$16,3,FALSE)))</f>
        <v/>
      </c>
      <c r="E999" s="18">
        <f>IF(Abschlüsse[[#This Row],[Ergeb]]="ET",0,COUNTIFS($A$2:$A999,$A999,$B$2:$B999,$B999,$L$2:$L999,"&lt;&gt;ET"))</f>
        <v>0</v>
      </c>
      <c r="F999" s="11"/>
      <c r="G999" s="12"/>
      <c r="H999" s="18">
        <f>COUNTIFS('Rote Karten'!$A$2:$A$4,$A999,'Rote Karten'!$D$2:$D$4,"&lt;&gt;"&amp;$B999,'Rote Karten'!$B$2:$B$4,"&lt;"&amp;$F999,'Rote Karten'!$C$2:$C$4,"&lt;="&amp;$G999)-COUNTIFS('Rote Karten'!$A$2:$A$4,$A999,'Rote Karten'!$D$2:$D$4,$B999,'Rote Karten'!$B$2:$B$4,"&lt;"&amp;$F999,'Rote Karten'!$C$2:$C$4,"&lt;="&amp;$G999)</f>
        <v>0</v>
      </c>
      <c r="I999" s="17" t="str">
        <f>IF(OR($L999="Tor",$L999="ET"),_xlfn.IFNA(IF(VLOOKUP($A999,Spiele!$A$2:$C$16,3,FALSE)=$B999,COUNTIFS($L$2:$L999,"Tor",$B$2:$B999,$B999,$A$2:$A999,$A999)+COUNTIFS($L$2:$L999,"ET",$B$2:$B999,$B999,$A$2:$A999,$A999)&amp;":"&amp;COUNTIFS($L$2:$L999,"Tor",$B$2:$B999,"&lt;&gt;"&amp;$B999,$A$2:$A999,$A999)+COUNTIFS($L$2:$L999,"ET",$B$2:$B999,"&lt;&gt;"&amp;$B999,$A$2:$A999,$A999),COUNTIFS($L$2:$L999,"Tor",$B$2:$B999,"&lt;&gt;"&amp;$B999,$A$2:$A999,$A999)+COUNTIFS($L$2:$L999,"ET",$B$2:$B999,"&lt;&gt;"&amp;$B999,$A$2:$A999,$A999)&amp;":"&amp;COUNTIFS($L$2:$L999,"Tor",$B$2:$B999,$B999,$A$2:$A999,$A999)+COUNTIFS($L$2:$L999,"ET",$B$2:$B999,$B999,$A$2:$A999,$A999)),""),"")</f>
        <v/>
      </c>
      <c r="J999" s="18" t="str">
        <f>_xlfn.IFNA(IF(VLOOKUP($A999,Spiele!$A$2:$D$16,3,FALSE)=$B999,(COUNTIFS($L$1:$L998,"Tor",$B$1:$B998,$B999,$A$1:$A998,$A999)+COUNTIFS($L$1:$L998,"ET",$B$1:$B998,$B999,$A$1:$A998,$A999))-(COUNTIFS($L$1:$L998,"Tor",$B$1:$B998,"&lt;&gt;"&amp;$B999,$A$1:$A998,$A999)+COUNTIFS($L$1:$L998,"ET",$B$1:$B998,"&lt;&gt;"&amp;$B999,$A$1:$A998,$A999)),(COUNTIFS($L$1:$L998,"Tor",$B$1:$B998,$B999,$A$1:$A998,$A999)+COUNTIFS($L$1:$L998,"ET",$B$1:$B998,$B999,$A$1:$A998,$A999))-(COUNTIFS($L$1:$L998,"Tor",$B$1:$B998,"&lt;&gt;"&amp;$B999,$A$1:$A998,$A999)+COUNTIFS($L$1:$L998,"ET",$B$1:$B998,"&lt;&gt;"&amp;$B999,$A$1:$A998,$A999))),"")</f>
        <v/>
      </c>
      <c r="O999" s="17"/>
      <c r="AC999" s="14"/>
      <c r="AD999" s="14"/>
      <c r="AE999" s="18"/>
      <c r="AH999" s="19">
        <f t="shared" si="62"/>
        <v>0</v>
      </c>
      <c r="AI999" s="19">
        <f t="shared" si="63"/>
        <v>180</v>
      </c>
      <c r="AM999" s="19">
        <f>IF(Abschlüsse[[#This Row],[Ergeb]]="ET","",SQRT(($AF999-$AK999)^2+($AG999-$AL999)^2))</f>
        <v>0</v>
      </c>
      <c r="AO999" s="13"/>
      <c r="AP999" s="13"/>
      <c r="AQ999" s="19" t="str">
        <f t="shared" si="64"/>
        <v/>
      </c>
      <c r="AU999" s="19" t="str">
        <f t="shared" si="65"/>
        <v/>
      </c>
    </row>
    <row r="1000" spans="3:47" ht="25.05" customHeight="1">
      <c r="C1000" s="17" t="str">
        <f>IF($A1000="","",IF(VLOOKUP($A1000,Spiele!$A$2:$D$16,3,FALSE)=$B1000,"H","G"))</f>
        <v/>
      </c>
      <c r="D1000" s="17" t="str">
        <f>IF($B1000="","",IF(VLOOKUP($A1000,Spiele!$A$2:$F$16,3,FALSE)=$B1000,VLOOKUP($A1000,Spiele!$A$2:$F$16,4,FALSE),VLOOKUP($A1000,Spiele!$A$2:$F$16,3,FALSE)))</f>
        <v/>
      </c>
      <c r="E1000" s="18">
        <f>IF(Abschlüsse[[#This Row],[Ergeb]]="ET",0,COUNTIFS($A$2:$A1000,$A1000,$B$2:$B1000,$B1000,$L$2:$L1000,"&lt;&gt;ET"))</f>
        <v>0</v>
      </c>
      <c r="F1000" s="11"/>
      <c r="G1000" s="12"/>
      <c r="H1000" s="18">
        <f>COUNTIFS('Rote Karten'!$A$2:$A$4,$A1000,'Rote Karten'!$D$2:$D$4,"&lt;&gt;"&amp;$B1000,'Rote Karten'!$B$2:$B$4,"&lt;"&amp;$F1000,'Rote Karten'!$C$2:$C$4,"&lt;="&amp;$G1000)-COUNTIFS('Rote Karten'!$A$2:$A$4,$A1000,'Rote Karten'!$D$2:$D$4,$B1000,'Rote Karten'!$B$2:$B$4,"&lt;"&amp;$F1000,'Rote Karten'!$C$2:$C$4,"&lt;="&amp;$G1000)</f>
        <v>0</v>
      </c>
      <c r="I1000" s="17" t="str">
        <f>IF(OR($L1000="Tor",$L1000="ET"),_xlfn.IFNA(IF(VLOOKUP($A1000,Spiele!$A$2:$C$16,3,FALSE)=$B1000,COUNTIFS($L$2:$L1000,"Tor",$B$2:$B1000,$B1000,$A$2:$A1000,$A1000)+COUNTIFS($L$2:$L1000,"ET",$B$2:$B1000,$B1000,$A$2:$A1000,$A1000)&amp;":"&amp;COUNTIFS($L$2:$L1000,"Tor",$B$2:$B1000,"&lt;&gt;"&amp;$B1000,$A$2:$A1000,$A1000)+COUNTIFS($L$2:$L1000,"ET",$B$2:$B1000,"&lt;&gt;"&amp;$B1000,$A$2:$A1000,$A1000),COUNTIFS($L$2:$L1000,"Tor",$B$2:$B1000,"&lt;&gt;"&amp;$B1000,$A$2:$A1000,$A1000)+COUNTIFS($L$2:$L1000,"ET",$B$2:$B1000,"&lt;&gt;"&amp;$B1000,$A$2:$A1000,$A1000)&amp;":"&amp;COUNTIFS($L$2:$L1000,"Tor",$B$2:$B1000,$B1000,$A$2:$A1000,$A1000)+COUNTIFS($L$2:$L1000,"ET",$B$2:$B1000,$B1000,$A$2:$A1000,$A1000)),""),"")</f>
        <v/>
      </c>
      <c r="J1000" s="18" t="str">
        <f>_xlfn.IFNA(IF(VLOOKUP($A1000,Spiele!$A$2:$D$16,3,FALSE)=$B1000,(COUNTIFS($L$1:$L999,"Tor",$B$1:$B999,$B1000,$A$1:$A999,$A1000)+COUNTIFS($L$1:$L999,"ET",$B$1:$B999,$B1000,$A$1:$A999,$A1000))-(COUNTIFS($L$1:$L999,"Tor",$B$1:$B999,"&lt;&gt;"&amp;$B1000,$A$1:$A999,$A1000)+COUNTIFS($L$1:$L999,"ET",$B$1:$B999,"&lt;&gt;"&amp;$B1000,$A$1:$A999,$A1000)),(COUNTIFS($L$1:$L999,"Tor",$B$1:$B999,$B1000,$A$1:$A999,$A1000)+COUNTIFS($L$1:$L999,"ET",$B$1:$B999,$B1000,$A$1:$A999,$A1000))-(COUNTIFS($L$1:$L999,"Tor",$B$1:$B999,"&lt;&gt;"&amp;$B1000,$A$1:$A999,$A1000)+COUNTIFS($L$1:$L999,"ET",$B$1:$B999,"&lt;&gt;"&amp;$B1000,$A$1:$A999,$A1000))),"")</f>
        <v/>
      </c>
      <c r="O1000" s="17"/>
      <c r="AC1000" s="14"/>
      <c r="AD1000" s="14"/>
      <c r="AE1000" s="18"/>
      <c r="AH1000" s="19">
        <f t="shared" si="62"/>
        <v>0</v>
      </c>
      <c r="AI1000" s="19">
        <f t="shared" si="63"/>
        <v>180</v>
      </c>
      <c r="AM1000" s="19">
        <f>IF(Abschlüsse[[#This Row],[Ergeb]]="ET","",SQRT(($AF1000-$AK1000)^2+($AG1000-$AL1000)^2))</f>
        <v>0</v>
      </c>
      <c r="AO1000" s="13"/>
      <c r="AP1000" s="13"/>
      <c r="AQ1000" s="19" t="str">
        <f t="shared" si="64"/>
        <v/>
      </c>
      <c r="AU1000" s="19" t="str">
        <f t="shared" si="65"/>
        <v/>
      </c>
    </row>
    <row r="1001" spans="3:47" ht="25.05" customHeight="1">
      <c r="C1001" s="17" t="str">
        <f>IF($A1001="","",IF(VLOOKUP($A1001,Spiele!$A$2:$D$16,3,FALSE)=$B1001,"H","G"))</f>
        <v/>
      </c>
      <c r="D1001" s="17" t="str">
        <f>IF($B1001="","",IF(VLOOKUP($A1001,Spiele!$A$2:$F$16,3,FALSE)=$B1001,VLOOKUP($A1001,Spiele!$A$2:$F$16,4,FALSE),VLOOKUP($A1001,Spiele!$A$2:$F$16,3,FALSE)))</f>
        <v/>
      </c>
      <c r="E1001" s="18">
        <f>IF(Abschlüsse[[#This Row],[Ergeb]]="ET",0,COUNTIFS($A$2:$A1001,$A1001,$B$2:$B1001,$B1001,$L$2:$L1001,"&lt;&gt;ET"))</f>
        <v>0</v>
      </c>
      <c r="F1001" s="11"/>
      <c r="G1001" s="12"/>
      <c r="H1001" s="18">
        <f>COUNTIFS('Rote Karten'!$A$2:$A$4,$A1001,'Rote Karten'!$D$2:$D$4,"&lt;&gt;"&amp;$B1001,'Rote Karten'!$B$2:$B$4,"&lt;"&amp;$F1001,'Rote Karten'!$C$2:$C$4,"&lt;="&amp;$G1001)-COUNTIFS('Rote Karten'!$A$2:$A$4,$A1001,'Rote Karten'!$D$2:$D$4,$B1001,'Rote Karten'!$B$2:$B$4,"&lt;"&amp;$F1001,'Rote Karten'!$C$2:$C$4,"&lt;="&amp;$G1001)</f>
        <v>0</v>
      </c>
      <c r="I1001" s="17" t="str">
        <f>IF(OR($L1001="Tor",$L1001="ET"),_xlfn.IFNA(IF(VLOOKUP($A1001,Spiele!$A$2:$C$16,3,FALSE)=$B1001,COUNTIFS($L$2:$L1001,"Tor",$B$2:$B1001,$B1001,$A$2:$A1001,$A1001)+COUNTIFS($L$2:$L1001,"ET",$B$2:$B1001,$B1001,$A$2:$A1001,$A1001)&amp;":"&amp;COUNTIFS($L$2:$L1001,"Tor",$B$2:$B1001,"&lt;&gt;"&amp;$B1001,$A$2:$A1001,$A1001)+COUNTIFS($L$2:$L1001,"ET",$B$2:$B1001,"&lt;&gt;"&amp;$B1001,$A$2:$A1001,$A1001),COUNTIFS($L$2:$L1001,"Tor",$B$2:$B1001,"&lt;&gt;"&amp;$B1001,$A$2:$A1001,$A1001)+COUNTIFS($L$2:$L1001,"ET",$B$2:$B1001,"&lt;&gt;"&amp;$B1001,$A$2:$A1001,$A1001)&amp;":"&amp;COUNTIFS($L$2:$L1001,"Tor",$B$2:$B1001,$B1001,$A$2:$A1001,$A1001)+COUNTIFS($L$2:$L1001,"ET",$B$2:$B1001,$B1001,$A$2:$A1001,$A1001)),""),"")</f>
        <v/>
      </c>
      <c r="J1001" s="18" t="str">
        <f>_xlfn.IFNA(IF(VLOOKUP($A1001,Spiele!$A$2:$D$16,3,FALSE)=$B1001,(COUNTIFS($L$1:$L1000,"Tor",$B$1:$B1000,$B1001,$A$1:$A1000,$A1001)+COUNTIFS($L$1:$L1000,"ET",$B$1:$B1000,$B1001,$A$1:$A1000,$A1001))-(COUNTIFS($L$1:$L1000,"Tor",$B$1:$B1000,"&lt;&gt;"&amp;$B1001,$A$1:$A1000,$A1001)+COUNTIFS($L$1:$L1000,"ET",$B$1:$B1000,"&lt;&gt;"&amp;$B1001,$A$1:$A1000,$A1001)),(COUNTIFS($L$1:$L1000,"Tor",$B$1:$B1000,$B1001,$A$1:$A1000,$A1001)+COUNTIFS($L$1:$L1000,"ET",$B$1:$B1000,$B1001,$A$1:$A1000,$A1001))-(COUNTIFS($L$1:$L1000,"Tor",$B$1:$B1000,"&lt;&gt;"&amp;$B1001,$A$1:$A1000,$A1001)+COUNTIFS($L$1:$L1000,"ET",$B$1:$B1000,"&lt;&gt;"&amp;$B1001,$A$1:$A1000,$A1001))),"")</f>
        <v/>
      </c>
      <c r="O1001" s="17"/>
      <c r="AC1001" s="14"/>
      <c r="AD1001" s="14"/>
      <c r="AE1001" s="18"/>
      <c r="AH1001" s="19">
        <f t="shared" si="62"/>
        <v>0</v>
      </c>
      <c r="AI1001" s="19">
        <f t="shared" si="63"/>
        <v>180</v>
      </c>
      <c r="AM1001" s="19">
        <f>IF(Abschlüsse[[#This Row],[Ergeb]]="ET","",SQRT(($AF1001-$AK1001)^2+($AG1001-$AL1001)^2))</f>
        <v>0</v>
      </c>
      <c r="AO1001" s="13"/>
      <c r="AP1001" s="13"/>
      <c r="AQ1001" s="19" t="str">
        <f t="shared" si="64"/>
        <v/>
      </c>
      <c r="AU1001" s="19" t="str">
        <f t="shared" si="65"/>
        <v/>
      </c>
    </row>
    <row r="1002" spans="3:47" ht="25.05" customHeight="1">
      <c r="C1002" s="17" t="str">
        <f>IF($A1002="","",IF(VLOOKUP($A1002,Spiele!$A$2:$D$16,3,FALSE)=$B1002,"H","G"))</f>
        <v/>
      </c>
      <c r="D1002" s="17" t="str">
        <f>IF($B1002="","",IF(VLOOKUP($A1002,Spiele!$A$2:$F$16,3,FALSE)=$B1002,VLOOKUP($A1002,Spiele!$A$2:$F$16,4,FALSE),VLOOKUP($A1002,Spiele!$A$2:$F$16,3,FALSE)))</f>
        <v/>
      </c>
      <c r="E1002" s="18">
        <f>IF(Abschlüsse[[#This Row],[Ergeb]]="ET",0,COUNTIFS($A$2:$A1002,$A1002,$B$2:$B1002,$B1002,$L$2:$L1002,"&lt;&gt;ET"))</f>
        <v>0</v>
      </c>
      <c r="F1002" s="11"/>
      <c r="G1002" s="12"/>
      <c r="H1002" s="18">
        <f>COUNTIFS('Rote Karten'!$A$2:$A$4,$A1002,'Rote Karten'!$D$2:$D$4,"&lt;&gt;"&amp;$B1002,'Rote Karten'!$B$2:$B$4,"&lt;"&amp;$F1002,'Rote Karten'!$C$2:$C$4,"&lt;="&amp;$G1002)-COUNTIFS('Rote Karten'!$A$2:$A$4,$A1002,'Rote Karten'!$D$2:$D$4,$B1002,'Rote Karten'!$B$2:$B$4,"&lt;"&amp;$F1002,'Rote Karten'!$C$2:$C$4,"&lt;="&amp;$G1002)</f>
        <v>0</v>
      </c>
      <c r="I1002" s="17" t="str">
        <f>IF(OR($L1002="Tor",$L1002="ET"),_xlfn.IFNA(IF(VLOOKUP($A1002,Spiele!$A$2:$C$16,3,FALSE)=$B1002,COUNTIFS($L$2:$L1002,"Tor",$B$2:$B1002,$B1002,$A$2:$A1002,$A1002)+COUNTIFS($L$2:$L1002,"ET",$B$2:$B1002,$B1002,$A$2:$A1002,$A1002)&amp;":"&amp;COUNTIFS($L$2:$L1002,"Tor",$B$2:$B1002,"&lt;&gt;"&amp;$B1002,$A$2:$A1002,$A1002)+COUNTIFS($L$2:$L1002,"ET",$B$2:$B1002,"&lt;&gt;"&amp;$B1002,$A$2:$A1002,$A1002),COUNTIFS($L$2:$L1002,"Tor",$B$2:$B1002,"&lt;&gt;"&amp;$B1002,$A$2:$A1002,$A1002)+COUNTIFS($L$2:$L1002,"ET",$B$2:$B1002,"&lt;&gt;"&amp;$B1002,$A$2:$A1002,$A1002)&amp;":"&amp;COUNTIFS($L$2:$L1002,"Tor",$B$2:$B1002,$B1002,$A$2:$A1002,$A1002)+COUNTIFS($L$2:$L1002,"ET",$B$2:$B1002,$B1002,$A$2:$A1002,$A1002)),""),"")</f>
        <v/>
      </c>
      <c r="J1002" s="18" t="str">
        <f>_xlfn.IFNA(IF(VLOOKUP($A1002,Spiele!$A$2:$D$16,3,FALSE)=$B1002,(COUNTIFS($L$1:$L1001,"Tor",$B$1:$B1001,$B1002,$A$1:$A1001,$A1002)+COUNTIFS($L$1:$L1001,"ET",$B$1:$B1001,$B1002,$A$1:$A1001,$A1002))-(COUNTIFS($L$1:$L1001,"Tor",$B$1:$B1001,"&lt;&gt;"&amp;$B1002,$A$1:$A1001,$A1002)+COUNTIFS($L$1:$L1001,"ET",$B$1:$B1001,"&lt;&gt;"&amp;$B1002,$A$1:$A1001,$A1002)),(COUNTIFS($L$1:$L1001,"Tor",$B$1:$B1001,$B1002,$A$1:$A1001,$A1002)+COUNTIFS($L$1:$L1001,"ET",$B$1:$B1001,$B1002,$A$1:$A1001,$A1002))-(COUNTIFS($L$1:$L1001,"Tor",$B$1:$B1001,"&lt;&gt;"&amp;$B1002,$A$1:$A1001,$A1002)+COUNTIFS($L$1:$L1001,"ET",$B$1:$B1001,"&lt;&gt;"&amp;$B1002,$A$1:$A1001,$A1002))),"")</f>
        <v/>
      </c>
      <c r="O1002" s="17"/>
      <c r="AC1002" s="14"/>
      <c r="AD1002" s="14"/>
      <c r="AE1002" s="18"/>
      <c r="AH1002" s="19">
        <f t="shared" si="62"/>
        <v>0</v>
      </c>
      <c r="AI1002" s="19">
        <f t="shared" si="63"/>
        <v>180</v>
      </c>
      <c r="AM1002" s="19">
        <f>IF(Abschlüsse[[#This Row],[Ergeb]]="ET","",SQRT(($AF1002-$AK1002)^2+($AG1002-$AL1002)^2))</f>
        <v>0</v>
      </c>
      <c r="AO1002" s="13"/>
      <c r="AP1002" s="13"/>
      <c r="AQ1002" s="19" t="str">
        <f t="shared" si="64"/>
        <v/>
      </c>
      <c r="AU1002" s="19" t="str">
        <f t="shared" si="65"/>
        <v/>
      </c>
    </row>
    <row r="1003" spans="3:47" ht="25.05" customHeight="1">
      <c r="C1003" s="17" t="str">
        <f>IF($A1003="","",IF(VLOOKUP($A1003,Spiele!$A$2:$D$16,3,FALSE)=$B1003,"H","G"))</f>
        <v/>
      </c>
      <c r="D1003" s="17" t="str">
        <f>IF($B1003="","",IF(VLOOKUP($A1003,Spiele!$A$2:$F$16,3,FALSE)=$B1003,VLOOKUP($A1003,Spiele!$A$2:$F$16,4,FALSE),VLOOKUP($A1003,Spiele!$A$2:$F$16,3,FALSE)))</f>
        <v/>
      </c>
      <c r="E1003" s="18">
        <f>IF(Abschlüsse[[#This Row],[Ergeb]]="ET",0,COUNTIFS($A$2:$A1003,$A1003,$B$2:$B1003,$B1003,$L$2:$L1003,"&lt;&gt;ET"))</f>
        <v>0</v>
      </c>
      <c r="F1003" s="11"/>
      <c r="G1003" s="12"/>
      <c r="H1003" s="18">
        <f>COUNTIFS('Rote Karten'!$A$2:$A$4,$A1003,'Rote Karten'!$D$2:$D$4,"&lt;&gt;"&amp;$B1003,'Rote Karten'!$B$2:$B$4,"&lt;"&amp;$F1003,'Rote Karten'!$C$2:$C$4,"&lt;="&amp;$G1003)-COUNTIFS('Rote Karten'!$A$2:$A$4,$A1003,'Rote Karten'!$D$2:$D$4,$B1003,'Rote Karten'!$B$2:$B$4,"&lt;"&amp;$F1003,'Rote Karten'!$C$2:$C$4,"&lt;="&amp;$G1003)</f>
        <v>0</v>
      </c>
      <c r="I1003" s="17" t="str">
        <f>IF(OR($L1003="Tor",$L1003="ET"),_xlfn.IFNA(IF(VLOOKUP($A1003,Spiele!$A$2:$C$16,3,FALSE)=$B1003,COUNTIFS($L$2:$L1003,"Tor",$B$2:$B1003,$B1003,$A$2:$A1003,$A1003)+COUNTIFS($L$2:$L1003,"ET",$B$2:$B1003,$B1003,$A$2:$A1003,$A1003)&amp;":"&amp;COUNTIFS($L$2:$L1003,"Tor",$B$2:$B1003,"&lt;&gt;"&amp;$B1003,$A$2:$A1003,$A1003)+COUNTIFS($L$2:$L1003,"ET",$B$2:$B1003,"&lt;&gt;"&amp;$B1003,$A$2:$A1003,$A1003),COUNTIFS($L$2:$L1003,"Tor",$B$2:$B1003,"&lt;&gt;"&amp;$B1003,$A$2:$A1003,$A1003)+COUNTIFS($L$2:$L1003,"ET",$B$2:$B1003,"&lt;&gt;"&amp;$B1003,$A$2:$A1003,$A1003)&amp;":"&amp;COUNTIFS($L$2:$L1003,"Tor",$B$2:$B1003,$B1003,$A$2:$A1003,$A1003)+COUNTIFS($L$2:$L1003,"ET",$B$2:$B1003,$B1003,$A$2:$A1003,$A1003)),""),"")</f>
        <v/>
      </c>
      <c r="J1003" s="18" t="str">
        <f>_xlfn.IFNA(IF(VLOOKUP($A1003,Spiele!$A$2:$D$16,3,FALSE)=$B1003,(COUNTIFS($L$1:$L1002,"Tor",$B$1:$B1002,$B1003,$A$1:$A1002,$A1003)+COUNTIFS($L$1:$L1002,"ET",$B$1:$B1002,$B1003,$A$1:$A1002,$A1003))-(COUNTIFS($L$1:$L1002,"Tor",$B$1:$B1002,"&lt;&gt;"&amp;$B1003,$A$1:$A1002,$A1003)+COUNTIFS($L$1:$L1002,"ET",$B$1:$B1002,"&lt;&gt;"&amp;$B1003,$A$1:$A1002,$A1003)),(COUNTIFS($L$1:$L1002,"Tor",$B$1:$B1002,$B1003,$A$1:$A1002,$A1003)+COUNTIFS($L$1:$L1002,"ET",$B$1:$B1002,$B1003,$A$1:$A1002,$A1003))-(COUNTIFS($L$1:$L1002,"Tor",$B$1:$B1002,"&lt;&gt;"&amp;$B1003,$A$1:$A1002,$A1003)+COUNTIFS($L$1:$L1002,"ET",$B$1:$B1002,"&lt;&gt;"&amp;$B1003,$A$1:$A1002,$A1003))),"")</f>
        <v/>
      </c>
      <c r="O1003" s="17"/>
      <c r="AC1003" s="14"/>
      <c r="AD1003" s="14"/>
      <c r="AE1003" s="18"/>
      <c r="AH1003" s="19">
        <f t="shared" si="62"/>
        <v>0</v>
      </c>
      <c r="AI1003" s="19">
        <f t="shared" si="63"/>
        <v>180</v>
      </c>
      <c r="AM1003" s="19">
        <f>IF(Abschlüsse[[#This Row],[Ergeb]]="ET","",SQRT(($AF1003-$AK1003)^2+($AG1003-$AL1003)^2))</f>
        <v>0</v>
      </c>
      <c r="AO1003" s="13"/>
      <c r="AP1003" s="13"/>
      <c r="AQ1003" s="19" t="str">
        <f t="shared" si="64"/>
        <v/>
      </c>
      <c r="AU1003" s="19" t="str">
        <f t="shared" si="65"/>
        <v/>
      </c>
    </row>
    <row r="1004" spans="3:47" ht="25.05" customHeight="1">
      <c r="C1004" s="17" t="str">
        <f>IF($A1004="","",IF(VLOOKUP($A1004,Spiele!$A$2:$D$16,3,FALSE)=$B1004,"H","G"))</f>
        <v/>
      </c>
      <c r="D1004" s="17" t="str">
        <f>IF($B1004="","",IF(VLOOKUP($A1004,Spiele!$A$2:$F$16,3,FALSE)=$B1004,VLOOKUP($A1004,Spiele!$A$2:$F$16,4,FALSE),VLOOKUP($A1004,Spiele!$A$2:$F$16,3,FALSE)))</f>
        <v/>
      </c>
      <c r="E1004" s="18">
        <f>IF(Abschlüsse[[#This Row],[Ergeb]]="ET",0,COUNTIFS($A$2:$A1004,$A1004,$B$2:$B1004,$B1004,$L$2:$L1004,"&lt;&gt;ET"))</f>
        <v>0</v>
      </c>
      <c r="F1004" s="11"/>
      <c r="G1004" s="12"/>
      <c r="H1004" s="18">
        <f>COUNTIFS('Rote Karten'!$A$2:$A$4,$A1004,'Rote Karten'!$D$2:$D$4,"&lt;&gt;"&amp;$B1004,'Rote Karten'!$B$2:$B$4,"&lt;"&amp;$F1004,'Rote Karten'!$C$2:$C$4,"&lt;="&amp;$G1004)-COUNTIFS('Rote Karten'!$A$2:$A$4,$A1004,'Rote Karten'!$D$2:$D$4,$B1004,'Rote Karten'!$B$2:$B$4,"&lt;"&amp;$F1004,'Rote Karten'!$C$2:$C$4,"&lt;="&amp;$G1004)</f>
        <v>0</v>
      </c>
      <c r="I1004" s="17" t="str">
        <f>IF(OR($L1004="Tor",$L1004="ET"),_xlfn.IFNA(IF(VLOOKUP($A1004,Spiele!$A$2:$C$16,3,FALSE)=$B1004,COUNTIFS($L$2:$L1004,"Tor",$B$2:$B1004,$B1004,$A$2:$A1004,$A1004)+COUNTIFS($L$2:$L1004,"ET",$B$2:$B1004,$B1004,$A$2:$A1004,$A1004)&amp;":"&amp;COUNTIFS($L$2:$L1004,"Tor",$B$2:$B1004,"&lt;&gt;"&amp;$B1004,$A$2:$A1004,$A1004)+COUNTIFS($L$2:$L1004,"ET",$B$2:$B1004,"&lt;&gt;"&amp;$B1004,$A$2:$A1004,$A1004),COUNTIFS($L$2:$L1004,"Tor",$B$2:$B1004,"&lt;&gt;"&amp;$B1004,$A$2:$A1004,$A1004)+COUNTIFS($L$2:$L1004,"ET",$B$2:$B1004,"&lt;&gt;"&amp;$B1004,$A$2:$A1004,$A1004)&amp;":"&amp;COUNTIFS($L$2:$L1004,"Tor",$B$2:$B1004,$B1004,$A$2:$A1004,$A1004)+COUNTIFS($L$2:$L1004,"ET",$B$2:$B1004,$B1004,$A$2:$A1004,$A1004)),""),"")</f>
        <v/>
      </c>
      <c r="J1004" s="18" t="str">
        <f>_xlfn.IFNA(IF(VLOOKUP($A1004,Spiele!$A$2:$D$16,3,FALSE)=$B1004,(COUNTIFS($L$1:$L1003,"Tor",$B$1:$B1003,$B1004,$A$1:$A1003,$A1004)+COUNTIFS($L$1:$L1003,"ET",$B$1:$B1003,$B1004,$A$1:$A1003,$A1004))-(COUNTIFS($L$1:$L1003,"Tor",$B$1:$B1003,"&lt;&gt;"&amp;$B1004,$A$1:$A1003,$A1004)+COUNTIFS($L$1:$L1003,"ET",$B$1:$B1003,"&lt;&gt;"&amp;$B1004,$A$1:$A1003,$A1004)),(COUNTIFS($L$1:$L1003,"Tor",$B$1:$B1003,$B1004,$A$1:$A1003,$A1004)+COUNTIFS($L$1:$L1003,"ET",$B$1:$B1003,$B1004,$A$1:$A1003,$A1004))-(COUNTIFS($L$1:$L1003,"Tor",$B$1:$B1003,"&lt;&gt;"&amp;$B1004,$A$1:$A1003,$A1004)+COUNTIFS($L$1:$L1003,"ET",$B$1:$B1003,"&lt;&gt;"&amp;$B1004,$A$1:$A1003,$A1004))),"")</f>
        <v/>
      </c>
      <c r="O1004" s="17"/>
      <c r="AC1004" s="14"/>
      <c r="AD1004" s="14"/>
      <c r="AE1004" s="18"/>
      <c r="AH1004" s="19">
        <f t="shared" si="62"/>
        <v>0</v>
      </c>
      <c r="AI1004" s="19">
        <f t="shared" si="63"/>
        <v>180</v>
      </c>
      <c r="AM1004" s="19">
        <f>IF(Abschlüsse[[#This Row],[Ergeb]]="ET","",SQRT(($AF1004-$AK1004)^2+($AG1004-$AL1004)^2))</f>
        <v>0</v>
      </c>
      <c r="AO1004" s="13"/>
      <c r="AP1004" s="13"/>
      <c r="AQ1004" s="19" t="str">
        <f t="shared" si="64"/>
        <v/>
      </c>
      <c r="AU1004" s="19" t="str">
        <f t="shared" si="65"/>
        <v/>
      </c>
    </row>
    <row r="1005" spans="3:47" ht="25.05" customHeight="1">
      <c r="C1005" s="17" t="str">
        <f>IF($A1005="","",IF(VLOOKUP($A1005,Spiele!$A$2:$D$16,3,FALSE)=$B1005,"H","G"))</f>
        <v/>
      </c>
      <c r="D1005" s="17" t="str">
        <f>IF($B1005="","",IF(VLOOKUP($A1005,Spiele!$A$2:$F$16,3,FALSE)=$B1005,VLOOKUP($A1005,Spiele!$A$2:$F$16,4,FALSE),VLOOKUP($A1005,Spiele!$A$2:$F$16,3,FALSE)))</f>
        <v/>
      </c>
      <c r="E1005" s="18">
        <f>IF(Abschlüsse[[#This Row],[Ergeb]]="ET",0,COUNTIFS($A$2:$A1005,$A1005,$B$2:$B1005,$B1005,$L$2:$L1005,"&lt;&gt;ET"))</f>
        <v>0</v>
      </c>
      <c r="F1005" s="11"/>
      <c r="G1005" s="12"/>
      <c r="H1005" s="18">
        <f>COUNTIFS('Rote Karten'!$A$2:$A$4,$A1005,'Rote Karten'!$D$2:$D$4,"&lt;&gt;"&amp;$B1005,'Rote Karten'!$B$2:$B$4,"&lt;"&amp;$F1005,'Rote Karten'!$C$2:$C$4,"&lt;="&amp;$G1005)-COUNTIFS('Rote Karten'!$A$2:$A$4,$A1005,'Rote Karten'!$D$2:$D$4,$B1005,'Rote Karten'!$B$2:$B$4,"&lt;"&amp;$F1005,'Rote Karten'!$C$2:$C$4,"&lt;="&amp;$G1005)</f>
        <v>0</v>
      </c>
      <c r="I1005" s="17" t="str">
        <f>IF(OR($L1005="Tor",$L1005="ET"),_xlfn.IFNA(IF(VLOOKUP($A1005,Spiele!$A$2:$C$16,3,FALSE)=$B1005,COUNTIFS($L$2:$L1005,"Tor",$B$2:$B1005,$B1005,$A$2:$A1005,$A1005)+COUNTIFS($L$2:$L1005,"ET",$B$2:$B1005,$B1005,$A$2:$A1005,$A1005)&amp;":"&amp;COUNTIFS($L$2:$L1005,"Tor",$B$2:$B1005,"&lt;&gt;"&amp;$B1005,$A$2:$A1005,$A1005)+COUNTIFS($L$2:$L1005,"ET",$B$2:$B1005,"&lt;&gt;"&amp;$B1005,$A$2:$A1005,$A1005),COUNTIFS($L$2:$L1005,"Tor",$B$2:$B1005,"&lt;&gt;"&amp;$B1005,$A$2:$A1005,$A1005)+COUNTIFS($L$2:$L1005,"ET",$B$2:$B1005,"&lt;&gt;"&amp;$B1005,$A$2:$A1005,$A1005)&amp;":"&amp;COUNTIFS($L$2:$L1005,"Tor",$B$2:$B1005,$B1005,$A$2:$A1005,$A1005)+COUNTIFS($L$2:$L1005,"ET",$B$2:$B1005,$B1005,$A$2:$A1005,$A1005)),""),"")</f>
        <v/>
      </c>
      <c r="J1005" s="18" t="str">
        <f>_xlfn.IFNA(IF(VLOOKUP($A1005,Spiele!$A$2:$D$16,3,FALSE)=$B1005,(COUNTIFS($L$1:$L1004,"Tor",$B$1:$B1004,$B1005,$A$1:$A1004,$A1005)+COUNTIFS($L$1:$L1004,"ET",$B$1:$B1004,$B1005,$A$1:$A1004,$A1005))-(COUNTIFS($L$1:$L1004,"Tor",$B$1:$B1004,"&lt;&gt;"&amp;$B1005,$A$1:$A1004,$A1005)+COUNTIFS($L$1:$L1004,"ET",$B$1:$B1004,"&lt;&gt;"&amp;$B1005,$A$1:$A1004,$A1005)),(COUNTIFS($L$1:$L1004,"Tor",$B$1:$B1004,$B1005,$A$1:$A1004,$A1005)+COUNTIFS($L$1:$L1004,"ET",$B$1:$B1004,$B1005,$A$1:$A1004,$A1005))-(COUNTIFS($L$1:$L1004,"Tor",$B$1:$B1004,"&lt;&gt;"&amp;$B1005,$A$1:$A1004,$A1005)+COUNTIFS($L$1:$L1004,"ET",$B$1:$B1004,"&lt;&gt;"&amp;$B1005,$A$1:$A1004,$A1005))),"")</f>
        <v/>
      </c>
      <c r="L1005" s="18"/>
      <c r="M1005" s="3"/>
      <c r="O1005" s="17"/>
      <c r="AA1005" s="22"/>
      <c r="AB1005" s="18"/>
      <c r="AC1005" s="14"/>
      <c r="AD1005" s="14"/>
      <c r="AE1005" s="18"/>
      <c r="AH1005" s="19">
        <f t="shared" si="62"/>
        <v>0</v>
      </c>
      <c r="AI1005" s="19">
        <f t="shared" si="63"/>
        <v>180</v>
      </c>
      <c r="AJ1005" s="3"/>
      <c r="AM1005" s="19">
        <f>IF(Abschlüsse[[#This Row],[Ergeb]]="ET","",SQRT(($AF1005-$AK1005)^2+($AG1005-$AL1005)^2))</f>
        <v>0</v>
      </c>
      <c r="AO1005" s="13"/>
      <c r="AP1005" s="13"/>
      <c r="AQ1005" s="19" t="str">
        <f t="shared" si="64"/>
        <v/>
      </c>
      <c r="AU1005" s="19" t="str">
        <f t="shared" si="65"/>
        <v/>
      </c>
    </row>
    <row r="1006" spans="3:47" ht="25.05" customHeight="1">
      <c r="C1006" s="17" t="str">
        <f>IF($A1006="","",IF(VLOOKUP($A1006,Spiele!$A$2:$D$16,3,FALSE)=$B1006,"H","G"))</f>
        <v/>
      </c>
      <c r="D1006" s="17" t="str">
        <f>IF($B1006="","",IF(VLOOKUP($A1006,Spiele!$A$2:$F$16,3,FALSE)=$B1006,VLOOKUP($A1006,Spiele!$A$2:$F$16,4,FALSE),VLOOKUP($A1006,Spiele!$A$2:$F$16,3,FALSE)))</f>
        <v/>
      </c>
      <c r="E1006" s="18">
        <f>IF(Abschlüsse[[#This Row],[Ergeb]]="ET",0,COUNTIFS($A$2:$A1006,$A1006,$B$2:$B1006,$B1006,$L$2:$L1006,"&lt;&gt;ET"))</f>
        <v>0</v>
      </c>
      <c r="F1006" s="11"/>
      <c r="G1006" s="12"/>
      <c r="H1006" s="18">
        <f>COUNTIFS('Rote Karten'!$A$2:$A$4,$A1006,'Rote Karten'!$D$2:$D$4,"&lt;&gt;"&amp;$B1006,'Rote Karten'!$B$2:$B$4,"&lt;"&amp;$F1006,'Rote Karten'!$C$2:$C$4,"&lt;="&amp;$G1006)-COUNTIFS('Rote Karten'!$A$2:$A$4,$A1006,'Rote Karten'!$D$2:$D$4,$B1006,'Rote Karten'!$B$2:$B$4,"&lt;"&amp;$F1006,'Rote Karten'!$C$2:$C$4,"&lt;="&amp;$G1006)</f>
        <v>0</v>
      </c>
      <c r="I1006" s="17" t="str">
        <f>IF(OR($L1006="Tor",$L1006="ET"),_xlfn.IFNA(IF(VLOOKUP($A1006,Spiele!$A$2:$C$16,3,FALSE)=$B1006,COUNTIFS($L$2:$L1006,"Tor",$B$2:$B1006,$B1006,$A$2:$A1006,$A1006)+COUNTIFS($L$2:$L1006,"ET",$B$2:$B1006,$B1006,$A$2:$A1006,$A1006)&amp;":"&amp;COUNTIFS($L$2:$L1006,"Tor",$B$2:$B1006,"&lt;&gt;"&amp;$B1006,$A$2:$A1006,$A1006)+COUNTIFS($L$2:$L1006,"ET",$B$2:$B1006,"&lt;&gt;"&amp;$B1006,$A$2:$A1006,$A1006),COUNTIFS($L$2:$L1006,"Tor",$B$2:$B1006,"&lt;&gt;"&amp;$B1006,$A$2:$A1006,$A1006)+COUNTIFS($L$2:$L1006,"ET",$B$2:$B1006,"&lt;&gt;"&amp;$B1006,$A$2:$A1006,$A1006)&amp;":"&amp;COUNTIFS($L$2:$L1006,"Tor",$B$2:$B1006,$B1006,$A$2:$A1006,$A1006)+COUNTIFS($L$2:$L1006,"ET",$B$2:$B1006,$B1006,$A$2:$A1006,$A1006)),""),"")</f>
        <v/>
      </c>
      <c r="J1006" s="18" t="str">
        <f>_xlfn.IFNA(IF(VLOOKUP($A1006,Spiele!$A$2:$D$16,3,FALSE)=$B1006,(COUNTIFS($L$1:$L1005,"Tor",$B$1:$B1005,$B1006,$A$1:$A1005,$A1006)+COUNTIFS($L$1:$L1005,"ET",$B$1:$B1005,$B1006,$A$1:$A1005,$A1006))-(COUNTIFS($L$1:$L1005,"Tor",$B$1:$B1005,"&lt;&gt;"&amp;$B1006,$A$1:$A1005,$A1006)+COUNTIFS($L$1:$L1005,"ET",$B$1:$B1005,"&lt;&gt;"&amp;$B1006,$A$1:$A1005,$A1006)),(COUNTIFS($L$1:$L1005,"Tor",$B$1:$B1005,$B1006,$A$1:$A1005,$A1006)+COUNTIFS($L$1:$L1005,"ET",$B$1:$B1005,$B1006,$A$1:$A1005,$A1006))-(COUNTIFS($L$1:$L1005,"Tor",$B$1:$B1005,"&lt;&gt;"&amp;$B1006,$A$1:$A1005,$A1006)+COUNTIFS($L$1:$L1005,"ET",$B$1:$B1005,"&lt;&gt;"&amp;$B1006,$A$1:$A1005,$A1006))),"")</f>
        <v/>
      </c>
      <c r="O1006" s="17"/>
      <c r="AC1006" s="14"/>
      <c r="AD1006" s="14"/>
      <c r="AE1006" s="18"/>
      <c r="AH1006" s="19">
        <f t="shared" si="62"/>
        <v>0</v>
      </c>
      <c r="AI1006" s="19">
        <f t="shared" si="63"/>
        <v>180</v>
      </c>
      <c r="AM1006" s="19">
        <f>IF(Abschlüsse[[#This Row],[Ergeb]]="ET","",SQRT(($AF1006-$AK1006)^2+($AG1006-$AL1006)^2))</f>
        <v>0</v>
      </c>
      <c r="AO1006" s="13"/>
      <c r="AP1006" s="13"/>
      <c r="AQ1006" s="19" t="str">
        <f t="shared" si="64"/>
        <v/>
      </c>
      <c r="AU1006" s="19" t="str">
        <f t="shared" si="65"/>
        <v/>
      </c>
    </row>
    <row r="1007" spans="3:47" ht="25.05" customHeight="1">
      <c r="C1007" s="17" t="str">
        <f>IF($A1007="","",IF(VLOOKUP($A1007,Spiele!$A$2:$D$16,3,FALSE)=$B1007,"H","G"))</f>
        <v/>
      </c>
      <c r="D1007" s="17" t="str">
        <f>IF($B1007="","",IF(VLOOKUP($A1007,Spiele!$A$2:$F$16,3,FALSE)=$B1007,VLOOKUP($A1007,Spiele!$A$2:$F$16,4,FALSE),VLOOKUP($A1007,Spiele!$A$2:$F$16,3,FALSE)))</f>
        <v/>
      </c>
      <c r="E1007" s="18">
        <f>IF(Abschlüsse[[#This Row],[Ergeb]]="ET",0,COUNTIFS($A$2:$A1007,$A1007,$B$2:$B1007,$B1007,$L$2:$L1007,"&lt;&gt;ET"))</f>
        <v>0</v>
      </c>
      <c r="F1007" s="11"/>
      <c r="G1007" s="12"/>
      <c r="H1007" s="18">
        <f>COUNTIFS('Rote Karten'!$A$2:$A$4,$A1007,'Rote Karten'!$D$2:$D$4,"&lt;&gt;"&amp;$B1007,'Rote Karten'!$B$2:$B$4,"&lt;"&amp;$F1007,'Rote Karten'!$C$2:$C$4,"&lt;="&amp;$G1007)-COUNTIFS('Rote Karten'!$A$2:$A$4,$A1007,'Rote Karten'!$D$2:$D$4,$B1007,'Rote Karten'!$B$2:$B$4,"&lt;"&amp;$F1007,'Rote Karten'!$C$2:$C$4,"&lt;="&amp;$G1007)</f>
        <v>0</v>
      </c>
      <c r="I1007" s="17" t="str">
        <f>IF(OR($L1007="Tor",$L1007="ET"),_xlfn.IFNA(IF(VLOOKUP($A1007,Spiele!$A$2:$C$16,3,FALSE)=$B1007,COUNTIFS($L$2:$L1007,"Tor",$B$2:$B1007,$B1007,$A$2:$A1007,$A1007)+COUNTIFS($L$2:$L1007,"ET",$B$2:$B1007,$B1007,$A$2:$A1007,$A1007)&amp;":"&amp;COUNTIFS($L$2:$L1007,"Tor",$B$2:$B1007,"&lt;&gt;"&amp;$B1007,$A$2:$A1007,$A1007)+COUNTIFS($L$2:$L1007,"ET",$B$2:$B1007,"&lt;&gt;"&amp;$B1007,$A$2:$A1007,$A1007),COUNTIFS($L$2:$L1007,"Tor",$B$2:$B1007,"&lt;&gt;"&amp;$B1007,$A$2:$A1007,$A1007)+COUNTIFS($L$2:$L1007,"ET",$B$2:$B1007,"&lt;&gt;"&amp;$B1007,$A$2:$A1007,$A1007)&amp;":"&amp;COUNTIFS($L$2:$L1007,"Tor",$B$2:$B1007,$B1007,$A$2:$A1007,$A1007)+COUNTIFS($L$2:$L1007,"ET",$B$2:$B1007,$B1007,$A$2:$A1007,$A1007)),""),"")</f>
        <v/>
      </c>
      <c r="J1007" s="18" t="str">
        <f>_xlfn.IFNA(IF(VLOOKUP($A1007,Spiele!$A$2:$D$16,3,FALSE)=$B1007,(COUNTIFS($L$1:$L1006,"Tor",$B$1:$B1006,$B1007,$A$1:$A1006,$A1007)+COUNTIFS($L$1:$L1006,"ET",$B$1:$B1006,$B1007,$A$1:$A1006,$A1007))-(COUNTIFS($L$1:$L1006,"Tor",$B$1:$B1006,"&lt;&gt;"&amp;$B1007,$A$1:$A1006,$A1007)+COUNTIFS($L$1:$L1006,"ET",$B$1:$B1006,"&lt;&gt;"&amp;$B1007,$A$1:$A1006,$A1007)),(COUNTIFS($L$1:$L1006,"Tor",$B$1:$B1006,$B1007,$A$1:$A1006,$A1007)+COUNTIFS($L$1:$L1006,"ET",$B$1:$B1006,$B1007,$A$1:$A1006,$A1007))-(COUNTIFS($L$1:$L1006,"Tor",$B$1:$B1006,"&lt;&gt;"&amp;$B1007,$A$1:$A1006,$A1007)+COUNTIFS($L$1:$L1006,"ET",$B$1:$B1006,"&lt;&gt;"&amp;$B1007,$A$1:$A1006,$A1007))),"")</f>
        <v/>
      </c>
      <c r="O1007" s="17"/>
      <c r="AC1007" s="14"/>
      <c r="AD1007" s="14"/>
      <c r="AE1007" s="18"/>
      <c r="AH1007" s="19">
        <f t="shared" si="62"/>
        <v>0</v>
      </c>
      <c r="AI1007" s="19">
        <f t="shared" si="63"/>
        <v>180</v>
      </c>
      <c r="AM1007" s="19">
        <f>IF(Abschlüsse[[#This Row],[Ergeb]]="ET","",SQRT(($AF1007-$AK1007)^2+($AG1007-$AL1007)^2))</f>
        <v>0</v>
      </c>
      <c r="AO1007" s="13"/>
      <c r="AP1007" s="13"/>
      <c r="AQ1007" s="19" t="str">
        <f t="shared" si="64"/>
        <v/>
      </c>
      <c r="AU1007" s="19" t="str">
        <f t="shared" si="65"/>
        <v/>
      </c>
    </row>
    <row r="1008" spans="3:47" ht="25.05" customHeight="1">
      <c r="C1008" s="17" t="str">
        <f>IF($A1008="","",IF(VLOOKUP($A1008,Spiele!$A$2:$D$16,3,FALSE)=$B1008,"H","G"))</f>
        <v/>
      </c>
      <c r="D1008" s="17" t="str">
        <f>IF($B1008="","",IF(VLOOKUP($A1008,Spiele!$A$2:$F$16,3,FALSE)=$B1008,VLOOKUP($A1008,Spiele!$A$2:$F$16,4,FALSE),VLOOKUP($A1008,Spiele!$A$2:$F$16,3,FALSE)))</f>
        <v/>
      </c>
      <c r="E1008" s="18">
        <f>IF(Abschlüsse[[#This Row],[Ergeb]]="ET",0,COUNTIFS($A$2:$A1008,$A1008,$B$2:$B1008,$B1008,$L$2:$L1008,"&lt;&gt;ET"))</f>
        <v>0</v>
      </c>
      <c r="F1008" s="11"/>
      <c r="G1008" s="12"/>
      <c r="H1008" s="18">
        <f>COUNTIFS('Rote Karten'!$A$2:$A$4,$A1008,'Rote Karten'!$D$2:$D$4,"&lt;&gt;"&amp;$B1008,'Rote Karten'!$B$2:$B$4,"&lt;"&amp;$F1008,'Rote Karten'!$C$2:$C$4,"&lt;="&amp;$G1008)-COUNTIFS('Rote Karten'!$A$2:$A$4,$A1008,'Rote Karten'!$D$2:$D$4,$B1008,'Rote Karten'!$B$2:$B$4,"&lt;"&amp;$F1008,'Rote Karten'!$C$2:$C$4,"&lt;="&amp;$G1008)</f>
        <v>0</v>
      </c>
      <c r="I1008" s="17" t="str">
        <f>IF(OR($L1008="Tor",$L1008="ET"),_xlfn.IFNA(IF(VLOOKUP($A1008,Spiele!$A$2:$C$16,3,FALSE)=$B1008,COUNTIFS($L$2:$L1008,"Tor",$B$2:$B1008,$B1008,$A$2:$A1008,$A1008)+COUNTIFS($L$2:$L1008,"ET",$B$2:$B1008,$B1008,$A$2:$A1008,$A1008)&amp;":"&amp;COUNTIFS($L$2:$L1008,"Tor",$B$2:$B1008,"&lt;&gt;"&amp;$B1008,$A$2:$A1008,$A1008)+COUNTIFS($L$2:$L1008,"ET",$B$2:$B1008,"&lt;&gt;"&amp;$B1008,$A$2:$A1008,$A1008),COUNTIFS($L$2:$L1008,"Tor",$B$2:$B1008,"&lt;&gt;"&amp;$B1008,$A$2:$A1008,$A1008)+COUNTIFS($L$2:$L1008,"ET",$B$2:$B1008,"&lt;&gt;"&amp;$B1008,$A$2:$A1008,$A1008)&amp;":"&amp;COUNTIFS($L$2:$L1008,"Tor",$B$2:$B1008,$B1008,$A$2:$A1008,$A1008)+COUNTIFS($L$2:$L1008,"ET",$B$2:$B1008,$B1008,$A$2:$A1008,$A1008)),""),"")</f>
        <v/>
      </c>
      <c r="J1008" s="18" t="str">
        <f>_xlfn.IFNA(IF(VLOOKUP($A1008,Spiele!$A$2:$D$16,3,FALSE)=$B1008,(COUNTIFS($L$1:$L1007,"Tor",$B$1:$B1007,$B1008,$A$1:$A1007,$A1008)+COUNTIFS($L$1:$L1007,"ET",$B$1:$B1007,$B1008,$A$1:$A1007,$A1008))-(COUNTIFS($L$1:$L1007,"Tor",$B$1:$B1007,"&lt;&gt;"&amp;$B1008,$A$1:$A1007,$A1008)+COUNTIFS($L$1:$L1007,"ET",$B$1:$B1007,"&lt;&gt;"&amp;$B1008,$A$1:$A1007,$A1008)),(COUNTIFS($L$1:$L1007,"Tor",$B$1:$B1007,$B1008,$A$1:$A1007,$A1008)+COUNTIFS($L$1:$L1007,"ET",$B$1:$B1007,$B1008,$A$1:$A1007,$A1008))-(COUNTIFS($L$1:$L1007,"Tor",$B$1:$B1007,"&lt;&gt;"&amp;$B1008,$A$1:$A1007,$A1008)+COUNTIFS($L$1:$L1007,"ET",$B$1:$B1007,"&lt;&gt;"&amp;$B1008,$A$1:$A1007,$A1008))),"")</f>
        <v/>
      </c>
      <c r="O1008" s="17"/>
      <c r="AC1008" s="14"/>
      <c r="AD1008" s="14"/>
      <c r="AE1008" s="18"/>
      <c r="AH1008" s="19">
        <f t="shared" si="62"/>
        <v>0</v>
      </c>
      <c r="AI1008" s="19">
        <f t="shared" si="63"/>
        <v>180</v>
      </c>
      <c r="AM1008" s="19">
        <f>IF(Abschlüsse[[#This Row],[Ergeb]]="ET","",SQRT(($AF1008-$AK1008)^2+($AG1008-$AL1008)^2))</f>
        <v>0</v>
      </c>
      <c r="AO1008" s="13"/>
      <c r="AP1008" s="13"/>
      <c r="AQ1008" s="19" t="str">
        <f t="shared" si="64"/>
        <v/>
      </c>
      <c r="AU1008" s="19" t="str">
        <f t="shared" si="65"/>
        <v/>
      </c>
    </row>
    <row r="1009" spans="3:47" ht="25.05" customHeight="1">
      <c r="C1009" s="17" t="str">
        <f>IF($A1009="","",IF(VLOOKUP($A1009,Spiele!$A$2:$D$16,3,FALSE)=$B1009,"H","G"))</f>
        <v/>
      </c>
      <c r="D1009" s="17" t="str">
        <f>IF($B1009="","",IF(VLOOKUP($A1009,Spiele!$A$2:$F$16,3,FALSE)=$B1009,VLOOKUP($A1009,Spiele!$A$2:$F$16,4,FALSE),VLOOKUP($A1009,Spiele!$A$2:$F$16,3,FALSE)))</f>
        <v/>
      </c>
      <c r="E1009" s="18">
        <f>IF(Abschlüsse[[#This Row],[Ergeb]]="ET",0,COUNTIFS($A$2:$A1009,$A1009,$B$2:$B1009,$B1009,$L$2:$L1009,"&lt;&gt;ET"))</f>
        <v>0</v>
      </c>
      <c r="F1009" s="11"/>
      <c r="G1009" s="12"/>
      <c r="H1009" s="18">
        <f>COUNTIFS('Rote Karten'!$A$2:$A$4,$A1009,'Rote Karten'!$D$2:$D$4,"&lt;&gt;"&amp;$B1009,'Rote Karten'!$B$2:$B$4,"&lt;"&amp;$F1009,'Rote Karten'!$C$2:$C$4,"&lt;="&amp;$G1009)-COUNTIFS('Rote Karten'!$A$2:$A$4,$A1009,'Rote Karten'!$D$2:$D$4,$B1009,'Rote Karten'!$B$2:$B$4,"&lt;"&amp;$F1009,'Rote Karten'!$C$2:$C$4,"&lt;="&amp;$G1009)</f>
        <v>0</v>
      </c>
      <c r="I1009" s="17" t="str">
        <f>IF(OR($L1009="Tor",$L1009="ET"),_xlfn.IFNA(IF(VLOOKUP($A1009,Spiele!$A$2:$C$16,3,FALSE)=$B1009,COUNTIFS($L$2:$L1009,"Tor",$B$2:$B1009,$B1009,$A$2:$A1009,$A1009)+COUNTIFS($L$2:$L1009,"ET",$B$2:$B1009,$B1009,$A$2:$A1009,$A1009)&amp;":"&amp;COUNTIFS($L$2:$L1009,"Tor",$B$2:$B1009,"&lt;&gt;"&amp;$B1009,$A$2:$A1009,$A1009)+COUNTIFS($L$2:$L1009,"ET",$B$2:$B1009,"&lt;&gt;"&amp;$B1009,$A$2:$A1009,$A1009),COUNTIFS($L$2:$L1009,"Tor",$B$2:$B1009,"&lt;&gt;"&amp;$B1009,$A$2:$A1009,$A1009)+COUNTIFS($L$2:$L1009,"ET",$B$2:$B1009,"&lt;&gt;"&amp;$B1009,$A$2:$A1009,$A1009)&amp;":"&amp;COUNTIFS($L$2:$L1009,"Tor",$B$2:$B1009,$B1009,$A$2:$A1009,$A1009)+COUNTIFS($L$2:$L1009,"ET",$B$2:$B1009,$B1009,$A$2:$A1009,$A1009)),""),"")</f>
        <v/>
      </c>
      <c r="J1009" s="18" t="str">
        <f>_xlfn.IFNA(IF(VLOOKUP($A1009,Spiele!$A$2:$D$16,3,FALSE)=$B1009,(COUNTIFS($L$1:$L1008,"Tor",$B$1:$B1008,$B1009,$A$1:$A1008,$A1009)+COUNTIFS($L$1:$L1008,"ET",$B$1:$B1008,$B1009,$A$1:$A1008,$A1009))-(COUNTIFS($L$1:$L1008,"Tor",$B$1:$B1008,"&lt;&gt;"&amp;$B1009,$A$1:$A1008,$A1009)+COUNTIFS($L$1:$L1008,"ET",$B$1:$B1008,"&lt;&gt;"&amp;$B1009,$A$1:$A1008,$A1009)),(COUNTIFS($L$1:$L1008,"Tor",$B$1:$B1008,$B1009,$A$1:$A1008,$A1009)+COUNTIFS($L$1:$L1008,"ET",$B$1:$B1008,$B1009,$A$1:$A1008,$A1009))-(COUNTIFS($L$1:$L1008,"Tor",$B$1:$B1008,"&lt;&gt;"&amp;$B1009,$A$1:$A1008,$A1009)+COUNTIFS($L$1:$L1008,"ET",$B$1:$B1008,"&lt;&gt;"&amp;$B1009,$A$1:$A1008,$A1009))),"")</f>
        <v/>
      </c>
      <c r="O1009" s="17"/>
      <c r="AC1009" s="14"/>
      <c r="AD1009" s="14"/>
      <c r="AE1009" s="18"/>
      <c r="AH1009" s="19">
        <f t="shared" si="62"/>
        <v>0</v>
      </c>
      <c r="AI1009" s="19">
        <f t="shared" si="63"/>
        <v>180</v>
      </c>
      <c r="AM1009" s="19">
        <f>IF(Abschlüsse[[#This Row],[Ergeb]]="ET","",SQRT(($AF1009-$AK1009)^2+($AG1009-$AL1009)^2))</f>
        <v>0</v>
      </c>
      <c r="AO1009" s="13"/>
      <c r="AP1009" s="13"/>
      <c r="AQ1009" s="19" t="str">
        <f t="shared" si="64"/>
        <v/>
      </c>
      <c r="AU1009" s="19" t="str">
        <f t="shared" si="65"/>
        <v/>
      </c>
    </row>
    <row r="1010" spans="3:47" ht="25.05" customHeight="1">
      <c r="C1010" s="17" t="str">
        <f>IF($A1010="","",IF(VLOOKUP($A1010,Spiele!$A$2:$D$16,3,FALSE)=$B1010,"H","G"))</f>
        <v/>
      </c>
      <c r="D1010" s="17" t="str">
        <f>IF($B1010="","",IF(VLOOKUP($A1010,Spiele!$A$2:$F$16,3,FALSE)=$B1010,VLOOKUP($A1010,Spiele!$A$2:$F$16,4,FALSE),VLOOKUP($A1010,Spiele!$A$2:$F$16,3,FALSE)))</f>
        <v/>
      </c>
      <c r="E1010" s="18">
        <f>IF(Abschlüsse[[#This Row],[Ergeb]]="ET",0,COUNTIFS($A$2:$A1010,$A1010,$B$2:$B1010,$B1010,$L$2:$L1010,"&lt;&gt;ET"))</f>
        <v>0</v>
      </c>
      <c r="F1010" s="11"/>
      <c r="G1010" s="12"/>
      <c r="H1010" s="18">
        <f>COUNTIFS('Rote Karten'!$A$2:$A$4,$A1010,'Rote Karten'!$D$2:$D$4,"&lt;&gt;"&amp;$B1010,'Rote Karten'!$B$2:$B$4,"&lt;"&amp;$F1010,'Rote Karten'!$C$2:$C$4,"&lt;="&amp;$G1010)-COUNTIFS('Rote Karten'!$A$2:$A$4,$A1010,'Rote Karten'!$D$2:$D$4,$B1010,'Rote Karten'!$B$2:$B$4,"&lt;"&amp;$F1010,'Rote Karten'!$C$2:$C$4,"&lt;="&amp;$G1010)</f>
        <v>0</v>
      </c>
      <c r="I1010" s="17" t="str">
        <f>IF(OR($L1010="Tor",$L1010="ET"),_xlfn.IFNA(IF(VLOOKUP($A1010,Spiele!$A$2:$C$16,3,FALSE)=$B1010,COUNTIFS($L$2:$L1010,"Tor",$B$2:$B1010,$B1010,$A$2:$A1010,$A1010)+COUNTIFS($L$2:$L1010,"ET",$B$2:$B1010,$B1010,$A$2:$A1010,$A1010)&amp;":"&amp;COUNTIFS($L$2:$L1010,"Tor",$B$2:$B1010,"&lt;&gt;"&amp;$B1010,$A$2:$A1010,$A1010)+COUNTIFS($L$2:$L1010,"ET",$B$2:$B1010,"&lt;&gt;"&amp;$B1010,$A$2:$A1010,$A1010),COUNTIFS($L$2:$L1010,"Tor",$B$2:$B1010,"&lt;&gt;"&amp;$B1010,$A$2:$A1010,$A1010)+COUNTIFS($L$2:$L1010,"ET",$B$2:$B1010,"&lt;&gt;"&amp;$B1010,$A$2:$A1010,$A1010)&amp;":"&amp;COUNTIFS($L$2:$L1010,"Tor",$B$2:$B1010,$B1010,$A$2:$A1010,$A1010)+COUNTIFS($L$2:$L1010,"ET",$B$2:$B1010,$B1010,$A$2:$A1010,$A1010)),""),"")</f>
        <v/>
      </c>
      <c r="J1010" s="18" t="str">
        <f>_xlfn.IFNA(IF(VLOOKUP($A1010,Spiele!$A$2:$D$16,3,FALSE)=$B1010,(COUNTIFS($L$1:$L1009,"Tor",$B$1:$B1009,$B1010,$A$1:$A1009,$A1010)+COUNTIFS($L$1:$L1009,"ET",$B$1:$B1009,$B1010,$A$1:$A1009,$A1010))-(COUNTIFS($L$1:$L1009,"Tor",$B$1:$B1009,"&lt;&gt;"&amp;$B1010,$A$1:$A1009,$A1010)+COUNTIFS($L$1:$L1009,"ET",$B$1:$B1009,"&lt;&gt;"&amp;$B1010,$A$1:$A1009,$A1010)),(COUNTIFS($L$1:$L1009,"Tor",$B$1:$B1009,$B1010,$A$1:$A1009,$A1010)+COUNTIFS($L$1:$L1009,"ET",$B$1:$B1009,$B1010,$A$1:$A1009,$A1010))-(COUNTIFS($L$1:$L1009,"Tor",$B$1:$B1009,"&lt;&gt;"&amp;$B1010,$A$1:$A1009,$A1010)+COUNTIFS($L$1:$L1009,"ET",$B$1:$B1009,"&lt;&gt;"&amp;$B1010,$A$1:$A1009,$A1010))),"")</f>
        <v/>
      </c>
      <c r="O1010" s="17"/>
      <c r="AC1010" s="14"/>
      <c r="AD1010" s="14"/>
      <c r="AE1010" s="18"/>
      <c r="AH1010" s="19">
        <f t="shared" si="62"/>
        <v>0</v>
      </c>
      <c r="AI1010" s="19">
        <f t="shared" si="63"/>
        <v>180</v>
      </c>
      <c r="AM1010" s="19">
        <f>IF(Abschlüsse[[#This Row],[Ergeb]]="ET","",SQRT(($AF1010-$AK1010)^2+($AG1010-$AL1010)^2))</f>
        <v>0</v>
      </c>
      <c r="AO1010" s="13"/>
      <c r="AP1010" s="13"/>
      <c r="AQ1010" s="19" t="str">
        <f t="shared" si="64"/>
        <v/>
      </c>
      <c r="AU1010" s="19" t="str">
        <f t="shared" si="65"/>
        <v/>
      </c>
    </row>
    <row r="1011" spans="3:47" ht="25.05" customHeight="1">
      <c r="C1011" s="17" t="str">
        <f>IF($A1011="","",IF(VLOOKUP($A1011,Spiele!$A$2:$D$16,3,FALSE)=$B1011,"H","G"))</f>
        <v/>
      </c>
      <c r="D1011" s="17" t="str">
        <f>IF($B1011="","",IF(VLOOKUP($A1011,Spiele!$A$2:$F$16,3,FALSE)=$B1011,VLOOKUP($A1011,Spiele!$A$2:$F$16,4,FALSE),VLOOKUP($A1011,Spiele!$A$2:$F$16,3,FALSE)))</f>
        <v/>
      </c>
      <c r="E1011" s="18">
        <f>IF(Abschlüsse[[#This Row],[Ergeb]]="ET",0,COUNTIFS($A$2:$A1011,$A1011,$B$2:$B1011,$B1011,$L$2:$L1011,"&lt;&gt;ET"))</f>
        <v>0</v>
      </c>
      <c r="F1011" s="11"/>
      <c r="G1011" s="12"/>
      <c r="H1011" s="18">
        <f>COUNTIFS('Rote Karten'!$A$2:$A$4,$A1011,'Rote Karten'!$D$2:$D$4,"&lt;&gt;"&amp;$B1011,'Rote Karten'!$B$2:$B$4,"&lt;"&amp;$F1011,'Rote Karten'!$C$2:$C$4,"&lt;="&amp;$G1011)-COUNTIFS('Rote Karten'!$A$2:$A$4,$A1011,'Rote Karten'!$D$2:$D$4,$B1011,'Rote Karten'!$B$2:$B$4,"&lt;"&amp;$F1011,'Rote Karten'!$C$2:$C$4,"&lt;="&amp;$G1011)</f>
        <v>0</v>
      </c>
      <c r="I1011" s="17" t="str">
        <f>IF(OR($L1011="Tor",$L1011="ET"),_xlfn.IFNA(IF(VLOOKUP($A1011,Spiele!$A$2:$C$16,3,FALSE)=$B1011,COUNTIFS($L$2:$L1011,"Tor",$B$2:$B1011,$B1011,$A$2:$A1011,$A1011)+COUNTIFS($L$2:$L1011,"ET",$B$2:$B1011,$B1011,$A$2:$A1011,$A1011)&amp;":"&amp;COUNTIFS($L$2:$L1011,"Tor",$B$2:$B1011,"&lt;&gt;"&amp;$B1011,$A$2:$A1011,$A1011)+COUNTIFS($L$2:$L1011,"ET",$B$2:$B1011,"&lt;&gt;"&amp;$B1011,$A$2:$A1011,$A1011),COUNTIFS($L$2:$L1011,"Tor",$B$2:$B1011,"&lt;&gt;"&amp;$B1011,$A$2:$A1011,$A1011)+COUNTIFS($L$2:$L1011,"ET",$B$2:$B1011,"&lt;&gt;"&amp;$B1011,$A$2:$A1011,$A1011)&amp;":"&amp;COUNTIFS($L$2:$L1011,"Tor",$B$2:$B1011,$B1011,$A$2:$A1011,$A1011)+COUNTIFS($L$2:$L1011,"ET",$B$2:$B1011,$B1011,$A$2:$A1011,$A1011)),""),"")</f>
        <v/>
      </c>
      <c r="J1011" s="18" t="str">
        <f>_xlfn.IFNA(IF(VLOOKUP($A1011,Spiele!$A$2:$D$16,3,FALSE)=$B1011,(COUNTIFS($L$1:$L1010,"Tor",$B$1:$B1010,$B1011,$A$1:$A1010,$A1011)+COUNTIFS($L$1:$L1010,"ET",$B$1:$B1010,$B1011,$A$1:$A1010,$A1011))-(COUNTIFS($L$1:$L1010,"Tor",$B$1:$B1010,"&lt;&gt;"&amp;$B1011,$A$1:$A1010,$A1011)+COUNTIFS($L$1:$L1010,"ET",$B$1:$B1010,"&lt;&gt;"&amp;$B1011,$A$1:$A1010,$A1011)),(COUNTIFS($L$1:$L1010,"Tor",$B$1:$B1010,$B1011,$A$1:$A1010,$A1011)+COUNTIFS($L$1:$L1010,"ET",$B$1:$B1010,$B1011,$A$1:$A1010,$A1011))-(COUNTIFS($L$1:$L1010,"Tor",$B$1:$B1010,"&lt;&gt;"&amp;$B1011,$A$1:$A1010,$A1011)+COUNTIFS($L$1:$L1010,"ET",$B$1:$B1010,"&lt;&gt;"&amp;$B1011,$A$1:$A1010,$A1011))),"")</f>
        <v/>
      </c>
      <c r="O1011" s="17"/>
      <c r="AC1011" s="14"/>
      <c r="AD1011" s="14"/>
      <c r="AE1011" s="18"/>
      <c r="AH1011" s="19">
        <f t="shared" si="62"/>
        <v>0</v>
      </c>
      <c r="AI1011" s="19">
        <f t="shared" si="63"/>
        <v>180</v>
      </c>
      <c r="AM1011" s="19">
        <f>IF(Abschlüsse[[#This Row],[Ergeb]]="ET","",SQRT(($AF1011-$AK1011)^2+($AG1011-$AL1011)^2))</f>
        <v>0</v>
      </c>
      <c r="AO1011" s="13"/>
      <c r="AP1011" s="13"/>
      <c r="AQ1011" s="19" t="str">
        <f t="shared" si="64"/>
        <v/>
      </c>
      <c r="AU1011" s="19" t="str">
        <f t="shared" si="65"/>
        <v/>
      </c>
    </row>
    <row r="1012" spans="3:47" ht="25.05" customHeight="1">
      <c r="C1012" s="17" t="str">
        <f>IF($A1012="","",IF(VLOOKUP($A1012,Spiele!$A$2:$D$16,3,FALSE)=$B1012,"H","G"))</f>
        <v/>
      </c>
      <c r="D1012" s="17" t="str">
        <f>IF($B1012="","",IF(VLOOKUP($A1012,Spiele!$A$2:$F$16,3,FALSE)=$B1012,VLOOKUP($A1012,Spiele!$A$2:$F$16,4,FALSE),VLOOKUP($A1012,Spiele!$A$2:$F$16,3,FALSE)))</f>
        <v/>
      </c>
      <c r="E1012" s="18">
        <f>IF(Abschlüsse[[#This Row],[Ergeb]]="ET",0,COUNTIFS($A$2:$A1012,$A1012,$B$2:$B1012,$B1012,$L$2:$L1012,"&lt;&gt;ET"))</f>
        <v>0</v>
      </c>
      <c r="F1012" s="11"/>
      <c r="G1012" s="12"/>
      <c r="H1012" s="18">
        <f>COUNTIFS('Rote Karten'!$A$2:$A$4,$A1012,'Rote Karten'!$D$2:$D$4,"&lt;&gt;"&amp;$B1012,'Rote Karten'!$B$2:$B$4,"&lt;"&amp;$F1012,'Rote Karten'!$C$2:$C$4,"&lt;="&amp;$G1012)-COUNTIFS('Rote Karten'!$A$2:$A$4,$A1012,'Rote Karten'!$D$2:$D$4,$B1012,'Rote Karten'!$B$2:$B$4,"&lt;"&amp;$F1012,'Rote Karten'!$C$2:$C$4,"&lt;="&amp;$G1012)</f>
        <v>0</v>
      </c>
      <c r="I1012" s="17" t="str">
        <f>IF(OR($L1012="Tor",$L1012="ET"),_xlfn.IFNA(IF(VLOOKUP($A1012,Spiele!$A$2:$C$16,3,FALSE)=$B1012,COUNTIFS($L$2:$L1012,"Tor",$B$2:$B1012,$B1012,$A$2:$A1012,$A1012)+COUNTIFS($L$2:$L1012,"ET",$B$2:$B1012,$B1012,$A$2:$A1012,$A1012)&amp;":"&amp;COUNTIFS($L$2:$L1012,"Tor",$B$2:$B1012,"&lt;&gt;"&amp;$B1012,$A$2:$A1012,$A1012)+COUNTIFS($L$2:$L1012,"ET",$B$2:$B1012,"&lt;&gt;"&amp;$B1012,$A$2:$A1012,$A1012),COUNTIFS($L$2:$L1012,"Tor",$B$2:$B1012,"&lt;&gt;"&amp;$B1012,$A$2:$A1012,$A1012)+COUNTIFS($L$2:$L1012,"ET",$B$2:$B1012,"&lt;&gt;"&amp;$B1012,$A$2:$A1012,$A1012)&amp;":"&amp;COUNTIFS($L$2:$L1012,"Tor",$B$2:$B1012,$B1012,$A$2:$A1012,$A1012)+COUNTIFS($L$2:$L1012,"ET",$B$2:$B1012,$B1012,$A$2:$A1012,$A1012)),""),"")</f>
        <v/>
      </c>
      <c r="J1012" s="18" t="str">
        <f>_xlfn.IFNA(IF(VLOOKUP($A1012,Spiele!$A$2:$D$16,3,FALSE)=$B1012,(COUNTIFS($L$1:$L1011,"Tor",$B$1:$B1011,$B1012,$A$1:$A1011,$A1012)+COUNTIFS($L$1:$L1011,"ET",$B$1:$B1011,$B1012,$A$1:$A1011,$A1012))-(COUNTIFS($L$1:$L1011,"Tor",$B$1:$B1011,"&lt;&gt;"&amp;$B1012,$A$1:$A1011,$A1012)+COUNTIFS($L$1:$L1011,"ET",$B$1:$B1011,"&lt;&gt;"&amp;$B1012,$A$1:$A1011,$A1012)),(COUNTIFS($L$1:$L1011,"Tor",$B$1:$B1011,$B1012,$A$1:$A1011,$A1012)+COUNTIFS($L$1:$L1011,"ET",$B$1:$B1011,$B1012,$A$1:$A1011,$A1012))-(COUNTIFS($L$1:$L1011,"Tor",$B$1:$B1011,"&lt;&gt;"&amp;$B1012,$A$1:$A1011,$A1012)+COUNTIFS($L$1:$L1011,"ET",$B$1:$B1011,"&lt;&gt;"&amp;$B1012,$A$1:$A1011,$A1012))),"")</f>
        <v/>
      </c>
      <c r="O1012" s="17"/>
      <c r="AC1012" s="14"/>
      <c r="AD1012" s="14"/>
      <c r="AE1012" s="18"/>
      <c r="AH1012" s="19">
        <f t="shared" si="62"/>
        <v>0</v>
      </c>
      <c r="AI1012" s="19">
        <f t="shared" si="63"/>
        <v>180</v>
      </c>
      <c r="AM1012" s="19">
        <f>IF(Abschlüsse[[#This Row],[Ergeb]]="ET","",SQRT(($AF1012-$AK1012)^2+($AG1012-$AL1012)^2))</f>
        <v>0</v>
      </c>
      <c r="AO1012" s="13"/>
      <c r="AP1012" s="13"/>
      <c r="AQ1012" s="19" t="str">
        <f t="shared" si="64"/>
        <v/>
      </c>
      <c r="AU1012" s="19" t="str">
        <f t="shared" si="65"/>
        <v/>
      </c>
    </row>
    <row r="1013" spans="3:47" ht="25.05" customHeight="1">
      <c r="C1013" s="17" t="str">
        <f>IF($A1013="","",IF(VLOOKUP($A1013,Spiele!$A$2:$D$16,3,FALSE)=$B1013,"H","G"))</f>
        <v/>
      </c>
      <c r="D1013" s="17" t="str">
        <f>IF($B1013="","",IF(VLOOKUP($A1013,Spiele!$A$2:$F$16,3,FALSE)=$B1013,VLOOKUP($A1013,Spiele!$A$2:$F$16,4,FALSE),VLOOKUP($A1013,Spiele!$A$2:$F$16,3,FALSE)))</f>
        <v/>
      </c>
      <c r="E1013" s="18">
        <f>IF(Abschlüsse[[#This Row],[Ergeb]]="ET",0,COUNTIFS($A$2:$A1013,$A1013,$B$2:$B1013,$B1013,$L$2:$L1013,"&lt;&gt;ET"))</f>
        <v>0</v>
      </c>
      <c r="F1013" s="11"/>
      <c r="G1013" s="12"/>
      <c r="H1013" s="18">
        <f>COUNTIFS('Rote Karten'!$A$2:$A$4,$A1013,'Rote Karten'!$D$2:$D$4,"&lt;&gt;"&amp;$B1013,'Rote Karten'!$B$2:$B$4,"&lt;"&amp;$F1013,'Rote Karten'!$C$2:$C$4,"&lt;="&amp;$G1013)-COUNTIFS('Rote Karten'!$A$2:$A$4,$A1013,'Rote Karten'!$D$2:$D$4,$B1013,'Rote Karten'!$B$2:$B$4,"&lt;"&amp;$F1013,'Rote Karten'!$C$2:$C$4,"&lt;="&amp;$G1013)</f>
        <v>0</v>
      </c>
      <c r="I1013" s="17" t="str">
        <f>IF(OR($L1013="Tor",$L1013="ET"),_xlfn.IFNA(IF(VLOOKUP($A1013,Spiele!$A$2:$C$16,3,FALSE)=$B1013,COUNTIFS($L$2:$L1013,"Tor",$B$2:$B1013,$B1013,$A$2:$A1013,$A1013)+COUNTIFS($L$2:$L1013,"ET",$B$2:$B1013,$B1013,$A$2:$A1013,$A1013)&amp;":"&amp;COUNTIFS($L$2:$L1013,"Tor",$B$2:$B1013,"&lt;&gt;"&amp;$B1013,$A$2:$A1013,$A1013)+COUNTIFS($L$2:$L1013,"ET",$B$2:$B1013,"&lt;&gt;"&amp;$B1013,$A$2:$A1013,$A1013),COUNTIFS($L$2:$L1013,"Tor",$B$2:$B1013,"&lt;&gt;"&amp;$B1013,$A$2:$A1013,$A1013)+COUNTIFS($L$2:$L1013,"ET",$B$2:$B1013,"&lt;&gt;"&amp;$B1013,$A$2:$A1013,$A1013)&amp;":"&amp;COUNTIFS($L$2:$L1013,"Tor",$B$2:$B1013,$B1013,$A$2:$A1013,$A1013)+COUNTIFS($L$2:$L1013,"ET",$B$2:$B1013,$B1013,$A$2:$A1013,$A1013)),""),"")</f>
        <v/>
      </c>
      <c r="J1013" s="18" t="str">
        <f>_xlfn.IFNA(IF(VLOOKUP($A1013,Spiele!$A$2:$D$16,3,FALSE)=$B1013,(COUNTIFS($L$1:$L1012,"Tor",$B$1:$B1012,$B1013,$A$1:$A1012,$A1013)+COUNTIFS($L$1:$L1012,"ET",$B$1:$B1012,$B1013,$A$1:$A1012,$A1013))-(COUNTIFS($L$1:$L1012,"Tor",$B$1:$B1012,"&lt;&gt;"&amp;$B1013,$A$1:$A1012,$A1013)+COUNTIFS($L$1:$L1012,"ET",$B$1:$B1012,"&lt;&gt;"&amp;$B1013,$A$1:$A1012,$A1013)),(COUNTIFS($L$1:$L1012,"Tor",$B$1:$B1012,$B1013,$A$1:$A1012,$A1013)+COUNTIFS($L$1:$L1012,"ET",$B$1:$B1012,$B1013,$A$1:$A1012,$A1013))-(COUNTIFS($L$1:$L1012,"Tor",$B$1:$B1012,"&lt;&gt;"&amp;$B1013,$A$1:$A1012,$A1013)+COUNTIFS($L$1:$L1012,"ET",$B$1:$B1012,"&lt;&gt;"&amp;$B1013,$A$1:$A1012,$A1013))),"")</f>
        <v/>
      </c>
      <c r="O1013" s="17"/>
      <c r="AC1013" s="14"/>
      <c r="AD1013" s="14"/>
      <c r="AE1013" s="18"/>
      <c r="AH1013" s="19">
        <f t="shared" si="62"/>
        <v>0</v>
      </c>
      <c r="AI1013" s="19">
        <f t="shared" si="63"/>
        <v>180</v>
      </c>
      <c r="AM1013" s="19">
        <f>IF(Abschlüsse[[#This Row],[Ergeb]]="ET","",SQRT(($AF1013-$AK1013)^2+($AG1013-$AL1013)^2))</f>
        <v>0</v>
      </c>
      <c r="AO1013" s="13"/>
      <c r="AP1013" s="13"/>
      <c r="AQ1013" s="19" t="str">
        <f t="shared" si="64"/>
        <v/>
      </c>
      <c r="AU1013" s="19" t="str">
        <f t="shared" si="65"/>
        <v/>
      </c>
    </row>
    <row r="1014" spans="3:47" ht="25.05" customHeight="1">
      <c r="C1014" s="17" t="str">
        <f>IF($A1014="","",IF(VLOOKUP($A1014,Spiele!$A$2:$D$16,3,FALSE)=$B1014,"H","G"))</f>
        <v/>
      </c>
      <c r="D1014" s="17" t="str">
        <f>IF($B1014="","",IF(VLOOKUP($A1014,Spiele!$A$2:$F$16,3,FALSE)=$B1014,VLOOKUP($A1014,Spiele!$A$2:$F$16,4,FALSE),VLOOKUP($A1014,Spiele!$A$2:$F$16,3,FALSE)))</f>
        <v/>
      </c>
      <c r="E1014" s="18">
        <f>IF(Abschlüsse[[#This Row],[Ergeb]]="ET",0,COUNTIFS($A$2:$A1014,$A1014,$B$2:$B1014,$B1014,$L$2:$L1014,"&lt;&gt;ET"))</f>
        <v>0</v>
      </c>
      <c r="F1014" s="11"/>
      <c r="G1014" s="12"/>
      <c r="H1014" s="18">
        <f>COUNTIFS('Rote Karten'!$A$2:$A$4,$A1014,'Rote Karten'!$D$2:$D$4,"&lt;&gt;"&amp;$B1014,'Rote Karten'!$B$2:$B$4,"&lt;"&amp;$F1014,'Rote Karten'!$C$2:$C$4,"&lt;="&amp;$G1014)-COUNTIFS('Rote Karten'!$A$2:$A$4,$A1014,'Rote Karten'!$D$2:$D$4,$B1014,'Rote Karten'!$B$2:$B$4,"&lt;"&amp;$F1014,'Rote Karten'!$C$2:$C$4,"&lt;="&amp;$G1014)</f>
        <v>0</v>
      </c>
      <c r="I1014" s="17" t="str">
        <f>IF(OR($L1014="Tor",$L1014="ET"),_xlfn.IFNA(IF(VLOOKUP($A1014,Spiele!$A$2:$C$16,3,FALSE)=$B1014,COUNTIFS($L$2:$L1014,"Tor",$B$2:$B1014,$B1014,$A$2:$A1014,$A1014)+COUNTIFS($L$2:$L1014,"ET",$B$2:$B1014,$B1014,$A$2:$A1014,$A1014)&amp;":"&amp;COUNTIFS($L$2:$L1014,"Tor",$B$2:$B1014,"&lt;&gt;"&amp;$B1014,$A$2:$A1014,$A1014)+COUNTIFS($L$2:$L1014,"ET",$B$2:$B1014,"&lt;&gt;"&amp;$B1014,$A$2:$A1014,$A1014),COUNTIFS($L$2:$L1014,"Tor",$B$2:$B1014,"&lt;&gt;"&amp;$B1014,$A$2:$A1014,$A1014)+COUNTIFS($L$2:$L1014,"ET",$B$2:$B1014,"&lt;&gt;"&amp;$B1014,$A$2:$A1014,$A1014)&amp;":"&amp;COUNTIFS($L$2:$L1014,"Tor",$B$2:$B1014,$B1014,$A$2:$A1014,$A1014)+COUNTIFS($L$2:$L1014,"ET",$B$2:$B1014,$B1014,$A$2:$A1014,$A1014)),""),"")</f>
        <v/>
      </c>
      <c r="J1014" s="18" t="str">
        <f>_xlfn.IFNA(IF(VLOOKUP($A1014,Spiele!$A$2:$D$16,3,FALSE)=$B1014,(COUNTIFS($L$1:$L1013,"Tor",$B$1:$B1013,$B1014,$A$1:$A1013,$A1014)+COUNTIFS($L$1:$L1013,"ET",$B$1:$B1013,$B1014,$A$1:$A1013,$A1014))-(COUNTIFS($L$1:$L1013,"Tor",$B$1:$B1013,"&lt;&gt;"&amp;$B1014,$A$1:$A1013,$A1014)+COUNTIFS($L$1:$L1013,"ET",$B$1:$B1013,"&lt;&gt;"&amp;$B1014,$A$1:$A1013,$A1014)),(COUNTIFS($L$1:$L1013,"Tor",$B$1:$B1013,$B1014,$A$1:$A1013,$A1014)+COUNTIFS($L$1:$L1013,"ET",$B$1:$B1013,$B1014,$A$1:$A1013,$A1014))-(COUNTIFS($L$1:$L1013,"Tor",$B$1:$B1013,"&lt;&gt;"&amp;$B1014,$A$1:$A1013,$A1014)+COUNTIFS($L$1:$L1013,"ET",$B$1:$B1013,"&lt;&gt;"&amp;$B1014,$A$1:$A1013,$A1014))),"")</f>
        <v/>
      </c>
      <c r="O1014" s="17"/>
      <c r="AC1014" s="14"/>
      <c r="AD1014" s="14"/>
      <c r="AE1014" s="18"/>
      <c r="AH1014" s="19">
        <f t="shared" si="62"/>
        <v>0</v>
      </c>
      <c r="AI1014" s="19">
        <f t="shared" si="63"/>
        <v>180</v>
      </c>
      <c r="AM1014" s="19">
        <f>IF(Abschlüsse[[#This Row],[Ergeb]]="ET","",SQRT(($AF1014-$AK1014)^2+($AG1014-$AL1014)^2))</f>
        <v>0</v>
      </c>
      <c r="AO1014" s="13"/>
      <c r="AP1014" s="13"/>
      <c r="AQ1014" s="19" t="str">
        <f t="shared" si="64"/>
        <v/>
      </c>
      <c r="AU1014" s="19" t="str">
        <f t="shared" si="65"/>
        <v/>
      </c>
    </row>
    <row r="1015" spans="3:47" ht="25.05" customHeight="1">
      <c r="C1015" s="17" t="str">
        <f>IF($A1015="","",IF(VLOOKUP($A1015,Spiele!$A$2:$D$16,3,FALSE)=$B1015,"H","G"))</f>
        <v/>
      </c>
      <c r="D1015" s="17" t="str">
        <f>IF($B1015="","",IF(VLOOKUP($A1015,Spiele!$A$2:$F$16,3,FALSE)=$B1015,VLOOKUP($A1015,Spiele!$A$2:$F$16,4,FALSE),VLOOKUP($A1015,Spiele!$A$2:$F$16,3,FALSE)))</f>
        <v/>
      </c>
      <c r="E1015" s="18">
        <f>IF(Abschlüsse[[#This Row],[Ergeb]]="ET",0,COUNTIFS($A$2:$A1015,$A1015,$B$2:$B1015,$B1015,$L$2:$L1015,"&lt;&gt;ET"))</f>
        <v>0</v>
      </c>
      <c r="F1015" s="11"/>
      <c r="G1015" s="12"/>
      <c r="H1015" s="18">
        <f>COUNTIFS('Rote Karten'!$A$2:$A$4,$A1015,'Rote Karten'!$D$2:$D$4,"&lt;&gt;"&amp;$B1015,'Rote Karten'!$B$2:$B$4,"&lt;"&amp;$F1015,'Rote Karten'!$C$2:$C$4,"&lt;="&amp;$G1015)-COUNTIFS('Rote Karten'!$A$2:$A$4,$A1015,'Rote Karten'!$D$2:$D$4,$B1015,'Rote Karten'!$B$2:$B$4,"&lt;"&amp;$F1015,'Rote Karten'!$C$2:$C$4,"&lt;="&amp;$G1015)</f>
        <v>0</v>
      </c>
      <c r="I1015" s="17" t="str">
        <f>IF(OR($L1015="Tor",$L1015="ET"),_xlfn.IFNA(IF(VLOOKUP($A1015,Spiele!$A$2:$C$16,3,FALSE)=$B1015,COUNTIFS($L$2:$L1015,"Tor",$B$2:$B1015,$B1015,$A$2:$A1015,$A1015)+COUNTIFS($L$2:$L1015,"ET",$B$2:$B1015,$B1015,$A$2:$A1015,$A1015)&amp;":"&amp;COUNTIFS($L$2:$L1015,"Tor",$B$2:$B1015,"&lt;&gt;"&amp;$B1015,$A$2:$A1015,$A1015)+COUNTIFS($L$2:$L1015,"ET",$B$2:$B1015,"&lt;&gt;"&amp;$B1015,$A$2:$A1015,$A1015),COUNTIFS($L$2:$L1015,"Tor",$B$2:$B1015,"&lt;&gt;"&amp;$B1015,$A$2:$A1015,$A1015)+COUNTIFS($L$2:$L1015,"ET",$B$2:$B1015,"&lt;&gt;"&amp;$B1015,$A$2:$A1015,$A1015)&amp;":"&amp;COUNTIFS($L$2:$L1015,"Tor",$B$2:$B1015,$B1015,$A$2:$A1015,$A1015)+COUNTIFS($L$2:$L1015,"ET",$B$2:$B1015,$B1015,$A$2:$A1015,$A1015)),""),"")</f>
        <v/>
      </c>
      <c r="J1015" s="18" t="str">
        <f>_xlfn.IFNA(IF(VLOOKUP($A1015,Spiele!$A$2:$D$16,3,FALSE)=$B1015,(COUNTIFS($L$1:$L1014,"Tor",$B$1:$B1014,$B1015,$A$1:$A1014,$A1015)+COUNTIFS($L$1:$L1014,"ET",$B$1:$B1014,$B1015,$A$1:$A1014,$A1015))-(COUNTIFS($L$1:$L1014,"Tor",$B$1:$B1014,"&lt;&gt;"&amp;$B1015,$A$1:$A1014,$A1015)+COUNTIFS($L$1:$L1014,"ET",$B$1:$B1014,"&lt;&gt;"&amp;$B1015,$A$1:$A1014,$A1015)),(COUNTIFS($L$1:$L1014,"Tor",$B$1:$B1014,$B1015,$A$1:$A1014,$A1015)+COUNTIFS($L$1:$L1014,"ET",$B$1:$B1014,$B1015,$A$1:$A1014,$A1015))-(COUNTIFS($L$1:$L1014,"Tor",$B$1:$B1014,"&lt;&gt;"&amp;$B1015,$A$1:$A1014,$A1015)+COUNTIFS($L$1:$L1014,"ET",$B$1:$B1014,"&lt;&gt;"&amp;$B1015,$A$1:$A1014,$A1015))),"")</f>
        <v/>
      </c>
      <c r="O1015" s="17"/>
      <c r="AC1015" s="14"/>
      <c r="AD1015" s="14"/>
      <c r="AE1015" s="18"/>
      <c r="AH1015" s="19">
        <f t="shared" si="62"/>
        <v>0</v>
      </c>
      <c r="AI1015" s="19">
        <f t="shared" si="63"/>
        <v>180</v>
      </c>
      <c r="AM1015" s="19">
        <f>IF(Abschlüsse[[#This Row],[Ergeb]]="ET","",SQRT(($AF1015-$AK1015)^2+($AG1015-$AL1015)^2))</f>
        <v>0</v>
      </c>
      <c r="AO1015" s="13"/>
      <c r="AP1015" s="13"/>
      <c r="AQ1015" s="19" t="str">
        <f t="shared" si="64"/>
        <v/>
      </c>
      <c r="AU1015" s="19" t="str">
        <f t="shared" si="65"/>
        <v/>
      </c>
    </row>
    <row r="1016" spans="3:47" ht="25.05" customHeight="1">
      <c r="C1016" s="17" t="str">
        <f>IF($A1016="","",IF(VLOOKUP($A1016,Spiele!$A$2:$D$16,3,FALSE)=$B1016,"H","G"))</f>
        <v/>
      </c>
      <c r="D1016" s="17" t="str">
        <f>IF($B1016="","",IF(VLOOKUP($A1016,Spiele!$A$2:$F$16,3,FALSE)=$B1016,VLOOKUP($A1016,Spiele!$A$2:$F$16,4,FALSE),VLOOKUP($A1016,Spiele!$A$2:$F$16,3,FALSE)))</f>
        <v/>
      </c>
      <c r="E1016" s="18">
        <f>IF(Abschlüsse[[#This Row],[Ergeb]]="ET",0,COUNTIFS($A$2:$A1016,$A1016,$B$2:$B1016,$B1016,$L$2:$L1016,"&lt;&gt;ET"))</f>
        <v>0</v>
      </c>
      <c r="F1016" s="11"/>
      <c r="G1016" s="12"/>
      <c r="H1016" s="18">
        <f>COUNTIFS('Rote Karten'!$A$2:$A$4,$A1016,'Rote Karten'!$D$2:$D$4,"&lt;&gt;"&amp;$B1016,'Rote Karten'!$B$2:$B$4,"&lt;"&amp;$F1016,'Rote Karten'!$C$2:$C$4,"&lt;="&amp;$G1016)-COUNTIFS('Rote Karten'!$A$2:$A$4,$A1016,'Rote Karten'!$D$2:$D$4,$B1016,'Rote Karten'!$B$2:$B$4,"&lt;"&amp;$F1016,'Rote Karten'!$C$2:$C$4,"&lt;="&amp;$G1016)</f>
        <v>0</v>
      </c>
      <c r="I1016" s="17" t="str">
        <f>IF(OR($L1016="Tor",$L1016="ET"),_xlfn.IFNA(IF(VLOOKUP($A1016,Spiele!$A$2:$C$16,3,FALSE)=$B1016,COUNTIFS($L$2:$L1016,"Tor",$B$2:$B1016,$B1016,$A$2:$A1016,$A1016)+COUNTIFS($L$2:$L1016,"ET",$B$2:$B1016,$B1016,$A$2:$A1016,$A1016)&amp;":"&amp;COUNTIFS($L$2:$L1016,"Tor",$B$2:$B1016,"&lt;&gt;"&amp;$B1016,$A$2:$A1016,$A1016)+COUNTIFS($L$2:$L1016,"ET",$B$2:$B1016,"&lt;&gt;"&amp;$B1016,$A$2:$A1016,$A1016),COUNTIFS($L$2:$L1016,"Tor",$B$2:$B1016,"&lt;&gt;"&amp;$B1016,$A$2:$A1016,$A1016)+COUNTIFS($L$2:$L1016,"ET",$B$2:$B1016,"&lt;&gt;"&amp;$B1016,$A$2:$A1016,$A1016)&amp;":"&amp;COUNTIFS($L$2:$L1016,"Tor",$B$2:$B1016,$B1016,$A$2:$A1016,$A1016)+COUNTIFS($L$2:$L1016,"ET",$B$2:$B1016,$B1016,$A$2:$A1016,$A1016)),""),"")</f>
        <v/>
      </c>
      <c r="J1016" s="18" t="str">
        <f>_xlfn.IFNA(IF(VLOOKUP($A1016,Spiele!$A$2:$D$16,3,FALSE)=$B1016,(COUNTIFS($L$1:$L1015,"Tor",$B$1:$B1015,$B1016,$A$1:$A1015,$A1016)+COUNTIFS($L$1:$L1015,"ET",$B$1:$B1015,$B1016,$A$1:$A1015,$A1016))-(COUNTIFS($L$1:$L1015,"Tor",$B$1:$B1015,"&lt;&gt;"&amp;$B1016,$A$1:$A1015,$A1016)+COUNTIFS($L$1:$L1015,"ET",$B$1:$B1015,"&lt;&gt;"&amp;$B1016,$A$1:$A1015,$A1016)),(COUNTIFS($L$1:$L1015,"Tor",$B$1:$B1015,$B1016,$A$1:$A1015,$A1016)+COUNTIFS($L$1:$L1015,"ET",$B$1:$B1015,$B1016,$A$1:$A1015,$A1016))-(COUNTIFS($L$1:$L1015,"Tor",$B$1:$B1015,"&lt;&gt;"&amp;$B1016,$A$1:$A1015,$A1016)+COUNTIFS($L$1:$L1015,"ET",$B$1:$B1015,"&lt;&gt;"&amp;$B1016,$A$1:$A1015,$A1016))),"")</f>
        <v/>
      </c>
      <c r="O1016" s="17"/>
      <c r="AC1016" s="14"/>
      <c r="AD1016" s="14"/>
      <c r="AE1016" s="18"/>
      <c r="AH1016" s="19">
        <f t="shared" si="62"/>
        <v>0</v>
      </c>
      <c r="AI1016" s="19">
        <f t="shared" si="63"/>
        <v>180</v>
      </c>
      <c r="AM1016" s="19">
        <f>IF(Abschlüsse[[#This Row],[Ergeb]]="ET","",SQRT(($AF1016-$AK1016)^2+($AG1016-$AL1016)^2))</f>
        <v>0</v>
      </c>
      <c r="AO1016" s="13"/>
      <c r="AP1016" s="13"/>
      <c r="AQ1016" s="19" t="str">
        <f t="shared" si="64"/>
        <v/>
      </c>
      <c r="AU1016" s="19" t="str">
        <f t="shared" si="65"/>
        <v/>
      </c>
    </row>
    <row r="1017" spans="3:47" ht="25.05" customHeight="1">
      <c r="C1017" s="17" t="str">
        <f>IF($A1017="","",IF(VLOOKUP($A1017,Spiele!$A$2:$D$16,3,FALSE)=$B1017,"H","G"))</f>
        <v/>
      </c>
      <c r="D1017" s="17" t="str">
        <f>IF($B1017="","",IF(VLOOKUP($A1017,Spiele!$A$2:$F$16,3,FALSE)=$B1017,VLOOKUP($A1017,Spiele!$A$2:$F$16,4,FALSE),VLOOKUP($A1017,Spiele!$A$2:$F$16,3,FALSE)))</f>
        <v/>
      </c>
      <c r="E1017" s="18">
        <f>IF(Abschlüsse[[#This Row],[Ergeb]]="ET",0,COUNTIFS($A$2:$A1017,$A1017,$B$2:$B1017,$B1017,$L$2:$L1017,"&lt;&gt;ET"))</f>
        <v>0</v>
      </c>
      <c r="F1017" s="11"/>
      <c r="G1017" s="12"/>
      <c r="H1017" s="18">
        <f>COUNTIFS('Rote Karten'!$A$2:$A$4,$A1017,'Rote Karten'!$D$2:$D$4,"&lt;&gt;"&amp;$B1017,'Rote Karten'!$B$2:$B$4,"&lt;"&amp;$F1017,'Rote Karten'!$C$2:$C$4,"&lt;="&amp;$G1017)-COUNTIFS('Rote Karten'!$A$2:$A$4,$A1017,'Rote Karten'!$D$2:$D$4,$B1017,'Rote Karten'!$B$2:$B$4,"&lt;"&amp;$F1017,'Rote Karten'!$C$2:$C$4,"&lt;="&amp;$G1017)</f>
        <v>0</v>
      </c>
      <c r="I1017" s="17" t="str">
        <f>IF(OR($L1017="Tor",$L1017="ET"),_xlfn.IFNA(IF(VLOOKUP($A1017,Spiele!$A$2:$C$16,3,FALSE)=$B1017,COUNTIFS($L$2:$L1017,"Tor",$B$2:$B1017,$B1017,$A$2:$A1017,$A1017)+COUNTIFS($L$2:$L1017,"ET",$B$2:$B1017,$B1017,$A$2:$A1017,$A1017)&amp;":"&amp;COUNTIFS($L$2:$L1017,"Tor",$B$2:$B1017,"&lt;&gt;"&amp;$B1017,$A$2:$A1017,$A1017)+COUNTIFS($L$2:$L1017,"ET",$B$2:$B1017,"&lt;&gt;"&amp;$B1017,$A$2:$A1017,$A1017),COUNTIFS($L$2:$L1017,"Tor",$B$2:$B1017,"&lt;&gt;"&amp;$B1017,$A$2:$A1017,$A1017)+COUNTIFS($L$2:$L1017,"ET",$B$2:$B1017,"&lt;&gt;"&amp;$B1017,$A$2:$A1017,$A1017)&amp;":"&amp;COUNTIFS($L$2:$L1017,"Tor",$B$2:$B1017,$B1017,$A$2:$A1017,$A1017)+COUNTIFS($L$2:$L1017,"ET",$B$2:$B1017,$B1017,$A$2:$A1017,$A1017)),""),"")</f>
        <v/>
      </c>
      <c r="J1017" s="18" t="str">
        <f>_xlfn.IFNA(IF(VLOOKUP($A1017,Spiele!$A$2:$D$16,3,FALSE)=$B1017,(COUNTIFS($L$1:$L1016,"Tor",$B$1:$B1016,$B1017,$A$1:$A1016,$A1017)+COUNTIFS($L$1:$L1016,"ET",$B$1:$B1016,$B1017,$A$1:$A1016,$A1017))-(COUNTIFS($L$1:$L1016,"Tor",$B$1:$B1016,"&lt;&gt;"&amp;$B1017,$A$1:$A1016,$A1017)+COUNTIFS($L$1:$L1016,"ET",$B$1:$B1016,"&lt;&gt;"&amp;$B1017,$A$1:$A1016,$A1017)),(COUNTIFS($L$1:$L1016,"Tor",$B$1:$B1016,$B1017,$A$1:$A1016,$A1017)+COUNTIFS($L$1:$L1016,"ET",$B$1:$B1016,$B1017,$A$1:$A1016,$A1017))-(COUNTIFS($L$1:$L1016,"Tor",$B$1:$B1016,"&lt;&gt;"&amp;$B1017,$A$1:$A1016,$A1017)+COUNTIFS($L$1:$L1016,"ET",$B$1:$B1016,"&lt;&gt;"&amp;$B1017,$A$1:$A1016,$A1017))),"")</f>
        <v/>
      </c>
      <c r="O1017" s="17"/>
      <c r="AC1017" s="14"/>
      <c r="AD1017" s="14"/>
      <c r="AE1017" s="18"/>
      <c r="AH1017" s="19">
        <f t="shared" si="62"/>
        <v>0</v>
      </c>
      <c r="AI1017" s="19">
        <f t="shared" si="63"/>
        <v>180</v>
      </c>
      <c r="AM1017" s="19">
        <f>IF(Abschlüsse[[#This Row],[Ergeb]]="ET","",SQRT(($AF1017-$AK1017)^2+($AG1017-$AL1017)^2))</f>
        <v>0</v>
      </c>
      <c r="AO1017" s="13"/>
      <c r="AP1017" s="13"/>
      <c r="AQ1017" s="19" t="str">
        <f t="shared" si="64"/>
        <v/>
      </c>
      <c r="AU1017" s="19" t="str">
        <f t="shared" si="65"/>
        <v/>
      </c>
    </row>
    <row r="1018" spans="3:47" ht="25.05" customHeight="1">
      <c r="C1018" s="17" t="str">
        <f>IF($A1018="","",IF(VLOOKUP($A1018,Spiele!$A$2:$D$16,3,FALSE)=$B1018,"H","G"))</f>
        <v/>
      </c>
      <c r="D1018" s="17" t="str">
        <f>IF($B1018="","",IF(VLOOKUP($A1018,Spiele!$A$2:$F$16,3,FALSE)=$B1018,VLOOKUP($A1018,Spiele!$A$2:$F$16,4,FALSE),VLOOKUP($A1018,Spiele!$A$2:$F$16,3,FALSE)))</f>
        <v/>
      </c>
      <c r="E1018" s="18">
        <f>IF(Abschlüsse[[#This Row],[Ergeb]]="ET",0,COUNTIFS($A$2:$A1018,$A1018,$B$2:$B1018,$B1018,$L$2:$L1018,"&lt;&gt;ET"))</f>
        <v>0</v>
      </c>
      <c r="F1018" s="11"/>
      <c r="G1018" s="12"/>
      <c r="H1018" s="18">
        <f>COUNTIFS('Rote Karten'!$A$2:$A$4,$A1018,'Rote Karten'!$D$2:$D$4,"&lt;&gt;"&amp;$B1018,'Rote Karten'!$B$2:$B$4,"&lt;"&amp;$F1018,'Rote Karten'!$C$2:$C$4,"&lt;="&amp;$G1018)-COUNTIFS('Rote Karten'!$A$2:$A$4,$A1018,'Rote Karten'!$D$2:$D$4,$B1018,'Rote Karten'!$B$2:$B$4,"&lt;"&amp;$F1018,'Rote Karten'!$C$2:$C$4,"&lt;="&amp;$G1018)</f>
        <v>0</v>
      </c>
      <c r="I1018" s="17" t="str">
        <f>IF(OR($L1018="Tor",$L1018="ET"),_xlfn.IFNA(IF(VLOOKUP($A1018,Spiele!$A$2:$C$16,3,FALSE)=$B1018,COUNTIFS($L$2:$L1018,"Tor",$B$2:$B1018,$B1018,$A$2:$A1018,$A1018)+COUNTIFS($L$2:$L1018,"ET",$B$2:$B1018,$B1018,$A$2:$A1018,$A1018)&amp;":"&amp;COUNTIFS($L$2:$L1018,"Tor",$B$2:$B1018,"&lt;&gt;"&amp;$B1018,$A$2:$A1018,$A1018)+COUNTIFS($L$2:$L1018,"ET",$B$2:$B1018,"&lt;&gt;"&amp;$B1018,$A$2:$A1018,$A1018),COUNTIFS($L$2:$L1018,"Tor",$B$2:$B1018,"&lt;&gt;"&amp;$B1018,$A$2:$A1018,$A1018)+COUNTIFS($L$2:$L1018,"ET",$B$2:$B1018,"&lt;&gt;"&amp;$B1018,$A$2:$A1018,$A1018)&amp;":"&amp;COUNTIFS($L$2:$L1018,"Tor",$B$2:$B1018,$B1018,$A$2:$A1018,$A1018)+COUNTIFS($L$2:$L1018,"ET",$B$2:$B1018,$B1018,$A$2:$A1018,$A1018)),""),"")</f>
        <v/>
      </c>
      <c r="J1018" s="18" t="str">
        <f>_xlfn.IFNA(IF(VLOOKUP($A1018,Spiele!$A$2:$D$16,3,FALSE)=$B1018,(COUNTIFS($L$1:$L1017,"Tor",$B$1:$B1017,$B1018,$A$1:$A1017,$A1018)+COUNTIFS($L$1:$L1017,"ET",$B$1:$B1017,$B1018,$A$1:$A1017,$A1018))-(COUNTIFS($L$1:$L1017,"Tor",$B$1:$B1017,"&lt;&gt;"&amp;$B1018,$A$1:$A1017,$A1018)+COUNTIFS($L$1:$L1017,"ET",$B$1:$B1017,"&lt;&gt;"&amp;$B1018,$A$1:$A1017,$A1018)),(COUNTIFS($L$1:$L1017,"Tor",$B$1:$B1017,$B1018,$A$1:$A1017,$A1018)+COUNTIFS($L$1:$L1017,"ET",$B$1:$B1017,$B1018,$A$1:$A1017,$A1018))-(COUNTIFS($L$1:$L1017,"Tor",$B$1:$B1017,"&lt;&gt;"&amp;$B1018,$A$1:$A1017,$A1018)+COUNTIFS($L$1:$L1017,"ET",$B$1:$B1017,"&lt;&gt;"&amp;$B1018,$A$1:$A1017,$A1018))),"")</f>
        <v/>
      </c>
      <c r="O1018" s="17"/>
      <c r="AC1018" s="14"/>
      <c r="AD1018" s="14"/>
      <c r="AE1018" s="18"/>
      <c r="AH1018" s="19">
        <f t="shared" si="62"/>
        <v>0</v>
      </c>
      <c r="AI1018" s="19">
        <f t="shared" si="63"/>
        <v>180</v>
      </c>
      <c r="AM1018" s="19">
        <f>IF(Abschlüsse[[#This Row],[Ergeb]]="ET","",SQRT(($AF1018-$AK1018)^2+($AG1018-$AL1018)^2))</f>
        <v>0</v>
      </c>
      <c r="AO1018" s="13"/>
      <c r="AP1018" s="13"/>
      <c r="AQ1018" s="19" t="str">
        <f t="shared" si="64"/>
        <v/>
      </c>
      <c r="AU1018" s="19" t="str">
        <f t="shared" si="65"/>
        <v/>
      </c>
    </row>
    <row r="1019" spans="3:47" ht="25.05" customHeight="1">
      <c r="C1019" s="17" t="str">
        <f>IF($A1019="","",IF(VLOOKUP($A1019,Spiele!$A$2:$D$16,3,FALSE)=$B1019,"H","G"))</f>
        <v/>
      </c>
      <c r="D1019" s="17" t="str">
        <f>IF($B1019="","",IF(VLOOKUP($A1019,Spiele!$A$2:$F$16,3,FALSE)=$B1019,VLOOKUP($A1019,Spiele!$A$2:$F$16,4,FALSE),VLOOKUP($A1019,Spiele!$A$2:$F$16,3,FALSE)))</f>
        <v/>
      </c>
      <c r="E1019" s="18">
        <f>IF(Abschlüsse[[#This Row],[Ergeb]]="ET",0,COUNTIFS($A$2:$A1019,$A1019,$B$2:$B1019,$B1019,$L$2:$L1019,"&lt;&gt;ET"))</f>
        <v>0</v>
      </c>
      <c r="F1019" s="11"/>
      <c r="G1019" s="12"/>
      <c r="H1019" s="18">
        <f>COUNTIFS('Rote Karten'!$A$2:$A$4,$A1019,'Rote Karten'!$D$2:$D$4,"&lt;&gt;"&amp;$B1019,'Rote Karten'!$B$2:$B$4,"&lt;"&amp;$F1019,'Rote Karten'!$C$2:$C$4,"&lt;="&amp;$G1019)-COUNTIFS('Rote Karten'!$A$2:$A$4,$A1019,'Rote Karten'!$D$2:$D$4,$B1019,'Rote Karten'!$B$2:$B$4,"&lt;"&amp;$F1019,'Rote Karten'!$C$2:$C$4,"&lt;="&amp;$G1019)</f>
        <v>0</v>
      </c>
      <c r="I1019" s="17" t="str">
        <f>IF(OR($L1019="Tor",$L1019="ET"),_xlfn.IFNA(IF(VLOOKUP($A1019,Spiele!$A$2:$C$16,3,FALSE)=$B1019,COUNTIFS($L$2:$L1019,"Tor",$B$2:$B1019,$B1019,$A$2:$A1019,$A1019)+COUNTIFS($L$2:$L1019,"ET",$B$2:$B1019,$B1019,$A$2:$A1019,$A1019)&amp;":"&amp;COUNTIFS($L$2:$L1019,"Tor",$B$2:$B1019,"&lt;&gt;"&amp;$B1019,$A$2:$A1019,$A1019)+COUNTIFS($L$2:$L1019,"ET",$B$2:$B1019,"&lt;&gt;"&amp;$B1019,$A$2:$A1019,$A1019),COUNTIFS($L$2:$L1019,"Tor",$B$2:$B1019,"&lt;&gt;"&amp;$B1019,$A$2:$A1019,$A1019)+COUNTIFS($L$2:$L1019,"ET",$B$2:$B1019,"&lt;&gt;"&amp;$B1019,$A$2:$A1019,$A1019)&amp;":"&amp;COUNTIFS($L$2:$L1019,"Tor",$B$2:$B1019,$B1019,$A$2:$A1019,$A1019)+COUNTIFS($L$2:$L1019,"ET",$B$2:$B1019,$B1019,$A$2:$A1019,$A1019)),""),"")</f>
        <v/>
      </c>
      <c r="J1019" s="18" t="str">
        <f>_xlfn.IFNA(IF(VLOOKUP($A1019,Spiele!$A$2:$D$16,3,FALSE)=$B1019,(COUNTIFS($L$1:$L1018,"Tor",$B$1:$B1018,$B1019,$A$1:$A1018,$A1019)+COUNTIFS($L$1:$L1018,"ET",$B$1:$B1018,$B1019,$A$1:$A1018,$A1019))-(COUNTIFS($L$1:$L1018,"Tor",$B$1:$B1018,"&lt;&gt;"&amp;$B1019,$A$1:$A1018,$A1019)+COUNTIFS($L$1:$L1018,"ET",$B$1:$B1018,"&lt;&gt;"&amp;$B1019,$A$1:$A1018,$A1019)),(COUNTIFS($L$1:$L1018,"Tor",$B$1:$B1018,$B1019,$A$1:$A1018,$A1019)+COUNTIFS($L$1:$L1018,"ET",$B$1:$B1018,$B1019,$A$1:$A1018,$A1019))-(COUNTIFS($L$1:$L1018,"Tor",$B$1:$B1018,"&lt;&gt;"&amp;$B1019,$A$1:$A1018,$A1019)+COUNTIFS($L$1:$L1018,"ET",$B$1:$B1018,"&lt;&gt;"&amp;$B1019,$A$1:$A1018,$A1019))),"")</f>
        <v/>
      </c>
      <c r="O1019" s="17"/>
      <c r="AC1019" s="14"/>
      <c r="AD1019" s="14"/>
      <c r="AE1019" s="18"/>
      <c r="AH1019" s="19">
        <f t="shared" si="62"/>
        <v>0</v>
      </c>
      <c r="AI1019" s="19">
        <f t="shared" si="63"/>
        <v>180</v>
      </c>
      <c r="AM1019" s="19">
        <f>IF(Abschlüsse[[#This Row],[Ergeb]]="ET","",SQRT(($AF1019-$AK1019)^2+($AG1019-$AL1019)^2))</f>
        <v>0</v>
      </c>
      <c r="AO1019" s="13"/>
      <c r="AP1019" s="13"/>
      <c r="AQ1019" s="19" t="str">
        <f t="shared" si="64"/>
        <v/>
      </c>
      <c r="AU1019" s="19" t="str">
        <f t="shared" si="65"/>
        <v/>
      </c>
    </row>
    <row r="1020" spans="3:47" ht="25.05" customHeight="1">
      <c r="C1020" s="17" t="str">
        <f>IF($A1020="","",IF(VLOOKUP($A1020,Spiele!$A$2:$D$16,3,FALSE)=$B1020,"H","G"))</f>
        <v/>
      </c>
      <c r="D1020" s="17" t="str">
        <f>IF($B1020="","",IF(VLOOKUP($A1020,Spiele!$A$2:$F$16,3,FALSE)=$B1020,VLOOKUP($A1020,Spiele!$A$2:$F$16,4,FALSE),VLOOKUP($A1020,Spiele!$A$2:$F$16,3,FALSE)))</f>
        <v/>
      </c>
      <c r="E1020" s="18">
        <f>IF(Abschlüsse[[#This Row],[Ergeb]]="ET",0,COUNTIFS($A$2:$A1020,$A1020,$B$2:$B1020,$B1020,$L$2:$L1020,"&lt;&gt;ET"))</f>
        <v>0</v>
      </c>
      <c r="F1020" s="11"/>
      <c r="G1020" s="12"/>
      <c r="H1020" s="18">
        <f>COUNTIFS('Rote Karten'!$A$2:$A$4,$A1020,'Rote Karten'!$D$2:$D$4,"&lt;&gt;"&amp;$B1020,'Rote Karten'!$B$2:$B$4,"&lt;"&amp;$F1020,'Rote Karten'!$C$2:$C$4,"&lt;="&amp;$G1020)-COUNTIFS('Rote Karten'!$A$2:$A$4,$A1020,'Rote Karten'!$D$2:$D$4,$B1020,'Rote Karten'!$B$2:$B$4,"&lt;"&amp;$F1020,'Rote Karten'!$C$2:$C$4,"&lt;="&amp;$G1020)</f>
        <v>0</v>
      </c>
      <c r="I1020" s="17" t="str">
        <f>IF(OR($L1020="Tor",$L1020="ET"),_xlfn.IFNA(IF(VLOOKUP($A1020,Spiele!$A$2:$C$16,3,FALSE)=$B1020,COUNTIFS($L$2:$L1020,"Tor",$B$2:$B1020,$B1020,$A$2:$A1020,$A1020)+COUNTIFS($L$2:$L1020,"ET",$B$2:$B1020,$B1020,$A$2:$A1020,$A1020)&amp;":"&amp;COUNTIFS($L$2:$L1020,"Tor",$B$2:$B1020,"&lt;&gt;"&amp;$B1020,$A$2:$A1020,$A1020)+COUNTIFS($L$2:$L1020,"ET",$B$2:$B1020,"&lt;&gt;"&amp;$B1020,$A$2:$A1020,$A1020),COUNTIFS($L$2:$L1020,"Tor",$B$2:$B1020,"&lt;&gt;"&amp;$B1020,$A$2:$A1020,$A1020)+COUNTIFS($L$2:$L1020,"ET",$B$2:$B1020,"&lt;&gt;"&amp;$B1020,$A$2:$A1020,$A1020)&amp;":"&amp;COUNTIFS($L$2:$L1020,"Tor",$B$2:$B1020,$B1020,$A$2:$A1020,$A1020)+COUNTIFS($L$2:$L1020,"ET",$B$2:$B1020,$B1020,$A$2:$A1020,$A1020)),""),"")</f>
        <v/>
      </c>
      <c r="J1020" s="18" t="str">
        <f>_xlfn.IFNA(IF(VLOOKUP($A1020,Spiele!$A$2:$D$16,3,FALSE)=$B1020,(COUNTIFS($L$1:$L1019,"Tor",$B$1:$B1019,$B1020,$A$1:$A1019,$A1020)+COUNTIFS($L$1:$L1019,"ET",$B$1:$B1019,$B1020,$A$1:$A1019,$A1020))-(COUNTIFS($L$1:$L1019,"Tor",$B$1:$B1019,"&lt;&gt;"&amp;$B1020,$A$1:$A1019,$A1020)+COUNTIFS($L$1:$L1019,"ET",$B$1:$B1019,"&lt;&gt;"&amp;$B1020,$A$1:$A1019,$A1020)),(COUNTIFS($L$1:$L1019,"Tor",$B$1:$B1019,$B1020,$A$1:$A1019,$A1020)+COUNTIFS($L$1:$L1019,"ET",$B$1:$B1019,$B1020,$A$1:$A1019,$A1020))-(COUNTIFS($L$1:$L1019,"Tor",$B$1:$B1019,"&lt;&gt;"&amp;$B1020,$A$1:$A1019,$A1020)+COUNTIFS($L$1:$L1019,"ET",$B$1:$B1019,"&lt;&gt;"&amp;$B1020,$A$1:$A1019,$A1020))),"")</f>
        <v/>
      </c>
      <c r="O1020" s="17"/>
      <c r="AC1020" s="14"/>
      <c r="AD1020" s="14"/>
      <c r="AE1020" s="18"/>
      <c r="AH1020" s="19">
        <f t="shared" si="62"/>
        <v>0</v>
      </c>
      <c r="AI1020" s="19">
        <f t="shared" si="63"/>
        <v>180</v>
      </c>
      <c r="AM1020" s="19">
        <f>IF(Abschlüsse[[#This Row],[Ergeb]]="ET","",SQRT(($AF1020-$AK1020)^2+($AG1020-$AL1020)^2))</f>
        <v>0</v>
      </c>
      <c r="AO1020" s="13"/>
      <c r="AP1020" s="13"/>
      <c r="AQ1020" s="19" t="str">
        <f t="shared" si="64"/>
        <v/>
      </c>
      <c r="AU1020" s="19" t="str">
        <f t="shared" si="65"/>
        <v/>
      </c>
    </row>
    <row r="1021" spans="3:47" ht="25.05" customHeight="1">
      <c r="C1021" s="17" t="str">
        <f>IF($A1021="","",IF(VLOOKUP($A1021,Spiele!$A$2:$D$16,3,FALSE)=$B1021,"H","G"))</f>
        <v/>
      </c>
      <c r="D1021" s="17" t="str">
        <f>IF($B1021="","",IF(VLOOKUP($A1021,Spiele!$A$2:$F$16,3,FALSE)=$B1021,VLOOKUP($A1021,Spiele!$A$2:$F$16,4,FALSE),VLOOKUP($A1021,Spiele!$A$2:$F$16,3,FALSE)))</f>
        <v/>
      </c>
      <c r="E1021" s="18">
        <f>IF(Abschlüsse[[#This Row],[Ergeb]]="ET",0,COUNTIFS($A$2:$A1021,$A1021,$B$2:$B1021,$B1021,$L$2:$L1021,"&lt;&gt;ET"))</f>
        <v>0</v>
      </c>
      <c r="F1021" s="11"/>
      <c r="G1021" s="12"/>
      <c r="H1021" s="18">
        <f>COUNTIFS('Rote Karten'!$A$2:$A$4,$A1021,'Rote Karten'!$D$2:$D$4,"&lt;&gt;"&amp;$B1021,'Rote Karten'!$B$2:$B$4,"&lt;"&amp;$F1021,'Rote Karten'!$C$2:$C$4,"&lt;="&amp;$G1021)-COUNTIFS('Rote Karten'!$A$2:$A$4,$A1021,'Rote Karten'!$D$2:$D$4,$B1021,'Rote Karten'!$B$2:$B$4,"&lt;"&amp;$F1021,'Rote Karten'!$C$2:$C$4,"&lt;="&amp;$G1021)</f>
        <v>0</v>
      </c>
      <c r="I1021" s="17" t="str">
        <f>IF(OR($L1021="Tor",$L1021="ET"),_xlfn.IFNA(IF(VLOOKUP($A1021,Spiele!$A$2:$C$16,3,FALSE)=$B1021,COUNTIFS($L$2:$L1021,"Tor",$B$2:$B1021,$B1021,$A$2:$A1021,$A1021)+COUNTIFS($L$2:$L1021,"ET",$B$2:$B1021,$B1021,$A$2:$A1021,$A1021)&amp;":"&amp;COUNTIFS($L$2:$L1021,"Tor",$B$2:$B1021,"&lt;&gt;"&amp;$B1021,$A$2:$A1021,$A1021)+COUNTIFS($L$2:$L1021,"ET",$B$2:$B1021,"&lt;&gt;"&amp;$B1021,$A$2:$A1021,$A1021),COUNTIFS($L$2:$L1021,"Tor",$B$2:$B1021,"&lt;&gt;"&amp;$B1021,$A$2:$A1021,$A1021)+COUNTIFS($L$2:$L1021,"ET",$B$2:$B1021,"&lt;&gt;"&amp;$B1021,$A$2:$A1021,$A1021)&amp;":"&amp;COUNTIFS($L$2:$L1021,"Tor",$B$2:$B1021,$B1021,$A$2:$A1021,$A1021)+COUNTIFS($L$2:$L1021,"ET",$B$2:$B1021,$B1021,$A$2:$A1021,$A1021)),""),"")</f>
        <v/>
      </c>
      <c r="J1021" s="18" t="str">
        <f>_xlfn.IFNA(IF(VLOOKUP($A1021,Spiele!$A$2:$D$16,3,FALSE)=$B1021,(COUNTIFS($L$1:$L1020,"Tor",$B$1:$B1020,$B1021,$A$1:$A1020,$A1021)+COUNTIFS($L$1:$L1020,"ET",$B$1:$B1020,$B1021,$A$1:$A1020,$A1021))-(COUNTIFS($L$1:$L1020,"Tor",$B$1:$B1020,"&lt;&gt;"&amp;$B1021,$A$1:$A1020,$A1021)+COUNTIFS($L$1:$L1020,"ET",$B$1:$B1020,"&lt;&gt;"&amp;$B1021,$A$1:$A1020,$A1021)),(COUNTIFS($L$1:$L1020,"Tor",$B$1:$B1020,$B1021,$A$1:$A1020,$A1021)+COUNTIFS($L$1:$L1020,"ET",$B$1:$B1020,$B1021,$A$1:$A1020,$A1021))-(COUNTIFS($L$1:$L1020,"Tor",$B$1:$B1020,"&lt;&gt;"&amp;$B1021,$A$1:$A1020,$A1021)+COUNTIFS($L$1:$L1020,"ET",$B$1:$B1020,"&lt;&gt;"&amp;$B1021,$A$1:$A1020,$A1021))),"")</f>
        <v/>
      </c>
      <c r="O1021" s="17"/>
      <c r="AC1021" s="14"/>
      <c r="AD1021" s="14"/>
      <c r="AE1021" s="18"/>
      <c r="AH1021" s="19">
        <f t="shared" si="62"/>
        <v>0</v>
      </c>
      <c r="AI1021" s="19">
        <f t="shared" si="63"/>
        <v>180</v>
      </c>
      <c r="AM1021" s="19">
        <f>IF(Abschlüsse[[#This Row],[Ergeb]]="ET","",SQRT(($AF1021-$AK1021)^2+($AG1021-$AL1021)^2))</f>
        <v>0</v>
      </c>
      <c r="AO1021" s="13"/>
      <c r="AP1021" s="13"/>
      <c r="AQ1021" s="19" t="str">
        <f t="shared" si="64"/>
        <v/>
      </c>
      <c r="AU1021" s="19" t="str">
        <f t="shared" si="65"/>
        <v/>
      </c>
    </row>
    <row r="1022" spans="3:47" ht="25.05" customHeight="1">
      <c r="C1022" s="17" t="str">
        <f>IF($A1022="","",IF(VLOOKUP($A1022,Spiele!$A$2:$D$16,3,FALSE)=$B1022,"H","G"))</f>
        <v/>
      </c>
      <c r="D1022" s="17" t="str">
        <f>IF($B1022="","",IF(VLOOKUP($A1022,Spiele!$A$2:$F$16,3,FALSE)=$B1022,VLOOKUP($A1022,Spiele!$A$2:$F$16,4,FALSE),VLOOKUP($A1022,Spiele!$A$2:$F$16,3,FALSE)))</f>
        <v/>
      </c>
      <c r="E1022" s="18">
        <f>IF(Abschlüsse[[#This Row],[Ergeb]]="ET",0,COUNTIFS($A$2:$A1022,$A1022,$B$2:$B1022,$B1022,$L$2:$L1022,"&lt;&gt;ET"))</f>
        <v>0</v>
      </c>
      <c r="F1022" s="11"/>
      <c r="G1022" s="12"/>
      <c r="H1022" s="18">
        <f>COUNTIFS('Rote Karten'!$A$2:$A$4,$A1022,'Rote Karten'!$D$2:$D$4,"&lt;&gt;"&amp;$B1022,'Rote Karten'!$B$2:$B$4,"&lt;"&amp;$F1022,'Rote Karten'!$C$2:$C$4,"&lt;="&amp;$G1022)-COUNTIFS('Rote Karten'!$A$2:$A$4,$A1022,'Rote Karten'!$D$2:$D$4,$B1022,'Rote Karten'!$B$2:$B$4,"&lt;"&amp;$F1022,'Rote Karten'!$C$2:$C$4,"&lt;="&amp;$G1022)</f>
        <v>0</v>
      </c>
      <c r="I1022" s="17" t="str">
        <f>IF(OR($L1022="Tor",$L1022="ET"),_xlfn.IFNA(IF(VLOOKUP($A1022,Spiele!$A$2:$C$16,3,FALSE)=$B1022,COUNTIFS($L$2:$L1022,"Tor",$B$2:$B1022,$B1022,$A$2:$A1022,$A1022)+COUNTIFS($L$2:$L1022,"ET",$B$2:$B1022,$B1022,$A$2:$A1022,$A1022)&amp;":"&amp;COUNTIFS($L$2:$L1022,"Tor",$B$2:$B1022,"&lt;&gt;"&amp;$B1022,$A$2:$A1022,$A1022)+COUNTIFS($L$2:$L1022,"ET",$B$2:$B1022,"&lt;&gt;"&amp;$B1022,$A$2:$A1022,$A1022),COUNTIFS($L$2:$L1022,"Tor",$B$2:$B1022,"&lt;&gt;"&amp;$B1022,$A$2:$A1022,$A1022)+COUNTIFS($L$2:$L1022,"ET",$B$2:$B1022,"&lt;&gt;"&amp;$B1022,$A$2:$A1022,$A1022)&amp;":"&amp;COUNTIFS($L$2:$L1022,"Tor",$B$2:$B1022,$B1022,$A$2:$A1022,$A1022)+COUNTIFS($L$2:$L1022,"ET",$B$2:$B1022,$B1022,$A$2:$A1022,$A1022)),""),"")</f>
        <v/>
      </c>
      <c r="J1022" s="18" t="str">
        <f>_xlfn.IFNA(IF(VLOOKUP($A1022,Spiele!$A$2:$D$16,3,FALSE)=$B1022,(COUNTIFS($L$1:$L1021,"Tor",$B$1:$B1021,$B1022,$A$1:$A1021,$A1022)+COUNTIFS($L$1:$L1021,"ET",$B$1:$B1021,$B1022,$A$1:$A1021,$A1022))-(COUNTIFS($L$1:$L1021,"Tor",$B$1:$B1021,"&lt;&gt;"&amp;$B1022,$A$1:$A1021,$A1022)+COUNTIFS($L$1:$L1021,"ET",$B$1:$B1021,"&lt;&gt;"&amp;$B1022,$A$1:$A1021,$A1022)),(COUNTIFS($L$1:$L1021,"Tor",$B$1:$B1021,$B1022,$A$1:$A1021,$A1022)+COUNTIFS($L$1:$L1021,"ET",$B$1:$B1021,$B1022,$A$1:$A1021,$A1022))-(COUNTIFS($L$1:$L1021,"Tor",$B$1:$B1021,"&lt;&gt;"&amp;$B1022,$A$1:$A1021,$A1022)+COUNTIFS($L$1:$L1021,"ET",$B$1:$B1021,"&lt;&gt;"&amp;$B1022,$A$1:$A1021,$A1022))),"")</f>
        <v/>
      </c>
      <c r="O1022" s="17"/>
      <c r="AC1022" s="14"/>
      <c r="AD1022" s="14"/>
      <c r="AE1022" s="18"/>
      <c r="AH1022" s="19">
        <f t="shared" si="62"/>
        <v>0</v>
      </c>
      <c r="AI1022" s="19">
        <f t="shared" si="63"/>
        <v>180</v>
      </c>
      <c r="AM1022" s="19">
        <f>IF(Abschlüsse[[#This Row],[Ergeb]]="ET","",SQRT(($AF1022-$AK1022)^2+($AG1022-$AL1022)^2))</f>
        <v>0</v>
      </c>
      <c r="AO1022" s="13"/>
      <c r="AP1022" s="13"/>
      <c r="AQ1022" s="19" t="str">
        <f t="shared" si="64"/>
        <v/>
      </c>
      <c r="AU1022" s="19" t="str">
        <f t="shared" si="65"/>
        <v/>
      </c>
    </row>
    <row r="1023" spans="3:47" ht="25.05" customHeight="1">
      <c r="C1023" s="17" t="str">
        <f>IF($A1023="","",IF(VLOOKUP($A1023,Spiele!$A$2:$D$16,3,FALSE)=$B1023,"H","G"))</f>
        <v/>
      </c>
      <c r="D1023" s="17" t="str">
        <f>IF($B1023="","",IF(VLOOKUP($A1023,Spiele!$A$2:$F$16,3,FALSE)=$B1023,VLOOKUP($A1023,Spiele!$A$2:$F$16,4,FALSE),VLOOKUP($A1023,Spiele!$A$2:$F$16,3,FALSE)))</f>
        <v/>
      </c>
      <c r="E1023" s="18">
        <f>IF(Abschlüsse[[#This Row],[Ergeb]]="ET",0,COUNTIFS($A$2:$A1023,$A1023,$B$2:$B1023,$B1023,$L$2:$L1023,"&lt;&gt;ET"))</f>
        <v>0</v>
      </c>
      <c r="F1023" s="11"/>
      <c r="G1023" s="12"/>
      <c r="H1023" s="18">
        <f>COUNTIFS('Rote Karten'!$A$2:$A$4,$A1023,'Rote Karten'!$D$2:$D$4,"&lt;&gt;"&amp;$B1023,'Rote Karten'!$B$2:$B$4,"&lt;"&amp;$F1023,'Rote Karten'!$C$2:$C$4,"&lt;="&amp;$G1023)-COUNTIFS('Rote Karten'!$A$2:$A$4,$A1023,'Rote Karten'!$D$2:$D$4,$B1023,'Rote Karten'!$B$2:$B$4,"&lt;"&amp;$F1023,'Rote Karten'!$C$2:$C$4,"&lt;="&amp;$G1023)</f>
        <v>0</v>
      </c>
      <c r="I1023" s="17" t="str">
        <f>IF(OR($L1023="Tor",$L1023="ET"),_xlfn.IFNA(IF(VLOOKUP($A1023,Spiele!$A$2:$C$16,3,FALSE)=$B1023,COUNTIFS($L$2:$L1023,"Tor",$B$2:$B1023,$B1023,$A$2:$A1023,$A1023)+COUNTIFS($L$2:$L1023,"ET",$B$2:$B1023,$B1023,$A$2:$A1023,$A1023)&amp;":"&amp;COUNTIFS($L$2:$L1023,"Tor",$B$2:$B1023,"&lt;&gt;"&amp;$B1023,$A$2:$A1023,$A1023)+COUNTIFS($L$2:$L1023,"ET",$B$2:$B1023,"&lt;&gt;"&amp;$B1023,$A$2:$A1023,$A1023),COUNTIFS($L$2:$L1023,"Tor",$B$2:$B1023,"&lt;&gt;"&amp;$B1023,$A$2:$A1023,$A1023)+COUNTIFS($L$2:$L1023,"ET",$B$2:$B1023,"&lt;&gt;"&amp;$B1023,$A$2:$A1023,$A1023)&amp;":"&amp;COUNTIFS($L$2:$L1023,"Tor",$B$2:$B1023,$B1023,$A$2:$A1023,$A1023)+COUNTIFS($L$2:$L1023,"ET",$B$2:$B1023,$B1023,$A$2:$A1023,$A1023)),""),"")</f>
        <v/>
      </c>
      <c r="J1023" s="18" t="str">
        <f>_xlfn.IFNA(IF(VLOOKUP($A1023,Spiele!$A$2:$D$16,3,FALSE)=$B1023,(COUNTIFS($L$1:$L1022,"Tor",$B$1:$B1022,$B1023,$A$1:$A1022,$A1023)+COUNTIFS($L$1:$L1022,"ET",$B$1:$B1022,$B1023,$A$1:$A1022,$A1023))-(COUNTIFS($L$1:$L1022,"Tor",$B$1:$B1022,"&lt;&gt;"&amp;$B1023,$A$1:$A1022,$A1023)+COUNTIFS($L$1:$L1022,"ET",$B$1:$B1022,"&lt;&gt;"&amp;$B1023,$A$1:$A1022,$A1023)),(COUNTIFS($L$1:$L1022,"Tor",$B$1:$B1022,$B1023,$A$1:$A1022,$A1023)+COUNTIFS($L$1:$L1022,"ET",$B$1:$B1022,$B1023,$A$1:$A1022,$A1023))-(COUNTIFS($L$1:$L1022,"Tor",$B$1:$B1022,"&lt;&gt;"&amp;$B1023,$A$1:$A1022,$A1023)+COUNTIFS($L$1:$L1022,"ET",$B$1:$B1022,"&lt;&gt;"&amp;$B1023,$A$1:$A1022,$A1023))),"")</f>
        <v/>
      </c>
      <c r="O1023" s="17"/>
      <c r="AC1023" s="14"/>
      <c r="AD1023" s="14"/>
      <c r="AE1023" s="18"/>
      <c r="AH1023" s="19">
        <f t="shared" si="62"/>
        <v>0</v>
      </c>
      <c r="AI1023" s="19">
        <f t="shared" si="63"/>
        <v>180</v>
      </c>
      <c r="AM1023" s="19">
        <f>IF(Abschlüsse[[#This Row],[Ergeb]]="ET","",SQRT(($AF1023-$AK1023)^2+($AG1023-$AL1023)^2))</f>
        <v>0</v>
      </c>
      <c r="AO1023" s="13"/>
      <c r="AP1023" s="13"/>
      <c r="AQ1023" s="19" t="str">
        <f t="shared" si="64"/>
        <v/>
      </c>
      <c r="AU1023" s="19" t="str">
        <f t="shared" si="65"/>
        <v/>
      </c>
    </row>
    <row r="1024" spans="3:47" ht="25.05" customHeight="1">
      <c r="C1024" s="17" t="str">
        <f>IF($A1024="","",IF(VLOOKUP($A1024,Spiele!$A$2:$D$16,3,FALSE)=$B1024,"H","G"))</f>
        <v/>
      </c>
      <c r="D1024" s="17" t="str">
        <f>IF($B1024="","",IF(VLOOKUP($A1024,Spiele!$A$2:$F$16,3,FALSE)=$B1024,VLOOKUP($A1024,Spiele!$A$2:$F$16,4,FALSE),VLOOKUP($A1024,Spiele!$A$2:$F$16,3,FALSE)))</f>
        <v/>
      </c>
      <c r="E1024" s="18">
        <f>IF(Abschlüsse[[#This Row],[Ergeb]]="ET",0,COUNTIFS($A$2:$A1024,$A1024,$B$2:$B1024,$B1024,$L$2:$L1024,"&lt;&gt;ET"))</f>
        <v>0</v>
      </c>
      <c r="F1024" s="11"/>
      <c r="G1024" s="12"/>
      <c r="H1024" s="18">
        <f>COUNTIFS('Rote Karten'!$A$2:$A$4,$A1024,'Rote Karten'!$D$2:$D$4,"&lt;&gt;"&amp;$B1024,'Rote Karten'!$B$2:$B$4,"&lt;"&amp;$F1024,'Rote Karten'!$C$2:$C$4,"&lt;="&amp;$G1024)-COUNTIFS('Rote Karten'!$A$2:$A$4,$A1024,'Rote Karten'!$D$2:$D$4,$B1024,'Rote Karten'!$B$2:$B$4,"&lt;"&amp;$F1024,'Rote Karten'!$C$2:$C$4,"&lt;="&amp;$G1024)</f>
        <v>0</v>
      </c>
      <c r="I1024" s="17" t="str">
        <f>IF(OR($L1024="Tor",$L1024="ET"),_xlfn.IFNA(IF(VLOOKUP($A1024,Spiele!$A$2:$C$16,3,FALSE)=$B1024,COUNTIFS($L$2:$L1024,"Tor",$B$2:$B1024,$B1024,$A$2:$A1024,$A1024)+COUNTIFS($L$2:$L1024,"ET",$B$2:$B1024,$B1024,$A$2:$A1024,$A1024)&amp;":"&amp;COUNTIFS($L$2:$L1024,"Tor",$B$2:$B1024,"&lt;&gt;"&amp;$B1024,$A$2:$A1024,$A1024)+COUNTIFS($L$2:$L1024,"ET",$B$2:$B1024,"&lt;&gt;"&amp;$B1024,$A$2:$A1024,$A1024),COUNTIFS($L$2:$L1024,"Tor",$B$2:$B1024,"&lt;&gt;"&amp;$B1024,$A$2:$A1024,$A1024)+COUNTIFS($L$2:$L1024,"ET",$B$2:$B1024,"&lt;&gt;"&amp;$B1024,$A$2:$A1024,$A1024)&amp;":"&amp;COUNTIFS($L$2:$L1024,"Tor",$B$2:$B1024,$B1024,$A$2:$A1024,$A1024)+COUNTIFS($L$2:$L1024,"ET",$B$2:$B1024,$B1024,$A$2:$A1024,$A1024)),""),"")</f>
        <v/>
      </c>
      <c r="J1024" s="18" t="str">
        <f>_xlfn.IFNA(IF(VLOOKUP($A1024,Spiele!$A$2:$D$16,3,FALSE)=$B1024,(COUNTIFS($L$1:$L1023,"Tor",$B$1:$B1023,$B1024,$A$1:$A1023,$A1024)+COUNTIFS($L$1:$L1023,"ET",$B$1:$B1023,$B1024,$A$1:$A1023,$A1024))-(COUNTIFS($L$1:$L1023,"Tor",$B$1:$B1023,"&lt;&gt;"&amp;$B1024,$A$1:$A1023,$A1024)+COUNTIFS($L$1:$L1023,"ET",$B$1:$B1023,"&lt;&gt;"&amp;$B1024,$A$1:$A1023,$A1024)),(COUNTIFS($L$1:$L1023,"Tor",$B$1:$B1023,$B1024,$A$1:$A1023,$A1024)+COUNTIFS($L$1:$L1023,"ET",$B$1:$B1023,$B1024,$A$1:$A1023,$A1024))-(COUNTIFS($L$1:$L1023,"Tor",$B$1:$B1023,"&lt;&gt;"&amp;$B1024,$A$1:$A1023,$A1024)+COUNTIFS($L$1:$L1023,"ET",$B$1:$B1023,"&lt;&gt;"&amp;$B1024,$A$1:$A1023,$A1024))),"")</f>
        <v/>
      </c>
      <c r="O1024" s="17"/>
      <c r="AC1024" s="14"/>
      <c r="AD1024" s="14"/>
      <c r="AE1024" s="18"/>
      <c r="AH1024" s="19">
        <f t="shared" si="62"/>
        <v>0</v>
      </c>
      <c r="AI1024" s="19">
        <f t="shared" si="63"/>
        <v>180</v>
      </c>
      <c r="AM1024" s="19">
        <f>IF(Abschlüsse[[#This Row],[Ergeb]]="ET","",SQRT(($AF1024-$AK1024)^2+($AG1024-$AL1024)^2))</f>
        <v>0</v>
      </c>
      <c r="AO1024" s="13"/>
      <c r="AP1024" s="13"/>
      <c r="AQ1024" s="19" t="str">
        <f t="shared" si="64"/>
        <v/>
      </c>
      <c r="AU1024" s="19" t="str">
        <f t="shared" si="65"/>
        <v/>
      </c>
    </row>
    <row r="1025" spans="3:47" ht="25.05" customHeight="1">
      <c r="C1025" s="17" t="str">
        <f>IF($A1025="","",IF(VLOOKUP($A1025,Spiele!$A$2:$D$16,3,FALSE)=$B1025,"H","G"))</f>
        <v/>
      </c>
      <c r="D1025" s="17" t="str">
        <f>IF($B1025="","",IF(VLOOKUP($A1025,Spiele!$A$2:$F$16,3,FALSE)=$B1025,VLOOKUP($A1025,Spiele!$A$2:$F$16,4,FALSE),VLOOKUP($A1025,Spiele!$A$2:$F$16,3,FALSE)))</f>
        <v/>
      </c>
      <c r="E1025" s="18">
        <f>IF(Abschlüsse[[#This Row],[Ergeb]]="ET",0,COUNTIFS($A$2:$A1025,$A1025,$B$2:$B1025,$B1025,$L$2:$L1025,"&lt;&gt;ET"))</f>
        <v>0</v>
      </c>
      <c r="F1025" s="11"/>
      <c r="G1025" s="12"/>
      <c r="H1025" s="18">
        <f>COUNTIFS('Rote Karten'!$A$2:$A$4,$A1025,'Rote Karten'!$D$2:$D$4,"&lt;&gt;"&amp;$B1025,'Rote Karten'!$B$2:$B$4,"&lt;"&amp;$F1025,'Rote Karten'!$C$2:$C$4,"&lt;="&amp;$G1025)-COUNTIFS('Rote Karten'!$A$2:$A$4,$A1025,'Rote Karten'!$D$2:$D$4,$B1025,'Rote Karten'!$B$2:$B$4,"&lt;"&amp;$F1025,'Rote Karten'!$C$2:$C$4,"&lt;="&amp;$G1025)</f>
        <v>0</v>
      </c>
      <c r="I1025" s="17" t="str">
        <f>IF(OR($L1025="Tor",$L1025="ET"),_xlfn.IFNA(IF(VLOOKUP($A1025,Spiele!$A$2:$C$16,3,FALSE)=$B1025,COUNTIFS($L$2:$L1025,"Tor",$B$2:$B1025,$B1025,$A$2:$A1025,$A1025)+COUNTIFS($L$2:$L1025,"ET",$B$2:$B1025,$B1025,$A$2:$A1025,$A1025)&amp;":"&amp;COUNTIFS($L$2:$L1025,"Tor",$B$2:$B1025,"&lt;&gt;"&amp;$B1025,$A$2:$A1025,$A1025)+COUNTIFS($L$2:$L1025,"ET",$B$2:$B1025,"&lt;&gt;"&amp;$B1025,$A$2:$A1025,$A1025),COUNTIFS($L$2:$L1025,"Tor",$B$2:$B1025,"&lt;&gt;"&amp;$B1025,$A$2:$A1025,$A1025)+COUNTIFS($L$2:$L1025,"ET",$B$2:$B1025,"&lt;&gt;"&amp;$B1025,$A$2:$A1025,$A1025)&amp;":"&amp;COUNTIFS($L$2:$L1025,"Tor",$B$2:$B1025,$B1025,$A$2:$A1025,$A1025)+COUNTIFS($L$2:$L1025,"ET",$B$2:$B1025,$B1025,$A$2:$A1025,$A1025)),""),"")</f>
        <v/>
      </c>
      <c r="J1025" s="18" t="str">
        <f>_xlfn.IFNA(IF(VLOOKUP($A1025,Spiele!$A$2:$D$16,3,FALSE)=$B1025,(COUNTIFS($L$1:$L1024,"Tor",$B$1:$B1024,$B1025,$A$1:$A1024,$A1025)+COUNTIFS($L$1:$L1024,"ET",$B$1:$B1024,$B1025,$A$1:$A1024,$A1025))-(COUNTIFS($L$1:$L1024,"Tor",$B$1:$B1024,"&lt;&gt;"&amp;$B1025,$A$1:$A1024,$A1025)+COUNTIFS($L$1:$L1024,"ET",$B$1:$B1024,"&lt;&gt;"&amp;$B1025,$A$1:$A1024,$A1025)),(COUNTIFS($L$1:$L1024,"Tor",$B$1:$B1024,$B1025,$A$1:$A1024,$A1025)+COUNTIFS($L$1:$L1024,"ET",$B$1:$B1024,$B1025,$A$1:$A1024,$A1025))-(COUNTIFS($L$1:$L1024,"Tor",$B$1:$B1024,"&lt;&gt;"&amp;$B1025,$A$1:$A1024,$A1025)+COUNTIFS($L$1:$L1024,"ET",$B$1:$B1024,"&lt;&gt;"&amp;$B1025,$A$1:$A1024,$A1025))),"")</f>
        <v/>
      </c>
      <c r="O1025" s="17"/>
      <c r="AC1025" s="14"/>
      <c r="AD1025" s="14"/>
      <c r="AE1025" s="18"/>
      <c r="AH1025" s="19">
        <f t="shared" si="62"/>
        <v>0</v>
      </c>
      <c r="AI1025" s="19">
        <f t="shared" si="63"/>
        <v>180</v>
      </c>
      <c r="AM1025" s="19">
        <f>IF(Abschlüsse[[#This Row],[Ergeb]]="ET","",SQRT(($AF1025-$AK1025)^2+($AG1025-$AL1025)^2))</f>
        <v>0</v>
      </c>
      <c r="AO1025" s="13"/>
      <c r="AP1025" s="13"/>
      <c r="AQ1025" s="19" t="str">
        <f t="shared" si="64"/>
        <v/>
      </c>
      <c r="AU1025" s="19" t="str">
        <f t="shared" si="65"/>
        <v/>
      </c>
    </row>
    <row r="1026" spans="3:47" ht="25.05" customHeight="1">
      <c r="C1026" s="17" t="str">
        <f>IF($A1026="","",IF(VLOOKUP($A1026,Spiele!$A$2:$D$16,3,FALSE)=$B1026,"H","G"))</f>
        <v/>
      </c>
      <c r="D1026" s="17" t="str">
        <f>IF($B1026="","",IF(VLOOKUP($A1026,Spiele!$A$2:$F$16,3,FALSE)=$B1026,VLOOKUP($A1026,Spiele!$A$2:$F$16,4,FALSE),VLOOKUP($A1026,Spiele!$A$2:$F$16,3,FALSE)))</f>
        <v/>
      </c>
      <c r="E1026" s="18">
        <f>IF(Abschlüsse[[#This Row],[Ergeb]]="ET",0,COUNTIFS($A$2:$A1026,$A1026,$B$2:$B1026,$B1026,$L$2:$L1026,"&lt;&gt;ET"))</f>
        <v>0</v>
      </c>
      <c r="F1026" s="11"/>
      <c r="G1026" s="12"/>
      <c r="H1026" s="18">
        <f>COUNTIFS('Rote Karten'!$A$2:$A$4,$A1026,'Rote Karten'!$D$2:$D$4,"&lt;&gt;"&amp;$B1026,'Rote Karten'!$B$2:$B$4,"&lt;"&amp;$F1026,'Rote Karten'!$C$2:$C$4,"&lt;="&amp;$G1026)-COUNTIFS('Rote Karten'!$A$2:$A$4,$A1026,'Rote Karten'!$D$2:$D$4,$B1026,'Rote Karten'!$B$2:$B$4,"&lt;"&amp;$F1026,'Rote Karten'!$C$2:$C$4,"&lt;="&amp;$G1026)</f>
        <v>0</v>
      </c>
      <c r="I1026" s="17" t="str">
        <f>IF(OR($L1026="Tor",$L1026="ET"),_xlfn.IFNA(IF(VLOOKUP($A1026,Spiele!$A$2:$C$16,3,FALSE)=$B1026,COUNTIFS($L$2:$L1026,"Tor",$B$2:$B1026,$B1026,$A$2:$A1026,$A1026)+COUNTIFS($L$2:$L1026,"ET",$B$2:$B1026,$B1026,$A$2:$A1026,$A1026)&amp;":"&amp;COUNTIFS($L$2:$L1026,"Tor",$B$2:$B1026,"&lt;&gt;"&amp;$B1026,$A$2:$A1026,$A1026)+COUNTIFS($L$2:$L1026,"ET",$B$2:$B1026,"&lt;&gt;"&amp;$B1026,$A$2:$A1026,$A1026),COUNTIFS($L$2:$L1026,"Tor",$B$2:$B1026,"&lt;&gt;"&amp;$B1026,$A$2:$A1026,$A1026)+COUNTIFS($L$2:$L1026,"ET",$B$2:$B1026,"&lt;&gt;"&amp;$B1026,$A$2:$A1026,$A1026)&amp;":"&amp;COUNTIFS($L$2:$L1026,"Tor",$B$2:$B1026,$B1026,$A$2:$A1026,$A1026)+COUNTIFS($L$2:$L1026,"ET",$B$2:$B1026,$B1026,$A$2:$A1026,$A1026)),""),"")</f>
        <v/>
      </c>
      <c r="J1026" s="18" t="str">
        <f>_xlfn.IFNA(IF(VLOOKUP($A1026,Spiele!$A$2:$D$16,3,FALSE)=$B1026,(COUNTIFS($L$1:$L1025,"Tor",$B$1:$B1025,$B1026,$A$1:$A1025,$A1026)+COUNTIFS($L$1:$L1025,"ET",$B$1:$B1025,$B1026,$A$1:$A1025,$A1026))-(COUNTIFS($L$1:$L1025,"Tor",$B$1:$B1025,"&lt;&gt;"&amp;$B1026,$A$1:$A1025,$A1026)+COUNTIFS($L$1:$L1025,"ET",$B$1:$B1025,"&lt;&gt;"&amp;$B1026,$A$1:$A1025,$A1026)),(COUNTIFS($L$1:$L1025,"Tor",$B$1:$B1025,$B1026,$A$1:$A1025,$A1026)+COUNTIFS($L$1:$L1025,"ET",$B$1:$B1025,$B1026,$A$1:$A1025,$A1026))-(COUNTIFS($L$1:$L1025,"Tor",$B$1:$B1025,"&lt;&gt;"&amp;$B1026,$A$1:$A1025,$A1026)+COUNTIFS($L$1:$L1025,"ET",$B$1:$B1025,"&lt;&gt;"&amp;$B1026,$A$1:$A1025,$A1026))),"")</f>
        <v/>
      </c>
      <c r="O1026" s="17"/>
      <c r="AC1026" s="14"/>
      <c r="AD1026" s="14"/>
      <c r="AE1026" s="18"/>
      <c r="AH1026" s="19">
        <f t="shared" si="62"/>
        <v>0</v>
      </c>
      <c r="AI1026" s="19">
        <f t="shared" si="63"/>
        <v>180</v>
      </c>
      <c r="AM1026" s="19">
        <f>IF(Abschlüsse[[#This Row],[Ergeb]]="ET","",SQRT(($AF1026-$AK1026)^2+($AG1026-$AL1026)^2))</f>
        <v>0</v>
      </c>
      <c r="AO1026" s="13"/>
      <c r="AP1026" s="13"/>
      <c r="AQ1026" s="19" t="str">
        <f t="shared" si="64"/>
        <v/>
      </c>
      <c r="AU1026" s="19" t="str">
        <f t="shared" si="65"/>
        <v/>
      </c>
    </row>
    <row r="1027" spans="3:47" ht="25.05" customHeight="1">
      <c r="C1027" s="17" t="str">
        <f>IF($A1027="","",IF(VLOOKUP($A1027,Spiele!$A$2:$D$16,3,FALSE)=$B1027,"H","G"))</f>
        <v/>
      </c>
      <c r="D1027" s="17" t="str">
        <f>IF($B1027="","",IF(VLOOKUP($A1027,Spiele!$A$2:$F$16,3,FALSE)=$B1027,VLOOKUP($A1027,Spiele!$A$2:$F$16,4,FALSE),VLOOKUP($A1027,Spiele!$A$2:$F$16,3,FALSE)))</f>
        <v/>
      </c>
      <c r="E1027" s="18">
        <f>IF(Abschlüsse[[#This Row],[Ergeb]]="ET",0,COUNTIFS($A$2:$A1027,$A1027,$B$2:$B1027,$B1027,$L$2:$L1027,"&lt;&gt;ET"))</f>
        <v>0</v>
      </c>
      <c r="F1027" s="11"/>
      <c r="G1027" s="12"/>
      <c r="H1027" s="18">
        <f>COUNTIFS('Rote Karten'!$A$2:$A$4,$A1027,'Rote Karten'!$D$2:$D$4,"&lt;&gt;"&amp;$B1027,'Rote Karten'!$B$2:$B$4,"&lt;"&amp;$F1027,'Rote Karten'!$C$2:$C$4,"&lt;="&amp;$G1027)-COUNTIFS('Rote Karten'!$A$2:$A$4,$A1027,'Rote Karten'!$D$2:$D$4,$B1027,'Rote Karten'!$B$2:$B$4,"&lt;"&amp;$F1027,'Rote Karten'!$C$2:$C$4,"&lt;="&amp;$G1027)</f>
        <v>0</v>
      </c>
      <c r="I1027" s="17" t="str">
        <f>IF(OR($L1027="Tor",$L1027="ET"),_xlfn.IFNA(IF(VLOOKUP($A1027,Spiele!$A$2:$C$16,3,FALSE)=$B1027,COUNTIFS($L$2:$L1027,"Tor",$B$2:$B1027,$B1027,$A$2:$A1027,$A1027)+COUNTIFS($L$2:$L1027,"ET",$B$2:$B1027,$B1027,$A$2:$A1027,$A1027)&amp;":"&amp;COUNTIFS($L$2:$L1027,"Tor",$B$2:$B1027,"&lt;&gt;"&amp;$B1027,$A$2:$A1027,$A1027)+COUNTIFS($L$2:$L1027,"ET",$B$2:$B1027,"&lt;&gt;"&amp;$B1027,$A$2:$A1027,$A1027),COUNTIFS($L$2:$L1027,"Tor",$B$2:$B1027,"&lt;&gt;"&amp;$B1027,$A$2:$A1027,$A1027)+COUNTIFS($L$2:$L1027,"ET",$B$2:$B1027,"&lt;&gt;"&amp;$B1027,$A$2:$A1027,$A1027)&amp;":"&amp;COUNTIFS($L$2:$L1027,"Tor",$B$2:$B1027,$B1027,$A$2:$A1027,$A1027)+COUNTIFS($L$2:$L1027,"ET",$B$2:$B1027,$B1027,$A$2:$A1027,$A1027)),""),"")</f>
        <v/>
      </c>
      <c r="J1027" s="18" t="str">
        <f>_xlfn.IFNA(IF(VLOOKUP($A1027,Spiele!$A$2:$D$16,3,FALSE)=$B1027,(COUNTIFS($L$1:$L1026,"Tor",$B$1:$B1026,$B1027,$A$1:$A1026,$A1027)+COUNTIFS($L$1:$L1026,"ET",$B$1:$B1026,$B1027,$A$1:$A1026,$A1027))-(COUNTIFS($L$1:$L1026,"Tor",$B$1:$B1026,"&lt;&gt;"&amp;$B1027,$A$1:$A1026,$A1027)+COUNTIFS($L$1:$L1026,"ET",$B$1:$B1026,"&lt;&gt;"&amp;$B1027,$A$1:$A1026,$A1027)),(COUNTIFS($L$1:$L1026,"Tor",$B$1:$B1026,$B1027,$A$1:$A1026,$A1027)+COUNTIFS($L$1:$L1026,"ET",$B$1:$B1026,$B1027,$A$1:$A1026,$A1027))-(COUNTIFS($L$1:$L1026,"Tor",$B$1:$B1026,"&lt;&gt;"&amp;$B1027,$A$1:$A1026,$A1027)+COUNTIFS($L$1:$L1026,"ET",$B$1:$B1026,"&lt;&gt;"&amp;$B1027,$A$1:$A1026,$A1027))),"")</f>
        <v/>
      </c>
      <c r="O1027" s="17"/>
      <c r="AC1027" s="14"/>
      <c r="AD1027" s="14"/>
      <c r="AE1027" s="18"/>
      <c r="AH1027" s="19">
        <f t="shared" ref="AH1027:AH1090" si="66">IF($L1027="ET","",IF($AF1027&gt;3.66,SQRT($AG1027^2+($AF1027-(7.32/2))^2),IF($AF1027&lt;-3.66,SQRT($AG1027^2+($AF1027+(7.32/2))^2),$AG1027)))</f>
        <v>0</v>
      </c>
      <c r="AI1027" s="19">
        <f t="shared" ref="AI1027:AI1090" si="67">IF($L1027="ET","",IF(DEGREES(ATAN((7.32*$AG1027)/($AG1027^2+$AF1027^2-(7.32/2)^2)))&lt;=0,180+DEGREES(ATAN((7.32*$AG1027)/($AG1027^2+$AF1027^2-(7.32/2)^2))),DEGREES(ATAN((7.32*$AG1027)/($AG1027^2+$AF1027^2-(7.32/2)^2)))))</f>
        <v>180</v>
      </c>
      <c r="AM1027" s="19">
        <f>IF(Abschlüsse[[#This Row],[Ergeb]]="ET","",SQRT(($AF1027-$AK1027)^2+($AG1027-$AL1027)^2))</f>
        <v>0</v>
      </c>
      <c r="AO1027" s="13"/>
      <c r="AP1027" s="13"/>
      <c r="AQ1027" s="19" t="str">
        <f t="shared" si="64"/>
        <v/>
      </c>
      <c r="AU1027" s="19" t="str">
        <f t="shared" si="65"/>
        <v/>
      </c>
    </row>
    <row r="1028" spans="3:47" ht="25.05" customHeight="1">
      <c r="C1028" s="17" t="str">
        <f>IF($A1028="","",IF(VLOOKUP($A1028,Spiele!$A$2:$D$16,3,FALSE)=$B1028,"H","G"))</f>
        <v/>
      </c>
      <c r="D1028" s="17" t="str">
        <f>IF($B1028="","",IF(VLOOKUP($A1028,Spiele!$A$2:$F$16,3,FALSE)=$B1028,VLOOKUP($A1028,Spiele!$A$2:$F$16,4,FALSE),VLOOKUP($A1028,Spiele!$A$2:$F$16,3,FALSE)))</f>
        <v/>
      </c>
      <c r="E1028" s="18">
        <f>IF(Abschlüsse[[#This Row],[Ergeb]]="ET",0,COUNTIFS($A$2:$A1028,$A1028,$B$2:$B1028,$B1028,$L$2:$L1028,"&lt;&gt;ET"))</f>
        <v>0</v>
      </c>
      <c r="F1028" s="11"/>
      <c r="G1028" s="12"/>
      <c r="H1028" s="18">
        <f>COUNTIFS('Rote Karten'!$A$2:$A$4,$A1028,'Rote Karten'!$D$2:$D$4,"&lt;&gt;"&amp;$B1028,'Rote Karten'!$B$2:$B$4,"&lt;"&amp;$F1028,'Rote Karten'!$C$2:$C$4,"&lt;="&amp;$G1028)-COUNTIFS('Rote Karten'!$A$2:$A$4,$A1028,'Rote Karten'!$D$2:$D$4,$B1028,'Rote Karten'!$B$2:$B$4,"&lt;"&amp;$F1028,'Rote Karten'!$C$2:$C$4,"&lt;="&amp;$G1028)</f>
        <v>0</v>
      </c>
      <c r="I1028" s="17" t="str">
        <f>IF(OR($L1028="Tor",$L1028="ET"),_xlfn.IFNA(IF(VLOOKUP($A1028,Spiele!$A$2:$C$16,3,FALSE)=$B1028,COUNTIFS($L$2:$L1028,"Tor",$B$2:$B1028,$B1028,$A$2:$A1028,$A1028)+COUNTIFS($L$2:$L1028,"ET",$B$2:$B1028,$B1028,$A$2:$A1028,$A1028)&amp;":"&amp;COUNTIFS($L$2:$L1028,"Tor",$B$2:$B1028,"&lt;&gt;"&amp;$B1028,$A$2:$A1028,$A1028)+COUNTIFS($L$2:$L1028,"ET",$B$2:$B1028,"&lt;&gt;"&amp;$B1028,$A$2:$A1028,$A1028),COUNTIFS($L$2:$L1028,"Tor",$B$2:$B1028,"&lt;&gt;"&amp;$B1028,$A$2:$A1028,$A1028)+COUNTIFS($L$2:$L1028,"ET",$B$2:$B1028,"&lt;&gt;"&amp;$B1028,$A$2:$A1028,$A1028)&amp;":"&amp;COUNTIFS($L$2:$L1028,"Tor",$B$2:$B1028,$B1028,$A$2:$A1028,$A1028)+COUNTIFS($L$2:$L1028,"ET",$B$2:$B1028,$B1028,$A$2:$A1028,$A1028)),""),"")</f>
        <v/>
      </c>
      <c r="J1028" s="18" t="str">
        <f>_xlfn.IFNA(IF(VLOOKUP($A1028,Spiele!$A$2:$D$16,3,FALSE)=$B1028,(COUNTIFS($L$1:$L1027,"Tor",$B$1:$B1027,$B1028,$A$1:$A1027,$A1028)+COUNTIFS($L$1:$L1027,"ET",$B$1:$B1027,$B1028,$A$1:$A1027,$A1028))-(COUNTIFS($L$1:$L1027,"Tor",$B$1:$B1027,"&lt;&gt;"&amp;$B1028,$A$1:$A1027,$A1028)+COUNTIFS($L$1:$L1027,"ET",$B$1:$B1027,"&lt;&gt;"&amp;$B1028,$A$1:$A1027,$A1028)),(COUNTIFS($L$1:$L1027,"Tor",$B$1:$B1027,$B1028,$A$1:$A1027,$A1028)+COUNTIFS($L$1:$L1027,"ET",$B$1:$B1027,$B1028,$A$1:$A1027,$A1028))-(COUNTIFS($L$1:$L1027,"Tor",$B$1:$B1027,"&lt;&gt;"&amp;$B1028,$A$1:$A1027,$A1028)+COUNTIFS($L$1:$L1027,"ET",$B$1:$B1027,"&lt;&gt;"&amp;$B1028,$A$1:$A1027,$A1028))),"")</f>
        <v/>
      </c>
      <c r="O1028" s="17"/>
      <c r="AC1028" s="14"/>
      <c r="AD1028" s="14"/>
      <c r="AE1028" s="18"/>
      <c r="AH1028" s="19">
        <f t="shared" si="66"/>
        <v>0</v>
      </c>
      <c r="AI1028" s="19">
        <f t="shared" si="67"/>
        <v>180</v>
      </c>
      <c r="AM1028" s="19">
        <f>IF(Abschlüsse[[#This Row],[Ergeb]]="ET","",SQRT(($AF1028-$AK1028)^2+($AG1028-$AL1028)^2))</f>
        <v>0</v>
      </c>
      <c r="AO1028" s="13"/>
      <c r="AP1028" s="13"/>
      <c r="AQ1028" s="19" t="str">
        <f t="shared" si="64"/>
        <v/>
      </c>
      <c r="AU1028" s="19" t="str">
        <f t="shared" si="65"/>
        <v/>
      </c>
    </row>
    <row r="1029" spans="3:47" ht="25.05" customHeight="1">
      <c r="C1029" s="17" t="str">
        <f>IF($A1029="","",IF(VLOOKUP($A1029,Spiele!$A$2:$D$16,3,FALSE)=$B1029,"H","G"))</f>
        <v/>
      </c>
      <c r="D1029" s="17" t="str">
        <f>IF($B1029="","",IF(VLOOKUP($A1029,Spiele!$A$2:$F$16,3,FALSE)=$B1029,VLOOKUP($A1029,Spiele!$A$2:$F$16,4,FALSE),VLOOKUP($A1029,Spiele!$A$2:$F$16,3,FALSE)))</f>
        <v/>
      </c>
      <c r="E1029" s="18">
        <f>IF(Abschlüsse[[#This Row],[Ergeb]]="ET",0,COUNTIFS($A$2:$A1029,$A1029,$B$2:$B1029,$B1029,$L$2:$L1029,"&lt;&gt;ET"))</f>
        <v>0</v>
      </c>
      <c r="F1029" s="11"/>
      <c r="G1029" s="12"/>
      <c r="H1029" s="18">
        <f>COUNTIFS('Rote Karten'!$A$2:$A$4,$A1029,'Rote Karten'!$D$2:$D$4,"&lt;&gt;"&amp;$B1029,'Rote Karten'!$B$2:$B$4,"&lt;"&amp;$F1029,'Rote Karten'!$C$2:$C$4,"&lt;="&amp;$G1029)-COUNTIFS('Rote Karten'!$A$2:$A$4,$A1029,'Rote Karten'!$D$2:$D$4,$B1029,'Rote Karten'!$B$2:$B$4,"&lt;"&amp;$F1029,'Rote Karten'!$C$2:$C$4,"&lt;="&amp;$G1029)</f>
        <v>0</v>
      </c>
      <c r="I1029" s="17" t="str">
        <f>IF(OR($L1029="Tor",$L1029="ET"),_xlfn.IFNA(IF(VLOOKUP($A1029,Spiele!$A$2:$C$16,3,FALSE)=$B1029,COUNTIFS($L$2:$L1029,"Tor",$B$2:$B1029,$B1029,$A$2:$A1029,$A1029)+COUNTIFS($L$2:$L1029,"ET",$B$2:$B1029,$B1029,$A$2:$A1029,$A1029)&amp;":"&amp;COUNTIFS($L$2:$L1029,"Tor",$B$2:$B1029,"&lt;&gt;"&amp;$B1029,$A$2:$A1029,$A1029)+COUNTIFS($L$2:$L1029,"ET",$B$2:$B1029,"&lt;&gt;"&amp;$B1029,$A$2:$A1029,$A1029),COUNTIFS($L$2:$L1029,"Tor",$B$2:$B1029,"&lt;&gt;"&amp;$B1029,$A$2:$A1029,$A1029)+COUNTIFS($L$2:$L1029,"ET",$B$2:$B1029,"&lt;&gt;"&amp;$B1029,$A$2:$A1029,$A1029)&amp;":"&amp;COUNTIFS($L$2:$L1029,"Tor",$B$2:$B1029,$B1029,$A$2:$A1029,$A1029)+COUNTIFS($L$2:$L1029,"ET",$B$2:$B1029,$B1029,$A$2:$A1029,$A1029)),""),"")</f>
        <v/>
      </c>
      <c r="J1029" s="18" t="str">
        <f>_xlfn.IFNA(IF(VLOOKUP($A1029,Spiele!$A$2:$D$16,3,FALSE)=$B1029,(COUNTIFS($L$1:$L1028,"Tor",$B$1:$B1028,$B1029,$A$1:$A1028,$A1029)+COUNTIFS($L$1:$L1028,"ET",$B$1:$B1028,$B1029,$A$1:$A1028,$A1029))-(COUNTIFS($L$1:$L1028,"Tor",$B$1:$B1028,"&lt;&gt;"&amp;$B1029,$A$1:$A1028,$A1029)+COUNTIFS($L$1:$L1028,"ET",$B$1:$B1028,"&lt;&gt;"&amp;$B1029,$A$1:$A1028,$A1029)),(COUNTIFS($L$1:$L1028,"Tor",$B$1:$B1028,$B1029,$A$1:$A1028,$A1029)+COUNTIFS($L$1:$L1028,"ET",$B$1:$B1028,$B1029,$A$1:$A1028,$A1029))-(COUNTIFS($L$1:$L1028,"Tor",$B$1:$B1028,"&lt;&gt;"&amp;$B1029,$A$1:$A1028,$A1029)+COUNTIFS($L$1:$L1028,"ET",$B$1:$B1028,"&lt;&gt;"&amp;$B1029,$A$1:$A1028,$A1029))),"")</f>
        <v/>
      </c>
      <c r="O1029" s="17"/>
      <c r="AC1029" s="14"/>
      <c r="AD1029" s="14"/>
      <c r="AE1029" s="18"/>
      <c r="AH1029" s="19">
        <f t="shared" si="66"/>
        <v>0</v>
      </c>
      <c r="AI1029" s="19">
        <f t="shared" si="67"/>
        <v>180</v>
      </c>
      <c r="AM1029" s="19">
        <f>IF(Abschlüsse[[#This Row],[Ergeb]]="ET","",SQRT(($AF1029-$AK1029)^2+($AG1029-$AL1029)^2))</f>
        <v>0</v>
      </c>
      <c r="AO1029" s="13"/>
      <c r="AP1029" s="13"/>
      <c r="AQ1029" s="19" t="str">
        <f t="shared" si="64"/>
        <v/>
      </c>
      <c r="AU1029" s="19" t="str">
        <f t="shared" si="65"/>
        <v/>
      </c>
    </row>
    <row r="1030" spans="3:47" ht="25.05" customHeight="1">
      <c r="C1030" s="17" t="str">
        <f>IF($A1030="","",IF(VLOOKUP($A1030,Spiele!$A$2:$D$16,3,FALSE)=$B1030,"H","G"))</f>
        <v/>
      </c>
      <c r="D1030" s="17" t="str">
        <f>IF($B1030="","",IF(VLOOKUP($A1030,Spiele!$A$2:$F$16,3,FALSE)=$B1030,VLOOKUP($A1030,Spiele!$A$2:$F$16,4,FALSE),VLOOKUP($A1030,Spiele!$A$2:$F$16,3,FALSE)))</f>
        <v/>
      </c>
      <c r="E1030" s="18">
        <f>IF(Abschlüsse[[#This Row],[Ergeb]]="ET",0,COUNTIFS($A$2:$A1030,$A1030,$B$2:$B1030,$B1030,$L$2:$L1030,"&lt;&gt;ET"))</f>
        <v>0</v>
      </c>
      <c r="F1030" s="11"/>
      <c r="G1030" s="12"/>
      <c r="H1030" s="18">
        <f>COUNTIFS('Rote Karten'!$A$2:$A$4,$A1030,'Rote Karten'!$D$2:$D$4,"&lt;&gt;"&amp;$B1030,'Rote Karten'!$B$2:$B$4,"&lt;"&amp;$F1030,'Rote Karten'!$C$2:$C$4,"&lt;="&amp;$G1030)-COUNTIFS('Rote Karten'!$A$2:$A$4,$A1030,'Rote Karten'!$D$2:$D$4,$B1030,'Rote Karten'!$B$2:$B$4,"&lt;"&amp;$F1030,'Rote Karten'!$C$2:$C$4,"&lt;="&amp;$G1030)</f>
        <v>0</v>
      </c>
      <c r="I1030" s="17" t="str">
        <f>IF(OR($L1030="Tor",$L1030="ET"),_xlfn.IFNA(IF(VLOOKUP($A1030,Spiele!$A$2:$C$16,3,FALSE)=$B1030,COUNTIFS($L$2:$L1030,"Tor",$B$2:$B1030,$B1030,$A$2:$A1030,$A1030)+COUNTIFS($L$2:$L1030,"ET",$B$2:$B1030,$B1030,$A$2:$A1030,$A1030)&amp;":"&amp;COUNTIFS($L$2:$L1030,"Tor",$B$2:$B1030,"&lt;&gt;"&amp;$B1030,$A$2:$A1030,$A1030)+COUNTIFS($L$2:$L1030,"ET",$B$2:$B1030,"&lt;&gt;"&amp;$B1030,$A$2:$A1030,$A1030),COUNTIFS($L$2:$L1030,"Tor",$B$2:$B1030,"&lt;&gt;"&amp;$B1030,$A$2:$A1030,$A1030)+COUNTIFS($L$2:$L1030,"ET",$B$2:$B1030,"&lt;&gt;"&amp;$B1030,$A$2:$A1030,$A1030)&amp;":"&amp;COUNTIFS($L$2:$L1030,"Tor",$B$2:$B1030,$B1030,$A$2:$A1030,$A1030)+COUNTIFS($L$2:$L1030,"ET",$B$2:$B1030,$B1030,$A$2:$A1030,$A1030)),""),"")</f>
        <v/>
      </c>
      <c r="J1030" s="18" t="str">
        <f>_xlfn.IFNA(IF(VLOOKUP($A1030,Spiele!$A$2:$D$16,3,FALSE)=$B1030,(COUNTIFS($L$1:$L1029,"Tor",$B$1:$B1029,$B1030,$A$1:$A1029,$A1030)+COUNTIFS($L$1:$L1029,"ET",$B$1:$B1029,$B1030,$A$1:$A1029,$A1030))-(COUNTIFS($L$1:$L1029,"Tor",$B$1:$B1029,"&lt;&gt;"&amp;$B1030,$A$1:$A1029,$A1030)+COUNTIFS($L$1:$L1029,"ET",$B$1:$B1029,"&lt;&gt;"&amp;$B1030,$A$1:$A1029,$A1030)),(COUNTIFS($L$1:$L1029,"Tor",$B$1:$B1029,$B1030,$A$1:$A1029,$A1030)+COUNTIFS($L$1:$L1029,"ET",$B$1:$B1029,$B1030,$A$1:$A1029,$A1030))-(COUNTIFS($L$1:$L1029,"Tor",$B$1:$B1029,"&lt;&gt;"&amp;$B1030,$A$1:$A1029,$A1030)+COUNTIFS($L$1:$L1029,"ET",$B$1:$B1029,"&lt;&gt;"&amp;$B1030,$A$1:$A1029,$A1030))),"")</f>
        <v/>
      </c>
      <c r="O1030" s="17"/>
      <c r="AC1030" s="14"/>
      <c r="AD1030" s="14"/>
      <c r="AE1030" s="18"/>
      <c r="AH1030" s="19">
        <f t="shared" si="66"/>
        <v>0</v>
      </c>
      <c r="AI1030" s="19">
        <f t="shared" si="67"/>
        <v>180</v>
      </c>
      <c r="AM1030" s="19">
        <f>IF(Abschlüsse[[#This Row],[Ergeb]]="ET","",SQRT(($AF1030-$AK1030)^2+($AG1030-$AL1030)^2))</f>
        <v>0</v>
      </c>
      <c r="AO1030" s="13"/>
      <c r="AP1030" s="13"/>
      <c r="AQ1030" s="19" t="str">
        <f t="shared" si="64"/>
        <v/>
      </c>
      <c r="AU1030" s="19" t="str">
        <f t="shared" si="65"/>
        <v/>
      </c>
    </row>
    <row r="1031" spans="3:47" ht="25.05" customHeight="1">
      <c r="C1031" s="17" t="str">
        <f>IF($A1031="","",IF(VLOOKUP($A1031,Spiele!$A$2:$D$16,3,FALSE)=$B1031,"H","G"))</f>
        <v/>
      </c>
      <c r="D1031" s="17" t="str">
        <f>IF($B1031="","",IF(VLOOKUP($A1031,Spiele!$A$2:$F$16,3,FALSE)=$B1031,VLOOKUP($A1031,Spiele!$A$2:$F$16,4,FALSE),VLOOKUP($A1031,Spiele!$A$2:$F$16,3,FALSE)))</f>
        <v/>
      </c>
      <c r="E1031" s="18">
        <f>IF(Abschlüsse[[#This Row],[Ergeb]]="ET",0,COUNTIFS($A$2:$A1031,$A1031,$B$2:$B1031,$B1031,$L$2:$L1031,"&lt;&gt;ET"))</f>
        <v>0</v>
      </c>
      <c r="F1031" s="11"/>
      <c r="G1031" s="12"/>
      <c r="H1031" s="18">
        <f>COUNTIFS('Rote Karten'!$A$2:$A$4,$A1031,'Rote Karten'!$D$2:$D$4,"&lt;&gt;"&amp;$B1031,'Rote Karten'!$B$2:$B$4,"&lt;"&amp;$F1031,'Rote Karten'!$C$2:$C$4,"&lt;="&amp;$G1031)-COUNTIFS('Rote Karten'!$A$2:$A$4,$A1031,'Rote Karten'!$D$2:$D$4,$B1031,'Rote Karten'!$B$2:$B$4,"&lt;"&amp;$F1031,'Rote Karten'!$C$2:$C$4,"&lt;="&amp;$G1031)</f>
        <v>0</v>
      </c>
      <c r="I1031" s="17" t="str">
        <f>IF(OR($L1031="Tor",$L1031="ET"),_xlfn.IFNA(IF(VLOOKUP($A1031,Spiele!$A$2:$C$16,3,FALSE)=$B1031,COUNTIFS($L$2:$L1031,"Tor",$B$2:$B1031,$B1031,$A$2:$A1031,$A1031)+COUNTIFS($L$2:$L1031,"ET",$B$2:$B1031,$B1031,$A$2:$A1031,$A1031)&amp;":"&amp;COUNTIFS($L$2:$L1031,"Tor",$B$2:$B1031,"&lt;&gt;"&amp;$B1031,$A$2:$A1031,$A1031)+COUNTIFS($L$2:$L1031,"ET",$B$2:$B1031,"&lt;&gt;"&amp;$B1031,$A$2:$A1031,$A1031),COUNTIFS($L$2:$L1031,"Tor",$B$2:$B1031,"&lt;&gt;"&amp;$B1031,$A$2:$A1031,$A1031)+COUNTIFS($L$2:$L1031,"ET",$B$2:$B1031,"&lt;&gt;"&amp;$B1031,$A$2:$A1031,$A1031)&amp;":"&amp;COUNTIFS($L$2:$L1031,"Tor",$B$2:$B1031,$B1031,$A$2:$A1031,$A1031)+COUNTIFS($L$2:$L1031,"ET",$B$2:$B1031,$B1031,$A$2:$A1031,$A1031)),""),"")</f>
        <v/>
      </c>
      <c r="J1031" s="18" t="str">
        <f>_xlfn.IFNA(IF(VLOOKUP($A1031,Spiele!$A$2:$D$16,3,FALSE)=$B1031,(COUNTIFS($L$1:$L1030,"Tor",$B$1:$B1030,$B1031,$A$1:$A1030,$A1031)+COUNTIFS($L$1:$L1030,"ET",$B$1:$B1030,$B1031,$A$1:$A1030,$A1031))-(COUNTIFS($L$1:$L1030,"Tor",$B$1:$B1030,"&lt;&gt;"&amp;$B1031,$A$1:$A1030,$A1031)+COUNTIFS($L$1:$L1030,"ET",$B$1:$B1030,"&lt;&gt;"&amp;$B1031,$A$1:$A1030,$A1031)),(COUNTIFS($L$1:$L1030,"Tor",$B$1:$B1030,$B1031,$A$1:$A1030,$A1031)+COUNTIFS($L$1:$L1030,"ET",$B$1:$B1030,$B1031,$A$1:$A1030,$A1031))-(COUNTIFS($L$1:$L1030,"Tor",$B$1:$B1030,"&lt;&gt;"&amp;$B1031,$A$1:$A1030,$A1031)+COUNTIFS($L$1:$L1030,"ET",$B$1:$B1030,"&lt;&gt;"&amp;$B1031,$A$1:$A1030,$A1031))),"")</f>
        <v/>
      </c>
      <c r="O1031" s="17"/>
      <c r="AC1031" s="14"/>
      <c r="AD1031" s="14"/>
      <c r="AE1031" s="18"/>
      <c r="AH1031" s="19">
        <f t="shared" si="66"/>
        <v>0</v>
      </c>
      <c r="AI1031" s="19">
        <f t="shared" si="67"/>
        <v>180</v>
      </c>
      <c r="AM1031" s="19">
        <f>IF(Abschlüsse[[#This Row],[Ergeb]]="ET","",SQRT(($AF1031-$AK1031)^2+($AG1031-$AL1031)^2))</f>
        <v>0</v>
      </c>
      <c r="AO1031" s="13"/>
      <c r="AP1031" s="13"/>
      <c r="AQ1031" s="19" t="str">
        <f t="shared" si="64"/>
        <v/>
      </c>
      <c r="AU1031" s="19" t="str">
        <f t="shared" si="65"/>
        <v/>
      </c>
    </row>
    <row r="1032" spans="3:47" ht="25.05" customHeight="1">
      <c r="C1032" s="17" t="str">
        <f>IF($A1032="","",IF(VLOOKUP($A1032,Spiele!$A$2:$D$16,3,FALSE)=$B1032,"H","G"))</f>
        <v/>
      </c>
      <c r="D1032" s="17" t="str">
        <f>IF($B1032="","",IF(VLOOKUP($A1032,Spiele!$A$2:$F$16,3,FALSE)=$B1032,VLOOKUP($A1032,Spiele!$A$2:$F$16,4,FALSE),VLOOKUP($A1032,Spiele!$A$2:$F$16,3,FALSE)))</f>
        <v/>
      </c>
      <c r="E1032" s="18">
        <f>IF(Abschlüsse[[#This Row],[Ergeb]]="ET",0,COUNTIFS($A$2:$A1032,$A1032,$B$2:$B1032,$B1032,$L$2:$L1032,"&lt;&gt;ET"))</f>
        <v>0</v>
      </c>
      <c r="F1032" s="11"/>
      <c r="G1032" s="12"/>
      <c r="H1032" s="18">
        <f>COUNTIFS('Rote Karten'!$A$2:$A$4,$A1032,'Rote Karten'!$D$2:$D$4,"&lt;&gt;"&amp;$B1032,'Rote Karten'!$B$2:$B$4,"&lt;"&amp;$F1032,'Rote Karten'!$C$2:$C$4,"&lt;="&amp;$G1032)-COUNTIFS('Rote Karten'!$A$2:$A$4,$A1032,'Rote Karten'!$D$2:$D$4,$B1032,'Rote Karten'!$B$2:$B$4,"&lt;"&amp;$F1032,'Rote Karten'!$C$2:$C$4,"&lt;="&amp;$G1032)</f>
        <v>0</v>
      </c>
      <c r="I1032" s="17" t="str">
        <f>IF(OR($L1032="Tor",$L1032="ET"),_xlfn.IFNA(IF(VLOOKUP($A1032,Spiele!$A$2:$C$16,3,FALSE)=$B1032,COUNTIFS($L$2:$L1032,"Tor",$B$2:$B1032,$B1032,$A$2:$A1032,$A1032)+COUNTIFS($L$2:$L1032,"ET",$B$2:$B1032,$B1032,$A$2:$A1032,$A1032)&amp;":"&amp;COUNTIFS($L$2:$L1032,"Tor",$B$2:$B1032,"&lt;&gt;"&amp;$B1032,$A$2:$A1032,$A1032)+COUNTIFS($L$2:$L1032,"ET",$B$2:$B1032,"&lt;&gt;"&amp;$B1032,$A$2:$A1032,$A1032),COUNTIFS($L$2:$L1032,"Tor",$B$2:$B1032,"&lt;&gt;"&amp;$B1032,$A$2:$A1032,$A1032)+COUNTIFS($L$2:$L1032,"ET",$B$2:$B1032,"&lt;&gt;"&amp;$B1032,$A$2:$A1032,$A1032)&amp;":"&amp;COUNTIFS($L$2:$L1032,"Tor",$B$2:$B1032,$B1032,$A$2:$A1032,$A1032)+COUNTIFS($L$2:$L1032,"ET",$B$2:$B1032,$B1032,$A$2:$A1032,$A1032)),""),"")</f>
        <v/>
      </c>
      <c r="J1032" s="18" t="str">
        <f>_xlfn.IFNA(IF(VLOOKUP($A1032,Spiele!$A$2:$D$16,3,FALSE)=$B1032,(COUNTIFS($L$1:$L1031,"Tor",$B$1:$B1031,$B1032,$A$1:$A1031,$A1032)+COUNTIFS($L$1:$L1031,"ET",$B$1:$B1031,$B1032,$A$1:$A1031,$A1032))-(COUNTIFS($L$1:$L1031,"Tor",$B$1:$B1031,"&lt;&gt;"&amp;$B1032,$A$1:$A1031,$A1032)+COUNTIFS($L$1:$L1031,"ET",$B$1:$B1031,"&lt;&gt;"&amp;$B1032,$A$1:$A1031,$A1032)),(COUNTIFS($L$1:$L1031,"Tor",$B$1:$B1031,$B1032,$A$1:$A1031,$A1032)+COUNTIFS($L$1:$L1031,"ET",$B$1:$B1031,$B1032,$A$1:$A1031,$A1032))-(COUNTIFS($L$1:$L1031,"Tor",$B$1:$B1031,"&lt;&gt;"&amp;$B1032,$A$1:$A1031,$A1032)+COUNTIFS($L$1:$L1031,"ET",$B$1:$B1031,"&lt;&gt;"&amp;$B1032,$A$1:$A1031,$A1032))),"")</f>
        <v/>
      </c>
      <c r="O1032" s="17"/>
      <c r="AC1032" s="14"/>
      <c r="AD1032" s="14"/>
      <c r="AE1032" s="18"/>
      <c r="AH1032" s="19">
        <f t="shared" si="66"/>
        <v>0</v>
      </c>
      <c r="AI1032" s="19">
        <f t="shared" si="67"/>
        <v>180</v>
      </c>
      <c r="AM1032" s="19">
        <f>IF(Abschlüsse[[#This Row],[Ergeb]]="ET","",SQRT(($AF1032-$AK1032)^2+($AG1032-$AL1032)^2))</f>
        <v>0</v>
      </c>
      <c r="AO1032" s="13"/>
      <c r="AP1032" s="13"/>
      <c r="AQ1032" s="19" t="str">
        <f t="shared" si="64"/>
        <v/>
      </c>
      <c r="AU1032" s="19" t="str">
        <f t="shared" si="65"/>
        <v/>
      </c>
    </row>
    <row r="1033" spans="3:47" ht="25.05" customHeight="1">
      <c r="C1033" s="17" t="str">
        <f>IF($A1033="","",IF(VLOOKUP($A1033,Spiele!$A$2:$D$16,3,FALSE)=$B1033,"H","G"))</f>
        <v/>
      </c>
      <c r="D1033" s="17" t="str">
        <f>IF($B1033="","",IF(VLOOKUP($A1033,Spiele!$A$2:$F$16,3,FALSE)=$B1033,VLOOKUP($A1033,Spiele!$A$2:$F$16,4,FALSE),VLOOKUP($A1033,Spiele!$A$2:$F$16,3,FALSE)))</f>
        <v/>
      </c>
      <c r="E1033" s="18">
        <f>IF(Abschlüsse[[#This Row],[Ergeb]]="ET",0,COUNTIFS($A$2:$A1033,$A1033,$B$2:$B1033,$B1033,$L$2:$L1033,"&lt;&gt;ET"))</f>
        <v>0</v>
      </c>
      <c r="F1033" s="11"/>
      <c r="G1033" s="12"/>
      <c r="H1033" s="18">
        <f>COUNTIFS('Rote Karten'!$A$2:$A$4,$A1033,'Rote Karten'!$D$2:$D$4,"&lt;&gt;"&amp;$B1033,'Rote Karten'!$B$2:$B$4,"&lt;"&amp;$F1033,'Rote Karten'!$C$2:$C$4,"&lt;="&amp;$G1033)-COUNTIFS('Rote Karten'!$A$2:$A$4,$A1033,'Rote Karten'!$D$2:$D$4,$B1033,'Rote Karten'!$B$2:$B$4,"&lt;"&amp;$F1033,'Rote Karten'!$C$2:$C$4,"&lt;="&amp;$G1033)</f>
        <v>0</v>
      </c>
      <c r="I1033" s="17" t="str">
        <f>IF(OR($L1033="Tor",$L1033="ET"),_xlfn.IFNA(IF(VLOOKUP($A1033,Spiele!$A$2:$C$16,3,FALSE)=$B1033,COUNTIFS($L$2:$L1033,"Tor",$B$2:$B1033,$B1033,$A$2:$A1033,$A1033)+COUNTIFS($L$2:$L1033,"ET",$B$2:$B1033,$B1033,$A$2:$A1033,$A1033)&amp;":"&amp;COUNTIFS($L$2:$L1033,"Tor",$B$2:$B1033,"&lt;&gt;"&amp;$B1033,$A$2:$A1033,$A1033)+COUNTIFS($L$2:$L1033,"ET",$B$2:$B1033,"&lt;&gt;"&amp;$B1033,$A$2:$A1033,$A1033),COUNTIFS($L$2:$L1033,"Tor",$B$2:$B1033,"&lt;&gt;"&amp;$B1033,$A$2:$A1033,$A1033)+COUNTIFS($L$2:$L1033,"ET",$B$2:$B1033,"&lt;&gt;"&amp;$B1033,$A$2:$A1033,$A1033)&amp;":"&amp;COUNTIFS($L$2:$L1033,"Tor",$B$2:$B1033,$B1033,$A$2:$A1033,$A1033)+COUNTIFS($L$2:$L1033,"ET",$B$2:$B1033,$B1033,$A$2:$A1033,$A1033)),""),"")</f>
        <v/>
      </c>
      <c r="J1033" s="18" t="str">
        <f>_xlfn.IFNA(IF(VLOOKUP($A1033,Spiele!$A$2:$D$16,3,FALSE)=$B1033,(COUNTIFS($L$1:$L1032,"Tor",$B$1:$B1032,$B1033,$A$1:$A1032,$A1033)+COUNTIFS($L$1:$L1032,"ET",$B$1:$B1032,$B1033,$A$1:$A1032,$A1033))-(COUNTIFS($L$1:$L1032,"Tor",$B$1:$B1032,"&lt;&gt;"&amp;$B1033,$A$1:$A1032,$A1033)+COUNTIFS($L$1:$L1032,"ET",$B$1:$B1032,"&lt;&gt;"&amp;$B1033,$A$1:$A1032,$A1033)),(COUNTIFS($L$1:$L1032,"Tor",$B$1:$B1032,$B1033,$A$1:$A1032,$A1033)+COUNTIFS($L$1:$L1032,"ET",$B$1:$B1032,$B1033,$A$1:$A1032,$A1033))-(COUNTIFS($L$1:$L1032,"Tor",$B$1:$B1032,"&lt;&gt;"&amp;$B1033,$A$1:$A1032,$A1033)+COUNTIFS($L$1:$L1032,"ET",$B$1:$B1032,"&lt;&gt;"&amp;$B1033,$A$1:$A1032,$A1033))),"")</f>
        <v/>
      </c>
      <c r="O1033" s="17"/>
      <c r="AC1033" s="14"/>
      <c r="AD1033" s="14"/>
      <c r="AE1033" s="18"/>
      <c r="AH1033" s="19">
        <f t="shared" si="66"/>
        <v>0</v>
      </c>
      <c r="AI1033" s="19">
        <f t="shared" si="67"/>
        <v>180</v>
      </c>
      <c r="AM1033" s="19">
        <f>IF(Abschlüsse[[#This Row],[Ergeb]]="ET","",SQRT(($AF1033-$AK1033)^2+($AG1033-$AL1033)^2))</f>
        <v>0</v>
      </c>
      <c r="AO1033" s="13"/>
      <c r="AP1033" s="13"/>
      <c r="AQ1033" s="19" t="str">
        <f t="shared" si="64"/>
        <v/>
      </c>
      <c r="AU1033" s="19" t="str">
        <f t="shared" si="65"/>
        <v/>
      </c>
    </row>
    <row r="1034" spans="3:47" ht="25.05" customHeight="1">
      <c r="C1034" s="17" t="str">
        <f>IF($A1034="","",IF(VLOOKUP($A1034,Spiele!$A$2:$D$16,3,FALSE)=$B1034,"H","G"))</f>
        <v/>
      </c>
      <c r="D1034" s="17" t="str">
        <f>IF($B1034="","",IF(VLOOKUP($A1034,Spiele!$A$2:$F$16,3,FALSE)=$B1034,VLOOKUP($A1034,Spiele!$A$2:$F$16,4,FALSE),VLOOKUP($A1034,Spiele!$A$2:$F$16,3,FALSE)))</f>
        <v/>
      </c>
      <c r="E1034" s="18">
        <f>IF(Abschlüsse[[#This Row],[Ergeb]]="ET",0,COUNTIFS($A$2:$A1034,$A1034,$B$2:$B1034,$B1034,$L$2:$L1034,"&lt;&gt;ET"))</f>
        <v>0</v>
      </c>
      <c r="F1034" s="11"/>
      <c r="G1034" s="12"/>
      <c r="H1034" s="18">
        <f>COUNTIFS('Rote Karten'!$A$2:$A$4,$A1034,'Rote Karten'!$D$2:$D$4,"&lt;&gt;"&amp;$B1034,'Rote Karten'!$B$2:$B$4,"&lt;"&amp;$F1034,'Rote Karten'!$C$2:$C$4,"&lt;="&amp;$G1034)-COUNTIFS('Rote Karten'!$A$2:$A$4,$A1034,'Rote Karten'!$D$2:$D$4,$B1034,'Rote Karten'!$B$2:$B$4,"&lt;"&amp;$F1034,'Rote Karten'!$C$2:$C$4,"&lt;="&amp;$G1034)</f>
        <v>0</v>
      </c>
      <c r="I1034" s="17" t="str">
        <f>IF(OR($L1034="Tor",$L1034="ET"),_xlfn.IFNA(IF(VLOOKUP($A1034,Spiele!$A$2:$C$16,3,FALSE)=$B1034,COUNTIFS($L$2:$L1034,"Tor",$B$2:$B1034,$B1034,$A$2:$A1034,$A1034)+COUNTIFS($L$2:$L1034,"ET",$B$2:$B1034,$B1034,$A$2:$A1034,$A1034)&amp;":"&amp;COUNTIFS($L$2:$L1034,"Tor",$B$2:$B1034,"&lt;&gt;"&amp;$B1034,$A$2:$A1034,$A1034)+COUNTIFS($L$2:$L1034,"ET",$B$2:$B1034,"&lt;&gt;"&amp;$B1034,$A$2:$A1034,$A1034),COUNTIFS($L$2:$L1034,"Tor",$B$2:$B1034,"&lt;&gt;"&amp;$B1034,$A$2:$A1034,$A1034)+COUNTIFS($L$2:$L1034,"ET",$B$2:$B1034,"&lt;&gt;"&amp;$B1034,$A$2:$A1034,$A1034)&amp;":"&amp;COUNTIFS($L$2:$L1034,"Tor",$B$2:$B1034,$B1034,$A$2:$A1034,$A1034)+COUNTIFS($L$2:$L1034,"ET",$B$2:$B1034,$B1034,$A$2:$A1034,$A1034)),""),"")</f>
        <v/>
      </c>
      <c r="J1034" s="18" t="str">
        <f>_xlfn.IFNA(IF(VLOOKUP($A1034,Spiele!$A$2:$D$16,3,FALSE)=$B1034,(COUNTIFS($L$1:$L1033,"Tor",$B$1:$B1033,$B1034,$A$1:$A1033,$A1034)+COUNTIFS($L$1:$L1033,"ET",$B$1:$B1033,$B1034,$A$1:$A1033,$A1034))-(COUNTIFS($L$1:$L1033,"Tor",$B$1:$B1033,"&lt;&gt;"&amp;$B1034,$A$1:$A1033,$A1034)+COUNTIFS($L$1:$L1033,"ET",$B$1:$B1033,"&lt;&gt;"&amp;$B1034,$A$1:$A1033,$A1034)),(COUNTIFS($L$1:$L1033,"Tor",$B$1:$B1033,$B1034,$A$1:$A1033,$A1034)+COUNTIFS($L$1:$L1033,"ET",$B$1:$B1033,$B1034,$A$1:$A1033,$A1034))-(COUNTIFS($L$1:$L1033,"Tor",$B$1:$B1033,"&lt;&gt;"&amp;$B1034,$A$1:$A1033,$A1034)+COUNTIFS($L$1:$L1033,"ET",$B$1:$B1033,"&lt;&gt;"&amp;$B1034,$A$1:$A1033,$A1034))),"")</f>
        <v/>
      </c>
      <c r="O1034" s="17"/>
      <c r="AC1034" s="14"/>
      <c r="AD1034" s="14"/>
      <c r="AE1034" s="18"/>
      <c r="AH1034" s="19">
        <f t="shared" si="66"/>
        <v>0</v>
      </c>
      <c r="AI1034" s="19">
        <f t="shared" si="67"/>
        <v>180</v>
      </c>
      <c r="AM1034" s="19">
        <f>IF(Abschlüsse[[#This Row],[Ergeb]]="ET","",SQRT(($AF1034-$AK1034)^2+($AG1034-$AL1034)^2))</f>
        <v>0</v>
      </c>
      <c r="AO1034" s="13"/>
      <c r="AP1034" s="13"/>
      <c r="AQ1034" s="19" t="str">
        <f t="shared" si="64"/>
        <v/>
      </c>
      <c r="AU1034" s="19" t="str">
        <f t="shared" si="65"/>
        <v/>
      </c>
    </row>
    <row r="1035" spans="3:47" ht="25.05" customHeight="1">
      <c r="C1035" s="17" t="str">
        <f>IF($A1035="","",IF(VLOOKUP($A1035,Spiele!$A$2:$D$16,3,FALSE)=$B1035,"H","G"))</f>
        <v/>
      </c>
      <c r="D1035" s="17" t="str">
        <f>IF($B1035="","",IF(VLOOKUP($A1035,Spiele!$A$2:$F$16,3,FALSE)=$B1035,VLOOKUP($A1035,Spiele!$A$2:$F$16,4,FALSE),VLOOKUP($A1035,Spiele!$A$2:$F$16,3,FALSE)))</f>
        <v/>
      </c>
      <c r="E1035" s="18">
        <f>IF(Abschlüsse[[#This Row],[Ergeb]]="ET",0,COUNTIFS($A$2:$A1035,$A1035,$B$2:$B1035,$B1035,$L$2:$L1035,"&lt;&gt;ET"))</f>
        <v>0</v>
      </c>
      <c r="F1035" s="11"/>
      <c r="G1035" s="12"/>
      <c r="H1035" s="18">
        <f>COUNTIFS('Rote Karten'!$A$2:$A$4,$A1035,'Rote Karten'!$D$2:$D$4,"&lt;&gt;"&amp;$B1035,'Rote Karten'!$B$2:$B$4,"&lt;"&amp;$F1035,'Rote Karten'!$C$2:$C$4,"&lt;="&amp;$G1035)-COUNTIFS('Rote Karten'!$A$2:$A$4,$A1035,'Rote Karten'!$D$2:$D$4,$B1035,'Rote Karten'!$B$2:$B$4,"&lt;"&amp;$F1035,'Rote Karten'!$C$2:$C$4,"&lt;="&amp;$G1035)</f>
        <v>0</v>
      </c>
      <c r="I1035" s="17" t="str">
        <f>IF(OR($L1035="Tor",$L1035="ET"),_xlfn.IFNA(IF(VLOOKUP($A1035,Spiele!$A$2:$C$16,3,FALSE)=$B1035,COUNTIFS($L$2:$L1035,"Tor",$B$2:$B1035,$B1035,$A$2:$A1035,$A1035)+COUNTIFS($L$2:$L1035,"ET",$B$2:$B1035,$B1035,$A$2:$A1035,$A1035)&amp;":"&amp;COUNTIFS($L$2:$L1035,"Tor",$B$2:$B1035,"&lt;&gt;"&amp;$B1035,$A$2:$A1035,$A1035)+COUNTIFS($L$2:$L1035,"ET",$B$2:$B1035,"&lt;&gt;"&amp;$B1035,$A$2:$A1035,$A1035),COUNTIFS($L$2:$L1035,"Tor",$B$2:$B1035,"&lt;&gt;"&amp;$B1035,$A$2:$A1035,$A1035)+COUNTIFS($L$2:$L1035,"ET",$B$2:$B1035,"&lt;&gt;"&amp;$B1035,$A$2:$A1035,$A1035)&amp;":"&amp;COUNTIFS($L$2:$L1035,"Tor",$B$2:$B1035,$B1035,$A$2:$A1035,$A1035)+COUNTIFS($L$2:$L1035,"ET",$B$2:$B1035,$B1035,$A$2:$A1035,$A1035)),""),"")</f>
        <v/>
      </c>
      <c r="J1035" s="18" t="str">
        <f>_xlfn.IFNA(IF(VLOOKUP($A1035,Spiele!$A$2:$D$16,3,FALSE)=$B1035,(COUNTIFS($L$1:$L1034,"Tor",$B$1:$B1034,$B1035,$A$1:$A1034,$A1035)+COUNTIFS($L$1:$L1034,"ET",$B$1:$B1034,$B1035,$A$1:$A1034,$A1035))-(COUNTIFS($L$1:$L1034,"Tor",$B$1:$B1034,"&lt;&gt;"&amp;$B1035,$A$1:$A1034,$A1035)+COUNTIFS($L$1:$L1034,"ET",$B$1:$B1034,"&lt;&gt;"&amp;$B1035,$A$1:$A1034,$A1035)),(COUNTIFS($L$1:$L1034,"Tor",$B$1:$B1034,$B1035,$A$1:$A1034,$A1035)+COUNTIFS($L$1:$L1034,"ET",$B$1:$B1034,$B1035,$A$1:$A1034,$A1035))-(COUNTIFS($L$1:$L1034,"Tor",$B$1:$B1034,"&lt;&gt;"&amp;$B1035,$A$1:$A1034,$A1035)+COUNTIFS($L$1:$L1034,"ET",$B$1:$B1034,"&lt;&gt;"&amp;$B1035,$A$1:$A1034,$A1035))),"")</f>
        <v/>
      </c>
      <c r="O1035" s="17"/>
      <c r="AC1035" s="14"/>
      <c r="AD1035" s="14"/>
      <c r="AE1035" s="18"/>
      <c r="AH1035" s="19">
        <f t="shared" si="66"/>
        <v>0</v>
      </c>
      <c r="AI1035" s="19">
        <f t="shared" si="67"/>
        <v>180</v>
      </c>
      <c r="AM1035" s="19">
        <f>IF(Abschlüsse[[#This Row],[Ergeb]]="ET","",SQRT(($AF1035-$AK1035)^2+($AG1035-$AL1035)^2))</f>
        <v>0</v>
      </c>
      <c r="AO1035" s="13"/>
      <c r="AP1035" s="13"/>
      <c r="AQ1035" s="19" t="str">
        <f t="shared" si="64"/>
        <v/>
      </c>
      <c r="AU1035" s="19" t="str">
        <f t="shared" si="65"/>
        <v/>
      </c>
    </row>
    <row r="1036" spans="3:47" ht="25.05" customHeight="1">
      <c r="C1036" s="17" t="str">
        <f>IF($A1036="","",IF(VLOOKUP($A1036,Spiele!$A$2:$D$16,3,FALSE)=$B1036,"H","G"))</f>
        <v/>
      </c>
      <c r="D1036" s="17" t="str">
        <f>IF($B1036="","",IF(VLOOKUP($A1036,Spiele!$A$2:$F$16,3,FALSE)=$B1036,VLOOKUP($A1036,Spiele!$A$2:$F$16,4,FALSE),VLOOKUP($A1036,Spiele!$A$2:$F$16,3,FALSE)))</f>
        <v/>
      </c>
      <c r="E1036" s="18">
        <f>IF(Abschlüsse[[#This Row],[Ergeb]]="ET",0,COUNTIFS($A$2:$A1036,$A1036,$B$2:$B1036,$B1036,$L$2:$L1036,"&lt;&gt;ET"))</f>
        <v>0</v>
      </c>
      <c r="F1036" s="11"/>
      <c r="G1036" s="12"/>
      <c r="H1036" s="18">
        <f>COUNTIFS('Rote Karten'!$A$2:$A$4,$A1036,'Rote Karten'!$D$2:$D$4,"&lt;&gt;"&amp;$B1036,'Rote Karten'!$B$2:$B$4,"&lt;"&amp;$F1036,'Rote Karten'!$C$2:$C$4,"&lt;="&amp;$G1036)-COUNTIFS('Rote Karten'!$A$2:$A$4,$A1036,'Rote Karten'!$D$2:$D$4,$B1036,'Rote Karten'!$B$2:$B$4,"&lt;"&amp;$F1036,'Rote Karten'!$C$2:$C$4,"&lt;="&amp;$G1036)</f>
        <v>0</v>
      </c>
      <c r="I1036" s="17" t="str">
        <f>IF(OR($L1036="Tor",$L1036="ET"),_xlfn.IFNA(IF(VLOOKUP($A1036,Spiele!$A$2:$C$16,3,FALSE)=$B1036,COUNTIFS($L$2:$L1036,"Tor",$B$2:$B1036,$B1036,$A$2:$A1036,$A1036)+COUNTIFS($L$2:$L1036,"ET",$B$2:$B1036,$B1036,$A$2:$A1036,$A1036)&amp;":"&amp;COUNTIFS($L$2:$L1036,"Tor",$B$2:$B1036,"&lt;&gt;"&amp;$B1036,$A$2:$A1036,$A1036)+COUNTIFS($L$2:$L1036,"ET",$B$2:$B1036,"&lt;&gt;"&amp;$B1036,$A$2:$A1036,$A1036),COUNTIFS($L$2:$L1036,"Tor",$B$2:$B1036,"&lt;&gt;"&amp;$B1036,$A$2:$A1036,$A1036)+COUNTIFS($L$2:$L1036,"ET",$B$2:$B1036,"&lt;&gt;"&amp;$B1036,$A$2:$A1036,$A1036)&amp;":"&amp;COUNTIFS($L$2:$L1036,"Tor",$B$2:$B1036,$B1036,$A$2:$A1036,$A1036)+COUNTIFS($L$2:$L1036,"ET",$B$2:$B1036,$B1036,$A$2:$A1036,$A1036)),""),"")</f>
        <v/>
      </c>
      <c r="J1036" s="18" t="str">
        <f>_xlfn.IFNA(IF(VLOOKUP($A1036,Spiele!$A$2:$D$16,3,FALSE)=$B1036,(COUNTIFS($L$1:$L1035,"Tor",$B$1:$B1035,$B1036,$A$1:$A1035,$A1036)+COUNTIFS($L$1:$L1035,"ET",$B$1:$B1035,$B1036,$A$1:$A1035,$A1036))-(COUNTIFS($L$1:$L1035,"Tor",$B$1:$B1035,"&lt;&gt;"&amp;$B1036,$A$1:$A1035,$A1036)+COUNTIFS($L$1:$L1035,"ET",$B$1:$B1035,"&lt;&gt;"&amp;$B1036,$A$1:$A1035,$A1036)),(COUNTIFS($L$1:$L1035,"Tor",$B$1:$B1035,$B1036,$A$1:$A1035,$A1036)+COUNTIFS($L$1:$L1035,"ET",$B$1:$B1035,$B1036,$A$1:$A1035,$A1036))-(COUNTIFS($L$1:$L1035,"Tor",$B$1:$B1035,"&lt;&gt;"&amp;$B1036,$A$1:$A1035,$A1036)+COUNTIFS($L$1:$L1035,"ET",$B$1:$B1035,"&lt;&gt;"&amp;$B1036,$A$1:$A1035,$A1036))),"")</f>
        <v/>
      </c>
      <c r="O1036" s="17"/>
      <c r="AC1036" s="14"/>
      <c r="AD1036" s="14"/>
      <c r="AE1036" s="18"/>
      <c r="AH1036" s="19">
        <f t="shared" si="66"/>
        <v>0</v>
      </c>
      <c r="AI1036" s="19">
        <f t="shared" si="67"/>
        <v>180</v>
      </c>
      <c r="AM1036" s="19">
        <f>IF(Abschlüsse[[#This Row],[Ergeb]]="ET","",SQRT(($AF1036-$AK1036)^2+($AG1036-$AL1036)^2))</f>
        <v>0</v>
      </c>
      <c r="AO1036" s="13"/>
      <c r="AP1036" s="13"/>
      <c r="AQ1036" s="19" t="str">
        <f t="shared" si="64"/>
        <v/>
      </c>
      <c r="AU1036" s="19" t="str">
        <f t="shared" si="65"/>
        <v/>
      </c>
    </row>
    <row r="1037" spans="3:47" ht="25.05" customHeight="1">
      <c r="C1037" s="17" t="str">
        <f>IF($A1037="","",IF(VLOOKUP($A1037,Spiele!$A$2:$D$16,3,FALSE)=$B1037,"H","G"))</f>
        <v/>
      </c>
      <c r="D1037" s="17" t="str">
        <f>IF($B1037="","",IF(VLOOKUP($A1037,Spiele!$A$2:$F$16,3,FALSE)=$B1037,VLOOKUP($A1037,Spiele!$A$2:$F$16,4,FALSE),VLOOKUP($A1037,Spiele!$A$2:$F$16,3,FALSE)))</f>
        <v/>
      </c>
      <c r="E1037" s="18">
        <f>IF(Abschlüsse[[#This Row],[Ergeb]]="ET",0,COUNTIFS($A$2:$A1037,$A1037,$B$2:$B1037,$B1037,$L$2:$L1037,"&lt;&gt;ET"))</f>
        <v>0</v>
      </c>
      <c r="F1037" s="11"/>
      <c r="G1037" s="12"/>
      <c r="H1037" s="18">
        <f>COUNTIFS('Rote Karten'!$A$2:$A$4,$A1037,'Rote Karten'!$D$2:$D$4,"&lt;&gt;"&amp;$B1037,'Rote Karten'!$B$2:$B$4,"&lt;"&amp;$F1037,'Rote Karten'!$C$2:$C$4,"&lt;="&amp;$G1037)-COUNTIFS('Rote Karten'!$A$2:$A$4,$A1037,'Rote Karten'!$D$2:$D$4,$B1037,'Rote Karten'!$B$2:$B$4,"&lt;"&amp;$F1037,'Rote Karten'!$C$2:$C$4,"&lt;="&amp;$G1037)</f>
        <v>0</v>
      </c>
      <c r="I1037" s="17" t="str">
        <f>IF(OR($L1037="Tor",$L1037="ET"),_xlfn.IFNA(IF(VLOOKUP($A1037,Spiele!$A$2:$C$16,3,FALSE)=$B1037,COUNTIFS($L$2:$L1037,"Tor",$B$2:$B1037,$B1037,$A$2:$A1037,$A1037)+COUNTIFS($L$2:$L1037,"ET",$B$2:$B1037,$B1037,$A$2:$A1037,$A1037)&amp;":"&amp;COUNTIFS($L$2:$L1037,"Tor",$B$2:$B1037,"&lt;&gt;"&amp;$B1037,$A$2:$A1037,$A1037)+COUNTIFS($L$2:$L1037,"ET",$B$2:$B1037,"&lt;&gt;"&amp;$B1037,$A$2:$A1037,$A1037),COUNTIFS($L$2:$L1037,"Tor",$B$2:$B1037,"&lt;&gt;"&amp;$B1037,$A$2:$A1037,$A1037)+COUNTIFS($L$2:$L1037,"ET",$B$2:$B1037,"&lt;&gt;"&amp;$B1037,$A$2:$A1037,$A1037)&amp;":"&amp;COUNTIFS($L$2:$L1037,"Tor",$B$2:$B1037,$B1037,$A$2:$A1037,$A1037)+COUNTIFS($L$2:$L1037,"ET",$B$2:$B1037,$B1037,$A$2:$A1037,$A1037)),""),"")</f>
        <v/>
      </c>
      <c r="J1037" s="18" t="str">
        <f>_xlfn.IFNA(IF(VLOOKUP($A1037,Spiele!$A$2:$D$16,3,FALSE)=$B1037,(COUNTIFS($L$1:$L1036,"Tor",$B$1:$B1036,$B1037,$A$1:$A1036,$A1037)+COUNTIFS($L$1:$L1036,"ET",$B$1:$B1036,$B1037,$A$1:$A1036,$A1037))-(COUNTIFS($L$1:$L1036,"Tor",$B$1:$B1036,"&lt;&gt;"&amp;$B1037,$A$1:$A1036,$A1037)+COUNTIFS($L$1:$L1036,"ET",$B$1:$B1036,"&lt;&gt;"&amp;$B1037,$A$1:$A1036,$A1037)),(COUNTIFS($L$1:$L1036,"Tor",$B$1:$B1036,$B1037,$A$1:$A1036,$A1037)+COUNTIFS($L$1:$L1036,"ET",$B$1:$B1036,$B1037,$A$1:$A1036,$A1037))-(COUNTIFS($L$1:$L1036,"Tor",$B$1:$B1036,"&lt;&gt;"&amp;$B1037,$A$1:$A1036,$A1037)+COUNTIFS($L$1:$L1036,"ET",$B$1:$B1036,"&lt;&gt;"&amp;$B1037,$A$1:$A1036,$A1037))),"")</f>
        <v/>
      </c>
      <c r="L1037" s="18"/>
      <c r="M1037" s="3"/>
      <c r="O1037" s="17"/>
      <c r="AA1037" s="22"/>
      <c r="AB1037" s="18"/>
      <c r="AC1037" s="14"/>
      <c r="AD1037" s="14"/>
      <c r="AE1037" s="18"/>
      <c r="AH1037" s="19">
        <f t="shared" si="66"/>
        <v>0</v>
      </c>
      <c r="AI1037" s="19">
        <f t="shared" si="67"/>
        <v>180</v>
      </c>
      <c r="AJ1037" s="3"/>
      <c r="AM1037" s="19">
        <f>IF(Abschlüsse[[#This Row],[Ergeb]]="ET","",SQRT(($AF1037-$AK1037)^2+($AG1037-$AL1037)^2))</f>
        <v>0</v>
      </c>
      <c r="AO1037" s="13"/>
      <c r="AP1037" s="13"/>
      <c r="AQ1037" s="19" t="str">
        <f t="shared" si="64"/>
        <v/>
      </c>
      <c r="AU1037" s="19" t="str">
        <f t="shared" si="65"/>
        <v/>
      </c>
    </row>
    <row r="1038" spans="3:47" ht="25.05" customHeight="1">
      <c r="C1038" s="17" t="str">
        <f>IF($A1038="","",IF(VLOOKUP($A1038,Spiele!$A$2:$D$16,3,FALSE)=$B1038,"H","G"))</f>
        <v/>
      </c>
      <c r="D1038" s="17" t="str">
        <f>IF($B1038="","",IF(VLOOKUP($A1038,Spiele!$A$2:$F$16,3,FALSE)=$B1038,VLOOKUP($A1038,Spiele!$A$2:$F$16,4,FALSE),VLOOKUP($A1038,Spiele!$A$2:$F$16,3,FALSE)))</f>
        <v/>
      </c>
      <c r="E1038" s="18">
        <f>IF(Abschlüsse[[#This Row],[Ergeb]]="ET",0,COUNTIFS($A$2:$A1038,$A1038,$B$2:$B1038,$B1038,$L$2:$L1038,"&lt;&gt;ET"))</f>
        <v>0</v>
      </c>
      <c r="F1038" s="11"/>
      <c r="G1038" s="12"/>
      <c r="H1038" s="18">
        <f>COUNTIFS('Rote Karten'!$A$2:$A$4,$A1038,'Rote Karten'!$D$2:$D$4,"&lt;&gt;"&amp;$B1038,'Rote Karten'!$B$2:$B$4,"&lt;"&amp;$F1038,'Rote Karten'!$C$2:$C$4,"&lt;="&amp;$G1038)-COUNTIFS('Rote Karten'!$A$2:$A$4,$A1038,'Rote Karten'!$D$2:$D$4,$B1038,'Rote Karten'!$B$2:$B$4,"&lt;"&amp;$F1038,'Rote Karten'!$C$2:$C$4,"&lt;="&amp;$G1038)</f>
        <v>0</v>
      </c>
      <c r="I1038" s="17" t="str">
        <f>IF(OR($L1038="Tor",$L1038="ET"),_xlfn.IFNA(IF(VLOOKUP($A1038,Spiele!$A$2:$C$16,3,FALSE)=$B1038,COUNTIFS($L$2:$L1038,"Tor",$B$2:$B1038,$B1038,$A$2:$A1038,$A1038)+COUNTIFS($L$2:$L1038,"ET",$B$2:$B1038,$B1038,$A$2:$A1038,$A1038)&amp;":"&amp;COUNTIFS($L$2:$L1038,"Tor",$B$2:$B1038,"&lt;&gt;"&amp;$B1038,$A$2:$A1038,$A1038)+COUNTIFS($L$2:$L1038,"ET",$B$2:$B1038,"&lt;&gt;"&amp;$B1038,$A$2:$A1038,$A1038),COUNTIFS($L$2:$L1038,"Tor",$B$2:$B1038,"&lt;&gt;"&amp;$B1038,$A$2:$A1038,$A1038)+COUNTIFS($L$2:$L1038,"ET",$B$2:$B1038,"&lt;&gt;"&amp;$B1038,$A$2:$A1038,$A1038)&amp;":"&amp;COUNTIFS($L$2:$L1038,"Tor",$B$2:$B1038,$B1038,$A$2:$A1038,$A1038)+COUNTIFS($L$2:$L1038,"ET",$B$2:$B1038,$B1038,$A$2:$A1038,$A1038)),""),"")</f>
        <v/>
      </c>
      <c r="J1038" s="18" t="str">
        <f>_xlfn.IFNA(IF(VLOOKUP($A1038,Spiele!$A$2:$D$16,3,FALSE)=$B1038,(COUNTIFS($L$1:$L1037,"Tor",$B$1:$B1037,$B1038,$A$1:$A1037,$A1038)+COUNTIFS($L$1:$L1037,"ET",$B$1:$B1037,$B1038,$A$1:$A1037,$A1038))-(COUNTIFS($L$1:$L1037,"Tor",$B$1:$B1037,"&lt;&gt;"&amp;$B1038,$A$1:$A1037,$A1038)+COUNTIFS($L$1:$L1037,"ET",$B$1:$B1037,"&lt;&gt;"&amp;$B1038,$A$1:$A1037,$A1038)),(COUNTIFS($L$1:$L1037,"Tor",$B$1:$B1037,$B1038,$A$1:$A1037,$A1038)+COUNTIFS($L$1:$L1037,"ET",$B$1:$B1037,$B1038,$A$1:$A1037,$A1038))-(COUNTIFS($L$1:$L1037,"Tor",$B$1:$B1037,"&lt;&gt;"&amp;$B1038,$A$1:$A1037,$A1038)+COUNTIFS($L$1:$L1037,"ET",$B$1:$B1037,"&lt;&gt;"&amp;$B1038,$A$1:$A1037,$A1038))),"")</f>
        <v/>
      </c>
      <c r="O1038" s="17"/>
      <c r="AC1038" s="14"/>
      <c r="AD1038" s="14"/>
      <c r="AE1038" s="18"/>
      <c r="AH1038" s="19">
        <f t="shared" si="66"/>
        <v>0</v>
      </c>
      <c r="AI1038" s="19">
        <f t="shared" si="67"/>
        <v>180</v>
      </c>
      <c r="AM1038" s="19">
        <f>IF(Abschlüsse[[#This Row],[Ergeb]]="ET","",SQRT(($AF1038-$AK1038)^2+($AG1038-$AL1038)^2))</f>
        <v>0</v>
      </c>
      <c r="AO1038" s="13"/>
      <c r="AP1038" s="13"/>
      <c r="AQ1038" s="19" t="str">
        <f t="shared" si="64"/>
        <v/>
      </c>
      <c r="AU1038" s="19" t="str">
        <f t="shared" si="65"/>
        <v/>
      </c>
    </row>
    <row r="1039" spans="3:47" ht="25.05" customHeight="1">
      <c r="C1039" s="17" t="str">
        <f>IF($A1039="","",IF(VLOOKUP($A1039,Spiele!$A$2:$D$16,3,FALSE)=$B1039,"H","G"))</f>
        <v/>
      </c>
      <c r="D1039" s="17" t="str">
        <f>IF($B1039="","",IF(VLOOKUP($A1039,Spiele!$A$2:$F$16,3,FALSE)=$B1039,VLOOKUP($A1039,Spiele!$A$2:$F$16,4,FALSE),VLOOKUP($A1039,Spiele!$A$2:$F$16,3,FALSE)))</f>
        <v/>
      </c>
      <c r="E1039" s="18">
        <f>IF(Abschlüsse[[#This Row],[Ergeb]]="ET",0,COUNTIFS($A$2:$A1039,$A1039,$B$2:$B1039,$B1039,$L$2:$L1039,"&lt;&gt;ET"))</f>
        <v>0</v>
      </c>
      <c r="F1039" s="11"/>
      <c r="G1039" s="12"/>
      <c r="H1039" s="18">
        <f>COUNTIFS('Rote Karten'!$A$2:$A$4,$A1039,'Rote Karten'!$D$2:$D$4,"&lt;&gt;"&amp;$B1039,'Rote Karten'!$B$2:$B$4,"&lt;"&amp;$F1039,'Rote Karten'!$C$2:$C$4,"&lt;="&amp;$G1039)-COUNTIFS('Rote Karten'!$A$2:$A$4,$A1039,'Rote Karten'!$D$2:$D$4,$B1039,'Rote Karten'!$B$2:$B$4,"&lt;"&amp;$F1039,'Rote Karten'!$C$2:$C$4,"&lt;="&amp;$G1039)</f>
        <v>0</v>
      </c>
      <c r="I1039" s="17" t="str">
        <f>IF(OR($L1039="Tor",$L1039="ET"),_xlfn.IFNA(IF(VLOOKUP($A1039,Spiele!$A$2:$C$16,3,FALSE)=$B1039,COUNTIFS($L$2:$L1039,"Tor",$B$2:$B1039,$B1039,$A$2:$A1039,$A1039)+COUNTIFS($L$2:$L1039,"ET",$B$2:$B1039,$B1039,$A$2:$A1039,$A1039)&amp;":"&amp;COUNTIFS($L$2:$L1039,"Tor",$B$2:$B1039,"&lt;&gt;"&amp;$B1039,$A$2:$A1039,$A1039)+COUNTIFS($L$2:$L1039,"ET",$B$2:$B1039,"&lt;&gt;"&amp;$B1039,$A$2:$A1039,$A1039),COUNTIFS($L$2:$L1039,"Tor",$B$2:$B1039,"&lt;&gt;"&amp;$B1039,$A$2:$A1039,$A1039)+COUNTIFS($L$2:$L1039,"ET",$B$2:$B1039,"&lt;&gt;"&amp;$B1039,$A$2:$A1039,$A1039)&amp;":"&amp;COUNTIFS($L$2:$L1039,"Tor",$B$2:$B1039,$B1039,$A$2:$A1039,$A1039)+COUNTIFS($L$2:$L1039,"ET",$B$2:$B1039,$B1039,$A$2:$A1039,$A1039)),""),"")</f>
        <v/>
      </c>
      <c r="J1039" s="18" t="str">
        <f>_xlfn.IFNA(IF(VLOOKUP($A1039,Spiele!$A$2:$D$16,3,FALSE)=$B1039,(COUNTIFS($L$1:$L1038,"Tor",$B$1:$B1038,$B1039,$A$1:$A1038,$A1039)+COUNTIFS($L$1:$L1038,"ET",$B$1:$B1038,$B1039,$A$1:$A1038,$A1039))-(COUNTIFS($L$1:$L1038,"Tor",$B$1:$B1038,"&lt;&gt;"&amp;$B1039,$A$1:$A1038,$A1039)+COUNTIFS($L$1:$L1038,"ET",$B$1:$B1038,"&lt;&gt;"&amp;$B1039,$A$1:$A1038,$A1039)),(COUNTIFS($L$1:$L1038,"Tor",$B$1:$B1038,$B1039,$A$1:$A1038,$A1039)+COUNTIFS($L$1:$L1038,"ET",$B$1:$B1038,$B1039,$A$1:$A1038,$A1039))-(COUNTIFS($L$1:$L1038,"Tor",$B$1:$B1038,"&lt;&gt;"&amp;$B1039,$A$1:$A1038,$A1039)+COUNTIFS($L$1:$L1038,"ET",$B$1:$B1038,"&lt;&gt;"&amp;$B1039,$A$1:$A1038,$A1039))),"")</f>
        <v/>
      </c>
      <c r="O1039" s="17"/>
      <c r="AC1039" s="14"/>
      <c r="AD1039" s="14"/>
      <c r="AE1039" s="18"/>
      <c r="AH1039" s="19">
        <f t="shared" si="66"/>
        <v>0</v>
      </c>
      <c r="AI1039" s="19">
        <f t="shared" si="67"/>
        <v>180</v>
      </c>
      <c r="AM1039" s="19">
        <f>IF(Abschlüsse[[#This Row],[Ergeb]]="ET","",SQRT(($AF1039-$AK1039)^2+($AG1039-$AL1039)^2))</f>
        <v>0</v>
      </c>
      <c r="AO1039" s="13"/>
      <c r="AP1039" s="13"/>
      <c r="AQ1039" s="19" t="str">
        <f t="shared" si="64"/>
        <v/>
      </c>
      <c r="AU1039" s="19" t="str">
        <f t="shared" si="65"/>
        <v/>
      </c>
    </row>
    <row r="1040" spans="3:47" ht="25.05" customHeight="1">
      <c r="C1040" s="17" t="str">
        <f>IF($A1040="","",IF(VLOOKUP($A1040,Spiele!$A$2:$D$16,3,FALSE)=$B1040,"H","G"))</f>
        <v/>
      </c>
      <c r="D1040" s="17" t="str">
        <f>IF($B1040="","",IF(VLOOKUP($A1040,Spiele!$A$2:$F$16,3,FALSE)=$B1040,VLOOKUP($A1040,Spiele!$A$2:$F$16,4,FALSE),VLOOKUP($A1040,Spiele!$A$2:$F$16,3,FALSE)))</f>
        <v/>
      </c>
      <c r="E1040" s="18">
        <f>IF(Abschlüsse[[#This Row],[Ergeb]]="ET",0,COUNTIFS($A$2:$A1040,$A1040,$B$2:$B1040,$B1040,$L$2:$L1040,"&lt;&gt;ET"))</f>
        <v>0</v>
      </c>
      <c r="F1040" s="11"/>
      <c r="G1040" s="12"/>
      <c r="H1040" s="18">
        <f>COUNTIFS('Rote Karten'!$A$2:$A$4,$A1040,'Rote Karten'!$D$2:$D$4,"&lt;&gt;"&amp;$B1040,'Rote Karten'!$B$2:$B$4,"&lt;"&amp;$F1040,'Rote Karten'!$C$2:$C$4,"&lt;="&amp;$G1040)-COUNTIFS('Rote Karten'!$A$2:$A$4,$A1040,'Rote Karten'!$D$2:$D$4,$B1040,'Rote Karten'!$B$2:$B$4,"&lt;"&amp;$F1040,'Rote Karten'!$C$2:$C$4,"&lt;="&amp;$G1040)</f>
        <v>0</v>
      </c>
      <c r="I1040" s="17" t="str">
        <f>IF(OR($L1040="Tor",$L1040="ET"),_xlfn.IFNA(IF(VLOOKUP($A1040,Spiele!$A$2:$C$16,3,FALSE)=$B1040,COUNTIFS($L$2:$L1040,"Tor",$B$2:$B1040,$B1040,$A$2:$A1040,$A1040)+COUNTIFS($L$2:$L1040,"ET",$B$2:$B1040,$B1040,$A$2:$A1040,$A1040)&amp;":"&amp;COUNTIFS($L$2:$L1040,"Tor",$B$2:$B1040,"&lt;&gt;"&amp;$B1040,$A$2:$A1040,$A1040)+COUNTIFS($L$2:$L1040,"ET",$B$2:$B1040,"&lt;&gt;"&amp;$B1040,$A$2:$A1040,$A1040),COUNTIFS($L$2:$L1040,"Tor",$B$2:$B1040,"&lt;&gt;"&amp;$B1040,$A$2:$A1040,$A1040)+COUNTIFS($L$2:$L1040,"ET",$B$2:$B1040,"&lt;&gt;"&amp;$B1040,$A$2:$A1040,$A1040)&amp;":"&amp;COUNTIFS($L$2:$L1040,"Tor",$B$2:$B1040,$B1040,$A$2:$A1040,$A1040)+COUNTIFS($L$2:$L1040,"ET",$B$2:$B1040,$B1040,$A$2:$A1040,$A1040)),""),"")</f>
        <v/>
      </c>
      <c r="J1040" s="18" t="str">
        <f>_xlfn.IFNA(IF(VLOOKUP($A1040,Spiele!$A$2:$D$16,3,FALSE)=$B1040,(COUNTIFS($L$1:$L1039,"Tor",$B$1:$B1039,$B1040,$A$1:$A1039,$A1040)+COUNTIFS($L$1:$L1039,"ET",$B$1:$B1039,$B1040,$A$1:$A1039,$A1040))-(COUNTIFS($L$1:$L1039,"Tor",$B$1:$B1039,"&lt;&gt;"&amp;$B1040,$A$1:$A1039,$A1040)+COUNTIFS($L$1:$L1039,"ET",$B$1:$B1039,"&lt;&gt;"&amp;$B1040,$A$1:$A1039,$A1040)),(COUNTIFS($L$1:$L1039,"Tor",$B$1:$B1039,$B1040,$A$1:$A1039,$A1040)+COUNTIFS($L$1:$L1039,"ET",$B$1:$B1039,$B1040,$A$1:$A1039,$A1040))-(COUNTIFS($L$1:$L1039,"Tor",$B$1:$B1039,"&lt;&gt;"&amp;$B1040,$A$1:$A1039,$A1040)+COUNTIFS($L$1:$L1039,"ET",$B$1:$B1039,"&lt;&gt;"&amp;$B1040,$A$1:$A1039,$A1040))),"")</f>
        <v/>
      </c>
      <c r="O1040" s="17"/>
      <c r="AC1040" s="14"/>
      <c r="AD1040" s="14"/>
      <c r="AE1040" s="18"/>
      <c r="AH1040" s="19">
        <f t="shared" si="66"/>
        <v>0</v>
      </c>
      <c r="AI1040" s="19">
        <f t="shared" si="67"/>
        <v>180</v>
      </c>
      <c r="AM1040" s="19">
        <f>IF(Abschlüsse[[#This Row],[Ergeb]]="ET","",SQRT(($AF1040-$AK1040)^2+($AG1040-$AL1040)^2))</f>
        <v>0</v>
      </c>
      <c r="AO1040" s="13"/>
      <c r="AP1040" s="13"/>
      <c r="AQ1040" s="19" t="str">
        <f t="shared" si="64"/>
        <v/>
      </c>
      <c r="AU1040" s="19" t="str">
        <f t="shared" si="65"/>
        <v/>
      </c>
    </row>
    <row r="1041" spans="3:47" ht="25.05" customHeight="1">
      <c r="C1041" s="17" t="str">
        <f>IF($A1041="","",IF(VLOOKUP($A1041,Spiele!$A$2:$D$16,3,FALSE)=$B1041,"H","G"))</f>
        <v/>
      </c>
      <c r="D1041" s="17" t="str">
        <f>IF($B1041="","",IF(VLOOKUP($A1041,Spiele!$A$2:$F$16,3,FALSE)=$B1041,VLOOKUP($A1041,Spiele!$A$2:$F$16,4,FALSE),VLOOKUP($A1041,Spiele!$A$2:$F$16,3,FALSE)))</f>
        <v/>
      </c>
      <c r="E1041" s="18">
        <f>IF(Abschlüsse[[#This Row],[Ergeb]]="ET",0,COUNTIFS($A$2:$A1041,$A1041,$B$2:$B1041,$B1041,$L$2:$L1041,"&lt;&gt;ET"))</f>
        <v>0</v>
      </c>
      <c r="F1041" s="11"/>
      <c r="G1041" s="12"/>
      <c r="H1041" s="18">
        <f>COUNTIFS('Rote Karten'!$A$2:$A$4,$A1041,'Rote Karten'!$D$2:$D$4,"&lt;&gt;"&amp;$B1041,'Rote Karten'!$B$2:$B$4,"&lt;"&amp;$F1041,'Rote Karten'!$C$2:$C$4,"&lt;="&amp;$G1041)-COUNTIFS('Rote Karten'!$A$2:$A$4,$A1041,'Rote Karten'!$D$2:$D$4,$B1041,'Rote Karten'!$B$2:$B$4,"&lt;"&amp;$F1041,'Rote Karten'!$C$2:$C$4,"&lt;="&amp;$G1041)</f>
        <v>0</v>
      </c>
      <c r="I1041" s="17" t="str">
        <f>IF(OR($L1041="Tor",$L1041="ET"),_xlfn.IFNA(IF(VLOOKUP($A1041,Spiele!$A$2:$C$16,3,FALSE)=$B1041,COUNTIFS($L$2:$L1041,"Tor",$B$2:$B1041,$B1041,$A$2:$A1041,$A1041)+COUNTIFS($L$2:$L1041,"ET",$B$2:$B1041,$B1041,$A$2:$A1041,$A1041)&amp;":"&amp;COUNTIFS($L$2:$L1041,"Tor",$B$2:$B1041,"&lt;&gt;"&amp;$B1041,$A$2:$A1041,$A1041)+COUNTIFS($L$2:$L1041,"ET",$B$2:$B1041,"&lt;&gt;"&amp;$B1041,$A$2:$A1041,$A1041),COUNTIFS($L$2:$L1041,"Tor",$B$2:$B1041,"&lt;&gt;"&amp;$B1041,$A$2:$A1041,$A1041)+COUNTIFS($L$2:$L1041,"ET",$B$2:$B1041,"&lt;&gt;"&amp;$B1041,$A$2:$A1041,$A1041)&amp;":"&amp;COUNTIFS($L$2:$L1041,"Tor",$B$2:$B1041,$B1041,$A$2:$A1041,$A1041)+COUNTIFS($L$2:$L1041,"ET",$B$2:$B1041,$B1041,$A$2:$A1041,$A1041)),""),"")</f>
        <v/>
      </c>
      <c r="J1041" s="18" t="str">
        <f>_xlfn.IFNA(IF(VLOOKUP($A1041,Spiele!$A$2:$D$16,3,FALSE)=$B1041,(COUNTIFS($L$1:$L1040,"Tor",$B$1:$B1040,$B1041,$A$1:$A1040,$A1041)+COUNTIFS($L$1:$L1040,"ET",$B$1:$B1040,$B1041,$A$1:$A1040,$A1041))-(COUNTIFS($L$1:$L1040,"Tor",$B$1:$B1040,"&lt;&gt;"&amp;$B1041,$A$1:$A1040,$A1041)+COUNTIFS($L$1:$L1040,"ET",$B$1:$B1040,"&lt;&gt;"&amp;$B1041,$A$1:$A1040,$A1041)),(COUNTIFS($L$1:$L1040,"Tor",$B$1:$B1040,$B1041,$A$1:$A1040,$A1041)+COUNTIFS($L$1:$L1040,"ET",$B$1:$B1040,$B1041,$A$1:$A1040,$A1041))-(COUNTIFS($L$1:$L1040,"Tor",$B$1:$B1040,"&lt;&gt;"&amp;$B1041,$A$1:$A1040,$A1041)+COUNTIFS($L$1:$L1040,"ET",$B$1:$B1040,"&lt;&gt;"&amp;$B1041,$A$1:$A1040,$A1041))),"")</f>
        <v/>
      </c>
      <c r="O1041" s="17"/>
      <c r="AC1041" s="14"/>
      <c r="AD1041" s="14"/>
      <c r="AE1041" s="18"/>
      <c r="AH1041" s="19">
        <f t="shared" si="66"/>
        <v>0</v>
      </c>
      <c r="AI1041" s="19">
        <f t="shared" si="67"/>
        <v>180</v>
      </c>
      <c r="AM1041" s="19">
        <f>IF(Abschlüsse[[#This Row],[Ergeb]]="ET","",SQRT(($AF1041-$AK1041)^2+($AG1041-$AL1041)^2))</f>
        <v>0</v>
      </c>
      <c r="AO1041" s="13"/>
      <c r="AP1041" s="13"/>
      <c r="AQ1041" s="19" t="str">
        <f t="shared" si="64"/>
        <v/>
      </c>
      <c r="AU1041" s="19" t="str">
        <f t="shared" si="65"/>
        <v/>
      </c>
    </row>
    <row r="1042" spans="3:47" ht="25.05" customHeight="1">
      <c r="C1042" s="17" t="str">
        <f>IF($A1042="","",IF(VLOOKUP($A1042,Spiele!$A$2:$D$16,3,FALSE)=$B1042,"H","G"))</f>
        <v/>
      </c>
      <c r="D1042" s="17" t="str">
        <f>IF($B1042="","",IF(VLOOKUP($A1042,Spiele!$A$2:$F$16,3,FALSE)=$B1042,VLOOKUP($A1042,Spiele!$A$2:$F$16,4,FALSE),VLOOKUP($A1042,Spiele!$A$2:$F$16,3,FALSE)))</f>
        <v/>
      </c>
      <c r="E1042" s="18">
        <f>IF(Abschlüsse[[#This Row],[Ergeb]]="ET",0,COUNTIFS($A$2:$A1042,$A1042,$B$2:$B1042,$B1042,$L$2:$L1042,"&lt;&gt;ET"))</f>
        <v>0</v>
      </c>
      <c r="F1042" s="11"/>
      <c r="G1042" s="12"/>
      <c r="H1042" s="18">
        <f>COUNTIFS('Rote Karten'!$A$2:$A$4,$A1042,'Rote Karten'!$D$2:$D$4,"&lt;&gt;"&amp;$B1042,'Rote Karten'!$B$2:$B$4,"&lt;"&amp;$F1042,'Rote Karten'!$C$2:$C$4,"&lt;="&amp;$G1042)-COUNTIFS('Rote Karten'!$A$2:$A$4,$A1042,'Rote Karten'!$D$2:$D$4,$B1042,'Rote Karten'!$B$2:$B$4,"&lt;"&amp;$F1042,'Rote Karten'!$C$2:$C$4,"&lt;="&amp;$G1042)</f>
        <v>0</v>
      </c>
      <c r="I1042" s="17" t="str">
        <f>IF(OR($L1042="Tor",$L1042="ET"),_xlfn.IFNA(IF(VLOOKUP($A1042,Spiele!$A$2:$C$16,3,FALSE)=$B1042,COUNTIFS($L$2:$L1042,"Tor",$B$2:$B1042,$B1042,$A$2:$A1042,$A1042)+COUNTIFS($L$2:$L1042,"ET",$B$2:$B1042,$B1042,$A$2:$A1042,$A1042)&amp;":"&amp;COUNTIFS($L$2:$L1042,"Tor",$B$2:$B1042,"&lt;&gt;"&amp;$B1042,$A$2:$A1042,$A1042)+COUNTIFS($L$2:$L1042,"ET",$B$2:$B1042,"&lt;&gt;"&amp;$B1042,$A$2:$A1042,$A1042),COUNTIFS($L$2:$L1042,"Tor",$B$2:$B1042,"&lt;&gt;"&amp;$B1042,$A$2:$A1042,$A1042)+COUNTIFS($L$2:$L1042,"ET",$B$2:$B1042,"&lt;&gt;"&amp;$B1042,$A$2:$A1042,$A1042)&amp;":"&amp;COUNTIFS($L$2:$L1042,"Tor",$B$2:$B1042,$B1042,$A$2:$A1042,$A1042)+COUNTIFS($L$2:$L1042,"ET",$B$2:$B1042,$B1042,$A$2:$A1042,$A1042)),""),"")</f>
        <v/>
      </c>
      <c r="J1042" s="18" t="str">
        <f>_xlfn.IFNA(IF(VLOOKUP($A1042,Spiele!$A$2:$D$16,3,FALSE)=$B1042,(COUNTIFS($L$1:$L1041,"Tor",$B$1:$B1041,$B1042,$A$1:$A1041,$A1042)+COUNTIFS($L$1:$L1041,"ET",$B$1:$B1041,$B1042,$A$1:$A1041,$A1042))-(COUNTIFS($L$1:$L1041,"Tor",$B$1:$B1041,"&lt;&gt;"&amp;$B1042,$A$1:$A1041,$A1042)+COUNTIFS($L$1:$L1041,"ET",$B$1:$B1041,"&lt;&gt;"&amp;$B1042,$A$1:$A1041,$A1042)),(COUNTIFS($L$1:$L1041,"Tor",$B$1:$B1041,$B1042,$A$1:$A1041,$A1042)+COUNTIFS($L$1:$L1041,"ET",$B$1:$B1041,$B1042,$A$1:$A1041,$A1042))-(COUNTIFS($L$1:$L1041,"Tor",$B$1:$B1041,"&lt;&gt;"&amp;$B1042,$A$1:$A1041,$A1042)+COUNTIFS($L$1:$L1041,"ET",$B$1:$B1041,"&lt;&gt;"&amp;$B1042,$A$1:$A1041,$A1042))),"")</f>
        <v/>
      </c>
      <c r="O1042" s="17"/>
      <c r="AC1042" s="14"/>
      <c r="AD1042" s="14"/>
      <c r="AE1042" s="18"/>
      <c r="AH1042" s="19">
        <f t="shared" si="66"/>
        <v>0</v>
      </c>
      <c r="AI1042" s="19">
        <f t="shared" si="67"/>
        <v>180</v>
      </c>
      <c r="AM1042" s="19">
        <f>IF(Abschlüsse[[#This Row],[Ergeb]]="ET","",SQRT(($AF1042-$AK1042)^2+($AG1042-$AL1042)^2))</f>
        <v>0</v>
      </c>
      <c r="AO1042" s="13"/>
      <c r="AP1042" s="13"/>
      <c r="AQ1042" s="19" t="str">
        <f t="shared" si="64"/>
        <v/>
      </c>
      <c r="AU1042" s="19" t="str">
        <f t="shared" si="65"/>
        <v/>
      </c>
    </row>
    <row r="1043" spans="3:47" ht="25.05" customHeight="1">
      <c r="C1043" s="17" t="str">
        <f>IF($A1043="","",IF(VLOOKUP($A1043,Spiele!$A$2:$D$16,3,FALSE)=$B1043,"H","G"))</f>
        <v/>
      </c>
      <c r="D1043" s="17" t="str">
        <f>IF($B1043="","",IF(VLOOKUP($A1043,Spiele!$A$2:$F$16,3,FALSE)=$B1043,VLOOKUP($A1043,Spiele!$A$2:$F$16,4,FALSE),VLOOKUP($A1043,Spiele!$A$2:$F$16,3,FALSE)))</f>
        <v/>
      </c>
      <c r="E1043" s="18">
        <f>IF(Abschlüsse[[#This Row],[Ergeb]]="ET",0,COUNTIFS($A$2:$A1043,$A1043,$B$2:$B1043,$B1043,$L$2:$L1043,"&lt;&gt;ET"))</f>
        <v>0</v>
      </c>
      <c r="F1043" s="11"/>
      <c r="G1043" s="12"/>
      <c r="H1043" s="18">
        <f>COUNTIFS('Rote Karten'!$A$2:$A$4,$A1043,'Rote Karten'!$D$2:$D$4,"&lt;&gt;"&amp;$B1043,'Rote Karten'!$B$2:$B$4,"&lt;"&amp;$F1043,'Rote Karten'!$C$2:$C$4,"&lt;="&amp;$G1043)-COUNTIFS('Rote Karten'!$A$2:$A$4,$A1043,'Rote Karten'!$D$2:$D$4,$B1043,'Rote Karten'!$B$2:$B$4,"&lt;"&amp;$F1043,'Rote Karten'!$C$2:$C$4,"&lt;="&amp;$G1043)</f>
        <v>0</v>
      </c>
      <c r="I1043" s="17" t="str">
        <f>IF(OR($L1043="Tor",$L1043="ET"),_xlfn.IFNA(IF(VLOOKUP($A1043,Spiele!$A$2:$C$16,3,FALSE)=$B1043,COUNTIFS($L$2:$L1043,"Tor",$B$2:$B1043,$B1043,$A$2:$A1043,$A1043)+COUNTIFS($L$2:$L1043,"ET",$B$2:$B1043,$B1043,$A$2:$A1043,$A1043)&amp;":"&amp;COUNTIFS($L$2:$L1043,"Tor",$B$2:$B1043,"&lt;&gt;"&amp;$B1043,$A$2:$A1043,$A1043)+COUNTIFS($L$2:$L1043,"ET",$B$2:$B1043,"&lt;&gt;"&amp;$B1043,$A$2:$A1043,$A1043),COUNTIFS($L$2:$L1043,"Tor",$B$2:$B1043,"&lt;&gt;"&amp;$B1043,$A$2:$A1043,$A1043)+COUNTIFS($L$2:$L1043,"ET",$B$2:$B1043,"&lt;&gt;"&amp;$B1043,$A$2:$A1043,$A1043)&amp;":"&amp;COUNTIFS($L$2:$L1043,"Tor",$B$2:$B1043,$B1043,$A$2:$A1043,$A1043)+COUNTIFS($L$2:$L1043,"ET",$B$2:$B1043,$B1043,$A$2:$A1043,$A1043)),""),"")</f>
        <v/>
      </c>
      <c r="J1043" s="18" t="str">
        <f>_xlfn.IFNA(IF(VLOOKUP($A1043,Spiele!$A$2:$D$16,3,FALSE)=$B1043,(COUNTIFS($L$1:$L1042,"Tor",$B$1:$B1042,$B1043,$A$1:$A1042,$A1043)+COUNTIFS($L$1:$L1042,"ET",$B$1:$B1042,$B1043,$A$1:$A1042,$A1043))-(COUNTIFS($L$1:$L1042,"Tor",$B$1:$B1042,"&lt;&gt;"&amp;$B1043,$A$1:$A1042,$A1043)+COUNTIFS($L$1:$L1042,"ET",$B$1:$B1042,"&lt;&gt;"&amp;$B1043,$A$1:$A1042,$A1043)),(COUNTIFS($L$1:$L1042,"Tor",$B$1:$B1042,$B1043,$A$1:$A1042,$A1043)+COUNTIFS($L$1:$L1042,"ET",$B$1:$B1042,$B1043,$A$1:$A1042,$A1043))-(COUNTIFS($L$1:$L1042,"Tor",$B$1:$B1042,"&lt;&gt;"&amp;$B1043,$A$1:$A1042,$A1043)+COUNTIFS($L$1:$L1042,"ET",$B$1:$B1042,"&lt;&gt;"&amp;$B1043,$A$1:$A1042,$A1043))),"")</f>
        <v/>
      </c>
      <c r="O1043" s="17"/>
      <c r="AC1043" s="14"/>
      <c r="AD1043" s="14"/>
      <c r="AE1043" s="18"/>
      <c r="AH1043" s="19">
        <f t="shared" si="66"/>
        <v>0</v>
      </c>
      <c r="AI1043" s="19">
        <f t="shared" si="67"/>
        <v>180</v>
      </c>
      <c r="AM1043" s="19">
        <f>IF(Abschlüsse[[#This Row],[Ergeb]]="ET","",SQRT(($AF1043-$AK1043)^2+($AG1043-$AL1043)^2))</f>
        <v>0</v>
      </c>
      <c r="AO1043" s="13"/>
      <c r="AP1043" s="13"/>
      <c r="AQ1043" s="19" t="str">
        <f t="shared" si="64"/>
        <v/>
      </c>
      <c r="AU1043" s="19" t="str">
        <f t="shared" si="65"/>
        <v/>
      </c>
    </row>
    <row r="1044" spans="3:47" ht="25.05" customHeight="1">
      <c r="C1044" s="17" t="str">
        <f>IF($A1044="","",IF(VLOOKUP($A1044,Spiele!$A$2:$D$16,3,FALSE)=$B1044,"H","G"))</f>
        <v/>
      </c>
      <c r="D1044" s="17" t="str">
        <f>IF($B1044="","",IF(VLOOKUP($A1044,Spiele!$A$2:$F$16,3,FALSE)=$B1044,VLOOKUP($A1044,Spiele!$A$2:$F$16,4,FALSE),VLOOKUP($A1044,Spiele!$A$2:$F$16,3,FALSE)))</f>
        <v/>
      </c>
      <c r="E1044" s="18">
        <f>IF(Abschlüsse[[#This Row],[Ergeb]]="ET",0,COUNTIFS($A$2:$A1044,$A1044,$B$2:$B1044,$B1044,$L$2:$L1044,"&lt;&gt;ET"))</f>
        <v>0</v>
      </c>
      <c r="F1044" s="11"/>
      <c r="G1044" s="12"/>
      <c r="H1044" s="18">
        <f>COUNTIFS('Rote Karten'!$A$2:$A$4,$A1044,'Rote Karten'!$D$2:$D$4,"&lt;&gt;"&amp;$B1044,'Rote Karten'!$B$2:$B$4,"&lt;"&amp;$F1044,'Rote Karten'!$C$2:$C$4,"&lt;="&amp;$G1044)-COUNTIFS('Rote Karten'!$A$2:$A$4,$A1044,'Rote Karten'!$D$2:$D$4,$B1044,'Rote Karten'!$B$2:$B$4,"&lt;"&amp;$F1044,'Rote Karten'!$C$2:$C$4,"&lt;="&amp;$G1044)</f>
        <v>0</v>
      </c>
      <c r="I1044" s="17" t="str">
        <f>IF(OR($L1044="Tor",$L1044="ET"),_xlfn.IFNA(IF(VLOOKUP($A1044,Spiele!$A$2:$C$16,3,FALSE)=$B1044,COUNTIFS($L$2:$L1044,"Tor",$B$2:$B1044,$B1044,$A$2:$A1044,$A1044)+COUNTIFS($L$2:$L1044,"ET",$B$2:$B1044,$B1044,$A$2:$A1044,$A1044)&amp;":"&amp;COUNTIFS($L$2:$L1044,"Tor",$B$2:$B1044,"&lt;&gt;"&amp;$B1044,$A$2:$A1044,$A1044)+COUNTIFS($L$2:$L1044,"ET",$B$2:$B1044,"&lt;&gt;"&amp;$B1044,$A$2:$A1044,$A1044),COUNTIFS($L$2:$L1044,"Tor",$B$2:$B1044,"&lt;&gt;"&amp;$B1044,$A$2:$A1044,$A1044)+COUNTIFS($L$2:$L1044,"ET",$B$2:$B1044,"&lt;&gt;"&amp;$B1044,$A$2:$A1044,$A1044)&amp;":"&amp;COUNTIFS($L$2:$L1044,"Tor",$B$2:$B1044,$B1044,$A$2:$A1044,$A1044)+COUNTIFS($L$2:$L1044,"ET",$B$2:$B1044,$B1044,$A$2:$A1044,$A1044)),""),"")</f>
        <v/>
      </c>
      <c r="J1044" s="18" t="str">
        <f>_xlfn.IFNA(IF(VLOOKUP($A1044,Spiele!$A$2:$D$16,3,FALSE)=$B1044,(COUNTIFS($L$1:$L1043,"Tor",$B$1:$B1043,$B1044,$A$1:$A1043,$A1044)+COUNTIFS($L$1:$L1043,"ET",$B$1:$B1043,$B1044,$A$1:$A1043,$A1044))-(COUNTIFS($L$1:$L1043,"Tor",$B$1:$B1043,"&lt;&gt;"&amp;$B1044,$A$1:$A1043,$A1044)+COUNTIFS($L$1:$L1043,"ET",$B$1:$B1043,"&lt;&gt;"&amp;$B1044,$A$1:$A1043,$A1044)),(COUNTIFS($L$1:$L1043,"Tor",$B$1:$B1043,$B1044,$A$1:$A1043,$A1044)+COUNTIFS($L$1:$L1043,"ET",$B$1:$B1043,$B1044,$A$1:$A1043,$A1044))-(COUNTIFS($L$1:$L1043,"Tor",$B$1:$B1043,"&lt;&gt;"&amp;$B1044,$A$1:$A1043,$A1044)+COUNTIFS($L$1:$L1043,"ET",$B$1:$B1043,"&lt;&gt;"&amp;$B1044,$A$1:$A1043,$A1044))),"")</f>
        <v/>
      </c>
      <c r="O1044" s="17"/>
      <c r="AC1044" s="14"/>
      <c r="AD1044" s="14"/>
      <c r="AE1044" s="18"/>
      <c r="AH1044" s="19">
        <f t="shared" si="66"/>
        <v>0</v>
      </c>
      <c r="AI1044" s="19">
        <f t="shared" si="67"/>
        <v>180</v>
      </c>
      <c r="AM1044" s="19">
        <f>IF(Abschlüsse[[#This Row],[Ergeb]]="ET","",SQRT(($AF1044-$AK1044)^2+($AG1044-$AL1044)^2))</f>
        <v>0</v>
      </c>
      <c r="AO1044" s="13"/>
      <c r="AP1044" s="13"/>
      <c r="AQ1044" s="19" t="str">
        <f t="shared" si="64"/>
        <v/>
      </c>
      <c r="AU1044" s="19" t="str">
        <f t="shared" si="65"/>
        <v/>
      </c>
    </row>
    <row r="1045" spans="3:47" ht="25.05" customHeight="1">
      <c r="C1045" s="17" t="str">
        <f>IF($A1045="","",IF(VLOOKUP($A1045,Spiele!$A$2:$D$16,3,FALSE)=$B1045,"H","G"))</f>
        <v/>
      </c>
      <c r="D1045" s="17" t="str">
        <f>IF($B1045="","",IF(VLOOKUP($A1045,Spiele!$A$2:$F$16,3,FALSE)=$B1045,VLOOKUP($A1045,Spiele!$A$2:$F$16,4,FALSE),VLOOKUP($A1045,Spiele!$A$2:$F$16,3,FALSE)))</f>
        <v/>
      </c>
      <c r="E1045" s="18">
        <f>IF(Abschlüsse[[#This Row],[Ergeb]]="ET",0,COUNTIFS($A$2:$A1045,$A1045,$B$2:$B1045,$B1045,$L$2:$L1045,"&lt;&gt;ET"))</f>
        <v>0</v>
      </c>
      <c r="F1045" s="11"/>
      <c r="G1045" s="12"/>
      <c r="H1045" s="18">
        <f>COUNTIFS('Rote Karten'!$A$2:$A$4,$A1045,'Rote Karten'!$D$2:$D$4,"&lt;&gt;"&amp;$B1045,'Rote Karten'!$B$2:$B$4,"&lt;"&amp;$F1045,'Rote Karten'!$C$2:$C$4,"&lt;="&amp;$G1045)-COUNTIFS('Rote Karten'!$A$2:$A$4,$A1045,'Rote Karten'!$D$2:$D$4,$B1045,'Rote Karten'!$B$2:$B$4,"&lt;"&amp;$F1045,'Rote Karten'!$C$2:$C$4,"&lt;="&amp;$G1045)</f>
        <v>0</v>
      </c>
      <c r="I1045" s="17" t="str">
        <f>IF(OR($L1045="Tor",$L1045="ET"),_xlfn.IFNA(IF(VLOOKUP($A1045,Spiele!$A$2:$C$16,3,FALSE)=$B1045,COUNTIFS($L$2:$L1045,"Tor",$B$2:$B1045,$B1045,$A$2:$A1045,$A1045)+COUNTIFS($L$2:$L1045,"ET",$B$2:$B1045,$B1045,$A$2:$A1045,$A1045)&amp;":"&amp;COUNTIFS($L$2:$L1045,"Tor",$B$2:$B1045,"&lt;&gt;"&amp;$B1045,$A$2:$A1045,$A1045)+COUNTIFS($L$2:$L1045,"ET",$B$2:$B1045,"&lt;&gt;"&amp;$B1045,$A$2:$A1045,$A1045),COUNTIFS($L$2:$L1045,"Tor",$B$2:$B1045,"&lt;&gt;"&amp;$B1045,$A$2:$A1045,$A1045)+COUNTIFS($L$2:$L1045,"ET",$B$2:$B1045,"&lt;&gt;"&amp;$B1045,$A$2:$A1045,$A1045)&amp;":"&amp;COUNTIFS($L$2:$L1045,"Tor",$B$2:$B1045,$B1045,$A$2:$A1045,$A1045)+COUNTIFS($L$2:$L1045,"ET",$B$2:$B1045,$B1045,$A$2:$A1045,$A1045)),""),"")</f>
        <v/>
      </c>
      <c r="J1045" s="18" t="str">
        <f>_xlfn.IFNA(IF(VLOOKUP($A1045,Spiele!$A$2:$D$16,3,FALSE)=$B1045,(COUNTIFS($L$1:$L1044,"Tor",$B$1:$B1044,$B1045,$A$1:$A1044,$A1045)+COUNTIFS($L$1:$L1044,"ET",$B$1:$B1044,$B1045,$A$1:$A1044,$A1045))-(COUNTIFS($L$1:$L1044,"Tor",$B$1:$B1044,"&lt;&gt;"&amp;$B1045,$A$1:$A1044,$A1045)+COUNTIFS($L$1:$L1044,"ET",$B$1:$B1044,"&lt;&gt;"&amp;$B1045,$A$1:$A1044,$A1045)),(COUNTIFS($L$1:$L1044,"Tor",$B$1:$B1044,$B1045,$A$1:$A1044,$A1045)+COUNTIFS($L$1:$L1044,"ET",$B$1:$B1044,$B1045,$A$1:$A1044,$A1045))-(COUNTIFS($L$1:$L1044,"Tor",$B$1:$B1044,"&lt;&gt;"&amp;$B1045,$A$1:$A1044,$A1045)+COUNTIFS($L$1:$L1044,"ET",$B$1:$B1044,"&lt;&gt;"&amp;$B1045,$A$1:$A1044,$A1045))),"")</f>
        <v/>
      </c>
      <c r="O1045" s="17"/>
      <c r="AC1045" s="14"/>
      <c r="AD1045" s="14"/>
      <c r="AE1045" s="18"/>
      <c r="AH1045" s="19">
        <f t="shared" si="66"/>
        <v>0</v>
      </c>
      <c r="AI1045" s="19">
        <f t="shared" si="67"/>
        <v>180</v>
      </c>
      <c r="AM1045" s="19">
        <f>IF(Abschlüsse[[#This Row],[Ergeb]]="ET","",SQRT(($AF1045-$AK1045)^2+($AG1045-$AL1045)^2))</f>
        <v>0</v>
      </c>
      <c r="AO1045" s="13"/>
      <c r="AP1045" s="13"/>
      <c r="AQ1045" s="19" t="str">
        <f t="shared" si="64"/>
        <v/>
      </c>
      <c r="AU1045" s="19" t="str">
        <f t="shared" si="65"/>
        <v/>
      </c>
    </row>
    <row r="1046" spans="3:47" ht="25.05" customHeight="1">
      <c r="C1046" s="17" t="str">
        <f>IF($A1046="","",IF(VLOOKUP($A1046,Spiele!$A$2:$D$16,3,FALSE)=$B1046,"H","G"))</f>
        <v/>
      </c>
      <c r="D1046" s="17" t="str">
        <f>IF($B1046="","",IF(VLOOKUP($A1046,Spiele!$A$2:$F$16,3,FALSE)=$B1046,VLOOKUP($A1046,Spiele!$A$2:$F$16,4,FALSE),VLOOKUP($A1046,Spiele!$A$2:$F$16,3,FALSE)))</f>
        <v/>
      </c>
      <c r="E1046" s="18">
        <f>IF(Abschlüsse[[#This Row],[Ergeb]]="ET",0,COUNTIFS($A$2:$A1046,$A1046,$B$2:$B1046,$B1046,$L$2:$L1046,"&lt;&gt;ET"))</f>
        <v>0</v>
      </c>
      <c r="F1046" s="11"/>
      <c r="G1046" s="12"/>
      <c r="H1046" s="18">
        <f>COUNTIFS('Rote Karten'!$A$2:$A$4,$A1046,'Rote Karten'!$D$2:$D$4,"&lt;&gt;"&amp;$B1046,'Rote Karten'!$B$2:$B$4,"&lt;"&amp;$F1046,'Rote Karten'!$C$2:$C$4,"&lt;="&amp;$G1046)-COUNTIFS('Rote Karten'!$A$2:$A$4,$A1046,'Rote Karten'!$D$2:$D$4,$B1046,'Rote Karten'!$B$2:$B$4,"&lt;"&amp;$F1046,'Rote Karten'!$C$2:$C$4,"&lt;="&amp;$G1046)</f>
        <v>0</v>
      </c>
      <c r="I1046" s="17" t="str">
        <f>IF(OR($L1046="Tor",$L1046="ET"),_xlfn.IFNA(IF(VLOOKUP($A1046,Spiele!$A$2:$C$16,3,FALSE)=$B1046,COUNTIFS($L$2:$L1046,"Tor",$B$2:$B1046,$B1046,$A$2:$A1046,$A1046)+COUNTIFS($L$2:$L1046,"ET",$B$2:$B1046,$B1046,$A$2:$A1046,$A1046)&amp;":"&amp;COUNTIFS($L$2:$L1046,"Tor",$B$2:$B1046,"&lt;&gt;"&amp;$B1046,$A$2:$A1046,$A1046)+COUNTIFS($L$2:$L1046,"ET",$B$2:$B1046,"&lt;&gt;"&amp;$B1046,$A$2:$A1046,$A1046),COUNTIFS($L$2:$L1046,"Tor",$B$2:$B1046,"&lt;&gt;"&amp;$B1046,$A$2:$A1046,$A1046)+COUNTIFS($L$2:$L1046,"ET",$B$2:$B1046,"&lt;&gt;"&amp;$B1046,$A$2:$A1046,$A1046)&amp;":"&amp;COUNTIFS($L$2:$L1046,"Tor",$B$2:$B1046,$B1046,$A$2:$A1046,$A1046)+COUNTIFS($L$2:$L1046,"ET",$B$2:$B1046,$B1046,$A$2:$A1046,$A1046)),""),"")</f>
        <v/>
      </c>
      <c r="J1046" s="18" t="str">
        <f>_xlfn.IFNA(IF(VLOOKUP($A1046,Spiele!$A$2:$D$16,3,FALSE)=$B1046,(COUNTIFS($L$1:$L1045,"Tor",$B$1:$B1045,$B1046,$A$1:$A1045,$A1046)+COUNTIFS($L$1:$L1045,"ET",$B$1:$B1045,$B1046,$A$1:$A1045,$A1046))-(COUNTIFS($L$1:$L1045,"Tor",$B$1:$B1045,"&lt;&gt;"&amp;$B1046,$A$1:$A1045,$A1046)+COUNTIFS($L$1:$L1045,"ET",$B$1:$B1045,"&lt;&gt;"&amp;$B1046,$A$1:$A1045,$A1046)),(COUNTIFS($L$1:$L1045,"Tor",$B$1:$B1045,$B1046,$A$1:$A1045,$A1046)+COUNTIFS($L$1:$L1045,"ET",$B$1:$B1045,$B1046,$A$1:$A1045,$A1046))-(COUNTIFS($L$1:$L1045,"Tor",$B$1:$B1045,"&lt;&gt;"&amp;$B1046,$A$1:$A1045,$A1046)+COUNTIFS($L$1:$L1045,"ET",$B$1:$B1045,"&lt;&gt;"&amp;$B1046,$A$1:$A1045,$A1046))),"")</f>
        <v/>
      </c>
      <c r="O1046" s="17"/>
      <c r="AC1046" s="14"/>
      <c r="AD1046" s="14"/>
      <c r="AE1046" s="18"/>
      <c r="AH1046" s="19">
        <f t="shared" si="66"/>
        <v>0</v>
      </c>
      <c r="AI1046" s="19">
        <f t="shared" si="67"/>
        <v>180</v>
      </c>
      <c r="AM1046" s="19">
        <f>IF(Abschlüsse[[#This Row],[Ergeb]]="ET","",SQRT(($AF1046-$AK1046)^2+($AG1046-$AL1046)^2))</f>
        <v>0</v>
      </c>
      <c r="AO1046" s="13"/>
      <c r="AP1046" s="13"/>
      <c r="AQ1046" s="19" t="str">
        <f t="shared" si="64"/>
        <v/>
      </c>
      <c r="AU1046" s="19" t="str">
        <f t="shared" si="65"/>
        <v/>
      </c>
    </row>
    <row r="1047" spans="3:47" ht="25.05" customHeight="1">
      <c r="C1047" s="17" t="str">
        <f>IF($A1047="","",IF(VLOOKUP($A1047,Spiele!$A$2:$D$16,3,FALSE)=$B1047,"H","G"))</f>
        <v/>
      </c>
      <c r="D1047" s="17" t="str">
        <f>IF($B1047="","",IF(VLOOKUP($A1047,Spiele!$A$2:$F$16,3,FALSE)=$B1047,VLOOKUP($A1047,Spiele!$A$2:$F$16,4,FALSE),VLOOKUP($A1047,Spiele!$A$2:$F$16,3,FALSE)))</f>
        <v/>
      </c>
      <c r="E1047" s="18">
        <f>IF(Abschlüsse[[#This Row],[Ergeb]]="ET",0,COUNTIFS($A$2:$A1047,$A1047,$B$2:$B1047,$B1047,$L$2:$L1047,"&lt;&gt;ET"))</f>
        <v>0</v>
      </c>
      <c r="F1047" s="11"/>
      <c r="G1047" s="12"/>
      <c r="H1047" s="18">
        <f>COUNTIFS('Rote Karten'!$A$2:$A$4,$A1047,'Rote Karten'!$D$2:$D$4,"&lt;&gt;"&amp;$B1047,'Rote Karten'!$B$2:$B$4,"&lt;"&amp;$F1047,'Rote Karten'!$C$2:$C$4,"&lt;="&amp;$G1047)-COUNTIFS('Rote Karten'!$A$2:$A$4,$A1047,'Rote Karten'!$D$2:$D$4,$B1047,'Rote Karten'!$B$2:$B$4,"&lt;"&amp;$F1047,'Rote Karten'!$C$2:$C$4,"&lt;="&amp;$G1047)</f>
        <v>0</v>
      </c>
      <c r="I1047" s="17" t="str">
        <f>IF(OR($L1047="Tor",$L1047="ET"),_xlfn.IFNA(IF(VLOOKUP($A1047,Spiele!$A$2:$C$16,3,FALSE)=$B1047,COUNTIFS($L$2:$L1047,"Tor",$B$2:$B1047,$B1047,$A$2:$A1047,$A1047)+COUNTIFS($L$2:$L1047,"ET",$B$2:$B1047,$B1047,$A$2:$A1047,$A1047)&amp;":"&amp;COUNTIFS($L$2:$L1047,"Tor",$B$2:$B1047,"&lt;&gt;"&amp;$B1047,$A$2:$A1047,$A1047)+COUNTIFS($L$2:$L1047,"ET",$B$2:$B1047,"&lt;&gt;"&amp;$B1047,$A$2:$A1047,$A1047),COUNTIFS($L$2:$L1047,"Tor",$B$2:$B1047,"&lt;&gt;"&amp;$B1047,$A$2:$A1047,$A1047)+COUNTIFS($L$2:$L1047,"ET",$B$2:$B1047,"&lt;&gt;"&amp;$B1047,$A$2:$A1047,$A1047)&amp;":"&amp;COUNTIFS($L$2:$L1047,"Tor",$B$2:$B1047,$B1047,$A$2:$A1047,$A1047)+COUNTIFS($L$2:$L1047,"ET",$B$2:$B1047,$B1047,$A$2:$A1047,$A1047)),""),"")</f>
        <v/>
      </c>
      <c r="J1047" s="18" t="str">
        <f>_xlfn.IFNA(IF(VLOOKUP($A1047,Spiele!$A$2:$D$16,3,FALSE)=$B1047,(COUNTIFS($L$1:$L1046,"Tor",$B$1:$B1046,$B1047,$A$1:$A1046,$A1047)+COUNTIFS($L$1:$L1046,"ET",$B$1:$B1046,$B1047,$A$1:$A1046,$A1047))-(COUNTIFS($L$1:$L1046,"Tor",$B$1:$B1046,"&lt;&gt;"&amp;$B1047,$A$1:$A1046,$A1047)+COUNTIFS($L$1:$L1046,"ET",$B$1:$B1046,"&lt;&gt;"&amp;$B1047,$A$1:$A1046,$A1047)),(COUNTIFS($L$1:$L1046,"Tor",$B$1:$B1046,$B1047,$A$1:$A1046,$A1047)+COUNTIFS($L$1:$L1046,"ET",$B$1:$B1046,$B1047,$A$1:$A1046,$A1047))-(COUNTIFS($L$1:$L1046,"Tor",$B$1:$B1046,"&lt;&gt;"&amp;$B1047,$A$1:$A1046,$A1047)+COUNTIFS($L$1:$L1046,"ET",$B$1:$B1046,"&lt;&gt;"&amp;$B1047,$A$1:$A1046,$A1047))),"")</f>
        <v/>
      </c>
      <c r="O1047" s="17"/>
      <c r="AC1047" s="14"/>
      <c r="AD1047" s="14"/>
      <c r="AE1047" s="18"/>
      <c r="AH1047" s="19">
        <f t="shared" si="66"/>
        <v>0</v>
      </c>
      <c r="AI1047" s="19">
        <f t="shared" si="67"/>
        <v>180</v>
      </c>
      <c r="AM1047" s="19">
        <f>IF(Abschlüsse[[#This Row],[Ergeb]]="ET","",SQRT(($AF1047-$AK1047)^2+($AG1047-$AL1047)^2))</f>
        <v>0</v>
      </c>
      <c r="AO1047" s="13"/>
      <c r="AP1047" s="13"/>
      <c r="AQ1047" s="19" t="str">
        <f t="shared" si="64"/>
        <v/>
      </c>
      <c r="AU1047" s="19" t="str">
        <f t="shared" si="65"/>
        <v/>
      </c>
    </row>
    <row r="1048" spans="3:47" ht="25.05" customHeight="1">
      <c r="C1048" s="17" t="str">
        <f>IF($A1048="","",IF(VLOOKUP($A1048,Spiele!$A$2:$D$16,3,FALSE)=$B1048,"H","G"))</f>
        <v/>
      </c>
      <c r="D1048" s="17" t="str">
        <f>IF($B1048="","",IF(VLOOKUP($A1048,Spiele!$A$2:$F$16,3,FALSE)=$B1048,VLOOKUP($A1048,Spiele!$A$2:$F$16,4,FALSE),VLOOKUP($A1048,Spiele!$A$2:$F$16,3,FALSE)))</f>
        <v/>
      </c>
      <c r="E1048" s="18">
        <f>IF(Abschlüsse[[#This Row],[Ergeb]]="ET",0,COUNTIFS($A$2:$A1048,$A1048,$B$2:$B1048,$B1048,$L$2:$L1048,"&lt;&gt;ET"))</f>
        <v>0</v>
      </c>
      <c r="F1048" s="11"/>
      <c r="G1048" s="12"/>
      <c r="H1048" s="18">
        <f>COUNTIFS('Rote Karten'!$A$2:$A$4,$A1048,'Rote Karten'!$D$2:$D$4,"&lt;&gt;"&amp;$B1048,'Rote Karten'!$B$2:$B$4,"&lt;"&amp;$F1048,'Rote Karten'!$C$2:$C$4,"&lt;="&amp;$G1048)-COUNTIFS('Rote Karten'!$A$2:$A$4,$A1048,'Rote Karten'!$D$2:$D$4,$B1048,'Rote Karten'!$B$2:$B$4,"&lt;"&amp;$F1048,'Rote Karten'!$C$2:$C$4,"&lt;="&amp;$G1048)</f>
        <v>0</v>
      </c>
      <c r="I1048" s="17" t="str">
        <f>IF(OR($L1048="Tor",$L1048="ET"),_xlfn.IFNA(IF(VLOOKUP($A1048,Spiele!$A$2:$C$16,3,FALSE)=$B1048,COUNTIFS($L$2:$L1048,"Tor",$B$2:$B1048,$B1048,$A$2:$A1048,$A1048)+COUNTIFS($L$2:$L1048,"ET",$B$2:$B1048,$B1048,$A$2:$A1048,$A1048)&amp;":"&amp;COUNTIFS($L$2:$L1048,"Tor",$B$2:$B1048,"&lt;&gt;"&amp;$B1048,$A$2:$A1048,$A1048)+COUNTIFS($L$2:$L1048,"ET",$B$2:$B1048,"&lt;&gt;"&amp;$B1048,$A$2:$A1048,$A1048),COUNTIFS($L$2:$L1048,"Tor",$B$2:$B1048,"&lt;&gt;"&amp;$B1048,$A$2:$A1048,$A1048)+COUNTIFS($L$2:$L1048,"ET",$B$2:$B1048,"&lt;&gt;"&amp;$B1048,$A$2:$A1048,$A1048)&amp;":"&amp;COUNTIFS($L$2:$L1048,"Tor",$B$2:$B1048,$B1048,$A$2:$A1048,$A1048)+COUNTIFS($L$2:$L1048,"ET",$B$2:$B1048,$B1048,$A$2:$A1048,$A1048)),""),"")</f>
        <v/>
      </c>
      <c r="J1048" s="18" t="str">
        <f>_xlfn.IFNA(IF(VLOOKUP($A1048,Spiele!$A$2:$D$16,3,FALSE)=$B1048,(COUNTIFS($L$1:$L1047,"Tor",$B$1:$B1047,$B1048,$A$1:$A1047,$A1048)+COUNTIFS($L$1:$L1047,"ET",$B$1:$B1047,$B1048,$A$1:$A1047,$A1048))-(COUNTIFS($L$1:$L1047,"Tor",$B$1:$B1047,"&lt;&gt;"&amp;$B1048,$A$1:$A1047,$A1048)+COUNTIFS($L$1:$L1047,"ET",$B$1:$B1047,"&lt;&gt;"&amp;$B1048,$A$1:$A1047,$A1048)),(COUNTIFS($L$1:$L1047,"Tor",$B$1:$B1047,$B1048,$A$1:$A1047,$A1048)+COUNTIFS($L$1:$L1047,"ET",$B$1:$B1047,$B1048,$A$1:$A1047,$A1048))-(COUNTIFS($L$1:$L1047,"Tor",$B$1:$B1047,"&lt;&gt;"&amp;$B1048,$A$1:$A1047,$A1048)+COUNTIFS($L$1:$L1047,"ET",$B$1:$B1047,"&lt;&gt;"&amp;$B1048,$A$1:$A1047,$A1048))),"")</f>
        <v/>
      </c>
      <c r="O1048" s="17"/>
      <c r="AC1048" s="14"/>
      <c r="AD1048" s="14"/>
      <c r="AE1048" s="18"/>
      <c r="AH1048" s="19">
        <f t="shared" si="66"/>
        <v>0</v>
      </c>
      <c r="AI1048" s="19">
        <f t="shared" si="67"/>
        <v>180</v>
      </c>
      <c r="AM1048" s="19">
        <f>IF(Abschlüsse[[#This Row],[Ergeb]]="ET","",SQRT(($AF1048-$AK1048)^2+($AG1048-$AL1048)^2))</f>
        <v>0</v>
      </c>
      <c r="AO1048" s="13"/>
      <c r="AP1048" s="13"/>
      <c r="AQ1048" s="19" t="str">
        <f t="shared" si="64"/>
        <v/>
      </c>
      <c r="AU1048" s="19" t="str">
        <f t="shared" si="65"/>
        <v/>
      </c>
    </row>
    <row r="1049" spans="3:47" ht="25.05" customHeight="1">
      <c r="C1049" s="17" t="str">
        <f>IF($A1049="","",IF(VLOOKUP($A1049,Spiele!$A$2:$D$16,3,FALSE)=$B1049,"H","G"))</f>
        <v/>
      </c>
      <c r="D1049" s="17" t="str">
        <f>IF($B1049="","",IF(VLOOKUP($A1049,Spiele!$A$2:$F$16,3,FALSE)=$B1049,VLOOKUP($A1049,Spiele!$A$2:$F$16,4,FALSE),VLOOKUP($A1049,Spiele!$A$2:$F$16,3,FALSE)))</f>
        <v/>
      </c>
      <c r="E1049" s="18">
        <f>IF(Abschlüsse[[#This Row],[Ergeb]]="ET",0,COUNTIFS($A$2:$A1049,$A1049,$B$2:$B1049,$B1049,$L$2:$L1049,"&lt;&gt;ET"))</f>
        <v>0</v>
      </c>
      <c r="F1049" s="11"/>
      <c r="G1049" s="12"/>
      <c r="H1049" s="18">
        <f>COUNTIFS('Rote Karten'!$A$2:$A$4,$A1049,'Rote Karten'!$D$2:$D$4,"&lt;&gt;"&amp;$B1049,'Rote Karten'!$B$2:$B$4,"&lt;"&amp;$F1049,'Rote Karten'!$C$2:$C$4,"&lt;="&amp;$G1049)-COUNTIFS('Rote Karten'!$A$2:$A$4,$A1049,'Rote Karten'!$D$2:$D$4,$B1049,'Rote Karten'!$B$2:$B$4,"&lt;"&amp;$F1049,'Rote Karten'!$C$2:$C$4,"&lt;="&amp;$G1049)</f>
        <v>0</v>
      </c>
      <c r="I1049" s="17" t="str">
        <f>IF(OR($L1049="Tor",$L1049="ET"),_xlfn.IFNA(IF(VLOOKUP($A1049,Spiele!$A$2:$C$16,3,FALSE)=$B1049,COUNTIFS($L$2:$L1049,"Tor",$B$2:$B1049,$B1049,$A$2:$A1049,$A1049)+COUNTIFS($L$2:$L1049,"ET",$B$2:$B1049,$B1049,$A$2:$A1049,$A1049)&amp;":"&amp;COUNTIFS($L$2:$L1049,"Tor",$B$2:$B1049,"&lt;&gt;"&amp;$B1049,$A$2:$A1049,$A1049)+COUNTIFS($L$2:$L1049,"ET",$B$2:$B1049,"&lt;&gt;"&amp;$B1049,$A$2:$A1049,$A1049),COUNTIFS($L$2:$L1049,"Tor",$B$2:$B1049,"&lt;&gt;"&amp;$B1049,$A$2:$A1049,$A1049)+COUNTIFS($L$2:$L1049,"ET",$B$2:$B1049,"&lt;&gt;"&amp;$B1049,$A$2:$A1049,$A1049)&amp;":"&amp;COUNTIFS($L$2:$L1049,"Tor",$B$2:$B1049,$B1049,$A$2:$A1049,$A1049)+COUNTIFS($L$2:$L1049,"ET",$B$2:$B1049,$B1049,$A$2:$A1049,$A1049)),""),"")</f>
        <v/>
      </c>
      <c r="J1049" s="18" t="str">
        <f>_xlfn.IFNA(IF(VLOOKUP($A1049,Spiele!$A$2:$D$16,3,FALSE)=$B1049,(COUNTIFS($L$1:$L1048,"Tor",$B$1:$B1048,$B1049,$A$1:$A1048,$A1049)+COUNTIFS($L$1:$L1048,"ET",$B$1:$B1048,$B1049,$A$1:$A1048,$A1049))-(COUNTIFS($L$1:$L1048,"Tor",$B$1:$B1048,"&lt;&gt;"&amp;$B1049,$A$1:$A1048,$A1049)+COUNTIFS($L$1:$L1048,"ET",$B$1:$B1048,"&lt;&gt;"&amp;$B1049,$A$1:$A1048,$A1049)),(COUNTIFS($L$1:$L1048,"Tor",$B$1:$B1048,$B1049,$A$1:$A1048,$A1049)+COUNTIFS($L$1:$L1048,"ET",$B$1:$B1048,$B1049,$A$1:$A1048,$A1049))-(COUNTIFS($L$1:$L1048,"Tor",$B$1:$B1048,"&lt;&gt;"&amp;$B1049,$A$1:$A1048,$A1049)+COUNTIFS($L$1:$L1048,"ET",$B$1:$B1048,"&lt;&gt;"&amp;$B1049,$A$1:$A1048,$A1049))),"")</f>
        <v/>
      </c>
      <c r="O1049" s="17"/>
      <c r="AC1049" s="14"/>
      <c r="AD1049" s="14"/>
      <c r="AE1049" s="18"/>
      <c r="AH1049" s="19">
        <f t="shared" si="66"/>
        <v>0</v>
      </c>
      <c r="AI1049" s="19">
        <f t="shared" si="67"/>
        <v>180</v>
      </c>
      <c r="AM1049" s="19">
        <f>IF(Abschlüsse[[#This Row],[Ergeb]]="ET","",SQRT(($AF1049-$AK1049)^2+($AG1049-$AL1049)^2))</f>
        <v>0</v>
      </c>
      <c r="AO1049" s="13"/>
      <c r="AP1049" s="13"/>
      <c r="AQ1049" s="19" t="str">
        <f t="shared" si="64"/>
        <v/>
      </c>
      <c r="AU1049" s="19" t="str">
        <f t="shared" si="65"/>
        <v/>
      </c>
    </row>
    <row r="1050" spans="3:47" ht="25.05" customHeight="1">
      <c r="C1050" s="17" t="str">
        <f>IF($A1050="","",IF(VLOOKUP($A1050,Spiele!$A$2:$D$16,3,FALSE)=$B1050,"H","G"))</f>
        <v/>
      </c>
      <c r="D1050" s="17" t="str">
        <f>IF($B1050="","",IF(VLOOKUP($A1050,Spiele!$A$2:$F$16,3,FALSE)=$B1050,VLOOKUP($A1050,Spiele!$A$2:$F$16,4,FALSE),VLOOKUP($A1050,Spiele!$A$2:$F$16,3,FALSE)))</f>
        <v/>
      </c>
      <c r="E1050" s="18">
        <f>IF(Abschlüsse[[#This Row],[Ergeb]]="ET",0,COUNTIFS($A$2:$A1050,$A1050,$B$2:$B1050,$B1050,$L$2:$L1050,"&lt;&gt;ET"))</f>
        <v>0</v>
      </c>
      <c r="F1050" s="11"/>
      <c r="G1050" s="12"/>
      <c r="H1050" s="18">
        <f>COUNTIFS('Rote Karten'!$A$2:$A$4,$A1050,'Rote Karten'!$D$2:$D$4,"&lt;&gt;"&amp;$B1050,'Rote Karten'!$B$2:$B$4,"&lt;"&amp;$F1050,'Rote Karten'!$C$2:$C$4,"&lt;="&amp;$G1050)-COUNTIFS('Rote Karten'!$A$2:$A$4,$A1050,'Rote Karten'!$D$2:$D$4,$B1050,'Rote Karten'!$B$2:$B$4,"&lt;"&amp;$F1050,'Rote Karten'!$C$2:$C$4,"&lt;="&amp;$G1050)</f>
        <v>0</v>
      </c>
      <c r="I1050" s="17" t="str">
        <f>IF(OR($L1050="Tor",$L1050="ET"),_xlfn.IFNA(IF(VLOOKUP($A1050,Spiele!$A$2:$C$16,3,FALSE)=$B1050,COUNTIFS($L$2:$L1050,"Tor",$B$2:$B1050,$B1050,$A$2:$A1050,$A1050)+COUNTIFS($L$2:$L1050,"ET",$B$2:$B1050,$B1050,$A$2:$A1050,$A1050)&amp;":"&amp;COUNTIFS($L$2:$L1050,"Tor",$B$2:$B1050,"&lt;&gt;"&amp;$B1050,$A$2:$A1050,$A1050)+COUNTIFS($L$2:$L1050,"ET",$B$2:$B1050,"&lt;&gt;"&amp;$B1050,$A$2:$A1050,$A1050),COUNTIFS($L$2:$L1050,"Tor",$B$2:$B1050,"&lt;&gt;"&amp;$B1050,$A$2:$A1050,$A1050)+COUNTIFS($L$2:$L1050,"ET",$B$2:$B1050,"&lt;&gt;"&amp;$B1050,$A$2:$A1050,$A1050)&amp;":"&amp;COUNTIFS($L$2:$L1050,"Tor",$B$2:$B1050,$B1050,$A$2:$A1050,$A1050)+COUNTIFS($L$2:$L1050,"ET",$B$2:$B1050,$B1050,$A$2:$A1050,$A1050)),""),"")</f>
        <v/>
      </c>
      <c r="J1050" s="18" t="str">
        <f>_xlfn.IFNA(IF(VLOOKUP($A1050,Spiele!$A$2:$D$16,3,FALSE)=$B1050,(COUNTIFS($L$1:$L1049,"Tor",$B$1:$B1049,$B1050,$A$1:$A1049,$A1050)+COUNTIFS($L$1:$L1049,"ET",$B$1:$B1049,$B1050,$A$1:$A1049,$A1050))-(COUNTIFS($L$1:$L1049,"Tor",$B$1:$B1049,"&lt;&gt;"&amp;$B1050,$A$1:$A1049,$A1050)+COUNTIFS($L$1:$L1049,"ET",$B$1:$B1049,"&lt;&gt;"&amp;$B1050,$A$1:$A1049,$A1050)),(COUNTIFS($L$1:$L1049,"Tor",$B$1:$B1049,$B1050,$A$1:$A1049,$A1050)+COUNTIFS($L$1:$L1049,"ET",$B$1:$B1049,$B1050,$A$1:$A1049,$A1050))-(COUNTIFS($L$1:$L1049,"Tor",$B$1:$B1049,"&lt;&gt;"&amp;$B1050,$A$1:$A1049,$A1050)+COUNTIFS($L$1:$L1049,"ET",$B$1:$B1049,"&lt;&gt;"&amp;$B1050,$A$1:$A1049,$A1050))),"")</f>
        <v/>
      </c>
      <c r="O1050" s="17"/>
      <c r="AC1050" s="14"/>
      <c r="AD1050" s="14"/>
      <c r="AE1050" s="18"/>
      <c r="AH1050" s="19">
        <f t="shared" si="66"/>
        <v>0</v>
      </c>
      <c r="AI1050" s="19">
        <f t="shared" si="67"/>
        <v>180</v>
      </c>
      <c r="AM1050" s="19">
        <f>IF(Abschlüsse[[#This Row],[Ergeb]]="ET","",SQRT(($AF1050-$AK1050)^2+($AG1050-$AL1050)^2))</f>
        <v>0</v>
      </c>
      <c r="AO1050" s="13"/>
      <c r="AP1050" s="13"/>
      <c r="AQ1050" s="19" t="str">
        <f t="shared" si="64"/>
        <v/>
      </c>
      <c r="AU1050" s="19" t="str">
        <f t="shared" si="65"/>
        <v/>
      </c>
    </row>
    <row r="1051" spans="3:47" ht="25.05" customHeight="1">
      <c r="C1051" s="17" t="str">
        <f>IF($A1051="","",IF(VLOOKUP($A1051,Spiele!$A$2:$D$16,3,FALSE)=$B1051,"H","G"))</f>
        <v/>
      </c>
      <c r="D1051" s="17" t="str">
        <f>IF($B1051="","",IF(VLOOKUP($A1051,Spiele!$A$2:$F$16,3,FALSE)=$B1051,VLOOKUP($A1051,Spiele!$A$2:$F$16,4,FALSE),VLOOKUP($A1051,Spiele!$A$2:$F$16,3,FALSE)))</f>
        <v/>
      </c>
      <c r="E1051" s="18">
        <f>IF(Abschlüsse[[#This Row],[Ergeb]]="ET",0,COUNTIFS($A$2:$A1051,$A1051,$B$2:$B1051,$B1051,$L$2:$L1051,"&lt;&gt;ET"))</f>
        <v>0</v>
      </c>
      <c r="F1051" s="11"/>
      <c r="G1051" s="12"/>
      <c r="H1051" s="18">
        <f>COUNTIFS('Rote Karten'!$A$2:$A$4,$A1051,'Rote Karten'!$D$2:$D$4,"&lt;&gt;"&amp;$B1051,'Rote Karten'!$B$2:$B$4,"&lt;"&amp;$F1051,'Rote Karten'!$C$2:$C$4,"&lt;="&amp;$G1051)-COUNTIFS('Rote Karten'!$A$2:$A$4,$A1051,'Rote Karten'!$D$2:$D$4,$B1051,'Rote Karten'!$B$2:$B$4,"&lt;"&amp;$F1051,'Rote Karten'!$C$2:$C$4,"&lt;="&amp;$G1051)</f>
        <v>0</v>
      </c>
      <c r="I1051" s="17" t="str">
        <f>IF(OR($L1051="Tor",$L1051="ET"),_xlfn.IFNA(IF(VLOOKUP($A1051,Spiele!$A$2:$C$16,3,FALSE)=$B1051,COUNTIFS($L$2:$L1051,"Tor",$B$2:$B1051,$B1051,$A$2:$A1051,$A1051)+COUNTIFS($L$2:$L1051,"ET",$B$2:$B1051,$B1051,$A$2:$A1051,$A1051)&amp;":"&amp;COUNTIFS($L$2:$L1051,"Tor",$B$2:$B1051,"&lt;&gt;"&amp;$B1051,$A$2:$A1051,$A1051)+COUNTIFS($L$2:$L1051,"ET",$B$2:$B1051,"&lt;&gt;"&amp;$B1051,$A$2:$A1051,$A1051),COUNTIFS($L$2:$L1051,"Tor",$B$2:$B1051,"&lt;&gt;"&amp;$B1051,$A$2:$A1051,$A1051)+COUNTIFS($L$2:$L1051,"ET",$B$2:$B1051,"&lt;&gt;"&amp;$B1051,$A$2:$A1051,$A1051)&amp;":"&amp;COUNTIFS($L$2:$L1051,"Tor",$B$2:$B1051,$B1051,$A$2:$A1051,$A1051)+COUNTIFS($L$2:$L1051,"ET",$B$2:$B1051,$B1051,$A$2:$A1051,$A1051)),""),"")</f>
        <v/>
      </c>
      <c r="J1051" s="18" t="str">
        <f>_xlfn.IFNA(IF(VLOOKUP($A1051,Spiele!$A$2:$D$16,3,FALSE)=$B1051,(COUNTIFS($L$1:$L1050,"Tor",$B$1:$B1050,$B1051,$A$1:$A1050,$A1051)+COUNTIFS($L$1:$L1050,"ET",$B$1:$B1050,$B1051,$A$1:$A1050,$A1051))-(COUNTIFS($L$1:$L1050,"Tor",$B$1:$B1050,"&lt;&gt;"&amp;$B1051,$A$1:$A1050,$A1051)+COUNTIFS($L$1:$L1050,"ET",$B$1:$B1050,"&lt;&gt;"&amp;$B1051,$A$1:$A1050,$A1051)),(COUNTIFS($L$1:$L1050,"Tor",$B$1:$B1050,$B1051,$A$1:$A1050,$A1051)+COUNTIFS($L$1:$L1050,"ET",$B$1:$B1050,$B1051,$A$1:$A1050,$A1051))-(COUNTIFS($L$1:$L1050,"Tor",$B$1:$B1050,"&lt;&gt;"&amp;$B1051,$A$1:$A1050,$A1051)+COUNTIFS($L$1:$L1050,"ET",$B$1:$B1050,"&lt;&gt;"&amp;$B1051,$A$1:$A1050,$A1051))),"")</f>
        <v/>
      </c>
      <c r="O1051" s="17"/>
      <c r="AC1051" s="14"/>
      <c r="AD1051" s="14"/>
      <c r="AE1051" s="18"/>
      <c r="AH1051" s="19">
        <f t="shared" si="66"/>
        <v>0</v>
      </c>
      <c r="AI1051" s="19">
        <f t="shared" si="67"/>
        <v>180</v>
      </c>
      <c r="AM1051" s="19">
        <f>IF(Abschlüsse[[#This Row],[Ergeb]]="ET","",SQRT(($AF1051-$AK1051)^2+($AG1051-$AL1051)^2))</f>
        <v>0</v>
      </c>
      <c r="AO1051" s="13"/>
      <c r="AP1051" s="13"/>
      <c r="AQ1051" s="19" t="str">
        <f t="shared" si="64"/>
        <v/>
      </c>
      <c r="AU1051" s="19" t="str">
        <f t="shared" si="65"/>
        <v/>
      </c>
    </row>
    <row r="1052" spans="3:47" ht="25.05" customHeight="1">
      <c r="C1052" s="17" t="str">
        <f>IF($A1052="","",IF(VLOOKUP($A1052,Spiele!$A$2:$D$16,3,FALSE)=$B1052,"H","G"))</f>
        <v/>
      </c>
      <c r="D1052" s="17" t="str">
        <f>IF($B1052="","",IF(VLOOKUP($A1052,Spiele!$A$2:$F$16,3,FALSE)=$B1052,VLOOKUP($A1052,Spiele!$A$2:$F$16,4,FALSE),VLOOKUP($A1052,Spiele!$A$2:$F$16,3,FALSE)))</f>
        <v/>
      </c>
      <c r="E1052" s="18">
        <f>IF(Abschlüsse[[#This Row],[Ergeb]]="ET",0,COUNTIFS($A$2:$A1052,$A1052,$B$2:$B1052,$B1052,$L$2:$L1052,"&lt;&gt;ET"))</f>
        <v>0</v>
      </c>
      <c r="F1052" s="11"/>
      <c r="G1052" s="12"/>
      <c r="H1052" s="18">
        <f>COUNTIFS('Rote Karten'!$A$2:$A$4,$A1052,'Rote Karten'!$D$2:$D$4,"&lt;&gt;"&amp;$B1052,'Rote Karten'!$B$2:$B$4,"&lt;"&amp;$F1052,'Rote Karten'!$C$2:$C$4,"&lt;="&amp;$G1052)-COUNTIFS('Rote Karten'!$A$2:$A$4,$A1052,'Rote Karten'!$D$2:$D$4,$B1052,'Rote Karten'!$B$2:$B$4,"&lt;"&amp;$F1052,'Rote Karten'!$C$2:$C$4,"&lt;="&amp;$G1052)</f>
        <v>0</v>
      </c>
      <c r="I1052" s="17" t="str">
        <f>IF(OR($L1052="Tor",$L1052="ET"),_xlfn.IFNA(IF(VLOOKUP($A1052,Spiele!$A$2:$C$16,3,FALSE)=$B1052,COUNTIFS($L$2:$L1052,"Tor",$B$2:$B1052,$B1052,$A$2:$A1052,$A1052)+COUNTIFS($L$2:$L1052,"ET",$B$2:$B1052,$B1052,$A$2:$A1052,$A1052)&amp;":"&amp;COUNTIFS($L$2:$L1052,"Tor",$B$2:$B1052,"&lt;&gt;"&amp;$B1052,$A$2:$A1052,$A1052)+COUNTIFS($L$2:$L1052,"ET",$B$2:$B1052,"&lt;&gt;"&amp;$B1052,$A$2:$A1052,$A1052),COUNTIFS($L$2:$L1052,"Tor",$B$2:$B1052,"&lt;&gt;"&amp;$B1052,$A$2:$A1052,$A1052)+COUNTIFS($L$2:$L1052,"ET",$B$2:$B1052,"&lt;&gt;"&amp;$B1052,$A$2:$A1052,$A1052)&amp;":"&amp;COUNTIFS($L$2:$L1052,"Tor",$B$2:$B1052,$B1052,$A$2:$A1052,$A1052)+COUNTIFS($L$2:$L1052,"ET",$B$2:$B1052,$B1052,$A$2:$A1052,$A1052)),""),"")</f>
        <v/>
      </c>
      <c r="J1052" s="18" t="str">
        <f>_xlfn.IFNA(IF(VLOOKUP($A1052,Spiele!$A$2:$D$16,3,FALSE)=$B1052,(COUNTIFS($L$1:$L1051,"Tor",$B$1:$B1051,$B1052,$A$1:$A1051,$A1052)+COUNTIFS($L$1:$L1051,"ET",$B$1:$B1051,$B1052,$A$1:$A1051,$A1052))-(COUNTIFS($L$1:$L1051,"Tor",$B$1:$B1051,"&lt;&gt;"&amp;$B1052,$A$1:$A1051,$A1052)+COUNTIFS($L$1:$L1051,"ET",$B$1:$B1051,"&lt;&gt;"&amp;$B1052,$A$1:$A1051,$A1052)),(COUNTIFS($L$1:$L1051,"Tor",$B$1:$B1051,$B1052,$A$1:$A1051,$A1052)+COUNTIFS($L$1:$L1051,"ET",$B$1:$B1051,$B1052,$A$1:$A1051,$A1052))-(COUNTIFS($L$1:$L1051,"Tor",$B$1:$B1051,"&lt;&gt;"&amp;$B1052,$A$1:$A1051,$A1052)+COUNTIFS($L$1:$L1051,"ET",$B$1:$B1051,"&lt;&gt;"&amp;$B1052,$A$1:$A1051,$A1052))),"")</f>
        <v/>
      </c>
      <c r="O1052" s="17"/>
      <c r="AC1052" s="14"/>
      <c r="AD1052" s="14"/>
      <c r="AE1052" s="18"/>
      <c r="AH1052" s="19">
        <f t="shared" si="66"/>
        <v>0</v>
      </c>
      <c r="AI1052" s="19">
        <f t="shared" si="67"/>
        <v>180</v>
      </c>
      <c r="AM1052" s="19">
        <f>IF(Abschlüsse[[#This Row],[Ergeb]]="ET","",SQRT(($AF1052-$AK1052)^2+($AG1052-$AL1052)^2))</f>
        <v>0</v>
      </c>
      <c r="AO1052" s="13"/>
      <c r="AP1052" s="13"/>
      <c r="AQ1052" s="19" t="str">
        <f t="shared" ref="AQ1052:AQ1115" si="68">IF(AN1052=0,"",SQRT(($AF1052-$AO1052)^2+($AG1052-$AP1052)^2))</f>
        <v/>
      </c>
      <c r="AU1052" s="19" t="str">
        <f t="shared" ref="AU1052:AU1115" si="69">IF(AR1052=0,"",SQRT(($AF1052-$AS1052)^2+($AG1052-$AT1052)^2))</f>
        <v/>
      </c>
    </row>
    <row r="1053" spans="3:47" ht="25.05" customHeight="1">
      <c r="C1053" s="17" t="str">
        <f>IF($A1053="","",IF(VLOOKUP($A1053,Spiele!$A$2:$D$16,3,FALSE)=$B1053,"H","G"))</f>
        <v/>
      </c>
      <c r="D1053" s="17" t="str">
        <f>IF($B1053="","",IF(VLOOKUP($A1053,Spiele!$A$2:$F$16,3,FALSE)=$B1053,VLOOKUP($A1053,Spiele!$A$2:$F$16,4,FALSE),VLOOKUP($A1053,Spiele!$A$2:$F$16,3,FALSE)))</f>
        <v/>
      </c>
      <c r="E1053" s="18">
        <f>IF(Abschlüsse[[#This Row],[Ergeb]]="ET",0,COUNTIFS($A$2:$A1053,$A1053,$B$2:$B1053,$B1053,$L$2:$L1053,"&lt;&gt;ET"))</f>
        <v>0</v>
      </c>
      <c r="F1053" s="11"/>
      <c r="G1053" s="12"/>
      <c r="H1053" s="18">
        <f>COUNTIFS('Rote Karten'!$A$2:$A$4,$A1053,'Rote Karten'!$D$2:$D$4,"&lt;&gt;"&amp;$B1053,'Rote Karten'!$B$2:$B$4,"&lt;"&amp;$F1053,'Rote Karten'!$C$2:$C$4,"&lt;="&amp;$G1053)-COUNTIFS('Rote Karten'!$A$2:$A$4,$A1053,'Rote Karten'!$D$2:$D$4,$B1053,'Rote Karten'!$B$2:$B$4,"&lt;"&amp;$F1053,'Rote Karten'!$C$2:$C$4,"&lt;="&amp;$G1053)</f>
        <v>0</v>
      </c>
      <c r="I1053" s="17" t="str">
        <f>IF(OR($L1053="Tor",$L1053="ET"),_xlfn.IFNA(IF(VLOOKUP($A1053,Spiele!$A$2:$C$16,3,FALSE)=$B1053,COUNTIFS($L$2:$L1053,"Tor",$B$2:$B1053,$B1053,$A$2:$A1053,$A1053)+COUNTIFS($L$2:$L1053,"ET",$B$2:$B1053,$B1053,$A$2:$A1053,$A1053)&amp;":"&amp;COUNTIFS($L$2:$L1053,"Tor",$B$2:$B1053,"&lt;&gt;"&amp;$B1053,$A$2:$A1053,$A1053)+COUNTIFS($L$2:$L1053,"ET",$B$2:$B1053,"&lt;&gt;"&amp;$B1053,$A$2:$A1053,$A1053),COUNTIFS($L$2:$L1053,"Tor",$B$2:$B1053,"&lt;&gt;"&amp;$B1053,$A$2:$A1053,$A1053)+COUNTIFS($L$2:$L1053,"ET",$B$2:$B1053,"&lt;&gt;"&amp;$B1053,$A$2:$A1053,$A1053)&amp;":"&amp;COUNTIFS($L$2:$L1053,"Tor",$B$2:$B1053,$B1053,$A$2:$A1053,$A1053)+COUNTIFS($L$2:$L1053,"ET",$B$2:$B1053,$B1053,$A$2:$A1053,$A1053)),""),"")</f>
        <v/>
      </c>
      <c r="J1053" s="18" t="str">
        <f>_xlfn.IFNA(IF(VLOOKUP($A1053,Spiele!$A$2:$D$16,3,FALSE)=$B1053,(COUNTIFS($L$1:$L1052,"Tor",$B$1:$B1052,$B1053,$A$1:$A1052,$A1053)+COUNTIFS($L$1:$L1052,"ET",$B$1:$B1052,$B1053,$A$1:$A1052,$A1053))-(COUNTIFS($L$1:$L1052,"Tor",$B$1:$B1052,"&lt;&gt;"&amp;$B1053,$A$1:$A1052,$A1053)+COUNTIFS($L$1:$L1052,"ET",$B$1:$B1052,"&lt;&gt;"&amp;$B1053,$A$1:$A1052,$A1053)),(COUNTIFS($L$1:$L1052,"Tor",$B$1:$B1052,$B1053,$A$1:$A1052,$A1053)+COUNTIFS($L$1:$L1052,"ET",$B$1:$B1052,$B1053,$A$1:$A1052,$A1053))-(COUNTIFS($L$1:$L1052,"Tor",$B$1:$B1052,"&lt;&gt;"&amp;$B1053,$A$1:$A1052,$A1053)+COUNTIFS($L$1:$L1052,"ET",$B$1:$B1052,"&lt;&gt;"&amp;$B1053,$A$1:$A1052,$A1053))),"")</f>
        <v/>
      </c>
      <c r="O1053" s="17"/>
      <c r="AC1053" s="14"/>
      <c r="AD1053" s="14"/>
      <c r="AE1053" s="18"/>
      <c r="AH1053" s="19">
        <f t="shared" si="66"/>
        <v>0</v>
      </c>
      <c r="AI1053" s="19">
        <f t="shared" si="67"/>
        <v>180</v>
      </c>
      <c r="AM1053" s="19">
        <f>IF(Abschlüsse[[#This Row],[Ergeb]]="ET","",SQRT(($AF1053-$AK1053)^2+($AG1053-$AL1053)^2))</f>
        <v>0</v>
      </c>
      <c r="AO1053" s="13"/>
      <c r="AP1053" s="13"/>
      <c r="AQ1053" s="19" t="str">
        <f t="shared" si="68"/>
        <v/>
      </c>
      <c r="AU1053" s="19" t="str">
        <f t="shared" si="69"/>
        <v/>
      </c>
    </row>
    <row r="1054" spans="3:47" ht="25.05" customHeight="1">
      <c r="C1054" s="17" t="str">
        <f>IF($A1054="","",IF(VLOOKUP($A1054,Spiele!$A$2:$D$16,3,FALSE)=$B1054,"H","G"))</f>
        <v/>
      </c>
      <c r="D1054" s="17" t="str">
        <f>IF($B1054="","",IF(VLOOKUP($A1054,Spiele!$A$2:$F$16,3,FALSE)=$B1054,VLOOKUP($A1054,Spiele!$A$2:$F$16,4,FALSE),VLOOKUP($A1054,Spiele!$A$2:$F$16,3,FALSE)))</f>
        <v/>
      </c>
      <c r="E1054" s="18">
        <f>IF(Abschlüsse[[#This Row],[Ergeb]]="ET",0,COUNTIFS($A$2:$A1054,$A1054,$B$2:$B1054,$B1054,$L$2:$L1054,"&lt;&gt;ET"))</f>
        <v>0</v>
      </c>
      <c r="F1054" s="11"/>
      <c r="G1054" s="12"/>
      <c r="H1054" s="18">
        <f>COUNTIFS('Rote Karten'!$A$2:$A$4,$A1054,'Rote Karten'!$D$2:$D$4,"&lt;&gt;"&amp;$B1054,'Rote Karten'!$B$2:$B$4,"&lt;"&amp;$F1054,'Rote Karten'!$C$2:$C$4,"&lt;="&amp;$G1054)-COUNTIFS('Rote Karten'!$A$2:$A$4,$A1054,'Rote Karten'!$D$2:$D$4,$B1054,'Rote Karten'!$B$2:$B$4,"&lt;"&amp;$F1054,'Rote Karten'!$C$2:$C$4,"&lt;="&amp;$G1054)</f>
        <v>0</v>
      </c>
      <c r="I1054" s="17" t="str">
        <f>IF(OR($L1054="Tor",$L1054="ET"),_xlfn.IFNA(IF(VLOOKUP($A1054,Spiele!$A$2:$C$16,3,FALSE)=$B1054,COUNTIFS($L$2:$L1054,"Tor",$B$2:$B1054,$B1054,$A$2:$A1054,$A1054)+COUNTIFS($L$2:$L1054,"ET",$B$2:$B1054,$B1054,$A$2:$A1054,$A1054)&amp;":"&amp;COUNTIFS($L$2:$L1054,"Tor",$B$2:$B1054,"&lt;&gt;"&amp;$B1054,$A$2:$A1054,$A1054)+COUNTIFS($L$2:$L1054,"ET",$B$2:$B1054,"&lt;&gt;"&amp;$B1054,$A$2:$A1054,$A1054),COUNTIFS($L$2:$L1054,"Tor",$B$2:$B1054,"&lt;&gt;"&amp;$B1054,$A$2:$A1054,$A1054)+COUNTIFS($L$2:$L1054,"ET",$B$2:$B1054,"&lt;&gt;"&amp;$B1054,$A$2:$A1054,$A1054)&amp;":"&amp;COUNTIFS($L$2:$L1054,"Tor",$B$2:$B1054,$B1054,$A$2:$A1054,$A1054)+COUNTIFS($L$2:$L1054,"ET",$B$2:$B1054,$B1054,$A$2:$A1054,$A1054)),""),"")</f>
        <v/>
      </c>
      <c r="J1054" s="18" t="str">
        <f>_xlfn.IFNA(IF(VLOOKUP($A1054,Spiele!$A$2:$D$16,3,FALSE)=$B1054,(COUNTIFS($L$1:$L1053,"Tor",$B$1:$B1053,$B1054,$A$1:$A1053,$A1054)+COUNTIFS($L$1:$L1053,"ET",$B$1:$B1053,$B1054,$A$1:$A1053,$A1054))-(COUNTIFS($L$1:$L1053,"Tor",$B$1:$B1053,"&lt;&gt;"&amp;$B1054,$A$1:$A1053,$A1054)+COUNTIFS($L$1:$L1053,"ET",$B$1:$B1053,"&lt;&gt;"&amp;$B1054,$A$1:$A1053,$A1054)),(COUNTIFS($L$1:$L1053,"Tor",$B$1:$B1053,$B1054,$A$1:$A1053,$A1054)+COUNTIFS($L$1:$L1053,"ET",$B$1:$B1053,$B1054,$A$1:$A1053,$A1054))-(COUNTIFS($L$1:$L1053,"Tor",$B$1:$B1053,"&lt;&gt;"&amp;$B1054,$A$1:$A1053,$A1054)+COUNTIFS($L$1:$L1053,"ET",$B$1:$B1053,"&lt;&gt;"&amp;$B1054,$A$1:$A1053,$A1054))),"")</f>
        <v/>
      </c>
      <c r="O1054" s="17"/>
      <c r="AC1054" s="14"/>
      <c r="AD1054" s="14"/>
      <c r="AE1054" s="18"/>
      <c r="AH1054" s="19">
        <f t="shared" si="66"/>
        <v>0</v>
      </c>
      <c r="AI1054" s="19">
        <f t="shared" si="67"/>
        <v>180</v>
      </c>
      <c r="AM1054" s="19">
        <f>IF(Abschlüsse[[#This Row],[Ergeb]]="ET","",SQRT(($AF1054-$AK1054)^2+($AG1054-$AL1054)^2))</f>
        <v>0</v>
      </c>
      <c r="AO1054" s="13"/>
      <c r="AP1054" s="13"/>
      <c r="AQ1054" s="19" t="str">
        <f t="shared" si="68"/>
        <v/>
      </c>
      <c r="AU1054" s="19" t="str">
        <f t="shared" si="69"/>
        <v/>
      </c>
    </row>
    <row r="1055" spans="3:47" ht="25.05" customHeight="1">
      <c r="C1055" s="17" t="str">
        <f>IF($A1055="","",IF(VLOOKUP($A1055,Spiele!$A$2:$D$16,3,FALSE)=$B1055,"H","G"))</f>
        <v/>
      </c>
      <c r="D1055" s="17" t="str">
        <f>IF($B1055="","",IF(VLOOKUP($A1055,Spiele!$A$2:$F$16,3,FALSE)=$B1055,VLOOKUP($A1055,Spiele!$A$2:$F$16,4,FALSE),VLOOKUP($A1055,Spiele!$A$2:$F$16,3,FALSE)))</f>
        <v/>
      </c>
      <c r="E1055" s="18">
        <f>IF(Abschlüsse[[#This Row],[Ergeb]]="ET",0,COUNTIFS($A$2:$A1055,$A1055,$B$2:$B1055,$B1055,$L$2:$L1055,"&lt;&gt;ET"))</f>
        <v>0</v>
      </c>
      <c r="F1055" s="11"/>
      <c r="G1055" s="12"/>
      <c r="H1055" s="18">
        <f>COUNTIFS('Rote Karten'!$A$2:$A$4,$A1055,'Rote Karten'!$D$2:$D$4,"&lt;&gt;"&amp;$B1055,'Rote Karten'!$B$2:$B$4,"&lt;"&amp;$F1055,'Rote Karten'!$C$2:$C$4,"&lt;="&amp;$G1055)-COUNTIFS('Rote Karten'!$A$2:$A$4,$A1055,'Rote Karten'!$D$2:$D$4,$B1055,'Rote Karten'!$B$2:$B$4,"&lt;"&amp;$F1055,'Rote Karten'!$C$2:$C$4,"&lt;="&amp;$G1055)</f>
        <v>0</v>
      </c>
      <c r="I1055" s="17" t="str">
        <f>IF(OR($L1055="Tor",$L1055="ET"),_xlfn.IFNA(IF(VLOOKUP($A1055,Spiele!$A$2:$C$16,3,FALSE)=$B1055,COUNTIFS($L$2:$L1055,"Tor",$B$2:$B1055,$B1055,$A$2:$A1055,$A1055)+COUNTIFS($L$2:$L1055,"ET",$B$2:$B1055,$B1055,$A$2:$A1055,$A1055)&amp;":"&amp;COUNTIFS($L$2:$L1055,"Tor",$B$2:$B1055,"&lt;&gt;"&amp;$B1055,$A$2:$A1055,$A1055)+COUNTIFS($L$2:$L1055,"ET",$B$2:$B1055,"&lt;&gt;"&amp;$B1055,$A$2:$A1055,$A1055),COUNTIFS($L$2:$L1055,"Tor",$B$2:$B1055,"&lt;&gt;"&amp;$B1055,$A$2:$A1055,$A1055)+COUNTIFS($L$2:$L1055,"ET",$B$2:$B1055,"&lt;&gt;"&amp;$B1055,$A$2:$A1055,$A1055)&amp;":"&amp;COUNTIFS($L$2:$L1055,"Tor",$B$2:$B1055,$B1055,$A$2:$A1055,$A1055)+COUNTIFS($L$2:$L1055,"ET",$B$2:$B1055,$B1055,$A$2:$A1055,$A1055)),""),"")</f>
        <v/>
      </c>
      <c r="J1055" s="18" t="str">
        <f>_xlfn.IFNA(IF(VLOOKUP($A1055,Spiele!$A$2:$D$16,3,FALSE)=$B1055,(COUNTIFS($L$1:$L1054,"Tor",$B$1:$B1054,$B1055,$A$1:$A1054,$A1055)+COUNTIFS($L$1:$L1054,"ET",$B$1:$B1054,$B1055,$A$1:$A1054,$A1055))-(COUNTIFS($L$1:$L1054,"Tor",$B$1:$B1054,"&lt;&gt;"&amp;$B1055,$A$1:$A1054,$A1055)+COUNTIFS($L$1:$L1054,"ET",$B$1:$B1054,"&lt;&gt;"&amp;$B1055,$A$1:$A1054,$A1055)),(COUNTIFS($L$1:$L1054,"Tor",$B$1:$B1054,$B1055,$A$1:$A1054,$A1055)+COUNTIFS($L$1:$L1054,"ET",$B$1:$B1054,$B1055,$A$1:$A1054,$A1055))-(COUNTIFS($L$1:$L1054,"Tor",$B$1:$B1054,"&lt;&gt;"&amp;$B1055,$A$1:$A1054,$A1055)+COUNTIFS($L$1:$L1054,"ET",$B$1:$B1054,"&lt;&gt;"&amp;$B1055,$A$1:$A1054,$A1055))),"")</f>
        <v/>
      </c>
      <c r="O1055" s="17"/>
      <c r="AC1055" s="14"/>
      <c r="AD1055" s="14"/>
      <c r="AE1055" s="18"/>
      <c r="AH1055" s="19">
        <f t="shared" si="66"/>
        <v>0</v>
      </c>
      <c r="AI1055" s="19">
        <f t="shared" si="67"/>
        <v>180</v>
      </c>
      <c r="AM1055" s="19">
        <f>IF(Abschlüsse[[#This Row],[Ergeb]]="ET","",SQRT(($AF1055-$AK1055)^2+($AG1055-$AL1055)^2))</f>
        <v>0</v>
      </c>
      <c r="AO1055" s="13"/>
      <c r="AP1055" s="13"/>
      <c r="AQ1055" s="19" t="str">
        <f t="shared" si="68"/>
        <v/>
      </c>
      <c r="AU1055" s="19" t="str">
        <f t="shared" si="69"/>
        <v/>
      </c>
    </row>
    <row r="1056" spans="3:47" ht="25.05" customHeight="1">
      <c r="C1056" s="17" t="str">
        <f>IF($A1056="","",IF(VLOOKUP($A1056,Spiele!$A$2:$D$16,3,FALSE)=$B1056,"H","G"))</f>
        <v/>
      </c>
      <c r="D1056" s="17" t="str">
        <f>IF($B1056="","",IF(VLOOKUP($A1056,Spiele!$A$2:$F$16,3,FALSE)=$B1056,VLOOKUP($A1056,Spiele!$A$2:$F$16,4,FALSE),VLOOKUP($A1056,Spiele!$A$2:$F$16,3,FALSE)))</f>
        <v/>
      </c>
      <c r="E1056" s="18">
        <f>IF(Abschlüsse[[#This Row],[Ergeb]]="ET",0,COUNTIFS($A$2:$A1056,$A1056,$B$2:$B1056,$B1056,$L$2:$L1056,"&lt;&gt;ET"))</f>
        <v>0</v>
      </c>
      <c r="F1056" s="11"/>
      <c r="G1056" s="12"/>
      <c r="H1056" s="18">
        <f>COUNTIFS('Rote Karten'!$A$2:$A$4,$A1056,'Rote Karten'!$D$2:$D$4,"&lt;&gt;"&amp;$B1056,'Rote Karten'!$B$2:$B$4,"&lt;"&amp;$F1056,'Rote Karten'!$C$2:$C$4,"&lt;="&amp;$G1056)-COUNTIFS('Rote Karten'!$A$2:$A$4,$A1056,'Rote Karten'!$D$2:$D$4,$B1056,'Rote Karten'!$B$2:$B$4,"&lt;"&amp;$F1056,'Rote Karten'!$C$2:$C$4,"&lt;="&amp;$G1056)</f>
        <v>0</v>
      </c>
      <c r="I1056" s="17" t="str">
        <f>IF(OR($L1056="Tor",$L1056="ET"),_xlfn.IFNA(IF(VLOOKUP($A1056,Spiele!$A$2:$C$16,3,FALSE)=$B1056,COUNTIFS($L$2:$L1056,"Tor",$B$2:$B1056,$B1056,$A$2:$A1056,$A1056)+COUNTIFS($L$2:$L1056,"ET",$B$2:$B1056,$B1056,$A$2:$A1056,$A1056)&amp;":"&amp;COUNTIFS($L$2:$L1056,"Tor",$B$2:$B1056,"&lt;&gt;"&amp;$B1056,$A$2:$A1056,$A1056)+COUNTIFS($L$2:$L1056,"ET",$B$2:$B1056,"&lt;&gt;"&amp;$B1056,$A$2:$A1056,$A1056),COUNTIFS($L$2:$L1056,"Tor",$B$2:$B1056,"&lt;&gt;"&amp;$B1056,$A$2:$A1056,$A1056)+COUNTIFS($L$2:$L1056,"ET",$B$2:$B1056,"&lt;&gt;"&amp;$B1056,$A$2:$A1056,$A1056)&amp;":"&amp;COUNTIFS($L$2:$L1056,"Tor",$B$2:$B1056,$B1056,$A$2:$A1056,$A1056)+COUNTIFS($L$2:$L1056,"ET",$B$2:$B1056,$B1056,$A$2:$A1056,$A1056)),""),"")</f>
        <v/>
      </c>
      <c r="J1056" s="18" t="str">
        <f>_xlfn.IFNA(IF(VLOOKUP($A1056,Spiele!$A$2:$D$16,3,FALSE)=$B1056,(COUNTIFS($L$1:$L1055,"Tor",$B$1:$B1055,$B1056,$A$1:$A1055,$A1056)+COUNTIFS($L$1:$L1055,"ET",$B$1:$B1055,$B1056,$A$1:$A1055,$A1056))-(COUNTIFS($L$1:$L1055,"Tor",$B$1:$B1055,"&lt;&gt;"&amp;$B1056,$A$1:$A1055,$A1056)+COUNTIFS($L$1:$L1055,"ET",$B$1:$B1055,"&lt;&gt;"&amp;$B1056,$A$1:$A1055,$A1056)),(COUNTIFS($L$1:$L1055,"Tor",$B$1:$B1055,$B1056,$A$1:$A1055,$A1056)+COUNTIFS($L$1:$L1055,"ET",$B$1:$B1055,$B1056,$A$1:$A1055,$A1056))-(COUNTIFS($L$1:$L1055,"Tor",$B$1:$B1055,"&lt;&gt;"&amp;$B1056,$A$1:$A1055,$A1056)+COUNTIFS($L$1:$L1055,"ET",$B$1:$B1055,"&lt;&gt;"&amp;$B1056,$A$1:$A1055,$A1056))),"")</f>
        <v/>
      </c>
      <c r="O1056" s="17"/>
      <c r="AC1056" s="14"/>
      <c r="AD1056" s="14"/>
      <c r="AE1056" s="18"/>
      <c r="AH1056" s="19">
        <f t="shared" si="66"/>
        <v>0</v>
      </c>
      <c r="AI1056" s="19">
        <f t="shared" si="67"/>
        <v>180</v>
      </c>
      <c r="AM1056" s="19">
        <f>IF(Abschlüsse[[#This Row],[Ergeb]]="ET","",SQRT(($AF1056-$AK1056)^2+($AG1056-$AL1056)^2))</f>
        <v>0</v>
      </c>
      <c r="AO1056" s="13"/>
      <c r="AP1056" s="13"/>
      <c r="AQ1056" s="19" t="str">
        <f t="shared" si="68"/>
        <v/>
      </c>
      <c r="AU1056" s="19" t="str">
        <f t="shared" si="69"/>
        <v/>
      </c>
    </row>
    <row r="1057" spans="3:47" ht="25.05" customHeight="1">
      <c r="C1057" s="17" t="str">
        <f>IF($A1057="","",IF(VLOOKUP($A1057,Spiele!$A$2:$D$16,3,FALSE)=$B1057,"H","G"))</f>
        <v/>
      </c>
      <c r="D1057" s="17" t="str">
        <f>IF($B1057="","",IF(VLOOKUP($A1057,Spiele!$A$2:$F$16,3,FALSE)=$B1057,VLOOKUP($A1057,Spiele!$A$2:$F$16,4,FALSE),VLOOKUP($A1057,Spiele!$A$2:$F$16,3,FALSE)))</f>
        <v/>
      </c>
      <c r="E1057" s="18">
        <f>IF(Abschlüsse[[#This Row],[Ergeb]]="ET",0,COUNTIFS($A$2:$A1057,$A1057,$B$2:$B1057,$B1057,$L$2:$L1057,"&lt;&gt;ET"))</f>
        <v>0</v>
      </c>
      <c r="F1057" s="11"/>
      <c r="G1057" s="12"/>
      <c r="H1057" s="18">
        <f>COUNTIFS('Rote Karten'!$A$2:$A$4,$A1057,'Rote Karten'!$D$2:$D$4,"&lt;&gt;"&amp;$B1057,'Rote Karten'!$B$2:$B$4,"&lt;"&amp;$F1057,'Rote Karten'!$C$2:$C$4,"&lt;="&amp;$G1057)-COUNTIFS('Rote Karten'!$A$2:$A$4,$A1057,'Rote Karten'!$D$2:$D$4,$B1057,'Rote Karten'!$B$2:$B$4,"&lt;"&amp;$F1057,'Rote Karten'!$C$2:$C$4,"&lt;="&amp;$G1057)</f>
        <v>0</v>
      </c>
      <c r="I1057" s="17" t="str">
        <f>IF(OR($L1057="Tor",$L1057="ET"),_xlfn.IFNA(IF(VLOOKUP($A1057,Spiele!$A$2:$C$16,3,FALSE)=$B1057,COUNTIFS($L$2:$L1057,"Tor",$B$2:$B1057,$B1057,$A$2:$A1057,$A1057)+COUNTIFS($L$2:$L1057,"ET",$B$2:$B1057,$B1057,$A$2:$A1057,$A1057)&amp;":"&amp;COUNTIFS($L$2:$L1057,"Tor",$B$2:$B1057,"&lt;&gt;"&amp;$B1057,$A$2:$A1057,$A1057)+COUNTIFS($L$2:$L1057,"ET",$B$2:$B1057,"&lt;&gt;"&amp;$B1057,$A$2:$A1057,$A1057),COUNTIFS($L$2:$L1057,"Tor",$B$2:$B1057,"&lt;&gt;"&amp;$B1057,$A$2:$A1057,$A1057)+COUNTIFS($L$2:$L1057,"ET",$B$2:$B1057,"&lt;&gt;"&amp;$B1057,$A$2:$A1057,$A1057)&amp;":"&amp;COUNTIFS($L$2:$L1057,"Tor",$B$2:$B1057,$B1057,$A$2:$A1057,$A1057)+COUNTIFS($L$2:$L1057,"ET",$B$2:$B1057,$B1057,$A$2:$A1057,$A1057)),""),"")</f>
        <v/>
      </c>
      <c r="J1057" s="18" t="str">
        <f>_xlfn.IFNA(IF(VLOOKUP($A1057,Spiele!$A$2:$D$16,3,FALSE)=$B1057,(COUNTIFS($L$1:$L1056,"Tor",$B$1:$B1056,$B1057,$A$1:$A1056,$A1057)+COUNTIFS($L$1:$L1056,"ET",$B$1:$B1056,$B1057,$A$1:$A1056,$A1057))-(COUNTIFS($L$1:$L1056,"Tor",$B$1:$B1056,"&lt;&gt;"&amp;$B1057,$A$1:$A1056,$A1057)+COUNTIFS($L$1:$L1056,"ET",$B$1:$B1056,"&lt;&gt;"&amp;$B1057,$A$1:$A1056,$A1057)),(COUNTIFS($L$1:$L1056,"Tor",$B$1:$B1056,$B1057,$A$1:$A1056,$A1057)+COUNTIFS($L$1:$L1056,"ET",$B$1:$B1056,$B1057,$A$1:$A1056,$A1057))-(COUNTIFS($L$1:$L1056,"Tor",$B$1:$B1056,"&lt;&gt;"&amp;$B1057,$A$1:$A1056,$A1057)+COUNTIFS($L$1:$L1056,"ET",$B$1:$B1056,"&lt;&gt;"&amp;$B1057,$A$1:$A1056,$A1057))),"")</f>
        <v/>
      </c>
      <c r="O1057" s="17"/>
      <c r="AC1057" s="14"/>
      <c r="AD1057" s="14"/>
      <c r="AE1057" s="18"/>
      <c r="AH1057" s="19">
        <f t="shared" si="66"/>
        <v>0</v>
      </c>
      <c r="AI1057" s="19">
        <f t="shared" si="67"/>
        <v>180</v>
      </c>
      <c r="AM1057" s="19">
        <f>IF(Abschlüsse[[#This Row],[Ergeb]]="ET","",SQRT(($AF1057-$AK1057)^2+($AG1057-$AL1057)^2))</f>
        <v>0</v>
      </c>
      <c r="AO1057" s="13"/>
      <c r="AP1057" s="13"/>
      <c r="AQ1057" s="19" t="str">
        <f t="shared" si="68"/>
        <v/>
      </c>
      <c r="AU1057" s="19" t="str">
        <f t="shared" si="69"/>
        <v/>
      </c>
    </row>
    <row r="1058" spans="3:47" ht="25.05" customHeight="1">
      <c r="C1058" s="17" t="str">
        <f>IF($A1058="","",IF(VLOOKUP($A1058,Spiele!$A$2:$D$16,3,FALSE)=$B1058,"H","G"))</f>
        <v/>
      </c>
      <c r="D1058" s="17" t="str">
        <f>IF($B1058="","",IF(VLOOKUP($A1058,Spiele!$A$2:$F$16,3,FALSE)=$B1058,VLOOKUP($A1058,Spiele!$A$2:$F$16,4,FALSE),VLOOKUP($A1058,Spiele!$A$2:$F$16,3,FALSE)))</f>
        <v/>
      </c>
      <c r="E1058" s="18">
        <f>IF(Abschlüsse[[#This Row],[Ergeb]]="ET",0,COUNTIFS($A$2:$A1058,$A1058,$B$2:$B1058,$B1058,$L$2:$L1058,"&lt;&gt;ET"))</f>
        <v>0</v>
      </c>
      <c r="F1058" s="11"/>
      <c r="G1058" s="12"/>
      <c r="H1058" s="18">
        <f>COUNTIFS('Rote Karten'!$A$2:$A$4,$A1058,'Rote Karten'!$D$2:$D$4,"&lt;&gt;"&amp;$B1058,'Rote Karten'!$B$2:$B$4,"&lt;"&amp;$F1058,'Rote Karten'!$C$2:$C$4,"&lt;="&amp;$G1058)-COUNTIFS('Rote Karten'!$A$2:$A$4,$A1058,'Rote Karten'!$D$2:$D$4,$B1058,'Rote Karten'!$B$2:$B$4,"&lt;"&amp;$F1058,'Rote Karten'!$C$2:$C$4,"&lt;="&amp;$G1058)</f>
        <v>0</v>
      </c>
      <c r="I1058" s="17" t="str">
        <f>IF(OR($L1058="Tor",$L1058="ET"),_xlfn.IFNA(IF(VLOOKUP($A1058,Spiele!$A$2:$C$16,3,FALSE)=$B1058,COUNTIFS($L$2:$L1058,"Tor",$B$2:$B1058,$B1058,$A$2:$A1058,$A1058)+COUNTIFS($L$2:$L1058,"ET",$B$2:$B1058,$B1058,$A$2:$A1058,$A1058)&amp;":"&amp;COUNTIFS($L$2:$L1058,"Tor",$B$2:$B1058,"&lt;&gt;"&amp;$B1058,$A$2:$A1058,$A1058)+COUNTIFS($L$2:$L1058,"ET",$B$2:$B1058,"&lt;&gt;"&amp;$B1058,$A$2:$A1058,$A1058),COUNTIFS($L$2:$L1058,"Tor",$B$2:$B1058,"&lt;&gt;"&amp;$B1058,$A$2:$A1058,$A1058)+COUNTIFS($L$2:$L1058,"ET",$B$2:$B1058,"&lt;&gt;"&amp;$B1058,$A$2:$A1058,$A1058)&amp;":"&amp;COUNTIFS($L$2:$L1058,"Tor",$B$2:$B1058,$B1058,$A$2:$A1058,$A1058)+COUNTIFS($L$2:$L1058,"ET",$B$2:$B1058,$B1058,$A$2:$A1058,$A1058)),""),"")</f>
        <v/>
      </c>
      <c r="J1058" s="18" t="str">
        <f>_xlfn.IFNA(IF(VLOOKUP($A1058,Spiele!$A$2:$D$16,3,FALSE)=$B1058,(COUNTIFS($L$1:$L1057,"Tor",$B$1:$B1057,$B1058,$A$1:$A1057,$A1058)+COUNTIFS($L$1:$L1057,"ET",$B$1:$B1057,$B1058,$A$1:$A1057,$A1058))-(COUNTIFS($L$1:$L1057,"Tor",$B$1:$B1057,"&lt;&gt;"&amp;$B1058,$A$1:$A1057,$A1058)+COUNTIFS($L$1:$L1057,"ET",$B$1:$B1057,"&lt;&gt;"&amp;$B1058,$A$1:$A1057,$A1058)),(COUNTIFS($L$1:$L1057,"Tor",$B$1:$B1057,$B1058,$A$1:$A1057,$A1058)+COUNTIFS($L$1:$L1057,"ET",$B$1:$B1057,$B1058,$A$1:$A1057,$A1058))-(COUNTIFS($L$1:$L1057,"Tor",$B$1:$B1057,"&lt;&gt;"&amp;$B1058,$A$1:$A1057,$A1058)+COUNTIFS($L$1:$L1057,"ET",$B$1:$B1057,"&lt;&gt;"&amp;$B1058,$A$1:$A1057,$A1058))),"")</f>
        <v/>
      </c>
      <c r="O1058" s="17"/>
      <c r="AC1058" s="14"/>
      <c r="AD1058" s="14"/>
      <c r="AE1058" s="18"/>
      <c r="AH1058" s="19">
        <f t="shared" si="66"/>
        <v>0</v>
      </c>
      <c r="AI1058" s="19">
        <f t="shared" si="67"/>
        <v>180</v>
      </c>
      <c r="AM1058" s="19">
        <f>IF(Abschlüsse[[#This Row],[Ergeb]]="ET","",SQRT(($AF1058-$AK1058)^2+($AG1058-$AL1058)^2))</f>
        <v>0</v>
      </c>
      <c r="AO1058" s="13"/>
      <c r="AP1058" s="13"/>
      <c r="AQ1058" s="19" t="str">
        <f t="shared" si="68"/>
        <v/>
      </c>
      <c r="AU1058" s="19" t="str">
        <f t="shared" si="69"/>
        <v/>
      </c>
    </row>
    <row r="1059" spans="3:47" ht="25.05" customHeight="1">
      <c r="C1059" s="17" t="str">
        <f>IF($A1059="","",IF(VLOOKUP($A1059,Spiele!$A$2:$D$16,3,FALSE)=$B1059,"H","G"))</f>
        <v/>
      </c>
      <c r="D1059" s="17" t="str">
        <f>IF($B1059="","",IF(VLOOKUP($A1059,Spiele!$A$2:$F$16,3,FALSE)=$B1059,VLOOKUP($A1059,Spiele!$A$2:$F$16,4,FALSE),VLOOKUP($A1059,Spiele!$A$2:$F$16,3,FALSE)))</f>
        <v/>
      </c>
      <c r="E1059" s="18">
        <f>IF(Abschlüsse[[#This Row],[Ergeb]]="ET",0,COUNTIFS($A$2:$A1059,$A1059,$B$2:$B1059,$B1059,$L$2:$L1059,"&lt;&gt;ET"))</f>
        <v>0</v>
      </c>
      <c r="F1059" s="11"/>
      <c r="G1059" s="12"/>
      <c r="H1059" s="18">
        <f>COUNTIFS('Rote Karten'!$A$2:$A$4,$A1059,'Rote Karten'!$D$2:$D$4,"&lt;&gt;"&amp;$B1059,'Rote Karten'!$B$2:$B$4,"&lt;"&amp;$F1059,'Rote Karten'!$C$2:$C$4,"&lt;="&amp;$G1059)-COUNTIFS('Rote Karten'!$A$2:$A$4,$A1059,'Rote Karten'!$D$2:$D$4,$B1059,'Rote Karten'!$B$2:$B$4,"&lt;"&amp;$F1059,'Rote Karten'!$C$2:$C$4,"&lt;="&amp;$G1059)</f>
        <v>0</v>
      </c>
      <c r="I1059" s="17" t="str">
        <f>IF(OR($L1059="Tor",$L1059="ET"),_xlfn.IFNA(IF(VLOOKUP($A1059,Spiele!$A$2:$C$16,3,FALSE)=$B1059,COUNTIFS($L$2:$L1059,"Tor",$B$2:$B1059,$B1059,$A$2:$A1059,$A1059)+COUNTIFS($L$2:$L1059,"ET",$B$2:$B1059,$B1059,$A$2:$A1059,$A1059)&amp;":"&amp;COUNTIFS($L$2:$L1059,"Tor",$B$2:$B1059,"&lt;&gt;"&amp;$B1059,$A$2:$A1059,$A1059)+COUNTIFS($L$2:$L1059,"ET",$B$2:$B1059,"&lt;&gt;"&amp;$B1059,$A$2:$A1059,$A1059),COUNTIFS($L$2:$L1059,"Tor",$B$2:$B1059,"&lt;&gt;"&amp;$B1059,$A$2:$A1059,$A1059)+COUNTIFS($L$2:$L1059,"ET",$B$2:$B1059,"&lt;&gt;"&amp;$B1059,$A$2:$A1059,$A1059)&amp;":"&amp;COUNTIFS($L$2:$L1059,"Tor",$B$2:$B1059,$B1059,$A$2:$A1059,$A1059)+COUNTIFS($L$2:$L1059,"ET",$B$2:$B1059,$B1059,$A$2:$A1059,$A1059)),""),"")</f>
        <v/>
      </c>
      <c r="J1059" s="18" t="str">
        <f>_xlfn.IFNA(IF(VLOOKUP($A1059,Spiele!$A$2:$D$16,3,FALSE)=$B1059,(COUNTIFS($L$1:$L1058,"Tor",$B$1:$B1058,$B1059,$A$1:$A1058,$A1059)+COUNTIFS($L$1:$L1058,"ET",$B$1:$B1058,$B1059,$A$1:$A1058,$A1059))-(COUNTIFS($L$1:$L1058,"Tor",$B$1:$B1058,"&lt;&gt;"&amp;$B1059,$A$1:$A1058,$A1059)+COUNTIFS($L$1:$L1058,"ET",$B$1:$B1058,"&lt;&gt;"&amp;$B1059,$A$1:$A1058,$A1059)),(COUNTIFS($L$1:$L1058,"Tor",$B$1:$B1058,$B1059,$A$1:$A1058,$A1059)+COUNTIFS($L$1:$L1058,"ET",$B$1:$B1058,$B1059,$A$1:$A1058,$A1059))-(COUNTIFS($L$1:$L1058,"Tor",$B$1:$B1058,"&lt;&gt;"&amp;$B1059,$A$1:$A1058,$A1059)+COUNTIFS($L$1:$L1058,"ET",$B$1:$B1058,"&lt;&gt;"&amp;$B1059,$A$1:$A1058,$A1059))),"")</f>
        <v/>
      </c>
      <c r="L1059" s="18"/>
      <c r="M1059" s="3"/>
      <c r="O1059" s="17"/>
      <c r="AB1059" s="18"/>
      <c r="AC1059" s="14"/>
      <c r="AD1059" s="14"/>
      <c r="AE1059" s="18"/>
      <c r="AH1059" s="19">
        <f t="shared" si="66"/>
        <v>0</v>
      </c>
      <c r="AI1059" s="19">
        <f t="shared" si="67"/>
        <v>180</v>
      </c>
      <c r="AJ1059" s="3"/>
      <c r="AM1059" s="19">
        <f>IF(Abschlüsse[[#This Row],[Ergeb]]="ET","",SQRT(($AF1059-$AK1059)^2+($AG1059-$AL1059)^2))</f>
        <v>0</v>
      </c>
      <c r="AO1059" s="13"/>
      <c r="AP1059" s="13"/>
      <c r="AQ1059" s="19" t="str">
        <f t="shared" si="68"/>
        <v/>
      </c>
      <c r="AU1059" s="19" t="str">
        <f t="shared" si="69"/>
        <v/>
      </c>
    </row>
    <row r="1060" spans="3:47" ht="25.05" customHeight="1">
      <c r="C1060" s="17" t="str">
        <f>IF($A1060="","",IF(VLOOKUP($A1060,Spiele!$A$2:$D$16,3,FALSE)=$B1060,"H","G"))</f>
        <v/>
      </c>
      <c r="D1060" s="17" t="str">
        <f>IF($B1060="","",IF(VLOOKUP($A1060,Spiele!$A$2:$F$16,3,FALSE)=$B1060,VLOOKUP($A1060,Spiele!$A$2:$F$16,4,FALSE),VLOOKUP($A1060,Spiele!$A$2:$F$16,3,FALSE)))</f>
        <v/>
      </c>
      <c r="E1060" s="18">
        <f>IF(Abschlüsse[[#This Row],[Ergeb]]="ET",0,COUNTIFS($A$2:$A1060,$A1060,$B$2:$B1060,$B1060,$L$2:$L1060,"&lt;&gt;ET"))</f>
        <v>0</v>
      </c>
      <c r="F1060" s="11"/>
      <c r="G1060" s="12"/>
      <c r="H1060" s="18">
        <f>COUNTIFS('Rote Karten'!$A$2:$A$4,$A1060,'Rote Karten'!$D$2:$D$4,"&lt;&gt;"&amp;$B1060,'Rote Karten'!$B$2:$B$4,"&lt;"&amp;$F1060,'Rote Karten'!$C$2:$C$4,"&lt;="&amp;$G1060)-COUNTIFS('Rote Karten'!$A$2:$A$4,$A1060,'Rote Karten'!$D$2:$D$4,$B1060,'Rote Karten'!$B$2:$B$4,"&lt;"&amp;$F1060,'Rote Karten'!$C$2:$C$4,"&lt;="&amp;$G1060)</f>
        <v>0</v>
      </c>
      <c r="I1060" s="17" t="str">
        <f>IF(OR($L1060="Tor",$L1060="ET"),_xlfn.IFNA(IF(VLOOKUP($A1060,Spiele!$A$2:$C$16,3,FALSE)=$B1060,COUNTIFS($L$2:$L1060,"Tor",$B$2:$B1060,$B1060,$A$2:$A1060,$A1060)+COUNTIFS($L$2:$L1060,"ET",$B$2:$B1060,$B1060,$A$2:$A1060,$A1060)&amp;":"&amp;COUNTIFS($L$2:$L1060,"Tor",$B$2:$B1060,"&lt;&gt;"&amp;$B1060,$A$2:$A1060,$A1060)+COUNTIFS($L$2:$L1060,"ET",$B$2:$B1060,"&lt;&gt;"&amp;$B1060,$A$2:$A1060,$A1060),COUNTIFS($L$2:$L1060,"Tor",$B$2:$B1060,"&lt;&gt;"&amp;$B1060,$A$2:$A1060,$A1060)+COUNTIFS($L$2:$L1060,"ET",$B$2:$B1060,"&lt;&gt;"&amp;$B1060,$A$2:$A1060,$A1060)&amp;":"&amp;COUNTIFS($L$2:$L1060,"Tor",$B$2:$B1060,$B1060,$A$2:$A1060,$A1060)+COUNTIFS($L$2:$L1060,"ET",$B$2:$B1060,$B1060,$A$2:$A1060,$A1060)),""),"")</f>
        <v/>
      </c>
      <c r="J1060" s="18" t="str">
        <f>_xlfn.IFNA(IF(VLOOKUP($A1060,Spiele!$A$2:$D$16,3,FALSE)=$B1060,(COUNTIFS($L$1:$L1059,"Tor",$B$1:$B1059,$B1060,$A$1:$A1059,$A1060)+COUNTIFS($L$1:$L1059,"ET",$B$1:$B1059,$B1060,$A$1:$A1059,$A1060))-(COUNTIFS($L$1:$L1059,"Tor",$B$1:$B1059,"&lt;&gt;"&amp;$B1060,$A$1:$A1059,$A1060)+COUNTIFS($L$1:$L1059,"ET",$B$1:$B1059,"&lt;&gt;"&amp;$B1060,$A$1:$A1059,$A1060)),(COUNTIFS($L$1:$L1059,"Tor",$B$1:$B1059,$B1060,$A$1:$A1059,$A1060)+COUNTIFS($L$1:$L1059,"ET",$B$1:$B1059,$B1060,$A$1:$A1059,$A1060))-(COUNTIFS($L$1:$L1059,"Tor",$B$1:$B1059,"&lt;&gt;"&amp;$B1060,$A$1:$A1059,$A1060)+COUNTIFS($L$1:$L1059,"ET",$B$1:$B1059,"&lt;&gt;"&amp;$B1060,$A$1:$A1059,$A1060))),"")</f>
        <v/>
      </c>
      <c r="L1060" s="18"/>
      <c r="M1060" s="3"/>
      <c r="O1060" s="17"/>
      <c r="AA1060" s="22"/>
      <c r="AB1060" s="18"/>
      <c r="AC1060" s="14"/>
      <c r="AD1060" s="14"/>
      <c r="AE1060" s="18"/>
      <c r="AH1060" s="19">
        <f t="shared" si="66"/>
        <v>0</v>
      </c>
      <c r="AI1060" s="19">
        <f t="shared" si="67"/>
        <v>180</v>
      </c>
      <c r="AJ1060" s="3"/>
      <c r="AM1060" s="19">
        <f>IF(Abschlüsse[[#This Row],[Ergeb]]="ET","",SQRT(($AF1060-$AK1060)^2+($AG1060-$AL1060)^2))</f>
        <v>0</v>
      </c>
      <c r="AO1060" s="13"/>
      <c r="AP1060" s="13"/>
      <c r="AQ1060" s="19" t="str">
        <f t="shared" si="68"/>
        <v/>
      </c>
      <c r="AU1060" s="19" t="str">
        <f t="shared" si="69"/>
        <v/>
      </c>
    </row>
    <row r="1061" spans="3:47" ht="25.05" customHeight="1">
      <c r="C1061" s="17" t="str">
        <f>IF($A1061="","",IF(VLOOKUP($A1061,Spiele!$A$2:$D$16,3,FALSE)=$B1061,"H","G"))</f>
        <v/>
      </c>
      <c r="D1061" s="17" t="str">
        <f>IF($B1061="","",IF(VLOOKUP($A1061,Spiele!$A$2:$F$16,3,FALSE)=$B1061,VLOOKUP($A1061,Spiele!$A$2:$F$16,4,FALSE),VLOOKUP($A1061,Spiele!$A$2:$F$16,3,FALSE)))</f>
        <v/>
      </c>
      <c r="E1061" s="18">
        <f>IF(Abschlüsse[[#This Row],[Ergeb]]="ET",0,COUNTIFS($A$2:$A1061,$A1061,$B$2:$B1061,$B1061,$L$2:$L1061,"&lt;&gt;ET"))</f>
        <v>0</v>
      </c>
      <c r="F1061" s="11"/>
      <c r="G1061" s="12"/>
      <c r="H1061" s="18">
        <f>COUNTIFS('Rote Karten'!$A$2:$A$4,$A1061,'Rote Karten'!$D$2:$D$4,"&lt;&gt;"&amp;$B1061,'Rote Karten'!$B$2:$B$4,"&lt;"&amp;$F1061,'Rote Karten'!$C$2:$C$4,"&lt;="&amp;$G1061)-COUNTIFS('Rote Karten'!$A$2:$A$4,$A1061,'Rote Karten'!$D$2:$D$4,$B1061,'Rote Karten'!$B$2:$B$4,"&lt;"&amp;$F1061,'Rote Karten'!$C$2:$C$4,"&lt;="&amp;$G1061)</f>
        <v>0</v>
      </c>
      <c r="I1061" s="17" t="str">
        <f>IF(OR($L1061="Tor",$L1061="ET"),_xlfn.IFNA(IF(VLOOKUP($A1061,Spiele!$A$2:$C$16,3,FALSE)=$B1061,COUNTIFS($L$2:$L1061,"Tor",$B$2:$B1061,$B1061,$A$2:$A1061,$A1061)+COUNTIFS($L$2:$L1061,"ET",$B$2:$B1061,$B1061,$A$2:$A1061,$A1061)&amp;":"&amp;COUNTIFS($L$2:$L1061,"Tor",$B$2:$B1061,"&lt;&gt;"&amp;$B1061,$A$2:$A1061,$A1061)+COUNTIFS($L$2:$L1061,"ET",$B$2:$B1061,"&lt;&gt;"&amp;$B1061,$A$2:$A1061,$A1061),COUNTIFS($L$2:$L1061,"Tor",$B$2:$B1061,"&lt;&gt;"&amp;$B1061,$A$2:$A1061,$A1061)+COUNTIFS($L$2:$L1061,"ET",$B$2:$B1061,"&lt;&gt;"&amp;$B1061,$A$2:$A1061,$A1061)&amp;":"&amp;COUNTIFS($L$2:$L1061,"Tor",$B$2:$B1061,$B1061,$A$2:$A1061,$A1061)+COUNTIFS($L$2:$L1061,"ET",$B$2:$B1061,$B1061,$A$2:$A1061,$A1061)),""),"")</f>
        <v/>
      </c>
      <c r="J1061" s="18" t="str">
        <f>_xlfn.IFNA(IF(VLOOKUP($A1061,Spiele!$A$2:$D$16,3,FALSE)=$B1061,(COUNTIFS($L$1:$L1060,"Tor",$B$1:$B1060,$B1061,$A$1:$A1060,$A1061)+COUNTIFS($L$1:$L1060,"ET",$B$1:$B1060,$B1061,$A$1:$A1060,$A1061))-(COUNTIFS($L$1:$L1060,"Tor",$B$1:$B1060,"&lt;&gt;"&amp;$B1061,$A$1:$A1060,$A1061)+COUNTIFS($L$1:$L1060,"ET",$B$1:$B1060,"&lt;&gt;"&amp;$B1061,$A$1:$A1060,$A1061)),(COUNTIFS($L$1:$L1060,"Tor",$B$1:$B1060,$B1061,$A$1:$A1060,$A1061)+COUNTIFS($L$1:$L1060,"ET",$B$1:$B1060,$B1061,$A$1:$A1060,$A1061))-(COUNTIFS($L$1:$L1060,"Tor",$B$1:$B1060,"&lt;&gt;"&amp;$B1061,$A$1:$A1060,$A1061)+COUNTIFS($L$1:$L1060,"ET",$B$1:$B1060,"&lt;&gt;"&amp;$B1061,$A$1:$A1060,$A1061))),"")</f>
        <v/>
      </c>
      <c r="O1061" s="17"/>
      <c r="AC1061" s="14"/>
      <c r="AD1061" s="14"/>
      <c r="AE1061" s="18"/>
      <c r="AH1061" s="19">
        <f t="shared" si="66"/>
        <v>0</v>
      </c>
      <c r="AI1061" s="19">
        <f t="shared" si="67"/>
        <v>180</v>
      </c>
      <c r="AM1061" s="19">
        <f>IF(Abschlüsse[[#This Row],[Ergeb]]="ET","",SQRT(($AF1061-$AK1061)^2+($AG1061-$AL1061)^2))</f>
        <v>0</v>
      </c>
      <c r="AO1061" s="13"/>
      <c r="AP1061" s="13"/>
      <c r="AQ1061" s="19" t="str">
        <f t="shared" si="68"/>
        <v/>
      </c>
      <c r="AU1061" s="19" t="str">
        <f t="shared" si="69"/>
        <v/>
      </c>
    </row>
    <row r="1062" spans="3:47" ht="25.05" customHeight="1">
      <c r="C1062" s="17" t="str">
        <f>IF($A1062="","",IF(VLOOKUP($A1062,Spiele!$A$2:$D$16,3,FALSE)=$B1062,"H","G"))</f>
        <v/>
      </c>
      <c r="D1062" s="17" t="str">
        <f>IF($B1062="","",IF(VLOOKUP($A1062,Spiele!$A$2:$F$16,3,FALSE)=$B1062,VLOOKUP($A1062,Spiele!$A$2:$F$16,4,FALSE),VLOOKUP($A1062,Spiele!$A$2:$F$16,3,FALSE)))</f>
        <v/>
      </c>
      <c r="E1062" s="18">
        <f>IF(Abschlüsse[[#This Row],[Ergeb]]="ET",0,COUNTIFS($A$2:$A1062,$A1062,$B$2:$B1062,$B1062,$L$2:$L1062,"&lt;&gt;ET"))</f>
        <v>0</v>
      </c>
      <c r="F1062" s="11"/>
      <c r="G1062" s="12"/>
      <c r="H1062" s="18">
        <f>COUNTIFS('Rote Karten'!$A$2:$A$4,$A1062,'Rote Karten'!$D$2:$D$4,"&lt;&gt;"&amp;$B1062,'Rote Karten'!$B$2:$B$4,"&lt;"&amp;$F1062,'Rote Karten'!$C$2:$C$4,"&lt;="&amp;$G1062)-COUNTIFS('Rote Karten'!$A$2:$A$4,$A1062,'Rote Karten'!$D$2:$D$4,$B1062,'Rote Karten'!$B$2:$B$4,"&lt;"&amp;$F1062,'Rote Karten'!$C$2:$C$4,"&lt;="&amp;$G1062)</f>
        <v>0</v>
      </c>
      <c r="I1062" s="17" t="str">
        <f>IF(OR($L1062="Tor",$L1062="ET"),_xlfn.IFNA(IF(VLOOKUP($A1062,Spiele!$A$2:$C$16,3,FALSE)=$B1062,COUNTIFS($L$2:$L1062,"Tor",$B$2:$B1062,$B1062,$A$2:$A1062,$A1062)+COUNTIFS($L$2:$L1062,"ET",$B$2:$B1062,$B1062,$A$2:$A1062,$A1062)&amp;":"&amp;COUNTIFS($L$2:$L1062,"Tor",$B$2:$B1062,"&lt;&gt;"&amp;$B1062,$A$2:$A1062,$A1062)+COUNTIFS($L$2:$L1062,"ET",$B$2:$B1062,"&lt;&gt;"&amp;$B1062,$A$2:$A1062,$A1062),COUNTIFS($L$2:$L1062,"Tor",$B$2:$B1062,"&lt;&gt;"&amp;$B1062,$A$2:$A1062,$A1062)+COUNTIFS($L$2:$L1062,"ET",$B$2:$B1062,"&lt;&gt;"&amp;$B1062,$A$2:$A1062,$A1062)&amp;":"&amp;COUNTIFS($L$2:$L1062,"Tor",$B$2:$B1062,$B1062,$A$2:$A1062,$A1062)+COUNTIFS($L$2:$L1062,"ET",$B$2:$B1062,$B1062,$A$2:$A1062,$A1062)),""),"")</f>
        <v/>
      </c>
      <c r="J1062" s="18" t="str">
        <f>_xlfn.IFNA(IF(VLOOKUP($A1062,Spiele!$A$2:$D$16,3,FALSE)=$B1062,(COUNTIFS($L$1:$L1061,"Tor",$B$1:$B1061,$B1062,$A$1:$A1061,$A1062)+COUNTIFS($L$1:$L1061,"ET",$B$1:$B1061,$B1062,$A$1:$A1061,$A1062))-(COUNTIFS($L$1:$L1061,"Tor",$B$1:$B1061,"&lt;&gt;"&amp;$B1062,$A$1:$A1061,$A1062)+COUNTIFS($L$1:$L1061,"ET",$B$1:$B1061,"&lt;&gt;"&amp;$B1062,$A$1:$A1061,$A1062)),(COUNTIFS($L$1:$L1061,"Tor",$B$1:$B1061,$B1062,$A$1:$A1061,$A1062)+COUNTIFS($L$1:$L1061,"ET",$B$1:$B1061,$B1062,$A$1:$A1061,$A1062))-(COUNTIFS($L$1:$L1061,"Tor",$B$1:$B1061,"&lt;&gt;"&amp;$B1062,$A$1:$A1061,$A1062)+COUNTIFS($L$1:$L1061,"ET",$B$1:$B1061,"&lt;&gt;"&amp;$B1062,$A$1:$A1061,$A1062))),"")</f>
        <v/>
      </c>
      <c r="O1062" s="17"/>
      <c r="AC1062" s="14"/>
      <c r="AD1062" s="14"/>
      <c r="AE1062" s="18"/>
      <c r="AH1062" s="19">
        <f t="shared" si="66"/>
        <v>0</v>
      </c>
      <c r="AI1062" s="19">
        <f t="shared" si="67"/>
        <v>180</v>
      </c>
      <c r="AM1062" s="19">
        <f>IF(Abschlüsse[[#This Row],[Ergeb]]="ET","",SQRT(($AF1062-$AK1062)^2+($AG1062-$AL1062)^2))</f>
        <v>0</v>
      </c>
      <c r="AO1062" s="13"/>
      <c r="AP1062" s="13"/>
      <c r="AQ1062" s="19" t="str">
        <f t="shared" si="68"/>
        <v/>
      </c>
      <c r="AU1062" s="19" t="str">
        <f t="shared" si="69"/>
        <v/>
      </c>
    </row>
    <row r="1063" spans="3:47" ht="25.05" customHeight="1">
      <c r="C1063" s="17" t="str">
        <f>IF($A1063="","",IF(VLOOKUP($A1063,Spiele!$A$2:$D$16,3,FALSE)=$B1063,"H","G"))</f>
        <v/>
      </c>
      <c r="D1063" s="17" t="str">
        <f>IF($B1063="","",IF(VLOOKUP($A1063,Spiele!$A$2:$F$16,3,FALSE)=$B1063,VLOOKUP($A1063,Spiele!$A$2:$F$16,4,FALSE),VLOOKUP($A1063,Spiele!$A$2:$F$16,3,FALSE)))</f>
        <v/>
      </c>
      <c r="E1063" s="18">
        <f>IF(Abschlüsse[[#This Row],[Ergeb]]="ET",0,COUNTIFS($A$2:$A1063,$A1063,$B$2:$B1063,$B1063,$L$2:$L1063,"&lt;&gt;ET"))</f>
        <v>0</v>
      </c>
      <c r="F1063" s="11"/>
      <c r="G1063" s="12"/>
      <c r="H1063" s="18">
        <f>COUNTIFS('Rote Karten'!$A$2:$A$4,$A1063,'Rote Karten'!$D$2:$D$4,"&lt;&gt;"&amp;$B1063,'Rote Karten'!$B$2:$B$4,"&lt;"&amp;$F1063,'Rote Karten'!$C$2:$C$4,"&lt;="&amp;$G1063)-COUNTIFS('Rote Karten'!$A$2:$A$4,$A1063,'Rote Karten'!$D$2:$D$4,$B1063,'Rote Karten'!$B$2:$B$4,"&lt;"&amp;$F1063,'Rote Karten'!$C$2:$C$4,"&lt;="&amp;$G1063)</f>
        <v>0</v>
      </c>
      <c r="I1063" s="17" t="str">
        <f>IF(OR($L1063="Tor",$L1063="ET"),_xlfn.IFNA(IF(VLOOKUP($A1063,Spiele!$A$2:$C$16,3,FALSE)=$B1063,COUNTIFS($L$2:$L1063,"Tor",$B$2:$B1063,$B1063,$A$2:$A1063,$A1063)+COUNTIFS($L$2:$L1063,"ET",$B$2:$B1063,$B1063,$A$2:$A1063,$A1063)&amp;":"&amp;COUNTIFS($L$2:$L1063,"Tor",$B$2:$B1063,"&lt;&gt;"&amp;$B1063,$A$2:$A1063,$A1063)+COUNTIFS($L$2:$L1063,"ET",$B$2:$B1063,"&lt;&gt;"&amp;$B1063,$A$2:$A1063,$A1063),COUNTIFS($L$2:$L1063,"Tor",$B$2:$B1063,"&lt;&gt;"&amp;$B1063,$A$2:$A1063,$A1063)+COUNTIFS($L$2:$L1063,"ET",$B$2:$B1063,"&lt;&gt;"&amp;$B1063,$A$2:$A1063,$A1063)&amp;":"&amp;COUNTIFS($L$2:$L1063,"Tor",$B$2:$B1063,$B1063,$A$2:$A1063,$A1063)+COUNTIFS($L$2:$L1063,"ET",$B$2:$B1063,$B1063,$A$2:$A1063,$A1063)),""),"")</f>
        <v/>
      </c>
      <c r="J1063" s="18" t="str">
        <f>_xlfn.IFNA(IF(VLOOKUP($A1063,Spiele!$A$2:$D$16,3,FALSE)=$B1063,(COUNTIFS($L$1:$L1062,"Tor",$B$1:$B1062,$B1063,$A$1:$A1062,$A1063)+COUNTIFS($L$1:$L1062,"ET",$B$1:$B1062,$B1063,$A$1:$A1062,$A1063))-(COUNTIFS($L$1:$L1062,"Tor",$B$1:$B1062,"&lt;&gt;"&amp;$B1063,$A$1:$A1062,$A1063)+COUNTIFS($L$1:$L1062,"ET",$B$1:$B1062,"&lt;&gt;"&amp;$B1063,$A$1:$A1062,$A1063)),(COUNTIFS($L$1:$L1062,"Tor",$B$1:$B1062,$B1063,$A$1:$A1062,$A1063)+COUNTIFS($L$1:$L1062,"ET",$B$1:$B1062,$B1063,$A$1:$A1062,$A1063))-(COUNTIFS($L$1:$L1062,"Tor",$B$1:$B1062,"&lt;&gt;"&amp;$B1063,$A$1:$A1062,$A1063)+COUNTIFS($L$1:$L1062,"ET",$B$1:$B1062,"&lt;&gt;"&amp;$B1063,$A$1:$A1062,$A1063))),"")</f>
        <v/>
      </c>
      <c r="O1063" s="17"/>
      <c r="AC1063" s="14"/>
      <c r="AD1063" s="14"/>
      <c r="AE1063" s="18"/>
      <c r="AH1063" s="19">
        <f t="shared" si="66"/>
        <v>0</v>
      </c>
      <c r="AI1063" s="19">
        <f t="shared" si="67"/>
        <v>180</v>
      </c>
      <c r="AM1063" s="19">
        <f>IF(Abschlüsse[[#This Row],[Ergeb]]="ET","",SQRT(($AF1063-$AK1063)^2+($AG1063-$AL1063)^2))</f>
        <v>0</v>
      </c>
      <c r="AO1063" s="13"/>
      <c r="AP1063" s="13"/>
      <c r="AQ1063" s="19" t="str">
        <f t="shared" si="68"/>
        <v/>
      </c>
      <c r="AU1063" s="19" t="str">
        <f t="shared" si="69"/>
        <v/>
      </c>
    </row>
    <row r="1064" spans="3:47" ht="25.05" customHeight="1">
      <c r="C1064" s="17" t="str">
        <f>IF($A1064="","",IF(VLOOKUP($A1064,Spiele!$A$2:$D$16,3,FALSE)=$B1064,"H","G"))</f>
        <v/>
      </c>
      <c r="D1064" s="17" t="str">
        <f>IF($B1064="","",IF(VLOOKUP($A1064,Spiele!$A$2:$F$16,3,FALSE)=$B1064,VLOOKUP($A1064,Spiele!$A$2:$F$16,4,FALSE),VLOOKUP($A1064,Spiele!$A$2:$F$16,3,FALSE)))</f>
        <v/>
      </c>
      <c r="E1064" s="18">
        <f>IF(Abschlüsse[[#This Row],[Ergeb]]="ET",0,COUNTIFS($A$2:$A1064,$A1064,$B$2:$B1064,$B1064,$L$2:$L1064,"&lt;&gt;ET"))</f>
        <v>0</v>
      </c>
      <c r="F1064" s="11"/>
      <c r="G1064" s="12"/>
      <c r="H1064" s="18">
        <f>COUNTIFS('Rote Karten'!$A$2:$A$4,$A1064,'Rote Karten'!$D$2:$D$4,"&lt;&gt;"&amp;$B1064,'Rote Karten'!$B$2:$B$4,"&lt;"&amp;$F1064,'Rote Karten'!$C$2:$C$4,"&lt;="&amp;$G1064)-COUNTIFS('Rote Karten'!$A$2:$A$4,$A1064,'Rote Karten'!$D$2:$D$4,$B1064,'Rote Karten'!$B$2:$B$4,"&lt;"&amp;$F1064,'Rote Karten'!$C$2:$C$4,"&lt;="&amp;$G1064)</f>
        <v>0</v>
      </c>
      <c r="I1064" s="17" t="str">
        <f>IF(OR($L1064="Tor",$L1064="ET"),_xlfn.IFNA(IF(VLOOKUP($A1064,Spiele!$A$2:$C$16,3,FALSE)=$B1064,COUNTIFS($L$2:$L1064,"Tor",$B$2:$B1064,$B1064,$A$2:$A1064,$A1064)+COUNTIFS($L$2:$L1064,"ET",$B$2:$B1064,$B1064,$A$2:$A1064,$A1064)&amp;":"&amp;COUNTIFS($L$2:$L1064,"Tor",$B$2:$B1064,"&lt;&gt;"&amp;$B1064,$A$2:$A1064,$A1064)+COUNTIFS($L$2:$L1064,"ET",$B$2:$B1064,"&lt;&gt;"&amp;$B1064,$A$2:$A1064,$A1064),COUNTIFS($L$2:$L1064,"Tor",$B$2:$B1064,"&lt;&gt;"&amp;$B1064,$A$2:$A1064,$A1064)+COUNTIFS($L$2:$L1064,"ET",$B$2:$B1064,"&lt;&gt;"&amp;$B1064,$A$2:$A1064,$A1064)&amp;":"&amp;COUNTIFS($L$2:$L1064,"Tor",$B$2:$B1064,$B1064,$A$2:$A1064,$A1064)+COUNTIFS($L$2:$L1064,"ET",$B$2:$B1064,$B1064,$A$2:$A1064,$A1064)),""),"")</f>
        <v/>
      </c>
      <c r="J1064" s="18" t="str">
        <f>_xlfn.IFNA(IF(VLOOKUP($A1064,Spiele!$A$2:$D$16,3,FALSE)=$B1064,(COUNTIFS($L$1:$L1063,"Tor",$B$1:$B1063,$B1064,$A$1:$A1063,$A1064)+COUNTIFS($L$1:$L1063,"ET",$B$1:$B1063,$B1064,$A$1:$A1063,$A1064))-(COUNTIFS($L$1:$L1063,"Tor",$B$1:$B1063,"&lt;&gt;"&amp;$B1064,$A$1:$A1063,$A1064)+COUNTIFS($L$1:$L1063,"ET",$B$1:$B1063,"&lt;&gt;"&amp;$B1064,$A$1:$A1063,$A1064)),(COUNTIFS($L$1:$L1063,"Tor",$B$1:$B1063,$B1064,$A$1:$A1063,$A1064)+COUNTIFS($L$1:$L1063,"ET",$B$1:$B1063,$B1064,$A$1:$A1063,$A1064))-(COUNTIFS($L$1:$L1063,"Tor",$B$1:$B1063,"&lt;&gt;"&amp;$B1064,$A$1:$A1063,$A1064)+COUNTIFS($L$1:$L1063,"ET",$B$1:$B1063,"&lt;&gt;"&amp;$B1064,$A$1:$A1063,$A1064))),"")</f>
        <v/>
      </c>
      <c r="O1064" s="17"/>
      <c r="AC1064" s="14"/>
      <c r="AD1064" s="14"/>
      <c r="AE1064" s="18"/>
      <c r="AH1064" s="19">
        <f t="shared" si="66"/>
        <v>0</v>
      </c>
      <c r="AI1064" s="19">
        <f t="shared" si="67"/>
        <v>180</v>
      </c>
      <c r="AM1064" s="19">
        <f>IF(Abschlüsse[[#This Row],[Ergeb]]="ET","",SQRT(($AF1064-$AK1064)^2+($AG1064-$AL1064)^2))</f>
        <v>0</v>
      </c>
      <c r="AO1064" s="13"/>
      <c r="AP1064" s="13"/>
      <c r="AQ1064" s="19" t="str">
        <f t="shared" si="68"/>
        <v/>
      </c>
      <c r="AU1064" s="19" t="str">
        <f t="shared" si="69"/>
        <v/>
      </c>
    </row>
    <row r="1065" spans="3:47" ht="25.05" customHeight="1">
      <c r="C1065" s="17" t="str">
        <f>IF($A1065="","",IF(VLOOKUP($A1065,Spiele!$A$2:$D$16,3,FALSE)=$B1065,"H","G"))</f>
        <v/>
      </c>
      <c r="D1065" s="17" t="str">
        <f>IF($B1065="","",IF(VLOOKUP($A1065,Spiele!$A$2:$F$16,3,FALSE)=$B1065,VLOOKUP($A1065,Spiele!$A$2:$F$16,4,FALSE),VLOOKUP($A1065,Spiele!$A$2:$F$16,3,FALSE)))</f>
        <v/>
      </c>
      <c r="E1065" s="18">
        <f>IF(Abschlüsse[[#This Row],[Ergeb]]="ET",0,COUNTIFS($A$2:$A1065,$A1065,$B$2:$B1065,$B1065,$L$2:$L1065,"&lt;&gt;ET"))</f>
        <v>0</v>
      </c>
      <c r="F1065" s="11"/>
      <c r="G1065" s="12"/>
      <c r="H1065" s="18">
        <f>COUNTIFS('Rote Karten'!$A$2:$A$4,$A1065,'Rote Karten'!$D$2:$D$4,"&lt;&gt;"&amp;$B1065,'Rote Karten'!$B$2:$B$4,"&lt;"&amp;$F1065,'Rote Karten'!$C$2:$C$4,"&lt;="&amp;$G1065)-COUNTIFS('Rote Karten'!$A$2:$A$4,$A1065,'Rote Karten'!$D$2:$D$4,$B1065,'Rote Karten'!$B$2:$B$4,"&lt;"&amp;$F1065,'Rote Karten'!$C$2:$C$4,"&lt;="&amp;$G1065)</f>
        <v>0</v>
      </c>
      <c r="I1065" s="17" t="str">
        <f>IF(OR($L1065="Tor",$L1065="ET"),_xlfn.IFNA(IF(VLOOKUP($A1065,Spiele!$A$2:$C$16,3,FALSE)=$B1065,COUNTIFS($L$2:$L1065,"Tor",$B$2:$B1065,$B1065,$A$2:$A1065,$A1065)+COUNTIFS($L$2:$L1065,"ET",$B$2:$B1065,$B1065,$A$2:$A1065,$A1065)&amp;":"&amp;COUNTIFS($L$2:$L1065,"Tor",$B$2:$B1065,"&lt;&gt;"&amp;$B1065,$A$2:$A1065,$A1065)+COUNTIFS($L$2:$L1065,"ET",$B$2:$B1065,"&lt;&gt;"&amp;$B1065,$A$2:$A1065,$A1065),COUNTIFS($L$2:$L1065,"Tor",$B$2:$B1065,"&lt;&gt;"&amp;$B1065,$A$2:$A1065,$A1065)+COUNTIFS($L$2:$L1065,"ET",$B$2:$B1065,"&lt;&gt;"&amp;$B1065,$A$2:$A1065,$A1065)&amp;":"&amp;COUNTIFS($L$2:$L1065,"Tor",$B$2:$B1065,$B1065,$A$2:$A1065,$A1065)+COUNTIFS($L$2:$L1065,"ET",$B$2:$B1065,$B1065,$A$2:$A1065,$A1065)),""),"")</f>
        <v/>
      </c>
      <c r="J1065" s="18" t="str">
        <f>_xlfn.IFNA(IF(VLOOKUP($A1065,Spiele!$A$2:$D$16,3,FALSE)=$B1065,(COUNTIFS($L$1:$L1064,"Tor",$B$1:$B1064,$B1065,$A$1:$A1064,$A1065)+COUNTIFS($L$1:$L1064,"ET",$B$1:$B1064,$B1065,$A$1:$A1064,$A1065))-(COUNTIFS($L$1:$L1064,"Tor",$B$1:$B1064,"&lt;&gt;"&amp;$B1065,$A$1:$A1064,$A1065)+COUNTIFS($L$1:$L1064,"ET",$B$1:$B1064,"&lt;&gt;"&amp;$B1065,$A$1:$A1064,$A1065)),(COUNTIFS($L$1:$L1064,"Tor",$B$1:$B1064,$B1065,$A$1:$A1064,$A1065)+COUNTIFS($L$1:$L1064,"ET",$B$1:$B1064,$B1065,$A$1:$A1064,$A1065))-(COUNTIFS($L$1:$L1064,"Tor",$B$1:$B1064,"&lt;&gt;"&amp;$B1065,$A$1:$A1064,$A1065)+COUNTIFS($L$1:$L1064,"ET",$B$1:$B1064,"&lt;&gt;"&amp;$B1065,$A$1:$A1064,$A1065))),"")</f>
        <v/>
      </c>
      <c r="O1065" s="17"/>
      <c r="AC1065" s="14"/>
      <c r="AD1065" s="14"/>
      <c r="AE1065" s="18"/>
      <c r="AH1065" s="19">
        <f t="shared" si="66"/>
        <v>0</v>
      </c>
      <c r="AI1065" s="19">
        <f t="shared" si="67"/>
        <v>180</v>
      </c>
      <c r="AM1065" s="19">
        <f>IF(Abschlüsse[[#This Row],[Ergeb]]="ET","",SQRT(($AF1065-$AK1065)^2+($AG1065-$AL1065)^2))</f>
        <v>0</v>
      </c>
      <c r="AO1065" s="13"/>
      <c r="AP1065" s="13"/>
      <c r="AQ1065" s="19" t="str">
        <f t="shared" si="68"/>
        <v/>
      </c>
      <c r="AU1065" s="19" t="str">
        <f t="shared" si="69"/>
        <v/>
      </c>
    </row>
    <row r="1066" spans="3:47" ht="25.05" customHeight="1">
      <c r="C1066" s="17" t="str">
        <f>IF($A1066="","",IF(VLOOKUP($A1066,Spiele!$A$2:$D$16,3,FALSE)=$B1066,"H","G"))</f>
        <v/>
      </c>
      <c r="D1066" s="17" t="str">
        <f>IF($B1066="","",IF(VLOOKUP($A1066,Spiele!$A$2:$F$16,3,FALSE)=$B1066,VLOOKUP($A1066,Spiele!$A$2:$F$16,4,FALSE),VLOOKUP($A1066,Spiele!$A$2:$F$16,3,FALSE)))</f>
        <v/>
      </c>
      <c r="E1066" s="18">
        <f>IF(Abschlüsse[[#This Row],[Ergeb]]="ET",0,COUNTIFS($A$2:$A1066,$A1066,$B$2:$B1066,$B1066,$L$2:$L1066,"&lt;&gt;ET"))</f>
        <v>0</v>
      </c>
      <c r="F1066" s="11"/>
      <c r="G1066" s="12"/>
      <c r="H1066" s="18">
        <f>COUNTIFS('Rote Karten'!$A$2:$A$4,$A1066,'Rote Karten'!$D$2:$D$4,"&lt;&gt;"&amp;$B1066,'Rote Karten'!$B$2:$B$4,"&lt;"&amp;$F1066,'Rote Karten'!$C$2:$C$4,"&lt;="&amp;$G1066)-COUNTIFS('Rote Karten'!$A$2:$A$4,$A1066,'Rote Karten'!$D$2:$D$4,$B1066,'Rote Karten'!$B$2:$B$4,"&lt;"&amp;$F1066,'Rote Karten'!$C$2:$C$4,"&lt;="&amp;$G1066)</f>
        <v>0</v>
      </c>
      <c r="I1066" s="17" t="str">
        <f>IF(OR($L1066="Tor",$L1066="ET"),_xlfn.IFNA(IF(VLOOKUP($A1066,Spiele!$A$2:$C$16,3,FALSE)=$B1066,COUNTIFS($L$2:$L1066,"Tor",$B$2:$B1066,$B1066,$A$2:$A1066,$A1066)+COUNTIFS($L$2:$L1066,"ET",$B$2:$B1066,$B1066,$A$2:$A1066,$A1066)&amp;":"&amp;COUNTIFS($L$2:$L1066,"Tor",$B$2:$B1066,"&lt;&gt;"&amp;$B1066,$A$2:$A1066,$A1066)+COUNTIFS($L$2:$L1066,"ET",$B$2:$B1066,"&lt;&gt;"&amp;$B1066,$A$2:$A1066,$A1066),COUNTIFS($L$2:$L1066,"Tor",$B$2:$B1066,"&lt;&gt;"&amp;$B1066,$A$2:$A1066,$A1066)+COUNTIFS($L$2:$L1066,"ET",$B$2:$B1066,"&lt;&gt;"&amp;$B1066,$A$2:$A1066,$A1066)&amp;":"&amp;COUNTIFS($L$2:$L1066,"Tor",$B$2:$B1066,$B1066,$A$2:$A1066,$A1066)+COUNTIFS($L$2:$L1066,"ET",$B$2:$B1066,$B1066,$A$2:$A1066,$A1066)),""),"")</f>
        <v/>
      </c>
      <c r="J1066" s="18" t="str">
        <f>_xlfn.IFNA(IF(VLOOKUP($A1066,Spiele!$A$2:$D$16,3,FALSE)=$B1066,(COUNTIFS($L$1:$L1065,"Tor",$B$1:$B1065,$B1066,$A$1:$A1065,$A1066)+COUNTIFS($L$1:$L1065,"ET",$B$1:$B1065,$B1066,$A$1:$A1065,$A1066))-(COUNTIFS($L$1:$L1065,"Tor",$B$1:$B1065,"&lt;&gt;"&amp;$B1066,$A$1:$A1065,$A1066)+COUNTIFS($L$1:$L1065,"ET",$B$1:$B1065,"&lt;&gt;"&amp;$B1066,$A$1:$A1065,$A1066)),(COUNTIFS($L$1:$L1065,"Tor",$B$1:$B1065,$B1066,$A$1:$A1065,$A1066)+COUNTIFS($L$1:$L1065,"ET",$B$1:$B1065,$B1066,$A$1:$A1065,$A1066))-(COUNTIFS($L$1:$L1065,"Tor",$B$1:$B1065,"&lt;&gt;"&amp;$B1066,$A$1:$A1065,$A1066)+COUNTIFS($L$1:$L1065,"ET",$B$1:$B1065,"&lt;&gt;"&amp;$B1066,$A$1:$A1065,$A1066))),"")</f>
        <v/>
      </c>
      <c r="O1066" s="17"/>
      <c r="AC1066" s="14"/>
      <c r="AD1066" s="14"/>
      <c r="AE1066" s="18"/>
      <c r="AH1066" s="19">
        <f t="shared" si="66"/>
        <v>0</v>
      </c>
      <c r="AI1066" s="19">
        <f t="shared" si="67"/>
        <v>180</v>
      </c>
      <c r="AM1066" s="19">
        <f>IF(Abschlüsse[[#This Row],[Ergeb]]="ET","",SQRT(($AF1066-$AK1066)^2+($AG1066-$AL1066)^2))</f>
        <v>0</v>
      </c>
      <c r="AO1066" s="13"/>
      <c r="AP1066" s="13"/>
      <c r="AQ1066" s="19" t="str">
        <f t="shared" si="68"/>
        <v/>
      </c>
      <c r="AU1066" s="19" t="str">
        <f t="shared" si="69"/>
        <v/>
      </c>
    </row>
    <row r="1067" spans="3:47" ht="25.05" customHeight="1">
      <c r="C1067" s="17" t="str">
        <f>IF($A1067="","",IF(VLOOKUP($A1067,Spiele!$A$2:$D$16,3,FALSE)=$B1067,"H","G"))</f>
        <v/>
      </c>
      <c r="D1067" s="17" t="str">
        <f>IF($B1067="","",IF(VLOOKUP($A1067,Spiele!$A$2:$F$16,3,FALSE)=$B1067,VLOOKUP($A1067,Spiele!$A$2:$F$16,4,FALSE),VLOOKUP($A1067,Spiele!$A$2:$F$16,3,FALSE)))</f>
        <v/>
      </c>
      <c r="E1067" s="18">
        <f>IF(Abschlüsse[[#This Row],[Ergeb]]="ET",0,COUNTIFS($A$2:$A1067,$A1067,$B$2:$B1067,$B1067,$L$2:$L1067,"&lt;&gt;ET"))</f>
        <v>0</v>
      </c>
      <c r="F1067" s="11"/>
      <c r="G1067" s="12"/>
      <c r="H1067" s="18">
        <f>COUNTIFS('Rote Karten'!$A$2:$A$4,$A1067,'Rote Karten'!$D$2:$D$4,"&lt;&gt;"&amp;$B1067,'Rote Karten'!$B$2:$B$4,"&lt;"&amp;$F1067,'Rote Karten'!$C$2:$C$4,"&lt;="&amp;$G1067)-COUNTIFS('Rote Karten'!$A$2:$A$4,$A1067,'Rote Karten'!$D$2:$D$4,$B1067,'Rote Karten'!$B$2:$B$4,"&lt;"&amp;$F1067,'Rote Karten'!$C$2:$C$4,"&lt;="&amp;$G1067)</f>
        <v>0</v>
      </c>
      <c r="I1067" s="17" t="str">
        <f>IF(OR($L1067="Tor",$L1067="ET"),_xlfn.IFNA(IF(VLOOKUP($A1067,Spiele!$A$2:$C$16,3,FALSE)=$B1067,COUNTIFS($L$2:$L1067,"Tor",$B$2:$B1067,$B1067,$A$2:$A1067,$A1067)+COUNTIFS($L$2:$L1067,"ET",$B$2:$B1067,$B1067,$A$2:$A1067,$A1067)&amp;":"&amp;COUNTIFS($L$2:$L1067,"Tor",$B$2:$B1067,"&lt;&gt;"&amp;$B1067,$A$2:$A1067,$A1067)+COUNTIFS($L$2:$L1067,"ET",$B$2:$B1067,"&lt;&gt;"&amp;$B1067,$A$2:$A1067,$A1067),COUNTIFS($L$2:$L1067,"Tor",$B$2:$B1067,"&lt;&gt;"&amp;$B1067,$A$2:$A1067,$A1067)+COUNTIFS($L$2:$L1067,"ET",$B$2:$B1067,"&lt;&gt;"&amp;$B1067,$A$2:$A1067,$A1067)&amp;":"&amp;COUNTIFS($L$2:$L1067,"Tor",$B$2:$B1067,$B1067,$A$2:$A1067,$A1067)+COUNTIFS($L$2:$L1067,"ET",$B$2:$B1067,$B1067,$A$2:$A1067,$A1067)),""),"")</f>
        <v/>
      </c>
      <c r="J1067" s="18" t="str">
        <f>_xlfn.IFNA(IF(VLOOKUP($A1067,Spiele!$A$2:$D$16,3,FALSE)=$B1067,(COUNTIFS($L$1:$L1066,"Tor",$B$1:$B1066,$B1067,$A$1:$A1066,$A1067)+COUNTIFS($L$1:$L1066,"ET",$B$1:$B1066,$B1067,$A$1:$A1066,$A1067))-(COUNTIFS($L$1:$L1066,"Tor",$B$1:$B1066,"&lt;&gt;"&amp;$B1067,$A$1:$A1066,$A1067)+COUNTIFS($L$1:$L1066,"ET",$B$1:$B1066,"&lt;&gt;"&amp;$B1067,$A$1:$A1066,$A1067)),(COUNTIFS($L$1:$L1066,"Tor",$B$1:$B1066,$B1067,$A$1:$A1066,$A1067)+COUNTIFS($L$1:$L1066,"ET",$B$1:$B1066,$B1067,$A$1:$A1066,$A1067))-(COUNTIFS($L$1:$L1066,"Tor",$B$1:$B1066,"&lt;&gt;"&amp;$B1067,$A$1:$A1066,$A1067)+COUNTIFS($L$1:$L1066,"ET",$B$1:$B1066,"&lt;&gt;"&amp;$B1067,$A$1:$A1066,$A1067))),"")</f>
        <v/>
      </c>
      <c r="O1067" s="17"/>
      <c r="AC1067" s="14"/>
      <c r="AD1067" s="14"/>
      <c r="AE1067" s="18"/>
      <c r="AH1067" s="19">
        <f t="shared" si="66"/>
        <v>0</v>
      </c>
      <c r="AI1067" s="19">
        <f t="shared" si="67"/>
        <v>180</v>
      </c>
      <c r="AM1067" s="19">
        <f>IF(Abschlüsse[[#This Row],[Ergeb]]="ET","",SQRT(($AF1067-$AK1067)^2+($AG1067-$AL1067)^2))</f>
        <v>0</v>
      </c>
      <c r="AO1067" s="13"/>
      <c r="AP1067" s="13"/>
      <c r="AQ1067" s="19" t="str">
        <f t="shared" si="68"/>
        <v/>
      </c>
      <c r="AU1067" s="19" t="str">
        <f t="shared" si="69"/>
        <v/>
      </c>
    </row>
    <row r="1068" spans="3:47" ht="25.05" customHeight="1">
      <c r="C1068" s="17" t="str">
        <f>IF($A1068="","",IF(VLOOKUP($A1068,Spiele!$A$2:$D$16,3,FALSE)=$B1068,"H","G"))</f>
        <v/>
      </c>
      <c r="D1068" s="17" t="str">
        <f>IF($B1068="","",IF(VLOOKUP($A1068,Spiele!$A$2:$F$16,3,FALSE)=$B1068,VLOOKUP($A1068,Spiele!$A$2:$F$16,4,FALSE),VLOOKUP($A1068,Spiele!$A$2:$F$16,3,FALSE)))</f>
        <v/>
      </c>
      <c r="E1068" s="18">
        <f>IF(Abschlüsse[[#This Row],[Ergeb]]="ET",0,COUNTIFS($A$2:$A1068,$A1068,$B$2:$B1068,$B1068,$L$2:$L1068,"&lt;&gt;ET"))</f>
        <v>0</v>
      </c>
      <c r="F1068" s="11"/>
      <c r="G1068" s="12"/>
      <c r="H1068" s="18">
        <f>COUNTIFS('Rote Karten'!$A$2:$A$4,$A1068,'Rote Karten'!$D$2:$D$4,"&lt;&gt;"&amp;$B1068,'Rote Karten'!$B$2:$B$4,"&lt;"&amp;$F1068,'Rote Karten'!$C$2:$C$4,"&lt;="&amp;$G1068)-COUNTIFS('Rote Karten'!$A$2:$A$4,$A1068,'Rote Karten'!$D$2:$D$4,$B1068,'Rote Karten'!$B$2:$B$4,"&lt;"&amp;$F1068,'Rote Karten'!$C$2:$C$4,"&lt;="&amp;$G1068)</f>
        <v>0</v>
      </c>
      <c r="I1068" s="17" t="str">
        <f>IF(OR($L1068="Tor",$L1068="ET"),_xlfn.IFNA(IF(VLOOKUP($A1068,Spiele!$A$2:$C$16,3,FALSE)=$B1068,COUNTIFS($L$2:$L1068,"Tor",$B$2:$B1068,$B1068,$A$2:$A1068,$A1068)+COUNTIFS($L$2:$L1068,"ET",$B$2:$B1068,$B1068,$A$2:$A1068,$A1068)&amp;":"&amp;COUNTIFS($L$2:$L1068,"Tor",$B$2:$B1068,"&lt;&gt;"&amp;$B1068,$A$2:$A1068,$A1068)+COUNTIFS($L$2:$L1068,"ET",$B$2:$B1068,"&lt;&gt;"&amp;$B1068,$A$2:$A1068,$A1068),COUNTIFS($L$2:$L1068,"Tor",$B$2:$B1068,"&lt;&gt;"&amp;$B1068,$A$2:$A1068,$A1068)+COUNTIFS($L$2:$L1068,"ET",$B$2:$B1068,"&lt;&gt;"&amp;$B1068,$A$2:$A1068,$A1068)&amp;":"&amp;COUNTIFS($L$2:$L1068,"Tor",$B$2:$B1068,$B1068,$A$2:$A1068,$A1068)+COUNTIFS($L$2:$L1068,"ET",$B$2:$B1068,$B1068,$A$2:$A1068,$A1068)),""),"")</f>
        <v/>
      </c>
      <c r="J1068" s="18" t="str">
        <f>_xlfn.IFNA(IF(VLOOKUP($A1068,Spiele!$A$2:$D$16,3,FALSE)=$B1068,(COUNTIFS($L$1:$L1067,"Tor",$B$1:$B1067,$B1068,$A$1:$A1067,$A1068)+COUNTIFS($L$1:$L1067,"ET",$B$1:$B1067,$B1068,$A$1:$A1067,$A1068))-(COUNTIFS($L$1:$L1067,"Tor",$B$1:$B1067,"&lt;&gt;"&amp;$B1068,$A$1:$A1067,$A1068)+COUNTIFS($L$1:$L1067,"ET",$B$1:$B1067,"&lt;&gt;"&amp;$B1068,$A$1:$A1067,$A1068)),(COUNTIFS($L$1:$L1067,"Tor",$B$1:$B1067,$B1068,$A$1:$A1067,$A1068)+COUNTIFS($L$1:$L1067,"ET",$B$1:$B1067,$B1068,$A$1:$A1067,$A1068))-(COUNTIFS($L$1:$L1067,"Tor",$B$1:$B1067,"&lt;&gt;"&amp;$B1068,$A$1:$A1067,$A1068)+COUNTIFS($L$1:$L1067,"ET",$B$1:$B1067,"&lt;&gt;"&amp;$B1068,$A$1:$A1067,$A1068))),"")</f>
        <v/>
      </c>
      <c r="O1068" s="17"/>
      <c r="AC1068" s="14"/>
      <c r="AD1068" s="14"/>
      <c r="AE1068" s="18"/>
      <c r="AH1068" s="19">
        <f t="shared" si="66"/>
        <v>0</v>
      </c>
      <c r="AI1068" s="19">
        <f t="shared" si="67"/>
        <v>180</v>
      </c>
      <c r="AM1068" s="19">
        <f>IF(Abschlüsse[[#This Row],[Ergeb]]="ET","",SQRT(($AF1068-$AK1068)^2+($AG1068-$AL1068)^2))</f>
        <v>0</v>
      </c>
      <c r="AO1068" s="13"/>
      <c r="AP1068" s="13"/>
      <c r="AQ1068" s="19" t="str">
        <f t="shared" si="68"/>
        <v/>
      </c>
      <c r="AU1068" s="19" t="str">
        <f t="shared" si="69"/>
        <v/>
      </c>
    </row>
    <row r="1069" spans="3:47" ht="25.05" customHeight="1">
      <c r="C1069" s="17" t="str">
        <f>IF($A1069="","",IF(VLOOKUP($A1069,Spiele!$A$2:$D$16,3,FALSE)=$B1069,"H","G"))</f>
        <v/>
      </c>
      <c r="D1069" s="17" t="str">
        <f>IF($B1069="","",IF(VLOOKUP($A1069,Spiele!$A$2:$F$16,3,FALSE)=$B1069,VLOOKUP($A1069,Spiele!$A$2:$F$16,4,FALSE),VLOOKUP($A1069,Spiele!$A$2:$F$16,3,FALSE)))</f>
        <v/>
      </c>
      <c r="E1069" s="18">
        <f>IF(Abschlüsse[[#This Row],[Ergeb]]="ET",0,COUNTIFS($A$2:$A1069,$A1069,$B$2:$B1069,$B1069,$L$2:$L1069,"&lt;&gt;ET"))</f>
        <v>0</v>
      </c>
      <c r="F1069" s="11"/>
      <c r="G1069" s="12"/>
      <c r="H1069" s="18">
        <f>COUNTIFS('Rote Karten'!$A$2:$A$4,$A1069,'Rote Karten'!$D$2:$D$4,"&lt;&gt;"&amp;$B1069,'Rote Karten'!$B$2:$B$4,"&lt;"&amp;$F1069,'Rote Karten'!$C$2:$C$4,"&lt;="&amp;$G1069)-COUNTIFS('Rote Karten'!$A$2:$A$4,$A1069,'Rote Karten'!$D$2:$D$4,$B1069,'Rote Karten'!$B$2:$B$4,"&lt;"&amp;$F1069,'Rote Karten'!$C$2:$C$4,"&lt;="&amp;$G1069)</f>
        <v>0</v>
      </c>
      <c r="I1069" s="17" t="str">
        <f>IF(OR($L1069="Tor",$L1069="ET"),_xlfn.IFNA(IF(VLOOKUP($A1069,Spiele!$A$2:$C$16,3,FALSE)=$B1069,COUNTIFS($L$2:$L1069,"Tor",$B$2:$B1069,$B1069,$A$2:$A1069,$A1069)+COUNTIFS($L$2:$L1069,"ET",$B$2:$B1069,$B1069,$A$2:$A1069,$A1069)&amp;":"&amp;COUNTIFS($L$2:$L1069,"Tor",$B$2:$B1069,"&lt;&gt;"&amp;$B1069,$A$2:$A1069,$A1069)+COUNTIFS($L$2:$L1069,"ET",$B$2:$B1069,"&lt;&gt;"&amp;$B1069,$A$2:$A1069,$A1069),COUNTIFS($L$2:$L1069,"Tor",$B$2:$B1069,"&lt;&gt;"&amp;$B1069,$A$2:$A1069,$A1069)+COUNTIFS($L$2:$L1069,"ET",$B$2:$B1069,"&lt;&gt;"&amp;$B1069,$A$2:$A1069,$A1069)&amp;":"&amp;COUNTIFS($L$2:$L1069,"Tor",$B$2:$B1069,$B1069,$A$2:$A1069,$A1069)+COUNTIFS($L$2:$L1069,"ET",$B$2:$B1069,$B1069,$A$2:$A1069,$A1069)),""),"")</f>
        <v/>
      </c>
      <c r="J1069" s="18" t="str">
        <f>_xlfn.IFNA(IF(VLOOKUP($A1069,Spiele!$A$2:$D$16,3,FALSE)=$B1069,(COUNTIFS($L$1:$L1068,"Tor",$B$1:$B1068,$B1069,$A$1:$A1068,$A1069)+COUNTIFS($L$1:$L1068,"ET",$B$1:$B1068,$B1069,$A$1:$A1068,$A1069))-(COUNTIFS($L$1:$L1068,"Tor",$B$1:$B1068,"&lt;&gt;"&amp;$B1069,$A$1:$A1068,$A1069)+COUNTIFS($L$1:$L1068,"ET",$B$1:$B1068,"&lt;&gt;"&amp;$B1069,$A$1:$A1068,$A1069)),(COUNTIFS($L$1:$L1068,"Tor",$B$1:$B1068,$B1069,$A$1:$A1068,$A1069)+COUNTIFS($L$1:$L1068,"ET",$B$1:$B1068,$B1069,$A$1:$A1068,$A1069))-(COUNTIFS($L$1:$L1068,"Tor",$B$1:$B1068,"&lt;&gt;"&amp;$B1069,$A$1:$A1068,$A1069)+COUNTIFS($L$1:$L1068,"ET",$B$1:$B1068,"&lt;&gt;"&amp;$B1069,$A$1:$A1068,$A1069))),"")</f>
        <v/>
      </c>
      <c r="O1069" s="17"/>
      <c r="AC1069" s="14"/>
      <c r="AD1069" s="14"/>
      <c r="AE1069" s="18"/>
      <c r="AH1069" s="19">
        <f t="shared" si="66"/>
        <v>0</v>
      </c>
      <c r="AI1069" s="19">
        <f t="shared" si="67"/>
        <v>180</v>
      </c>
      <c r="AM1069" s="19">
        <f>IF(Abschlüsse[[#This Row],[Ergeb]]="ET","",SQRT(($AF1069-$AK1069)^2+($AG1069-$AL1069)^2))</f>
        <v>0</v>
      </c>
      <c r="AO1069" s="13"/>
      <c r="AP1069" s="13"/>
      <c r="AQ1069" s="19" t="str">
        <f t="shared" si="68"/>
        <v/>
      </c>
      <c r="AU1069" s="19" t="str">
        <f t="shared" si="69"/>
        <v/>
      </c>
    </row>
    <row r="1070" spans="3:47" ht="25.05" customHeight="1">
      <c r="C1070" s="17" t="str">
        <f>IF($A1070="","",IF(VLOOKUP($A1070,Spiele!$A$2:$D$16,3,FALSE)=$B1070,"H","G"))</f>
        <v/>
      </c>
      <c r="D1070" s="17" t="str">
        <f>IF($B1070="","",IF(VLOOKUP($A1070,Spiele!$A$2:$F$16,3,FALSE)=$B1070,VLOOKUP($A1070,Spiele!$A$2:$F$16,4,FALSE),VLOOKUP($A1070,Spiele!$A$2:$F$16,3,FALSE)))</f>
        <v/>
      </c>
      <c r="E1070" s="18">
        <f>IF(Abschlüsse[[#This Row],[Ergeb]]="ET",0,COUNTIFS($A$2:$A1070,$A1070,$B$2:$B1070,$B1070,$L$2:$L1070,"&lt;&gt;ET"))</f>
        <v>0</v>
      </c>
      <c r="F1070" s="11"/>
      <c r="G1070" s="12"/>
      <c r="H1070" s="18">
        <f>COUNTIFS('Rote Karten'!$A$2:$A$4,$A1070,'Rote Karten'!$D$2:$D$4,"&lt;&gt;"&amp;$B1070,'Rote Karten'!$B$2:$B$4,"&lt;"&amp;$F1070,'Rote Karten'!$C$2:$C$4,"&lt;="&amp;$G1070)-COUNTIFS('Rote Karten'!$A$2:$A$4,$A1070,'Rote Karten'!$D$2:$D$4,$B1070,'Rote Karten'!$B$2:$B$4,"&lt;"&amp;$F1070,'Rote Karten'!$C$2:$C$4,"&lt;="&amp;$G1070)</f>
        <v>0</v>
      </c>
      <c r="I1070" s="17" t="str">
        <f>IF(OR($L1070="Tor",$L1070="ET"),_xlfn.IFNA(IF(VLOOKUP($A1070,Spiele!$A$2:$C$16,3,FALSE)=$B1070,COUNTIFS($L$2:$L1070,"Tor",$B$2:$B1070,$B1070,$A$2:$A1070,$A1070)+COUNTIFS($L$2:$L1070,"ET",$B$2:$B1070,$B1070,$A$2:$A1070,$A1070)&amp;":"&amp;COUNTIFS($L$2:$L1070,"Tor",$B$2:$B1070,"&lt;&gt;"&amp;$B1070,$A$2:$A1070,$A1070)+COUNTIFS($L$2:$L1070,"ET",$B$2:$B1070,"&lt;&gt;"&amp;$B1070,$A$2:$A1070,$A1070),COUNTIFS($L$2:$L1070,"Tor",$B$2:$B1070,"&lt;&gt;"&amp;$B1070,$A$2:$A1070,$A1070)+COUNTIFS($L$2:$L1070,"ET",$B$2:$B1070,"&lt;&gt;"&amp;$B1070,$A$2:$A1070,$A1070)&amp;":"&amp;COUNTIFS($L$2:$L1070,"Tor",$B$2:$B1070,$B1070,$A$2:$A1070,$A1070)+COUNTIFS($L$2:$L1070,"ET",$B$2:$B1070,$B1070,$A$2:$A1070,$A1070)),""),"")</f>
        <v/>
      </c>
      <c r="J1070" s="18" t="str">
        <f>_xlfn.IFNA(IF(VLOOKUP($A1070,Spiele!$A$2:$D$16,3,FALSE)=$B1070,(COUNTIFS($L$1:$L1069,"Tor",$B$1:$B1069,$B1070,$A$1:$A1069,$A1070)+COUNTIFS($L$1:$L1069,"ET",$B$1:$B1069,$B1070,$A$1:$A1069,$A1070))-(COUNTIFS($L$1:$L1069,"Tor",$B$1:$B1069,"&lt;&gt;"&amp;$B1070,$A$1:$A1069,$A1070)+COUNTIFS($L$1:$L1069,"ET",$B$1:$B1069,"&lt;&gt;"&amp;$B1070,$A$1:$A1069,$A1070)),(COUNTIFS($L$1:$L1069,"Tor",$B$1:$B1069,$B1070,$A$1:$A1069,$A1070)+COUNTIFS($L$1:$L1069,"ET",$B$1:$B1069,$B1070,$A$1:$A1069,$A1070))-(COUNTIFS($L$1:$L1069,"Tor",$B$1:$B1069,"&lt;&gt;"&amp;$B1070,$A$1:$A1069,$A1070)+COUNTIFS($L$1:$L1069,"ET",$B$1:$B1069,"&lt;&gt;"&amp;$B1070,$A$1:$A1069,$A1070))),"")</f>
        <v/>
      </c>
      <c r="O1070" s="17"/>
      <c r="AC1070" s="14"/>
      <c r="AD1070" s="14"/>
      <c r="AE1070" s="18"/>
      <c r="AH1070" s="19">
        <f t="shared" si="66"/>
        <v>0</v>
      </c>
      <c r="AI1070" s="19">
        <f t="shared" si="67"/>
        <v>180</v>
      </c>
      <c r="AM1070" s="19">
        <f>IF(Abschlüsse[[#This Row],[Ergeb]]="ET","",SQRT(($AF1070-$AK1070)^2+($AG1070-$AL1070)^2))</f>
        <v>0</v>
      </c>
      <c r="AO1070" s="13"/>
      <c r="AP1070" s="13"/>
      <c r="AQ1070" s="19" t="str">
        <f t="shared" si="68"/>
        <v/>
      </c>
      <c r="AU1070" s="19" t="str">
        <f t="shared" si="69"/>
        <v/>
      </c>
    </row>
    <row r="1071" spans="3:47" ht="25.05" customHeight="1">
      <c r="C1071" s="17" t="str">
        <f>IF($A1071="","",IF(VLOOKUP($A1071,Spiele!$A$2:$D$16,3,FALSE)=$B1071,"H","G"))</f>
        <v/>
      </c>
      <c r="D1071" s="17" t="str">
        <f>IF($B1071="","",IF(VLOOKUP($A1071,Spiele!$A$2:$F$16,3,FALSE)=$B1071,VLOOKUP($A1071,Spiele!$A$2:$F$16,4,FALSE),VLOOKUP($A1071,Spiele!$A$2:$F$16,3,FALSE)))</f>
        <v/>
      </c>
      <c r="E1071" s="18">
        <f>IF(Abschlüsse[[#This Row],[Ergeb]]="ET",0,COUNTIFS($A$2:$A1071,$A1071,$B$2:$B1071,$B1071,$L$2:$L1071,"&lt;&gt;ET"))</f>
        <v>0</v>
      </c>
      <c r="F1071" s="11"/>
      <c r="G1071" s="12"/>
      <c r="H1071" s="18">
        <f>COUNTIFS('Rote Karten'!$A$2:$A$4,$A1071,'Rote Karten'!$D$2:$D$4,"&lt;&gt;"&amp;$B1071,'Rote Karten'!$B$2:$B$4,"&lt;"&amp;$F1071,'Rote Karten'!$C$2:$C$4,"&lt;="&amp;$G1071)-COUNTIFS('Rote Karten'!$A$2:$A$4,$A1071,'Rote Karten'!$D$2:$D$4,$B1071,'Rote Karten'!$B$2:$B$4,"&lt;"&amp;$F1071,'Rote Karten'!$C$2:$C$4,"&lt;="&amp;$G1071)</f>
        <v>0</v>
      </c>
      <c r="I1071" s="17" t="str">
        <f>IF(OR($L1071="Tor",$L1071="ET"),_xlfn.IFNA(IF(VLOOKUP($A1071,Spiele!$A$2:$C$16,3,FALSE)=$B1071,COUNTIFS($L$2:$L1071,"Tor",$B$2:$B1071,$B1071,$A$2:$A1071,$A1071)+COUNTIFS($L$2:$L1071,"ET",$B$2:$B1071,$B1071,$A$2:$A1071,$A1071)&amp;":"&amp;COUNTIFS($L$2:$L1071,"Tor",$B$2:$B1071,"&lt;&gt;"&amp;$B1071,$A$2:$A1071,$A1071)+COUNTIFS($L$2:$L1071,"ET",$B$2:$B1071,"&lt;&gt;"&amp;$B1071,$A$2:$A1071,$A1071),COUNTIFS($L$2:$L1071,"Tor",$B$2:$B1071,"&lt;&gt;"&amp;$B1071,$A$2:$A1071,$A1071)+COUNTIFS($L$2:$L1071,"ET",$B$2:$B1071,"&lt;&gt;"&amp;$B1071,$A$2:$A1071,$A1071)&amp;":"&amp;COUNTIFS($L$2:$L1071,"Tor",$B$2:$B1071,$B1071,$A$2:$A1071,$A1071)+COUNTIFS($L$2:$L1071,"ET",$B$2:$B1071,$B1071,$A$2:$A1071,$A1071)),""),"")</f>
        <v/>
      </c>
      <c r="J1071" s="18" t="str">
        <f>_xlfn.IFNA(IF(VLOOKUP($A1071,Spiele!$A$2:$D$16,3,FALSE)=$B1071,(COUNTIFS($L$1:$L1070,"Tor",$B$1:$B1070,$B1071,$A$1:$A1070,$A1071)+COUNTIFS($L$1:$L1070,"ET",$B$1:$B1070,$B1071,$A$1:$A1070,$A1071))-(COUNTIFS($L$1:$L1070,"Tor",$B$1:$B1070,"&lt;&gt;"&amp;$B1071,$A$1:$A1070,$A1071)+COUNTIFS($L$1:$L1070,"ET",$B$1:$B1070,"&lt;&gt;"&amp;$B1071,$A$1:$A1070,$A1071)),(COUNTIFS($L$1:$L1070,"Tor",$B$1:$B1070,$B1071,$A$1:$A1070,$A1071)+COUNTIFS($L$1:$L1070,"ET",$B$1:$B1070,$B1071,$A$1:$A1070,$A1071))-(COUNTIFS($L$1:$L1070,"Tor",$B$1:$B1070,"&lt;&gt;"&amp;$B1071,$A$1:$A1070,$A1071)+COUNTIFS($L$1:$L1070,"ET",$B$1:$B1070,"&lt;&gt;"&amp;$B1071,$A$1:$A1070,$A1071))),"")</f>
        <v/>
      </c>
      <c r="O1071" s="17"/>
      <c r="AC1071" s="14"/>
      <c r="AD1071" s="14"/>
      <c r="AE1071" s="18"/>
      <c r="AH1071" s="19">
        <f t="shared" si="66"/>
        <v>0</v>
      </c>
      <c r="AI1071" s="19">
        <f t="shared" si="67"/>
        <v>180</v>
      </c>
      <c r="AM1071" s="19">
        <f>IF(Abschlüsse[[#This Row],[Ergeb]]="ET","",SQRT(($AF1071-$AK1071)^2+($AG1071-$AL1071)^2))</f>
        <v>0</v>
      </c>
      <c r="AO1071" s="13"/>
      <c r="AP1071" s="13"/>
      <c r="AQ1071" s="19" t="str">
        <f t="shared" si="68"/>
        <v/>
      </c>
      <c r="AU1071" s="19" t="str">
        <f t="shared" si="69"/>
        <v/>
      </c>
    </row>
    <row r="1072" spans="3:47" ht="25.05" customHeight="1">
      <c r="C1072" s="17" t="str">
        <f>IF($A1072="","",IF(VLOOKUP($A1072,Spiele!$A$2:$D$16,3,FALSE)=$B1072,"H","G"))</f>
        <v/>
      </c>
      <c r="D1072" s="17" t="str">
        <f>IF($B1072="","",IF(VLOOKUP($A1072,Spiele!$A$2:$F$16,3,FALSE)=$B1072,VLOOKUP($A1072,Spiele!$A$2:$F$16,4,FALSE),VLOOKUP($A1072,Spiele!$A$2:$F$16,3,FALSE)))</f>
        <v/>
      </c>
      <c r="E1072" s="18">
        <f>IF(Abschlüsse[[#This Row],[Ergeb]]="ET",0,COUNTIFS($A$2:$A1072,$A1072,$B$2:$B1072,$B1072,$L$2:$L1072,"&lt;&gt;ET"))</f>
        <v>0</v>
      </c>
      <c r="F1072" s="11"/>
      <c r="G1072" s="12"/>
      <c r="H1072" s="18">
        <f>COUNTIFS('Rote Karten'!$A$2:$A$4,$A1072,'Rote Karten'!$D$2:$D$4,"&lt;&gt;"&amp;$B1072,'Rote Karten'!$B$2:$B$4,"&lt;"&amp;$F1072,'Rote Karten'!$C$2:$C$4,"&lt;="&amp;$G1072)-COUNTIFS('Rote Karten'!$A$2:$A$4,$A1072,'Rote Karten'!$D$2:$D$4,$B1072,'Rote Karten'!$B$2:$B$4,"&lt;"&amp;$F1072,'Rote Karten'!$C$2:$C$4,"&lt;="&amp;$G1072)</f>
        <v>0</v>
      </c>
      <c r="I1072" s="17" t="str">
        <f>IF(OR($L1072="Tor",$L1072="ET"),_xlfn.IFNA(IF(VLOOKUP($A1072,Spiele!$A$2:$C$16,3,FALSE)=$B1072,COUNTIFS($L$2:$L1072,"Tor",$B$2:$B1072,$B1072,$A$2:$A1072,$A1072)+COUNTIFS($L$2:$L1072,"ET",$B$2:$B1072,$B1072,$A$2:$A1072,$A1072)&amp;":"&amp;COUNTIFS($L$2:$L1072,"Tor",$B$2:$B1072,"&lt;&gt;"&amp;$B1072,$A$2:$A1072,$A1072)+COUNTIFS($L$2:$L1072,"ET",$B$2:$B1072,"&lt;&gt;"&amp;$B1072,$A$2:$A1072,$A1072),COUNTIFS($L$2:$L1072,"Tor",$B$2:$B1072,"&lt;&gt;"&amp;$B1072,$A$2:$A1072,$A1072)+COUNTIFS($L$2:$L1072,"ET",$B$2:$B1072,"&lt;&gt;"&amp;$B1072,$A$2:$A1072,$A1072)&amp;":"&amp;COUNTIFS($L$2:$L1072,"Tor",$B$2:$B1072,$B1072,$A$2:$A1072,$A1072)+COUNTIFS($L$2:$L1072,"ET",$B$2:$B1072,$B1072,$A$2:$A1072,$A1072)),""),"")</f>
        <v/>
      </c>
      <c r="J1072" s="18" t="str">
        <f>_xlfn.IFNA(IF(VLOOKUP($A1072,Spiele!$A$2:$D$16,3,FALSE)=$B1072,(COUNTIFS($L$1:$L1071,"Tor",$B$1:$B1071,$B1072,$A$1:$A1071,$A1072)+COUNTIFS($L$1:$L1071,"ET",$B$1:$B1071,$B1072,$A$1:$A1071,$A1072))-(COUNTIFS($L$1:$L1071,"Tor",$B$1:$B1071,"&lt;&gt;"&amp;$B1072,$A$1:$A1071,$A1072)+COUNTIFS($L$1:$L1071,"ET",$B$1:$B1071,"&lt;&gt;"&amp;$B1072,$A$1:$A1071,$A1072)),(COUNTIFS($L$1:$L1071,"Tor",$B$1:$B1071,$B1072,$A$1:$A1071,$A1072)+COUNTIFS($L$1:$L1071,"ET",$B$1:$B1071,$B1072,$A$1:$A1071,$A1072))-(COUNTIFS($L$1:$L1071,"Tor",$B$1:$B1071,"&lt;&gt;"&amp;$B1072,$A$1:$A1071,$A1072)+COUNTIFS($L$1:$L1071,"ET",$B$1:$B1071,"&lt;&gt;"&amp;$B1072,$A$1:$A1071,$A1072))),"")</f>
        <v/>
      </c>
      <c r="O1072" s="17"/>
      <c r="AC1072" s="14"/>
      <c r="AD1072" s="14"/>
      <c r="AE1072" s="18"/>
      <c r="AH1072" s="19">
        <f t="shared" si="66"/>
        <v>0</v>
      </c>
      <c r="AI1072" s="19">
        <f t="shared" si="67"/>
        <v>180</v>
      </c>
      <c r="AM1072" s="19">
        <f>IF(Abschlüsse[[#This Row],[Ergeb]]="ET","",SQRT(($AF1072-$AK1072)^2+($AG1072-$AL1072)^2))</f>
        <v>0</v>
      </c>
      <c r="AO1072" s="13"/>
      <c r="AP1072" s="13"/>
      <c r="AQ1072" s="19" t="str">
        <f t="shared" si="68"/>
        <v/>
      </c>
      <c r="AU1072" s="19" t="str">
        <f t="shared" si="69"/>
        <v/>
      </c>
    </row>
    <row r="1073" spans="3:47" ht="25.05" customHeight="1">
      <c r="C1073" s="17" t="str">
        <f>IF($A1073="","",IF(VLOOKUP($A1073,Spiele!$A$2:$D$16,3,FALSE)=$B1073,"H","G"))</f>
        <v/>
      </c>
      <c r="D1073" s="17" t="str">
        <f>IF($B1073="","",IF(VLOOKUP($A1073,Spiele!$A$2:$F$16,3,FALSE)=$B1073,VLOOKUP($A1073,Spiele!$A$2:$F$16,4,FALSE),VLOOKUP($A1073,Spiele!$A$2:$F$16,3,FALSE)))</f>
        <v/>
      </c>
      <c r="E1073" s="18">
        <f>IF(Abschlüsse[[#This Row],[Ergeb]]="ET",0,COUNTIFS($A$2:$A1073,$A1073,$B$2:$B1073,$B1073,$L$2:$L1073,"&lt;&gt;ET"))</f>
        <v>0</v>
      </c>
      <c r="F1073" s="11"/>
      <c r="G1073" s="12"/>
      <c r="H1073" s="18">
        <f>COUNTIFS('Rote Karten'!$A$2:$A$4,$A1073,'Rote Karten'!$D$2:$D$4,"&lt;&gt;"&amp;$B1073,'Rote Karten'!$B$2:$B$4,"&lt;"&amp;$F1073,'Rote Karten'!$C$2:$C$4,"&lt;="&amp;$G1073)-COUNTIFS('Rote Karten'!$A$2:$A$4,$A1073,'Rote Karten'!$D$2:$D$4,$B1073,'Rote Karten'!$B$2:$B$4,"&lt;"&amp;$F1073,'Rote Karten'!$C$2:$C$4,"&lt;="&amp;$G1073)</f>
        <v>0</v>
      </c>
      <c r="I1073" s="17" t="str">
        <f>IF(OR($L1073="Tor",$L1073="ET"),_xlfn.IFNA(IF(VLOOKUP($A1073,Spiele!$A$2:$C$16,3,FALSE)=$B1073,COUNTIFS($L$2:$L1073,"Tor",$B$2:$B1073,$B1073,$A$2:$A1073,$A1073)+COUNTIFS($L$2:$L1073,"ET",$B$2:$B1073,$B1073,$A$2:$A1073,$A1073)&amp;":"&amp;COUNTIFS($L$2:$L1073,"Tor",$B$2:$B1073,"&lt;&gt;"&amp;$B1073,$A$2:$A1073,$A1073)+COUNTIFS($L$2:$L1073,"ET",$B$2:$B1073,"&lt;&gt;"&amp;$B1073,$A$2:$A1073,$A1073),COUNTIFS($L$2:$L1073,"Tor",$B$2:$B1073,"&lt;&gt;"&amp;$B1073,$A$2:$A1073,$A1073)+COUNTIFS($L$2:$L1073,"ET",$B$2:$B1073,"&lt;&gt;"&amp;$B1073,$A$2:$A1073,$A1073)&amp;":"&amp;COUNTIFS($L$2:$L1073,"Tor",$B$2:$B1073,$B1073,$A$2:$A1073,$A1073)+COUNTIFS($L$2:$L1073,"ET",$B$2:$B1073,$B1073,$A$2:$A1073,$A1073)),""),"")</f>
        <v/>
      </c>
      <c r="J1073" s="18" t="str">
        <f>_xlfn.IFNA(IF(VLOOKUP($A1073,Spiele!$A$2:$D$16,3,FALSE)=$B1073,(COUNTIFS($L$1:$L1072,"Tor",$B$1:$B1072,$B1073,$A$1:$A1072,$A1073)+COUNTIFS($L$1:$L1072,"ET",$B$1:$B1072,$B1073,$A$1:$A1072,$A1073))-(COUNTIFS($L$1:$L1072,"Tor",$B$1:$B1072,"&lt;&gt;"&amp;$B1073,$A$1:$A1072,$A1073)+COUNTIFS($L$1:$L1072,"ET",$B$1:$B1072,"&lt;&gt;"&amp;$B1073,$A$1:$A1072,$A1073)),(COUNTIFS($L$1:$L1072,"Tor",$B$1:$B1072,$B1073,$A$1:$A1072,$A1073)+COUNTIFS($L$1:$L1072,"ET",$B$1:$B1072,$B1073,$A$1:$A1072,$A1073))-(COUNTIFS($L$1:$L1072,"Tor",$B$1:$B1072,"&lt;&gt;"&amp;$B1073,$A$1:$A1072,$A1073)+COUNTIFS($L$1:$L1072,"ET",$B$1:$B1072,"&lt;&gt;"&amp;$B1073,$A$1:$A1072,$A1073))),"")</f>
        <v/>
      </c>
      <c r="O1073" s="17"/>
      <c r="AC1073" s="14"/>
      <c r="AD1073" s="14"/>
      <c r="AE1073" s="18"/>
      <c r="AH1073" s="19">
        <f t="shared" si="66"/>
        <v>0</v>
      </c>
      <c r="AI1073" s="19">
        <f t="shared" si="67"/>
        <v>180</v>
      </c>
      <c r="AM1073" s="19">
        <f>IF(Abschlüsse[[#This Row],[Ergeb]]="ET","",SQRT(($AF1073-$AK1073)^2+($AG1073-$AL1073)^2))</f>
        <v>0</v>
      </c>
      <c r="AO1073" s="13"/>
      <c r="AP1073" s="13"/>
      <c r="AQ1073" s="19" t="str">
        <f t="shared" si="68"/>
        <v/>
      </c>
      <c r="AU1073" s="19" t="str">
        <f t="shared" si="69"/>
        <v/>
      </c>
    </row>
    <row r="1074" spans="3:47" ht="25.05" customHeight="1">
      <c r="C1074" s="17" t="str">
        <f>IF($A1074="","",IF(VLOOKUP($A1074,Spiele!$A$2:$D$16,3,FALSE)=$B1074,"H","G"))</f>
        <v/>
      </c>
      <c r="D1074" s="17" t="str">
        <f>IF($B1074="","",IF(VLOOKUP($A1074,Spiele!$A$2:$F$16,3,FALSE)=$B1074,VLOOKUP($A1074,Spiele!$A$2:$F$16,4,FALSE),VLOOKUP($A1074,Spiele!$A$2:$F$16,3,FALSE)))</f>
        <v/>
      </c>
      <c r="E1074" s="18">
        <f>IF(Abschlüsse[[#This Row],[Ergeb]]="ET",0,COUNTIFS($A$2:$A1074,$A1074,$B$2:$B1074,$B1074,$L$2:$L1074,"&lt;&gt;ET"))</f>
        <v>0</v>
      </c>
      <c r="F1074" s="11"/>
      <c r="G1074" s="12"/>
      <c r="H1074" s="18">
        <f>COUNTIFS('Rote Karten'!$A$2:$A$4,$A1074,'Rote Karten'!$D$2:$D$4,"&lt;&gt;"&amp;$B1074,'Rote Karten'!$B$2:$B$4,"&lt;"&amp;$F1074,'Rote Karten'!$C$2:$C$4,"&lt;="&amp;$G1074)-COUNTIFS('Rote Karten'!$A$2:$A$4,$A1074,'Rote Karten'!$D$2:$D$4,$B1074,'Rote Karten'!$B$2:$B$4,"&lt;"&amp;$F1074,'Rote Karten'!$C$2:$C$4,"&lt;="&amp;$G1074)</f>
        <v>0</v>
      </c>
      <c r="I1074" s="17" t="str">
        <f>IF(OR($L1074="Tor",$L1074="ET"),_xlfn.IFNA(IF(VLOOKUP($A1074,Spiele!$A$2:$C$16,3,FALSE)=$B1074,COUNTIFS($L$2:$L1074,"Tor",$B$2:$B1074,$B1074,$A$2:$A1074,$A1074)+COUNTIFS($L$2:$L1074,"ET",$B$2:$B1074,$B1074,$A$2:$A1074,$A1074)&amp;":"&amp;COUNTIFS($L$2:$L1074,"Tor",$B$2:$B1074,"&lt;&gt;"&amp;$B1074,$A$2:$A1074,$A1074)+COUNTIFS($L$2:$L1074,"ET",$B$2:$B1074,"&lt;&gt;"&amp;$B1074,$A$2:$A1074,$A1074),COUNTIFS($L$2:$L1074,"Tor",$B$2:$B1074,"&lt;&gt;"&amp;$B1074,$A$2:$A1074,$A1074)+COUNTIFS($L$2:$L1074,"ET",$B$2:$B1074,"&lt;&gt;"&amp;$B1074,$A$2:$A1074,$A1074)&amp;":"&amp;COUNTIFS($L$2:$L1074,"Tor",$B$2:$B1074,$B1074,$A$2:$A1074,$A1074)+COUNTIFS($L$2:$L1074,"ET",$B$2:$B1074,$B1074,$A$2:$A1074,$A1074)),""),"")</f>
        <v/>
      </c>
      <c r="J1074" s="18" t="str">
        <f>_xlfn.IFNA(IF(VLOOKUP($A1074,Spiele!$A$2:$D$16,3,FALSE)=$B1074,(COUNTIFS($L$1:$L1073,"Tor",$B$1:$B1073,$B1074,$A$1:$A1073,$A1074)+COUNTIFS($L$1:$L1073,"ET",$B$1:$B1073,$B1074,$A$1:$A1073,$A1074))-(COUNTIFS($L$1:$L1073,"Tor",$B$1:$B1073,"&lt;&gt;"&amp;$B1074,$A$1:$A1073,$A1074)+COUNTIFS($L$1:$L1073,"ET",$B$1:$B1073,"&lt;&gt;"&amp;$B1074,$A$1:$A1073,$A1074)),(COUNTIFS($L$1:$L1073,"Tor",$B$1:$B1073,$B1074,$A$1:$A1073,$A1074)+COUNTIFS($L$1:$L1073,"ET",$B$1:$B1073,$B1074,$A$1:$A1073,$A1074))-(COUNTIFS($L$1:$L1073,"Tor",$B$1:$B1073,"&lt;&gt;"&amp;$B1074,$A$1:$A1073,$A1074)+COUNTIFS($L$1:$L1073,"ET",$B$1:$B1073,"&lt;&gt;"&amp;$B1074,$A$1:$A1073,$A1074))),"")</f>
        <v/>
      </c>
      <c r="O1074" s="17"/>
      <c r="AC1074" s="14"/>
      <c r="AD1074" s="14"/>
      <c r="AE1074" s="18"/>
      <c r="AH1074" s="19">
        <f t="shared" si="66"/>
        <v>0</v>
      </c>
      <c r="AI1074" s="19">
        <f t="shared" si="67"/>
        <v>180</v>
      </c>
      <c r="AM1074" s="19">
        <f>IF(Abschlüsse[[#This Row],[Ergeb]]="ET","",SQRT(($AF1074-$AK1074)^2+($AG1074-$AL1074)^2))</f>
        <v>0</v>
      </c>
      <c r="AO1074" s="13"/>
      <c r="AP1074" s="13"/>
      <c r="AQ1074" s="19" t="str">
        <f t="shared" si="68"/>
        <v/>
      </c>
      <c r="AU1074" s="19" t="str">
        <f t="shared" si="69"/>
        <v/>
      </c>
    </row>
    <row r="1075" spans="3:47" ht="25.05" customHeight="1">
      <c r="C1075" s="17" t="str">
        <f>IF($A1075="","",IF(VLOOKUP($A1075,Spiele!$A$2:$D$16,3,FALSE)=$B1075,"H","G"))</f>
        <v/>
      </c>
      <c r="D1075" s="17" t="str">
        <f>IF($B1075="","",IF(VLOOKUP($A1075,Spiele!$A$2:$F$16,3,FALSE)=$B1075,VLOOKUP($A1075,Spiele!$A$2:$F$16,4,FALSE),VLOOKUP($A1075,Spiele!$A$2:$F$16,3,FALSE)))</f>
        <v/>
      </c>
      <c r="E1075" s="18">
        <f>IF(Abschlüsse[[#This Row],[Ergeb]]="ET",0,COUNTIFS($A$2:$A1075,$A1075,$B$2:$B1075,$B1075,$L$2:$L1075,"&lt;&gt;ET"))</f>
        <v>0</v>
      </c>
      <c r="F1075" s="11"/>
      <c r="G1075" s="12"/>
      <c r="H1075" s="18">
        <f>COUNTIFS('Rote Karten'!$A$2:$A$4,$A1075,'Rote Karten'!$D$2:$D$4,"&lt;&gt;"&amp;$B1075,'Rote Karten'!$B$2:$B$4,"&lt;"&amp;$F1075,'Rote Karten'!$C$2:$C$4,"&lt;="&amp;$G1075)-COUNTIFS('Rote Karten'!$A$2:$A$4,$A1075,'Rote Karten'!$D$2:$D$4,$B1075,'Rote Karten'!$B$2:$B$4,"&lt;"&amp;$F1075,'Rote Karten'!$C$2:$C$4,"&lt;="&amp;$G1075)</f>
        <v>0</v>
      </c>
      <c r="I1075" s="17" t="str">
        <f>IF(OR($L1075="Tor",$L1075="ET"),_xlfn.IFNA(IF(VLOOKUP($A1075,Spiele!$A$2:$C$16,3,FALSE)=$B1075,COUNTIFS($L$2:$L1075,"Tor",$B$2:$B1075,$B1075,$A$2:$A1075,$A1075)+COUNTIFS($L$2:$L1075,"ET",$B$2:$B1075,$B1075,$A$2:$A1075,$A1075)&amp;":"&amp;COUNTIFS($L$2:$L1075,"Tor",$B$2:$B1075,"&lt;&gt;"&amp;$B1075,$A$2:$A1075,$A1075)+COUNTIFS($L$2:$L1075,"ET",$B$2:$B1075,"&lt;&gt;"&amp;$B1075,$A$2:$A1075,$A1075),COUNTIFS($L$2:$L1075,"Tor",$B$2:$B1075,"&lt;&gt;"&amp;$B1075,$A$2:$A1075,$A1075)+COUNTIFS($L$2:$L1075,"ET",$B$2:$B1075,"&lt;&gt;"&amp;$B1075,$A$2:$A1075,$A1075)&amp;":"&amp;COUNTIFS($L$2:$L1075,"Tor",$B$2:$B1075,$B1075,$A$2:$A1075,$A1075)+COUNTIFS($L$2:$L1075,"ET",$B$2:$B1075,$B1075,$A$2:$A1075,$A1075)),""),"")</f>
        <v/>
      </c>
      <c r="J1075" s="18" t="str">
        <f>_xlfn.IFNA(IF(VLOOKUP($A1075,Spiele!$A$2:$D$16,3,FALSE)=$B1075,(COUNTIFS($L$1:$L1074,"Tor",$B$1:$B1074,$B1075,$A$1:$A1074,$A1075)+COUNTIFS($L$1:$L1074,"ET",$B$1:$B1074,$B1075,$A$1:$A1074,$A1075))-(COUNTIFS($L$1:$L1074,"Tor",$B$1:$B1074,"&lt;&gt;"&amp;$B1075,$A$1:$A1074,$A1075)+COUNTIFS($L$1:$L1074,"ET",$B$1:$B1074,"&lt;&gt;"&amp;$B1075,$A$1:$A1074,$A1075)),(COUNTIFS($L$1:$L1074,"Tor",$B$1:$B1074,$B1075,$A$1:$A1074,$A1075)+COUNTIFS($L$1:$L1074,"ET",$B$1:$B1074,$B1075,$A$1:$A1074,$A1075))-(COUNTIFS($L$1:$L1074,"Tor",$B$1:$B1074,"&lt;&gt;"&amp;$B1075,$A$1:$A1074,$A1075)+COUNTIFS($L$1:$L1074,"ET",$B$1:$B1074,"&lt;&gt;"&amp;$B1075,$A$1:$A1074,$A1075))),"")</f>
        <v/>
      </c>
      <c r="O1075" s="17"/>
      <c r="AC1075" s="14"/>
      <c r="AD1075" s="14"/>
      <c r="AE1075" s="18"/>
      <c r="AH1075" s="19">
        <f t="shared" si="66"/>
        <v>0</v>
      </c>
      <c r="AI1075" s="19">
        <f t="shared" si="67"/>
        <v>180</v>
      </c>
      <c r="AM1075" s="19">
        <f>IF(Abschlüsse[[#This Row],[Ergeb]]="ET","",SQRT(($AF1075-$AK1075)^2+($AG1075-$AL1075)^2))</f>
        <v>0</v>
      </c>
      <c r="AO1075" s="13"/>
      <c r="AP1075" s="13"/>
      <c r="AQ1075" s="19" t="str">
        <f t="shared" si="68"/>
        <v/>
      </c>
      <c r="AU1075" s="19" t="str">
        <f t="shared" si="69"/>
        <v/>
      </c>
    </row>
    <row r="1076" spans="3:47" ht="25.05" customHeight="1">
      <c r="C1076" s="17" t="str">
        <f>IF($A1076="","",IF(VLOOKUP($A1076,Spiele!$A$2:$D$16,3,FALSE)=$B1076,"H","G"))</f>
        <v/>
      </c>
      <c r="D1076" s="17" t="str">
        <f>IF($B1076="","",IF(VLOOKUP($A1076,Spiele!$A$2:$F$16,3,FALSE)=$B1076,VLOOKUP($A1076,Spiele!$A$2:$F$16,4,FALSE),VLOOKUP($A1076,Spiele!$A$2:$F$16,3,FALSE)))</f>
        <v/>
      </c>
      <c r="E1076" s="18">
        <f>IF(Abschlüsse[[#This Row],[Ergeb]]="ET",0,COUNTIFS($A$2:$A1076,$A1076,$B$2:$B1076,$B1076,$L$2:$L1076,"&lt;&gt;ET"))</f>
        <v>0</v>
      </c>
      <c r="F1076" s="11"/>
      <c r="G1076" s="12"/>
      <c r="H1076" s="18">
        <f>COUNTIFS('Rote Karten'!$A$2:$A$4,$A1076,'Rote Karten'!$D$2:$D$4,"&lt;&gt;"&amp;$B1076,'Rote Karten'!$B$2:$B$4,"&lt;"&amp;$F1076,'Rote Karten'!$C$2:$C$4,"&lt;="&amp;$G1076)-COUNTIFS('Rote Karten'!$A$2:$A$4,$A1076,'Rote Karten'!$D$2:$D$4,$B1076,'Rote Karten'!$B$2:$B$4,"&lt;"&amp;$F1076,'Rote Karten'!$C$2:$C$4,"&lt;="&amp;$G1076)</f>
        <v>0</v>
      </c>
      <c r="I1076" s="17" t="str">
        <f>IF(OR($L1076="Tor",$L1076="ET"),_xlfn.IFNA(IF(VLOOKUP($A1076,Spiele!$A$2:$C$16,3,FALSE)=$B1076,COUNTIFS($L$2:$L1076,"Tor",$B$2:$B1076,$B1076,$A$2:$A1076,$A1076)+COUNTIFS($L$2:$L1076,"ET",$B$2:$B1076,$B1076,$A$2:$A1076,$A1076)&amp;":"&amp;COUNTIFS($L$2:$L1076,"Tor",$B$2:$B1076,"&lt;&gt;"&amp;$B1076,$A$2:$A1076,$A1076)+COUNTIFS($L$2:$L1076,"ET",$B$2:$B1076,"&lt;&gt;"&amp;$B1076,$A$2:$A1076,$A1076),COUNTIFS($L$2:$L1076,"Tor",$B$2:$B1076,"&lt;&gt;"&amp;$B1076,$A$2:$A1076,$A1076)+COUNTIFS($L$2:$L1076,"ET",$B$2:$B1076,"&lt;&gt;"&amp;$B1076,$A$2:$A1076,$A1076)&amp;":"&amp;COUNTIFS($L$2:$L1076,"Tor",$B$2:$B1076,$B1076,$A$2:$A1076,$A1076)+COUNTIFS($L$2:$L1076,"ET",$B$2:$B1076,$B1076,$A$2:$A1076,$A1076)),""),"")</f>
        <v/>
      </c>
      <c r="J1076" s="18" t="str">
        <f>_xlfn.IFNA(IF(VLOOKUP($A1076,Spiele!$A$2:$D$16,3,FALSE)=$B1076,(COUNTIFS($L$1:$L1075,"Tor",$B$1:$B1075,$B1076,$A$1:$A1075,$A1076)+COUNTIFS($L$1:$L1075,"ET",$B$1:$B1075,$B1076,$A$1:$A1075,$A1076))-(COUNTIFS($L$1:$L1075,"Tor",$B$1:$B1075,"&lt;&gt;"&amp;$B1076,$A$1:$A1075,$A1076)+COUNTIFS($L$1:$L1075,"ET",$B$1:$B1075,"&lt;&gt;"&amp;$B1076,$A$1:$A1075,$A1076)),(COUNTIFS($L$1:$L1075,"Tor",$B$1:$B1075,$B1076,$A$1:$A1075,$A1076)+COUNTIFS($L$1:$L1075,"ET",$B$1:$B1075,$B1076,$A$1:$A1075,$A1076))-(COUNTIFS($L$1:$L1075,"Tor",$B$1:$B1075,"&lt;&gt;"&amp;$B1076,$A$1:$A1075,$A1076)+COUNTIFS($L$1:$L1075,"ET",$B$1:$B1075,"&lt;&gt;"&amp;$B1076,$A$1:$A1075,$A1076))),"")</f>
        <v/>
      </c>
      <c r="O1076" s="17"/>
      <c r="AC1076" s="14"/>
      <c r="AD1076" s="14"/>
      <c r="AE1076" s="18"/>
      <c r="AH1076" s="19">
        <f t="shared" si="66"/>
        <v>0</v>
      </c>
      <c r="AI1076" s="19">
        <f t="shared" si="67"/>
        <v>180</v>
      </c>
      <c r="AM1076" s="19">
        <f>IF(Abschlüsse[[#This Row],[Ergeb]]="ET","",SQRT(($AF1076-$AK1076)^2+($AG1076-$AL1076)^2))</f>
        <v>0</v>
      </c>
      <c r="AO1076" s="13"/>
      <c r="AP1076" s="13"/>
      <c r="AQ1076" s="19" t="str">
        <f t="shared" si="68"/>
        <v/>
      </c>
      <c r="AU1076" s="19" t="str">
        <f t="shared" si="69"/>
        <v/>
      </c>
    </row>
    <row r="1077" spans="3:47" ht="25.05" customHeight="1">
      <c r="C1077" s="17" t="str">
        <f>IF($A1077="","",IF(VLOOKUP($A1077,Spiele!$A$2:$D$16,3,FALSE)=$B1077,"H","G"))</f>
        <v/>
      </c>
      <c r="D1077" s="17" t="str">
        <f>IF($B1077="","",IF(VLOOKUP($A1077,Spiele!$A$2:$F$16,3,FALSE)=$B1077,VLOOKUP($A1077,Spiele!$A$2:$F$16,4,FALSE),VLOOKUP($A1077,Spiele!$A$2:$F$16,3,FALSE)))</f>
        <v/>
      </c>
      <c r="E1077" s="18">
        <f>IF(Abschlüsse[[#This Row],[Ergeb]]="ET",0,COUNTIFS($A$2:$A1077,$A1077,$B$2:$B1077,$B1077,$L$2:$L1077,"&lt;&gt;ET"))</f>
        <v>0</v>
      </c>
      <c r="F1077" s="11"/>
      <c r="G1077" s="12"/>
      <c r="H1077" s="18">
        <f>COUNTIFS('Rote Karten'!$A$2:$A$4,$A1077,'Rote Karten'!$D$2:$D$4,"&lt;&gt;"&amp;$B1077,'Rote Karten'!$B$2:$B$4,"&lt;"&amp;$F1077,'Rote Karten'!$C$2:$C$4,"&lt;="&amp;$G1077)-COUNTIFS('Rote Karten'!$A$2:$A$4,$A1077,'Rote Karten'!$D$2:$D$4,$B1077,'Rote Karten'!$B$2:$B$4,"&lt;"&amp;$F1077,'Rote Karten'!$C$2:$C$4,"&lt;="&amp;$G1077)</f>
        <v>0</v>
      </c>
      <c r="I1077" s="17" t="str">
        <f>IF(OR($L1077="Tor",$L1077="ET"),_xlfn.IFNA(IF(VLOOKUP($A1077,Spiele!$A$2:$C$16,3,FALSE)=$B1077,COUNTIFS($L$2:$L1077,"Tor",$B$2:$B1077,$B1077,$A$2:$A1077,$A1077)+COUNTIFS($L$2:$L1077,"ET",$B$2:$B1077,$B1077,$A$2:$A1077,$A1077)&amp;":"&amp;COUNTIFS($L$2:$L1077,"Tor",$B$2:$B1077,"&lt;&gt;"&amp;$B1077,$A$2:$A1077,$A1077)+COUNTIFS($L$2:$L1077,"ET",$B$2:$B1077,"&lt;&gt;"&amp;$B1077,$A$2:$A1077,$A1077),COUNTIFS($L$2:$L1077,"Tor",$B$2:$B1077,"&lt;&gt;"&amp;$B1077,$A$2:$A1077,$A1077)+COUNTIFS($L$2:$L1077,"ET",$B$2:$B1077,"&lt;&gt;"&amp;$B1077,$A$2:$A1077,$A1077)&amp;":"&amp;COUNTIFS($L$2:$L1077,"Tor",$B$2:$B1077,$B1077,$A$2:$A1077,$A1077)+COUNTIFS($L$2:$L1077,"ET",$B$2:$B1077,$B1077,$A$2:$A1077,$A1077)),""),"")</f>
        <v/>
      </c>
      <c r="J1077" s="18" t="str">
        <f>_xlfn.IFNA(IF(VLOOKUP($A1077,Spiele!$A$2:$D$16,3,FALSE)=$B1077,(COUNTIFS($L$1:$L1076,"Tor",$B$1:$B1076,$B1077,$A$1:$A1076,$A1077)+COUNTIFS($L$1:$L1076,"ET",$B$1:$B1076,$B1077,$A$1:$A1076,$A1077))-(COUNTIFS($L$1:$L1076,"Tor",$B$1:$B1076,"&lt;&gt;"&amp;$B1077,$A$1:$A1076,$A1077)+COUNTIFS($L$1:$L1076,"ET",$B$1:$B1076,"&lt;&gt;"&amp;$B1077,$A$1:$A1076,$A1077)),(COUNTIFS($L$1:$L1076,"Tor",$B$1:$B1076,$B1077,$A$1:$A1076,$A1077)+COUNTIFS($L$1:$L1076,"ET",$B$1:$B1076,$B1077,$A$1:$A1076,$A1077))-(COUNTIFS($L$1:$L1076,"Tor",$B$1:$B1076,"&lt;&gt;"&amp;$B1077,$A$1:$A1076,$A1077)+COUNTIFS($L$1:$L1076,"ET",$B$1:$B1076,"&lt;&gt;"&amp;$B1077,$A$1:$A1076,$A1077))),"")</f>
        <v/>
      </c>
      <c r="O1077" s="17"/>
      <c r="AC1077" s="14"/>
      <c r="AD1077" s="14"/>
      <c r="AE1077" s="18"/>
      <c r="AH1077" s="19">
        <f t="shared" si="66"/>
        <v>0</v>
      </c>
      <c r="AI1077" s="19">
        <f t="shared" si="67"/>
        <v>180</v>
      </c>
      <c r="AM1077" s="19">
        <f>IF(Abschlüsse[[#This Row],[Ergeb]]="ET","",SQRT(($AF1077-$AK1077)^2+($AG1077-$AL1077)^2))</f>
        <v>0</v>
      </c>
      <c r="AO1077" s="13"/>
      <c r="AP1077" s="13"/>
      <c r="AQ1077" s="19" t="str">
        <f t="shared" si="68"/>
        <v/>
      </c>
      <c r="AU1077" s="19" t="str">
        <f t="shared" si="69"/>
        <v/>
      </c>
    </row>
    <row r="1078" spans="3:47" ht="25.05" customHeight="1">
      <c r="C1078" s="17" t="str">
        <f>IF($A1078="","",IF(VLOOKUP($A1078,Spiele!$A$2:$D$16,3,FALSE)=$B1078,"H","G"))</f>
        <v/>
      </c>
      <c r="D1078" s="17" t="str">
        <f>IF($B1078="","",IF(VLOOKUP($A1078,Spiele!$A$2:$F$16,3,FALSE)=$B1078,VLOOKUP($A1078,Spiele!$A$2:$F$16,4,FALSE),VLOOKUP($A1078,Spiele!$A$2:$F$16,3,FALSE)))</f>
        <v/>
      </c>
      <c r="E1078" s="18">
        <f>IF(Abschlüsse[[#This Row],[Ergeb]]="ET",0,COUNTIFS($A$2:$A1078,$A1078,$B$2:$B1078,$B1078,$L$2:$L1078,"&lt;&gt;ET"))</f>
        <v>0</v>
      </c>
      <c r="F1078" s="11"/>
      <c r="G1078" s="12"/>
      <c r="H1078" s="18">
        <f>COUNTIFS('Rote Karten'!$A$2:$A$4,$A1078,'Rote Karten'!$D$2:$D$4,"&lt;&gt;"&amp;$B1078,'Rote Karten'!$B$2:$B$4,"&lt;"&amp;$F1078,'Rote Karten'!$C$2:$C$4,"&lt;="&amp;$G1078)-COUNTIFS('Rote Karten'!$A$2:$A$4,$A1078,'Rote Karten'!$D$2:$D$4,$B1078,'Rote Karten'!$B$2:$B$4,"&lt;"&amp;$F1078,'Rote Karten'!$C$2:$C$4,"&lt;="&amp;$G1078)</f>
        <v>0</v>
      </c>
      <c r="I1078" s="17" t="str">
        <f>IF(OR($L1078="Tor",$L1078="ET"),_xlfn.IFNA(IF(VLOOKUP($A1078,Spiele!$A$2:$C$16,3,FALSE)=$B1078,COUNTIFS($L$2:$L1078,"Tor",$B$2:$B1078,$B1078,$A$2:$A1078,$A1078)+COUNTIFS($L$2:$L1078,"ET",$B$2:$B1078,$B1078,$A$2:$A1078,$A1078)&amp;":"&amp;COUNTIFS($L$2:$L1078,"Tor",$B$2:$B1078,"&lt;&gt;"&amp;$B1078,$A$2:$A1078,$A1078)+COUNTIFS($L$2:$L1078,"ET",$B$2:$B1078,"&lt;&gt;"&amp;$B1078,$A$2:$A1078,$A1078),COUNTIFS($L$2:$L1078,"Tor",$B$2:$B1078,"&lt;&gt;"&amp;$B1078,$A$2:$A1078,$A1078)+COUNTIFS($L$2:$L1078,"ET",$B$2:$B1078,"&lt;&gt;"&amp;$B1078,$A$2:$A1078,$A1078)&amp;":"&amp;COUNTIFS($L$2:$L1078,"Tor",$B$2:$B1078,$B1078,$A$2:$A1078,$A1078)+COUNTIFS($L$2:$L1078,"ET",$B$2:$B1078,$B1078,$A$2:$A1078,$A1078)),""),"")</f>
        <v/>
      </c>
      <c r="J1078" s="18" t="str">
        <f>_xlfn.IFNA(IF(VLOOKUP($A1078,Spiele!$A$2:$D$16,3,FALSE)=$B1078,(COUNTIFS($L$1:$L1077,"Tor",$B$1:$B1077,$B1078,$A$1:$A1077,$A1078)+COUNTIFS($L$1:$L1077,"ET",$B$1:$B1077,$B1078,$A$1:$A1077,$A1078))-(COUNTIFS($L$1:$L1077,"Tor",$B$1:$B1077,"&lt;&gt;"&amp;$B1078,$A$1:$A1077,$A1078)+COUNTIFS($L$1:$L1077,"ET",$B$1:$B1077,"&lt;&gt;"&amp;$B1078,$A$1:$A1077,$A1078)),(COUNTIFS($L$1:$L1077,"Tor",$B$1:$B1077,$B1078,$A$1:$A1077,$A1078)+COUNTIFS($L$1:$L1077,"ET",$B$1:$B1077,$B1078,$A$1:$A1077,$A1078))-(COUNTIFS($L$1:$L1077,"Tor",$B$1:$B1077,"&lt;&gt;"&amp;$B1078,$A$1:$A1077,$A1078)+COUNTIFS($L$1:$L1077,"ET",$B$1:$B1077,"&lt;&gt;"&amp;$B1078,$A$1:$A1077,$A1078))),"")</f>
        <v/>
      </c>
      <c r="O1078" s="17"/>
      <c r="AC1078" s="14"/>
      <c r="AD1078" s="14"/>
      <c r="AE1078" s="18"/>
      <c r="AH1078" s="19">
        <f t="shared" si="66"/>
        <v>0</v>
      </c>
      <c r="AI1078" s="19">
        <f t="shared" si="67"/>
        <v>180</v>
      </c>
      <c r="AM1078" s="19">
        <f>IF(Abschlüsse[[#This Row],[Ergeb]]="ET","",SQRT(($AF1078-$AK1078)^2+($AG1078-$AL1078)^2))</f>
        <v>0</v>
      </c>
      <c r="AO1078" s="13"/>
      <c r="AP1078" s="13"/>
      <c r="AQ1078" s="19" t="str">
        <f t="shared" si="68"/>
        <v/>
      </c>
      <c r="AU1078" s="19" t="str">
        <f t="shared" si="69"/>
        <v/>
      </c>
    </row>
    <row r="1079" spans="3:47" ht="25.05" customHeight="1">
      <c r="C1079" s="17" t="str">
        <f>IF($A1079="","",IF(VLOOKUP($A1079,Spiele!$A$2:$D$16,3,FALSE)=$B1079,"H","G"))</f>
        <v/>
      </c>
      <c r="D1079" s="17" t="str">
        <f>IF($B1079="","",IF(VLOOKUP($A1079,Spiele!$A$2:$F$16,3,FALSE)=$B1079,VLOOKUP($A1079,Spiele!$A$2:$F$16,4,FALSE),VLOOKUP($A1079,Spiele!$A$2:$F$16,3,FALSE)))</f>
        <v/>
      </c>
      <c r="E1079" s="18">
        <f>IF(Abschlüsse[[#This Row],[Ergeb]]="ET",0,COUNTIFS($A$2:$A1079,$A1079,$B$2:$B1079,$B1079,$L$2:$L1079,"&lt;&gt;ET"))</f>
        <v>0</v>
      </c>
      <c r="F1079" s="11"/>
      <c r="G1079" s="12"/>
      <c r="H1079" s="18">
        <f>COUNTIFS('Rote Karten'!$A$2:$A$4,$A1079,'Rote Karten'!$D$2:$D$4,"&lt;&gt;"&amp;$B1079,'Rote Karten'!$B$2:$B$4,"&lt;"&amp;$F1079,'Rote Karten'!$C$2:$C$4,"&lt;="&amp;$G1079)-COUNTIFS('Rote Karten'!$A$2:$A$4,$A1079,'Rote Karten'!$D$2:$D$4,$B1079,'Rote Karten'!$B$2:$B$4,"&lt;"&amp;$F1079,'Rote Karten'!$C$2:$C$4,"&lt;="&amp;$G1079)</f>
        <v>0</v>
      </c>
      <c r="I1079" s="17" t="str">
        <f>IF(OR($L1079="Tor",$L1079="ET"),_xlfn.IFNA(IF(VLOOKUP($A1079,Spiele!$A$2:$C$16,3,FALSE)=$B1079,COUNTIFS($L$2:$L1079,"Tor",$B$2:$B1079,$B1079,$A$2:$A1079,$A1079)+COUNTIFS($L$2:$L1079,"ET",$B$2:$B1079,$B1079,$A$2:$A1079,$A1079)&amp;":"&amp;COUNTIFS($L$2:$L1079,"Tor",$B$2:$B1079,"&lt;&gt;"&amp;$B1079,$A$2:$A1079,$A1079)+COUNTIFS($L$2:$L1079,"ET",$B$2:$B1079,"&lt;&gt;"&amp;$B1079,$A$2:$A1079,$A1079),COUNTIFS($L$2:$L1079,"Tor",$B$2:$B1079,"&lt;&gt;"&amp;$B1079,$A$2:$A1079,$A1079)+COUNTIFS($L$2:$L1079,"ET",$B$2:$B1079,"&lt;&gt;"&amp;$B1079,$A$2:$A1079,$A1079)&amp;":"&amp;COUNTIFS($L$2:$L1079,"Tor",$B$2:$B1079,$B1079,$A$2:$A1079,$A1079)+COUNTIFS($L$2:$L1079,"ET",$B$2:$B1079,$B1079,$A$2:$A1079,$A1079)),""),"")</f>
        <v/>
      </c>
      <c r="J1079" s="18" t="str">
        <f>_xlfn.IFNA(IF(VLOOKUP($A1079,Spiele!$A$2:$D$16,3,FALSE)=$B1079,(COUNTIFS($L$1:$L1078,"Tor",$B$1:$B1078,$B1079,$A$1:$A1078,$A1079)+COUNTIFS($L$1:$L1078,"ET",$B$1:$B1078,$B1079,$A$1:$A1078,$A1079))-(COUNTIFS($L$1:$L1078,"Tor",$B$1:$B1078,"&lt;&gt;"&amp;$B1079,$A$1:$A1078,$A1079)+COUNTIFS($L$1:$L1078,"ET",$B$1:$B1078,"&lt;&gt;"&amp;$B1079,$A$1:$A1078,$A1079)),(COUNTIFS($L$1:$L1078,"Tor",$B$1:$B1078,$B1079,$A$1:$A1078,$A1079)+COUNTIFS($L$1:$L1078,"ET",$B$1:$B1078,$B1079,$A$1:$A1078,$A1079))-(COUNTIFS($L$1:$L1078,"Tor",$B$1:$B1078,"&lt;&gt;"&amp;$B1079,$A$1:$A1078,$A1079)+COUNTIFS($L$1:$L1078,"ET",$B$1:$B1078,"&lt;&gt;"&amp;$B1079,$A$1:$A1078,$A1079))),"")</f>
        <v/>
      </c>
      <c r="O1079" s="17"/>
      <c r="AC1079" s="14"/>
      <c r="AD1079" s="14"/>
      <c r="AE1079" s="18"/>
      <c r="AH1079" s="19">
        <f t="shared" si="66"/>
        <v>0</v>
      </c>
      <c r="AI1079" s="19">
        <f t="shared" si="67"/>
        <v>180</v>
      </c>
      <c r="AM1079" s="19">
        <f>IF(Abschlüsse[[#This Row],[Ergeb]]="ET","",SQRT(($AF1079-$AK1079)^2+($AG1079-$AL1079)^2))</f>
        <v>0</v>
      </c>
      <c r="AO1079" s="13"/>
      <c r="AP1079" s="13"/>
      <c r="AQ1079" s="19" t="str">
        <f t="shared" si="68"/>
        <v/>
      </c>
      <c r="AU1079" s="19" t="str">
        <f t="shared" si="69"/>
        <v/>
      </c>
    </row>
    <row r="1080" spans="3:47" ht="25.05" customHeight="1">
      <c r="C1080" s="17" t="str">
        <f>IF($A1080="","",IF(VLOOKUP($A1080,Spiele!$A$2:$D$16,3,FALSE)=$B1080,"H","G"))</f>
        <v/>
      </c>
      <c r="D1080" s="17" t="str">
        <f>IF($B1080="","",IF(VLOOKUP($A1080,Spiele!$A$2:$F$16,3,FALSE)=$B1080,VLOOKUP($A1080,Spiele!$A$2:$F$16,4,FALSE),VLOOKUP($A1080,Spiele!$A$2:$F$16,3,FALSE)))</f>
        <v/>
      </c>
      <c r="E1080" s="18">
        <f>IF(Abschlüsse[[#This Row],[Ergeb]]="ET",0,COUNTIFS($A$2:$A1080,$A1080,$B$2:$B1080,$B1080,$L$2:$L1080,"&lt;&gt;ET"))</f>
        <v>0</v>
      </c>
      <c r="F1080" s="11"/>
      <c r="G1080" s="12"/>
      <c r="H1080" s="18">
        <f>COUNTIFS('Rote Karten'!$A$2:$A$4,$A1080,'Rote Karten'!$D$2:$D$4,"&lt;&gt;"&amp;$B1080,'Rote Karten'!$B$2:$B$4,"&lt;"&amp;$F1080,'Rote Karten'!$C$2:$C$4,"&lt;="&amp;$G1080)-COUNTIFS('Rote Karten'!$A$2:$A$4,$A1080,'Rote Karten'!$D$2:$D$4,$B1080,'Rote Karten'!$B$2:$B$4,"&lt;"&amp;$F1080,'Rote Karten'!$C$2:$C$4,"&lt;="&amp;$G1080)</f>
        <v>0</v>
      </c>
      <c r="I1080" s="17" t="str">
        <f>IF(OR($L1080="Tor",$L1080="ET"),_xlfn.IFNA(IF(VLOOKUP($A1080,Spiele!$A$2:$C$16,3,FALSE)=$B1080,COUNTIFS($L$2:$L1080,"Tor",$B$2:$B1080,$B1080,$A$2:$A1080,$A1080)+COUNTIFS($L$2:$L1080,"ET",$B$2:$B1080,$B1080,$A$2:$A1080,$A1080)&amp;":"&amp;COUNTIFS($L$2:$L1080,"Tor",$B$2:$B1080,"&lt;&gt;"&amp;$B1080,$A$2:$A1080,$A1080)+COUNTIFS($L$2:$L1080,"ET",$B$2:$B1080,"&lt;&gt;"&amp;$B1080,$A$2:$A1080,$A1080),COUNTIFS($L$2:$L1080,"Tor",$B$2:$B1080,"&lt;&gt;"&amp;$B1080,$A$2:$A1080,$A1080)+COUNTIFS($L$2:$L1080,"ET",$B$2:$B1080,"&lt;&gt;"&amp;$B1080,$A$2:$A1080,$A1080)&amp;":"&amp;COUNTIFS($L$2:$L1080,"Tor",$B$2:$B1080,$B1080,$A$2:$A1080,$A1080)+COUNTIFS($L$2:$L1080,"ET",$B$2:$B1080,$B1080,$A$2:$A1080,$A1080)),""),"")</f>
        <v/>
      </c>
      <c r="J1080" s="18" t="str">
        <f>_xlfn.IFNA(IF(VLOOKUP($A1080,Spiele!$A$2:$D$16,3,FALSE)=$B1080,(COUNTIFS($L$1:$L1079,"Tor",$B$1:$B1079,$B1080,$A$1:$A1079,$A1080)+COUNTIFS($L$1:$L1079,"ET",$B$1:$B1079,$B1080,$A$1:$A1079,$A1080))-(COUNTIFS($L$1:$L1079,"Tor",$B$1:$B1079,"&lt;&gt;"&amp;$B1080,$A$1:$A1079,$A1080)+COUNTIFS($L$1:$L1079,"ET",$B$1:$B1079,"&lt;&gt;"&amp;$B1080,$A$1:$A1079,$A1080)),(COUNTIFS($L$1:$L1079,"Tor",$B$1:$B1079,$B1080,$A$1:$A1079,$A1080)+COUNTIFS($L$1:$L1079,"ET",$B$1:$B1079,$B1080,$A$1:$A1079,$A1080))-(COUNTIFS($L$1:$L1079,"Tor",$B$1:$B1079,"&lt;&gt;"&amp;$B1080,$A$1:$A1079,$A1080)+COUNTIFS($L$1:$L1079,"ET",$B$1:$B1079,"&lt;&gt;"&amp;$B1080,$A$1:$A1079,$A1080))),"")</f>
        <v/>
      </c>
      <c r="O1080" s="17"/>
      <c r="AC1080" s="14"/>
      <c r="AD1080" s="14"/>
      <c r="AE1080" s="18"/>
      <c r="AH1080" s="19">
        <f t="shared" si="66"/>
        <v>0</v>
      </c>
      <c r="AI1080" s="19">
        <f t="shared" si="67"/>
        <v>180</v>
      </c>
      <c r="AM1080" s="19">
        <f>IF(Abschlüsse[[#This Row],[Ergeb]]="ET","",SQRT(($AF1080-$AK1080)^2+($AG1080-$AL1080)^2))</f>
        <v>0</v>
      </c>
      <c r="AO1080" s="13"/>
      <c r="AP1080" s="13"/>
      <c r="AQ1080" s="19" t="str">
        <f t="shared" si="68"/>
        <v/>
      </c>
      <c r="AU1080" s="19" t="str">
        <f t="shared" si="69"/>
        <v/>
      </c>
    </row>
    <row r="1081" spans="3:47" ht="25.05" customHeight="1">
      <c r="C1081" s="17" t="str">
        <f>IF($A1081="","",IF(VLOOKUP($A1081,Spiele!$A$2:$D$16,3,FALSE)=$B1081,"H","G"))</f>
        <v/>
      </c>
      <c r="D1081" s="17" t="str">
        <f>IF($B1081="","",IF(VLOOKUP($A1081,Spiele!$A$2:$F$16,3,FALSE)=$B1081,VLOOKUP($A1081,Spiele!$A$2:$F$16,4,FALSE),VLOOKUP($A1081,Spiele!$A$2:$F$16,3,FALSE)))</f>
        <v/>
      </c>
      <c r="E1081" s="18">
        <f>IF(Abschlüsse[[#This Row],[Ergeb]]="ET",0,COUNTIFS($A$2:$A1081,$A1081,$B$2:$B1081,$B1081,$L$2:$L1081,"&lt;&gt;ET"))</f>
        <v>0</v>
      </c>
      <c r="F1081" s="11"/>
      <c r="G1081" s="12"/>
      <c r="H1081" s="18">
        <f>COUNTIFS('Rote Karten'!$A$2:$A$4,$A1081,'Rote Karten'!$D$2:$D$4,"&lt;&gt;"&amp;$B1081,'Rote Karten'!$B$2:$B$4,"&lt;"&amp;$F1081,'Rote Karten'!$C$2:$C$4,"&lt;="&amp;$G1081)-COUNTIFS('Rote Karten'!$A$2:$A$4,$A1081,'Rote Karten'!$D$2:$D$4,$B1081,'Rote Karten'!$B$2:$B$4,"&lt;"&amp;$F1081,'Rote Karten'!$C$2:$C$4,"&lt;="&amp;$G1081)</f>
        <v>0</v>
      </c>
      <c r="I1081" s="17" t="str">
        <f>IF(OR($L1081="Tor",$L1081="ET"),_xlfn.IFNA(IF(VLOOKUP($A1081,Spiele!$A$2:$C$16,3,FALSE)=$B1081,COUNTIFS($L$2:$L1081,"Tor",$B$2:$B1081,$B1081,$A$2:$A1081,$A1081)+COUNTIFS($L$2:$L1081,"ET",$B$2:$B1081,$B1081,$A$2:$A1081,$A1081)&amp;":"&amp;COUNTIFS($L$2:$L1081,"Tor",$B$2:$B1081,"&lt;&gt;"&amp;$B1081,$A$2:$A1081,$A1081)+COUNTIFS($L$2:$L1081,"ET",$B$2:$B1081,"&lt;&gt;"&amp;$B1081,$A$2:$A1081,$A1081),COUNTIFS($L$2:$L1081,"Tor",$B$2:$B1081,"&lt;&gt;"&amp;$B1081,$A$2:$A1081,$A1081)+COUNTIFS($L$2:$L1081,"ET",$B$2:$B1081,"&lt;&gt;"&amp;$B1081,$A$2:$A1081,$A1081)&amp;":"&amp;COUNTIFS($L$2:$L1081,"Tor",$B$2:$B1081,$B1081,$A$2:$A1081,$A1081)+COUNTIFS($L$2:$L1081,"ET",$B$2:$B1081,$B1081,$A$2:$A1081,$A1081)),""),"")</f>
        <v/>
      </c>
      <c r="J1081" s="18" t="str">
        <f>_xlfn.IFNA(IF(VLOOKUP($A1081,Spiele!$A$2:$D$16,3,FALSE)=$B1081,(COUNTIFS($L$1:$L1080,"Tor",$B$1:$B1080,$B1081,$A$1:$A1080,$A1081)+COUNTIFS($L$1:$L1080,"ET",$B$1:$B1080,$B1081,$A$1:$A1080,$A1081))-(COUNTIFS($L$1:$L1080,"Tor",$B$1:$B1080,"&lt;&gt;"&amp;$B1081,$A$1:$A1080,$A1081)+COUNTIFS($L$1:$L1080,"ET",$B$1:$B1080,"&lt;&gt;"&amp;$B1081,$A$1:$A1080,$A1081)),(COUNTIFS($L$1:$L1080,"Tor",$B$1:$B1080,$B1081,$A$1:$A1080,$A1081)+COUNTIFS($L$1:$L1080,"ET",$B$1:$B1080,$B1081,$A$1:$A1080,$A1081))-(COUNTIFS($L$1:$L1080,"Tor",$B$1:$B1080,"&lt;&gt;"&amp;$B1081,$A$1:$A1080,$A1081)+COUNTIFS($L$1:$L1080,"ET",$B$1:$B1080,"&lt;&gt;"&amp;$B1081,$A$1:$A1080,$A1081))),"")</f>
        <v/>
      </c>
      <c r="O1081" s="17"/>
      <c r="AC1081" s="14"/>
      <c r="AD1081" s="14"/>
      <c r="AE1081" s="18"/>
      <c r="AH1081" s="19">
        <f t="shared" si="66"/>
        <v>0</v>
      </c>
      <c r="AI1081" s="19">
        <f t="shared" si="67"/>
        <v>180</v>
      </c>
      <c r="AM1081" s="19">
        <f>IF(Abschlüsse[[#This Row],[Ergeb]]="ET","",SQRT(($AF1081-$AK1081)^2+($AG1081-$AL1081)^2))</f>
        <v>0</v>
      </c>
      <c r="AO1081" s="13"/>
      <c r="AP1081" s="13"/>
      <c r="AQ1081" s="19" t="str">
        <f t="shared" si="68"/>
        <v/>
      </c>
      <c r="AU1081" s="19" t="str">
        <f t="shared" si="69"/>
        <v/>
      </c>
    </row>
    <row r="1082" spans="3:47" ht="25.05" customHeight="1">
      <c r="C1082" s="17" t="str">
        <f>IF($A1082="","",IF(VLOOKUP($A1082,Spiele!$A$2:$D$16,3,FALSE)=$B1082,"H","G"))</f>
        <v/>
      </c>
      <c r="D1082" s="17" t="str">
        <f>IF($B1082="","",IF(VLOOKUP($A1082,Spiele!$A$2:$F$16,3,FALSE)=$B1082,VLOOKUP($A1082,Spiele!$A$2:$F$16,4,FALSE),VLOOKUP($A1082,Spiele!$A$2:$F$16,3,FALSE)))</f>
        <v/>
      </c>
      <c r="E1082" s="18">
        <f>IF(Abschlüsse[[#This Row],[Ergeb]]="ET",0,COUNTIFS($A$2:$A1082,$A1082,$B$2:$B1082,$B1082,$L$2:$L1082,"&lt;&gt;ET"))</f>
        <v>0</v>
      </c>
      <c r="F1082" s="11"/>
      <c r="G1082" s="12"/>
      <c r="H1082" s="18">
        <f>COUNTIFS('Rote Karten'!$A$2:$A$4,$A1082,'Rote Karten'!$D$2:$D$4,"&lt;&gt;"&amp;$B1082,'Rote Karten'!$B$2:$B$4,"&lt;"&amp;$F1082,'Rote Karten'!$C$2:$C$4,"&lt;="&amp;$G1082)-COUNTIFS('Rote Karten'!$A$2:$A$4,$A1082,'Rote Karten'!$D$2:$D$4,$B1082,'Rote Karten'!$B$2:$B$4,"&lt;"&amp;$F1082,'Rote Karten'!$C$2:$C$4,"&lt;="&amp;$G1082)</f>
        <v>0</v>
      </c>
      <c r="I1082" s="17" t="str">
        <f>IF(OR($L1082="Tor",$L1082="ET"),_xlfn.IFNA(IF(VLOOKUP($A1082,Spiele!$A$2:$C$16,3,FALSE)=$B1082,COUNTIFS($L$2:$L1082,"Tor",$B$2:$B1082,$B1082,$A$2:$A1082,$A1082)+COUNTIFS($L$2:$L1082,"ET",$B$2:$B1082,$B1082,$A$2:$A1082,$A1082)&amp;":"&amp;COUNTIFS($L$2:$L1082,"Tor",$B$2:$B1082,"&lt;&gt;"&amp;$B1082,$A$2:$A1082,$A1082)+COUNTIFS($L$2:$L1082,"ET",$B$2:$B1082,"&lt;&gt;"&amp;$B1082,$A$2:$A1082,$A1082),COUNTIFS($L$2:$L1082,"Tor",$B$2:$B1082,"&lt;&gt;"&amp;$B1082,$A$2:$A1082,$A1082)+COUNTIFS($L$2:$L1082,"ET",$B$2:$B1082,"&lt;&gt;"&amp;$B1082,$A$2:$A1082,$A1082)&amp;":"&amp;COUNTIFS($L$2:$L1082,"Tor",$B$2:$B1082,$B1082,$A$2:$A1082,$A1082)+COUNTIFS($L$2:$L1082,"ET",$B$2:$B1082,$B1082,$A$2:$A1082,$A1082)),""),"")</f>
        <v/>
      </c>
      <c r="J1082" s="18" t="str">
        <f>_xlfn.IFNA(IF(VLOOKUP($A1082,Spiele!$A$2:$D$16,3,FALSE)=$B1082,(COUNTIFS($L$1:$L1081,"Tor",$B$1:$B1081,$B1082,$A$1:$A1081,$A1082)+COUNTIFS($L$1:$L1081,"ET",$B$1:$B1081,$B1082,$A$1:$A1081,$A1082))-(COUNTIFS($L$1:$L1081,"Tor",$B$1:$B1081,"&lt;&gt;"&amp;$B1082,$A$1:$A1081,$A1082)+COUNTIFS($L$1:$L1081,"ET",$B$1:$B1081,"&lt;&gt;"&amp;$B1082,$A$1:$A1081,$A1082)),(COUNTIFS($L$1:$L1081,"Tor",$B$1:$B1081,$B1082,$A$1:$A1081,$A1082)+COUNTIFS($L$1:$L1081,"ET",$B$1:$B1081,$B1082,$A$1:$A1081,$A1082))-(COUNTIFS($L$1:$L1081,"Tor",$B$1:$B1081,"&lt;&gt;"&amp;$B1082,$A$1:$A1081,$A1082)+COUNTIFS($L$1:$L1081,"ET",$B$1:$B1081,"&lt;&gt;"&amp;$B1082,$A$1:$A1081,$A1082))),"")</f>
        <v/>
      </c>
      <c r="O1082" s="17"/>
      <c r="AC1082" s="14"/>
      <c r="AD1082" s="14"/>
      <c r="AE1082" s="18"/>
      <c r="AH1082" s="19">
        <f t="shared" si="66"/>
        <v>0</v>
      </c>
      <c r="AI1082" s="19">
        <f t="shared" si="67"/>
        <v>180</v>
      </c>
      <c r="AM1082" s="19">
        <f>IF(Abschlüsse[[#This Row],[Ergeb]]="ET","",SQRT(($AF1082-$AK1082)^2+($AG1082-$AL1082)^2))</f>
        <v>0</v>
      </c>
      <c r="AO1082" s="13"/>
      <c r="AP1082" s="13"/>
      <c r="AQ1082" s="19" t="str">
        <f t="shared" si="68"/>
        <v/>
      </c>
      <c r="AU1082" s="19" t="str">
        <f t="shared" si="69"/>
        <v/>
      </c>
    </row>
    <row r="1083" spans="3:47" ht="25.05" customHeight="1">
      <c r="C1083" s="17" t="str">
        <f>IF($A1083="","",IF(VLOOKUP($A1083,Spiele!$A$2:$D$16,3,FALSE)=$B1083,"H","G"))</f>
        <v/>
      </c>
      <c r="D1083" s="17" t="str">
        <f>IF($B1083="","",IF(VLOOKUP($A1083,Spiele!$A$2:$F$16,3,FALSE)=$B1083,VLOOKUP($A1083,Spiele!$A$2:$F$16,4,FALSE),VLOOKUP($A1083,Spiele!$A$2:$F$16,3,FALSE)))</f>
        <v/>
      </c>
      <c r="E1083" s="18">
        <f>IF(Abschlüsse[[#This Row],[Ergeb]]="ET",0,COUNTIFS($A$2:$A1083,$A1083,$B$2:$B1083,$B1083,$L$2:$L1083,"&lt;&gt;ET"))</f>
        <v>0</v>
      </c>
      <c r="F1083" s="11"/>
      <c r="G1083" s="12"/>
      <c r="H1083" s="18">
        <f>COUNTIFS('Rote Karten'!$A$2:$A$4,$A1083,'Rote Karten'!$D$2:$D$4,"&lt;&gt;"&amp;$B1083,'Rote Karten'!$B$2:$B$4,"&lt;"&amp;$F1083,'Rote Karten'!$C$2:$C$4,"&lt;="&amp;$G1083)-COUNTIFS('Rote Karten'!$A$2:$A$4,$A1083,'Rote Karten'!$D$2:$D$4,$B1083,'Rote Karten'!$B$2:$B$4,"&lt;"&amp;$F1083,'Rote Karten'!$C$2:$C$4,"&lt;="&amp;$G1083)</f>
        <v>0</v>
      </c>
      <c r="I1083" s="17" t="str">
        <f>IF(OR($L1083="Tor",$L1083="ET"),_xlfn.IFNA(IF(VLOOKUP($A1083,Spiele!$A$2:$C$16,3,FALSE)=$B1083,COUNTIFS($L$2:$L1083,"Tor",$B$2:$B1083,$B1083,$A$2:$A1083,$A1083)+COUNTIFS($L$2:$L1083,"ET",$B$2:$B1083,$B1083,$A$2:$A1083,$A1083)&amp;":"&amp;COUNTIFS($L$2:$L1083,"Tor",$B$2:$B1083,"&lt;&gt;"&amp;$B1083,$A$2:$A1083,$A1083)+COUNTIFS($L$2:$L1083,"ET",$B$2:$B1083,"&lt;&gt;"&amp;$B1083,$A$2:$A1083,$A1083),COUNTIFS($L$2:$L1083,"Tor",$B$2:$B1083,"&lt;&gt;"&amp;$B1083,$A$2:$A1083,$A1083)+COUNTIFS($L$2:$L1083,"ET",$B$2:$B1083,"&lt;&gt;"&amp;$B1083,$A$2:$A1083,$A1083)&amp;":"&amp;COUNTIFS($L$2:$L1083,"Tor",$B$2:$B1083,$B1083,$A$2:$A1083,$A1083)+COUNTIFS($L$2:$L1083,"ET",$B$2:$B1083,$B1083,$A$2:$A1083,$A1083)),""),"")</f>
        <v/>
      </c>
      <c r="J1083" s="18" t="str">
        <f>_xlfn.IFNA(IF(VLOOKUP($A1083,Spiele!$A$2:$D$16,3,FALSE)=$B1083,(COUNTIFS($L$1:$L1082,"Tor",$B$1:$B1082,$B1083,$A$1:$A1082,$A1083)+COUNTIFS($L$1:$L1082,"ET",$B$1:$B1082,$B1083,$A$1:$A1082,$A1083))-(COUNTIFS($L$1:$L1082,"Tor",$B$1:$B1082,"&lt;&gt;"&amp;$B1083,$A$1:$A1082,$A1083)+COUNTIFS($L$1:$L1082,"ET",$B$1:$B1082,"&lt;&gt;"&amp;$B1083,$A$1:$A1082,$A1083)),(COUNTIFS($L$1:$L1082,"Tor",$B$1:$B1082,$B1083,$A$1:$A1082,$A1083)+COUNTIFS($L$1:$L1082,"ET",$B$1:$B1082,$B1083,$A$1:$A1082,$A1083))-(COUNTIFS($L$1:$L1082,"Tor",$B$1:$B1082,"&lt;&gt;"&amp;$B1083,$A$1:$A1082,$A1083)+COUNTIFS($L$1:$L1082,"ET",$B$1:$B1082,"&lt;&gt;"&amp;$B1083,$A$1:$A1082,$A1083))),"")</f>
        <v/>
      </c>
      <c r="O1083" s="17"/>
      <c r="AC1083" s="14"/>
      <c r="AD1083" s="14"/>
      <c r="AE1083" s="18"/>
      <c r="AH1083" s="19">
        <f t="shared" si="66"/>
        <v>0</v>
      </c>
      <c r="AI1083" s="19">
        <f t="shared" si="67"/>
        <v>180</v>
      </c>
      <c r="AM1083" s="19">
        <f>IF(Abschlüsse[[#This Row],[Ergeb]]="ET","",SQRT(($AF1083-$AK1083)^2+($AG1083-$AL1083)^2))</f>
        <v>0</v>
      </c>
      <c r="AO1083" s="13"/>
      <c r="AP1083" s="13"/>
      <c r="AQ1083" s="19" t="str">
        <f t="shared" si="68"/>
        <v/>
      </c>
      <c r="AU1083" s="19" t="str">
        <f t="shared" si="69"/>
        <v/>
      </c>
    </row>
    <row r="1084" spans="3:47" ht="25.05" customHeight="1">
      <c r="C1084" s="17" t="str">
        <f>IF($A1084="","",IF(VLOOKUP($A1084,Spiele!$A$2:$D$16,3,FALSE)=$B1084,"H","G"))</f>
        <v/>
      </c>
      <c r="D1084" s="17" t="str">
        <f>IF($B1084="","",IF(VLOOKUP($A1084,Spiele!$A$2:$F$16,3,FALSE)=$B1084,VLOOKUP($A1084,Spiele!$A$2:$F$16,4,FALSE),VLOOKUP($A1084,Spiele!$A$2:$F$16,3,FALSE)))</f>
        <v/>
      </c>
      <c r="E1084" s="18">
        <f>IF(Abschlüsse[[#This Row],[Ergeb]]="ET",0,COUNTIFS($A$2:$A1084,$A1084,$B$2:$B1084,$B1084,$L$2:$L1084,"&lt;&gt;ET"))</f>
        <v>0</v>
      </c>
      <c r="F1084" s="11"/>
      <c r="G1084" s="12"/>
      <c r="H1084" s="18">
        <f>COUNTIFS('Rote Karten'!$A$2:$A$4,$A1084,'Rote Karten'!$D$2:$D$4,"&lt;&gt;"&amp;$B1084,'Rote Karten'!$B$2:$B$4,"&lt;"&amp;$F1084,'Rote Karten'!$C$2:$C$4,"&lt;="&amp;$G1084)-COUNTIFS('Rote Karten'!$A$2:$A$4,$A1084,'Rote Karten'!$D$2:$D$4,$B1084,'Rote Karten'!$B$2:$B$4,"&lt;"&amp;$F1084,'Rote Karten'!$C$2:$C$4,"&lt;="&amp;$G1084)</f>
        <v>0</v>
      </c>
      <c r="I1084" s="17" t="str">
        <f>IF(OR($L1084="Tor",$L1084="ET"),_xlfn.IFNA(IF(VLOOKUP($A1084,Spiele!$A$2:$C$16,3,FALSE)=$B1084,COUNTIFS($L$2:$L1084,"Tor",$B$2:$B1084,$B1084,$A$2:$A1084,$A1084)+COUNTIFS($L$2:$L1084,"ET",$B$2:$B1084,$B1084,$A$2:$A1084,$A1084)&amp;":"&amp;COUNTIFS($L$2:$L1084,"Tor",$B$2:$B1084,"&lt;&gt;"&amp;$B1084,$A$2:$A1084,$A1084)+COUNTIFS($L$2:$L1084,"ET",$B$2:$B1084,"&lt;&gt;"&amp;$B1084,$A$2:$A1084,$A1084),COUNTIFS($L$2:$L1084,"Tor",$B$2:$B1084,"&lt;&gt;"&amp;$B1084,$A$2:$A1084,$A1084)+COUNTIFS($L$2:$L1084,"ET",$B$2:$B1084,"&lt;&gt;"&amp;$B1084,$A$2:$A1084,$A1084)&amp;":"&amp;COUNTIFS($L$2:$L1084,"Tor",$B$2:$B1084,$B1084,$A$2:$A1084,$A1084)+COUNTIFS($L$2:$L1084,"ET",$B$2:$B1084,$B1084,$A$2:$A1084,$A1084)),""),"")</f>
        <v/>
      </c>
      <c r="J1084" s="18" t="str">
        <f>_xlfn.IFNA(IF(VLOOKUP($A1084,Spiele!$A$2:$D$16,3,FALSE)=$B1084,(COUNTIFS($L$1:$L1083,"Tor",$B$1:$B1083,$B1084,$A$1:$A1083,$A1084)+COUNTIFS($L$1:$L1083,"ET",$B$1:$B1083,$B1084,$A$1:$A1083,$A1084))-(COUNTIFS($L$1:$L1083,"Tor",$B$1:$B1083,"&lt;&gt;"&amp;$B1084,$A$1:$A1083,$A1084)+COUNTIFS($L$1:$L1083,"ET",$B$1:$B1083,"&lt;&gt;"&amp;$B1084,$A$1:$A1083,$A1084)),(COUNTIFS($L$1:$L1083,"Tor",$B$1:$B1083,$B1084,$A$1:$A1083,$A1084)+COUNTIFS($L$1:$L1083,"ET",$B$1:$B1083,$B1084,$A$1:$A1083,$A1084))-(COUNTIFS($L$1:$L1083,"Tor",$B$1:$B1083,"&lt;&gt;"&amp;$B1084,$A$1:$A1083,$A1084)+COUNTIFS($L$1:$L1083,"ET",$B$1:$B1083,"&lt;&gt;"&amp;$B1084,$A$1:$A1083,$A1084))),"")</f>
        <v/>
      </c>
      <c r="O1084" s="17"/>
      <c r="AC1084" s="14"/>
      <c r="AD1084" s="14"/>
      <c r="AE1084" s="18"/>
      <c r="AH1084" s="19">
        <f t="shared" si="66"/>
        <v>0</v>
      </c>
      <c r="AI1084" s="19">
        <f t="shared" si="67"/>
        <v>180</v>
      </c>
      <c r="AM1084" s="19">
        <f>IF(Abschlüsse[[#This Row],[Ergeb]]="ET","",SQRT(($AF1084-$AK1084)^2+($AG1084-$AL1084)^2))</f>
        <v>0</v>
      </c>
      <c r="AO1084" s="13"/>
      <c r="AP1084" s="13"/>
      <c r="AQ1084" s="19" t="str">
        <f t="shared" si="68"/>
        <v/>
      </c>
      <c r="AU1084" s="19" t="str">
        <f t="shared" si="69"/>
        <v/>
      </c>
    </row>
    <row r="1085" spans="3:47" ht="25.05" customHeight="1">
      <c r="C1085" s="17" t="str">
        <f>IF($A1085="","",IF(VLOOKUP($A1085,Spiele!$A$2:$D$16,3,FALSE)=$B1085,"H","G"))</f>
        <v/>
      </c>
      <c r="D1085" s="17" t="str">
        <f>IF($B1085="","",IF(VLOOKUP($A1085,Spiele!$A$2:$F$16,3,FALSE)=$B1085,VLOOKUP($A1085,Spiele!$A$2:$F$16,4,FALSE),VLOOKUP($A1085,Spiele!$A$2:$F$16,3,FALSE)))</f>
        <v/>
      </c>
      <c r="E1085" s="18">
        <f>IF(Abschlüsse[[#This Row],[Ergeb]]="ET",0,COUNTIFS($A$2:$A1085,$A1085,$B$2:$B1085,$B1085,$L$2:$L1085,"&lt;&gt;ET"))</f>
        <v>0</v>
      </c>
      <c r="F1085" s="11"/>
      <c r="G1085" s="12"/>
      <c r="H1085" s="18">
        <f>COUNTIFS('Rote Karten'!$A$2:$A$4,$A1085,'Rote Karten'!$D$2:$D$4,"&lt;&gt;"&amp;$B1085,'Rote Karten'!$B$2:$B$4,"&lt;"&amp;$F1085,'Rote Karten'!$C$2:$C$4,"&lt;="&amp;$G1085)-COUNTIFS('Rote Karten'!$A$2:$A$4,$A1085,'Rote Karten'!$D$2:$D$4,$B1085,'Rote Karten'!$B$2:$B$4,"&lt;"&amp;$F1085,'Rote Karten'!$C$2:$C$4,"&lt;="&amp;$G1085)</f>
        <v>0</v>
      </c>
      <c r="I1085" s="17" t="str">
        <f>IF(OR($L1085="Tor",$L1085="ET"),_xlfn.IFNA(IF(VLOOKUP($A1085,Spiele!$A$2:$C$16,3,FALSE)=$B1085,COUNTIFS($L$2:$L1085,"Tor",$B$2:$B1085,$B1085,$A$2:$A1085,$A1085)+COUNTIFS($L$2:$L1085,"ET",$B$2:$B1085,$B1085,$A$2:$A1085,$A1085)&amp;":"&amp;COUNTIFS($L$2:$L1085,"Tor",$B$2:$B1085,"&lt;&gt;"&amp;$B1085,$A$2:$A1085,$A1085)+COUNTIFS($L$2:$L1085,"ET",$B$2:$B1085,"&lt;&gt;"&amp;$B1085,$A$2:$A1085,$A1085),COUNTIFS($L$2:$L1085,"Tor",$B$2:$B1085,"&lt;&gt;"&amp;$B1085,$A$2:$A1085,$A1085)+COUNTIFS($L$2:$L1085,"ET",$B$2:$B1085,"&lt;&gt;"&amp;$B1085,$A$2:$A1085,$A1085)&amp;":"&amp;COUNTIFS($L$2:$L1085,"Tor",$B$2:$B1085,$B1085,$A$2:$A1085,$A1085)+COUNTIFS($L$2:$L1085,"ET",$B$2:$B1085,$B1085,$A$2:$A1085,$A1085)),""),"")</f>
        <v/>
      </c>
      <c r="J1085" s="18" t="str">
        <f>_xlfn.IFNA(IF(VLOOKUP($A1085,Spiele!$A$2:$D$16,3,FALSE)=$B1085,(COUNTIFS($L$1:$L1084,"Tor",$B$1:$B1084,$B1085,$A$1:$A1084,$A1085)+COUNTIFS($L$1:$L1084,"ET",$B$1:$B1084,$B1085,$A$1:$A1084,$A1085))-(COUNTIFS($L$1:$L1084,"Tor",$B$1:$B1084,"&lt;&gt;"&amp;$B1085,$A$1:$A1084,$A1085)+COUNTIFS($L$1:$L1084,"ET",$B$1:$B1084,"&lt;&gt;"&amp;$B1085,$A$1:$A1084,$A1085)),(COUNTIFS($L$1:$L1084,"Tor",$B$1:$B1084,$B1085,$A$1:$A1084,$A1085)+COUNTIFS($L$1:$L1084,"ET",$B$1:$B1084,$B1085,$A$1:$A1084,$A1085))-(COUNTIFS($L$1:$L1084,"Tor",$B$1:$B1084,"&lt;&gt;"&amp;$B1085,$A$1:$A1084,$A1085)+COUNTIFS($L$1:$L1084,"ET",$B$1:$B1084,"&lt;&gt;"&amp;$B1085,$A$1:$A1084,$A1085))),"")</f>
        <v/>
      </c>
      <c r="O1085" s="17"/>
      <c r="AC1085" s="14"/>
      <c r="AD1085" s="14"/>
      <c r="AE1085" s="18"/>
      <c r="AH1085" s="19">
        <f t="shared" si="66"/>
        <v>0</v>
      </c>
      <c r="AI1085" s="19">
        <f t="shared" si="67"/>
        <v>180</v>
      </c>
      <c r="AM1085" s="19">
        <f>IF(Abschlüsse[[#This Row],[Ergeb]]="ET","",SQRT(($AF1085-$AK1085)^2+($AG1085-$AL1085)^2))</f>
        <v>0</v>
      </c>
      <c r="AO1085" s="13"/>
      <c r="AP1085" s="13"/>
      <c r="AQ1085" s="19" t="str">
        <f t="shared" si="68"/>
        <v/>
      </c>
      <c r="AU1085" s="19" t="str">
        <f t="shared" si="69"/>
        <v/>
      </c>
    </row>
    <row r="1086" spans="3:47" ht="25.05" customHeight="1">
      <c r="C1086" s="17" t="str">
        <f>IF($A1086="","",IF(VLOOKUP($A1086,Spiele!$A$2:$D$16,3,FALSE)=$B1086,"H","G"))</f>
        <v/>
      </c>
      <c r="D1086" s="17" t="str">
        <f>IF($B1086="","",IF(VLOOKUP($A1086,Spiele!$A$2:$F$16,3,FALSE)=$B1086,VLOOKUP($A1086,Spiele!$A$2:$F$16,4,FALSE),VLOOKUP($A1086,Spiele!$A$2:$F$16,3,FALSE)))</f>
        <v/>
      </c>
      <c r="E1086" s="18">
        <f>IF(Abschlüsse[[#This Row],[Ergeb]]="ET",0,COUNTIFS($A$2:$A1086,$A1086,$B$2:$B1086,$B1086,$L$2:$L1086,"&lt;&gt;ET"))</f>
        <v>0</v>
      </c>
      <c r="F1086" s="11"/>
      <c r="G1086" s="12"/>
      <c r="H1086" s="18">
        <f>COUNTIFS('Rote Karten'!$A$2:$A$4,$A1086,'Rote Karten'!$D$2:$D$4,"&lt;&gt;"&amp;$B1086,'Rote Karten'!$B$2:$B$4,"&lt;"&amp;$F1086,'Rote Karten'!$C$2:$C$4,"&lt;="&amp;$G1086)-COUNTIFS('Rote Karten'!$A$2:$A$4,$A1086,'Rote Karten'!$D$2:$D$4,$B1086,'Rote Karten'!$B$2:$B$4,"&lt;"&amp;$F1086,'Rote Karten'!$C$2:$C$4,"&lt;="&amp;$G1086)</f>
        <v>0</v>
      </c>
      <c r="I1086" s="17" t="str">
        <f>IF(OR($L1086="Tor",$L1086="ET"),_xlfn.IFNA(IF(VLOOKUP($A1086,Spiele!$A$2:$C$16,3,FALSE)=$B1086,COUNTIFS($L$2:$L1086,"Tor",$B$2:$B1086,$B1086,$A$2:$A1086,$A1086)+COUNTIFS($L$2:$L1086,"ET",$B$2:$B1086,$B1086,$A$2:$A1086,$A1086)&amp;":"&amp;COUNTIFS($L$2:$L1086,"Tor",$B$2:$B1086,"&lt;&gt;"&amp;$B1086,$A$2:$A1086,$A1086)+COUNTIFS($L$2:$L1086,"ET",$B$2:$B1086,"&lt;&gt;"&amp;$B1086,$A$2:$A1086,$A1086),COUNTIFS($L$2:$L1086,"Tor",$B$2:$B1086,"&lt;&gt;"&amp;$B1086,$A$2:$A1086,$A1086)+COUNTIFS($L$2:$L1086,"ET",$B$2:$B1086,"&lt;&gt;"&amp;$B1086,$A$2:$A1086,$A1086)&amp;":"&amp;COUNTIFS($L$2:$L1086,"Tor",$B$2:$B1086,$B1086,$A$2:$A1086,$A1086)+COUNTIFS($L$2:$L1086,"ET",$B$2:$B1086,$B1086,$A$2:$A1086,$A1086)),""),"")</f>
        <v/>
      </c>
      <c r="J1086" s="18" t="str">
        <f>_xlfn.IFNA(IF(VLOOKUP($A1086,Spiele!$A$2:$D$16,3,FALSE)=$B1086,(COUNTIFS($L$1:$L1085,"Tor",$B$1:$B1085,$B1086,$A$1:$A1085,$A1086)+COUNTIFS($L$1:$L1085,"ET",$B$1:$B1085,$B1086,$A$1:$A1085,$A1086))-(COUNTIFS($L$1:$L1085,"Tor",$B$1:$B1085,"&lt;&gt;"&amp;$B1086,$A$1:$A1085,$A1086)+COUNTIFS($L$1:$L1085,"ET",$B$1:$B1085,"&lt;&gt;"&amp;$B1086,$A$1:$A1085,$A1086)),(COUNTIFS($L$1:$L1085,"Tor",$B$1:$B1085,$B1086,$A$1:$A1085,$A1086)+COUNTIFS($L$1:$L1085,"ET",$B$1:$B1085,$B1086,$A$1:$A1085,$A1086))-(COUNTIFS($L$1:$L1085,"Tor",$B$1:$B1085,"&lt;&gt;"&amp;$B1086,$A$1:$A1085,$A1086)+COUNTIFS($L$1:$L1085,"ET",$B$1:$B1085,"&lt;&gt;"&amp;$B1086,$A$1:$A1085,$A1086))),"")</f>
        <v/>
      </c>
      <c r="O1086" s="17"/>
      <c r="AC1086" s="14"/>
      <c r="AD1086" s="14"/>
      <c r="AE1086" s="18"/>
      <c r="AH1086" s="19">
        <f t="shared" si="66"/>
        <v>0</v>
      </c>
      <c r="AI1086" s="19">
        <f t="shared" si="67"/>
        <v>180</v>
      </c>
      <c r="AM1086" s="19">
        <f>IF(Abschlüsse[[#This Row],[Ergeb]]="ET","",SQRT(($AF1086-$AK1086)^2+($AG1086-$AL1086)^2))</f>
        <v>0</v>
      </c>
      <c r="AO1086" s="13"/>
      <c r="AP1086" s="13"/>
      <c r="AQ1086" s="19" t="str">
        <f t="shared" si="68"/>
        <v/>
      </c>
      <c r="AU1086" s="19" t="str">
        <f t="shared" si="69"/>
        <v/>
      </c>
    </row>
    <row r="1087" spans="3:47" ht="25.05" customHeight="1">
      <c r="C1087" s="17" t="str">
        <f>IF($A1087="","",IF(VLOOKUP($A1087,Spiele!$A$2:$D$16,3,FALSE)=$B1087,"H","G"))</f>
        <v/>
      </c>
      <c r="D1087" s="17" t="str">
        <f>IF($B1087="","",IF(VLOOKUP($A1087,Spiele!$A$2:$F$16,3,FALSE)=$B1087,VLOOKUP($A1087,Spiele!$A$2:$F$16,4,FALSE),VLOOKUP($A1087,Spiele!$A$2:$F$16,3,FALSE)))</f>
        <v/>
      </c>
      <c r="E1087" s="18">
        <f>IF(Abschlüsse[[#This Row],[Ergeb]]="ET",0,COUNTIFS($A$2:$A1087,$A1087,$B$2:$B1087,$B1087,$L$2:$L1087,"&lt;&gt;ET"))</f>
        <v>0</v>
      </c>
      <c r="F1087" s="11"/>
      <c r="G1087" s="12"/>
      <c r="H1087" s="18">
        <f>COUNTIFS('Rote Karten'!$A$2:$A$4,$A1087,'Rote Karten'!$D$2:$D$4,"&lt;&gt;"&amp;$B1087,'Rote Karten'!$B$2:$B$4,"&lt;"&amp;$F1087,'Rote Karten'!$C$2:$C$4,"&lt;="&amp;$G1087)-COUNTIFS('Rote Karten'!$A$2:$A$4,$A1087,'Rote Karten'!$D$2:$D$4,$B1087,'Rote Karten'!$B$2:$B$4,"&lt;"&amp;$F1087,'Rote Karten'!$C$2:$C$4,"&lt;="&amp;$G1087)</f>
        <v>0</v>
      </c>
      <c r="I1087" s="17" t="str">
        <f>IF(OR($L1087="Tor",$L1087="ET"),_xlfn.IFNA(IF(VLOOKUP($A1087,Spiele!$A$2:$C$16,3,FALSE)=$B1087,COUNTIFS($L$2:$L1087,"Tor",$B$2:$B1087,$B1087,$A$2:$A1087,$A1087)+COUNTIFS($L$2:$L1087,"ET",$B$2:$B1087,$B1087,$A$2:$A1087,$A1087)&amp;":"&amp;COUNTIFS($L$2:$L1087,"Tor",$B$2:$B1087,"&lt;&gt;"&amp;$B1087,$A$2:$A1087,$A1087)+COUNTIFS($L$2:$L1087,"ET",$B$2:$B1087,"&lt;&gt;"&amp;$B1087,$A$2:$A1087,$A1087),COUNTIFS($L$2:$L1087,"Tor",$B$2:$B1087,"&lt;&gt;"&amp;$B1087,$A$2:$A1087,$A1087)+COUNTIFS($L$2:$L1087,"ET",$B$2:$B1087,"&lt;&gt;"&amp;$B1087,$A$2:$A1087,$A1087)&amp;":"&amp;COUNTIFS($L$2:$L1087,"Tor",$B$2:$B1087,$B1087,$A$2:$A1087,$A1087)+COUNTIFS($L$2:$L1087,"ET",$B$2:$B1087,$B1087,$A$2:$A1087,$A1087)),""),"")</f>
        <v/>
      </c>
      <c r="J1087" s="18" t="str">
        <f>_xlfn.IFNA(IF(VLOOKUP($A1087,Spiele!$A$2:$D$16,3,FALSE)=$B1087,(COUNTIFS($L$1:$L1086,"Tor",$B$1:$B1086,$B1087,$A$1:$A1086,$A1087)+COUNTIFS($L$1:$L1086,"ET",$B$1:$B1086,$B1087,$A$1:$A1086,$A1087))-(COUNTIFS($L$1:$L1086,"Tor",$B$1:$B1086,"&lt;&gt;"&amp;$B1087,$A$1:$A1086,$A1087)+COUNTIFS($L$1:$L1086,"ET",$B$1:$B1086,"&lt;&gt;"&amp;$B1087,$A$1:$A1086,$A1087)),(COUNTIFS($L$1:$L1086,"Tor",$B$1:$B1086,$B1087,$A$1:$A1086,$A1087)+COUNTIFS($L$1:$L1086,"ET",$B$1:$B1086,$B1087,$A$1:$A1086,$A1087))-(COUNTIFS($L$1:$L1086,"Tor",$B$1:$B1086,"&lt;&gt;"&amp;$B1087,$A$1:$A1086,$A1087)+COUNTIFS($L$1:$L1086,"ET",$B$1:$B1086,"&lt;&gt;"&amp;$B1087,$A$1:$A1086,$A1087))),"")</f>
        <v/>
      </c>
      <c r="O1087" s="17"/>
      <c r="AC1087" s="14"/>
      <c r="AD1087" s="14"/>
      <c r="AE1087" s="18"/>
      <c r="AH1087" s="19">
        <f t="shared" si="66"/>
        <v>0</v>
      </c>
      <c r="AI1087" s="19">
        <f t="shared" si="67"/>
        <v>180</v>
      </c>
      <c r="AM1087" s="19">
        <f>IF(Abschlüsse[[#This Row],[Ergeb]]="ET","",SQRT(($AF1087-$AK1087)^2+($AG1087-$AL1087)^2))</f>
        <v>0</v>
      </c>
      <c r="AO1087" s="13"/>
      <c r="AP1087" s="13"/>
      <c r="AQ1087" s="19" t="str">
        <f t="shared" si="68"/>
        <v/>
      </c>
      <c r="AU1087" s="19" t="str">
        <f t="shared" si="69"/>
        <v/>
      </c>
    </row>
    <row r="1088" spans="3:47" ht="25.05" customHeight="1">
      <c r="C1088" s="17" t="str">
        <f>IF($A1088="","",IF(VLOOKUP($A1088,Spiele!$A$2:$D$16,3,FALSE)=$B1088,"H","G"))</f>
        <v/>
      </c>
      <c r="D1088" s="17" t="str">
        <f>IF($B1088="","",IF(VLOOKUP($A1088,Spiele!$A$2:$F$16,3,FALSE)=$B1088,VLOOKUP($A1088,Spiele!$A$2:$F$16,4,FALSE),VLOOKUP($A1088,Spiele!$A$2:$F$16,3,FALSE)))</f>
        <v/>
      </c>
      <c r="E1088" s="18">
        <f>IF(Abschlüsse[[#This Row],[Ergeb]]="ET",0,COUNTIFS($A$2:$A1088,$A1088,$B$2:$B1088,$B1088,$L$2:$L1088,"&lt;&gt;ET"))</f>
        <v>0</v>
      </c>
      <c r="F1088" s="11"/>
      <c r="G1088" s="12"/>
      <c r="H1088" s="18">
        <f>COUNTIFS('Rote Karten'!$A$2:$A$4,$A1088,'Rote Karten'!$D$2:$D$4,"&lt;&gt;"&amp;$B1088,'Rote Karten'!$B$2:$B$4,"&lt;"&amp;$F1088,'Rote Karten'!$C$2:$C$4,"&lt;="&amp;$G1088)-COUNTIFS('Rote Karten'!$A$2:$A$4,$A1088,'Rote Karten'!$D$2:$D$4,$B1088,'Rote Karten'!$B$2:$B$4,"&lt;"&amp;$F1088,'Rote Karten'!$C$2:$C$4,"&lt;="&amp;$G1088)</f>
        <v>0</v>
      </c>
      <c r="I1088" s="17" t="str">
        <f>IF(OR($L1088="Tor",$L1088="ET"),_xlfn.IFNA(IF(VLOOKUP($A1088,Spiele!$A$2:$C$16,3,FALSE)=$B1088,COUNTIFS($L$2:$L1088,"Tor",$B$2:$B1088,$B1088,$A$2:$A1088,$A1088)+COUNTIFS($L$2:$L1088,"ET",$B$2:$B1088,$B1088,$A$2:$A1088,$A1088)&amp;":"&amp;COUNTIFS($L$2:$L1088,"Tor",$B$2:$B1088,"&lt;&gt;"&amp;$B1088,$A$2:$A1088,$A1088)+COUNTIFS($L$2:$L1088,"ET",$B$2:$B1088,"&lt;&gt;"&amp;$B1088,$A$2:$A1088,$A1088),COUNTIFS($L$2:$L1088,"Tor",$B$2:$B1088,"&lt;&gt;"&amp;$B1088,$A$2:$A1088,$A1088)+COUNTIFS($L$2:$L1088,"ET",$B$2:$B1088,"&lt;&gt;"&amp;$B1088,$A$2:$A1088,$A1088)&amp;":"&amp;COUNTIFS($L$2:$L1088,"Tor",$B$2:$B1088,$B1088,$A$2:$A1088,$A1088)+COUNTIFS($L$2:$L1088,"ET",$B$2:$B1088,$B1088,$A$2:$A1088,$A1088)),""),"")</f>
        <v/>
      </c>
      <c r="J1088" s="18" t="str">
        <f>_xlfn.IFNA(IF(VLOOKUP($A1088,Spiele!$A$2:$D$16,3,FALSE)=$B1088,(COUNTIFS($L$1:$L1087,"Tor",$B$1:$B1087,$B1088,$A$1:$A1087,$A1088)+COUNTIFS($L$1:$L1087,"ET",$B$1:$B1087,$B1088,$A$1:$A1087,$A1088))-(COUNTIFS($L$1:$L1087,"Tor",$B$1:$B1087,"&lt;&gt;"&amp;$B1088,$A$1:$A1087,$A1088)+COUNTIFS($L$1:$L1087,"ET",$B$1:$B1087,"&lt;&gt;"&amp;$B1088,$A$1:$A1087,$A1088)),(COUNTIFS($L$1:$L1087,"Tor",$B$1:$B1087,$B1088,$A$1:$A1087,$A1088)+COUNTIFS($L$1:$L1087,"ET",$B$1:$B1087,$B1088,$A$1:$A1087,$A1088))-(COUNTIFS($L$1:$L1087,"Tor",$B$1:$B1087,"&lt;&gt;"&amp;$B1088,$A$1:$A1087,$A1088)+COUNTIFS($L$1:$L1087,"ET",$B$1:$B1087,"&lt;&gt;"&amp;$B1088,$A$1:$A1087,$A1088))),"")</f>
        <v/>
      </c>
      <c r="O1088" s="17"/>
      <c r="AC1088" s="14"/>
      <c r="AD1088" s="14"/>
      <c r="AE1088" s="18"/>
      <c r="AH1088" s="19">
        <f t="shared" si="66"/>
        <v>0</v>
      </c>
      <c r="AI1088" s="19">
        <f t="shared" si="67"/>
        <v>180</v>
      </c>
      <c r="AM1088" s="19">
        <f>IF(Abschlüsse[[#This Row],[Ergeb]]="ET","",SQRT(($AF1088-$AK1088)^2+($AG1088-$AL1088)^2))</f>
        <v>0</v>
      </c>
      <c r="AO1088" s="13"/>
      <c r="AP1088" s="13"/>
      <c r="AQ1088" s="19" t="str">
        <f t="shared" si="68"/>
        <v/>
      </c>
      <c r="AU1088" s="19" t="str">
        <f t="shared" si="69"/>
        <v/>
      </c>
    </row>
    <row r="1089" spans="3:47" ht="25.05" customHeight="1">
      <c r="C1089" s="17" t="str">
        <f>IF($A1089="","",IF(VLOOKUP($A1089,Spiele!$A$2:$D$16,3,FALSE)=$B1089,"H","G"))</f>
        <v/>
      </c>
      <c r="D1089" s="17" t="str">
        <f>IF($B1089="","",IF(VLOOKUP($A1089,Spiele!$A$2:$F$16,3,FALSE)=$B1089,VLOOKUP($A1089,Spiele!$A$2:$F$16,4,FALSE),VLOOKUP($A1089,Spiele!$A$2:$F$16,3,FALSE)))</f>
        <v/>
      </c>
      <c r="E1089" s="18">
        <f>IF(Abschlüsse[[#This Row],[Ergeb]]="ET",0,COUNTIFS($A$2:$A1089,$A1089,$B$2:$B1089,$B1089,$L$2:$L1089,"&lt;&gt;ET"))</f>
        <v>0</v>
      </c>
      <c r="F1089" s="11"/>
      <c r="G1089" s="12"/>
      <c r="H1089" s="18">
        <f>COUNTIFS('Rote Karten'!$A$2:$A$4,$A1089,'Rote Karten'!$D$2:$D$4,"&lt;&gt;"&amp;$B1089,'Rote Karten'!$B$2:$B$4,"&lt;"&amp;$F1089,'Rote Karten'!$C$2:$C$4,"&lt;="&amp;$G1089)-COUNTIFS('Rote Karten'!$A$2:$A$4,$A1089,'Rote Karten'!$D$2:$D$4,$B1089,'Rote Karten'!$B$2:$B$4,"&lt;"&amp;$F1089,'Rote Karten'!$C$2:$C$4,"&lt;="&amp;$G1089)</f>
        <v>0</v>
      </c>
      <c r="I1089" s="17" t="str">
        <f>IF(OR($L1089="Tor",$L1089="ET"),_xlfn.IFNA(IF(VLOOKUP($A1089,Spiele!$A$2:$C$16,3,FALSE)=$B1089,COUNTIFS($L$2:$L1089,"Tor",$B$2:$B1089,$B1089,$A$2:$A1089,$A1089)+COUNTIFS($L$2:$L1089,"ET",$B$2:$B1089,$B1089,$A$2:$A1089,$A1089)&amp;":"&amp;COUNTIFS($L$2:$L1089,"Tor",$B$2:$B1089,"&lt;&gt;"&amp;$B1089,$A$2:$A1089,$A1089)+COUNTIFS($L$2:$L1089,"ET",$B$2:$B1089,"&lt;&gt;"&amp;$B1089,$A$2:$A1089,$A1089),COUNTIFS($L$2:$L1089,"Tor",$B$2:$B1089,"&lt;&gt;"&amp;$B1089,$A$2:$A1089,$A1089)+COUNTIFS($L$2:$L1089,"ET",$B$2:$B1089,"&lt;&gt;"&amp;$B1089,$A$2:$A1089,$A1089)&amp;":"&amp;COUNTIFS($L$2:$L1089,"Tor",$B$2:$B1089,$B1089,$A$2:$A1089,$A1089)+COUNTIFS($L$2:$L1089,"ET",$B$2:$B1089,$B1089,$A$2:$A1089,$A1089)),""),"")</f>
        <v/>
      </c>
      <c r="J1089" s="18" t="str">
        <f>_xlfn.IFNA(IF(VLOOKUP($A1089,Spiele!$A$2:$D$16,3,FALSE)=$B1089,(COUNTIFS($L$1:$L1088,"Tor",$B$1:$B1088,$B1089,$A$1:$A1088,$A1089)+COUNTIFS($L$1:$L1088,"ET",$B$1:$B1088,$B1089,$A$1:$A1088,$A1089))-(COUNTIFS($L$1:$L1088,"Tor",$B$1:$B1088,"&lt;&gt;"&amp;$B1089,$A$1:$A1088,$A1089)+COUNTIFS($L$1:$L1088,"ET",$B$1:$B1088,"&lt;&gt;"&amp;$B1089,$A$1:$A1088,$A1089)),(COUNTIFS($L$1:$L1088,"Tor",$B$1:$B1088,$B1089,$A$1:$A1088,$A1089)+COUNTIFS($L$1:$L1088,"ET",$B$1:$B1088,$B1089,$A$1:$A1088,$A1089))-(COUNTIFS($L$1:$L1088,"Tor",$B$1:$B1088,"&lt;&gt;"&amp;$B1089,$A$1:$A1088,$A1089)+COUNTIFS($L$1:$L1088,"ET",$B$1:$B1088,"&lt;&gt;"&amp;$B1089,$A$1:$A1088,$A1089))),"")</f>
        <v/>
      </c>
      <c r="O1089" s="17"/>
      <c r="AC1089" s="14"/>
      <c r="AD1089" s="14"/>
      <c r="AE1089" s="18"/>
      <c r="AH1089" s="19">
        <f t="shared" si="66"/>
        <v>0</v>
      </c>
      <c r="AI1089" s="19">
        <f t="shared" si="67"/>
        <v>180</v>
      </c>
      <c r="AM1089" s="19">
        <f>IF(Abschlüsse[[#This Row],[Ergeb]]="ET","",SQRT(($AF1089-$AK1089)^2+($AG1089-$AL1089)^2))</f>
        <v>0</v>
      </c>
      <c r="AO1089" s="13"/>
      <c r="AP1089" s="13"/>
      <c r="AQ1089" s="19" t="str">
        <f t="shared" si="68"/>
        <v/>
      </c>
      <c r="AU1089" s="19" t="str">
        <f t="shared" si="69"/>
        <v/>
      </c>
    </row>
    <row r="1090" spans="3:47" ht="25.05" customHeight="1">
      <c r="C1090" s="17" t="str">
        <f>IF($A1090="","",IF(VLOOKUP($A1090,Spiele!$A$2:$D$16,3,FALSE)=$B1090,"H","G"))</f>
        <v/>
      </c>
      <c r="D1090" s="17" t="str">
        <f>IF($B1090="","",IF(VLOOKUP($A1090,Spiele!$A$2:$F$16,3,FALSE)=$B1090,VLOOKUP($A1090,Spiele!$A$2:$F$16,4,FALSE),VLOOKUP($A1090,Spiele!$A$2:$F$16,3,FALSE)))</f>
        <v/>
      </c>
      <c r="E1090" s="18">
        <f>IF(Abschlüsse[[#This Row],[Ergeb]]="ET",0,COUNTIFS($A$2:$A1090,$A1090,$B$2:$B1090,$B1090,$L$2:$L1090,"&lt;&gt;ET"))</f>
        <v>0</v>
      </c>
      <c r="F1090" s="11"/>
      <c r="G1090" s="12"/>
      <c r="H1090" s="18">
        <f>COUNTIFS('Rote Karten'!$A$2:$A$4,$A1090,'Rote Karten'!$D$2:$D$4,"&lt;&gt;"&amp;$B1090,'Rote Karten'!$B$2:$B$4,"&lt;"&amp;$F1090,'Rote Karten'!$C$2:$C$4,"&lt;="&amp;$G1090)-COUNTIFS('Rote Karten'!$A$2:$A$4,$A1090,'Rote Karten'!$D$2:$D$4,$B1090,'Rote Karten'!$B$2:$B$4,"&lt;"&amp;$F1090,'Rote Karten'!$C$2:$C$4,"&lt;="&amp;$G1090)</f>
        <v>0</v>
      </c>
      <c r="I1090" s="17" t="str">
        <f>IF(OR($L1090="Tor",$L1090="ET"),_xlfn.IFNA(IF(VLOOKUP($A1090,Spiele!$A$2:$C$16,3,FALSE)=$B1090,COUNTIFS($L$2:$L1090,"Tor",$B$2:$B1090,$B1090,$A$2:$A1090,$A1090)+COUNTIFS($L$2:$L1090,"ET",$B$2:$B1090,$B1090,$A$2:$A1090,$A1090)&amp;":"&amp;COUNTIFS($L$2:$L1090,"Tor",$B$2:$B1090,"&lt;&gt;"&amp;$B1090,$A$2:$A1090,$A1090)+COUNTIFS($L$2:$L1090,"ET",$B$2:$B1090,"&lt;&gt;"&amp;$B1090,$A$2:$A1090,$A1090),COUNTIFS($L$2:$L1090,"Tor",$B$2:$B1090,"&lt;&gt;"&amp;$B1090,$A$2:$A1090,$A1090)+COUNTIFS($L$2:$L1090,"ET",$B$2:$B1090,"&lt;&gt;"&amp;$B1090,$A$2:$A1090,$A1090)&amp;":"&amp;COUNTIFS($L$2:$L1090,"Tor",$B$2:$B1090,$B1090,$A$2:$A1090,$A1090)+COUNTIFS($L$2:$L1090,"ET",$B$2:$B1090,$B1090,$A$2:$A1090,$A1090)),""),"")</f>
        <v/>
      </c>
      <c r="J1090" s="18" t="str">
        <f>_xlfn.IFNA(IF(VLOOKUP($A1090,Spiele!$A$2:$D$16,3,FALSE)=$B1090,(COUNTIFS($L$1:$L1089,"Tor",$B$1:$B1089,$B1090,$A$1:$A1089,$A1090)+COUNTIFS($L$1:$L1089,"ET",$B$1:$B1089,$B1090,$A$1:$A1089,$A1090))-(COUNTIFS($L$1:$L1089,"Tor",$B$1:$B1089,"&lt;&gt;"&amp;$B1090,$A$1:$A1089,$A1090)+COUNTIFS($L$1:$L1089,"ET",$B$1:$B1089,"&lt;&gt;"&amp;$B1090,$A$1:$A1089,$A1090)),(COUNTIFS($L$1:$L1089,"Tor",$B$1:$B1089,$B1090,$A$1:$A1089,$A1090)+COUNTIFS($L$1:$L1089,"ET",$B$1:$B1089,$B1090,$A$1:$A1089,$A1090))-(COUNTIFS($L$1:$L1089,"Tor",$B$1:$B1089,"&lt;&gt;"&amp;$B1090,$A$1:$A1089,$A1090)+COUNTIFS($L$1:$L1089,"ET",$B$1:$B1089,"&lt;&gt;"&amp;$B1090,$A$1:$A1089,$A1090))),"")</f>
        <v/>
      </c>
      <c r="O1090" s="17"/>
      <c r="AC1090" s="14"/>
      <c r="AD1090" s="14"/>
      <c r="AE1090" s="18"/>
      <c r="AH1090" s="19">
        <f t="shared" si="66"/>
        <v>0</v>
      </c>
      <c r="AI1090" s="19">
        <f t="shared" si="67"/>
        <v>180</v>
      </c>
      <c r="AM1090" s="19">
        <f>IF(Abschlüsse[[#This Row],[Ergeb]]="ET","",SQRT(($AF1090-$AK1090)^2+($AG1090-$AL1090)^2))</f>
        <v>0</v>
      </c>
      <c r="AO1090" s="13"/>
      <c r="AP1090" s="13"/>
      <c r="AQ1090" s="19" t="str">
        <f t="shared" si="68"/>
        <v/>
      </c>
      <c r="AU1090" s="19" t="str">
        <f t="shared" si="69"/>
        <v/>
      </c>
    </row>
    <row r="1091" spans="3:47" ht="25.05" customHeight="1">
      <c r="C1091" s="17" t="str">
        <f>IF($A1091="","",IF(VLOOKUP($A1091,Spiele!$A$2:$D$16,3,FALSE)=$B1091,"H","G"))</f>
        <v/>
      </c>
      <c r="D1091" s="17" t="str">
        <f>IF($B1091="","",IF(VLOOKUP($A1091,Spiele!$A$2:$F$16,3,FALSE)=$B1091,VLOOKUP($A1091,Spiele!$A$2:$F$16,4,FALSE),VLOOKUP($A1091,Spiele!$A$2:$F$16,3,FALSE)))</f>
        <v/>
      </c>
      <c r="E1091" s="18">
        <f>IF(Abschlüsse[[#This Row],[Ergeb]]="ET",0,COUNTIFS($A$2:$A1091,$A1091,$B$2:$B1091,$B1091,$L$2:$L1091,"&lt;&gt;ET"))</f>
        <v>0</v>
      </c>
      <c r="F1091" s="11"/>
      <c r="G1091" s="12"/>
      <c r="H1091" s="18">
        <f>COUNTIFS('Rote Karten'!$A$2:$A$4,$A1091,'Rote Karten'!$D$2:$D$4,"&lt;&gt;"&amp;$B1091,'Rote Karten'!$B$2:$B$4,"&lt;"&amp;$F1091,'Rote Karten'!$C$2:$C$4,"&lt;="&amp;$G1091)-COUNTIFS('Rote Karten'!$A$2:$A$4,$A1091,'Rote Karten'!$D$2:$D$4,$B1091,'Rote Karten'!$B$2:$B$4,"&lt;"&amp;$F1091,'Rote Karten'!$C$2:$C$4,"&lt;="&amp;$G1091)</f>
        <v>0</v>
      </c>
      <c r="I1091" s="17" t="str">
        <f>IF(OR($L1091="Tor",$L1091="ET"),_xlfn.IFNA(IF(VLOOKUP($A1091,Spiele!$A$2:$C$16,3,FALSE)=$B1091,COUNTIFS($L$2:$L1091,"Tor",$B$2:$B1091,$B1091,$A$2:$A1091,$A1091)+COUNTIFS($L$2:$L1091,"ET",$B$2:$B1091,$B1091,$A$2:$A1091,$A1091)&amp;":"&amp;COUNTIFS($L$2:$L1091,"Tor",$B$2:$B1091,"&lt;&gt;"&amp;$B1091,$A$2:$A1091,$A1091)+COUNTIFS($L$2:$L1091,"ET",$B$2:$B1091,"&lt;&gt;"&amp;$B1091,$A$2:$A1091,$A1091),COUNTIFS($L$2:$L1091,"Tor",$B$2:$B1091,"&lt;&gt;"&amp;$B1091,$A$2:$A1091,$A1091)+COUNTIFS($L$2:$L1091,"ET",$B$2:$B1091,"&lt;&gt;"&amp;$B1091,$A$2:$A1091,$A1091)&amp;":"&amp;COUNTIFS($L$2:$L1091,"Tor",$B$2:$B1091,$B1091,$A$2:$A1091,$A1091)+COUNTIFS($L$2:$L1091,"ET",$B$2:$B1091,$B1091,$A$2:$A1091,$A1091)),""),"")</f>
        <v/>
      </c>
      <c r="J1091" s="18" t="str">
        <f>_xlfn.IFNA(IF(VLOOKUP($A1091,Spiele!$A$2:$D$16,3,FALSE)=$B1091,(COUNTIFS($L$1:$L1090,"Tor",$B$1:$B1090,$B1091,$A$1:$A1090,$A1091)+COUNTIFS($L$1:$L1090,"ET",$B$1:$B1090,$B1091,$A$1:$A1090,$A1091))-(COUNTIFS($L$1:$L1090,"Tor",$B$1:$B1090,"&lt;&gt;"&amp;$B1091,$A$1:$A1090,$A1091)+COUNTIFS($L$1:$L1090,"ET",$B$1:$B1090,"&lt;&gt;"&amp;$B1091,$A$1:$A1090,$A1091)),(COUNTIFS($L$1:$L1090,"Tor",$B$1:$B1090,$B1091,$A$1:$A1090,$A1091)+COUNTIFS($L$1:$L1090,"ET",$B$1:$B1090,$B1091,$A$1:$A1090,$A1091))-(COUNTIFS($L$1:$L1090,"Tor",$B$1:$B1090,"&lt;&gt;"&amp;$B1091,$A$1:$A1090,$A1091)+COUNTIFS($L$1:$L1090,"ET",$B$1:$B1090,"&lt;&gt;"&amp;$B1091,$A$1:$A1090,$A1091))),"")</f>
        <v/>
      </c>
      <c r="O1091" s="17"/>
      <c r="AC1091" s="14"/>
      <c r="AD1091" s="14"/>
      <c r="AE1091" s="18"/>
      <c r="AH1091" s="19">
        <f t="shared" ref="AH1091:AH1154" si="70">IF($L1091="ET","",IF($AF1091&gt;3.66,SQRT($AG1091^2+($AF1091-(7.32/2))^2),IF($AF1091&lt;-3.66,SQRT($AG1091^2+($AF1091+(7.32/2))^2),$AG1091)))</f>
        <v>0</v>
      </c>
      <c r="AI1091" s="19">
        <f t="shared" ref="AI1091:AI1154" si="71">IF($L1091="ET","",IF(DEGREES(ATAN((7.32*$AG1091)/($AG1091^2+$AF1091^2-(7.32/2)^2)))&lt;=0,180+DEGREES(ATAN((7.32*$AG1091)/($AG1091^2+$AF1091^2-(7.32/2)^2))),DEGREES(ATAN((7.32*$AG1091)/($AG1091^2+$AF1091^2-(7.32/2)^2)))))</f>
        <v>180</v>
      </c>
      <c r="AM1091" s="19">
        <f>IF(Abschlüsse[[#This Row],[Ergeb]]="ET","",SQRT(($AF1091-$AK1091)^2+($AG1091-$AL1091)^2))</f>
        <v>0</v>
      </c>
      <c r="AO1091" s="13"/>
      <c r="AP1091" s="13"/>
      <c r="AQ1091" s="19" t="str">
        <f t="shared" si="68"/>
        <v/>
      </c>
      <c r="AU1091" s="19" t="str">
        <f t="shared" si="69"/>
        <v/>
      </c>
    </row>
    <row r="1092" spans="3:47" ht="25.05" customHeight="1">
      <c r="C1092" s="17" t="str">
        <f>IF($A1092="","",IF(VLOOKUP($A1092,Spiele!$A$2:$D$16,3,FALSE)=$B1092,"H","G"))</f>
        <v/>
      </c>
      <c r="D1092" s="17" t="str">
        <f>IF($B1092="","",IF(VLOOKUP($A1092,Spiele!$A$2:$F$16,3,FALSE)=$B1092,VLOOKUP($A1092,Spiele!$A$2:$F$16,4,FALSE),VLOOKUP($A1092,Spiele!$A$2:$F$16,3,FALSE)))</f>
        <v/>
      </c>
      <c r="E1092" s="18">
        <f>IF(Abschlüsse[[#This Row],[Ergeb]]="ET",0,COUNTIFS($A$2:$A1092,$A1092,$B$2:$B1092,$B1092,$L$2:$L1092,"&lt;&gt;ET"))</f>
        <v>0</v>
      </c>
      <c r="F1092" s="11"/>
      <c r="G1092" s="12"/>
      <c r="H1092" s="18">
        <f>COUNTIFS('Rote Karten'!$A$2:$A$4,$A1092,'Rote Karten'!$D$2:$D$4,"&lt;&gt;"&amp;$B1092,'Rote Karten'!$B$2:$B$4,"&lt;"&amp;$F1092,'Rote Karten'!$C$2:$C$4,"&lt;="&amp;$G1092)-COUNTIFS('Rote Karten'!$A$2:$A$4,$A1092,'Rote Karten'!$D$2:$D$4,$B1092,'Rote Karten'!$B$2:$B$4,"&lt;"&amp;$F1092,'Rote Karten'!$C$2:$C$4,"&lt;="&amp;$G1092)</f>
        <v>0</v>
      </c>
      <c r="I1092" s="17" t="str">
        <f>IF(OR($L1092="Tor",$L1092="ET"),_xlfn.IFNA(IF(VLOOKUP($A1092,Spiele!$A$2:$C$16,3,FALSE)=$B1092,COUNTIFS($L$2:$L1092,"Tor",$B$2:$B1092,$B1092,$A$2:$A1092,$A1092)+COUNTIFS($L$2:$L1092,"ET",$B$2:$B1092,$B1092,$A$2:$A1092,$A1092)&amp;":"&amp;COUNTIFS($L$2:$L1092,"Tor",$B$2:$B1092,"&lt;&gt;"&amp;$B1092,$A$2:$A1092,$A1092)+COUNTIFS($L$2:$L1092,"ET",$B$2:$B1092,"&lt;&gt;"&amp;$B1092,$A$2:$A1092,$A1092),COUNTIFS($L$2:$L1092,"Tor",$B$2:$B1092,"&lt;&gt;"&amp;$B1092,$A$2:$A1092,$A1092)+COUNTIFS($L$2:$L1092,"ET",$B$2:$B1092,"&lt;&gt;"&amp;$B1092,$A$2:$A1092,$A1092)&amp;":"&amp;COUNTIFS($L$2:$L1092,"Tor",$B$2:$B1092,$B1092,$A$2:$A1092,$A1092)+COUNTIFS($L$2:$L1092,"ET",$B$2:$B1092,$B1092,$A$2:$A1092,$A1092)),""),"")</f>
        <v/>
      </c>
      <c r="J1092" s="18" t="str">
        <f>_xlfn.IFNA(IF(VLOOKUP($A1092,Spiele!$A$2:$D$16,3,FALSE)=$B1092,(COUNTIFS($L$1:$L1091,"Tor",$B$1:$B1091,$B1092,$A$1:$A1091,$A1092)+COUNTIFS($L$1:$L1091,"ET",$B$1:$B1091,$B1092,$A$1:$A1091,$A1092))-(COUNTIFS($L$1:$L1091,"Tor",$B$1:$B1091,"&lt;&gt;"&amp;$B1092,$A$1:$A1091,$A1092)+COUNTIFS($L$1:$L1091,"ET",$B$1:$B1091,"&lt;&gt;"&amp;$B1092,$A$1:$A1091,$A1092)),(COUNTIFS($L$1:$L1091,"Tor",$B$1:$B1091,$B1092,$A$1:$A1091,$A1092)+COUNTIFS($L$1:$L1091,"ET",$B$1:$B1091,$B1092,$A$1:$A1091,$A1092))-(COUNTIFS($L$1:$L1091,"Tor",$B$1:$B1091,"&lt;&gt;"&amp;$B1092,$A$1:$A1091,$A1092)+COUNTIFS($L$1:$L1091,"ET",$B$1:$B1091,"&lt;&gt;"&amp;$B1092,$A$1:$A1091,$A1092))),"")</f>
        <v/>
      </c>
      <c r="O1092" s="17"/>
      <c r="AC1092" s="14"/>
      <c r="AD1092" s="14"/>
      <c r="AE1092" s="18"/>
      <c r="AH1092" s="19">
        <f t="shared" si="70"/>
        <v>0</v>
      </c>
      <c r="AI1092" s="19">
        <f t="shared" si="71"/>
        <v>180</v>
      </c>
      <c r="AM1092" s="19">
        <f>IF(Abschlüsse[[#This Row],[Ergeb]]="ET","",SQRT(($AF1092-$AK1092)^2+($AG1092-$AL1092)^2))</f>
        <v>0</v>
      </c>
      <c r="AO1092" s="13"/>
      <c r="AP1092" s="13"/>
      <c r="AQ1092" s="19" t="str">
        <f t="shared" si="68"/>
        <v/>
      </c>
      <c r="AU1092" s="19" t="str">
        <f t="shared" si="69"/>
        <v/>
      </c>
    </row>
    <row r="1093" spans="3:47" ht="25.05" customHeight="1">
      <c r="C1093" s="17" t="str">
        <f>IF($A1093="","",IF(VLOOKUP($A1093,Spiele!$A$2:$D$16,3,FALSE)=$B1093,"H","G"))</f>
        <v/>
      </c>
      <c r="D1093" s="17" t="str">
        <f>IF($B1093="","",IF(VLOOKUP($A1093,Spiele!$A$2:$F$16,3,FALSE)=$B1093,VLOOKUP($A1093,Spiele!$A$2:$F$16,4,FALSE),VLOOKUP($A1093,Spiele!$A$2:$F$16,3,FALSE)))</f>
        <v/>
      </c>
      <c r="E1093" s="18">
        <f>IF(Abschlüsse[[#This Row],[Ergeb]]="ET",0,COUNTIFS($A$2:$A1093,$A1093,$B$2:$B1093,$B1093,$L$2:$L1093,"&lt;&gt;ET"))</f>
        <v>0</v>
      </c>
      <c r="F1093" s="11"/>
      <c r="G1093" s="12"/>
      <c r="H1093" s="18">
        <f>COUNTIFS('Rote Karten'!$A$2:$A$4,$A1093,'Rote Karten'!$D$2:$D$4,"&lt;&gt;"&amp;$B1093,'Rote Karten'!$B$2:$B$4,"&lt;"&amp;$F1093,'Rote Karten'!$C$2:$C$4,"&lt;="&amp;$G1093)-COUNTIFS('Rote Karten'!$A$2:$A$4,$A1093,'Rote Karten'!$D$2:$D$4,$B1093,'Rote Karten'!$B$2:$B$4,"&lt;"&amp;$F1093,'Rote Karten'!$C$2:$C$4,"&lt;="&amp;$G1093)</f>
        <v>0</v>
      </c>
      <c r="I1093" s="17" t="str">
        <f>IF(OR($L1093="Tor",$L1093="ET"),_xlfn.IFNA(IF(VLOOKUP($A1093,Spiele!$A$2:$C$16,3,FALSE)=$B1093,COUNTIFS($L$2:$L1093,"Tor",$B$2:$B1093,$B1093,$A$2:$A1093,$A1093)+COUNTIFS($L$2:$L1093,"ET",$B$2:$B1093,$B1093,$A$2:$A1093,$A1093)&amp;":"&amp;COUNTIFS($L$2:$L1093,"Tor",$B$2:$B1093,"&lt;&gt;"&amp;$B1093,$A$2:$A1093,$A1093)+COUNTIFS($L$2:$L1093,"ET",$B$2:$B1093,"&lt;&gt;"&amp;$B1093,$A$2:$A1093,$A1093),COUNTIFS($L$2:$L1093,"Tor",$B$2:$B1093,"&lt;&gt;"&amp;$B1093,$A$2:$A1093,$A1093)+COUNTIFS($L$2:$L1093,"ET",$B$2:$B1093,"&lt;&gt;"&amp;$B1093,$A$2:$A1093,$A1093)&amp;":"&amp;COUNTIFS($L$2:$L1093,"Tor",$B$2:$B1093,$B1093,$A$2:$A1093,$A1093)+COUNTIFS($L$2:$L1093,"ET",$B$2:$B1093,$B1093,$A$2:$A1093,$A1093)),""),"")</f>
        <v/>
      </c>
      <c r="J1093" s="18" t="str">
        <f>_xlfn.IFNA(IF(VLOOKUP($A1093,Spiele!$A$2:$D$16,3,FALSE)=$B1093,(COUNTIFS($L$1:$L1092,"Tor",$B$1:$B1092,$B1093,$A$1:$A1092,$A1093)+COUNTIFS($L$1:$L1092,"ET",$B$1:$B1092,$B1093,$A$1:$A1092,$A1093))-(COUNTIFS($L$1:$L1092,"Tor",$B$1:$B1092,"&lt;&gt;"&amp;$B1093,$A$1:$A1092,$A1093)+COUNTIFS($L$1:$L1092,"ET",$B$1:$B1092,"&lt;&gt;"&amp;$B1093,$A$1:$A1092,$A1093)),(COUNTIFS($L$1:$L1092,"Tor",$B$1:$B1092,$B1093,$A$1:$A1092,$A1093)+COUNTIFS($L$1:$L1092,"ET",$B$1:$B1092,$B1093,$A$1:$A1092,$A1093))-(COUNTIFS($L$1:$L1092,"Tor",$B$1:$B1092,"&lt;&gt;"&amp;$B1093,$A$1:$A1092,$A1093)+COUNTIFS($L$1:$L1092,"ET",$B$1:$B1092,"&lt;&gt;"&amp;$B1093,$A$1:$A1092,$A1093))),"")</f>
        <v/>
      </c>
      <c r="O1093" s="17"/>
      <c r="AC1093" s="14"/>
      <c r="AD1093" s="14"/>
      <c r="AE1093" s="18"/>
      <c r="AH1093" s="19">
        <f t="shared" si="70"/>
        <v>0</v>
      </c>
      <c r="AI1093" s="19">
        <f t="shared" si="71"/>
        <v>180</v>
      </c>
      <c r="AM1093" s="19">
        <f>IF(Abschlüsse[[#This Row],[Ergeb]]="ET","",SQRT(($AF1093-$AK1093)^2+($AG1093-$AL1093)^2))</f>
        <v>0</v>
      </c>
      <c r="AO1093" s="13"/>
      <c r="AP1093" s="13"/>
      <c r="AQ1093" s="19" t="str">
        <f t="shared" si="68"/>
        <v/>
      </c>
      <c r="AU1093" s="19" t="str">
        <f t="shared" si="69"/>
        <v/>
      </c>
    </row>
    <row r="1094" spans="3:47" ht="25.05" customHeight="1">
      <c r="C1094" s="17" t="str">
        <f>IF($A1094="","",IF(VLOOKUP($A1094,Spiele!$A$2:$D$16,3,FALSE)=$B1094,"H","G"))</f>
        <v/>
      </c>
      <c r="D1094" s="17" t="str">
        <f>IF($B1094="","",IF(VLOOKUP($A1094,Spiele!$A$2:$F$16,3,FALSE)=$B1094,VLOOKUP($A1094,Spiele!$A$2:$F$16,4,FALSE),VLOOKUP($A1094,Spiele!$A$2:$F$16,3,FALSE)))</f>
        <v/>
      </c>
      <c r="E1094" s="18">
        <f>IF(Abschlüsse[[#This Row],[Ergeb]]="ET",0,COUNTIFS($A$2:$A1094,$A1094,$B$2:$B1094,$B1094,$L$2:$L1094,"&lt;&gt;ET"))</f>
        <v>0</v>
      </c>
      <c r="F1094" s="11"/>
      <c r="G1094" s="12"/>
      <c r="H1094" s="18">
        <f>COUNTIFS('Rote Karten'!$A$2:$A$4,$A1094,'Rote Karten'!$D$2:$D$4,"&lt;&gt;"&amp;$B1094,'Rote Karten'!$B$2:$B$4,"&lt;"&amp;$F1094,'Rote Karten'!$C$2:$C$4,"&lt;="&amp;$G1094)-COUNTIFS('Rote Karten'!$A$2:$A$4,$A1094,'Rote Karten'!$D$2:$D$4,$B1094,'Rote Karten'!$B$2:$B$4,"&lt;"&amp;$F1094,'Rote Karten'!$C$2:$C$4,"&lt;="&amp;$G1094)</f>
        <v>0</v>
      </c>
      <c r="I1094" s="17" t="str">
        <f>IF(OR($L1094="Tor",$L1094="ET"),_xlfn.IFNA(IF(VLOOKUP($A1094,Spiele!$A$2:$C$16,3,FALSE)=$B1094,COUNTIFS($L$2:$L1094,"Tor",$B$2:$B1094,$B1094,$A$2:$A1094,$A1094)+COUNTIFS($L$2:$L1094,"ET",$B$2:$B1094,$B1094,$A$2:$A1094,$A1094)&amp;":"&amp;COUNTIFS($L$2:$L1094,"Tor",$B$2:$B1094,"&lt;&gt;"&amp;$B1094,$A$2:$A1094,$A1094)+COUNTIFS($L$2:$L1094,"ET",$B$2:$B1094,"&lt;&gt;"&amp;$B1094,$A$2:$A1094,$A1094),COUNTIFS($L$2:$L1094,"Tor",$B$2:$B1094,"&lt;&gt;"&amp;$B1094,$A$2:$A1094,$A1094)+COUNTIFS($L$2:$L1094,"ET",$B$2:$B1094,"&lt;&gt;"&amp;$B1094,$A$2:$A1094,$A1094)&amp;":"&amp;COUNTIFS($L$2:$L1094,"Tor",$B$2:$B1094,$B1094,$A$2:$A1094,$A1094)+COUNTIFS($L$2:$L1094,"ET",$B$2:$B1094,$B1094,$A$2:$A1094,$A1094)),""),"")</f>
        <v/>
      </c>
      <c r="J1094" s="18" t="str">
        <f>_xlfn.IFNA(IF(VLOOKUP($A1094,Spiele!$A$2:$D$16,3,FALSE)=$B1094,(COUNTIFS($L$1:$L1093,"Tor",$B$1:$B1093,$B1094,$A$1:$A1093,$A1094)+COUNTIFS($L$1:$L1093,"ET",$B$1:$B1093,$B1094,$A$1:$A1093,$A1094))-(COUNTIFS($L$1:$L1093,"Tor",$B$1:$B1093,"&lt;&gt;"&amp;$B1094,$A$1:$A1093,$A1094)+COUNTIFS($L$1:$L1093,"ET",$B$1:$B1093,"&lt;&gt;"&amp;$B1094,$A$1:$A1093,$A1094)),(COUNTIFS($L$1:$L1093,"Tor",$B$1:$B1093,$B1094,$A$1:$A1093,$A1094)+COUNTIFS($L$1:$L1093,"ET",$B$1:$B1093,$B1094,$A$1:$A1093,$A1094))-(COUNTIFS($L$1:$L1093,"Tor",$B$1:$B1093,"&lt;&gt;"&amp;$B1094,$A$1:$A1093,$A1094)+COUNTIFS($L$1:$L1093,"ET",$B$1:$B1093,"&lt;&gt;"&amp;$B1094,$A$1:$A1093,$A1094))),"")</f>
        <v/>
      </c>
      <c r="O1094" s="17"/>
      <c r="AC1094" s="14"/>
      <c r="AD1094" s="14"/>
      <c r="AE1094" s="18"/>
      <c r="AH1094" s="19">
        <f t="shared" si="70"/>
        <v>0</v>
      </c>
      <c r="AI1094" s="19">
        <f t="shared" si="71"/>
        <v>180</v>
      </c>
      <c r="AM1094" s="19">
        <f>IF(Abschlüsse[[#This Row],[Ergeb]]="ET","",SQRT(($AF1094-$AK1094)^2+($AG1094-$AL1094)^2))</f>
        <v>0</v>
      </c>
      <c r="AO1094" s="13"/>
      <c r="AP1094" s="13"/>
      <c r="AQ1094" s="19" t="str">
        <f t="shared" si="68"/>
        <v/>
      </c>
      <c r="AU1094" s="19" t="str">
        <f t="shared" si="69"/>
        <v/>
      </c>
    </row>
    <row r="1095" spans="3:47" ht="25.05" customHeight="1">
      <c r="C1095" s="17" t="str">
        <f>IF($A1095="","",IF(VLOOKUP($A1095,Spiele!$A$2:$D$16,3,FALSE)=$B1095,"H","G"))</f>
        <v/>
      </c>
      <c r="D1095" s="17" t="str">
        <f>IF($B1095="","",IF(VLOOKUP($A1095,Spiele!$A$2:$F$16,3,FALSE)=$B1095,VLOOKUP($A1095,Spiele!$A$2:$F$16,4,FALSE),VLOOKUP($A1095,Spiele!$A$2:$F$16,3,FALSE)))</f>
        <v/>
      </c>
      <c r="E1095" s="18">
        <f>IF(Abschlüsse[[#This Row],[Ergeb]]="ET",0,COUNTIFS($A$2:$A1095,$A1095,$B$2:$B1095,$B1095,$L$2:$L1095,"&lt;&gt;ET"))</f>
        <v>0</v>
      </c>
      <c r="F1095" s="11"/>
      <c r="G1095" s="12"/>
      <c r="H1095" s="18">
        <f>COUNTIFS('Rote Karten'!$A$2:$A$4,$A1095,'Rote Karten'!$D$2:$D$4,"&lt;&gt;"&amp;$B1095,'Rote Karten'!$B$2:$B$4,"&lt;"&amp;$F1095,'Rote Karten'!$C$2:$C$4,"&lt;="&amp;$G1095)-COUNTIFS('Rote Karten'!$A$2:$A$4,$A1095,'Rote Karten'!$D$2:$D$4,$B1095,'Rote Karten'!$B$2:$B$4,"&lt;"&amp;$F1095,'Rote Karten'!$C$2:$C$4,"&lt;="&amp;$G1095)</f>
        <v>0</v>
      </c>
      <c r="I1095" s="17" t="str">
        <f>IF(OR($L1095="Tor",$L1095="ET"),_xlfn.IFNA(IF(VLOOKUP($A1095,Spiele!$A$2:$C$16,3,FALSE)=$B1095,COUNTIFS($L$2:$L1095,"Tor",$B$2:$B1095,$B1095,$A$2:$A1095,$A1095)+COUNTIFS($L$2:$L1095,"ET",$B$2:$B1095,$B1095,$A$2:$A1095,$A1095)&amp;":"&amp;COUNTIFS($L$2:$L1095,"Tor",$B$2:$B1095,"&lt;&gt;"&amp;$B1095,$A$2:$A1095,$A1095)+COUNTIFS($L$2:$L1095,"ET",$B$2:$B1095,"&lt;&gt;"&amp;$B1095,$A$2:$A1095,$A1095),COUNTIFS($L$2:$L1095,"Tor",$B$2:$B1095,"&lt;&gt;"&amp;$B1095,$A$2:$A1095,$A1095)+COUNTIFS($L$2:$L1095,"ET",$B$2:$B1095,"&lt;&gt;"&amp;$B1095,$A$2:$A1095,$A1095)&amp;":"&amp;COUNTIFS($L$2:$L1095,"Tor",$B$2:$B1095,$B1095,$A$2:$A1095,$A1095)+COUNTIFS($L$2:$L1095,"ET",$B$2:$B1095,$B1095,$A$2:$A1095,$A1095)),""),"")</f>
        <v/>
      </c>
      <c r="J1095" s="18" t="str">
        <f>_xlfn.IFNA(IF(VLOOKUP($A1095,Spiele!$A$2:$D$16,3,FALSE)=$B1095,(COUNTIFS($L$1:$L1094,"Tor",$B$1:$B1094,$B1095,$A$1:$A1094,$A1095)+COUNTIFS($L$1:$L1094,"ET",$B$1:$B1094,$B1095,$A$1:$A1094,$A1095))-(COUNTIFS($L$1:$L1094,"Tor",$B$1:$B1094,"&lt;&gt;"&amp;$B1095,$A$1:$A1094,$A1095)+COUNTIFS($L$1:$L1094,"ET",$B$1:$B1094,"&lt;&gt;"&amp;$B1095,$A$1:$A1094,$A1095)),(COUNTIFS($L$1:$L1094,"Tor",$B$1:$B1094,$B1095,$A$1:$A1094,$A1095)+COUNTIFS($L$1:$L1094,"ET",$B$1:$B1094,$B1095,$A$1:$A1094,$A1095))-(COUNTIFS($L$1:$L1094,"Tor",$B$1:$B1094,"&lt;&gt;"&amp;$B1095,$A$1:$A1094,$A1095)+COUNTIFS($L$1:$L1094,"ET",$B$1:$B1094,"&lt;&gt;"&amp;$B1095,$A$1:$A1094,$A1095))),"")</f>
        <v/>
      </c>
      <c r="O1095" s="17"/>
      <c r="AC1095" s="14"/>
      <c r="AD1095" s="14"/>
      <c r="AE1095" s="18"/>
      <c r="AH1095" s="19">
        <f t="shared" si="70"/>
        <v>0</v>
      </c>
      <c r="AI1095" s="19">
        <f t="shared" si="71"/>
        <v>180</v>
      </c>
      <c r="AM1095" s="19">
        <f>IF(Abschlüsse[[#This Row],[Ergeb]]="ET","",SQRT(($AF1095-$AK1095)^2+($AG1095-$AL1095)^2))</f>
        <v>0</v>
      </c>
      <c r="AO1095" s="13"/>
      <c r="AP1095" s="13"/>
      <c r="AQ1095" s="19" t="str">
        <f t="shared" si="68"/>
        <v/>
      </c>
      <c r="AU1095" s="19" t="str">
        <f t="shared" si="69"/>
        <v/>
      </c>
    </row>
    <row r="1096" spans="3:47" ht="25.05" customHeight="1">
      <c r="C1096" s="17" t="str">
        <f>IF($A1096="","",IF(VLOOKUP($A1096,Spiele!$A$2:$D$16,3,FALSE)=$B1096,"H","G"))</f>
        <v/>
      </c>
      <c r="D1096" s="17" t="str">
        <f>IF($B1096="","",IF(VLOOKUP($A1096,Spiele!$A$2:$F$16,3,FALSE)=$B1096,VLOOKUP($A1096,Spiele!$A$2:$F$16,4,FALSE),VLOOKUP($A1096,Spiele!$A$2:$F$16,3,FALSE)))</f>
        <v/>
      </c>
      <c r="E1096" s="18">
        <f>IF(Abschlüsse[[#This Row],[Ergeb]]="ET",0,COUNTIFS($A$2:$A1096,$A1096,$B$2:$B1096,$B1096,$L$2:$L1096,"&lt;&gt;ET"))</f>
        <v>0</v>
      </c>
      <c r="F1096" s="11"/>
      <c r="G1096" s="12"/>
      <c r="H1096" s="18">
        <f>COUNTIFS('Rote Karten'!$A$2:$A$4,$A1096,'Rote Karten'!$D$2:$D$4,"&lt;&gt;"&amp;$B1096,'Rote Karten'!$B$2:$B$4,"&lt;"&amp;$F1096,'Rote Karten'!$C$2:$C$4,"&lt;="&amp;$G1096)-COUNTIFS('Rote Karten'!$A$2:$A$4,$A1096,'Rote Karten'!$D$2:$D$4,$B1096,'Rote Karten'!$B$2:$B$4,"&lt;"&amp;$F1096,'Rote Karten'!$C$2:$C$4,"&lt;="&amp;$G1096)</f>
        <v>0</v>
      </c>
      <c r="I1096" s="17" t="str">
        <f>IF(OR($L1096="Tor",$L1096="ET"),_xlfn.IFNA(IF(VLOOKUP($A1096,Spiele!$A$2:$C$16,3,FALSE)=$B1096,COUNTIFS($L$2:$L1096,"Tor",$B$2:$B1096,$B1096,$A$2:$A1096,$A1096)+COUNTIFS($L$2:$L1096,"ET",$B$2:$B1096,$B1096,$A$2:$A1096,$A1096)&amp;":"&amp;COUNTIFS($L$2:$L1096,"Tor",$B$2:$B1096,"&lt;&gt;"&amp;$B1096,$A$2:$A1096,$A1096)+COUNTIFS($L$2:$L1096,"ET",$B$2:$B1096,"&lt;&gt;"&amp;$B1096,$A$2:$A1096,$A1096),COUNTIFS($L$2:$L1096,"Tor",$B$2:$B1096,"&lt;&gt;"&amp;$B1096,$A$2:$A1096,$A1096)+COUNTIFS($L$2:$L1096,"ET",$B$2:$B1096,"&lt;&gt;"&amp;$B1096,$A$2:$A1096,$A1096)&amp;":"&amp;COUNTIFS($L$2:$L1096,"Tor",$B$2:$B1096,$B1096,$A$2:$A1096,$A1096)+COUNTIFS($L$2:$L1096,"ET",$B$2:$B1096,$B1096,$A$2:$A1096,$A1096)),""),"")</f>
        <v/>
      </c>
      <c r="J1096" s="18" t="str">
        <f>_xlfn.IFNA(IF(VLOOKUP($A1096,Spiele!$A$2:$D$16,3,FALSE)=$B1096,(COUNTIFS($L$1:$L1095,"Tor",$B$1:$B1095,$B1096,$A$1:$A1095,$A1096)+COUNTIFS($L$1:$L1095,"ET",$B$1:$B1095,$B1096,$A$1:$A1095,$A1096))-(COUNTIFS($L$1:$L1095,"Tor",$B$1:$B1095,"&lt;&gt;"&amp;$B1096,$A$1:$A1095,$A1096)+COUNTIFS($L$1:$L1095,"ET",$B$1:$B1095,"&lt;&gt;"&amp;$B1096,$A$1:$A1095,$A1096)),(COUNTIFS($L$1:$L1095,"Tor",$B$1:$B1095,$B1096,$A$1:$A1095,$A1096)+COUNTIFS($L$1:$L1095,"ET",$B$1:$B1095,$B1096,$A$1:$A1095,$A1096))-(COUNTIFS($L$1:$L1095,"Tor",$B$1:$B1095,"&lt;&gt;"&amp;$B1096,$A$1:$A1095,$A1096)+COUNTIFS($L$1:$L1095,"ET",$B$1:$B1095,"&lt;&gt;"&amp;$B1096,$A$1:$A1095,$A1096))),"")</f>
        <v/>
      </c>
      <c r="O1096" s="17"/>
      <c r="AC1096" s="14"/>
      <c r="AD1096" s="14"/>
      <c r="AE1096" s="18"/>
      <c r="AH1096" s="19">
        <f t="shared" si="70"/>
        <v>0</v>
      </c>
      <c r="AI1096" s="19">
        <f t="shared" si="71"/>
        <v>180</v>
      </c>
      <c r="AM1096" s="19">
        <f>IF(Abschlüsse[[#This Row],[Ergeb]]="ET","",SQRT(($AF1096-$AK1096)^2+($AG1096-$AL1096)^2))</f>
        <v>0</v>
      </c>
      <c r="AO1096" s="13"/>
      <c r="AP1096" s="13"/>
      <c r="AQ1096" s="19" t="str">
        <f t="shared" si="68"/>
        <v/>
      </c>
      <c r="AU1096" s="19" t="str">
        <f t="shared" si="69"/>
        <v/>
      </c>
    </row>
    <row r="1097" spans="3:47" ht="25.05" customHeight="1">
      <c r="C1097" s="17" t="str">
        <f>IF($A1097="","",IF(VLOOKUP($A1097,Spiele!$A$2:$D$16,3,FALSE)=$B1097,"H","G"))</f>
        <v/>
      </c>
      <c r="D1097" s="17" t="str">
        <f>IF($B1097="","",IF(VLOOKUP($A1097,Spiele!$A$2:$F$16,3,FALSE)=$B1097,VLOOKUP($A1097,Spiele!$A$2:$F$16,4,FALSE),VLOOKUP($A1097,Spiele!$A$2:$F$16,3,FALSE)))</f>
        <v/>
      </c>
      <c r="E1097" s="18">
        <f>IF(Abschlüsse[[#This Row],[Ergeb]]="ET",0,COUNTIFS($A$2:$A1097,$A1097,$B$2:$B1097,$B1097,$L$2:$L1097,"&lt;&gt;ET"))</f>
        <v>0</v>
      </c>
      <c r="F1097" s="11"/>
      <c r="G1097" s="12"/>
      <c r="H1097" s="18">
        <f>COUNTIFS('Rote Karten'!$A$2:$A$4,$A1097,'Rote Karten'!$D$2:$D$4,"&lt;&gt;"&amp;$B1097,'Rote Karten'!$B$2:$B$4,"&lt;"&amp;$F1097,'Rote Karten'!$C$2:$C$4,"&lt;="&amp;$G1097)-COUNTIFS('Rote Karten'!$A$2:$A$4,$A1097,'Rote Karten'!$D$2:$D$4,$B1097,'Rote Karten'!$B$2:$B$4,"&lt;"&amp;$F1097,'Rote Karten'!$C$2:$C$4,"&lt;="&amp;$G1097)</f>
        <v>0</v>
      </c>
      <c r="I1097" s="17" t="str">
        <f>IF(OR($L1097="Tor",$L1097="ET"),_xlfn.IFNA(IF(VLOOKUP($A1097,Spiele!$A$2:$C$16,3,FALSE)=$B1097,COUNTIFS($L$2:$L1097,"Tor",$B$2:$B1097,$B1097,$A$2:$A1097,$A1097)+COUNTIFS($L$2:$L1097,"ET",$B$2:$B1097,$B1097,$A$2:$A1097,$A1097)&amp;":"&amp;COUNTIFS($L$2:$L1097,"Tor",$B$2:$B1097,"&lt;&gt;"&amp;$B1097,$A$2:$A1097,$A1097)+COUNTIFS($L$2:$L1097,"ET",$B$2:$B1097,"&lt;&gt;"&amp;$B1097,$A$2:$A1097,$A1097),COUNTIFS($L$2:$L1097,"Tor",$B$2:$B1097,"&lt;&gt;"&amp;$B1097,$A$2:$A1097,$A1097)+COUNTIFS($L$2:$L1097,"ET",$B$2:$B1097,"&lt;&gt;"&amp;$B1097,$A$2:$A1097,$A1097)&amp;":"&amp;COUNTIFS($L$2:$L1097,"Tor",$B$2:$B1097,$B1097,$A$2:$A1097,$A1097)+COUNTIFS($L$2:$L1097,"ET",$B$2:$B1097,$B1097,$A$2:$A1097,$A1097)),""),"")</f>
        <v/>
      </c>
      <c r="J1097" s="18" t="str">
        <f>_xlfn.IFNA(IF(VLOOKUP($A1097,Spiele!$A$2:$D$16,3,FALSE)=$B1097,(COUNTIFS($L$1:$L1096,"Tor",$B$1:$B1096,$B1097,$A$1:$A1096,$A1097)+COUNTIFS($L$1:$L1096,"ET",$B$1:$B1096,$B1097,$A$1:$A1096,$A1097))-(COUNTIFS($L$1:$L1096,"Tor",$B$1:$B1096,"&lt;&gt;"&amp;$B1097,$A$1:$A1096,$A1097)+COUNTIFS($L$1:$L1096,"ET",$B$1:$B1096,"&lt;&gt;"&amp;$B1097,$A$1:$A1096,$A1097)),(COUNTIFS($L$1:$L1096,"Tor",$B$1:$B1096,$B1097,$A$1:$A1096,$A1097)+COUNTIFS($L$1:$L1096,"ET",$B$1:$B1096,$B1097,$A$1:$A1096,$A1097))-(COUNTIFS($L$1:$L1096,"Tor",$B$1:$B1096,"&lt;&gt;"&amp;$B1097,$A$1:$A1096,$A1097)+COUNTIFS($L$1:$L1096,"ET",$B$1:$B1096,"&lt;&gt;"&amp;$B1097,$A$1:$A1096,$A1097))),"")</f>
        <v/>
      </c>
      <c r="L1097" s="18"/>
      <c r="M1097" s="3"/>
      <c r="O1097" s="17"/>
      <c r="AA1097" s="22"/>
      <c r="AB1097" s="18"/>
      <c r="AC1097" s="14"/>
      <c r="AD1097" s="14"/>
      <c r="AE1097" s="18"/>
      <c r="AH1097" s="19">
        <f t="shared" si="70"/>
        <v>0</v>
      </c>
      <c r="AI1097" s="19">
        <f t="shared" si="71"/>
        <v>180</v>
      </c>
      <c r="AJ1097" s="3"/>
      <c r="AM1097" s="19">
        <f>IF(Abschlüsse[[#This Row],[Ergeb]]="ET","",SQRT(($AF1097-$AK1097)^2+($AG1097-$AL1097)^2))</f>
        <v>0</v>
      </c>
      <c r="AO1097" s="13"/>
      <c r="AP1097" s="13"/>
      <c r="AQ1097" s="19" t="str">
        <f t="shared" si="68"/>
        <v/>
      </c>
      <c r="AU1097" s="19" t="str">
        <f t="shared" si="69"/>
        <v/>
      </c>
    </row>
    <row r="1098" spans="3:47" ht="25.05" customHeight="1">
      <c r="C1098" s="17" t="str">
        <f>IF($A1098="","",IF(VLOOKUP($A1098,Spiele!$A$2:$D$16,3,FALSE)=$B1098,"H","G"))</f>
        <v/>
      </c>
      <c r="D1098" s="17" t="str">
        <f>IF($B1098="","",IF(VLOOKUP($A1098,Spiele!$A$2:$F$16,3,FALSE)=$B1098,VLOOKUP($A1098,Spiele!$A$2:$F$16,4,FALSE),VLOOKUP($A1098,Spiele!$A$2:$F$16,3,FALSE)))</f>
        <v/>
      </c>
      <c r="E1098" s="18">
        <f>IF(Abschlüsse[[#This Row],[Ergeb]]="ET",0,COUNTIFS($A$2:$A1098,$A1098,$B$2:$B1098,$B1098,$L$2:$L1098,"&lt;&gt;ET"))</f>
        <v>0</v>
      </c>
      <c r="F1098" s="11"/>
      <c r="G1098" s="12"/>
      <c r="H1098" s="18">
        <f>COUNTIFS('Rote Karten'!$A$2:$A$4,$A1098,'Rote Karten'!$D$2:$D$4,"&lt;&gt;"&amp;$B1098,'Rote Karten'!$B$2:$B$4,"&lt;"&amp;$F1098,'Rote Karten'!$C$2:$C$4,"&lt;="&amp;$G1098)-COUNTIFS('Rote Karten'!$A$2:$A$4,$A1098,'Rote Karten'!$D$2:$D$4,$B1098,'Rote Karten'!$B$2:$B$4,"&lt;"&amp;$F1098,'Rote Karten'!$C$2:$C$4,"&lt;="&amp;$G1098)</f>
        <v>0</v>
      </c>
      <c r="I1098" s="17" t="str">
        <f>IF(OR($L1098="Tor",$L1098="ET"),_xlfn.IFNA(IF(VLOOKUP($A1098,Spiele!$A$2:$C$16,3,FALSE)=$B1098,COUNTIFS($L$2:$L1098,"Tor",$B$2:$B1098,$B1098,$A$2:$A1098,$A1098)+COUNTIFS($L$2:$L1098,"ET",$B$2:$B1098,$B1098,$A$2:$A1098,$A1098)&amp;":"&amp;COUNTIFS($L$2:$L1098,"Tor",$B$2:$B1098,"&lt;&gt;"&amp;$B1098,$A$2:$A1098,$A1098)+COUNTIFS($L$2:$L1098,"ET",$B$2:$B1098,"&lt;&gt;"&amp;$B1098,$A$2:$A1098,$A1098),COUNTIFS($L$2:$L1098,"Tor",$B$2:$B1098,"&lt;&gt;"&amp;$B1098,$A$2:$A1098,$A1098)+COUNTIFS($L$2:$L1098,"ET",$B$2:$B1098,"&lt;&gt;"&amp;$B1098,$A$2:$A1098,$A1098)&amp;":"&amp;COUNTIFS($L$2:$L1098,"Tor",$B$2:$B1098,$B1098,$A$2:$A1098,$A1098)+COUNTIFS($L$2:$L1098,"ET",$B$2:$B1098,$B1098,$A$2:$A1098,$A1098)),""),"")</f>
        <v/>
      </c>
      <c r="J1098" s="18" t="str">
        <f>_xlfn.IFNA(IF(VLOOKUP($A1098,Spiele!$A$2:$D$16,3,FALSE)=$B1098,(COUNTIFS($L$1:$L1097,"Tor",$B$1:$B1097,$B1098,$A$1:$A1097,$A1098)+COUNTIFS($L$1:$L1097,"ET",$B$1:$B1097,$B1098,$A$1:$A1097,$A1098))-(COUNTIFS($L$1:$L1097,"Tor",$B$1:$B1097,"&lt;&gt;"&amp;$B1098,$A$1:$A1097,$A1098)+COUNTIFS($L$1:$L1097,"ET",$B$1:$B1097,"&lt;&gt;"&amp;$B1098,$A$1:$A1097,$A1098)),(COUNTIFS($L$1:$L1097,"Tor",$B$1:$B1097,$B1098,$A$1:$A1097,$A1098)+COUNTIFS($L$1:$L1097,"ET",$B$1:$B1097,$B1098,$A$1:$A1097,$A1098))-(COUNTIFS($L$1:$L1097,"Tor",$B$1:$B1097,"&lt;&gt;"&amp;$B1098,$A$1:$A1097,$A1098)+COUNTIFS($L$1:$L1097,"ET",$B$1:$B1097,"&lt;&gt;"&amp;$B1098,$A$1:$A1097,$A1098))),"")</f>
        <v/>
      </c>
      <c r="O1098" s="17"/>
      <c r="AC1098" s="14"/>
      <c r="AD1098" s="14"/>
      <c r="AE1098" s="18"/>
      <c r="AH1098" s="19">
        <f t="shared" si="70"/>
        <v>0</v>
      </c>
      <c r="AI1098" s="19">
        <f t="shared" si="71"/>
        <v>180</v>
      </c>
      <c r="AM1098" s="19">
        <f>IF(Abschlüsse[[#This Row],[Ergeb]]="ET","",SQRT(($AF1098-$AK1098)^2+($AG1098-$AL1098)^2))</f>
        <v>0</v>
      </c>
      <c r="AO1098" s="13"/>
      <c r="AP1098" s="13"/>
      <c r="AQ1098" s="19" t="str">
        <f t="shared" si="68"/>
        <v/>
      </c>
      <c r="AU1098" s="19" t="str">
        <f t="shared" si="69"/>
        <v/>
      </c>
    </row>
    <row r="1099" spans="3:47" ht="25.05" customHeight="1">
      <c r="C1099" s="17" t="str">
        <f>IF($A1099="","",IF(VLOOKUP($A1099,Spiele!$A$2:$D$16,3,FALSE)=$B1099,"H","G"))</f>
        <v/>
      </c>
      <c r="D1099" s="17" t="str">
        <f>IF($B1099="","",IF(VLOOKUP($A1099,Spiele!$A$2:$F$16,3,FALSE)=$B1099,VLOOKUP($A1099,Spiele!$A$2:$F$16,4,FALSE),VLOOKUP($A1099,Spiele!$A$2:$F$16,3,FALSE)))</f>
        <v/>
      </c>
      <c r="E1099" s="18">
        <f>IF(Abschlüsse[[#This Row],[Ergeb]]="ET",0,COUNTIFS($A$2:$A1099,$A1099,$B$2:$B1099,$B1099,$L$2:$L1099,"&lt;&gt;ET"))</f>
        <v>0</v>
      </c>
      <c r="F1099" s="11"/>
      <c r="G1099" s="12"/>
      <c r="H1099" s="18">
        <f>COUNTIFS('Rote Karten'!$A$2:$A$4,$A1099,'Rote Karten'!$D$2:$D$4,"&lt;&gt;"&amp;$B1099,'Rote Karten'!$B$2:$B$4,"&lt;"&amp;$F1099,'Rote Karten'!$C$2:$C$4,"&lt;="&amp;$G1099)-COUNTIFS('Rote Karten'!$A$2:$A$4,$A1099,'Rote Karten'!$D$2:$D$4,$B1099,'Rote Karten'!$B$2:$B$4,"&lt;"&amp;$F1099,'Rote Karten'!$C$2:$C$4,"&lt;="&amp;$G1099)</f>
        <v>0</v>
      </c>
      <c r="I1099" s="17" t="str">
        <f>IF(OR($L1099="Tor",$L1099="ET"),_xlfn.IFNA(IF(VLOOKUP($A1099,Spiele!$A$2:$C$16,3,FALSE)=$B1099,COUNTIFS($L$2:$L1099,"Tor",$B$2:$B1099,$B1099,$A$2:$A1099,$A1099)+COUNTIFS($L$2:$L1099,"ET",$B$2:$B1099,$B1099,$A$2:$A1099,$A1099)&amp;":"&amp;COUNTIFS($L$2:$L1099,"Tor",$B$2:$B1099,"&lt;&gt;"&amp;$B1099,$A$2:$A1099,$A1099)+COUNTIFS($L$2:$L1099,"ET",$B$2:$B1099,"&lt;&gt;"&amp;$B1099,$A$2:$A1099,$A1099),COUNTIFS($L$2:$L1099,"Tor",$B$2:$B1099,"&lt;&gt;"&amp;$B1099,$A$2:$A1099,$A1099)+COUNTIFS($L$2:$L1099,"ET",$B$2:$B1099,"&lt;&gt;"&amp;$B1099,$A$2:$A1099,$A1099)&amp;":"&amp;COUNTIFS($L$2:$L1099,"Tor",$B$2:$B1099,$B1099,$A$2:$A1099,$A1099)+COUNTIFS($L$2:$L1099,"ET",$B$2:$B1099,$B1099,$A$2:$A1099,$A1099)),""),"")</f>
        <v/>
      </c>
      <c r="J1099" s="18" t="str">
        <f>_xlfn.IFNA(IF(VLOOKUP($A1099,Spiele!$A$2:$D$16,3,FALSE)=$B1099,(COUNTIFS($L$1:$L1098,"Tor",$B$1:$B1098,$B1099,$A$1:$A1098,$A1099)+COUNTIFS($L$1:$L1098,"ET",$B$1:$B1098,$B1099,$A$1:$A1098,$A1099))-(COUNTIFS($L$1:$L1098,"Tor",$B$1:$B1098,"&lt;&gt;"&amp;$B1099,$A$1:$A1098,$A1099)+COUNTIFS($L$1:$L1098,"ET",$B$1:$B1098,"&lt;&gt;"&amp;$B1099,$A$1:$A1098,$A1099)),(COUNTIFS($L$1:$L1098,"Tor",$B$1:$B1098,$B1099,$A$1:$A1098,$A1099)+COUNTIFS($L$1:$L1098,"ET",$B$1:$B1098,$B1099,$A$1:$A1098,$A1099))-(COUNTIFS($L$1:$L1098,"Tor",$B$1:$B1098,"&lt;&gt;"&amp;$B1099,$A$1:$A1098,$A1099)+COUNTIFS($L$1:$L1098,"ET",$B$1:$B1098,"&lt;&gt;"&amp;$B1099,$A$1:$A1098,$A1099))),"")</f>
        <v/>
      </c>
      <c r="O1099" s="17"/>
      <c r="AC1099" s="14"/>
      <c r="AD1099" s="14"/>
      <c r="AE1099" s="18"/>
      <c r="AH1099" s="19">
        <f t="shared" si="70"/>
        <v>0</v>
      </c>
      <c r="AI1099" s="19">
        <f t="shared" si="71"/>
        <v>180</v>
      </c>
      <c r="AM1099" s="19">
        <f>IF(Abschlüsse[[#This Row],[Ergeb]]="ET","",SQRT(($AF1099-$AK1099)^2+($AG1099-$AL1099)^2))</f>
        <v>0</v>
      </c>
      <c r="AO1099" s="13"/>
      <c r="AP1099" s="13"/>
      <c r="AQ1099" s="19" t="str">
        <f t="shared" si="68"/>
        <v/>
      </c>
      <c r="AU1099" s="19" t="str">
        <f t="shared" si="69"/>
        <v/>
      </c>
    </row>
    <row r="1100" spans="3:47" ht="25.05" customHeight="1">
      <c r="C1100" s="17" t="str">
        <f>IF($A1100="","",IF(VLOOKUP($A1100,Spiele!$A$2:$D$16,3,FALSE)=$B1100,"H","G"))</f>
        <v/>
      </c>
      <c r="D1100" s="17" t="str">
        <f>IF($B1100="","",IF(VLOOKUP($A1100,Spiele!$A$2:$F$16,3,FALSE)=$B1100,VLOOKUP($A1100,Spiele!$A$2:$F$16,4,FALSE),VLOOKUP($A1100,Spiele!$A$2:$F$16,3,FALSE)))</f>
        <v/>
      </c>
      <c r="E1100" s="18">
        <f>IF(Abschlüsse[[#This Row],[Ergeb]]="ET",0,COUNTIFS($A$2:$A1100,$A1100,$B$2:$B1100,$B1100,$L$2:$L1100,"&lt;&gt;ET"))</f>
        <v>0</v>
      </c>
      <c r="F1100" s="11"/>
      <c r="G1100" s="12"/>
      <c r="H1100" s="18">
        <f>COUNTIFS('Rote Karten'!$A$2:$A$4,$A1100,'Rote Karten'!$D$2:$D$4,"&lt;&gt;"&amp;$B1100,'Rote Karten'!$B$2:$B$4,"&lt;"&amp;$F1100,'Rote Karten'!$C$2:$C$4,"&lt;="&amp;$G1100)-COUNTIFS('Rote Karten'!$A$2:$A$4,$A1100,'Rote Karten'!$D$2:$D$4,$B1100,'Rote Karten'!$B$2:$B$4,"&lt;"&amp;$F1100,'Rote Karten'!$C$2:$C$4,"&lt;="&amp;$G1100)</f>
        <v>0</v>
      </c>
      <c r="I1100" s="17" t="str">
        <f>IF(OR($L1100="Tor",$L1100="ET"),_xlfn.IFNA(IF(VLOOKUP($A1100,Spiele!$A$2:$C$16,3,FALSE)=$B1100,COUNTIFS($L$2:$L1100,"Tor",$B$2:$B1100,$B1100,$A$2:$A1100,$A1100)+COUNTIFS($L$2:$L1100,"ET",$B$2:$B1100,$B1100,$A$2:$A1100,$A1100)&amp;":"&amp;COUNTIFS($L$2:$L1100,"Tor",$B$2:$B1100,"&lt;&gt;"&amp;$B1100,$A$2:$A1100,$A1100)+COUNTIFS($L$2:$L1100,"ET",$B$2:$B1100,"&lt;&gt;"&amp;$B1100,$A$2:$A1100,$A1100),COUNTIFS($L$2:$L1100,"Tor",$B$2:$B1100,"&lt;&gt;"&amp;$B1100,$A$2:$A1100,$A1100)+COUNTIFS($L$2:$L1100,"ET",$B$2:$B1100,"&lt;&gt;"&amp;$B1100,$A$2:$A1100,$A1100)&amp;":"&amp;COUNTIFS($L$2:$L1100,"Tor",$B$2:$B1100,$B1100,$A$2:$A1100,$A1100)+COUNTIFS($L$2:$L1100,"ET",$B$2:$B1100,$B1100,$A$2:$A1100,$A1100)),""),"")</f>
        <v/>
      </c>
      <c r="J1100" s="18" t="str">
        <f>_xlfn.IFNA(IF(VLOOKUP($A1100,Spiele!$A$2:$D$16,3,FALSE)=$B1100,(COUNTIFS($L$1:$L1099,"Tor",$B$1:$B1099,$B1100,$A$1:$A1099,$A1100)+COUNTIFS($L$1:$L1099,"ET",$B$1:$B1099,$B1100,$A$1:$A1099,$A1100))-(COUNTIFS($L$1:$L1099,"Tor",$B$1:$B1099,"&lt;&gt;"&amp;$B1100,$A$1:$A1099,$A1100)+COUNTIFS($L$1:$L1099,"ET",$B$1:$B1099,"&lt;&gt;"&amp;$B1100,$A$1:$A1099,$A1100)),(COUNTIFS($L$1:$L1099,"Tor",$B$1:$B1099,$B1100,$A$1:$A1099,$A1100)+COUNTIFS($L$1:$L1099,"ET",$B$1:$B1099,$B1100,$A$1:$A1099,$A1100))-(COUNTIFS($L$1:$L1099,"Tor",$B$1:$B1099,"&lt;&gt;"&amp;$B1100,$A$1:$A1099,$A1100)+COUNTIFS($L$1:$L1099,"ET",$B$1:$B1099,"&lt;&gt;"&amp;$B1100,$A$1:$A1099,$A1100))),"")</f>
        <v/>
      </c>
      <c r="O1100" s="17"/>
      <c r="AC1100" s="14"/>
      <c r="AD1100" s="14"/>
      <c r="AE1100" s="18"/>
      <c r="AH1100" s="19">
        <f t="shared" si="70"/>
        <v>0</v>
      </c>
      <c r="AI1100" s="19">
        <f t="shared" si="71"/>
        <v>180</v>
      </c>
      <c r="AM1100" s="19">
        <f>IF(Abschlüsse[[#This Row],[Ergeb]]="ET","",SQRT(($AF1100-$AK1100)^2+($AG1100-$AL1100)^2))</f>
        <v>0</v>
      </c>
      <c r="AO1100" s="13"/>
      <c r="AP1100" s="13"/>
      <c r="AQ1100" s="19" t="str">
        <f t="shared" si="68"/>
        <v/>
      </c>
      <c r="AU1100" s="19" t="str">
        <f t="shared" si="69"/>
        <v/>
      </c>
    </row>
    <row r="1101" spans="3:47" ht="25.05" customHeight="1">
      <c r="C1101" s="17" t="str">
        <f>IF($A1101="","",IF(VLOOKUP($A1101,Spiele!$A$2:$D$16,3,FALSE)=$B1101,"H","G"))</f>
        <v/>
      </c>
      <c r="D1101" s="17" t="str">
        <f>IF($B1101="","",IF(VLOOKUP($A1101,Spiele!$A$2:$F$16,3,FALSE)=$B1101,VLOOKUP($A1101,Spiele!$A$2:$F$16,4,FALSE),VLOOKUP($A1101,Spiele!$A$2:$F$16,3,FALSE)))</f>
        <v/>
      </c>
      <c r="E1101" s="18">
        <f>IF(Abschlüsse[[#This Row],[Ergeb]]="ET",0,COUNTIFS($A$2:$A1101,$A1101,$B$2:$B1101,$B1101,$L$2:$L1101,"&lt;&gt;ET"))</f>
        <v>0</v>
      </c>
      <c r="F1101" s="11"/>
      <c r="G1101" s="12"/>
      <c r="H1101" s="18">
        <f>COUNTIFS('Rote Karten'!$A$2:$A$4,$A1101,'Rote Karten'!$D$2:$D$4,"&lt;&gt;"&amp;$B1101,'Rote Karten'!$B$2:$B$4,"&lt;"&amp;$F1101,'Rote Karten'!$C$2:$C$4,"&lt;="&amp;$G1101)-COUNTIFS('Rote Karten'!$A$2:$A$4,$A1101,'Rote Karten'!$D$2:$D$4,$B1101,'Rote Karten'!$B$2:$B$4,"&lt;"&amp;$F1101,'Rote Karten'!$C$2:$C$4,"&lt;="&amp;$G1101)</f>
        <v>0</v>
      </c>
      <c r="I1101" s="17" t="str">
        <f>IF(OR($L1101="Tor",$L1101="ET"),_xlfn.IFNA(IF(VLOOKUP($A1101,Spiele!$A$2:$C$16,3,FALSE)=$B1101,COUNTIFS($L$2:$L1101,"Tor",$B$2:$B1101,$B1101,$A$2:$A1101,$A1101)+COUNTIFS($L$2:$L1101,"ET",$B$2:$B1101,$B1101,$A$2:$A1101,$A1101)&amp;":"&amp;COUNTIFS($L$2:$L1101,"Tor",$B$2:$B1101,"&lt;&gt;"&amp;$B1101,$A$2:$A1101,$A1101)+COUNTIFS($L$2:$L1101,"ET",$B$2:$B1101,"&lt;&gt;"&amp;$B1101,$A$2:$A1101,$A1101),COUNTIFS($L$2:$L1101,"Tor",$B$2:$B1101,"&lt;&gt;"&amp;$B1101,$A$2:$A1101,$A1101)+COUNTIFS($L$2:$L1101,"ET",$B$2:$B1101,"&lt;&gt;"&amp;$B1101,$A$2:$A1101,$A1101)&amp;":"&amp;COUNTIFS($L$2:$L1101,"Tor",$B$2:$B1101,$B1101,$A$2:$A1101,$A1101)+COUNTIFS($L$2:$L1101,"ET",$B$2:$B1101,$B1101,$A$2:$A1101,$A1101)),""),"")</f>
        <v/>
      </c>
      <c r="J1101" s="18" t="str">
        <f>_xlfn.IFNA(IF(VLOOKUP($A1101,Spiele!$A$2:$D$16,3,FALSE)=$B1101,(COUNTIFS($L$1:$L1100,"Tor",$B$1:$B1100,$B1101,$A$1:$A1100,$A1101)+COUNTIFS($L$1:$L1100,"ET",$B$1:$B1100,$B1101,$A$1:$A1100,$A1101))-(COUNTIFS($L$1:$L1100,"Tor",$B$1:$B1100,"&lt;&gt;"&amp;$B1101,$A$1:$A1100,$A1101)+COUNTIFS($L$1:$L1100,"ET",$B$1:$B1100,"&lt;&gt;"&amp;$B1101,$A$1:$A1100,$A1101)),(COUNTIFS($L$1:$L1100,"Tor",$B$1:$B1100,$B1101,$A$1:$A1100,$A1101)+COUNTIFS($L$1:$L1100,"ET",$B$1:$B1100,$B1101,$A$1:$A1100,$A1101))-(COUNTIFS($L$1:$L1100,"Tor",$B$1:$B1100,"&lt;&gt;"&amp;$B1101,$A$1:$A1100,$A1101)+COUNTIFS($L$1:$L1100,"ET",$B$1:$B1100,"&lt;&gt;"&amp;$B1101,$A$1:$A1100,$A1101))),"")</f>
        <v/>
      </c>
      <c r="L1101" s="18"/>
      <c r="M1101" s="3"/>
      <c r="O1101" s="17"/>
      <c r="AA1101" s="22"/>
      <c r="AB1101" s="18"/>
      <c r="AC1101" s="14"/>
      <c r="AD1101" s="14"/>
      <c r="AE1101" s="18"/>
      <c r="AH1101" s="19">
        <f t="shared" si="70"/>
        <v>0</v>
      </c>
      <c r="AI1101" s="19">
        <f t="shared" si="71"/>
        <v>180</v>
      </c>
      <c r="AJ1101" s="3"/>
      <c r="AM1101" s="19">
        <f>IF(Abschlüsse[[#This Row],[Ergeb]]="ET","",SQRT(($AF1101-$AK1101)^2+($AG1101-$AL1101)^2))</f>
        <v>0</v>
      </c>
      <c r="AO1101" s="13"/>
      <c r="AP1101" s="13"/>
      <c r="AQ1101" s="19" t="str">
        <f t="shared" si="68"/>
        <v/>
      </c>
      <c r="AU1101" s="19" t="str">
        <f t="shared" si="69"/>
        <v/>
      </c>
    </row>
    <row r="1102" spans="3:47" ht="25.05" customHeight="1">
      <c r="C1102" s="17" t="str">
        <f>IF($A1102="","",IF(VLOOKUP($A1102,Spiele!$A$2:$D$16,3,FALSE)=$B1102,"H","G"))</f>
        <v/>
      </c>
      <c r="D1102" s="17" t="str">
        <f>IF($B1102="","",IF(VLOOKUP($A1102,Spiele!$A$2:$F$16,3,FALSE)=$B1102,VLOOKUP($A1102,Spiele!$A$2:$F$16,4,FALSE),VLOOKUP($A1102,Spiele!$A$2:$F$16,3,FALSE)))</f>
        <v/>
      </c>
      <c r="E1102" s="18">
        <f>IF(Abschlüsse[[#This Row],[Ergeb]]="ET",0,COUNTIFS($A$2:$A1102,$A1102,$B$2:$B1102,$B1102,$L$2:$L1102,"&lt;&gt;ET"))</f>
        <v>0</v>
      </c>
      <c r="F1102" s="11"/>
      <c r="G1102" s="12"/>
      <c r="H1102" s="18">
        <f>COUNTIFS('Rote Karten'!$A$2:$A$4,$A1102,'Rote Karten'!$D$2:$D$4,"&lt;&gt;"&amp;$B1102,'Rote Karten'!$B$2:$B$4,"&lt;"&amp;$F1102,'Rote Karten'!$C$2:$C$4,"&lt;="&amp;$G1102)-COUNTIFS('Rote Karten'!$A$2:$A$4,$A1102,'Rote Karten'!$D$2:$D$4,$B1102,'Rote Karten'!$B$2:$B$4,"&lt;"&amp;$F1102,'Rote Karten'!$C$2:$C$4,"&lt;="&amp;$G1102)</f>
        <v>0</v>
      </c>
      <c r="I1102" s="17" t="str">
        <f>IF(OR($L1102="Tor",$L1102="ET"),_xlfn.IFNA(IF(VLOOKUP($A1102,Spiele!$A$2:$C$16,3,FALSE)=$B1102,COUNTIFS($L$2:$L1102,"Tor",$B$2:$B1102,$B1102,$A$2:$A1102,$A1102)+COUNTIFS($L$2:$L1102,"ET",$B$2:$B1102,$B1102,$A$2:$A1102,$A1102)&amp;":"&amp;COUNTIFS($L$2:$L1102,"Tor",$B$2:$B1102,"&lt;&gt;"&amp;$B1102,$A$2:$A1102,$A1102)+COUNTIFS($L$2:$L1102,"ET",$B$2:$B1102,"&lt;&gt;"&amp;$B1102,$A$2:$A1102,$A1102),COUNTIFS($L$2:$L1102,"Tor",$B$2:$B1102,"&lt;&gt;"&amp;$B1102,$A$2:$A1102,$A1102)+COUNTIFS($L$2:$L1102,"ET",$B$2:$B1102,"&lt;&gt;"&amp;$B1102,$A$2:$A1102,$A1102)&amp;":"&amp;COUNTIFS($L$2:$L1102,"Tor",$B$2:$B1102,$B1102,$A$2:$A1102,$A1102)+COUNTIFS($L$2:$L1102,"ET",$B$2:$B1102,$B1102,$A$2:$A1102,$A1102)),""),"")</f>
        <v/>
      </c>
      <c r="J1102" s="18" t="str">
        <f>_xlfn.IFNA(IF(VLOOKUP($A1102,Spiele!$A$2:$D$16,3,FALSE)=$B1102,(COUNTIFS($L$1:$L1101,"Tor",$B$1:$B1101,$B1102,$A$1:$A1101,$A1102)+COUNTIFS($L$1:$L1101,"ET",$B$1:$B1101,$B1102,$A$1:$A1101,$A1102))-(COUNTIFS($L$1:$L1101,"Tor",$B$1:$B1101,"&lt;&gt;"&amp;$B1102,$A$1:$A1101,$A1102)+COUNTIFS($L$1:$L1101,"ET",$B$1:$B1101,"&lt;&gt;"&amp;$B1102,$A$1:$A1101,$A1102)),(COUNTIFS($L$1:$L1101,"Tor",$B$1:$B1101,$B1102,$A$1:$A1101,$A1102)+COUNTIFS($L$1:$L1101,"ET",$B$1:$B1101,$B1102,$A$1:$A1101,$A1102))-(COUNTIFS($L$1:$L1101,"Tor",$B$1:$B1101,"&lt;&gt;"&amp;$B1102,$A$1:$A1101,$A1102)+COUNTIFS($L$1:$L1101,"ET",$B$1:$B1101,"&lt;&gt;"&amp;$B1102,$A$1:$A1101,$A1102))),"")</f>
        <v/>
      </c>
      <c r="O1102" s="17"/>
      <c r="AC1102" s="14"/>
      <c r="AD1102" s="14"/>
      <c r="AE1102" s="18"/>
      <c r="AH1102" s="19">
        <f t="shared" si="70"/>
        <v>0</v>
      </c>
      <c r="AI1102" s="19">
        <f t="shared" si="71"/>
        <v>180</v>
      </c>
      <c r="AM1102" s="19">
        <f>IF(Abschlüsse[[#This Row],[Ergeb]]="ET","",SQRT(($AF1102-$AK1102)^2+($AG1102-$AL1102)^2))</f>
        <v>0</v>
      </c>
      <c r="AO1102" s="13"/>
      <c r="AP1102" s="13"/>
      <c r="AQ1102" s="19" t="str">
        <f t="shared" si="68"/>
        <v/>
      </c>
      <c r="AU1102" s="19" t="str">
        <f t="shared" si="69"/>
        <v/>
      </c>
    </row>
    <row r="1103" spans="3:47" ht="25.05" customHeight="1">
      <c r="C1103" s="17" t="str">
        <f>IF($A1103="","",IF(VLOOKUP($A1103,Spiele!$A$2:$D$16,3,FALSE)=$B1103,"H","G"))</f>
        <v/>
      </c>
      <c r="D1103" s="17" t="str">
        <f>IF($B1103="","",IF(VLOOKUP($A1103,Spiele!$A$2:$F$16,3,FALSE)=$B1103,VLOOKUP($A1103,Spiele!$A$2:$F$16,4,FALSE),VLOOKUP($A1103,Spiele!$A$2:$F$16,3,FALSE)))</f>
        <v/>
      </c>
      <c r="E1103" s="18">
        <f>IF(Abschlüsse[[#This Row],[Ergeb]]="ET",0,COUNTIFS($A$2:$A1103,$A1103,$B$2:$B1103,$B1103,$L$2:$L1103,"&lt;&gt;ET"))</f>
        <v>0</v>
      </c>
      <c r="F1103" s="11"/>
      <c r="G1103" s="12"/>
      <c r="H1103" s="18">
        <f>COUNTIFS('Rote Karten'!$A$2:$A$4,$A1103,'Rote Karten'!$D$2:$D$4,"&lt;&gt;"&amp;$B1103,'Rote Karten'!$B$2:$B$4,"&lt;"&amp;$F1103,'Rote Karten'!$C$2:$C$4,"&lt;="&amp;$G1103)-COUNTIFS('Rote Karten'!$A$2:$A$4,$A1103,'Rote Karten'!$D$2:$D$4,$B1103,'Rote Karten'!$B$2:$B$4,"&lt;"&amp;$F1103,'Rote Karten'!$C$2:$C$4,"&lt;="&amp;$G1103)</f>
        <v>0</v>
      </c>
      <c r="I1103" s="17" t="str">
        <f>IF(OR($L1103="Tor",$L1103="ET"),_xlfn.IFNA(IF(VLOOKUP($A1103,Spiele!$A$2:$C$16,3,FALSE)=$B1103,COUNTIFS($L$2:$L1103,"Tor",$B$2:$B1103,$B1103,$A$2:$A1103,$A1103)+COUNTIFS($L$2:$L1103,"ET",$B$2:$B1103,$B1103,$A$2:$A1103,$A1103)&amp;":"&amp;COUNTIFS($L$2:$L1103,"Tor",$B$2:$B1103,"&lt;&gt;"&amp;$B1103,$A$2:$A1103,$A1103)+COUNTIFS($L$2:$L1103,"ET",$B$2:$B1103,"&lt;&gt;"&amp;$B1103,$A$2:$A1103,$A1103),COUNTIFS($L$2:$L1103,"Tor",$B$2:$B1103,"&lt;&gt;"&amp;$B1103,$A$2:$A1103,$A1103)+COUNTIFS($L$2:$L1103,"ET",$B$2:$B1103,"&lt;&gt;"&amp;$B1103,$A$2:$A1103,$A1103)&amp;":"&amp;COUNTIFS($L$2:$L1103,"Tor",$B$2:$B1103,$B1103,$A$2:$A1103,$A1103)+COUNTIFS($L$2:$L1103,"ET",$B$2:$B1103,$B1103,$A$2:$A1103,$A1103)),""),"")</f>
        <v/>
      </c>
      <c r="J1103" s="18" t="str">
        <f>_xlfn.IFNA(IF(VLOOKUP($A1103,Spiele!$A$2:$D$16,3,FALSE)=$B1103,(COUNTIFS($L$1:$L1102,"Tor",$B$1:$B1102,$B1103,$A$1:$A1102,$A1103)+COUNTIFS($L$1:$L1102,"ET",$B$1:$B1102,$B1103,$A$1:$A1102,$A1103))-(COUNTIFS($L$1:$L1102,"Tor",$B$1:$B1102,"&lt;&gt;"&amp;$B1103,$A$1:$A1102,$A1103)+COUNTIFS($L$1:$L1102,"ET",$B$1:$B1102,"&lt;&gt;"&amp;$B1103,$A$1:$A1102,$A1103)),(COUNTIFS($L$1:$L1102,"Tor",$B$1:$B1102,$B1103,$A$1:$A1102,$A1103)+COUNTIFS($L$1:$L1102,"ET",$B$1:$B1102,$B1103,$A$1:$A1102,$A1103))-(COUNTIFS($L$1:$L1102,"Tor",$B$1:$B1102,"&lt;&gt;"&amp;$B1103,$A$1:$A1102,$A1103)+COUNTIFS($L$1:$L1102,"ET",$B$1:$B1102,"&lt;&gt;"&amp;$B1103,$A$1:$A1102,$A1103))),"")</f>
        <v/>
      </c>
      <c r="O1103" s="17"/>
      <c r="AC1103" s="14"/>
      <c r="AD1103" s="14"/>
      <c r="AE1103" s="18"/>
      <c r="AH1103" s="19">
        <f t="shared" si="70"/>
        <v>0</v>
      </c>
      <c r="AI1103" s="19">
        <f t="shared" si="71"/>
        <v>180</v>
      </c>
      <c r="AM1103" s="19">
        <f>IF(Abschlüsse[[#This Row],[Ergeb]]="ET","",SQRT(($AF1103-$AK1103)^2+($AG1103-$AL1103)^2))</f>
        <v>0</v>
      </c>
      <c r="AO1103" s="13"/>
      <c r="AP1103" s="13"/>
      <c r="AQ1103" s="19" t="str">
        <f t="shared" si="68"/>
        <v/>
      </c>
      <c r="AU1103" s="19" t="str">
        <f t="shared" si="69"/>
        <v/>
      </c>
    </row>
    <row r="1104" spans="3:47" ht="25.05" customHeight="1">
      <c r="C1104" s="17" t="str">
        <f>IF($A1104="","",IF(VLOOKUP($A1104,Spiele!$A$2:$D$16,3,FALSE)=$B1104,"H","G"))</f>
        <v/>
      </c>
      <c r="D1104" s="17" t="str">
        <f>IF($B1104="","",IF(VLOOKUP($A1104,Spiele!$A$2:$F$16,3,FALSE)=$B1104,VLOOKUP($A1104,Spiele!$A$2:$F$16,4,FALSE),VLOOKUP($A1104,Spiele!$A$2:$F$16,3,FALSE)))</f>
        <v/>
      </c>
      <c r="E1104" s="18">
        <f>IF(Abschlüsse[[#This Row],[Ergeb]]="ET",0,COUNTIFS($A$2:$A1104,$A1104,$B$2:$B1104,$B1104,$L$2:$L1104,"&lt;&gt;ET"))</f>
        <v>0</v>
      </c>
      <c r="F1104" s="11"/>
      <c r="G1104" s="12"/>
      <c r="H1104" s="18">
        <f>COUNTIFS('Rote Karten'!$A$2:$A$4,$A1104,'Rote Karten'!$D$2:$D$4,"&lt;&gt;"&amp;$B1104,'Rote Karten'!$B$2:$B$4,"&lt;"&amp;$F1104,'Rote Karten'!$C$2:$C$4,"&lt;="&amp;$G1104)-COUNTIFS('Rote Karten'!$A$2:$A$4,$A1104,'Rote Karten'!$D$2:$D$4,$B1104,'Rote Karten'!$B$2:$B$4,"&lt;"&amp;$F1104,'Rote Karten'!$C$2:$C$4,"&lt;="&amp;$G1104)</f>
        <v>0</v>
      </c>
      <c r="I1104" s="17" t="str">
        <f>IF(OR($L1104="Tor",$L1104="ET"),_xlfn.IFNA(IF(VLOOKUP($A1104,Spiele!$A$2:$C$16,3,FALSE)=$B1104,COUNTIFS($L$2:$L1104,"Tor",$B$2:$B1104,$B1104,$A$2:$A1104,$A1104)+COUNTIFS($L$2:$L1104,"ET",$B$2:$B1104,$B1104,$A$2:$A1104,$A1104)&amp;":"&amp;COUNTIFS($L$2:$L1104,"Tor",$B$2:$B1104,"&lt;&gt;"&amp;$B1104,$A$2:$A1104,$A1104)+COUNTIFS($L$2:$L1104,"ET",$B$2:$B1104,"&lt;&gt;"&amp;$B1104,$A$2:$A1104,$A1104),COUNTIFS($L$2:$L1104,"Tor",$B$2:$B1104,"&lt;&gt;"&amp;$B1104,$A$2:$A1104,$A1104)+COUNTIFS($L$2:$L1104,"ET",$B$2:$B1104,"&lt;&gt;"&amp;$B1104,$A$2:$A1104,$A1104)&amp;":"&amp;COUNTIFS($L$2:$L1104,"Tor",$B$2:$B1104,$B1104,$A$2:$A1104,$A1104)+COUNTIFS($L$2:$L1104,"ET",$B$2:$B1104,$B1104,$A$2:$A1104,$A1104)),""),"")</f>
        <v/>
      </c>
      <c r="J1104" s="18" t="str">
        <f>_xlfn.IFNA(IF(VLOOKUP($A1104,Spiele!$A$2:$D$16,3,FALSE)=$B1104,(COUNTIFS($L$1:$L1103,"Tor",$B$1:$B1103,$B1104,$A$1:$A1103,$A1104)+COUNTIFS($L$1:$L1103,"ET",$B$1:$B1103,$B1104,$A$1:$A1103,$A1104))-(COUNTIFS($L$1:$L1103,"Tor",$B$1:$B1103,"&lt;&gt;"&amp;$B1104,$A$1:$A1103,$A1104)+COUNTIFS($L$1:$L1103,"ET",$B$1:$B1103,"&lt;&gt;"&amp;$B1104,$A$1:$A1103,$A1104)),(COUNTIFS($L$1:$L1103,"Tor",$B$1:$B1103,$B1104,$A$1:$A1103,$A1104)+COUNTIFS($L$1:$L1103,"ET",$B$1:$B1103,$B1104,$A$1:$A1103,$A1104))-(COUNTIFS($L$1:$L1103,"Tor",$B$1:$B1103,"&lt;&gt;"&amp;$B1104,$A$1:$A1103,$A1104)+COUNTIFS($L$1:$L1103,"ET",$B$1:$B1103,"&lt;&gt;"&amp;$B1104,$A$1:$A1103,$A1104))),"")</f>
        <v/>
      </c>
      <c r="O1104" s="17"/>
      <c r="AC1104" s="14"/>
      <c r="AD1104" s="14"/>
      <c r="AE1104" s="18"/>
      <c r="AH1104" s="19">
        <f t="shared" si="70"/>
        <v>0</v>
      </c>
      <c r="AI1104" s="19">
        <f t="shared" si="71"/>
        <v>180</v>
      </c>
      <c r="AM1104" s="19">
        <f>IF(Abschlüsse[[#This Row],[Ergeb]]="ET","",SQRT(($AF1104-$AK1104)^2+($AG1104-$AL1104)^2))</f>
        <v>0</v>
      </c>
      <c r="AO1104" s="13"/>
      <c r="AP1104" s="13"/>
      <c r="AQ1104" s="19" t="str">
        <f t="shared" si="68"/>
        <v/>
      </c>
      <c r="AU1104" s="19" t="str">
        <f t="shared" si="69"/>
        <v/>
      </c>
    </row>
    <row r="1105" spans="3:47" ht="25.05" customHeight="1">
      <c r="C1105" s="17" t="str">
        <f>IF($A1105="","",IF(VLOOKUP($A1105,Spiele!$A$2:$D$16,3,FALSE)=$B1105,"H","G"))</f>
        <v/>
      </c>
      <c r="D1105" s="17" t="str">
        <f>IF($B1105="","",IF(VLOOKUP($A1105,Spiele!$A$2:$F$16,3,FALSE)=$B1105,VLOOKUP($A1105,Spiele!$A$2:$F$16,4,FALSE),VLOOKUP($A1105,Spiele!$A$2:$F$16,3,FALSE)))</f>
        <v/>
      </c>
      <c r="E1105" s="18">
        <f>IF(Abschlüsse[[#This Row],[Ergeb]]="ET",0,COUNTIFS($A$2:$A1105,$A1105,$B$2:$B1105,$B1105,$L$2:$L1105,"&lt;&gt;ET"))</f>
        <v>0</v>
      </c>
      <c r="F1105" s="11"/>
      <c r="G1105" s="12"/>
      <c r="H1105" s="18">
        <f>COUNTIFS('Rote Karten'!$A$2:$A$4,$A1105,'Rote Karten'!$D$2:$D$4,"&lt;&gt;"&amp;$B1105,'Rote Karten'!$B$2:$B$4,"&lt;"&amp;$F1105,'Rote Karten'!$C$2:$C$4,"&lt;="&amp;$G1105)-COUNTIFS('Rote Karten'!$A$2:$A$4,$A1105,'Rote Karten'!$D$2:$D$4,$B1105,'Rote Karten'!$B$2:$B$4,"&lt;"&amp;$F1105,'Rote Karten'!$C$2:$C$4,"&lt;="&amp;$G1105)</f>
        <v>0</v>
      </c>
      <c r="I1105" s="17" t="str">
        <f>IF(OR($L1105="Tor",$L1105="ET"),_xlfn.IFNA(IF(VLOOKUP($A1105,Spiele!$A$2:$C$16,3,FALSE)=$B1105,COUNTIFS($L$2:$L1105,"Tor",$B$2:$B1105,$B1105,$A$2:$A1105,$A1105)+COUNTIFS($L$2:$L1105,"ET",$B$2:$B1105,$B1105,$A$2:$A1105,$A1105)&amp;":"&amp;COUNTIFS($L$2:$L1105,"Tor",$B$2:$B1105,"&lt;&gt;"&amp;$B1105,$A$2:$A1105,$A1105)+COUNTIFS($L$2:$L1105,"ET",$B$2:$B1105,"&lt;&gt;"&amp;$B1105,$A$2:$A1105,$A1105),COUNTIFS($L$2:$L1105,"Tor",$B$2:$B1105,"&lt;&gt;"&amp;$B1105,$A$2:$A1105,$A1105)+COUNTIFS($L$2:$L1105,"ET",$B$2:$B1105,"&lt;&gt;"&amp;$B1105,$A$2:$A1105,$A1105)&amp;":"&amp;COUNTIFS($L$2:$L1105,"Tor",$B$2:$B1105,$B1105,$A$2:$A1105,$A1105)+COUNTIFS($L$2:$L1105,"ET",$B$2:$B1105,$B1105,$A$2:$A1105,$A1105)),""),"")</f>
        <v/>
      </c>
      <c r="J1105" s="18" t="str">
        <f>_xlfn.IFNA(IF(VLOOKUP($A1105,Spiele!$A$2:$D$16,3,FALSE)=$B1105,(COUNTIFS($L$1:$L1104,"Tor",$B$1:$B1104,$B1105,$A$1:$A1104,$A1105)+COUNTIFS($L$1:$L1104,"ET",$B$1:$B1104,$B1105,$A$1:$A1104,$A1105))-(COUNTIFS($L$1:$L1104,"Tor",$B$1:$B1104,"&lt;&gt;"&amp;$B1105,$A$1:$A1104,$A1105)+COUNTIFS($L$1:$L1104,"ET",$B$1:$B1104,"&lt;&gt;"&amp;$B1105,$A$1:$A1104,$A1105)),(COUNTIFS($L$1:$L1104,"Tor",$B$1:$B1104,$B1105,$A$1:$A1104,$A1105)+COUNTIFS($L$1:$L1104,"ET",$B$1:$B1104,$B1105,$A$1:$A1104,$A1105))-(COUNTIFS($L$1:$L1104,"Tor",$B$1:$B1104,"&lt;&gt;"&amp;$B1105,$A$1:$A1104,$A1105)+COUNTIFS($L$1:$L1104,"ET",$B$1:$B1104,"&lt;&gt;"&amp;$B1105,$A$1:$A1104,$A1105))),"")</f>
        <v/>
      </c>
      <c r="O1105" s="17"/>
      <c r="AC1105" s="14"/>
      <c r="AD1105" s="14"/>
      <c r="AE1105" s="18"/>
      <c r="AH1105" s="19">
        <f t="shared" si="70"/>
        <v>0</v>
      </c>
      <c r="AI1105" s="19">
        <f t="shared" si="71"/>
        <v>180</v>
      </c>
      <c r="AM1105" s="19">
        <f>IF(Abschlüsse[[#This Row],[Ergeb]]="ET","",SQRT(($AF1105-$AK1105)^2+($AG1105-$AL1105)^2))</f>
        <v>0</v>
      </c>
      <c r="AO1105" s="13"/>
      <c r="AP1105" s="13"/>
      <c r="AQ1105" s="19" t="str">
        <f t="shared" si="68"/>
        <v/>
      </c>
      <c r="AU1105" s="19" t="str">
        <f t="shared" si="69"/>
        <v/>
      </c>
    </row>
    <row r="1106" spans="3:47" ht="25.05" customHeight="1">
      <c r="C1106" s="17" t="str">
        <f>IF($A1106="","",IF(VLOOKUP($A1106,Spiele!$A$2:$D$16,3,FALSE)=$B1106,"H","G"))</f>
        <v/>
      </c>
      <c r="D1106" s="17" t="str">
        <f>IF($B1106="","",IF(VLOOKUP($A1106,Spiele!$A$2:$F$16,3,FALSE)=$B1106,VLOOKUP($A1106,Spiele!$A$2:$F$16,4,FALSE),VLOOKUP($A1106,Spiele!$A$2:$F$16,3,FALSE)))</f>
        <v/>
      </c>
      <c r="E1106" s="18">
        <f>IF(Abschlüsse[[#This Row],[Ergeb]]="ET",0,COUNTIFS($A$2:$A1106,$A1106,$B$2:$B1106,$B1106,$L$2:$L1106,"&lt;&gt;ET"))</f>
        <v>0</v>
      </c>
      <c r="F1106" s="11"/>
      <c r="G1106" s="12"/>
      <c r="H1106" s="18">
        <f>COUNTIFS('Rote Karten'!$A$2:$A$4,$A1106,'Rote Karten'!$D$2:$D$4,"&lt;&gt;"&amp;$B1106,'Rote Karten'!$B$2:$B$4,"&lt;"&amp;$F1106,'Rote Karten'!$C$2:$C$4,"&lt;="&amp;$G1106)-COUNTIFS('Rote Karten'!$A$2:$A$4,$A1106,'Rote Karten'!$D$2:$D$4,$B1106,'Rote Karten'!$B$2:$B$4,"&lt;"&amp;$F1106,'Rote Karten'!$C$2:$C$4,"&lt;="&amp;$G1106)</f>
        <v>0</v>
      </c>
      <c r="I1106" s="17" t="str">
        <f>IF(OR($L1106="Tor",$L1106="ET"),_xlfn.IFNA(IF(VLOOKUP($A1106,Spiele!$A$2:$C$16,3,FALSE)=$B1106,COUNTIFS($L$2:$L1106,"Tor",$B$2:$B1106,$B1106,$A$2:$A1106,$A1106)+COUNTIFS($L$2:$L1106,"ET",$B$2:$B1106,$B1106,$A$2:$A1106,$A1106)&amp;":"&amp;COUNTIFS($L$2:$L1106,"Tor",$B$2:$B1106,"&lt;&gt;"&amp;$B1106,$A$2:$A1106,$A1106)+COUNTIFS($L$2:$L1106,"ET",$B$2:$B1106,"&lt;&gt;"&amp;$B1106,$A$2:$A1106,$A1106),COUNTIFS($L$2:$L1106,"Tor",$B$2:$B1106,"&lt;&gt;"&amp;$B1106,$A$2:$A1106,$A1106)+COUNTIFS($L$2:$L1106,"ET",$B$2:$B1106,"&lt;&gt;"&amp;$B1106,$A$2:$A1106,$A1106)&amp;":"&amp;COUNTIFS($L$2:$L1106,"Tor",$B$2:$B1106,$B1106,$A$2:$A1106,$A1106)+COUNTIFS($L$2:$L1106,"ET",$B$2:$B1106,$B1106,$A$2:$A1106,$A1106)),""),"")</f>
        <v/>
      </c>
      <c r="J1106" s="18" t="str">
        <f>_xlfn.IFNA(IF(VLOOKUP($A1106,Spiele!$A$2:$D$16,3,FALSE)=$B1106,(COUNTIFS($L$1:$L1105,"Tor",$B$1:$B1105,$B1106,$A$1:$A1105,$A1106)+COUNTIFS($L$1:$L1105,"ET",$B$1:$B1105,$B1106,$A$1:$A1105,$A1106))-(COUNTIFS($L$1:$L1105,"Tor",$B$1:$B1105,"&lt;&gt;"&amp;$B1106,$A$1:$A1105,$A1106)+COUNTIFS($L$1:$L1105,"ET",$B$1:$B1105,"&lt;&gt;"&amp;$B1106,$A$1:$A1105,$A1106)),(COUNTIFS($L$1:$L1105,"Tor",$B$1:$B1105,$B1106,$A$1:$A1105,$A1106)+COUNTIFS($L$1:$L1105,"ET",$B$1:$B1105,$B1106,$A$1:$A1105,$A1106))-(COUNTIFS($L$1:$L1105,"Tor",$B$1:$B1105,"&lt;&gt;"&amp;$B1106,$A$1:$A1105,$A1106)+COUNTIFS($L$1:$L1105,"ET",$B$1:$B1105,"&lt;&gt;"&amp;$B1106,$A$1:$A1105,$A1106))),"")</f>
        <v/>
      </c>
      <c r="O1106" s="17"/>
      <c r="AC1106" s="14"/>
      <c r="AD1106" s="14"/>
      <c r="AE1106" s="18"/>
      <c r="AH1106" s="19">
        <f t="shared" si="70"/>
        <v>0</v>
      </c>
      <c r="AI1106" s="19">
        <f t="shared" si="71"/>
        <v>180</v>
      </c>
      <c r="AM1106" s="19">
        <f>IF(Abschlüsse[[#This Row],[Ergeb]]="ET","",SQRT(($AF1106-$AK1106)^2+($AG1106-$AL1106)^2))</f>
        <v>0</v>
      </c>
      <c r="AO1106" s="13"/>
      <c r="AP1106" s="13"/>
      <c r="AQ1106" s="19" t="str">
        <f t="shared" si="68"/>
        <v/>
      </c>
      <c r="AU1106" s="19" t="str">
        <f t="shared" si="69"/>
        <v/>
      </c>
    </row>
    <row r="1107" spans="3:47" ht="25.05" customHeight="1">
      <c r="C1107" s="17" t="str">
        <f>IF($A1107="","",IF(VLOOKUP($A1107,Spiele!$A$2:$D$16,3,FALSE)=$B1107,"H","G"))</f>
        <v/>
      </c>
      <c r="D1107" s="17" t="str">
        <f>IF($B1107="","",IF(VLOOKUP($A1107,Spiele!$A$2:$F$16,3,FALSE)=$B1107,VLOOKUP($A1107,Spiele!$A$2:$F$16,4,FALSE),VLOOKUP($A1107,Spiele!$A$2:$F$16,3,FALSE)))</f>
        <v/>
      </c>
      <c r="E1107" s="18">
        <f>IF(Abschlüsse[[#This Row],[Ergeb]]="ET",0,COUNTIFS($A$2:$A1107,$A1107,$B$2:$B1107,$B1107,$L$2:$L1107,"&lt;&gt;ET"))</f>
        <v>0</v>
      </c>
      <c r="F1107" s="11"/>
      <c r="G1107" s="12"/>
      <c r="H1107" s="18">
        <f>COUNTIFS('Rote Karten'!$A$2:$A$4,$A1107,'Rote Karten'!$D$2:$D$4,"&lt;&gt;"&amp;$B1107,'Rote Karten'!$B$2:$B$4,"&lt;"&amp;$F1107,'Rote Karten'!$C$2:$C$4,"&lt;="&amp;$G1107)-COUNTIFS('Rote Karten'!$A$2:$A$4,$A1107,'Rote Karten'!$D$2:$D$4,$B1107,'Rote Karten'!$B$2:$B$4,"&lt;"&amp;$F1107,'Rote Karten'!$C$2:$C$4,"&lt;="&amp;$G1107)</f>
        <v>0</v>
      </c>
      <c r="I1107" s="17" t="str">
        <f>IF(OR($L1107="Tor",$L1107="ET"),_xlfn.IFNA(IF(VLOOKUP($A1107,Spiele!$A$2:$C$16,3,FALSE)=$B1107,COUNTIFS($L$2:$L1107,"Tor",$B$2:$B1107,$B1107,$A$2:$A1107,$A1107)+COUNTIFS($L$2:$L1107,"ET",$B$2:$B1107,$B1107,$A$2:$A1107,$A1107)&amp;":"&amp;COUNTIFS($L$2:$L1107,"Tor",$B$2:$B1107,"&lt;&gt;"&amp;$B1107,$A$2:$A1107,$A1107)+COUNTIFS($L$2:$L1107,"ET",$B$2:$B1107,"&lt;&gt;"&amp;$B1107,$A$2:$A1107,$A1107),COUNTIFS($L$2:$L1107,"Tor",$B$2:$B1107,"&lt;&gt;"&amp;$B1107,$A$2:$A1107,$A1107)+COUNTIFS($L$2:$L1107,"ET",$B$2:$B1107,"&lt;&gt;"&amp;$B1107,$A$2:$A1107,$A1107)&amp;":"&amp;COUNTIFS($L$2:$L1107,"Tor",$B$2:$B1107,$B1107,$A$2:$A1107,$A1107)+COUNTIFS($L$2:$L1107,"ET",$B$2:$B1107,$B1107,$A$2:$A1107,$A1107)),""),"")</f>
        <v/>
      </c>
      <c r="J1107" s="18" t="str">
        <f>_xlfn.IFNA(IF(VLOOKUP($A1107,Spiele!$A$2:$D$16,3,FALSE)=$B1107,(COUNTIFS($L$1:$L1106,"Tor",$B$1:$B1106,$B1107,$A$1:$A1106,$A1107)+COUNTIFS($L$1:$L1106,"ET",$B$1:$B1106,$B1107,$A$1:$A1106,$A1107))-(COUNTIFS($L$1:$L1106,"Tor",$B$1:$B1106,"&lt;&gt;"&amp;$B1107,$A$1:$A1106,$A1107)+COUNTIFS($L$1:$L1106,"ET",$B$1:$B1106,"&lt;&gt;"&amp;$B1107,$A$1:$A1106,$A1107)),(COUNTIFS($L$1:$L1106,"Tor",$B$1:$B1106,$B1107,$A$1:$A1106,$A1107)+COUNTIFS($L$1:$L1106,"ET",$B$1:$B1106,$B1107,$A$1:$A1106,$A1107))-(COUNTIFS($L$1:$L1106,"Tor",$B$1:$B1106,"&lt;&gt;"&amp;$B1107,$A$1:$A1106,$A1107)+COUNTIFS($L$1:$L1106,"ET",$B$1:$B1106,"&lt;&gt;"&amp;$B1107,$A$1:$A1106,$A1107))),"")</f>
        <v/>
      </c>
      <c r="O1107" s="17"/>
      <c r="AC1107" s="14"/>
      <c r="AD1107" s="14"/>
      <c r="AE1107" s="18"/>
      <c r="AH1107" s="19">
        <f t="shared" si="70"/>
        <v>0</v>
      </c>
      <c r="AI1107" s="19">
        <f t="shared" si="71"/>
        <v>180</v>
      </c>
      <c r="AM1107" s="19">
        <f>IF(Abschlüsse[[#This Row],[Ergeb]]="ET","",SQRT(($AF1107-$AK1107)^2+($AG1107-$AL1107)^2))</f>
        <v>0</v>
      </c>
      <c r="AO1107" s="13"/>
      <c r="AP1107" s="13"/>
      <c r="AQ1107" s="19" t="str">
        <f t="shared" si="68"/>
        <v/>
      </c>
      <c r="AU1107" s="19" t="str">
        <f t="shared" si="69"/>
        <v/>
      </c>
    </row>
    <row r="1108" spans="3:47" ht="25.05" customHeight="1">
      <c r="C1108" s="17" t="str">
        <f>IF($A1108="","",IF(VLOOKUP($A1108,Spiele!$A$2:$D$16,3,FALSE)=$B1108,"H","G"))</f>
        <v/>
      </c>
      <c r="D1108" s="17" t="str">
        <f>IF($B1108="","",IF(VLOOKUP($A1108,Spiele!$A$2:$F$16,3,FALSE)=$B1108,VLOOKUP($A1108,Spiele!$A$2:$F$16,4,FALSE),VLOOKUP($A1108,Spiele!$A$2:$F$16,3,FALSE)))</f>
        <v/>
      </c>
      <c r="E1108" s="18">
        <f>IF(Abschlüsse[[#This Row],[Ergeb]]="ET",0,COUNTIFS($A$2:$A1108,$A1108,$B$2:$B1108,$B1108,$L$2:$L1108,"&lt;&gt;ET"))</f>
        <v>0</v>
      </c>
      <c r="F1108" s="11"/>
      <c r="G1108" s="12"/>
      <c r="H1108" s="18">
        <f>COUNTIFS('Rote Karten'!$A$2:$A$4,$A1108,'Rote Karten'!$D$2:$D$4,"&lt;&gt;"&amp;$B1108,'Rote Karten'!$B$2:$B$4,"&lt;"&amp;$F1108,'Rote Karten'!$C$2:$C$4,"&lt;="&amp;$G1108)-COUNTIFS('Rote Karten'!$A$2:$A$4,$A1108,'Rote Karten'!$D$2:$D$4,$B1108,'Rote Karten'!$B$2:$B$4,"&lt;"&amp;$F1108,'Rote Karten'!$C$2:$C$4,"&lt;="&amp;$G1108)</f>
        <v>0</v>
      </c>
      <c r="I1108" s="17" t="str">
        <f>IF(OR($L1108="Tor",$L1108="ET"),_xlfn.IFNA(IF(VLOOKUP($A1108,Spiele!$A$2:$C$16,3,FALSE)=$B1108,COUNTIFS($L$2:$L1108,"Tor",$B$2:$B1108,$B1108,$A$2:$A1108,$A1108)+COUNTIFS($L$2:$L1108,"ET",$B$2:$B1108,$B1108,$A$2:$A1108,$A1108)&amp;":"&amp;COUNTIFS($L$2:$L1108,"Tor",$B$2:$B1108,"&lt;&gt;"&amp;$B1108,$A$2:$A1108,$A1108)+COUNTIFS($L$2:$L1108,"ET",$B$2:$B1108,"&lt;&gt;"&amp;$B1108,$A$2:$A1108,$A1108),COUNTIFS($L$2:$L1108,"Tor",$B$2:$B1108,"&lt;&gt;"&amp;$B1108,$A$2:$A1108,$A1108)+COUNTIFS($L$2:$L1108,"ET",$B$2:$B1108,"&lt;&gt;"&amp;$B1108,$A$2:$A1108,$A1108)&amp;":"&amp;COUNTIFS($L$2:$L1108,"Tor",$B$2:$B1108,$B1108,$A$2:$A1108,$A1108)+COUNTIFS($L$2:$L1108,"ET",$B$2:$B1108,$B1108,$A$2:$A1108,$A1108)),""),"")</f>
        <v/>
      </c>
      <c r="J1108" s="18" t="str">
        <f>_xlfn.IFNA(IF(VLOOKUP($A1108,Spiele!$A$2:$D$16,3,FALSE)=$B1108,(COUNTIFS($L$1:$L1107,"Tor",$B$1:$B1107,$B1108,$A$1:$A1107,$A1108)+COUNTIFS($L$1:$L1107,"ET",$B$1:$B1107,$B1108,$A$1:$A1107,$A1108))-(COUNTIFS($L$1:$L1107,"Tor",$B$1:$B1107,"&lt;&gt;"&amp;$B1108,$A$1:$A1107,$A1108)+COUNTIFS($L$1:$L1107,"ET",$B$1:$B1107,"&lt;&gt;"&amp;$B1108,$A$1:$A1107,$A1108)),(COUNTIFS($L$1:$L1107,"Tor",$B$1:$B1107,$B1108,$A$1:$A1107,$A1108)+COUNTIFS($L$1:$L1107,"ET",$B$1:$B1107,$B1108,$A$1:$A1107,$A1108))-(COUNTIFS($L$1:$L1107,"Tor",$B$1:$B1107,"&lt;&gt;"&amp;$B1108,$A$1:$A1107,$A1108)+COUNTIFS($L$1:$L1107,"ET",$B$1:$B1107,"&lt;&gt;"&amp;$B1108,$A$1:$A1107,$A1108))),"")</f>
        <v/>
      </c>
      <c r="O1108" s="17"/>
      <c r="AC1108" s="14"/>
      <c r="AD1108" s="14"/>
      <c r="AE1108" s="18"/>
      <c r="AH1108" s="19">
        <f t="shared" si="70"/>
        <v>0</v>
      </c>
      <c r="AI1108" s="19">
        <f t="shared" si="71"/>
        <v>180</v>
      </c>
      <c r="AM1108" s="19">
        <f>IF(Abschlüsse[[#This Row],[Ergeb]]="ET","",SQRT(($AF1108-$AK1108)^2+($AG1108-$AL1108)^2))</f>
        <v>0</v>
      </c>
      <c r="AO1108" s="13"/>
      <c r="AP1108" s="13"/>
      <c r="AQ1108" s="19" t="str">
        <f t="shared" si="68"/>
        <v/>
      </c>
      <c r="AU1108" s="19" t="str">
        <f t="shared" si="69"/>
        <v/>
      </c>
    </row>
    <row r="1109" spans="3:47" ht="25.05" customHeight="1">
      <c r="C1109" s="17" t="str">
        <f>IF($A1109="","",IF(VLOOKUP($A1109,Spiele!$A$2:$D$16,3,FALSE)=$B1109,"H","G"))</f>
        <v/>
      </c>
      <c r="D1109" s="17" t="str">
        <f>IF($B1109="","",IF(VLOOKUP($A1109,Spiele!$A$2:$F$16,3,FALSE)=$B1109,VLOOKUP($A1109,Spiele!$A$2:$F$16,4,FALSE),VLOOKUP($A1109,Spiele!$A$2:$F$16,3,FALSE)))</f>
        <v/>
      </c>
      <c r="E1109" s="18">
        <f>IF(Abschlüsse[[#This Row],[Ergeb]]="ET",0,COUNTIFS($A$2:$A1109,$A1109,$B$2:$B1109,$B1109,$L$2:$L1109,"&lt;&gt;ET"))</f>
        <v>0</v>
      </c>
      <c r="F1109" s="11"/>
      <c r="G1109" s="12"/>
      <c r="H1109" s="18">
        <f>COUNTIFS('Rote Karten'!$A$2:$A$4,$A1109,'Rote Karten'!$D$2:$D$4,"&lt;&gt;"&amp;$B1109,'Rote Karten'!$B$2:$B$4,"&lt;"&amp;$F1109,'Rote Karten'!$C$2:$C$4,"&lt;="&amp;$G1109)-COUNTIFS('Rote Karten'!$A$2:$A$4,$A1109,'Rote Karten'!$D$2:$D$4,$B1109,'Rote Karten'!$B$2:$B$4,"&lt;"&amp;$F1109,'Rote Karten'!$C$2:$C$4,"&lt;="&amp;$G1109)</f>
        <v>0</v>
      </c>
      <c r="I1109" s="17" t="str">
        <f>IF(OR($L1109="Tor",$L1109="ET"),_xlfn.IFNA(IF(VLOOKUP($A1109,Spiele!$A$2:$C$16,3,FALSE)=$B1109,COUNTIFS($L$2:$L1109,"Tor",$B$2:$B1109,$B1109,$A$2:$A1109,$A1109)+COUNTIFS($L$2:$L1109,"ET",$B$2:$B1109,$B1109,$A$2:$A1109,$A1109)&amp;":"&amp;COUNTIFS($L$2:$L1109,"Tor",$B$2:$B1109,"&lt;&gt;"&amp;$B1109,$A$2:$A1109,$A1109)+COUNTIFS($L$2:$L1109,"ET",$B$2:$B1109,"&lt;&gt;"&amp;$B1109,$A$2:$A1109,$A1109),COUNTIFS($L$2:$L1109,"Tor",$B$2:$B1109,"&lt;&gt;"&amp;$B1109,$A$2:$A1109,$A1109)+COUNTIFS($L$2:$L1109,"ET",$B$2:$B1109,"&lt;&gt;"&amp;$B1109,$A$2:$A1109,$A1109)&amp;":"&amp;COUNTIFS($L$2:$L1109,"Tor",$B$2:$B1109,$B1109,$A$2:$A1109,$A1109)+COUNTIFS($L$2:$L1109,"ET",$B$2:$B1109,$B1109,$A$2:$A1109,$A1109)),""),"")</f>
        <v/>
      </c>
      <c r="J1109" s="18" t="str">
        <f>_xlfn.IFNA(IF(VLOOKUP($A1109,Spiele!$A$2:$D$16,3,FALSE)=$B1109,(COUNTIFS($L$1:$L1108,"Tor",$B$1:$B1108,$B1109,$A$1:$A1108,$A1109)+COUNTIFS($L$1:$L1108,"ET",$B$1:$B1108,$B1109,$A$1:$A1108,$A1109))-(COUNTIFS($L$1:$L1108,"Tor",$B$1:$B1108,"&lt;&gt;"&amp;$B1109,$A$1:$A1108,$A1109)+COUNTIFS($L$1:$L1108,"ET",$B$1:$B1108,"&lt;&gt;"&amp;$B1109,$A$1:$A1108,$A1109)),(COUNTIFS($L$1:$L1108,"Tor",$B$1:$B1108,$B1109,$A$1:$A1108,$A1109)+COUNTIFS($L$1:$L1108,"ET",$B$1:$B1108,$B1109,$A$1:$A1108,$A1109))-(COUNTIFS($L$1:$L1108,"Tor",$B$1:$B1108,"&lt;&gt;"&amp;$B1109,$A$1:$A1108,$A1109)+COUNTIFS($L$1:$L1108,"ET",$B$1:$B1108,"&lt;&gt;"&amp;$B1109,$A$1:$A1108,$A1109))),"")</f>
        <v/>
      </c>
      <c r="O1109" s="17"/>
      <c r="AC1109" s="14"/>
      <c r="AD1109" s="14"/>
      <c r="AE1109" s="18"/>
      <c r="AH1109" s="19">
        <f t="shared" si="70"/>
        <v>0</v>
      </c>
      <c r="AI1109" s="19">
        <f t="shared" si="71"/>
        <v>180</v>
      </c>
      <c r="AM1109" s="19">
        <f>IF(Abschlüsse[[#This Row],[Ergeb]]="ET","",SQRT(($AF1109-$AK1109)^2+($AG1109-$AL1109)^2))</f>
        <v>0</v>
      </c>
      <c r="AO1109" s="13"/>
      <c r="AP1109" s="13"/>
      <c r="AQ1109" s="19" t="str">
        <f t="shared" si="68"/>
        <v/>
      </c>
      <c r="AU1109" s="19" t="str">
        <f t="shared" si="69"/>
        <v/>
      </c>
    </row>
    <row r="1110" spans="3:47" ht="25.05" customHeight="1">
      <c r="C1110" s="17" t="str">
        <f>IF($A1110="","",IF(VLOOKUP($A1110,Spiele!$A$2:$D$16,3,FALSE)=$B1110,"H","G"))</f>
        <v/>
      </c>
      <c r="D1110" s="17" t="str">
        <f>IF($B1110="","",IF(VLOOKUP($A1110,Spiele!$A$2:$F$16,3,FALSE)=$B1110,VLOOKUP($A1110,Spiele!$A$2:$F$16,4,FALSE),VLOOKUP($A1110,Spiele!$A$2:$F$16,3,FALSE)))</f>
        <v/>
      </c>
      <c r="E1110" s="18">
        <f>IF(Abschlüsse[[#This Row],[Ergeb]]="ET",0,COUNTIFS($A$2:$A1110,$A1110,$B$2:$B1110,$B1110,$L$2:$L1110,"&lt;&gt;ET"))</f>
        <v>0</v>
      </c>
      <c r="F1110" s="11"/>
      <c r="G1110" s="12"/>
      <c r="H1110" s="18">
        <f>COUNTIFS('Rote Karten'!$A$2:$A$4,$A1110,'Rote Karten'!$D$2:$D$4,"&lt;&gt;"&amp;$B1110,'Rote Karten'!$B$2:$B$4,"&lt;"&amp;$F1110,'Rote Karten'!$C$2:$C$4,"&lt;="&amp;$G1110)-COUNTIFS('Rote Karten'!$A$2:$A$4,$A1110,'Rote Karten'!$D$2:$D$4,$B1110,'Rote Karten'!$B$2:$B$4,"&lt;"&amp;$F1110,'Rote Karten'!$C$2:$C$4,"&lt;="&amp;$G1110)</f>
        <v>0</v>
      </c>
      <c r="I1110" s="17" t="str">
        <f>IF(OR($L1110="Tor",$L1110="ET"),_xlfn.IFNA(IF(VLOOKUP($A1110,Spiele!$A$2:$C$16,3,FALSE)=$B1110,COUNTIFS($L$2:$L1110,"Tor",$B$2:$B1110,$B1110,$A$2:$A1110,$A1110)+COUNTIFS($L$2:$L1110,"ET",$B$2:$B1110,$B1110,$A$2:$A1110,$A1110)&amp;":"&amp;COUNTIFS($L$2:$L1110,"Tor",$B$2:$B1110,"&lt;&gt;"&amp;$B1110,$A$2:$A1110,$A1110)+COUNTIFS($L$2:$L1110,"ET",$B$2:$B1110,"&lt;&gt;"&amp;$B1110,$A$2:$A1110,$A1110),COUNTIFS($L$2:$L1110,"Tor",$B$2:$B1110,"&lt;&gt;"&amp;$B1110,$A$2:$A1110,$A1110)+COUNTIFS($L$2:$L1110,"ET",$B$2:$B1110,"&lt;&gt;"&amp;$B1110,$A$2:$A1110,$A1110)&amp;":"&amp;COUNTIFS($L$2:$L1110,"Tor",$B$2:$B1110,$B1110,$A$2:$A1110,$A1110)+COUNTIFS($L$2:$L1110,"ET",$B$2:$B1110,$B1110,$A$2:$A1110,$A1110)),""),"")</f>
        <v/>
      </c>
      <c r="J1110" s="18" t="str">
        <f>_xlfn.IFNA(IF(VLOOKUP($A1110,Spiele!$A$2:$D$16,3,FALSE)=$B1110,(COUNTIFS($L$1:$L1109,"Tor",$B$1:$B1109,$B1110,$A$1:$A1109,$A1110)+COUNTIFS($L$1:$L1109,"ET",$B$1:$B1109,$B1110,$A$1:$A1109,$A1110))-(COUNTIFS($L$1:$L1109,"Tor",$B$1:$B1109,"&lt;&gt;"&amp;$B1110,$A$1:$A1109,$A1110)+COUNTIFS($L$1:$L1109,"ET",$B$1:$B1109,"&lt;&gt;"&amp;$B1110,$A$1:$A1109,$A1110)),(COUNTIFS($L$1:$L1109,"Tor",$B$1:$B1109,$B1110,$A$1:$A1109,$A1110)+COUNTIFS($L$1:$L1109,"ET",$B$1:$B1109,$B1110,$A$1:$A1109,$A1110))-(COUNTIFS($L$1:$L1109,"Tor",$B$1:$B1109,"&lt;&gt;"&amp;$B1110,$A$1:$A1109,$A1110)+COUNTIFS($L$1:$L1109,"ET",$B$1:$B1109,"&lt;&gt;"&amp;$B1110,$A$1:$A1109,$A1110))),"")</f>
        <v/>
      </c>
      <c r="O1110" s="17"/>
      <c r="AC1110" s="14"/>
      <c r="AD1110" s="14"/>
      <c r="AE1110" s="18"/>
      <c r="AH1110" s="19">
        <f t="shared" si="70"/>
        <v>0</v>
      </c>
      <c r="AI1110" s="19">
        <f t="shared" si="71"/>
        <v>180</v>
      </c>
      <c r="AM1110" s="19">
        <f>IF(Abschlüsse[[#This Row],[Ergeb]]="ET","",SQRT(($AF1110-$AK1110)^2+($AG1110-$AL1110)^2))</f>
        <v>0</v>
      </c>
      <c r="AO1110" s="13"/>
      <c r="AP1110" s="13"/>
      <c r="AQ1110" s="19" t="str">
        <f t="shared" si="68"/>
        <v/>
      </c>
      <c r="AU1110" s="19" t="str">
        <f t="shared" si="69"/>
        <v/>
      </c>
    </row>
    <row r="1111" spans="3:47" ht="25.05" customHeight="1">
      <c r="C1111" s="17" t="str">
        <f>IF($A1111="","",IF(VLOOKUP($A1111,Spiele!$A$2:$D$16,3,FALSE)=$B1111,"H","G"))</f>
        <v/>
      </c>
      <c r="D1111" s="17" t="str">
        <f>IF($B1111="","",IF(VLOOKUP($A1111,Spiele!$A$2:$F$16,3,FALSE)=$B1111,VLOOKUP($A1111,Spiele!$A$2:$F$16,4,FALSE),VLOOKUP($A1111,Spiele!$A$2:$F$16,3,FALSE)))</f>
        <v/>
      </c>
      <c r="E1111" s="18">
        <f>IF(Abschlüsse[[#This Row],[Ergeb]]="ET",0,COUNTIFS($A$2:$A1111,$A1111,$B$2:$B1111,$B1111,$L$2:$L1111,"&lt;&gt;ET"))</f>
        <v>0</v>
      </c>
      <c r="F1111" s="11"/>
      <c r="G1111" s="12"/>
      <c r="H1111" s="18">
        <f>COUNTIFS('Rote Karten'!$A$2:$A$4,$A1111,'Rote Karten'!$D$2:$D$4,"&lt;&gt;"&amp;$B1111,'Rote Karten'!$B$2:$B$4,"&lt;"&amp;$F1111,'Rote Karten'!$C$2:$C$4,"&lt;="&amp;$G1111)-COUNTIFS('Rote Karten'!$A$2:$A$4,$A1111,'Rote Karten'!$D$2:$D$4,$B1111,'Rote Karten'!$B$2:$B$4,"&lt;"&amp;$F1111,'Rote Karten'!$C$2:$C$4,"&lt;="&amp;$G1111)</f>
        <v>0</v>
      </c>
      <c r="I1111" s="17" t="str">
        <f>IF(OR($L1111="Tor",$L1111="ET"),_xlfn.IFNA(IF(VLOOKUP($A1111,Spiele!$A$2:$C$16,3,FALSE)=$B1111,COUNTIFS($L$2:$L1111,"Tor",$B$2:$B1111,$B1111,$A$2:$A1111,$A1111)+COUNTIFS($L$2:$L1111,"ET",$B$2:$B1111,$B1111,$A$2:$A1111,$A1111)&amp;":"&amp;COUNTIFS($L$2:$L1111,"Tor",$B$2:$B1111,"&lt;&gt;"&amp;$B1111,$A$2:$A1111,$A1111)+COUNTIFS($L$2:$L1111,"ET",$B$2:$B1111,"&lt;&gt;"&amp;$B1111,$A$2:$A1111,$A1111),COUNTIFS($L$2:$L1111,"Tor",$B$2:$B1111,"&lt;&gt;"&amp;$B1111,$A$2:$A1111,$A1111)+COUNTIFS($L$2:$L1111,"ET",$B$2:$B1111,"&lt;&gt;"&amp;$B1111,$A$2:$A1111,$A1111)&amp;":"&amp;COUNTIFS($L$2:$L1111,"Tor",$B$2:$B1111,$B1111,$A$2:$A1111,$A1111)+COUNTIFS($L$2:$L1111,"ET",$B$2:$B1111,$B1111,$A$2:$A1111,$A1111)),""),"")</f>
        <v/>
      </c>
      <c r="J1111" s="18" t="str">
        <f>_xlfn.IFNA(IF(VLOOKUP($A1111,Spiele!$A$2:$D$16,3,FALSE)=$B1111,(COUNTIFS($L$1:$L1110,"Tor",$B$1:$B1110,$B1111,$A$1:$A1110,$A1111)+COUNTIFS($L$1:$L1110,"ET",$B$1:$B1110,$B1111,$A$1:$A1110,$A1111))-(COUNTIFS($L$1:$L1110,"Tor",$B$1:$B1110,"&lt;&gt;"&amp;$B1111,$A$1:$A1110,$A1111)+COUNTIFS($L$1:$L1110,"ET",$B$1:$B1110,"&lt;&gt;"&amp;$B1111,$A$1:$A1110,$A1111)),(COUNTIFS($L$1:$L1110,"Tor",$B$1:$B1110,$B1111,$A$1:$A1110,$A1111)+COUNTIFS($L$1:$L1110,"ET",$B$1:$B1110,$B1111,$A$1:$A1110,$A1111))-(COUNTIFS($L$1:$L1110,"Tor",$B$1:$B1110,"&lt;&gt;"&amp;$B1111,$A$1:$A1110,$A1111)+COUNTIFS($L$1:$L1110,"ET",$B$1:$B1110,"&lt;&gt;"&amp;$B1111,$A$1:$A1110,$A1111))),"")</f>
        <v/>
      </c>
      <c r="O1111" s="17"/>
      <c r="AC1111" s="14"/>
      <c r="AD1111" s="14"/>
      <c r="AE1111" s="18"/>
      <c r="AH1111" s="19">
        <f t="shared" si="70"/>
        <v>0</v>
      </c>
      <c r="AI1111" s="19">
        <f t="shared" si="71"/>
        <v>180</v>
      </c>
      <c r="AM1111" s="19">
        <f>IF(Abschlüsse[[#This Row],[Ergeb]]="ET","",SQRT(($AF1111-$AK1111)^2+($AG1111-$AL1111)^2))</f>
        <v>0</v>
      </c>
      <c r="AO1111" s="13"/>
      <c r="AP1111" s="13"/>
      <c r="AQ1111" s="19" t="str">
        <f t="shared" si="68"/>
        <v/>
      </c>
      <c r="AU1111" s="19" t="str">
        <f t="shared" si="69"/>
        <v/>
      </c>
    </row>
    <row r="1112" spans="3:47" ht="25.05" customHeight="1">
      <c r="C1112" s="17" t="str">
        <f>IF($A1112="","",IF(VLOOKUP($A1112,Spiele!$A$2:$D$16,3,FALSE)=$B1112,"H","G"))</f>
        <v/>
      </c>
      <c r="D1112" s="17" t="str">
        <f>IF($B1112="","",IF(VLOOKUP($A1112,Spiele!$A$2:$F$16,3,FALSE)=$B1112,VLOOKUP($A1112,Spiele!$A$2:$F$16,4,FALSE),VLOOKUP($A1112,Spiele!$A$2:$F$16,3,FALSE)))</f>
        <v/>
      </c>
      <c r="E1112" s="18">
        <f>IF(Abschlüsse[[#This Row],[Ergeb]]="ET",0,COUNTIFS($A$2:$A1112,$A1112,$B$2:$B1112,$B1112,$L$2:$L1112,"&lt;&gt;ET"))</f>
        <v>0</v>
      </c>
      <c r="F1112" s="11"/>
      <c r="G1112" s="12"/>
      <c r="H1112" s="18">
        <f>COUNTIFS('Rote Karten'!$A$2:$A$4,$A1112,'Rote Karten'!$D$2:$D$4,"&lt;&gt;"&amp;$B1112,'Rote Karten'!$B$2:$B$4,"&lt;"&amp;$F1112,'Rote Karten'!$C$2:$C$4,"&lt;="&amp;$G1112)-COUNTIFS('Rote Karten'!$A$2:$A$4,$A1112,'Rote Karten'!$D$2:$D$4,$B1112,'Rote Karten'!$B$2:$B$4,"&lt;"&amp;$F1112,'Rote Karten'!$C$2:$C$4,"&lt;="&amp;$G1112)</f>
        <v>0</v>
      </c>
      <c r="I1112" s="17" t="str">
        <f>IF(OR($L1112="Tor",$L1112="ET"),_xlfn.IFNA(IF(VLOOKUP($A1112,Spiele!$A$2:$C$16,3,FALSE)=$B1112,COUNTIFS($L$2:$L1112,"Tor",$B$2:$B1112,$B1112,$A$2:$A1112,$A1112)+COUNTIFS($L$2:$L1112,"ET",$B$2:$B1112,$B1112,$A$2:$A1112,$A1112)&amp;":"&amp;COUNTIFS($L$2:$L1112,"Tor",$B$2:$B1112,"&lt;&gt;"&amp;$B1112,$A$2:$A1112,$A1112)+COUNTIFS($L$2:$L1112,"ET",$B$2:$B1112,"&lt;&gt;"&amp;$B1112,$A$2:$A1112,$A1112),COUNTIFS($L$2:$L1112,"Tor",$B$2:$B1112,"&lt;&gt;"&amp;$B1112,$A$2:$A1112,$A1112)+COUNTIFS($L$2:$L1112,"ET",$B$2:$B1112,"&lt;&gt;"&amp;$B1112,$A$2:$A1112,$A1112)&amp;":"&amp;COUNTIFS($L$2:$L1112,"Tor",$B$2:$B1112,$B1112,$A$2:$A1112,$A1112)+COUNTIFS($L$2:$L1112,"ET",$B$2:$B1112,$B1112,$A$2:$A1112,$A1112)),""),"")</f>
        <v/>
      </c>
      <c r="J1112" s="18" t="str">
        <f>_xlfn.IFNA(IF(VLOOKUP($A1112,Spiele!$A$2:$D$16,3,FALSE)=$B1112,(COUNTIFS($L$1:$L1111,"Tor",$B$1:$B1111,$B1112,$A$1:$A1111,$A1112)+COUNTIFS($L$1:$L1111,"ET",$B$1:$B1111,$B1112,$A$1:$A1111,$A1112))-(COUNTIFS($L$1:$L1111,"Tor",$B$1:$B1111,"&lt;&gt;"&amp;$B1112,$A$1:$A1111,$A1112)+COUNTIFS($L$1:$L1111,"ET",$B$1:$B1111,"&lt;&gt;"&amp;$B1112,$A$1:$A1111,$A1112)),(COUNTIFS($L$1:$L1111,"Tor",$B$1:$B1111,$B1112,$A$1:$A1111,$A1112)+COUNTIFS($L$1:$L1111,"ET",$B$1:$B1111,$B1112,$A$1:$A1111,$A1112))-(COUNTIFS($L$1:$L1111,"Tor",$B$1:$B1111,"&lt;&gt;"&amp;$B1112,$A$1:$A1111,$A1112)+COUNTIFS($L$1:$L1111,"ET",$B$1:$B1111,"&lt;&gt;"&amp;$B1112,$A$1:$A1111,$A1112))),"")</f>
        <v/>
      </c>
      <c r="O1112" s="17"/>
      <c r="AC1112" s="14"/>
      <c r="AD1112" s="14"/>
      <c r="AE1112" s="18"/>
      <c r="AH1112" s="19">
        <f t="shared" si="70"/>
        <v>0</v>
      </c>
      <c r="AI1112" s="19">
        <f t="shared" si="71"/>
        <v>180</v>
      </c>
      <c r="AM1112" s="19">
        <f>IF(Abschlüsse[[#This Row],[Ergeb]]="ET","",SQRT(($AF1112-$AK1112)^2+($AG1112-$AL1112)^2))</f>
        <v>0</v>
      </c>
      <c r="AO1112" s="13"/>
      <c r="AP1112" s="13"/>
      <c r="AQ1112" s="19" t="str">
        <f t="shared" si="68"/>
        <v/>
      </c>
      <c r="AU1112" s="19" t="str">
        <f t="shared" si="69"/>
        <v/>
      </c>
    </row>
    <row r="1113" spans="3:47" ht="25.05" customHeight="1">
      <c r="C1113" s="17" t="str">
        <f>IF($A1113="","",IF(VLOOKUP($A1113,Spiele!$A$2:$D$16,3,FALSE)=$B1113,"H","G"))</f>
        <v/>
      </c>
      <c r="D1113" s="17" t="str">
        <f>IF($B1113="","",IF(VLOOKUP($A1113,Spiele!$A$2:$F$16,3,FALSE)=$B1113,VLOOKUP($A1113,Spiele!$A$2:$F$16,4,FALSE),VLOOKUP($A1113,Spiele!$A$2:$F$16,3,FALSE)))</f>
        <v/>
      </c>
      <c r="E1113" s="18">
        <f>IF(Abschlüsse[[#This Row],[Ergeb]]="ET",0,COUNTIFS($A$2:$A1113,$A1113,$B$2:$B1113,$B1113,$L$2:$L1113,"&lt;&gt;ET"))</f>
        <v>0</v>
      </c>
      <c r="F1113" s="11"/>
      <c r="G1113" s="12"/>
      <c r="H1113" s="18">
        <f>COUNTIFS('Rote Karten'!$A$2:$A$4,$A1113,'Rote Karten'!$D$2:$D$4,"&lt;&gt;"&amp;$B1113,'Rote Karten'!$B$2:$B$4,"&lt;"&amp;$F1113,'Rote Karten'!$C$2:$C$4,"&lt;="&amp;$G1113)-COUNTIFS('Rote Karten'!$A$2:$A$4,$A1113,'Rote Karten'!$D$2:$D$4,$B1113,'Rote Karten'!$B$2:$B$4,"&lt;"&amp;$F1113,'Rote Karten'!$C$2:$C$4,"&lt;="&amp;$G1113)</f>
        <v>0</v>
      </c>
      <c r="I1113" s="17" t="str">
        <f>IF(OR($L1113="Tor",$L1113="ET"),_xlfn.IFNA(IF(VLOOKUP($A1113,Spiele!$A$2:$C$16,3,FALSE)=$B1113,COUNTIFS($L$2:$L1113,"Tor",$B$2:$B1113,$B1113,$A$2:$A1113,$A1113)+COUNTIFS($L$2:$L1113,"ET",$B$2:$B1113,$B1113,$A$2:$A1113,$A1113)&amp;":"&amp;COUNTIFS($L$2:$L1113,"Tor",$B$2:$B1113,"&lt;&gt;"&amp;$B1113,$A$2:$A1113,$A1113)+COUNTIFS($L$2:$L1113,"ET",$B$2:$B1113,"&lt;&gt;"&amp;$B1113,$A$2:$A1113,$A1113),COUNTIFS($L$2:$L1113,"Tor",$B$2:$B1113,"&lt;&gt;"&amp;$B1113,$A$2:$A1113,$A1113)+COUNTIFS($L$2:$L1113,"ET",$B$2:$B1113,"&lt;&gt;"&amp;$B1113,$A$2:$A1113,$A1113)&amp;":"&amp;COUNTIFS($L$2:$L1113,"Tor",$B$2:$B1113,$B1113,$A$2:$A1113,$A1113)+COUNTIFS($L$2:$L1113,"ET",$B$2:$B1113,$B1113,$A$2:$A1113,$A1113)),""),"")</f>
        <v/>
      </c>
      <c r="J1113" s="18" t="str">
        <f>_xlfn.IFNA(IF(VLOOKUP($A1113,Spiele!$A$2:$D$16,3,FALSE)=$B1113,(COUNTIFS($L$1:$L1112,"Tor",$B$1:$B1112,$B1113,$A$1:$A1112,$A1113)+COUNTIFS($L$1:$L1112,"ET",$B$1:$B1112,$B1113,$A$1:$A1112,$A1113))-(COUNTIFS($L$1:$L1112,"Tor",$B$1:$B1112,"&lt;&gt;"&amp;$B1113,$A$1:$A1112,$A1113)+COUNTIFS($L$1:$L1112,"ET",$B$1:$B1112,"&lt;&gt;"&amp;$B1113,$A$1:$A1112,$A1113)),(COUNTIFS($L$1:$L1112,"Tor",$B$1:$B1112,$B1113,$A$1:$A1112,$A1113)+COUNTIFS($L$1:$L1112,"ET",$B$1:$B1112,$B1113,$A$1:$A1112,$A1113))-(COUNTIFS($L$1:$L1112,"Tor",$B$1:$B1112,"&lt;&gt;"&amp;$B1113,$A$1:$A1112,$A1113)+COUNTIFS($L$1:$L1112,"ET",$B$1:$B1112,"&lt;&gt;"&amp;$B1113,$A$1:$A1112,$A1113))),"")</f>
        <v/>
      </c>
      <c r="O1113" s="17"/>
      <c r="AC1113" s="14"/>
      <c r="AD1113" s="14"/>
      <c r="AE1113" s="18"/>
      <c r="AH1113" s="19">
        <f t="shared" si="70"/>
        <v>0</v>
      </c>
      <c r="AI1113" s="19">
        <f t="shared" si="71"/>
        <v>180</v>
      </c>
      <c r="AM1113" s="19">
        <f>IF(Abschlüsse[[#This Row],[Ergeb]]="ET","",SQRT(($AF1113-$AK1113)^2+($AG1113-$AL1113)^2))</f>
        <v>0</v>
      </c>
      <c r="AO1113" s="13"/>
      <c r="AP1113" s="13"/>
      <c r="AQ1113" s="19" t="str">
        <f t="shared" si="68"/>
        <v/>
      </c>
      <c r="AU1113" s="19" t="str">
        <f t="shared" si="69"/>
        <v/>
      </c>
    </row>
    <row r="1114" spans="3:47" ht="25.05" customHeight="1">
      <c r="C1114" s="17" t="str">
        <f>IF($A1114="","",IF(VLOOKUP($A1114,Spiele!$A$2:$D$16,3,FALSE)=$B1114,"H","G"))</f>
        <v/>
      </c>
      <c r="D1114" s="17" t="str">
        <f>IF($B1114="","",IF(VLOOKUP($A1114,Spiele!$A$2:$F$16,3,FALSE)=$B1114,VLOOKUP($A1114,Spiele!$A$2:$F$16,4,FALSE),VLOOKUP($A1114,Spiele!$A$2:$F$16,3,FALSE)))</f>
        <v/>
      </c>
      <c r="E1114" s="18">
        <f>IF(Abschlüsse[[#This Row],[Ergeb]]="ET",0,COUNTIFS($A$2:$A1114,$A1114,$B$2:$B1114,$B1114,$L$2:$L1114,"&lt;&gt;ET"))</f>
        <v>0</v>
      </c>
      <c r="F1114" s="11"/>
      <c r="G1114" s="12"/>
      <c r="H1114" s="18">
        <f>COUNTIFS('Rote Karten'!$A$2:$A$4,$A1114,'Rote Karten'!$D$2:$D$4,"&lt;&gt;"&amp;$B1114,'Rote Karten'!$B$2:$B$4,"&lt;"&amp;$F1114,'Rote Karten'!$C$2:$C$4,"&lt;="&amp;$G1114)-COUNTIFS('Rote Karten'!$A$2:$A$4,$A1114,'Rote Karten'!$D$2:$D$4,$B1114,'Rote Karten'!$B$2:$B$4,"&lt;"&amp;$F1114,'Rote Karten'!$C$2:$C$4,"&lt;="&amp;$G1114)</f>
        <v>0</v>
      </c>
      <c r="I1114" s="17" t="str">
        <f>IF(OR($L1114="Tor",$L1114="ET"),_xlfn.IFNA(IF(VLOOKUP($A1114,Spiele!$A$2:$C$16,3,FALSE)=$B1114,COUNTIFS($L$2:$L1114,"Tor",$B$2:$B1114,$B1114,$A$2:$A1114,$A1114)+COUNTIFS($L$2:$L1114,"ET",$B$2:$B1114,$B1114,$A$2:$A1114,$A1114)&amp;":"&amp;COUNTIFS($L$2:$L1114,"Tor",$B$2:$B1114,"&lt;&gt;"&amp;$B1114,$A$2:$A1114,$A1114)+COUNTIFS($L$2:$L1114,"ET",$B$2:$B1114,"&lt;&gt;"&amp;$B1114,$A$2:$A1114,$A1114),COUNTIFS($L$2:$L1114,"Tor",$B$2:$B1114,"&lt;&gt;"&amp;$B1114,$A$2:$A1114,$A1114)+COUNTIFS($L$2:$L1114,"ET",$B$2:$B1114,"&lt;&gt;"&amp;$B1114,$A$2:$A1114,$A1114)&amp;":"&amp;COUNTIFS($L$2:$L1114,"Tor",$B$2:$B1114,$B1114,$A$2:$A1114,$A1114)+COUNTIFS($L$2:$L1114,"ET",$B$2:$B1114,$B1114,$A$2:$A1114,$A1114)),""),"")</f>
        <v/>
      </c>
      <c r="J1114" s="18" t="str">
        <f>_xlfn.IFNA(IF(VLOOKUP($A1114,Spiele!$A$2:$D$16,3,FALSE)=$B1114,(COUNTIFS($L$1:$L1113,"Tor",$B$1:$B1113,$B1114,$A$1:$A1113,$A1114)+COUNTIFS($L$1:$L1113,"ET",$B$1:$B1113,$B1114,$A$1:$A1113,$A1114))-(COUNTIFS($L$1:$L1113,"Tor",$B$1:$B1113,"&lt;&gt;"&amp;$B1114,$A$1:$A1113,$A1114)+COUNTIFS($L$1:$L1113,"ET",$B$1:$B1113,"&lt;&gt;"&amp;$B1114,$A$1:$A1113,$A1114)),(COUNTIFS($L$1:$L1113,"Tor",$B$1:$B1113,$B1114,$A$1:$A1113,$A1114)+COUNTIFS($L$1:$L1113,"ET",$B$1:$B1113,$B1114,$A$1:$A1113,$A1114))-(COUNTIFS($L$1:$L1113,"Tor",$B$1:$B1113,"&lt;&gt;"&amp;$B1114,$A$1:$A1113,$A1114)+COUNTIFS($L$1:$L1113,"ET",$B$1:$B1113,"&lt;&gt;"&amp;$B1114,$A$1:$A1113,$A1114))),"")</f>
        <v/>
      </c>
      <c r="O1114" s="17"/>
      <c r="AC1114" s="14"/>
      <c r="AD1114" s="14"/>
      <c r="AE1114" s="18"/>
      <c r="AH1114" s="19">
        <f t="shared" si="70"/>
        <v>0</v>
      </c>
      <c r="AI1114" s="19">
        <f t="shared" si="71"/>
        <v>180</v>
      </c>
      <c r="AM1114" s="19">
        <f>IF(Abschlüsse[[#This Row],[Ergeb]]="ET","",SQRT(($AF1114-$AK1114)^2+($AG1114-$AL1114)^2))</f>
        <v>0</v>
      </c>
      <c r="AO1114" s="13"/>
      <c r="AP1114" s="13"/>
      <c r="AQ1114" s="19" t="str">
        <f t="shared" si="68"/>
        <v/>
      </c>
      <c r="AU1114" s="19" t="str">
        <f t="shared" si="69"/>
        <v/>
      </c>
    </row>
    <row r="1115" spans="3:47" ht="25.05" customHeight="1">
      <c r="C1115" s="17" t="str">
        <f>IF($A1115="","",IF(VLOOKUP($A1115,Spiele!$A$2:$D$16,3,FALSE)=$B1115,"H","G"))</f>
        <v/>
      </c>
      <c r="D1115" s="17" t="str">
        <f>IF($B1115="","",IF(VLOOKUP($A1115,Spiele!$A$2:$F$16,3,FALSE)=$B1115,VLOOKUP($A1115,Spiele!$A$2:$F$16,4,FALSE),VLOOKUP($A1115,Spiele!$A$2:$F$16,3,FALSE)))</f>
        <v/>
      </c>
      <c r="E1115" s="18">
        <f>IF(Abschlüsse[[#This Row],[Ergeb]]="ET",0,COUNTIFS($A$2:$A1115,$A1115,$B$2:$B1115,$B1115,$L$2:$L1115,"&lt;&gt;ET"))</f>
        <v>0</v>
      </c>
      <c r="F1115" s="11"/>
      <c r="G1115" s="12"/>
      <c r="H1115" s="18">
        <f>COUNTIFS('Rote Karten'!$A$2:$A$4,$A1115,'Rote Karten'!$D$2:$D$4,"&lt;&gt;"&amp;$B1115,'Rote Karten'!$B$2:$B$4,"&lt;"&amp;$F1115,'Rote Karten'!$C$2:$C$4,"&lt;="&amp;$G1115)-COUNTIFS('Rote Karten'!$A$2:$A$4,$A1115,'Rote Karten'!$D$2:$D$4,$B1115,'Rote Karten'!$B$2:$B$4,"&lt;"&amp;$F1115,'Rote Karten'!$C$2:$C$4,"&lt;="&amp;$G1115)</f>
        <v>0</v>
      </c>
      <c r="I1115" s="17" t="str">
        <f>IF(OR($L1115="Tor",$L1115="ET"),_xlfn.IFNA(IF(VLOOKUP($A1115,Spiele!$A$2:$C$16,3,FALSE)=$B1115,COUNTIFS($L$2:$L1115,"Tor",$B$2:$B1115,$B1115,$A$2:$A1115,$A1115)+COUNTIFS($L$2:$L1115,"ET",$B$2:$B1115,$B1115,$A$2:$A1115,$A1115)&amp;":"&amp;COUNTIFS($L$2:$L1115,"Tor",$B$2:$B1115,"&lt;&gt;"&amp;$B1115,$A$2:$A1115,$A1115)+COUNTIFS($L$2:$L1115,"ET",$B$2:$B1115,"&lt;&gt;"&amp;$B1115,$A$2:$A1115,$A1115),COUNTIFS($L$2:$L1115,"Tor",$B$2:$B1115,"&lt;&gt;"&amp;$B1115,$A$2:$A1115,$A1115)+COUNTIFS($L$2:$L1115,"ET",$B$2:$B1115,"&lt;&gt;"&amp;$B1115,$A$2:$A1115,$A1115)&amp;":"&amp;COUNTIFS($L$2:$L1115,"Tor",$B$2:$B1115,$B1115,$A$2:$A1115,$A1115)+COUNTIFS($L$2:$L1115,"ET",$B$2:$B1115,$B1115,$A$2:$A1115,$A1115)),""),"")</f>
        <v/>
      </c>
      <c r="J1115" s="18" t="str">
        <f>_xlfn.IFNA(IF(VLOOKUP($A1115,Spiele!$A$2:$D$16,3,FALSE)=$B1115,(COUNTIFS($L$1:$L1114,"Tor",$B$1:$B1114,$B1115,$A$1:$A1114,$A1115)+COUNTIFS($L$1:$L1114,"ET",$B$1:$B1114,$B1115,$A$1:$A1114,$A1115))-(COUNTIFS($L$1:$L1114,"Tor",$B$1:$B1114,"&lt;&gt;"&amp;$B1115,$A$1:$A1114,$A1115)+COUNTIFS($L$1:$L1114,"ET",$B$1:$B1114,"&lt;&gt;"&amp;$B1115,$A$1:$A1114,$A1115)),(COUNTIFS($L$1:$L1114,"Tor",$B$1:$B1114,$B1115,$A$1:$A1114,$A1115)+COUNTIFS($L$1:$L1114,"ET",$B$1:$B1114,$B1115,$A$1:$A1114,$A1115))-(COUNTIFS($L$1:$L1114,"Tor",$B$1:$B1114,"&lt;&gt;"&amp;$B1115,$A$1:$A1114,$A1115)+COUNTIFS($L$1:$L1114,"ET",$B$1:$B1114,"&lt;&gt;"&amp;$B1115,$A$1:$A1114,$A1115))),"")</f>
        <v/>
      </c>
      <c r="O1115" s="17"/>
      <c r="AC1115" s="14"/>
      <c r="AD1115" s="14"/>
      <c r="AE1115" s="18"/>
      <c r="AH1115" s="19">
        <f t="shared" si="70"/>
        <v>0</v>
      </c>
      <c r="AI1115" s="19">
        <f t="shared" si="71"/>
        <v>180</v>
      </c>
      <c r="AM1115" s="19">
        <f>IF(Abschlüsse[[#This Row],[Ergeb]]="ET","",SQRT(($AF1115-$AK1115)^2+($AG1115-$AL1115)^2))</f>
        <v>0</v>
      </c>
      <c r="AO1115" s="13"/>
      <c r="AP1115" s="13"/>
      <c r="AQ1115" s="19" t="str">
        <f t="shared" si="68"/>
        <v/>
      </c>
      <c r="AU1115" s="19" t="str">
        <f t="shared" si="69"/>
        <v/>
      </c>
    </row>
    <row r="1116" spans="3:47" ht="25.05" customHeight="1">
      <c r="C1116" s="17" t="str">
        <f>IF($A1116="","",IF(VLOOKUP($A1116,Spiele!$A$2:$D$16,3,FALSE)=$B1116,"H","G"))</f>
        <v/>
      </c>
      <c r="D1116" s="17" t="str">
        <f>IF($B1116="","",IF(VLOOKUP($A1116,Spiele!$A$2:$F$16,3,FALSE)=$B1116,VLOOKUP($A1116,Spiele!$A$2:$F$16,4,FALSE),VLOOKUP($A1116,Spiele!$A$2:$F$16,3,FALSE)))</f>
        <v/>
      </c>
      <c r="E1116" s="18">
        <f>IF(Abschlüsse[[#This Row],[Ergeb]]="ET",0,COUNTIFS($A$2:$A1116,$A1116,$B$2:$B1116,$B1116,$L$2:$L1116,"&lt;&gt;ET"))</f>
        <v>0</v>
      </c>
      <c r="F1116" s="11"/>
      <c r="G1116" s="12"/>
      <c r="H1116" s="18">
        <f>COUNTIFS('Rote Karten'!$A$2:$A$4,$A1116,'Rote Karten'!$D$2:$D$4,"&lt;&gt;"&amp;$B1116,'Rote Karten'!$B$2:$B$4,"&lt;"&amp;$F1116,'Rote Karten'!$C$2:$C$4,"&lt;="&amp;$G1116)-COUNTIFS('Rote Karten'!$A$2:$A$4,$A1116,'Rote Karten'!$D$2:$D$4,$B1116,'Rote Karten'!$B$2:$B$4,"&lt;"&amp;$F1116,'Rote Karten'!$C$2:$C$4,"&lt;="&amp;$G1116)</f>
        <v>0</v>
      </c>
      <c r="I1116" s="17" t="str">
        <f>IF(OR($L1116="Tor",$L1116="ET"),_xlfn.IFNA(IF(VLOOKUP($A1116,Spiele!$A$2:$C$16,3,FALSE)=$B1116,COUNTIFS($L$2:$L1116,"Tor",$B$2:$B1116,$B1116,$A$2:$A1116,$A1116)+COUNTIFS($L$2:$L1116,"ET",$B$2:$B1116,$B1116,$A$2:$A1116,$A1116)&amp;":"&amp;COUNTIFS($L$2:$L1116,"Tor",$B$2:$B1116,"&lt;&gt;"&amp;$B1116,$A$2:$A1116,$A1116)+COUNTIFS($L$2:$L1116,"ET",$B$2:$B1116,"&lt;&gt;"&amp;$B1116,$A$2:$A1116,$A1116),COUNTIFS($L$2:$L1116,"Tor",$B$2:$B1116,"&lt;&gt;"&amp;$B1116,$A$2:$A1116,$A1116)+COUNTIFS($L$2:$L1116,"ET",$B$2:$B1116,"&lt;&gt;"&amp;$B1116,$A$2:$A1116,$A1116)&amp;":"&amp;COUNTIFS($L$2:$L1116,"Tor",$B$2:$B1116,$B1116,$A$2:$A1116,$A1116)+COUNTIFS($L$2:$L1116,"ET",$B$2:$B1116,$B1116,$A$2:$A1116,$A1116)),""),"")</f>
        <v/>
      </c>
      <c r="J1116" s="18" t="str">
        <f>_xlfn.IFNA(IF(VLOOKUP($A1116,Spiele!$A$2:$D$16,3,FALSE)=$B1116,(COUNTIFS($L$1:$L1115,"Tor",$B$1:$B1115,$B1116,$A$1:$A1115,$A1116)+COUNTIFS($L$1:$L1115,"ET",$B$1:$B1115,$B1116,$A$1:$A1115,$A1116))-(COUNTIFS($L$1:$L1115,"Tor",$B$1:$B1115,"&lt;&gt;"&amp;$B1116,$A$1:$A1115,$A1116)+COUNTIFS($L$1:$L1115,"ET",$B$1:$B1115,"&lt;&gt;"&amp;$B1116,$A$1:$A1115,$A1116)),(COUNTIFS($L$1:$L1115,"Tor",$B$1:$B1115,$B1116,$A$1:$A1115,$A1116)+COUNTIFS($L$1:$L1115,"ET",$B$1:$B1115,$B1116,$A$1:$A1115,$A1116))-(COUNTIFS($L$1:$L1115,"Tor",$B$1:$B1115,"&lt;&gt;"&amp;$B1116,$A$1:$A1115,$A1116)+COUNTIFS($L$1:$L1115,"ET",$B$1:$B1115,"&lt;&gt;"&amp;$B1116,$A$1:$A1115,$A1116))),"")</f>
        <v/>
      </c>
      <c r="O1116" s="17"/>
      <c r="AC1116" s="14"/>
      <c r="AD1116" s="14"/>
      <c r="AE1116" s="18"/>
      <c r="AH1116" s="19">
        <f t="shared" si="70"/>
        <v>0</v>
      </c>
      <c r="AI1116" s="19">
        <f t="shared" si="71"/>
        <v>180</v>
      </c>
      <c r="AM1116" s="19">
        <f>IF(Abschlüsse[[#This Row],[Ergeb]]="ET","",SQRT(($AF1116-$AK1116)^2+($AG1116-$AL1116)^2))</f>
        <v>0</v>
      </c>
      <c r="AO1116" s="13"/>
      <c r="AP1116" s="13"/>
      <c r="AQ1116" s="19" t="str">
        <f t="shared" ref="AQ1116:AQ1179" si="72">IF(AN1116=0,"",SQRT(($AF1116-$AO1116)^2+($AG1116-$AP1116)^2))</f>
        <v/>
      </c>
      <c r="AU1116" s="19" t="str">
        <f t="shared" ref="AU1116:AU1179" si="73">IF(AR1116=0,"",SQRT(($AF1116-$AS1116)^2+($AG1116-$AT1116)^2))</f>
        <v/>
      </c>
    </row>
    <row r="1117" spans="3:47" ht="25.05" customHeight="1">
      <c r="C1117" s="17" t="str">
        <f>IF($A1117="","",IF(VLOOKUP($A1117,Spiele!$A$2:$D$16,3,FALSE)=$B1117,"H","G"))</f>
        <v/>
      </c>
      <c r="D1117" s="17" t="str">
        <f>IF($B1117="","",IF(VLOOKUP($A1117,Spiele!$A$2:$F$16,3,FALSE)=$B1117,VLOOKUP($A1117,Spiele!$A$2:$F$16,4,FALSE),VLOOKUP($A1117,Spiele!$A$2:$F$16,3,FALSE)))</f>
        <v/>
      </c>
      <c r="E1117" s="18">
        <f>IF(Abschlüsse[[#This Row],[Ergeb]]="ET",0,COUNTIFS($A$2:$A1117,$A1117,$B$2:$B1117,$B1117,$L$2:$L1117,"&lt;&gt;ET"))</f>
        <v>0</v>
      </c>
      <c r="F1117" s="11"/>
      <c r="G1117" s="12"/>
      <c r="H1117" s="18">
        <f>COUNTIFS('Rote Karten'!$A$2:$A$4,$A1117,'Rote Karten'!$D$2:$D$4,"&lt;&gt;"&amp;$B1117,'Rote Karten'!$B$2:$B$4,"&lt;"&amp;$F1117,'Rote Karten'!$C$2:$C$4,"&lt;="&amp;$G1117)-COUNTIFS('Rote Karten'!$A$2:$A$4,$A1117,'Rote Karten'!$D$2:$D$4,$B1117,'Rote Karten'!$B$2:$B$4,"&lt;"&amp;$F1117,'Rote Karten'!$C$2:$C$4,"&lt;="&amp;$G1117)</f>
        <v>0</v>
      </c>
      <c r="I1117" s="17" t="str">
        <f>IF(OR($L1117="Tor",$L1117="ET"),_xlfn.IFNA(IF(VLOOKUP($A1117,Spiele!$A$2:$C$16,3,FALSE)=$B1117,COUNTIFS($L$2:$L1117,"Tor",$B$2:$B1117,$B1117,$A$2:$A1117,$A1117)+COUNTIFS($L$2:$L1117,"ET",$B$2:$B1117,$B1117,$A$2:$A1117,$A1117)&amp;":"&amp;COUNTIFS($L$2:$L1117,"Tor",$B$2:$B1117,"&lt;&gt;"&amp;$B1117,$A$2:$A1117,$A1117)+COUNTIFS($L$2:$L1117,"ET",$B$2:$B1117,"&lt;&gt;"&amp;$B1117,$A$2:$A1117,$A1117),COUNTIFS($L$2:$L1117,"Tor",$B$2:$B1117,"&lt;&gt;"&amp;$B1117,$A$2:$A1117,$A1117)+COUNTIFS($L$2:$L1117,"ET",$B$2:$B1117,"&lt;&gt;"&amp;$B1117,$A$2:$A1117,$A1117)&amp;":"&amp;COUNTIFS($L$2:$L1117,"Tor",$B$2:$B1117,$B1117,$A$2:$A1117,$A1117)+COUNTIFS($L$2:$L1117,"ET",$B$2:$B1117,$B1117,$A$2:$A1117,$A1117)),""),"")</f>
        <v/>
      </c>
      <c r="J1117" s="18" t="str">
        <f>_xlfn.IFNA(IF(VLOOKUP($A1117,Spiele!$A$2:$D$16,3,FALSE)=$B1117,(COUNTIFS($L$1:$L1116,"Tor",$B$1:$B1116,$B1117,$A$1:$A1116,$A1117)+COUNTIFS($L$1:$L1116,"ET",$B$1:$B1116,$B1117,$A$1:$A1116,$A1117))-(COUNTIFS($L$1:$L1116,"Tor",$B$1:$B1116,"&lt;&gt;"&amp;$B1117,$A$1:$A1116,$A1117)+COUNTIFS($L$1:$L1116,"ET",$B$1:$B1116,"&lt;&gt;"&amp;$B1117,$A$1:$A1116,$A1117)),(COUNTIFS($L$1:$L1116,"Tor",$B$1:$B1116,$B1117,$A$1:$A1116,$A1117)+COUNTIFS($L$1:$L1116,"ET",$B$1:$B1116,$B1117,$A$1:$A1116,$A1117))-(COUNTIFS($L$1:$L1116,"Tor",$B$1:$B1116,"&lt;&gt;"&amp;$B1117,$A$1:$A1116,$A1117)+COUNTIFS($L$1:$L1116,"ET",$B$1:$B1116,"&lt;&gt;"&amp;$B1117,$A$1:$A1116,$A1117))),"")</f>
        <v/>
      </c>
      <c r="O1117" s="17"/>
      <c r="AC1117" s="14"/>
      <c r="AD1117" s="14"/>
      <c r="AE1117" s="18"/>
      <c r="AH1117" s="19">
        <f t="shared" si="70"/>
        <v>0</v>
      </c>
      <c r="AI1117" s="19">
        <f t="shared" si="71"/>
        <v>180</v>
      </c>
      <c r="AM1117" s="19">
        <f>IF(Abschlüsse[[#This Row],[Ergeb]]="ET","",SQRT(($AF1117-$AK1117)^2+($AG1117-$AL1117)^2))</f>
        <v>0</v>
      </c>
      <c r="AO1117" s="13"/>
      <c r="AP1117" s="13"/>
      <c r="AQ1117" s="19" t="str">
        <f t="shared" si="72"/>
        <v/>
      </c>
      <c r="AU1117" s="19" t="str">
        <f t="shared" si="73"/>
        <v/>
      </c>
    </row>
    <row r="1118" spans="3:47" ht="25.05" customHeight="1">
      <c r="C1118" s="17" t="str">
        <f>IF($A1118="","",IF(VLOOKUP($A1118,Spiele!$A$2:$D$16,3,FALSE)=$B1118,"H","G"))</f>
        <v/>
      </c>
      <c r="D1118" s="17" t="str">
        <f>IF($B1118="","",IF(VLOOKUP($A1118,Spiele!$A$2:$F$16,3,FALSE)=$B1118,VLOOKUP($A1118,Spiele!$A$2:$F$16,4,FALSE),VLOOKUP($A1118,Spiele!$A$2:$F$16,3,FALSE)))</f>
        <v/>
      </c>
      <c r="E1118" s="18">
        <f>IF(Abschlüsse[[#This Row],[Ergeb]]="ET",0,COUNTIFS($A$2:$A1118,$A1118,$B$2:$B1118,$B1118,$L$2:$L1118,"&lt;&gt;ET"))</f>
        <v>0</v>
      </c>
      <c r="F1118" s="11"/>
      <c r="G1118" s="12"/>
      <c r="H1118" s="18">
        <f>COUNTIFS('Rote Karten'!$A$2:$A$4,$A1118,'Rote Karten'!$D$2:$D$4,"&lt;&gt;"&amp;$B1118,'Rote Karten'!$B$2:$B$4,"&lt;"&amp;$F1118,'Rote Karten'!$C$2:$C$4,"&lt;="&amp;$G1118)-COUNTIFS('Rote Karten'!$A$2:$A$4,$A1118,'Rote Karten'!$D$2:$D$4,$B1118,'Rote Karten'!$B$2:$B$4,"&lt;"&amp;$F1118,'Rote Karten'!$C$2:$C$4,"&lt;="&amp;$G1118)</f>
        <v>0</v>
      </c>
      <c r="I1118" s="17" t="str">
        <f>IF(OR($L1118="Tor",$L1118="ET"),_xlfn.IFNA(IF(VLOOKUP($A1118,Spiele!$A$2:$C$16,3,FALSE)=$B1118,COUNTIFS($L$2:$L1118,"Tor",$B$2:$B1118,$B1118,$A$2:$A1118,$A1118)+COUNTIFS($L$2:$L1118,"ET",$B$2:$B1118,$B1118,$A$2:$A1118,$A1118)&amp;":"&amp;COUNTIFS($L$2:$L1118,"Tor",$B$2:$B1118,"&lt;&gt;"&amp;$B1118,$A$2:$A1118,$A1118)+COUNTIFS($L$2:$L1118,"ET",$B$2:$B1118,"&lt;&gt;"&amp;$B1118,$A$2:$A1118,$A1118),COUNTIFS($L$2:$L1118,"Tor",$B$2:$B1118,"&lt;&gt;"&amp;$B1118,$A$2:$A1118,$A1118)+COUNTIFS($L$2:$L1118,"ET",$B$2:$B1118,"&lt;&gt;"&amp;$B1118,$A$2:$A1118,$A1118)&amp;":"&amp;COUNTIFS($L$2:$L1118,"Tor",$B$2:$B1118,$B1118,$A$2:$A1118,$A1118)+COUNTIFS($L$2:$L1118,"ET",$B$2:$B1118,$B1118,$A$2:$A1118,$A1118)),""),"")</f>
        <v/>
      </c>
      <c r="J1118" s="18" t="str">
        <f>_xlfn.IFNA(IF(VLOOKUP($A1118,Spiele!$A$2:$D$16,3,FALSE)=$B1118,(COUNTIFS($L$1:$L1117,"Tor",$B$1:$B1117,$B1118,$A$1:$A1117,$A1118)+COUNTIFS($L$1:$L1117,"ET",$B$1:$B1117,$B1118,$A$1:$A1117,$A1118))-(COUNTIFS($L$1:$L1117,"Tor",$B$1:$B1117,"&lt;&gt;"&amp;$B1118,$A$1:$A1117,$A1118)+COUNTIFS($L$1:$L1117,"ET",$B$1:$B1117,"&lt;&gt;"&amp;$B1118,$A$1:$A1117,$A1118)),(COUNTIFS($L$1:$L1117,"Tor",$B$1:$B1117,$B1118,$A$1:$A1117,$A1118)+COUNTIFS($L$1:$L1117,"ET",$B$1:$B1117,$B1118,$A$1:$A1117,$A1118))-(COUNTIFS($L$1:$L1117,"Tor",$B$1:$B1117,"&lt;&gt;"&amp;$B1118,$A$1:$A1117,$A1118)+COUNTIFS($L$1:$L1117,"ET",$B$1:$B1117,"&lt;&gt;"&amp;$B1118,$A$1:$A1117,$A1118))),"")</f>
        <v/>
      </c>
      <c r="O1118" s="17"/>
      <c r="AC1118" s="14"/>
      <c r="AD1118" s="14"/>
      <c r="AE1118" s="18"/>
      <c r="AH1118" s="19">
        <f t="shared" si="70"/>
        <v>0</v>
      </c>
      <c r="AI1118" s="19">
        <f t="shared" si="71"/>
        <v>180</v>
      </c>
      <c r="AM1118" s="19">
        <f>IF(Abschlüsse[[#This Row],[Ergeb]]="ET","",SQRT(($AF1118-$AK1118)^2+($AG1118-$AL1118)^2))</f>
        <v>0</v>
      </c>
      <c r="AO1118" s="13"/>
      <c r="AP1118" s="13"/>
      <c r="AQ1118" s="19" t="str">
        <f t="shared" si="72"/>
        <v/>
      </c>
      <c r="AU1118" s="19" t="str">
        <f t="shared" si="73"/>
        <v/>
      </c>
    </row>
    <row r="1119" spans="3:47" ht="25.05" customHeight="1">
      <c r="C1119" s="17" t="str">
        <f>IF($A1119="","",IF(VLOOKUP($A1119,Spiele!$A$2:$D$16,3,FALSE)=$B1119,"H","G"))</f>
        <v/>
      </c>
      <c r="D1119" s="17" t="str">
        <f>IF($B1119="","",IF(VLOOKUP($A1119,Spiele!$A$2:$F$16,3,FALSE)=$B1119,VLOOKUP($A1119,Spiele!$A$2:$F$16,4,FALSE),VLOOKUP($A1119,Spiele!$A$2:$F$16,3,FALSE)))</f>
        <v/>
      </c>
      <c r="E1119" s="18">
        <f>IF(Abschlüsse[[#This Row],[Ergeb]]="ET",0,COUNTIFS($A$2:$A1119,$A1119,$B$2:$B1119,$B1119,$L$2:$L1119,"&lt;&gt;ET"))</f>
        <v>0</v>
      </c>
      <c r="F1119" s="11"/>
      <c r="G1119" s="12"/>
      <c r="H1119" s="18">
        <f>COUNTIFS('Rote Karten'!$A$2:$A$4,$A1119,'Rote Karten'!$D$2:$D$4,"&lt;&gt;"&amp;$B1119,'Rote Karten'!$B$2:$B$4,"&lt;"&amp;$F1119,'Rote Karten'!$C$2:$C$4,"&lt;="&amp;$G1119)-COUNTIFS('Rote Karten'!$A$2:$A$4,$A1119,'Rote Karten'!$D$2:$D$4,$B1119,'Rote Karten'!$B$2:$B$4,"&lt;"&amp;$F1119,'Rote Karten'!$C$2:$C$4,"&lt;="&amp;$G1119)</f>
        <v>0</v>
      </c>
      <c r="I1119" s="17" t="str">
        <f>IF(OR($L1119="Tor",$L1119="ET"),_xlfn.IFNA(IF(VLOOKUP($A1119,Spiele!$A$2:$C$16,3,FALSE)=$B1119,COUNTIFS($L$2:$L1119,"Tor",$B$2:$B1119,$B1119,$A$2:$A1119,$A1119)+COUNTIFS($L$2:$L1119,"ET",$B$2:$B1119,$B1119,$A$2:$A1119,$A1119)&amp;":"&amp;COUNTIFS($L$2:$L1119,"Tor",$B$2:$B1119,"&lt;&gt;"&amp;$B1119,$A$2:$A1119,$A1119)+COUNTIFS($L$2:$L1119,"ET",$B$2:$B1119,"&lt;&gt;"&amp;$B1119,$A$2:$A1119,$A1119),COUNTIFS($L$2:$L1119,"Tor",$B$2:$B1119,"&lt;&gt;"&amp;$B1119,$A$2:$A1119,$A1119)+COUNTIFS($L$2:$L1119,"ET",$B$2:$B1119,"&lt;&gt;"&amp;$B1119,$A$2:$A1119,$A1119)&amp;":"&amp;COUNTIFS($L$2:$L1119,"Tor",$B$2:$B1119,$B1119,$A$2:$A1119,$A1119)+COUNTIFS($L$2:$L1119,"ET",$B$2:$B1119,$B1119,$A$2:$A1119,$A1119)),""),"")</f>
        <v/>
      </c>
      <c r="J1119" s="18" t="str">
        <f>_xlfn.IFNA(IF(VLOOKUP($A1119,Spiele!$A$2:$D$16,3,FALSE)=$B1119,(COUNTIFS($L$1:$L1118,"Tor",$B$1:$B1118,$B1119,$A$1:$A1118,$A1119)+COUNTIFS($L$1:$L1118,"ET",$B$1:$B1118,$B1119,$A$1:$A1118,$A1119))-(COUNTIFS($L$1:$L1118,"Tor",$B$1:$B1118,"&lt;&gt;"&amp;$B1119,$A$1:$A1118,$A1119)+COUNTIFS($L$1:$L1118,"ET",$B$1:$B1118,"&lt;&gt;"&amp;$B1119,$A$1:$A1118,$A1119)),(COUNTIFS($L$1:$L1118,"Tor",$B$1:$B1118,$B1119,$A$1:$A1118,$A1119)+COUNTIFS($L$1:$L1118,"ET",$B$1:$B1118,$B1119,$A$1:$A1118,$A1119))-(COUNTIFS($L$1:$L1118,"Tor",$B$1:$B1118,"&lt;&gt;"&amp;$B1119,$A$1:$A1118,$A1119)+COUNTIFS($L$1:$L1118,"ET",$B$1:$B1118,"&lt;&gt;"&amp;$B1119,$A$1:$A1118,$A1119))),"")</f>
        <v/>
      </c>
      <c r="O1119" s="17"/>
      <c r="AC1119" s="14"/>
      <c r="AD1119" s="14"/>
      <c r="AE1119" s="18"/>
      <c r="AH1119" s="19">
        <f t="shared" si="70"/>
        <v>0</v>
      </c>
      <c r="AI1119" s="19">
        <f t="shared" si="71"/>
        <v>180</v>
      </c>
      <c r="AM1119" s="19">
        <f>IF(Abschlüsse[[#This Row],[Ergeb]]="ET","",SQRT(($AF1119-$AK1119)^2+($AG1119-$AL1119)^2))</f>
        <v>0</v>
      </c>
      <c r="AO1119" s="13"/>
      <c r="AP1119" s="13"/>
      <c r="AQ1119" s="19" t="str">
        <f t="shared" si="72"/>
        <v/>
      </c>
      <c r="AU1119" s="19" t="str">
        <f t="shared" si="73"/>
        <v/>
      </c>
    </row>
    <row r="1120" spans="3:47" ht="25.05" customHeight="1">
      <c r="C1120" s="17" t="str">
        <f>IF($A1120="","",IF(VLOOKUP($A1120,Spiele!$A$2:$D$16,3,FALSE)=$B1120,"H","G"))</f>
        <v/>
      </c>
      <c r="D1120" s="17" t="str">
        <f>IF($B1120="","",IF(VLOOKUP($A1120,Spiele!$A$2:$F$16,3,FALSE)=$B1120,VLOOKUP($A1120,Spiele!$A$2:$F$16,4,FALSE),VLOOKUP($A1120,Spiele!$A$2:$F$16,3,FALSE)))</f>
        <v/>
      </c>
      <c r="E1120" s="18">
        <f>IF(Abschlüsse[[#This Row],[Ergeb]]="ET",0,COUNTIFS($A$2:$A1120,$A1120,$B$2:$B1120,$B1120,$L$2:$L1120,"&lt;&gt;ET"))</f>
        <v>0</v>
      </c>
      <c r="F1120" s="11"/>
      <c r="G1120" s="12"/>
      <c r="H1120" s="18">
        <f>COUNTIFS('Rote Karten'!$A$2:$A$4,$A1120,'Rote Karten'!$D$2:$D$4,"&lt;&gt;"&amp;$B1120,'Rote Karten'!$B$2:$B$4,"&lt;"&amp;$F1120,'Rote Karten'!$C$2:$C$4,"&lt;="&amp;$G1120)-COUNTIFS('Rote Karten'!$A$2:$A$4,$A1120,'Rote Karten'!$D$2:$D$4,$B1120,'Rote Karten'!$B$2:$B$4,"&lt;"&amp;$F1120,'Rote Karten'!$C$2:$C$4,"&lt;="&amp;$G1120)</f>
        <v>0</v>
      </c>
      <c r="I1120" s="17" t="str">
        <f>IF(OR($L1120="Tor",$L1120="ET"),_xlfn.IFNA(IF(VLOOKUP($A1120,Spiele!$A$2:$C$16,3,FALSE)=$B1120,COUNTIFS($L$2:$L1120,"Tor",$B$2:$B1120,$B1120,$A$2:$A1120,$A1120)+COUNTIFS($L$2:$L1120,"ET",$B$2:$B1120,$B1120,$A$2:$A1120,$A1120)&amp;":"&amp;COUNTIFS($L$2:$L1120,"Tor",$B$2:$B1120,"&lt;&gt;"&amp;$B1120,$A$2:$A1120,$A1120)+COUNTIFS($L$2:$L1120,"ET",$B$2:$B1120,"&lt;&gt;"&amp;$B1120,$A$2:$A1120,$A1120),COUNTIFS($L$2:$L1120,"Tor",$B$2:$B1120,"&lt;&gt;"&amp;$B1120,$A$2:$A1120,$A1120)+COUNTIFS($L$2:$L1120,"ET",$B$2:$B1120,"&lt;&gt;"&amp;$B1120,$A$2:$A1120,$A1120)&amp;":"&amp;COUNTIFS($L$2:$L1120,"Tor",$B$2:$B1120,$B1120,$A$2:$A1120,$A1120)+COUNTIFS($L$2:$L1120,"ET",$B$2:$B1120,$B1120,$A$2:$A1120,$A1120)),""),"")</f>
        <v/>
      </c>
      <c r="J1120" s="18" t="str">
        <f>_xlfn.IFNA(IF(VLOOKUP($A1120,Spiele!$A$2:$D$16,3,FALSE)=$B1120,(COUNTIFS($L$1:$L1119,"Tor",$B$1:$B1119,$B1120,$A$1:$A1119,$A1120)+COUNTIFS($L$1:$L1119,"ET",$B$1:$B1119,$B1120,$A$1:$A1119,$A1120))-(COUNTIFS($L$1:$L1119,"Tor",$B$1:$B1119,"&lt;&gt;"&amp;$B1120,$A$1:$A1119,$A1120)+COUNTIFS($L$1:$L1119,"ET",$B$1:$B1119,"&lt;&gt;"&amp;$B1120,$A$1:$A1119,$A1120)),(COUNTIFS($L$1:$L1119,"Tor",$B$1:$B1119,$B1120,$A$1:$A1119,$A1120)+COUNTIFS($L$1:$L1119,"ET",$B$1:$B1119,$B1120,$A$1:$A1119,$A1120))-(COUNTIFS($L$1:$L1119,"Tor",$B$1:$B1119,"&lt;&gt;"&amp;$B1120,$A$1:$A1119,$A1120)+COUNTIFS($L$1:$L1119,"ET",$B$1:$B1119,"&lt;&gt;"&amp;$B1120,$A$1:$A1119,$A1120))),"")</f>
        <v/>
      </c>
      <c r="O1120" s="17"/>
      <c r="AC1120" s="14"/>
      <c r="AD1120" s="14"/>
      <c r="AE1120" s="18"/>
      <c r="AH1120" s="19">
        <f t="shared" si="70"/>
        <v>0</v>
      </c>
      <c r="AI1120" s="19">
        <f t="shared" si="71"/>
        <v>180</v>
      </c>
      <c r="AM1120" s="19">
        <f>IF(Abschlüsse[[#This Row],[Ergeb]]="ET","",SQRT(($AF1120-$AK1120)^2+($AG1120-$AL1120)^2))</f>
        <v>0</v>
      </c>
      <c r="AO1120" s="13"/>
      <c r="AP1120" s="13"/>
      <c r="AQ1120" s="19" t="str">
        <f t="shared" si="72"/>
        <v/>
      </c>
      <c r="AU1120" s="19" t="str">
        <f t="shared" si="73"/>
        <v/>
      </c>
    </row>
    <row r="1121" spans="3:47" ht="25.05" customHeight="1">
      <c r="C1121" s="17" t="str">
        <f>IF($A1121="","",IF(VLOOKUP($A1121,Spiele!$A$2:$D$16,3,FALSE)=$B1121,"H","G"))</f>
        <v/>
      </c>
      <c r="D1121" s="17" t="str">
        <f>IF($B1121="","",IF(VLOOKUP($A1121,Spiele!$A$2:$F$16,3,FALSE)=$B1121,VLOOKUP($A1121,Spiele!$A$2:$F$16,4,FALSE),VLOOKUP($A1121,Spiele!$A$2:$F$16,3,FALSE)))</f>
        <v/>
      </c>
      <c r="E1121" s="18">
        <f>IF(Abschlüsse[[#This Row],[Ergeb]]="ET",0,COUNTIFS($A$2:$A1121,$A1121,$B$2:$B1121,$B1121,$L$2:$L1121,"&lt;&gt;ET"))</f>
        <v>0</v>
      </c>
      <c r="F1121" s="11"/>
      <c r="G1121" s="12"/>
      <c r="H1121" s="18">
        <f>COUNTIFS('Rote Karten'!$A$2:$A$4,$A1121,'Rote Karten'!$D$2:$D$4,"&lt;&gt;"&amp;$B1121,'Rote Karten'!$B$2:$B$4,"&lt;"&amp;$F1121,'Rote Karten'!$C$2:$C$4,"&lt;="&amp;$G1121)-COUNTIFS('Rote Karten'!$A$2:$A$4,$A1121,'Rote Karten'!$D$2:$D$4,$B1121,'Rote Karten'!$B$2:$B$4,"&lt;"&amp;$F1121,'Rote Karten'!$C$2:$C$4,"&lt;="&amp;$G1121)</f>
        <v>0</v>
      </c>
      <c r="I1121" s="17" t="str">
        <f>IF(OR($L1121="Tor",$L1121="ET"),_xlfn.IFNA(IF(VLOOKUP($A1121,Spiele!$A$2:$C$16,3,FALSE)=$B1121,COUNTIFS($L$2:$L1121,"Tor",$B$2:$B1121,$B1121,$A$2:$A1121,$A1121)+COUNTIFS($L$2:$L1121,"ET",$B$2:$B1121,$B1121,$A$2:$A1121,$A1121)&amp;":"&amp;COUNTIFS($L$2:$L1121,"Tor",$B$2:$B1121,"&lt;&gt;"&amp;$B1121,$A$2:$A1121,$A1121)+COUNTIFS($L$2:$L1121,"ET",$B$2:$B1121,"&lt;&gt;"&amp;$B1121,$A$2:$A1121,$A1121),COUNTIFS($L$2:$L1121,"Tor",$B$2:$B1121,"&lt;&gt;"&amp;$B1121,$A$2:$A1121,$A1121)+COUNTIFS($L$2:$L1121,"ET",$B$2:$B1121,"&lt;&gt;"&amp;$B1121,$A$2:$A1121,$A1121)&amp;":"&amp;COUNTIFS($L$2:$L1121,"Tor",$B$2:$B1121,$B1121,$A$2:$A1121,$A1121)+COUNTIFS($L$2:$L1121,"ET",$B$2:$B1121,$B1121,$A$2:$A1121,$A1121)),""),"")</f>
        <v/>
      </c>
      <c r="J1121" s="18" t="str">
        <f>_xlfn.IFNA(IF(VLOOKUP($A1121,Spiele!$A$2:$D$16,3,FALSE)=$B1121,(COUNTIFS($L$1:$L1120,"Tor",$B$1:$B1120,$B1121,$A$1:$A1120,$A1121)+COUNTIFS($L$1:$L1120,"ET",$B$1:$B1120,$B1121,$A$1:$A1120,$A1121))-(COUNTIFS($L$1:$L1120,"Tor",$B$1:$B1120,"&lt;&gt;"&amp;$B1121,$A$1:$A1120,$A1121)+COUNTIFS($L$1:$L1120,"ET",$B$1:$B1120,"&lt;&gt;"&amp;$B1121,$A$1:$A1120,$A1121)),(COUNTIFS($L$1:$L1120,"Tor",$B$1:$B1120,$B1121,$A$1:$A1120,$A1121)+COUNTIFS($L$1:$L1120,"ET",$B$1:$B1120,$B1121,$A$1:$A1120,$A1121))-(COUNTIFS($L$1:$L1120,"Tor",$B$1:$B1120,"&lt;&gt;"&amp;$B1121,$A$1:$A1120,$A1121)+COUNTIFS($L$1:$L1120,"ET",$B$1:$B1120,"&lt;&gt;"&amp;$B1121,$A$1:$A1120,$A1121))),"")</f>
        <v/>
      </c>
      <c r="O1121" s="17"/>
      <c r="AC1121" s="14"/>
      <c r="AD1121" s="14"/>
      <c r="AE1121" s="18"/>
      <c r="AH1121" s="19">
        <f t="shared" si="70"/>
        <v>0</v>
      </c>
      <c r="AI1121" s="19">
        <f t="shared" si="71"/>
        <v>180</v>
      </c>
      <c r="AM1121" s="19">
        <f>IF(Abschlüsse[[#This Row],[Ergeb]]="ET","",SQRT(($AF1121-$AK1121)^2+($AG1121-$AL1121)^2))</f>
        <v>0</v>
      </c>
      <c r="AO1121" s="13"/>
      <c r="AP1121" s="13"/>
      <c r="AQ1121" s="19" t="str">
        <f t="shared" si="72"/>
        <v/>
      </c>
      <c r="AU1121" s="19" t="str">
        <f t="shared" si="73"/>
        <v/>
      </c>
    </row>
    <row r="1122" spans="3:47" ht="25.05" customHeight="1">
      <c r="C1122" s="17" t="str">
        <f>IF($A1122="","",IF(VLOOKUP($A1122,Spiele!$A$2:$D$16,3,FALSE)=$B1122,"H","G"))</f>
        <v/>
      </c>
      <c r="D1122" s="17" t="str">
        <f>IF($B1122="","",IF(VLOOKUP($A1122,Spiele!$A$2:$F$16,3,FALSE)=$B1122,VLOOKUP($A1122,Spiele!$A$2:$F$16,4,FALSE),VLOOKUP($A1122,Spiele!$A$2:$F$16,3,FALSE)))</f>
        <v/>
      </c>
      <c r="E1122" s="18">
        <f>IF(Abschlüsse[[#This Row],[Ergeb]]="ET",0,COUNTIFS($A$2:$A1122,$A1122,$B$2:$B1122,$B1122,$L$2:$L1122,"&lt;&gt;ET"))</f>
        <v>0</v>
      </c>
      <c r="F1122" s="11"/>
      <c r="G1122" s="12"/>
      <c r="H1122" s="18">
        <f>COUNTIFS('Rote Karten'!$A$2:$A$4,$A1122,'Rote Karten'!$D$2:$D$4,"&lt;&gt;"&amp;$B1122,'Rote Karten'!$B$2:$B$4,"&lt;"&amp;$F1122,'Rote Karten'!$C$2:$C$4,"&lt;="&amp;$G1122)-COUNTIFS('Rote Karten'!$A$2:$A$4,$A1122,'Rote Karten'!$D$2:$D$4,$B1122,'Rote Karten'!$B$2:$B$4,"&lt;"&amp;$F1122,'Rote Karten'!$C$2:$C$4,"&lt;="&amp;$G1122)</f>
        <v>0</v>
      </c>
      <c r="I1122" s="17" t="str">
        <f>IF(OR($L1122="Tor",$L1122="ET"),_xlfn.IFNA(IF(VLOOKUP($A1122,Spiele!$A$2:$C$16,3,FALSE)=$B1122,COUNTIFS($L$2:$L1122,"Tor",$B$2:$B1122,$B1122,$A$2:$A1122,$A1122)+COUNTIFS($L$2:$L1122,"ET",$B$2:$B1122,$B1122,$A$2:$A1122,$A1122)&amp;":"&amp;COUNTIFS($L$2:$L1122,"Tor",$B$2:$B1122,"&lt;&gt;"&amp;$B1122,$A$2:$A1122,$A1122)+COUNTIFS($L$2:$L1122,"ET",$B$2:$B1122,"&lt;&gt;"&amp;$B1122,$A$2:$A1122,$A1122),COUNTIFS($L$2:$L1122,"Tor",$B$2:$B1122,"&lt;&gt;"&amp;$B1122,$A$2:$A1122,$A1122)+COUNTIFS($L$2:$L1122,"ET",$B$2:$B1122,"&lt;&gt;"&amp;$B1122,$A$2:$A1122,$A1122)&amp;":"&amp;COUNTIFS($L$2:$L1122,"Tor",$B$2:$B1122,$B1122,$A$2:$A1122,$A1122)+COUNTIFS($L$2:$L1122,"ET",$B$2:$B1122,$B1122,$A$2:$A1122,$A1122)),""),"")</f>
        <v/>
      </c>
      <c r="J1122" s="18" t="str">
        <f>_xlfn.IFNA(IF(VLOOKUP($A1122,Spiele!$A$2:$D$16,3,FALSE)=$B1122,(COUNTIFS($L$1:$L1121,"Tor",$B$1:$B1121,$B1122,$A$1:$A1121,$A1122)+COUNTIFS($L$1:$L1121,"ET",$B$1:$B1121,$B1122,$A$1:$A1121,$A1122))-(COUNTIFS($L$1:$L1121,"Tor",$B$1:$B1121,"&lt;&gt;"&amp;$B1122,$A$1:$A1121,$A1122)+COUNTIFS($L$1:$L1121,"ET",$B$1:$B1121,"&lt;&gt;"&amp;$B1122,$A$1:$A1121,$A1122)),(COUNTIFS($L$1:$L1121,"Tor",$B$1:$B1121,$B1122,$A$1:$A1121,$A1122)+COUNTIFS($L$1:$L1121,"ET",$B$1:$B1121,$B1122,$A$1:$A1121,$A1122))-(COUNTIFS($L$1:$L1121,"Tor",$B$1:$B1121,"&lt;&gt;"&amp;$B1122,$A$1:$A1121,$A1122)+COUNTIFS($L$1:$L1121,"ET",$B$1:$B1121,"&lt;&gt;"&amp;$B1122,$A$1:$A1121,$A1122))),"")</f>
        <v/>
      </c>
      <c r="O1122" s="17"/>
      <c r="AC1122" s="14"/>
      <c r="AD1122" s="14"/>
      <c r="AE1122" s="18"/>
      <c r="AH1122" s="19">
        <f t="shared" si="70"/>
        <v>0</v>
      </c>
      <c r="AI1122" s="19">
        <f t="shared" si="71"/>
        <v>180</v>
      </c>
      <c r="AM1122" s="19">
        <f>IF(Abschlüsse[[#This Row],[Ergeb]]="ET","",SQRT(($AF1122-$AK1122)^2+($AG1122-$AL1122)^2))</f>
        <v>0</v>
      </c>
      <c r="AO1122" s="13"/>
      <c r="AP1122" s="13"/>
      <c r="AQ1122" s="19" t="str">
        <f t="shared" si="72"/>
        <v/>
      </c>
      <c r="AU1122" s="19" t="str">
        <f t="shared" si="73"/>
        <v/>
      </c>
    </row>
    <row r="1123" spans="3:47" ht="25.05" customHeight="1">
      <c r="C1123" s="17" t="str">
        <f>IF($A1123="","",IF(VLOOKUP($A1123,Spiele!$A$2:$D$16,3,FALSE)=$B1123,"H","G"))</f>
        <v/>
      </c>
      <c r="D1123" s="17" t="str">
        <f>IF($B1123="","",IF(VLOOKUP($A1123,Spiele!$A$2:$F$16,3,FALSE)=$B1123,VLOOKUP($A1123,Spiele!$A$2:$F$16,4,FALSE),VLOOKUP($A1123,Spiele!$A$2:$F$16,3,FALSE)))</f>
        <v/>
      </c>
      <c r="E1123" s="18">
        <f>IF(Abschlüsse[[#This Row],[Ergeb]]="ET",0,COUNTIFS($A$2:$A1123,$A1123,$B$2:$B1123,$B1123,$L$2:$L1123,"&lt;&gt;ET"))</f>
        <v>0</v>
      </c>
      <c r="F1123" s="11"/>
      <c r="G1123" s="12"/>
      <c r="H1123" s="18">
        <f>COUNTIFS('Rote Karten'!$A$2:$A$4,$A1123,'Rote Karten'!$D$2:$D$4,"&lt;&gt;"&amp;$B1123,'Rote Karten'!$B$2:$B$4,"&lt;"&amp;$F1123,'Rote Karten'!$C$2:$C$4,"&lt;="&amp;$G1123)-COUNTIFS('Rote Karten'!$A$2:$A$4,$A1123,'Rote Karten'!$D$2:$D$4,$B1123,'Rote Karten'!$B$2:$B$4,"&lt;"&amp;$F1123,'Rote Karten'!$C$2:$C$4,"&lt;="&amp;$G1123)</f>
        <v>0</v>
      </c>
      <c r="I1123" s="17" t="str">
        <f>IF(OR($L1123="Tor",$L1123="ET"),_xlfn.IFNA(IF(VLOOKUP($A1123,Spiele!$A$2:$C$16,3,FALSE)=$B1123,COUNTIFS($L$2:$L1123,"Tor",$B$2:$B1123,$B1123,$A$2:$A1123,$A1123)+COUNTIFS($L$2:$L1123,"ET",$B$2:$B1123,$B1123,$A$2:$A1123,$A1123)&amp;":"&amp;COUNTIFS($L$2:$L1123,"Tor",$B$2:$B1123,"&lt;&gt;"&amp;$B1123,$A$2:$A1123,$A1123)+COUNTIFS($L$2:$L1123,"ET",$B$2:$B1123,"&lt;&gt;"&amp;$B1123,$A$2:$A1123,$A1123),COUNTIFS($L$2:$L1123,"Tor",$B$2:$B1123,"&lt;&gt;"&amp;$B1123,$A$2:$A1123,$A1123)+COUNTIFS($L$2:$L1123,"ET",$B$2:$B1123,"&lt;&gt;"&amp;$B1123,$A$2:$A1123,$A1123)&amp;":"&amp;COUNTIFS($L$2:$L1123,"Tor",$B$2:$B1123,$B1123,$A$2:$A1123,$A1123)+COUNTIFS($L$2:$L1123,"ET",$B$2:$B1123,$B1123,$A$2:$A1123,$A1123)),""),"")</f>
        <v/>
      </c>
      <c r="J1123" s="18" t="str">
        <f>_xlfn.IFNA(IF(VLOOKUP($A1123,Spiele!$A$2:$D$16,3,FALSE)=$B1123,(COUNTIFS($L$1:$L1122,"Tor",$B$1:$B1122,$B1123,$A$1:$A1122,$A1123)+COUNTIFS($L$1:$L1122,"ET",$B$1:$B1122,$B1123,$A$1:$A1122,$A1123))-(COUNTIFS($L$1:$L1122,"Tor",$B$1:$B1122,"&lt;&gt;"&amp;$B1123,$A$1:$A1122,$A1123)+COUNTIFS($L$1:$L1122,"ET",$B$1:$B1122,"&lt;&gt;"&amp;$B1123,$A$1:$A1122,$A1123)),(COUNTIFS($L$1:$L1122,"Tor",$B$1:$B1122,$B1123,$A$1:$A1122,$A1123)+COUNTIFS($L$1:$L1122,"ET",$B$1:$B1122,$B1123,$A$1:$A1122,$A1123))-(COUNTIFS($L$1:$L1122,"Tor",$B$1:$B1122,"&lt;&gt;"&amp;$B1123,$A$1:$A1122,$A1123)+COUNTIFS($L$1:$L1122,"ET",$B$1:$B1122,"&lt;&gt;"&amp;$B1123,$A$1:$A1122,$A1123))),"")</f>
        <v/>
      </c>
      <c r="O1123" s="17"/>
      <c r="AC1123" s="14"/>
      <c r="AD1123" s="14"/>
      <c r="AE1123" s="18"/>
      <c r="AH1123" s="19">
        <f t="shared" si="70"/>
        <v>0</v>
      </c>
      <c r="AI1123" s="19">
        <f t="shared" si="71"/>
        <v>180</v>
      </c>
      <c r="AM1123" s="19">
        <f>IF(Abschlüsse[[#This Row],[Ergeb]]="ET","",SQRT(($AF1123-$AK1123)^2+($AG1123-$AL1123)^2))</f>
        <v>0</v>
      </c>
      <c r="AO1123" s="13"/>
      <c r="AP1123" s="13"/>
      <c r="AQ1123" s="19" t="str">
        <f t="shared" si="72"/>
        <v/>
      </c>
      <c r="AU1123" s="19" t="str">
        <f t="shared" si="73"/>
        <v/>
      </c>
    </row>
    <row r="1124" spans="3:47" ht="25.05" customHeight="1">
      <c r="C1124" s="17" t="str">
        <f>IF($A1124="","",IF(VLOOKUP($A1124,Spiele!$A$2:$D$16,3,FALSE)=$B1124,"H","G"))</f>
        <v/>
      </c>
      <c r="D1124" s="17" t="str">
        <f>IF($B1124="","",IF(VLOOKUP($A1124,Spiele!$A$2:$F$16,3,FALSE)=$B1124,VLOOKUP($A1124,Spiele!$A$2:$F$16,4,FALSE),VLOOKUP($A1124,Spiele!$A$2:$F$16,3,FALSE)))</f>
        <v/>
      </c>
      <c r="E1124" s="18">
        <f>IF(Abschlüsse[[#This Row],[Ergeb]]="ET",0,COUNTIFS($A$2:$A1124,$A1124,$B$2:$B1124,$B1124,$L$2:$L1124,"&lt;&gt;ET"))</f>
        <v>0</v>
      </c>
      <c r="F1124" s="11"/>
      <c r="G1124" s="12"/>
      <c r="H1124" s="18">
        <f>COUNTIFS('Rote Karten'!$A$2:$A$4,$A1124,'Rote Karten'!$D$2:$D$4,"&lt;&gt;"&amp;$B1124,'Rote Karten'!$B$2:$B$4,"&lt;"&amp;$F1124,'Rote Karten'!$C$2:$C$4,"&lt;="&amp;$G1124)-COUNTIFS('Rote Karten'!$A$2:$A$4,$A1124,'Rote Karten'!$D$2:$D$4,$B1124,'Rote Karten'!$B$2:$B$4,"&lt;"&amp;$F1124,'Rote Karten'!$C$2:$C$4,"&lt;="&amp;$G1124)</f>
        <v>0</v>
      </c>
      <c r="I1124" s="17" t="str">
        <f>IF(OR($L1124="Tor",$L1124="ET"),_xlfn.IFNA(IF(VLOOKUP($A1124,Spiele!$A$2:$C$16,3,FALSE)=$B1124,COUNTIFS($L$2:$L1124,"Tor",$B$2:$B1124,$B1124,$A$2:$A1124,$A1124)+COUNTIFS($L$2:$L1124,"ET",$B$2:$B1124,$B1124,$A$2:$A1124,$A1124)&amp;":"&amp;COUNTIFS($L$2:$L1124,"Tor",$B$2:$B1124,"&lt;&gt;"&amp;$B1124,$A$2:$A1124,$A1124)+COUNTIFS($L$2:$L1124,"ET",$B$2:$B1124,"&lt;&gt;"&amp;$B1124,$A$2:$A1124,$A1124),COUNTIFS($L$2:$L1124,"Tor",$B$2:$B1124,"&lt;&gt;"&amp;$B1124,$A$2:$A1124,$A1124)+COUNTIFS($L$2:$L1124,"ET",$B$2:$B1124,"&lt;&gt;"&amp;$B1124,$A$2:$A1124,$A1124)&amp;":"&amp;COUNTIFS($L$2:$L1124,"Tor",$B$2:$B1124,$B1124,$A$2:$A1124,$A1124)+COUNTIFS($L$2:$L1124,"ET",$B$2:$B1124,$B1124,$A$2:$A1124,$A1124)),""),"")</f>
        <v/>
      </c>
      <c r="J1124" s="18" t="str">
        <f>_xlfn.IFNA(IF(VLOOKUP($A1124,Spiele!$A$2:$D$16,3,FALSE)=$B1124,(COUNTIFS($L$1:$L1123,"Tor",$B$1:$B1123,$B1124,$A$1:$A1123,$A1124)+COUNTIFS($L$1:$L1123,"ET",$B$1:$B1123,$B1124,$A$1:$A1123,$A1124))-(COUNTIFS($L$1:$L1123,"Tor",$B$1:$B1123,"&lt;&gt;"&amp;$B1124,$A$1:$A1123,$A1124)+COUNTIFS($L$1:$L1123,"ET",$B$1:$B1123,"&lt;&gt;"&amp;$B1124,$A$1:$A1123,$A1124)),(COUNTIFS($L$1:$L1123,"Tor",$B$1:$B1123,$B1124,$A$1:$A1123,$A1124)+COUNTIFS($L$1:$L1123,"ET",$B$1:$B1123,$B1124,$A$1:$A1123,$A1124))-(COUNTIFS($L$1:$L1123,"Tor",$B$1:$B1123,"&lt;&gt;"&amp;$B1124,$A$1:$A1123,$A1124)+COUNTIFS($L$1:$L1123,"ET",$B$1:$B1123,"&lt;&gt;"&amp;$B1124,$A$1:$A1123,$A1124))),"")</f>
        <v/>
      </c>
      <c r="O1124" s="17"/>
      <c r="AC1124" s="14"/>
      <c r="AD1124" s="14"/>
      <c r="AE1124" s="18"/>
      <c r="AH1124" s="19">
        <f t="shared" si="70"/>
        <v>0</v>
      </c>
      <c r="AI1124" s="19">
        <f t="shared" si="71"/>
        <v>180</v>
      </c>
      <c r="AM1124" s="19">
        <f>IF(Abschlüsse[[#This Row],[Ergeb]]="ET","",SQRT(($AF1124-$AK1124)^2+($AG1124-$AL1124)^2))</f>
        <v>0</v>
      </c>
      <c r="AO1124" s="13"/>
      <c r="AP1124" s="13"/>
      <c r="AQ1124" s="19" t="str">
        <f t="shared" si="72"/>
        <v/>
      </c>
      <c r="AU1124" s="19" t="str">
        <f t="shared" si="73"/>
        <v/>
      </c>
    </row>
    <row r="1125" spans="3:47" ht="25.05" customHeight="1">
      <c r="C1125" s="17" t="str">
        <f>IF($A1125="","",IF(VLOOKUP($A1125,Spiele!$A$2:$D$16,3,FALSE)=$B1125,"H","G"))</f>
        <v/>
      </c>
      <c r="D1125" s="17" t="str">
        <f>IF($B1125="","",IF(VLOOKUP($A1125,Spiele!$A$2:$F$16,3,FALSE)=$B1125,VLOOKUP($A1125,Spiele!$A$2:$F$16,4,FALSE),VLOOKUP($A1125,Spiele!$A$2:$F$16,3,FALSE)))</f>
        <v/>
      </c>
      <c r="E1125" s="18">
        <f>IF(Abschlüsse[[#This Row],[Ergeb]]="ET",0,COUNTIFS($A$2:$A1125,$A1125,$B$2:$B1125,$B1125,$L$2:$L1125,"&lt;&gt;ET"))</f>
        <v>0</v>
      </c>
      <c r="F1125" s="11"/>
      <c r="G1125" s="12"/>
      <c r="H1125" s="18">
        <f>COUNTIFS('Rote Karten'!$A$2:$A$4,$A1125,'Rote Karten'!$D$2:$D$4,"&lt;&gt;"&amp;$B1125,'Rote Karten'!$B$2:$B$4,"&lt;"&amp;$F1125,'Rote Karten'!$C$2:$C$4,"&lt;="&amp;$G1125)-COUNTIFS('Rote Karten'!$A$2:$A$4,$A1125,'Rote Karten'!$D$2:$D$4,$B1125,'Rote Karten'!$B$2:$B$4,"&lt;"&amp;$F1125,'Rote Karten'!$C$2:$C$4,"&lt;="&amp;$G1125)</f>
        <v>0</v>
      </c>
      <c r="I1125" s="17" t="str">
        <f>IF(OR($L1125="Tor",$L1125="ET"),_xlfn.IFNA(IF(VLOOKUP($A1125,Spiele!$A$2:$C$16,3,FALSE)=$B1125,COUNTIFS($L$2:$L1125,"Tor",$B$2:$B1125,$B1125,$A$2:$A1125,$A1125)+COUNTIFS($L$2:$L1125,"ET",$B$2:$B1125,$B1125,$A$2:$A1125,$A1125)&amp;":"&amp;COUNTIFS($L$2:$L1125,"Tor",$B$2:$B1125,"&lt;&gt;"&amp;$B1125,$A$2:$A1125,$A1125)+COUNTIFS($L$2:$L1125,"ET",$B$2:$B1125,"&lt;&gt;"&amp;$B1125,$A$2:$A1125,$A1125),COUNTIFS($L$2:$L1125,"Tor",$B$2:$B1125,"&lt;&gt;"&amp;$B1125,$A$2:$A1125,$A1125)+COUNTIFS($L$2:$L1125,"ET",$B$2:$B1125,"&lt;&gt;"&amp;$B1125,$A$2:$A1125,$A1125)&amp;":"&amp;COUNTIFS($L$2:$L1125,"Tor",$B$2:$B1125,$B1125,$A$2:$A1125,$A1125)+COUNTIFS($L$2:$L1125,"ET",$B$2:$B1125,$B1125,$A$2:$A1125,$A1125)),""),"")</f>
        <v/>
      </c>
      <c r="J1125" s="18" t="str">
        <f>_xlfn.IFNA(IF(VLOOKUP($A1125,Spiele!$A$2:$D$16,3,FALSE)=$B1125,(COUNTIFS($L$1:$L1124,"Tor",$B$1:$B1124,$B1125,$A$1:$A1124,$A1125)+COUNTIFS($L$1:$L1124,"ET",$B$1:$B1124,$B1125,$A$1:$A1124,$A1125))-(COUNTIFS($L$1:$L1124,"Tor",$B$1:$B1124,"&lt;&gt;"&amp;$B1125,$A$1:$A1124,$A1125)+COUNTIFS($L$1:$L1124,"ET",$B$1:$B1124,"&lt;&gt;"&amp;$B1125,$A$1:$A1124,$A1125)),(COUNTIFS($L$1:$L1124,"Tor",$B$1:$B1124,$B1125,$A$1:$A1124,$A1125)+COUNTIFS($L$1:$L1124,"ET",$B$1:$B1124,$B1125,$A$1:$A1124,$A1125))-(COUNTIFS($L$1:$L1124,"Tor",$B$1:$B1124,"&lt;&gt;"&amp;$B1125,$A$1:$A1124,$A1125)+COUNTIFS($L$1:$L1124,"ET",$B$1:$B1124,"&lt;&gt;"&amp;$B1125,$A$1:$A1124,$A1125))),"")</f>
        <v/>
      </c>
      <c r="O1125" s="17"/>
      <c r="AC1125" s="14"/>
      <c r="AD1125" s="14"/>
      <c r="AE1125" s="18"/>
      <c r="AH1125" s="19">
        <f t="shared" si="70"/>
        <v>0</v>
      </c>
      <c r="AI1125" s="19">
        <f t="shared" si="71"/>
        <v>180</v>
      </c>
      <c r="AM1125" s="19">
        <f>IF(Abschlüsse[[#This Row],[Ergeb]]="ET","",SQRT(($AF1125-$AK1125)^2+($AG1125-$AL1125)^2))</f>
        <v>0</v>
      </c>
      <c r="AO1125" s="13"/>
      <c r="AP1125" s="13"/>
      <c r="AQ1125" s="19" t="str">
        <f t="shared" si="72"/>
        <v/>
      </c>
      <c r="AU1125" s="19" t="str">
        <f t="shared" si="73"/>
        <v/>
      </c>
    </row>
    <row r="1126" spans="3:47" ht="25.05" customHeight="1">
      <c r="C1126" s="17" t="str">
        <f>IF($A1126="","",IF(VLOOKUP($A1126,Spiele!$A$2:$D$16,3,FALSE)=$B1126,"H","G"))</f>
        <v/>
      </c>
      <c r="D1126" s="17" t="str">
        <f>IF($B1126="","",IF(VLOOKUP($A1126,Spiele!$A$2:$F$16,3,FALSE)=$B1126,VLOOKUP($A1126,Spiele!$A$2:$F$16,4,FALSE),VLOOKUP($A1126,Spiele!$A$2:$F$16,3,FALSE)))</f>
        <v/>
      </c>
      <c r="E1126" s="18">
        <f>IF(Abschlüsse[[#This Row],[Ergeb]]="ET",0,COUNTIFS($A$2:$A1126,$A1126,$B$2:$B1126,$B1126,$L$2:$L1126,"&lt;&gt;ET"))</f>
        <v>0</v>
      </c>
      <c r="F1126" s="11"/>
      <c r="G1126" s="12"/>
      <c r="H1126" s="18">
        <f>COUNTIFS('Rote Karten'!$A$2:$A$4,$A1126,'Rote Karten'!$D$2:$D$4,"&lt;&gt;"&amp;$B1126,'Rote Karten'!$B$2:$B$4,"&lt;"&amp;$F1126,'Rote Karten'!$C$2:$C$4,"&lt;="&amp;$G1126)-COUNTIFS('Rote Karten'!$A$2:$A$4,$A1126,'Rote Karten'!$D$2:$D$4,$B1126,'Rote Karten'!$B$2:$B$4,"&lt;"&amp;$F1126,'Rote Karten'!$C$2:$C$4,"&lt;="&amp;$G1126)</f>
        <v>0</v>
      </c>
      <c r="I1126" s="17" t="str">
        <f>IF(OR($L1126="Tor",$L1126="ET"),_xlfn.IFNA(IF(VLOOKUP($A1126,Spiele!$A$2:$C$16,3,FALSE)=$B1126,COUNTIFS($L$2:$L1126,"Tor",$B$2:$B1126,$B1126,$A$2:$A1126,$A1126)+COUNTIFS($L$2:$L1126,"ET",$B$2:$B1126,$B1126,$A$2:$A1126,$A1126)&amp;":"&amp;COUNTIFS($L$2:$L1126,"Tor",$B$2:$B1126,"&lt;&gt;"&amp;$B1126,$A$2:$A1126,$A1126)+COUNTIFS($L$2:$L1126,"ET",$B$2:$B1126,"&lt;&gt;"&amp;$B1126,$A$2:$A1126,$A1126),COUNTIFS($L$2:$L1126,"Tor",$B$2:$B1126,"&lt;&gt;"&amp;$B1126,$A$2:$A1126,$A1126)+COUNTIFS($L$2:$L1126,"ET",$B$2:$B1126,"&lt;&gt;"&amp;$B1126,$A$2:$A1126,$A1126)&amp;":"&amp;COUNTIFS($L$2:$L1126,"Tor",$B$2:$B1126,$B1126,$A$2:$A1126,$A1126)+COUNTIFS($L$2:$L1126,"ET",$B$2:$B1126,$B1126,$A$2:$A1126,$A1126)),""),"")</f>
        <v/>
      </c>
      <c r="J1126" s="18" t="str">
        <f>_xlfn.IFNA(IF(VLOOKUP($A1126,Spiele!$A$2:$D$16,3,FALSE)=$B1126,(COUNTIFS($L$1:$L1125,"Tor",$B$1:$B1125,$B1126,$A$1:$A1125,$A1126)+COUNTIFS($L$1:$L1125,"ET",$B$1:$B1125,$B1126,$A$1:$A1125,$A1126))-(COUNTIFS($L$1:$L1125,"Tor",$B$1:$B1125,"&lt;&gt;"&amp;$B1126,$A$1:$A1125,$A1126)+COUNTIFS($L$1:$L1125,"ET",$B$1:$B1125,"&lt;&gt;"&amp;$B1126,$A$1:$A1125,$A1126)),(COUNTIFS($L$1:$L1125,"Tor",$B$1:$B1125,$B1126,$A$1:$A1125,$A1126)+COUNTIFS($L$1:$L1125,"ET",$B$1:$B1125,$B1126,$A$1:$A1125,$A1126))-(COUNTIFS($L$1:$L1125,"Tor",$B$1:$B1125,"&lt;&gt;"&amp;$B1126,$A$1:$A1125,$A1126)+COUNTIFS($L$1:$L1125,"ET",$B$1:$B1125,"&lt;&gt;"&amp;$B1126,$A$1:$A1125,$A1126))),"")</f>
        <v/>
      </c>
      <c r="O1126" s="17"/>
      <c r="AC1126" s="14"/>
      <c r="AD1126" s="14"/>
      <c r="AE1126" s="18"/>
      <c r="AH1126" s="19">
        <f t="shared" si="70"/>
        <v>0</v>
      </c>
      <c r="AI1126" s="19">
        <f t="shared" si="71"/>
        <v>180</v>
      </c>
      <c r="AM1126" s="19">
        <f>IF(Abschlüsse[[#This Row],[Ergeb]]="ET","",SQRT(($AF1126-$AK1126)^2+($AG1126-$AL1126)^2))</f>
        <v>0</v>
      </c>
      <c r="AO1126" s="13"/>
      <c r="AP1126" s="13"/>
      <c r="AQ1126" s="19" t="str">
        <f t="shared" si="72"/>
        <v/>
      </c>
      <c r="AU1126" s="19" t="str">
        <f t="shared" si="73"/>
        <v/>
      </c>
    </row>
    <row r="1127" spans="3:47" ht="25.05" customHeight="1">
      <c r="C1127" s="17" t="str">
        <f>IF($A1127="","",IF(VLOOKUP($A1127,Spiele!$A$2:$D$16,3,FALSE)=$B1127,"H","G"))</f>
        <v/>
      </c>
      <c r="D1127" s="17" t="str">
        <f>IF($B1127="","",IF(VLOOKUP($A1127,Spiele!$A$2:$F$16,3,FALSE)=$B1127,VLOOKUP($A1127,Spiele!$A$2:$F$16,4,FALSE),VLOOKUP($A1127,Spiele!$A$2:$F$16,3,FALSE)))</f>
        <v/>
      </c>
      <c r="E1127" s="18">
        <f>IF(Abschlüsse[[#This Row],[Ergeb]]="ET",0,COUNTIFS($A$2:$A1127,$A1127,$B$2:$B1127,$B1127,$L$2:$L1127,"&lt;&gt;ET"))</f>
        <v>0</v>
      </c>
      <c r="F1127" s="11"/>
      <c r="G1127" s="12"/>
      <c r="H1127" s="18">
        <f>COUNTIFS('Rote Karten'!$A$2:$A$4,$A1127,'Rote Karten'!$D$2:$D$4,"&lt;&gt;"&amp;$B1127,'Rote Karten'!$B$2:$B$4,"&lt;"&amp;$F1127,'Rote Karten'!$C$2:$C$4,"&lt;="&amp;$G1127)-COUNTIFS('Rote Karten'!$A$2:$A$4,$A1127,'Rote Karten'!$D$2:$D$4,$B1127,'Rote Karten'!$B$2:$B$4,"&lt;"&amp;$F1127,'Rote Karten'!$C$2:$C$4,"&lt;="&amp;$G1127)</f>
        <v>0</v>
      </c>
      <c r="I1127" s="17" t="str">
        <f>IF(OR($L1127="Tor",$L1127="ET"),_xlfn.IFNA(IF(VLOOKUP($A1127,Spiele!$A$2:$C$16,3,FALSE)=$B1127,COUNTIFS($L$2:$L1127,"Tor",$B$2:$B1127,$B1127,$A$2:$A1127,$A1127)+COUNTIFS($L$2:$L1127,"ET",$B$2:$B1127,$B1127,$A$2:$A1127,$A1127)&amp;":"&amp;COUNTIFS($L$2:$L1127,"Tor",$B$2:$B1127,"&lt;&gt;"&amp;$B1127,$A$2:$A1127,$A1127)+COUNTIFS($L$2:$L1127,"ET",$B$2:$B1127,"&lt;&gt;"&amp;$B1127,$A$2:$A1127,$A1127),COUNTIFS($L$2:$L1127,"Tor",$B$2:$B1127,"&lt;&gt;"&amp;$B1127,$A$2:$A1127,$A1127)+COUNTIFS($L$2:$L1127,"ET",$B$2:$B1127,"&lt;&gt;"&amp;$B1127,$A$2:$A1127,$A1127)&amp;":"&amp;COUNTIFS($L$2:$L1127,"Tor",$B$2:$B1127,$B1127,$A$2:$A1127,$A1127)+COUNTIFS($L$2:$L1127,"ET",$B$2:$B1127,$B1127,$A$2:$A1127,$A1127)),""),"")</f>
        <v/>
      </c>
      <c r="J1127" s="18" t="str">
        <f>_xlfn.IFNA(IF(VLOOKUP($A1127,Spiele!$A$2:$D$16,3,FALSE)=$B1127,(COUNTIFS($L$1:$L1126,"Tor",$B$1:$B1126,$B1127,$A$1:$A1126,$A1127)+COUNTIFS($L$1:$L1126,"ET",$B$1:$B1126,$B1127,$A$1:$A1126,$A1127))-(COUNTIFS($L$1:$L1126,"Tor",$B$1:$B1126,"&lt;&gt;"&amp;$B1127,$A$1:$A1126,$A1127)+COUNTIFS($L$1:$L1126,"ET",$B$1:$B1126,"&lt;&gt;"&amp;$B1127,$A$1:$A1126,$A1127)),(COUNTIFS($L$1:$L1126,"Tor",$B$1:$B1126,$B1127,$A$1:$A1126,$A1127)+COUNTIFS($L$1:$L1126,"ET",$B$1:$B1126,$B1127,$A$1:$A1126,$A1127))-(COUNTIFS($L$1:$L1126,"Tor",$B$1:$B1126,"&lt;&gt;"&amp;$B1127,$A$1:$A1126,$A1127)+COUNTIFS($L$1:$L1126,"ET",$B$1:$B1126,"&lt;&gt;"&amp;$B1127,$A$1:$A1126,$A1127))),"")</f>
        <v/>
      </c>
      <c r="O1127" s="17"/>
      <c r="AC1127" s="14"/>
      <c r="AD1127" s="14"/>
      <c r="AE1127" s="18"/>
      <c r="AH1127" s="19">
        <f t="shared" si="70"/>
        <v>0</v>
      </c>
      <c r="AI1127" s="19">
        <f t="shared" si="71"/>
        <v>180</v>
      </c>
      <c r="AM1127" s="19">
        <f>IF(Abschlüsse[[#This Row],[Ergeb]]="ET","",SQRT(($AF1127-$AK1127)^2+($AG1127-$AL1127)^2))</f>
        <v>0</v>
      </c>
      <c r="AO1127" s="13"/>
      <c r="AP1127" s="13"/>
      <c r="AQ1127" s="19" t="str">
        <f t="shared" si="72"/>
        <v/>
      </c>
      <c r="AU1127" s="19" t="str">
        <f t="shared" si="73"/>
        <v/>
      </c>
    </row>
    <row r="1128" spans="3:47" ht="25.05" customHeight="1">
      <c r="C1128" s="17" t="str">
        <f>IF($A1128="","",IF(VLOOKUP($A1128,Spiele!$A$2:$D$16,3,FALSE)=$B1128,"H","G"))</f>
        <v/>
      </c>
      <c r="D1128" s="17" t="str">
        <f>IF($B1128="","",IF(VLOOKUP($A1128,Spiele!$A$2:$F$16,3,FALSE)=$B1128,VLOOKUP($A1128,Spiele!$A$2:$F$16,4,FALSE),VLOOKUP($A1128,Spiele!$A$2:$F$16,3,FALSE)))</f>
        <v/>
      </c>
      <c r="E1128" s="18">
        <f>IF(Abschlüsse[[#This Row],[Ergeb]]="ET",0,COUNTIFS($A$2:$A1128,$A1128,$B$2:$B1128,$B1128,$L$2:$L1128,"&lt;&gt;ET"))</f>
        <v>0</v>
      </c>
      <c r="F1128" s="11"/>
      <c r="G1128" s="12"/>
      <c r="H1128" s="18">
        <f>COUNTIFS('Rote Karten'!$A$2:$A$4,$A1128,'Rote Karten'!$D$2:$D$4,"&lt;&gt;"&amp;$B1128,'Rote Karten'!$B$2:$B$4,"&lt;"&amp;$F1128,'Rote Karten'!$C$2:$C$4,"&lt;="&amp;$G1128)-COUNTIFS('Rote Karten'!$A$2:$A$4,$A1128,'Rote Karten'!$D$2:$D$4,$B1128,'Rote Karten'!$B$2:$B$4,"&lt;"&amp;$F1128,'Rote Karten'!$C$2:$C$4,"&lt;="&amp;$G1128)</f>
        <v>0</v>
      </c>
      <c r="I1128" s="17" t="str">
        <f>IF(OR($L1128="Tor",$L1128="ET"),_xlfn.IFNA(IF(VLOOKUP($A1128,Spiele!$A$2:$C$16,3,FALSE)=$B1128,COUNTIFS($L$2:$L1128,"Tor",$B$2:$B1128,$B1128,$A$2:$A1128,$A1128)+COUNTIFS($L$2:$L1128,"ET",$B$2:$B1128,$B1128,$A$2:$A1128,$A1128)&amp;":"&amp;COUNTIFS($L$2:$L1128,"Tor",$B$2:$B1128,"&lt;&gt;"&amp;$B1128,$A$2:$A1128,$A1128)+COUNTIFS($L$2:$L1128,"ET",$B$2:$B1128,"&lt;&gt;"&amp;$B1128,$A$2:$A1128,$A1128),COUNTIFS($L$2:$L1128,"Tor",$B$2:$B1128,"&lt;&gt;"&amp;$B1128,$A$2:$A1128,$A1128)+COUNTIFS($L$2:$L1128,"ET",$B$2:$B1128,"&lt;&gt;"&amp;$B1128,$A$2:$A1128,$A1128)&amp;":"&amp;COUNTIFS($L$2:$L1128,"Tor",$B$2:$B1128,$B1128,$A$2:$A1128,$A1128)+COUNTIFS($L$2:$L1128,"ET",$B$2:$B1128,$B1128,$A$2:$A1128,$A1128)),""),"")</f>
        <v/>
      </c>
      <c r="J1128" s="18" t="str">
        <f>_xlfn.IFNA(IF(VLOOKUP($A1128,Spiele!$A$2:$D$16,3,FALSE)=$B1128,(COUNTIFS($L$1:$L1127,"Tor",$B$1:$B1127,$B1128,$A$1:$A1127,$A1128)+COUNTIFS($L$1:$L1127,"ET",$B$1:$B1127,$B1128,$A$1:$A1127,$A1128))-(COUNTIFS($L$1:$L1127,"Tor",$B$1:$B1127,"&lt;&gt;"&amp;$B1128,$A$1:$A1127,$A1128)+COUNTIFS($L$1:$L1127,"ET",$B$1:$B1127,"&lt;&gt;"&amp;$B1128,$A$1:$A1127,$A1128)),(COUNTIFS($L$1:$L1127,"Tor",$B$1:$B1127,$B1128,$A$1:$A1127,$A1128)+COUNTIFS($L$1:$L1127,"ET",$B$1:$B1127,$B1128,$A$1:$A1127,$A1128))-(COUNTIFS($L$1:$L1127,"Tor",$B$1:$B1127,"&lt;&gt;"&amp;$B1128,$A$1:$A1127,$A1128)+COUNTIFS($L$1:$L1127,"ET",$B$1:$B1127,"&lt;&gt;"&amp;$B1128,$A$1:$A1127,$A1128))),"")</f>
        <v/>
      </c>
      <c r="O1128" s="17"/>
      <c r="AC1128" s="14"/>
      <c r="AD1128" s="14"/>
      <c r="AE1128" s="18"/>
      <c r="AH1128" s="19">
        <f t="shared" si="70"/>
        <v>0</v>
      </c>
      <c r="AI1128" s="19">
        <f t="shared" si="71"/>
        <v>180</v>
      </c>
      <c r="AM1128" s="19">
        <f>IF(Abschlüsse[[#This Row],[Ergeb]]="ET","",SQRT(($AF1128-$AK1128)^2+($AG1128-$AL1128)^2))</f>
        <v>0</v>
      </c>
      <c r="AO1128" s="13"/>
      <c r="AP1128" s="13"/>
      <c r="AQ1128" s="19" t="str">
        <f t="shared" si="72"/>
        <v/>
      </c>
      <c r="AU1128" s="19" t="str">
        <f t="shared" si="73"/>
        <v/>
      </c>
    </row>
    <row r="1129" spans="3:47" ht="25.05" customHeight="1">
      <c r="C1129" s="17" t="str">
        <f>IF($A1129="","",IF(VLOOKUP($A1129,Spiele!$A$2:$D$16,3,FALSE)=$B1129,"H","G"))</f>
        <v/>
      </c>
      <c r="D1129" s="17" t="str">
        <f>IF($B1129="","",IF(VLOOKUP($A1129,Spiele!$A$2:$F$16,3,FALSE)=$B1129,VLOOKUP($A1129,Spiele!$A$2:$F$16,4,FALSE),VLOOKUP($A1129,Spiele!$A$2:$F$16,3,FALSE)))</f>
        <v/>
      </c>
      <c r="E1129" s="18">
        <f>IF(Abschlüsse[[#This Row],[Ergeb]]="ET",0,COUNTIFS($A$2:$A1129,$A1129,$B$2:$B1129,$B1129,$L$2:$L1129,"&lt;&gt;ET"))</f>
        <v>0</v>
      </c>
      <c r="F1129" s="11"/>
      <c r="G1129" s="12"/>
      <c r="H1129" s="18">
        <f>COUNTIFS('Rote Karten'!$A$2:$A$4,$A1129,'Rote Karten'!$D$2:$D$4,"&lt;&gt;"&amp;$B1129,'Rote Karten'!$B$2:$B$4,"&lt;"&amp;$F1129,'Rote Karten'!$C$2:$C$4,"&lt;="&amp;$G1129)-COUNTIFS('Rote Karten'!$A$2:$A$4,$A1129,'Rote Karten'!$D$2:$D$4,$B1129,'Rote Karten'!$B$2:$B$4,"&lt;"&amp;$F1129,'Rote Karten'!$C$2:$C$4,"&lt;="&amp;$G1129)</f>
        <v>0</v>
      </c>
      <c r="I1129" s="17" t="str">
        <f>IF(OR($L1129="Tor",$L1129="ET"),_xlfn.IFNA(IF(VLOOKUP($A1129,Spiele!$A$2:$C$16,3,FALSE)=$B1129,COUNTIFS($L$2:$L1129,"Tor",$B$2:$B1129,$B1129,$A$2:$A1129,$A1129)+COUNTIFS($L$2:$L1129,"ET",$B$2:$B1129,$B1129,$A$2:$A1129,$A1129)&amp;":"&amp;COUNTIFS($L$2:$L1129,"Tor",$B$2:$B1129,"&lt;&gt;"&amp;$B1129,$A$2:$A1129,$A1129)+COUNTIFS($L$2:$L1129,"ET",$B$2:$B1129,"&lt;&gt;"&amp;$B1129,$A$2:$A1129,$A1129),COUNTIFS($L$2:$L1129,"Tor",$B$2:$B1129,"&lt;&gt;"&amp;$B1129,$A$2:$A1129,$A1129)+COUNTIFS($L$2:$L1129,"ET",$B$2:$B1129,"&lt;&gt;"&amp;$B1129,$A$2:$A1129,$A1129)&amp;":"&amp;COUNTIFS($L$2:$L1129,"Tor",$B$2:$B1129,$B1129,$A$2:$A1129,$A1129)+COUNTIFS($L$2:$L1129,"ET",$B$2:$B1129,$B1129,$A$2:$A1129,$A1129)),""),"")</f>
        <v/>
      </c>
      <c r="J1129" s="18" t="str">
        <f>_xlfn.IFNA(IF(VLOOKUP($A1129,Spiele!$A$2:$D$16,3,FALSE)=$B1129,(COUNTIFS($L$1:$L1128,"Tor",$B$1:$B1128,$B1129,$A$1:$A1128,$A1129)+COUNTIFS($L$1:$L1128,"ET",$B$1:$B1128,$B1129,$A$1:$A1128,$A1129))-(COUNTIFS($L$1:$L1128,"Tor",$B$1:$B1128,"&lt;&gt;"&amp;$B1129,$A$1:$A1128,$A1129)+COUNTIFS($L$1:$L1128,"ET",$B$1:$B1128,"&lt;&gt;"&amp;$B1129,$A$1:$A1128,$A1129)),(COUNTIFS($L$1:$L1128,"Tor",$B$1:$B1128,$B1129,$A$1:$A1128,$A1129)+COUNTIFS($L$1:$L1128,"ET",$B$1:$B1128,$B1129,$A$1:$A1128,$A1129))-(COUNTIFS($L$1:$L1128,"Tor",$B$1:$B1128,"&lt;&gt;"&amp;$B1129,$A$1:$A1128,$A1129)+COUNTIFS($L$1:$L1128,"ET",$B$1:$B1128,"&lt;&gt;"&amp;$B1129,$A$1:$A1128,$A1129))),"")</f>
        <v/>
      </c>
      <c r="O1129" s="17"/>
      <c r="AC1129" s="14"/>
      <c r="AD1129" s="14"/>
      <c r="AE1129" s="18"/>
      <c r="AH1129" s="19">
        <f t="shared" si="70"/>
        <v>0</v>
      </c>
      <c r="AI1129" s="19">
        <f t="shared" si="71"/>
        <v>180</v>
      </c>
      <c r="AM1129" s="19">
        <f>IF(Abschlüsse[[#This Row],[Ergeb]]="ET","",SQRT(($AF1129-$AK1129)^2+($AG1129-$AL1129)^2))</f>
        <v>0</v>
      </c>
      <c r="AO1129" s="13"/>
      <c r="AP1129" s="13"/>
      <c r="AQ1129" s="19" t="str">
        <f t="shared" si="72"/>
        <v/>
      </c>
      <c r="AU1129" s="19" t="str">
        <f t="shared" si="73"/>
        <v/>
      </c>
    </row>
    <row r="1130" spans="3:47" ht="25.05" customHeight="1">
      <c r="C1130" s="17" t="str">
        <f>IF($A1130="","",IF(VLOOKUP($A1130,Spiele!$A$2:$D$16,3,FALSE)=$B1130,"H","G"))</f>
        <v/>
      </c>
      <c r="D1130" s="17" t="str">
        <f>IF($B1130="","",IF(VLOOKUP($A1130,Spiele!$A$2:$F$16,3,FALSE)=$B1130,VLOOKUP($A1130,Spiele!$A$2:$F$16,4,FALSE),VLOOKUP($A1130,Spiele!$A$2:$F$16,3,FALSE)))</f>
        <v/>
      </c>
      <c r="E1130" s="18">
        <f>IF(Abschlüsse[[#This Row],[Ergeb]]="ET",0,COUNTIFS($A$2:$A1130,$A1130,$B$2:$B1130,$B1130,$L$2:$L1130,"&lt;&gt;ET"))</f>
        <v>0</v>
      </c>
      <c r="F1130" s="11"/>
      <c r="G1130" s="12"/>
      <c r="H1130" s="18">
        <f>COUNTIFS('Rote Karten'!$A$2:$A$4,$A1130,'Rote Karten'!$D$2:$D$4,"&lt;&gt;"&amp;$B1130,'Rote Karten'!$B$2:$B$4,"&lt;"&amp;$F1130,'Rote Karten'!$C$2:$C$4,"&lt;="&amp;$G1130)-COUNTIFS('Rote Karten'!$A$2:$A$4,$A1130,'Rote Karten'!$D$2:$D$4,$B1130,'Rote Karten'!$B$2:$B$4,"&lt;"&amp;$F1130,'Rote Karten'!$C$2:$C$4,"&lt;="&amp;$G1130)</f>
        <v>0</v>
      </c>
      <c r="I1130" s="17" t="str">
        <f>IF(OR($L1130="Tor",$L1130="ET"),_xlfn.IFNA(IF(VLOOKUP($A1130,Spiele!$A$2:$C$16,3,FALSE)=$B1130,COUNTIFS($L$2:$L1130,"Tor",$B$2:$B1130,$B1130,$A$2:$A1130,$A1130)+COUNTIFS($L$2:$L1130,"ET",$B$2:$B1130,$B1130,$A$2:$A1130,$A1130)&amp;":"&amp;COUNTIFS($L$2:$L1130,"Tor",$B$2:$B1130,"&lt;&gt;"&amp;$B1130,$A$2:$A1130,$A1130)+COUNTIFS($L$2:$L1130,"ET",$B$2:$B1130,"&lt;&gt;"&amp;$B1130,$A$2:$A1130,$A1130),COUNTIFS($L$2:$L1130,"Tor",$B$2:$B1130,"&lt;&gt;"&amp;$B1130,$A$2:$A1130,$A1130)+COUNTIFS($L$2:$L1130,"ET",$B$2:$B1130,"&lt;&gt;"&amp;$B1130,$A$2:$A1130,$A1130)&amp;":"&amp;COUNTIFS($L$2:$L1130,"Tor",$B$2:$B1130,$B1130,$A$2:$A1130,$A1130)+COUNTIFS($L$2:$L1130,"ET",$B$2:$B1130,$B1130,$A$2:$A1130,$A1130)),""),"")</f>
        <v/>
      </c>
      <c r="J1130" s="18" t="str">
        <f>_xlfn.IFNA(IF(VLOOKUP($A1130,Spiele!$A$2:$D$16,3,FALSE)=$B1130,(COUNTIFS($L$1:$L1129,"Tor",$B$1:$B1129,$B1130,$A$1:$A1129,$A1130)+COUNTIFS($L$1:$L1129,"ET",$B$1:$B1129,$B1130,$A$1:$A1129,$A1130))-(COUNTIFS($L$1:$L1129,"Tor",$B$1:$B1129,"&lt;&gt;"&amp;$B1130,$A$1:$A1129,$A1130)+COUNTIFS($L$1:$L1129,"ET",$B$1:$B1129,"&lt;&gt;"&amp;$B1130,$A$1:$A1129,$A1130)),(COUNTIFS($L$1:$L1129,"Tor",$B$1:$B1129,$B1130,$A$1:$A1129,$A1130)+COUNTIFS($L$1:$L1129,"ET",$B$1:$B1129,$B1130,$A$1:$A1129,$A1130))-(COUNTIFS($L$1:$L1129,"Tor",$B$1:$B1129,"&lt;&gt;"&amp;$B1130,$A$1:$A1129,$A1130)+COUNTIFS($L$1:$L1129,"ET",$B$1:$B1129,"&lt;&gt;"&amp;$B1130,$A$1:$A1129,$A1130))),"")</f>
        <v/>
      </c>
      <c r="O1130" s="17"/>
      <c r="AC1130" s="14"/>
      <c r="AD1130" s="14"/>
      <c r="AE1130" s="18"/>
      <c r="AH1130" s="19">
        <f t="shared" si="70"/>
        <v>0</v>
      </c>
      <c r="AI1130" s="19">
        <f t="shared" si="71"/>
        <v>180</v>
      </c>
      <c r="AM1130" s="19">
        <f>IF(Abschlüsse[[#This Row],[Ergeb]]="ET","",SQRT(($AF1130-$AK1130)^2+($AG1130-$AL1130)^2))</f>
        <v>0</v>
      </c>
      <c r="AO1130" s="13"/>
      <c r="AP1130" s="13"/>
      <c r="AQ1130" s="19" t="str">
        <f t="shared" si="72"/>
        <v/>
      </c>
      <c r="AU1130" s="19" t="str">
        <f t="shared" si="73"/>
        <v/>
      </c>
    </row>
    <row r="1131" spans="3:47" ht="25.05" customHeight="1">
      <c r="C1131" s="17" t="str">
        <f>IF($A1131="","",IF(VLOOKUP($A1131,Spiele!$A$2:$D$16,3,FALSE)=$B1131,"H","G"))</f>
        <v/>
      </c>
      <c r="D1131" s="17" t="str">
        <f>IF($B1131="","",IF(VLOOKUP($A1131,Spiele!$A$2:$F$16,3,FALSE)=$B1131,VLOOKUP($A1131,Spiele!$A$2:$F$16,4,FALSE),VLOOKUP($A1131,Spiele!$A$2:$F$16,3,FALSE)))</f>
        <v/>
      </c>
      <c r="E1131" s="18">
        <f>IF(Abschlüsse[[#This Row],[Ergeb]]="ET",0,COUNTIFS($A$2:$A1131,$A1131,$B$2:$B1131,$B1131,$L$2:$L1131,"&lt;&gt;ET"))</f>
        <v>0</v>
      </c>
      <c r="F1131" s="11"/>
      <c r="G1131" s="12"/>
      <c r="H1131" s="18">
        <f>COUNTIFS('Rote Karten'!$A$2:$A$4,$A1131,'Rote Karten'!$D$2:$D$4,"&lt;&gt;"&amp;$B1131,'Rote Karten'!$B$2:$B$4,"&lt;"&amp;$F1131,'Rote Karten'!$C$2:$C$4,"&lt;="&amp;$G1131)-COUNTIFS('Rote Karten'!$A$2:$A$4,$A1131,'Rote Karten'!$D$2:$D$4,$B1131,'Rote Karten'!$B$2:$B$4,"&lt;"&amp;$F1131,'Rote Karten'!$C$2:$C$4,"&lt;="&amp;$G1131)</f>
        <v>0</v>
      </c>
      <c r="I1131" s="17" t="str">
        <f>IF(OR($L1131="Tor",$L1131="ET"),_xlfn.IFNA(IF(VLOOKUP($A1131,Spiele!$A$2:$C$16,3,FALSE)=$B1131,COUNTIFS($L$2:$L1131,"Tor",$B$2:$B1131,$B1131,$A$2:$A1131,$A1131)+COUNTIFS($L$2:$L1131,"ET",$B$2:$B1131,$B1131,$A$2:$A1131,$A1131)&amp;":"&amp;COUNTIFS($L$2:$L1131,"Tor",$B$2:$B1131,"&lt;&gt;"&amp;$B1131,$A$2:$A1131,$A1131)+COUNTIFS($L$2:$L1131,"ET",$B$2:$B1131,"&lt;&gt;"&amp;$B1131,$A$2:$A1131,$A1131),COUNTIFS($L$2:$L1131,"Tor",$B$2:$B1131,"&lt;&gt;"&amp;$B1131,$A$2:$A1131,$A1131)+COUNTIFS($L$2:$L1131,"ET",$B$2:$B1131,"&lt;&gt;"&amp;$B1131,$A$2:$A1131,$A1131)&amp;":"&amp;COUNTIFS($L$2:$L1131,"Tor",$B$2:$B1131,$B1131,$A$2:$A1131,$A1131)+COUNTIFS($L$2:$L1131,"ET",$B$2:$B1131,$B1131,$A$2:$A1131,$A1131)),""),"")</f>
        <v/>
      </c>
      <c r="J1131" s="18" t="str">
        <f>_xlfn.IFNA(IF(VLOOKUP($A1131,Spiele!$A$2:$D$16,3,FALSE)=$B1131,(COUNTIFS($L$1:$L1130,"Tor",$B$1:$B1130,$B1131,$A$1:$A1130,$A1131)+COUNTIFS($L$1:$L1130,"ET",$B$1:$B1130,$B1131,$A$1:$A1130,$A1131))-(COUNTIFS($L$1:$L1130,"Tor",$B$1:$B1130,"&lt;&gt;"&amp;$B1131,$A$1:$A1130,$A1131)+COUNTIFS($L$1:$L1130,"ET",$B$1:$B1130,"&lt;&gt;"&amp;$B1131,$A$1:$A1130,$A1131)),(COUNTIFS($L$1:$L1130,"Tor",$B$1:$B1130,$B1131,$A$1:$A1130,$A1131)+COUNTIFS($L$1:$L1130,"ET",$B$1:$B1130,$B1131,$A$1:$A1130,$A1131))-(COUNTIFS($L$1:$L1130,"Tor",$B$1:$B1130,"&lt;&gt;"&amp;$B1131,$A$1:$A1130,$A1131)+COUNTIFS($L$1:$L1130,"ET",$B$1:$B1130,"&lt;&gt;"&amp;$B1131,$A$1:$A1130,$A1131))),"")</f>
        <v/>
      </c>
      <c r="O1131" s="17"/>
      <c r="AC1131" s="14"/>
      <c r="AD1131" s="14"/>
      <c r="AE1131" s="18"/>
      <c r="AH1131" s="19">
        <f t="shared" si="70"/>
        <v>0</v>
      </c>
      <c r="AI1131" s="19">
        <f t="shared" si="71"/>
        <v>180</v>
      </c>
      <c r="AM1131" s="19">
        <f>IF(Abschlüsse[[#This Row],[Ergeb]]="ET","",SQRT(($AF1131-$AK1131)^2+($AG1131-$AL1131)^2))</f>
        <v>0</v>
      </c>
      <c r="AO1131" s="13"/>
      <c r="AP1131" s="13"/>
      <c r="AQ1131" s="19" t="str">
        <f t="shared" si="72"/>
        <v/>
      </c>
      <c r="AU1131" s="19" t="str">
        <f t="shared" si="73"/>
        <v/>
      </c>
    </row>
    <row r="1132" spans="3:47" ht="25.05" customHeight="1">
      <c r="C1132" s="17" t="str">
        <f>IF($A1132="","",IF(VLOOKUP($A1132,Spiele!$A$2:$D$16,3,FALSE)=$B1132,"H","G"))</f>
        <v/>
      </c>
      <c r="D1132" s="17" t="str">
        <f>IF($B1132="","",IF(VLOOKUP($A1132,Spiele!$A$2:$F$16,3,FALSE)=$B1132,VLOOKUP($A1132,Spiele!$A$2:$F$16,4,FALSE),VLOOKUP($A1132,Spiele!$A$2:$F$16,3,FALSE)))</f>
        <v/>
      </c>
      <c r="E1132" s="18">
        <f>IF(Abschlüsse[[#This Row],[Ergeb]]="ET",0,COUNTIFS($A$2:$A1132,$A1132,$B$2:$B1132,$B1132,$L$2:$L1132,"&lt;&gt;ET"))</f>
        <v>0</v>
      </c>
      <c r="F1132" s="11"/>
      <c r="G1132" s="12"/>
      <c r="H1132" s="18">
        <f>COUNTIFS('Rote Karten'!$A$2:$A$4,$A1132,'Rote Karten'!$D$2:$D$4,"&lt;&gt;"&amp;$B1132,'Rote Karten'!$B$2:$B$4,"&lt;"&amp;$F1132,'Rote Karten'!$C$2:$C$4,"&lt;="&amp;$G1132)-COUNTIFS('Rote Karten'!$A$2:$A$4,$A1132,'Rote Karten'!$D$2:$D$4,$B1132,'Rote Karten'!$B$2:$B$4,"&lt;"&amp;$F1132,'Rote Karten'!$C$2:$C$4,"&lt;="&amp;$G1132)</f>
        <v>0</v>
      </c>
      <c r="I1132" s="17" t="str">
        <f>IF(OR($L1132="Tor",$L1132="ET"),_xlfn.IFNA(IF(VLOOKUP($A1132,Spiele!$A$2:$C$16,3,FALSE)=$B1132,COUNTIFS($L$2:$L1132,"Tor",$B$2:$B1132,$B1132,$A$2:$A1132,$A1132)+COUNTIFS($L$2:$L1132,"ET",$B$2:$B1132,$B1132,$A$2:$A1132,$A1132)&amp;":"&amp;COUNTIFS($L$2:$L1132,"Tor",$B$2:$B1132,"&lt;&gt;"&amp;$B1132,$A$2:$A1132,$A1132)+COUNTIFS($L$2:$L1132,"ET",$B$2:$B1132,"&lt;&gt;"&amp;$B1132,$A$2:$A1132,$A1132),COUNTIFS($L$2:$L1132,"Tor",$B$2:$B1132,"&lt;&gt;"&amp;$B1132,$A$2:$A1132,$A1132)+COUNTIFS($L$2:$L1132,"ET",$B$2:$B1132,"&lt;&gt;"&amp;$B1132,$A$2:$A1132,$A1132)&amp;":"&amp;COUNTIFS($L$2:$L1132,"Tor",$B$2:$B1132,$B1132,$A$2:$A1132,$A1132)+COUNTIFS($L$2:$L1132,"ET",$B$2:$B1132,$B1132,$A$2:$A1132,$A1132)),""),"")</f>
        <v/>
      </c>
      <c r="J1132" s="18" t="str">
        <f>_xlfn.IFNA(IF(VLOOKUP($A1132,Spiele!$A$2:$D$16,3,FALSE)=$B1132,(COUNTIFS($L$1:$L1131,"Tor",$B$1:$B1131,$B1132,$A$1:$A1131,$A1132)+COUNTIFS($L$1:$L1131,"ET",$B$1:$B1131,$B1132,$A$1:$A1131,$A1132))-(COUNTIFS($L$1:$L1131,"Tor",$B$1:$B1131,"&lt;&gt;"&amp;$B1132,$A$1:$A1131,$A1132)+COUNTIFS($L$1:$L1131,"ET",$B$1:$B1131,"&lt;&gt;"&amp;$B1132,$A$1:$A1131,$A1132)),(COUNTIFS($L$1:$L1131,"Tor",$B$1:$B1131,$B1132,$A$1:$A1131,$A1132)+COUNTIFS($L$1:$L1131,"ET",$B$1:$B1131,$B1132,$A$1:$A1131,$A1132))-(COUNTIFS($L$1:$L1131,"Tor",$B$1:$B1131,"&lt;&gt;"&amp;$B1132,$A$1:$A1131,$A1132)+COUNTIFS($L$1:$L1131,"ET",$B$1:$B1131,"&lt;&gt;"&amp;$B1132,$A$1:$A1131,$A1132))),"")</f>
        <v/>
      </c>
      <c r="O1132" s="17"/>
      <c r="AC1132" s="14"/>
      <c r="AD1132" s="14"/>
      <c r="AE1132" s="18"/>
      <c r="AH1132" s="19">
        <f t="shared" si="70"/>
        <v>0</v>
      </c>
      <c r="AI1132" s="19">
        <f t="shared" si="71"/>
        <v>180</v>
      </c>
      <c r="AM1132" s="19">
        <f>IF(Abschlüsse[[#This Row],[Ergeb]]="ET","",SQRT(($AF1132-$AK1132)^2+($AG1132-$AL1132)^2))</f>
        <v>0</v>
      </c>
      <c r="AO1132" s="13"/>
      <c r="AP1132" s="13"/>
      <c r="AQ1132" s="19" t="str">
        <f t="shared" si="72"/>
        <v/>
      </c>
      <c r="AU1132" s="19" t="str">
        <f t="shared" si="73"/>
        <v/>
      </c>
    </row>
    <row r="1133" spans="3:47" ht="25.05" customHeight="1">
      <c r="C1133" s="17" t="str">
        <f>IF($A1133="","",IF(VLOOKUP($A1133,Spiele!$A$2:$D$16,3,FALSE)=$B1133,"H","G"))</f>
        <v/>
      </c>
      <c r="D1133" s="17" t="str">
        <f>IF($B1133="","",IF(VLOOKUP($A1133,Spiele!$A$2:$F$16,3,FALSE)=$B1133,VLOOKUP($A1133,Spiele!$A$2:$F$16,4,FALSE),VLOOKUP($A1133,Spiele!$A$2:$F$16,3,FALSE)))</f>
        <v/>
      </c>
      <c r="E1133" s="18">
        <f>IF(Abschlüsse[[#This Row],[Ergeb]]="ET",0,COUNTIFS($A$2:$A1133,$A1133,$B$2:$B1133,$B1133,$L$2:$L1133,"&lt;&gt;ET"))</f>
        <v>0</v>
      </c>
      <c r="F1133" s="11"/>
      <c r="G1133" s="12"/>
      <c r="H1133" s="18">
        <f>COUNTIFS('Rote Karten'!$A$2:$A$4,$A1133,'Rote Karten'!$D$2:$D$4,"&lt;&gt;"&amp;$B1133,'Rote Karten'!$B$2:$B$4,"&lt;"&amp;$F1133,'Rote Karten'!$C$2:$C$4,"&lt;="&amp;$G1133)-COUNTIFS('Rote Karten'!$A$2:$A$4,$A1133,'Rote Karten'!$D$2:$D$4,$B1133,'Rote Karten'!$B$2:$B$4,"&lt;"&amp;$F1133,'Rote Karten'!$C$2:$C$4,"&lt;="&amp;$G1133)</f>
        <v>0</v>
      </c>
      <c r="I1133" s="17" t="str">
        <f>IF(OR($L1133="Tor",$L1133="ET"),_xlfn.IFNA(IF(VLOOKUP($A1133,Spiele!$A$2:$C$16,3,FALSE)=$B1133,COUNTIFS($L$2:$L1133,"Tor",$B$2:$B1133,$B1133,$A$2:$A1133,$A1133)+COUNTIFS($L$2:$L1133,"ET",$B$2:$B1133,$B1133,$A$2:$A1133,$A1133)&amp;":"&amp;COUNTIFS($L$2:$L1133,"Tor",$B$2:$B1133,"&lt;&gt;"&amp;$B1133,$A$2:$A1133,$A1133)+COUNTIFS($L$2:$L1133,"ET",$B$2:$B1133,"&lt;&gt;"&amp;$B1133,$A$2:$A1133,$A1133),COUNTIFS($L$2:$L1133,"Tor",$B$2:$B1133,"&lt;&gt;"&amp;$B1133,$A$2:$A1133,$A1133)+COUNTIFS($L$2:$L1133,"ET",$B$2:$B1133,"&lt;&gt;"&amp;$B1133,$A$2:$A1133,$A1133)&amp;":"&amp;COUNTIFS($L$2:$L1133,"Tor",$B$2:$B1133,$B1133,$A$2:$A1133,$A1133)+COUNTIFS($L$2:$L1133,"ET",$B$2:$B1133,$B1133,$A$2:$A1133,$A1133)),""),"")</f>
        <v/>
      </c>
      <c r="J1133" s="18" t="str">
        <f>_xlfn.IFNA(IF(VLOOKUP($A1133,Spiele!$A$2:$D$16,3,FALSE)=$B1133,(COUNTIFS($L$1:$L1132,"Tor",$B$1:$B1132,$B1133,$A$1:$A1132,$A1133)+COUNTIFS($L$1:$L1132,"ET",$B$1:$B1132,$B1133,$A$1:$A1132,$A1133))-(COUNTIFS($L$1:$L1132,"Tor",$B$1:$B1132,"&lt;&gt;"&amp;$B1133,$A$1:$A1132,$A1133)+COUNTIFS($L$1:$L1132,"ET",$B$1:$B1132,"&lt;&gt;"&amp;$B1133,$A$1:$A1132,$A1133)),(COUNTIFS($L$1:$L1132,"Tor",$B$1:$B1132,$B1133,$A$1:$A1132,$A1133)+COUNTIFS($L$1:$L1132,"ET",$B$1:$B1132,$B1133,$A$1:$A1132,$A1133))-(COUNTIFS($L$1:$L1132,"Tor",$B$1:$B1132,"&lt;&gt;"&amp;$B1133,$A$1:$A1132,$A1133)+COUNTIFS($L$1:$L1132,"ET",$B$1:$B1132,"&lt;&gt;"&amp;$B1133,$A$1:$A1132,$A1133))),"")</f>
        <v/>
      </c>
      <c r="O1133" s="17"/>
      <c r="AC1133" s="14"/>
      <c r="AD1133" s="14"/>
      <c r="AE1133" s="18"/>
      <c r="AH1133" s="19">
        <f t="shared" si="70"/>
        <v>0</v>
      </c>
      <c r="AI1133" s="19">
        <f t="shared" si="71"/>
        <v>180</v>
      </c>
      <c r="AM1133" s="19">
        <f>IF(Abschlüsse[[#This Row],[Ergeb]]="ET","",SQRT(($AF1133-$AK1133)^2+($AG1133-$AL1133)^2))</f>
        <v>0</v>
      </c>
      <c r="AO1133" s="13"/>
      <c r="AP1133" s="13"/>
      <c r="AQ1133" s="19" t="str">
        <f t="shared" si="72"/>
        <v/>
      </c>
      <c r="AU1133" s="19" t="str">
        <f t="shared" si="73"/>
        <v/>
      </c>
    </row>
    <row r="1134" spans="3:47" ht="25.05" customHeight="1">
      <c r="C1134" s="17" t="str">
        <f>IF($A1134="","",IF(VLOOKUP($A1134,Spiele!$A$2:$D$16,3,FALSE)=$B1134,"H","G"))</f>
        <v/>
      </c>
      <c r="D1134" s="17" t="str">
        <f>IF($B1134="","",IF(VLOOKUP($A1134,Spiele!$A$2:$F$16,3,FALSE)=$B1134,VLOOKUP($A1134,Spiele!$A$2:$F$16,4,FALSE),VLOOKUP($A1134,Spiele!$A$2:$F$16,3,FALSE)))</f>
        <v/>
      </c>
      <c r="E1134" s="18">
        <f>IF(Abschlüsse[[#This Row],[Ergeb]]="ET",0,COUNTIFS($A$2:$A1134,$A1134,$B$2:$B1134,$B1134,$L$2:$L1134,"&lt;&gt;ET"))</f>
        <v>0</v>
      </c>
      <c r="F1134" s="11"/>
      <c r="G1134" s="12"/>
      <c r="H1134" s="18">
        <f>COUNTIFS('Rote Karten'!$A$2:$A$4,$A1134,'Rote Karten'!$D$2:$D$4,"&lt;&gt;"&amp;$B1134,'Rote Karten'!$B$2:$B$4,"&lt;"&amp;$F1134,'Rote Karten'!$C$2:$C$4,"&lt;="&amp;$G1134)-COUNTIFS('Rote Karten'!$A$2:$A$4,$A1134,'Rote Karten'!$D$2:$D$4,$B1134,'Rote Karten'!$B$2:$B$4,"&lt;"&amp;$F1134,'Rote Karten'!$C$2:$C$4,"&lt;="&amp;$G1134)</f>
        <v>0</v>
      </c>
      <c r="I1134" s="17" t="str">
        <f>IF(OR($L1134="Tor",$L1134="ET"),_xlfn.IFNA(IF(VLOOKUP($A1134,Spiele!$A$2:$C$16,3,FALSE)=$B1134,COUNTIFS($L$2:$L1134,"Tor",$B$2:$B1134,$B1134,$A$2:$A1134,$A1134)+COUNTIFS($L$2:$L1134,"ET",$B$2:$B1134,$B1134,$A$2:$A1134,$A1134)&amp;":"&amp;COUNTIFS($L$2:$L1134,"Tor",$B$2:$B1134,"&lt;&gt;"&amp;$B1134,$A$2:$A1134,$A1134)+COUNTIFS($L$2:$L1134,"ET",$B$2:$B1134,"&lt;&gt;"&amp;$B1134,$A$2:$A1134,$A1134),COUNTIFS($L$2:$L1134,"Tor",$B$2:$B1134,"&lt;&gt;"&amp;$B1134,$A$2:$A1134,$A1134)+COUNTIFS($L$2:$L1134,"ET",$B$2:$B1134,"&lt;&gt;"&amp;$B1134,$A$2:$A1134,$A1134)&amp;":"&amp;COUNTIFS($L$2:$L1134,"Tor",$B$2:$B1134,$B1134,$A$2:$A1134,$A1134)+COUNTIFS($L$2:$L1134,"ET",$B$2:$B1134,$B1134,$A$2:$A1134,$A1134)),""),"")</f>
        <v/>
      </c>
      <c r="J1134" s="18" t="str">
        <f>_xlfn.IFNA(IF(VLOOKUP($A1134,Spiele!$A$2:$D$16,3,FALSE)=$B1134,(COUNTIFS($L$1:$L1133,"Tor",$B$1:$B1133,$B1134,$A$1:$A1133,$A1134)+COUNTIFS($L$1:$L1133,"ET",$B$1:$B1133,$B1134,$A$1:$A1133,$A1134))-(COUNTIFS($L$1:$L1133,"Tor",$B$1:$B1133,"&lt;&gt;"&amp;$B1134,$A$1:$A1133,$A1134)+COUNTIFS($L$1:$L1133,"ET",$B$1:$B1133,"&lt;&gt;"&amp;$B1134,$A$1:$A1133,$A1134)),(COUNTIFS($L$1:$L1133,"Tor",$B$1:$B1133,$B1134,$A$1:$A1133,$A1134)+COUNTIFS($L$1:$L1133,"ET",$B$1:$B1133,$B1134,$A$1:$A1133,$A1134))-(COUNTIFS($L$1:$L1133,"Tor",$B$1:$B1133,"&lt;&gt;"&amp;$B1134,$A$1:$A1133,$A1134)+COUNTIFS($L$1:$L1133,"ET",$B$1:$B1133,"&lt;&gt;"&amp;$B1134,$A$1:$A1133,$A1134))),"")</f>
        <v/>
      </c>
      <c r="O1134" s="17"/>
      <c r="AC1134" s="14"/>
      <c r="AD1134" s="14"/>
      <c r="AE1134" s="18"/>
      <c r="AH1134" s="19">
        <f t="shared" si="70"/>
        <v>0</v>
      </c>
      <c r="AI1134" s="19">
        <f t="shared" si="71"/>
        <v>180</v>
      </c>
      <c r="AM1134" s="19">
        <f>IF(Abschlüsse[[#This Row],[Ergeb]]="ET","",SQRT(($AF1134-$AK1134)^2+($AG1134-$AL1134)^2))</f>
        <v>0</v>
      </c>
      <c r="AO1134" s="13"/>
      <c r="AP1134" s="13"/>
      <c r="AQ1134" s="19" t="str">
        <f t="shared" si="72"/>
        <v/>
      </c>
      <c r="AU1134" s="19" t="str">
        <f t="shared" si="73"/>
        <v/>
      </c>
    </row>
    <row r="1135" spans="3:47" ht="25.05" customHeight="1">
      <c r="C1135" s="17" t="str">
        <f>IF($A1135="","",IF(VLOOKUP($A1135,Spiele!$A$2:$D$16,3,FALSE)=$B1135,"H","G"))</f>
        <v/>
      </c>
      <c r="D1135" s="17" t="str">
        <f>IF($B1135="","",IF(VLOOKUP($A1135,Spiele!$A$2:$F$16,3,FALSE)=$B1135,VLOOKUP($A1135,Spiele!$A$2:$F$16,4,FALSE),VLOOKUP($A1135,Spiele!$A$2:$F$16,3,FALSE)))</f>
        <v/>
      </c>
      <c r="E1135" s="18">
        <f>IF(Abschlüsse[[#This Row],[Ergeb]]="ET",0,COUNTIFS($A$2:$A1135,$A1135,$B$2:$B1135,$B1135,$L$2:$L1135,"&lt;&gt;ET"))</f>
        <v>0</v>
      </c>
      <c r="F1135" s="11"/>
      <c r="G1135" s="12"/>
      <c r="H1135" s="18">
        <f>COUNTIFS('Rote Karten'!$A$2:$A$4,$A1135,'Rote Karten'!$D$2:$D$4,"&lt;&gt;"&amp;$B1135,'Rote Karten'!$B$2:$B$4,"&lt;"&amp;$F1135,'Rote Karten'!$C$2:$C$4,"&lt;="&amp;$G1135)-COUNTIFS('Rote Karten'!$A$2:$A$4,$A1135,'Rote Karten'!$D$2:$D$4,$B1135,'Rote Karten'!$B$2:$B$4,"&lt;"&amp;$F1135,'Rote Karten'!$C$2:$C$4,"&lt;="&amp;$G1135)</f>
        <v>0</v>
      </c>
      <c r="I1135" s="17" t="str">
        <f>IF(OR($L1135="Tor",$L1135="ET"),_xlfn.IFNA(IF(VLOOKUP($A1135,Spiele!$A$2:$C$16,3,FALSE)=$B1135,COUNTIFS($L$2:$L1135,"Tor",$B$2:$B1135,$B1135,$A$2:$A1135,$A1135)+COUNTIFS($L$2:$L1135,"ET",$B$2:$B1135,$B1135,$A$2:$A1135,$A1135)&amp;":"&amp;COUNTIFS($L$2:$L1135,"Tor",$B$2:$B1135,"&lt;&gt;"&amp;$B1135,$A$2:$A1135,$A1135)+COUNTIFS($L$2:$L1135,"ET",$B$2:$B1135,"&lt;&gt;"&amp;$B1135,$A$2:$A1135,$A1135),COUNTIFS($L$2:$L1135,"Tor",$B$2:$B1135,"&lt;&gt;"&amp;$B1135,$A$2:$A1135,$A1135)+COUNTIFS($L$2:$L1135,"ET",$B$2:$B1135,"&lt;&gt;"&amp;$B1135,$A$2:$A1135,$A1135)&amp;":"&amp;COUNTIFS($L$2:$L1135,"Tor",$B$2:$B1135,$B1135,$A$2:$A1135,$A1135)+COUNTIFS($L$2:$L1135,"ET",$B$2:$B1135,$B1135,$A$2:$A1135,$A1135)),""),"")</f>
        <v/>
      </c>
      <c r="J1135" s="18" t="str">
        <f>_xlfn.IFNA(IF(VLOOKUP($A1135,Spiele!$A$2:$D$16,3,FALSE)=$B1135,(COUNTIFS($L$1:$L1134,"Tor",$B$1:$B1134,$B1135,$A$1:$A1134,$A1135)+COUNTIFS($L$1:$L1134,"ET",$B$1:$B1134,$B1135,$A$1:$A1134,$A1135))-(COUNTIFS($L$1:$L1134,"Tor",$B$1:$B1134,"&lt;&gt;"&amp;$B1135,$A$1:$A1134,$A1135)+COUNTIFS($L$1:$L1134,"ET",$B$1:$B1134,"&lt;&gt;"&amp;$B1135,$A$1:$A1134,$A1135)),(COUNTIFS($L$1:$L1134,"Tor",$B$1:$B1134,$B1135,$A$1:$A1134,$A1135)+COUNTIFS($L$1:$L1134,"ET",$B$1:$B1134,$B1135,$A$1:$A1134,$A1135))-(COUNTIFS($L$1:$L1134,"Tor",$B$1:$B1134,"&lt;&gt;"&amp;$B1135,$A$1:$A1134,$A1135)+COUNTIFS($L$1:$L1134,"ET",$B$1:$B1134,"&lt;&gt;"&amp;$B1135,$A$1:$A1134,$A1135))),"")</f>
        <v/>
      </c>
      <c r="O1135" s="17"/>
      <c r="AC1135" s="14"/>
      <c r="AD1135" s="14"/>
      <c r="AE1135" s="18"/>
      <c r="AH1135" s="19">
        <f t="shared" si="70"/>
        <v>0</v>
      </c>
      <c r="AI1135" s="19">
        <f t="shared" si="71"/>
        <v>180</v>
      </c>
      <c r="AM1135" s="19">
        <f>IF(Abschlüsse[[#This Row],[Ergeb]]="ET","",SQRT(($AF1135-$AK1135)^2+($AG1135-$AL1135)^2))</f>
        <v>0</v>
      </c>
      <c r="AO1135" s="13"/>
      <c r="AP1135" s="13"/>
      <c r="AQ1135" s="19" t="str">
        <f t="shared" si="72"/>
        <v/>
      </c>
      <c r="AU1135" s="19" t="str">
        <f t="shared" si="73"/>
        <v/>
      </c>
    </row>
    <row r="1136" spans="3:47" ht="25.05" customHeight="1">
      <c r="C1136" s="17" t="str">
        <f>IF($A1136="","",IF(VLOOKUP($A1136,Spiele!$A$2:$D$16,3,FALSE)=$B1136,"H","G"))</f>
        <v/>
      </c>
      <c r="D1136" s="17" t="str">
        <f>IF($B1136="","",IF(VLOOKUP($A1136,Spiele!$A$2:$F$16,3,FALSE)=$B1136,VLOOKUP($A1136,Spiele!$A$2:$F$16,4,FALSE),VLOOKUP($A1136,Spiele!$A$2:$F$16,3,FALSE)))</f>
        <v/>
      </c>
      <c r="E1136" s="18">
        <f>IF(Abschlüsse[[#This Row],[Ergeb]]="ET",0,COUNTIFS($A$2:$A1136,$A1136,$B$2:$B1136,$B1136,$L$2:$L1136,"&lt;&gt;ET"))</f>
        <v>0</v>
      </c>
      <c r="F1136" s="11"/>
      <c r="G1136" s="12"/>
      <c r="H1136" s="18">
        <f>COUNTIFS('Rote Karten'!$A$2:$A$4,$A1136,'Rote Karten'!$D$2:$D$4,"&lt;&gt;"&amp;$B1136,'Rote Karten'!$B$2:$B$4,"&lt;"&amp;$F1136,'Rote Karten'!$C$2:$C$4,"&lt;="&amp;$G1136)-COUNTIFS('Rote Karten'!$A$2:$A$4,$A1136,'Rote Karten'!$D$2:$D$4,$B1136,'Rote Karten'!$B$2:$B$4,"&lt;"&amp;$F1136,'Rote Karten'!$C$2:$C$4,"&lt;="&amp;$G1136)</f>
        <v>0</v>
      </c>
      <c r="I1136" s="17" t="str">
        <f>IF(OR($L1136="Tor",$L1136="ET"),_xlfn.IFNA(IF(VLOOKUP($A1136,Spiele!$A$2:$C$16,3,FALSE)=$B1136,COUNTIFS($L$2:$L1136,"Tor",$B$2:$B1136,$B1136,$A$2:$A1136,$A1136)+COUNTIFS($L$2:$L1136,"ET",$B$2:$B1136,$B1136,$A$2:$A1136,$A1136)&amp;":"&amp;COUNTIFS($L$2:$L1136,"Tor",$B$2:$B1136,"&lt;&gt;"&amp;$B1136,$A$2:$A1136,$A1136)+COUNTIFS($L$2:$L1136,"ET",$B$2:$B1136,"&lt;&gt;"&amp;$B1136,$A$2:$A1136,$A1136),COUNTIFS($L$2:$L1136,"Tor",$B$2:$B1136,"&lt;&gt;"&amp;$B1136,$A$2:$A1136,$A1136)+COUNTIFS($L$2:$L1136,"ET",$B$2:$B1136,"&lt;&gt;"&amp;$B1136,$A$2:$A1136,$A1136)&amp;":"&amp;COUNTIFS($L$2:$L1136,"Tor",$B$2:$B1136,$B1136,$A$2:$A1136,$A1136)+COUNTIFS($L$2:$L1136,"ET",$B$2:$B1136,$B1136,$A$2:$A1136,$A1136)),""),"")</f>
        <v/>
      </c>
      <c r="J1136" s="18" t="str">
        <f>_xlfn.IFNA(IF(VLOOKUP($A1136,Spiele!$A$2:$D$16,3,FALSE)=$B1136,(COUNTIFS($L$1:$L1135,"Tor",$B$1:$B1135,$B1136,$A$1:$A1135,$A1136)+COUNTIFS($L$1:$L1135,"ET",$B$1:$B1135,$B1136,$A$1:$A1135,$A1136))-(COUNTIFS($L$1:$L1135,"Tor",$B$1:$B1135,"&lt;&gt;"&amp;$B1136,$A$1:$A1135,$A1136)+COUNTIFS($L$1:$L1135,"ET",$B$1:$B1135,"&lt;&gt;"&amp;$B1136,$A$1:$A1135,$A1136)),(COUNTIFS($L$1:$L1135,"Tor",$B$1:$B1135,$B1136,$A$1:$A1135,$A1136)+COUNTIFS($L$1:$L1135,"ET",$B$1:$B1135,$B1136,$A$1:$A1135,$A1136))-(COUNTIFS($L$1:$L1135,"Tor",$B$1:$B1135,"&lt;&gt;"&amp;$B1136,$A$1:$A1135,$A1136)+COUNTIFS($L$1:$L1135,"ET",$B$1:$B1135,"&lt;&gt;"&amp;$B1136,$A$1:$A1135,$A1136))),"")</f>
        <v/>
      </c>
      <c r="O1136" s="17"/>
      <c r="AC1136" s="14"/>
      <c r="AD1136" s="14"/>
      <c r="AE1136" s="18"/>
      <c r="AH1136" s="19">
        <f t="shared" si="70"/>
        <v>0</v>
      </c>
      <c r="AI1136" s="19">
        <f t="shared" si="71"/>
        <v>180</v>
      </c>
      <c r="AM1136" s="19">
        <f>IF(Abschlüsse[[#This Row],[Ergeb]]="ET","",SQRT(($AF1136-$AK1136)^2+($AG1136-$AL1136)^2))</f>
        <v>0</v>
      </c>
      <c r="AO1136" s="13"/>
      <c r="AP1136" s="13"/>
      <c r="AQ1136" s="19" t="str">
        <f t="shared" si="72"/>
        <v/>
      </c>
      <c r="AU1136" s="19" t="str">
        <f t="shared" si="73"/>
        <v/>
      </c>
    </row>
    <row r="1137" spans="3:47" ht="25.05" customHeight="1">
      <c r="C1137" s="17" t="str">
        <f>IF($A1137="","",IF(VLOOKUP($A1137,Spiele!$A$2:$D$16,3,FALSE)=$B1137,"H","G"))</f>
        <v/>
      </c>
      <c r="D1137" s="17" t="str">
        <f>IF($B1137="","",IF(VLOOKUP($A1137,Spiele!$A$2:$F$16,3,FALSE)=$B1137,VLOOKUP($A1137,Spiele!$A$2:$F$16,4,FALSE),VLOOKUP($A1137,Spiele!$A$2:$F$16,3,FALSE)))</f>
        <v/>
      </c>
      <c r="E1137" s="18">
        <f>IF(Abschlüsse[[#This Row],[Ergeb]]="ET",0,COUNTIFS($A$2:$A1137,$A1137,$B$2:$B1137,$B1137,$L$2:$L1137,"&lt;&gt;ET"))</f>
        <v>0</v>
      </c>
      <c r="F1137" s="11"/>
      <c r="G1137" s="12"/>
      <c r="H1137" s="18">
        <f>COUNTIFS('Rote Karten'!$A$2:$A$4,$A1137,'Rote Karten'!$D$2:$D$4,"&lt;&gt;"&amp;$B1137,'Rote Karten'!$B$2:$B$4,"&lt;"&amp;$F1137,'Rote Karten'!$C$2:$C$4,"&lt;="&amp;$G1137)-COUNTIFS('Rote Karten'!$A$2:$A$4,$A1137,'Rote Karten'!$D$2:$D$4,$B1137,'Rote Karten'!$B$2:$B$4,"&lt;"&amp;$F1137,'Rote Karten'!$C$2:$C$4,"&lt;="&amp;$G1137)</f>
        <v>0</v>
      </c>
      <c r="I1137" s="17" t="str">
        <f>IF(OR($L1137="Tor",$L1137="ET"),_xlfn.IFNA(IF(VLOOKUP($A1137,Spiele!$A$2:$C$16,3,FALSE)=$B1137,COUNTIFS($L$2:$L1137,"Tor",$B$2:$B1137,$B1137,$A$2:$A1137,$A1137)+COUNTIFS($L$2:$L1137,"ET",$B$2:$B1137,$B1137,$A$2:$A1137,$A1137)&amp;":"&amp;COUNTIFS($L$2:$L1137,"Tor",$B$2:$B1137,"&lt;&gt;"&amp;$B1137,$A$2:$A1137,$A1137)+COUNTIFS($L$2:$L1137,"ET",$B$2:$B1137,"&lt;&gt;"&amp;$B1137,$A$2:$A1137,$A1137),COUNTIFS($L$2:$L1137,"Tor",$B$2:$B1137,"&lt;&gt;"&amp;$B1137,$A$2:$A1137,$A1137)+COUNTIFS($L$2:$L1137,"ET",$B$2:$B1137,"&lt;&gt;"&amp;$B1137,$A$2:$A1137,$A1137)&amp;":"&amp;COUNTIFS($L$2:$L1137,"Tor",$B$2:$B1137,$B1137,$A$2:$A1137,$A1137)+COUNTIFS($L$2:$L1137,"ET",$B$2:$B1137,$B1137,$A$2:$A1137,$A1137)),""),"")</f>
        <v/>
      </c>
      <c r="J1137" s="18" t="str">
        <f>_xlfn.IFNA(IF(VLOOKUP($A1137,Spiele!$A$2:$D$16,3,FALSE)=$B1137,(COUNTIFS($L$1:$L1136,"Tor",$B$1:$B1136,$B1137,$A$1:$A1136,$A1137)+COUNTIFS($L$1:$L1136,"ET",$B$1:$B1136,$B1137,$A$1:$A1136,$A1137))-(COUNTIFS($L$1:$L1136,"Tor",$B$1:$B1136,"&lt;&gt;"&amp;$B1137,$A$1:$A1136,$A1137)+COUNTIFS($L$1:$L1136,"ET",$B$1:$B1136,"&lt;&gt;"&amp;$B1137,$A$1:$A1136,$A1137)),(COUNTIFS($L$1:$L1136,"Tor",$B$1:$B1136,$B1137,$A$1:$A1136,$A1137)+COUNTIFS($L$1:$L1136,"ET",$B$1:$B1136,$B1137,$A$1:$A1136,$A1137))-(COUNTIFS($L$1:$L1136,"Tor",$B$1:$B1136,"&lt;&gt;"&amp;$B1137,$A$1:$A1136,$A1137)+COUNTIFS($L$1:$L1136,"ET",$B$1:$B1136,"&lt;&gt;"&amp;$B1137,$A$1:$A1136,$A1137))),"")</f>
        <v/>
      </c>
      <c r="O1137" s="17"/>
      <c r="AC1137" s="14"/>
      <c r="AD1137" s="14"/>
      <c r="AE1137" s="18"/>
      <c r="AH1137" s="19">
        <f t="shared" si="70"/>
        <v>0</v>
      </c>
      <c r="AI1137" s="19">
        <f t="shared" si="71"/>
        <v>180</v>
      </c>
      <c r="AM1137" s="19">
        <f>IF(Abschlüsse[[#This Row],[Ergeb]]="ET","",SQRT(($AF1137-$AK1137)^2+($AG1137-$AL1137)^2))</f>
        <v>0</v>
      </c>
      <c r="AO1137" s="13"/>
      <c r="AP1137" s="13"/>
      <c r="AQ1137" s="19" t="str">
        <f t="shared" si="72"/>
        <v/>
      </c>
      <c r="AU1137" s="19" t="str">
        <f t="shared" si="73"/>
        <v/>
      </c>
    </row>
    <row r="1138" spans="3:47" ht="25.05" customHeight="1">
      <c r="C1138" s="17" t="str">
        <f>IF($A1138="","",IF(VLOOKUP($A1138,Spiele!$A$2:$D$16,3,FALSE)=$B1138,"H","G"))</f>
        <v/>
      </c>
      <c r="D1138" s="17" t="str">
        <f>IF($B1138="","",IF(VLOOKUP($A1138,Spiele!$A$2:$F$16,3,FALSE)=$B1138,VLOOKUP($A1138,Spiele!$A$2:$F$16,4,FALSE),VLOOKUP($A1138,Spiele!$A$2:$F$16,3,FALSE)))</f>
        <v/>
      </c>
      <c r="E1138" s="18">
        <f>IF(Abschlüsse[[#This Row],[Ergeb]]="ET",0,COUNTIFS($A$2:$A1138,$A1138,$B$2:$B1138,$B1138,$L$2:$L1138,"&lt;&gt;ET"))</f>
        <v>0</v>
      </c>
      <c r="F1138" s="11"/>
      <c r="G1138" s="12"/>
      <c r="H1138" s="18">
        <f>COUNTIFS('Rote Karten'!$A$2:$A$4,$A1138,'Rote Karten'!$D$2:$D$4,"&lt;&gt;"&amp;$B1138,'Rote Karten'!$B$2:$B$4,"&lt;"&amp;$F1138,'Rote Karten'!$C$2:$C$4,"&lt;="&amp;$G1138)-COUNTIFS('Rote Karten'!$A$2:$A$4,$A1138,'Rote Karten'!$D$2:$D$4,$B1138,'Rote Karten'!$B$2:$B$4,"&lt;"&amp;$F1138,'Rote Karten'!$C$2:$C$4,"&lt;="&amp;$G1138)</f>
        <v>0</v>
      </c>
      <c r="I1138" s="17" t="str">
        <f>IF(OR($L1138="Tor",$L1138="ET"),_xlfn.IFNA(IF(VLOOKUP($A1138,Spiele!$A$2:$C$16,3,FALSE)=$B1138,COUNTIFS($L$2:$L1138,"Tor",$B$2:$B1138,$B1138,$A$2:$A1138,$A1138)+COUNTIFS($L$2:$L1138,"ET",$B$2:$B1138,$B1138,$A$2:$A1138,$A1138)&amp;":"&amp;COUNTIFS($L$2:$L1138,"Tor",$B$2:$B1138,"&lt;&gt;"&amp;$B1138,$A$2:$A1138,$A1138)+COUNTIFS($L$2:$L1138,"ET",$B$2:$B1138,"&lt;&gt;"&amp;$B1138,$A$2:$A1138,$A1138),COUNTIFS($L$2:$L1138,"Tor",$B$2:$B1138,"&lt;&gt;"&amp;$B1138,$A$2:$A1138,$A1138)+COUNTIFS($L$2:$L1138,"ET",$B$2:$B1138,"&lt;&gt;"&amp;$B1138,$A$2:$A1138,$A1138)&amp;":"&amp;COUNTIFS($L$2:$L1138,"Tor",$B$2:$B1138,$B1138,$A$2:$A1138,$A1138)+COUNTIFS($L$2:$L1138,"ET",$B$2:$B1138,$B1138,$A$2:$A1138,$A1138)),""),"")</f>
        <v/>
      </c>
      <c r="J1138" s="18" t="str">
        <f>_xlfn.IFNA(IF(VLOOKUP($A1138,Spiele!$A$2:$D$16,3,FALSE)=$B1138,(COUNTIFS($L$1:$L1137,"Tor",$B$1:$B1137,$B1138,$A$1:$A1137,$A1138)+COUNTIFS($L$1:$L1137,"ET",$B$1:$B1137,$B1138,$A$1:$A1137,$A1138))-(COUNTIFS($L$1:$L1137,"Tor",$B$1:$B1137,"&lt;&gt;"&amp;$B1138,$A$1:$A1137,$A1138)+COUNTIFS($L$1:$L1137,"ET",$B$1:$B1137,"&lt;&gt;"&amp;$B1138,$A$1:$A1137,$A1138)),(COUNTIFS($L$1:$L1137,"Tor",$B$1:$B1137,$B1138,$A$1:$A1137,$A1138)+COUNTIFS($L$1:$L1137,"ET",$B$1:$B1137,$B1138,$A$1:$A1137,$A1138))-(COUNTIFS($L$1:$L1137,"Tor",$B$1:$B1137,"&lt;&gt;"&amp;$B1138,$A$1:$A1137,$A1138)+COUNTIFS($L$1:$L1137,"ET",$B$1:$B1137,"&lt;&gt;"&amp;$B1138,$A$1:$A1137,$A1138))),"")</f>
        <v/>
      </c>
      <c r="O1138" s="17"/>
      <c r="AC1138" s="14"/>
      <c r="AD1138" s="14"/>
      <c r="AE1138" s="18"/>
      <c r="AH1138" s="19">
        <f t="shared" si="70"/>
        <v>0</v>
      </c>
      <c r="AI1138" s="19">
        <f t="shared" si="71"/>
        <v>180</v>
      </c>
      <c r="AM1138" s="19">
        <f>IF(Abschlüsse[[#This Row],[Ergeb]]="ET","",SQRT(($AF1138-$AK1138)^2+($AG1138-$AL1138)^2))</f>
        <v>0</v>
      </c>
      <c r="AO1138" s="13"/>
      <c r="AP1138" s="13"/>
      <c r="AQ1138" s="19" t="str">
        <f t="shared" si="72"/>
        <v/>
      </c>
      <c r="AU1138" s="19" t="str">
        <f t="shared" si="73"/>
        <v/>
      </c>
    </row>
    <row r="1139" spans="3:47" ht="25.05" customHeight="1">
      <c r="C1139" s="17" t="str">
        <f>IF($A1139="","",IF(VLOOKUP($A1139,Spiele!$A$2:$D$16,3,FALSE)=$B1139,"H","G"))</f>
        <v/>
      </c>
      <c r="D1139" s="17" t="str">
        <f>IF($B1139="","",IF(VLOOKUP($A1139,Spiele!$A$2:$F$16,3,FALSE)=$B1139,VLOOKUP($A1139,Spiele!$A$2:$F$16,4,FALSE),VLOOKUP($A1139,Spiele!$A$2:$F$16,3,FALSE)))</f>
        <v/>
      </c>
      <c r="E1139" s="18">
        <f>IF(Abschlüsse[[#This Row],[Ergeb]]="ET",0,COUNTIFS($A$2:$A1139,$A1139,$B$2:$B1139,$B1139,$L$2:$L1139,"&lt;&gt;ET"))</f>
        <v>0</v>
      </c>
      <c r="F1139" s="11"/>
      <c r="G1139" s="12"/>
      <c r="H1139" s="18">
        <f>COUNTIFS('Rote Karten'!$A$2:$A$4,$A1139,'Rote Karten'!$D$2:$D$4,"&lt;&gt;"&amp;$B1139,'Rote Karten'!$B$2:$B$4,"&lt;"&amp;$F1139,'Rote Karten'!$C$2:$C$4,"&lt;="&amp;$G1139)-COUNTIFS('Rote Karten'!$A$2:$A$4,$A1139,'Rote Karten'!$D$2:$D$4,$B1139,'Rote Karten'!$B$2:$B$4,"&lt;"&amp;$F1139,'Rote Karten'!$C$2:$C$4,"&lt;="&amp;$G1139)</f>
        <v>0</v>
      </c>
      <c r="I1139" s="17" t="str">
        <f>IF(OR($L1139="Tor",$L1139="ET"),_xlfn.IFNA(IF(VLOOKUP($A1139,Spiele!$A$2:$C$16,3,FALSE)=$B1139,COUNTIFS($L$2:$L1139,"Tor",$B$2:$B1139,$B1139,$A$2:$A1139,$A1139)+COUNTIFS($L$2:$L1139,"ET",$B$2:$B1139,$B1139,$A$2:$A1139,$A1139)&amp;":"&amp;COUNTIFS($L$2:$L1139,"Tor",$B$2:$B1139,"&lt;&gt;"&amp;$B1139,$A$2:$A1139,$A1139)+COUNTIFS($L$2:$L1139,"ET",$B$2:$B1139,"&lt;&gt;"&amp;$B1139,$A$2:$A1139,$A1139),COUNTIFS($L$2:$L1139,"Tor",$B$2:$B1139,"&lt;&gt;"&amp;$B1139,$A$2:$A1139,$A1139)+COUNTIFS($L$2:$L1139,"ET",$B$2:$B1139,"&lt;&gt;"&amp;$B1139,$A$2:$A1139,$A1139)&amp;":"&amp;COUNTIFS($L$2:$L1139,"Tor",$B$2:$B1139,$B1139,$A$2:$A1139,$A1139)+COUNTIFS($L$2:$L1139,"ET",$B$2:$B1139,$B1139,$A$2:$A1139,$A1139)),""),"")</f>
        <v/>
      </c>
      <c r="J1139" s="18" t="str">
        <f>_xlfn.IFNA(IF(VLOOKUP($A1139,Spiele!$A$2:$D$16,3,FALSE)=$B1139,(COUNTIFS($L$1:$L1138,"Tor",$B$1:$B1138,$B1139,$A$1:$A1138,$A1139)+COUNTIFS($L$1:$L1138,"ET",$B$1:$B1138,$B1139,$A$1:$A1138,$A1139))-(COUNTIFS($L$1:$L1138,"Tor",$B$1:$B1138,"&lt;&gt;"&amp;$B1139,$A$1:$A1138,$A1139)+COUNTIFS($L$1:$L1138,"ET",$B$1:$B1138,"&lt;&gt;"&amp;$B1139,$A$1:$A1138,$A1139)),(COUNTIFS($L$1:$L1138,"Tor",$B$1:$B1138,$B1139,$A$1:$A1138,$A1139)+COUNTIFS($L$1:$L1138,"ET",$B$1:$B1138,$B1139,$A$1:$A1138,$A1139))-(COUNTIFS($L$1:$L1138,"Tor",$B$1:$B1138,"&lt;&gt;"&amp;$B1139,$A$1:$A1138,$A1139)+COUNTIFS($L$1:$L1138,"ET",$B$1:$B1138,"&lt;&gt;"&amp;$B1139,$A$1:$A1138,$A1139))),"")</f>
        <v/>
      </c>
      <c r="O1139" s="17"/>
      <c r="AC1139" s="14"/>
      <c r="AD1139" s="14"/>
      <c r="AE1139" s="18"/>
      <c r="AH1139" s="19">
        <f t="shared" si="70"/>
        <v>0</v>
      </c>
      <c r="AI1139" s="19">
        <f t="shared" si="71"/>
        <v>180</v>
      </c>
      <c r="AM1139" s="19">
        <f>IF(Abschlüsse[[#This Row],[Ergeb]]="ET","",SQRT(($AF1139-$AK1139)^2+($AG1139-$AL1139)^2))</f>
        <v>0</v>
      </c>
      <c r="AO1139" s="13"/>
      <c r="AP1139" s="13"/>
      <c r="AQ1139" s="19" t="str">
        <f t="shared" si="72"/>
        <v/>
      </c>
      <c r="AU1139" s="19" t="str">
        <f t="shared" si="73"/>
        <v/>
      </c>
    </row>
    <row r="1140" spans="3:47" ht="25.05" customHeight="1">
      <c r="C1140" s="17" t="str">
        <f>IF($A1140="","",IF(VLOOKUP($A1140,Spiele!$A$2:$D$16,3,FALSE)=$B1140,"H","G"))</f>
        <v/>
      </c>
      <c r="D1140" s="17" t="str">
        <f>IF($B1140="","",IF(VLOOKUP($A1140,Spiele!$A$2:$F$16,3,FALSE)=$B1140,VLOOKUP($A1140,Spiele!$A$2:$F$16,4,FALSE),VLOOKUP($A1140,Spiele!$A$2:$F$16,3,FALSE)))</f>
        <v/>
      </c>
      <c r="E1140" s="18">
        <f>IF(Abschlüsse[[#This Row],[Ergeb]]="ET",0,COUNTIFS($A$2:$A1140,$A1140,$B$2:$B1140,$B1140,$L$2:$L1140,"&lt;&gt;ET"))</f>
        <v>0</v>
      </c>
      <c r="F1140" s="11"/>
      <c r="G1140" s="12"/>
      <c r="H1140" s="18">
        <f>COUNTIFS('Rote Karten'!$A$2:$A$4,$A1140,'Rote Karten'!$D$2:$D$4,"&lt;&gt;"&amp;$B1140,'Rote Karten'!$B$2:$B$4,"&lt;"&amp;$F1140,'Rote Karten'!$C$2:$C$4,"&lt;="&amp;$G1140)-COUNTIFS('Rote Karten'!$A$2:$A$4,$A1140,'Rote Karten'!$D$2:$D$4,$B1140,'Rote Karten'!$B$2:$B$4,"&lt;"&amp;$F1140,'Rote Karten'!$C$2:$C$4,"&lt;="&amp;$G1140)</f>
        <v>0</v>
      </c>
      <c r="I1140" s="17" t="str">
        <f>IF(OR($L1140="Tor",$L1140="ET"),_xlfn.IFNA(IF(VLOOKUP($A1140,Spiele!$A$2:$C$16,3,FALSE)=$B1140,COUNTIFS($L$2:$L1140,"Tor",$B$2:$B1140,$B1140,$A$2:$A1140,$A1140)+COUNTIFS($L$2:$L1140,"ET",$B$2:$B1140,$B1140,$A$2:$A1140,$A1140)&amp;":"&amp;COUNTIFS($L$2:$L1140,"Tor",$B$2:$B1140,"&lt;&gt;"&amp;$B1140,$A$2:$A1140,$A1140)+COUNTIFS($L$2:$L1140,"ET",$B$2:$B1140,"&lt;&gt;"&amp;$B1140,$A$2:$A1140,$A1140),COUNTIFS($L$2:$L1140,"Tor",$B$2:$B1140,"&lt;&gt;"&amp;$B1140,$A$2:$A1140,$A1140)+COUNTIFS($L$2:$L1140,"ET",$B$2:$B1140,"&lt;&gt;"&amp;$B1140,$A$2:$A1140,$A1140)&amp;":"&amp;COUNTIFS($L$2:$L1140,"Tor",$B$2:$B1140,$B1140,$A$2:$A1140,$A1140)+COUNTIFS($L$2:$L1140,"ET",$B$2:$B1140,$B1140,$A$2:$A1140,$A1140)),""),"")</f>
        <v/>
      </c>
      <c r="J1140" s="18" t="str">
        <f>_xlfn.IFNA(IF(VLOOKUP($A1140,Spiele!$A$2:$D$16,3,FALSE)=$B1140,(COUNTIFS($L$1:$L1139,"Tor",$B$1:$B1139,$B1140,$A$1:$A1139,$A1140)+COUNTIFS($L$1:$L1139,"ET",$B$1:$B1139,$B1140,$A$1:$A1139,$A1140))-(COUNTIFS($L$1:$L1139,"Tor",$B$1:$B1139,"&lt;&gt;"&amp;$B1140,$A$1:$A1139,$A1140)+COUNTIFS($L$1:$L1139,"ET",$B$1:$B1139,"&lt;&gt;"&amp;$B1140,$A$1:$A1139,$A1140)),(COUNTIFS($L$1:$L1139,"Tor",$B$1:$B1139,$B1140,$A$1:$A1139,$A1140)+COUNTIFS($L$1:$L1139,"ET",$B$1:$B1139,$B1140,$A$1:$A1139,$A1140))-(COUNTIFS($L$1:$L1139,"Tor",$B$1:$B1139,"&lt;&gt;"&amp;$B1140,$A$1:$A1139,$A1140)+COUNTIFS($L$1:$L1139,"ET",$B$1:$B1139,"&lt;&gt;"&amp;$B1140,$A$1:$A1139,$A1140))),"")</f>
        <v/>
      </c>
      <c r="O1140" s="17"/>
      <c r="AC1140" s="14"/>
      <c r="AD1140" s="14"/>
      <c r="AE1140" s="18"/>
      <c r="AH1140" s="19">
        <f t="shared" si="70"/>
        <v>0</v>
      </c>
      <c r="AI1140" s="19">
        <f t="shared" si="71"/>
        <v>180</v>
      </c>
      <c r="AM1140" s="19">
        <f>IF(Abschlüsse[[#This Row],[Ergeb]]="ET","",SQRT(($AF1140-$AK1140)^2+($AG1140-$AL1140)^2))</f>
        <v>0</v>
      </c>
      <c r="AO1140" s="13"/>
      <c r="AP1140" s="13"/>
      <c r="AQ1140" s="19" t="str">
        <f t="shared" si="72"/>
        <v/>
      </c>
      <c r="AU1140" s="19" t="str">
        <f t="shared" si="73"/>
        <v/>
      </c>
    </row>
    <row r="1141" spans="3:47" ht="25.05" customHeight="1">
      <c r="C1141" s="17" t="str">
        <f>IF($A1141="","",IF(VLOOKUP($A1141,Spiele!$A$2:$D$16,3,FALSE)=$B1141,"H","G"))</f>
        <v/>
      </c>
      <c r="D1141" s="17" t="str">
        <f>IF($B1141="","",IF(VLOOKUP($A1141,Spiele!$A$2:$F$16,3,FALSE)=$B1141,VLOOKUP($A1141,Spiele!$A$2:$F$16,4,FALSE),VLOOKUP($A1141,Spiele!$A$2:$F$16,3,FALSE)))</f>
        <v/>
      </c>
      <c r="E1141" s="18">
        <f>IF(Abschlüsse[[#This Row],[Ergeb]]="ET",0,COUNTIFS($A$2:$A1141,$A1141,$B$2:$B1141,$B1141,$L$2:$L1141,"&lt;&gt;ET"))</f>
        <v>0</v>
      </c>
      <c r="F1141" s="11"/>
      <c r="G1141" s="12"/>
      <c r="H1141" s="18">
        <f>COUNTIFS('Rote Karten'!$A$2:$A$4,$A1141,'Rote Karten'!$D$2:$D$4,"&lt;&gt;"&amp;$B1141,'Rote Karten'!$B$2:$B$4,"&lt;"&amp;$F1141,'Rote Karten'!$C$2:$C$4,"&lt;="&amp;$G1141)-COUNTIFS('Rote Karten'!$A$2:$A$4,$A1141,'Rote Karten'!$D$2:$D$4,$B1141,'Rote Karten'!$B$2:$B$4,"&lt;"&amp;$F1141,'Rote Karten'!$C$2:$C$4,"&lt;="&amp;$G1141)</f>
        <v>0</v>
      </c>
      <c r="I1141" s="17" t="str">
        <f>IF(OR($L1141="Tor",$L1141="ET"),_xlfn.IFNA(IF(VLOOKUP($A1141,Spiele!$A$2:$C$16,3,FALSE)=$B1141,COUNTIFS($L$2:$L1141,"Tor",$B$2:$B1141,$B1141,$A$2:$A1141,$A1141)+COUNTIFS($L$2:$L1141,"ET",$B$2:$B1141,$B1141,$A$2:$A1141,$A1141)&amp;":"&amp;COUNTIFS($L$2:$L1141,"Tor",$B$2:$B1141,"&lt;&gt;"&amp;$B1141,$A$2:$A1141,$A1141)+COUNTIFS($L$2:$L1141,"ET",$B$2:$B1141,"&lt;&gt;"&amp;$B1141,$A$2:$A1141,$A1141),COUNTIFS($L$2:$L1141,"Tor",$B$2:$B1141,"&lt;&gt;"&amp;$B1141,$A$2:$A1141,$A1141)+COUNTIFS($L$2:$L1141,"ET",$B$2:$B1141,"&lt;&gt;"&amp;$B1141,$A$2:$A1141,$A1141)&amp;":"&amp;COUNTIFS($L$2:$L1141,"Tor",$B$2:$B1141,$B1141,$A$2:$A1141,$A1141)+COUNTIFS($L$2:$L1141,"ET",$B$2:$B1141,$B1141,$A$2:$A1141,$A1141)),""),"")</f>
        <v/>
      </c>
      <c r="J1141" s="18" t="str">
        <f>_xlfn.IFNA(IF(VLOOKUP($A1141,Spiele!$A$2:$D$16,3,FALSE)=$B1141,(COUNTIFS($L$1:$L1140,"Tor",$B$1:$B1140,$B1141,$A$1:$A1140,$A1141)+COUNTIFS($L$1:$L1140,"ET",$B$1:$B1140,$B1141,$A$1:$A1140,$A1141))-(COUNTIFS($L$1:$L1140,"Tor",$B$1:$B1140,"&lt;&gt;"&amp;$B1141,$A$1:$A1140,$A1141)+COUNTIFS($L$1:$L1140,"ET",$B$1:$B1140,"&lt;&gt;"&amp;$B1141,$A$1:$A1140,$A1141)),(COUNTIFS($L$1:$L1140,"Tor",$B$1:$B1140,$B1141,$A$1:$A1140,$A1141)+COUNTIFS($L$1:$L1140,"ET",$B$1:$B1140,$B1141,$A$1:$A1140,$A1141))-(COUNTIFS($L$1:$L1140,"Tor",$B$1:$B1140,"&lt;&gt;"&amp;$B1141,$A$1:$A1140,$A1141)+COUNTIFS($L$1:$L1140,"ET",$B$1:$B1140,"&lt;&gt;"&amp;$B1141,$A$1:$A1140,$A1141))),"")</f>
        <v/>
      </c>
      <c r="O1141" s="17"/>
      <c r="AC1141" s="14"/>
      <c r="AD1141" s="14"/>
      <c r="AE1141" s="18"/>
      <c r="AH1141" s="19">
        <f t="shared" si="70"/>
        <v>0</v>
      </c>
      <c r="AI1141" s="19">
        <f t="shared" si="71"/>
        <v>180</v>
      </c>
      <c r="AM1141" s="19">
        <f>IF(Abschlüsse[[#This Row],[Ergeb]]="ET","",SQRT(($AF1141-$AK1141)^2+($AG1141-$AL1141)^2))</f>
        <v>0</v>
      </c>
      <c r="AO1141" s="13"/>
      <c r="AP1141" s="13"/>
      <c r="AQ1141" s="19" t="str">
        <f t="shared" si="72"/>
        <v/>
      </c>
      <c r="AU1141" s="19" t="str">
        <f t="shared" si="73"/>
        <v/>
      </c>
    </row>
    <row r="1142" spans="3:47" ht="25.05" customHeight="1">
      <c r="C1142" s="17" t="str">
        <f>IF($A1142="","",IF(VLOOKUP($A1142,Spiele!$A$2:$D$16,3,FALSE)=$B1142,"H","G"))</f>
        <v/>
      </c>
      <c r="D1142" s="17" t="str">
        <f>IF($B1142="","",IF(VLOOKUP($A1142,Spiele!$A$2:$F$16,3,FALSE)=$B1142,VLOOKUP($A1142,Spiele!$A$2:$F$16,4,FALSE),VLOOKUP($A1142,Spiele!$A$2:$F$16,3,FALSE)))</f>
        <v/>
      </c>
      <c r="E1142" s="18">
        <f>IF(Abschlüsse[[#This Row],[Ergeb]]="ET",0,COUNTIFS($A$2:$A1142,$A1142,$B$2:$B1142,$B1142,$L$2:$L1142,"&lt;&gt;ET"))</f>
        <v>0</v>
      </c>
      <c r="F1142" s="11"/>
      <c r="G1142" s="12"/>
      <c r="H1142" s="18">
        <f>COUNTIFS('Rote Karten'!$A$2:$A$4,$A1142,'Rote Karten'!$D$2:$D$4,"&lt;&gt;"&amp;$B1142,'Rote Karten'!$B$2:$B$4,"&lt;"&amp;$F1142,'Rote Karten'!$C$2:$C$4,"&lt;="&amp;$G1142)-COUNTIFS('Rote Karten'!$A$2:$A$4,$A1142,'Rote Karten'!$D$2:$D$4,$B1142,'Rote Karten'!$B$2:$B$4,"&lt;"&amp;$F1142,'Rote Karten'!$C$2:$C$4,"&lt;="&amp;$G1142)</f>
        <v>0</v>
      </c>
      <c r="I1142" s="17" t="str">
        <f>IF(OR($L1142="Tor",$L1142="ET"),_xlfn.IFNA(IF(VLOOKUP($A1142,Spiele!$A$2:$C$16,3,FALSE)=$B1142,COUNTIFS($L$2:$L1142,"Tor",$B$2:$B1142,$B1142,$A$2:$A1142,$A1142)+COUNTIFS($L$2:$L1142,"ET",$B$2:$B1142,$B1142,$A$2:$A1142,$A1142)&amp;":"&amp;COUNTIFS($L$2:$L1142,"Tor",$B$2:$B1142,"&lt;&gt;"&amp;$B1142,$A$2:$A1142,$A1142)+COUNTIFS($L$2:$L1142,"ET",$B$2:$B1142,"&lt;&gt;"&amp;$B1142,$A$2:$A1142,$A1142),COUNTIFS($L$2:$L1142,"Tor",$B$2:$B1142,"&lt;&gt;"&amp;$B1142,$A$2:$A1142,$A1142)+COUNTIFS($L$2:$L1142,"ET",$B$2:$B1142,"&lt;&gt;"&amp;$B1142,$A$2:$A1142,$A1142)&amp;":"&amp;COUNTIFS($L$2:$L1142,"Tor",$B$2:$B1142,$B1142,$A$2:$A1142,$A1142)+COUNTIFS($L$2:$L1142,"ET",$B$2:$B1142,$B1142,$A$2:$A1142,$A1142)),""),"")</f>
        <v/>
      </c>
      <c r="J1142" s="18" t="str">
        <f>_xlfn.IFNA(IF(VLOOKUP($A1142,Spiele!$A$2:$D$16,3,FALSE)=$B1142,(COUNTIFS($L$1:$L1141,"Tor",$B$1:$B1141,$B1142,$A$1:$A1141,$A1142)+COUNTIFS($L$1:$L1141,"ET",$B$1:$B1141,$B1142,$A$1:$A1141,$A1142))-(COUNTIFS($L$1:$L1141,"Tor",$B$1:$B1141,"&lt;&gt;"&amp;$B1142,$A$1:$A1141,$A1142)+COUNTIFS($L$1:$L1141,"ET",$B$1:$B1141,"&lt;&gt;"&amp;$B1142,$A$1:$A1141,$A1142)),(COUNTIFS($L$1:$L1141,"Tor",$B$1:$B1141,$B1142,$A$1:$A1141,$A1142)+COUNTIFS($L$1:$L1141,"ET",$B$1:$B1141,$B1142,$A$1:$A1141,$A1142))-(COUNTIFS($L$1:$L1141,"Tor",$B$1:$B1141,"&lt;&gt;"&amp;$B1142,$A$1:$A1141,$A1142)+COUNTIFS($L$1:$L1141,"ET",$B$1:$B1141,"&lt;&gt;"&amp;$B1142,$A$1:$A1141,$A1142))),"")</f>
        <v/>
      </c>
      <c r="O1142" s="17"/>
      <c r="AC1142" s="14"/>
      <c r="AD1142" s="14"/>
      <c r="AE1142" s="18"/>
      <c r="AH1142" s="19">
        <f t="shared" si="70"/>
        <v>0</v>
      </c>
      <c r="AI1142" s="19">
        <f t="shared" si="71"/>
        <v>180</v>
      </c>
      <c r="AM1142" s="19">
        <f>IF(Abschlüsse[[#This Row],[Ergeb]]="ET","",SQRT(($AF1142-$AK1142)^2+($AG1142-$AL1142)^2))</f>
        <v>0</v>
      </c>
      <c r="AO1142" s="13"/>
      <c r="AP1142" s="13"/>
      <c r="AQ1142" s="19" t="str">
        <f t="shared" si="72"/>
        <v/>
      </c>
      <c r="AU1142" s="19" t="str">
        <f t="shared" si="73"/>
        <v/>
      </c>
    </row>
    <row r="1143" spans="3:47" ht="25.05" customHeight="1">
      <c r="C1143" s="17" t="str">
        <f>IF($A1143="","",IF(VLOOKUP($A1143,Spiele!$A$2:$D$16,3,FALSE)=$B1143,"H","G"))</f>
        <v/>
      </c>
      <c r="D1143" s="17" t="str">
        <f>IF($B1143="","",IF(VLOOKUP($A1143,Spiele!$A$2:$F$16,3,FALSE)=$B1143,VLOOKUP($A1143,Spiele!$A$2:$F$16,4,FALSE),VLOOKUP($A1143,Spiele!$A$2:$F$16,3,FALSE)))</f>
        <v/>
      </c>
      <c r="E1143" s="18">
        <f>IF(Abschlüsse[[#This Row],[Ergeb]]="ET",0,COUNTIFS($A$2:$A1143,$A1143,$B$2:$B1143,$B1143,$L$2:$L1143,"&lt;&gt;ET"))</f>
        <v>0</v>
      </c>
      <c r="F1143" s="11"/>
      <c r="G1143" s="12"/>
      <c r="H1143" s="18">
        <f>COUNTIFS('Rote Karten'!$A$2:$A$4,$A1143,'Rote Karten'!$D$2:$D$4,"&lt;&gt;"&amp;$B1143,'Rote Karten'!$B$2:$B$4,"&lt;"&amp;$F1143,'Rote Karten'!$C$2:$C$4,"&lt;="&amp;$G1143)-COUNTIFS('Rote Karten'!$A$2:$A$4,$A1143,'Rote Karten'!$D$2:$D$4,$B1143,'Rote Karten'!$B$2:$B$4,"&lt;"&amp;$F1143,'Rote Karten'!$C$2:$C$4,"&lt;="&amp;$G1143)</f>
        <v>0</v>
      </c>
      <c r="I1143" s="17" t="str">
        <f>IF(OR($L1143="Tor",$L1143="ET"),_xlfn.IFNA(IF(VLOOKUP($A1143,Spiele!$A$2:$C$16,3,FALSE)=$B1143,COUNTIFS($L$2:$L1143,"Tor",$B$2:$B1143,$B1143,$A$2:$A1143,$A1143)+COUNTIFS($L$2:$L1143,"ET",$B$2:$B1143,$B1143,$A$2:$A1143,$A1143)&amp;":"&amp;COUNTIFS($L$2:$L1143,"Tor",$B$2:$B1143,"&lt;&gt;"&amp;$B1143,$A$2:$A1143,$A1143)+COUNTIFS($L$2:$L1143,"ET",$B$2:$B1143,"&lt;&gt;"&amp;$B1143,$A$2:$A1143,$A1143),COUNTIFS($L$2:$L1143,"Tor",$B$2:$B1143,"&lt;&gt;"&amp;$B1143,$A$2:$A1143,$A1143)+COUNTIFS($L$2:$L1143,"ET",$B$2:$B1143,"&lt;&gt;"&amp;$B1143,$A$2:$A1143,$A1143)&amp;":"&amp;COUNTIFS($L$2:$L1143,"Tor",$B$2:$B1143,$B1143,$A$2:$A1143,$A1143)+COUNTIFS($L$2:$L1143,"ET",$B$2:$B1143,$B1143,$A$2:$A1143,$A1143)),""),"")</f>
        <v/>
      </c>
      <c r="J1143" s="18" t="str">
        <f>_xlfn.IFNA(IF(VLOOKUP($A1143,Spiele!$A$2:$D$16,3,FALSE)=$B1143,(COUNTIFS($L$1:$L1142,"Tor",$B$1:$B1142,$B1143,$A$1:$A1142,$A1143)+COUNTIFS($L$1:$L1142,"ET",$B$1:$B1142,$B1143,$A$1:$A1142,$A1143))-(COUNTIFS($L$1:$L1142,"Tor",$B$1:$B1142,"&lt;&gt;"&amp;$B1143,$A$1:$A1142,$A1143)+COUNTIFS($L$1:$L1142,"ET",$B$1:$B1142,"&lt;&gt;"&amp;$B1143,$A$1:$A1142,$A1143)),(COUNTIFS($L$1:$L1142,"Tor",$B$1:$B1142,$B1143,$A$1:$A1142,$A1143)+COUNTIFS($L$1:$L1142,"ET",$B$1:$B1142,$B1143,$A$1:$A1142,$A1143))-(COUNTIFS($L$1:$L1142,"Tor",$B$1:$B1142,"&lt;&gt;"&amp;$B1143,$A$1:$A1142,$A1143)+COUNTIFS($L$1:$L1142,"ET",$B$1:$B1142,"&lt;&gt;"&amp;$B1143,$A$1:$A1142,$A1143))),"")</f>
        <v/>
      </c>
      <c r="L1143" s="18"/>
      <c r="M1143" s="3"/>
      <c r="O1143" s="17"/>
      <c r="AA1143" s="22"/>
      <c r="AB1143" s="18"/>
      <c r="AC1143" s="14"/>
      <c r="AD1143" s="14"/>
      <c r="AE1143" s="17"/>
      <c r="AH1143" s="19">
        <f t="shared" si="70"/>
        <v>0</v>
      </c>
      <c r="AI1143" s="19">
        <f t="shared" si="71"/>
        <v>180</v>
      </c>
      <c r="AJ1143" s="3"/>
      <c r="AM1143" s="19">
        <f>IF(Abschlüsse[[#This Row],[Ergeb]]="ET","",SQRT(($AF1143-$AK1143)^2+($AG1143-$AL1143)^2))</f>
        <v>0</v>
      </c>
      <c r="AO1143" s="13"/>
      <c r="AP1143" s="13"/>
      <c r="AQ1143" s="19" t="str">
        <f t="shared" si="72"/>
        <v/>
      </c>
      <c r="AU1143" s="19" t="str">
        <f t="shared" si="73"/>
        <v/>
      </c>
    </row>
    <row r="1144" spans="3:47" ht="25.05" customHeight="1">
      <c r="C1144" s="17" t="str">
        <f>IF($A1144="","",IF(VLOOKUP($A1144,Spiele!$A$2:$D$16,3,FALSE)=$B1144,"H","G"))</f>
        <v/>
      </c>
      <c r="D1144" s="17" t="str">
        <f>IF($B1144="","",IF(VLOOKUP($A1144,Spiele!$A$2:$F$16,3,FALSE)=$B1144,VLOOKUP($A1144,Spiele!$A$2:$F$16,4,FALSE),VLOOKUP($A1144,Spiele!$A$2:$F$16,3,FALSE)))</f>
        <v/>
      </c>
      <c r="E1144" s="18">
        <f>IF(Abschlüsse[[#This Row],[Ergeb]]="ET",0,COUNTIFS($A$2:$A1144,$A1144,$B$2:$B1144,$B1144,$L$2:$L1144,"&lt;&gt;ET"))</f>
        <v>0</v>
      </c>
      <c r="F1144" s="11"/>
      <c r="G1144" s="12"/>
      <c r="H1144" s="18">
        <f>COUNTIFS('Rote Karten'!$A$2:$A$4,$A1144,'Rote Karten'!$D$2:$D$4,"&lt;&gt;"&amp;$B1144,'Rote Karten'!$B$2:$B$4,"&lt;"&amp;$F1144,'Rote Karten'!$C$2:$C$4,"&lt;="&amp;$G1144)-COUNTIFS('Rote Karten'!$A$2:$A$4,$A1144,'Rote Karten'!$D$2:$D$4,$B1144,'Rote Karten'!$B$2:$B$4,"&lt;"&amp;$F1144,'Rote Karten'!$C$2:$C$4,"&lt;="&amp;$G1144)</f>
        <v>0</v>
      </c>
      <c r="I1144" s="17" t="str">
        <f>IF(OR($L1144="Tor",$L1144="ET"),_xlfn.IFNA(IF(VLOOKUP($A1144,Spiele!$A$2:$C$16,3,FALSE)=$B1144,COUNTIFS($L$2:$L1144,"Tor",$B$2:$B1144,$B1144,$A$2:$A1144,$A1144)+COUNTIFS($L$2:$L1144,"ET",$B$2:$B1144,$B1144,$A$2:$A1144,$A1144)&amp;":"&amp;COUNTIFS($L$2:$L1144,"Tor",$B$2:$B1144,"&lt;&gt;"&amp;$B1144,$A$2:$A1144,$A1144)+COUNTIFS($L$2:$L1144,"ET",$B$2:$B1144,"&lt;&gt;"&amp;$B1144,$A$2:$A1144,$A1144),COUNTIFS($L$2:$L1144,"Tor",$B$2:$B1144,"&lt;&gt;"&amp;$B1144,$A$2:$A1144,$A1144)+COUNTIFS($L$2:$L1144,"ET",$B$2:$B1144,"&lt;&gt;"&amp;$B1144,$A$2:$A1144,$A1144)&amp;":"&amp;COUNTIFS($L$2:$L1144,"Tor",$B$2:$B1144,$B1144,$A$2:$A1144,$A1144)+COUNTIFS($L$2:$L1144,"ET",$B$2:$B1144,$B1144,$A$2:$A1144,$A1144)),""),"")</f>
        <v/>
      </c>
      <c r="J1144" s="18" t="str">
        <f>_xlfn.IFNA(IF(VLOOKUP($A1144,Spiele!$A$2:$D$16,3,FALSE)=$B1144,(COUNTIFS($L$1:$L1143,"Tor",$B$1:$B1143,$B1144,$A$1:$A1143,$A1144)+COUNTIFS($L$1:$L1143,"ET",$B$1:$B1143,$B1144,$A$1:$A1143,$A1144))-(COUNTIFS($L$1:$L1143,"Tor",$B$1:$B1143,"&lt;&gt;"&amp;$B1144,$A$1:$A1143,$A1144)+COUNTIFS($L$1:$L1143,"ET",$B$1:$B1143,"&lt;&gt;"&amp;$B1144,$A$1:$A1143,$A1144)),(COUNTIFS($L$1:$L1143,"Tor",$B$1:$B1143,$B1144,$A$1:$A1143,$A1144)+COUNTIFS($L$1:$L1143,"ET",$B$1:$B1143,$B1144,$A$1:$A1143,$A1144))-(COUNTIFS($L$1:$L1143,"Tor",$B$1:$B1143,"&lt;&gt;"&amp;$B1144,$A$1:$A1143,$A1144)+COUNTIFS($L$1:$L1143,"ET",$B$1:$B1143,"&lt;&gt;"&amp;$B1144,$A$1:$A1143,$A1144))),"")</f>
        <v/>
      </c>
      <c r="O1144" s="17"/>
      <c r="AC1144" s="14"/>
      <c r="AD1144" s="14"/>
      <c r="AE1144" s="17"/>
      <c r="AH1144" s="19">
        <f t="shared" si="70"/>
        <v>0</v>
      </c>
      <c r="AI1144" s="19">
        <f t="shared" si="71"/>
        <v>180</v>
      </c>
      <c r="AM1144" s="19">
        <f>IF(Abschlüsse[[#This Row],[Ergeb]]="ET","",SQRT(($AF1144-$AK1144)^2+($AG1144-$AL1144)^2))</f>
        <v>0</v>
      </c>
      <c r="AO1144" s="13"/>
      <c r="AP1144" s="13"/>
      <c r="AQ1144" s="19" t="str">
        <f t="shared" si="72"/>
        <v/>
      </c>
      <c r="AU1144" s="19" t="str">
        <f t="shared" si="73"/>
        <v/>
      </c>
    </row>
    <row r="1145" spans="3:47" ht="25.05" customHeight="1">
      <c r="C1145" s="17" t="str">
        <f>IF($A1145="","",IF(VLOOKUP($A1145,Spiele!$A$2:$D$16,3,FALSE)=$B1145,"H","G"))</f>
        <v/>
      </c>
      <c r="D1145" s="17" t="str">
        <f>IF($B1145="","",IF(VLOOKUP($A1145,Spiele!$A$2:$F$16,3,FALSE)=$B1145,VLOOKUP($A1145,Spiele!$A$2:$F$16,4,FALSE),VLOOKUP($A1145,Spiele!$A$2:$F$16,3,FALSE)))</f>
        <v/>
      </c>
      <c r="E1145" s="18">
        <f>IF(Abschlüsse[[#This Row],[Ergeb]]="ET",0,COUNTIFS($A$2:$A1145,$A1145,$B$2:$B1145,$B1145,$L$2:$L1145,"&lt;&gt;ET"))</f>
        <v>0</v>
      </c>
      <c r="F1145" s="11"/>
      <c r="G1145" s="12"/>
      <c r="H1145" s="18">
        <f>COUNTIFS('Rote Karten'!$A$2:$A$4,$A1145,'Rote Karten'!$D$2:$D$4,"&lt;&gt;"&amp;$B1145,'Rote Karten'!$B$2:$B$4,"&lt;"&amp;$F1145,'Rote Karten'!$C$2:$C$4,"&lt;="&amp;$G1145)-COUNTIFS('Rote Karten'!$A$2:$A$4,$A1145,'Rote Karten'!$D$2:$D$4,$B1145,'Rote Karten'!$B$2:$B$4,"&lt;"&amp;$F1145,'Rote Karten'!$C$2:$C$4,"&lt;="&amp;$G1145)</f>
        <v>0</v>
      </c>
      <c r="I1145" s="17" t="str">
        <f>IF(OR($L1145="Tor",$L1145="ET"),_xlfn.IFNA(IF(VLOOKUP($A1145,Spiele!$A$2:$C$16,3,FALSE)=$B1145,COUNTIFS($L$2:$L1145,"Tor",$B$2:$B1145,$B1145,$A$2:$A1145,$A1145)+COUNTIFS($L$2:$L1145,"ET",$B$2:$B1145,$B1145,$A$2:$A1145,$A1145)&amp;":"&amp;COUNTIFS($L$2:$L1145,"Tor",$B$2:$B1145,"&lt;&gt;"&amp;$B1145,$A$2:$A1145,$A1145)+COUNTIFS($L$2:$L1145,"ET",$B$2:$B1145,"&lt;&gt;"&amp;$B1145,$A$2:$A1145,$A1145),COUNTIFS($L$2:$L1145,"Tor",$B$2:$B1145,"&lt;&gt;"&amp;$B1145,$A$2:$A1145,$A1145)+COUNTIFS($L$2:$L1145,"ET",$B$2:$B1145,"&lt;&gt;"&amp;$B1145,$A$2:$A1145,$A1145)&amp;":"&amp;COUNTIFS($L$2:$L1145,"Tor",$B$2:$B1145,$B1145,$A$2:$A1145,$A1145)+COUNTIFS($L$2:$L1145,"ET",$B$2:$B1145,$B1145,$A$2:$A1145,$A1145)),""),"")</f>
        <v/>
      </c>
      <c r="J1145" s="18" t="str">
        <f>_xlfn.IFNA(IF(VLOOKUP($A1145,Spiele!$A$2:$D$16,3,FALSE)=$B1145,(COUNTIFS($L$1:$L1144,"Tor",$B$1:$B1144,$B1145,$A$1:$A1144,$A1145)+COUNTIFS($L$1:$L1144,"ET",$B$1:$B1144,$B1145,$A$1:$A1144,$A1145))-(COUNTIFS($L$1:$L1144,"Tor",$B$1:$B1144,"&lt;&gt;"&amp;$B1145,$A$1:$A1144,$A1145)+COUNTIFS($L$1:$L1144,"ET",$B$1:$B1144,"&lt;&gt;"&amp;$B1145,$A$1:$A1144,$A1145)),(COUNTIFS($L$1:$L1144,"Tor",$B$1:$B1144,$B1145,$A$1:$A1144,$A1145)+COUNTIFS($L$1:$L1144,"ET",$B$1:$B1144,$B1145,$A$1:$A1144,$A1145))-(COUNTIFS($L$1:$L1144,"Tor",$B$1:$B1144,"&lt;&gt;"&amp;$B1145,$A$1:$A1144,$A1145)+COUNTIFS($L$1:$L1144,"ET",$B$1:$B1144,"&lt;&gt;"&amp;$B1145,$A$1:$A1144,$A1145))),"")</f>
        <v/>
      </c>
      <c r="O1145" s="17"/>
      <c r="AC1145" s="14"/>
      <c r="AD1145" s="14"/>
      <c r="AE1145" s="17"/>
      <c r="AH1145" s="19">
        <f t="shared" si="70"/>
        <v>0</v>
      </c>
      <c r="AI1145" s="19">
        <f t="shared" si="71"/>
        <v>180</v>
      </c>
      <c r="AM1145" s="19">
        <f>IF(Abschlüsse[[#This Row],[Ergeb]]="ET","",SQRT(($AF1145-$AK1145)^2+($AG1145-$AL1145)^2))</f>
        <v>0</v>
      </c>
      <c r="AO1145" s="13"/>
      <c r="AP1145" s="13"/>
      <c r="AQ1145" s="19" t="str">
        <f t="shared" si="72"/>
        <v/>
      </c>
      <c r="AU1145" s="19" t="str">
        <f t="shared" si="73"/>
        <v/>
      </c>
    </row>
    <row r="1146" spans="3:47" ht="25.05" customHeight="1">
      <c r="C1146" s="17" t="str">
        <f>IF($A1146="","",IF(VLOOKUP($A1146,Spiele!$A$2:$D$16,3,FALSE)=$B1146,"H","G"))</f>
        <v/>
      </c>
      <c r="D1146" s="17" t="str">
        <f>IF($B1146="","",IF(VLOOKUP($A1146,Spiele!$A$2:$F$16,3,FALSE)=$B1146,VLOOKUP($A1146,Spiele!$A$2:$F$16,4,FALSE),VLOOKUP($A1146,Spiele!$A$2:$F$16,3,FALSE)))</f>
        <v/>
      </c>
      <c r="E1146" s="18">
        <f>IF(Abschlüsse[[#This Row],[Ergeb]]="ET",0,COUNTIFS($A$2:$A1146,$A1146,$B$2:$B1146,$B1146,$L$2:$L1146,"&lt;&gt;ET"))</f>
        <v>0</v>
      </c>
      <c r="F1146" s="11"/>
      <c r="G1146" s="12"/>
      <c r="H1146" s="18">
        <f>COUNTIFS('Rote Karten'!$A$2:$A$4,$A1146,'Rote Karten'!$D$2:$D$4,"&lt;&gt;"&amp;$B1146,'Rote Karten'!$B$2:$B$4,"&lt;"&amp;$F1146,'Rote Karten'!$C$2:$C$4,"&lt;="&amp;$G1146)-COUNTIFS('Rote Karten'!$A$2:$A$4,$A1146,'Rote Karten'!$D$2:$D$4,$B1146,'Rote Karten'!$B$2:$B$4,"&lt;"&amp;$F1146,'Rote Karten'!$C$2:$C$4,"&lt;="&amp;$G1146)</f>
        <v>0</v>
      </c>
      <c r="I1146" s="17" t="str">
        <f>IF(OR($L1146="Tor",$L1146="ET"),_xlfn.IFNA(IF(VLOOKUP($A1146,Spiele!$A$2:$C$16,3,FALSE)=$B1146,COUNTIFS($L$2:$L1146,"Tor",$B$2:$B1146,$B1146,$A$2:$A1146,$A1146)+COUNTIFS($L$2:$L1146,"ET",$B$2:$B1146,$B1146,$A$2:$A1146,$A1146)&amp;":"&amp;COUNTIFS($L$2:$L1146,"Tor",$B$2:$B1146,"&lt;&gt;"&amp;$B1146,$A$2:$A1146,$A1146)+COUNTIFS($L$2:$L1146,"ET",$B$2:$B1146,"&lt;&gt;"&amp;$B1146,$A$2:$A1146,$A1146),COUNTIFS($L$2:$L1146,"Tor",$B$2:$B1146,"&lt;&gt;"&amp;$B1146,$A$2:$A1146,$A1146)+COUNTIFS($L$2:$L1146,"ET",$B$2:$B1146,"&lt;&gt;"&amp;$B1146,$A$2:$A1146,$A1146)&amp;":"&amp;COUNTIFS($L$2:$L1146,"Tor",$B$2:$B1146,$B1146,$A$2:$A1146,$A1146)+COUNTIFS($L$2:$L1146,"ET",$B$2:$B1146,$B1146,$A$2:$A1146,$A1146)),""),"")</f>
        <v/>
      </c>
      <c r="J1146" s="18" t="str">
        <f>_xlfn.IFNA(IF(VLOOKUP($A1146,Spiele!$A$2:$D$16,3,FALSE)=$B1146,(COUNTIFS($L$1:$L1145,"Tor",$B$1:$B1145,$B1146,$A$1:$A1145,$A1146)+COUNTIFS($L$1:$L1145,"ET",$B$1:$B1145,$B1146,$A$1:$A1145,$A1146))-(COUNTIFS($L$1:$L1145,"Tor",$B$1:$B1145,"&lt;&gt;"&amp;$B1146,$A$1:$A1145,$A1146)+COUNTIFS($L$1:$L1145,"ET",$B$1:$B1145,"&lt;&gt;"&amp;$B1146,$A$1:$A1145,$A1146)),(COUNTIFS($L$1:$L1145,"Tor",$B$1:$B1145,$B1146,$A$1:$A1145,$A1146)+COUNTIFS($L$1:$L1145,"ET",$B$1:$B1145,$B1146,$A$1:$A1145,$A1146))-(COUNTIFS($L$1:$L1145,"Tor",$B$1:$B1145,"&lt;&gt;"&amp;$B1146,$A$1:$A1145,$A1146)+COUNTIFS($L$1:$L1145,"ET",$B$1:$B1145,"&lt;&gt;"&amp;$B1146,$A$1:$A1145,$A1146))),"")</f>
        <v/>
      </c>
      <c r="L1146" s="18"/>
      <c r="M1146" s="3"/>
      <c r="O1146" s="17"/>
      <c r="AA1146" s="22"/>
      <c r="AB1146" s="18"/>
      <c r="AC1146" s="14"/>
      <c r="AD1146" s="14"/>
      <c r="AE1146" s="17"/>
      <c r="AH1146" s="19">
        <f t="shared" si="70"/>
        <v>0</v>
      </c>
      <c r="AI1146" s="19">
        <f t="shared" si="71"/>
        <v>180</v>
      </c>
      <c r="AJ1146" s="3"/>
      <c r="AM1146" s="19">
        <f>IF(Abschlüsse[[#This Row],[Ergeb]]="ET","",SQRT(($AF1146-$AK1146)^2+($AG1146-$AL1146)^2))</f>
        <v>0</v>
      </c>
      <c r="AO1146" s="13"/>
      <c r="AP1146" s="13"/>
      <c r="AQ1146" s="19" t="str">
        <f t="shared" si="72"/>
        <v/>
      </c>
      <c r="AU1146" s="19" t="str">
        <f t="shared" si="73"/>
        <v/>
      </c>
    </row>
    <row r="1147" spans="3:47" ht="25.05" customHeight="1">
      <c r="C1147" s="17" t="str">
        <f>IF($A1147="","",IF(VLOOKUP($A1147,Spiele!$A$2:$D$16,3,FALSE)=$B1147,"H","G"))</f>
        <v/>
      </c>
      <c r="D1147" s="17" t="str">
        <f>IF($B1147="","",IF(VLOOKUP($A1147,Spiele!$A$2:$F$16,3,FALSE)=$B1147,VLOOKUP($A1147,Spiele!$A$2:$F$16,4,FALSE),VLOOKUP($A1147,Spiele!$A$2:$F$16,3,FALSE)))</f>
        <v/>
      </c>
      <c r="E1147" s="18">
        <f>IF(Abschlüsse[[#This Row],[Ergeb]]="ET",0,COUNTIFS($A$2:$A1147,$A1147,$B$2:$B1147,$B1147,$L$2:$L1147,"&lt;&gt;ET"))</f>
        <v>0</v>
      </c>
      <c r="F1147" s="11"/>
      <c r="G1147" s="12"/>
      <c r="H1147" s="18">
        <f>COUNTIFS('Rote Karten'!$A$2:$A$4,$A1147,'Rote Karten'!$D$2:$D$4,"&lt;&gt;"&amp;$B1147,'Rote Karten'!$B$2:$B$4,"&lt;"&amp;$F1147,'Rote Karten'!$C$2:$C$4,"&lt;="&amp;$G1147)-COUNTIFS('Rote Karten'!$A$2:$A$4,$A1147,'Rote Karten'!$D$2:$D$4,$B1147,'Rote Karten'!$B$2:$B$4,"&lt;"&amp;$F1147,'Rote Karten'!$C$2:$C$4,"&lt;="&amp;$G1147)</f>
        <v>0</v>
      </c>
      <c r="I1147" s="17" t="str">
        <f>IF(OR($L1147="Tor",$L1147="ET"),_xlfn.IFNA(IF(VLOOKUP($A1147,Spiele!$A$2:$C$16,3,FALSE)=$B1147,COUNTIFS($L$2:$L1147,"Tor",$B$2:$B1147,$B1147,$A$2:$A1147,$A1147)+COUNTIFS($L$2:$L1147,"ET",$B$2:$B1147,$B1147,$A$2:$A1147,$A1147)&amp;":"&amp;COUNTIFS($L$2:$L1147,"Tor",$B$2:$B1147,"&lt;&gt;"&amp;$B1147,$A$2:$A1147,$A1147)+COUNTIFS($L$2:$L1147,"ET",$B$2:$B1147,"&lt;&gt;"&amp;$B1147,$A$2:$A1147,$A1147),COUNTIFS($L$2:$L1147,"Tor",$B$2:$B1147,"&lt;&gt;"&amp;$B1147,$A$2:$A1147,$A1147)+COUNTIFS($L$2:$L1147,"ET",$B$2:$B1147,"&lt;&gt;"&amp;$B1147,$A$2:$A1147,$A1147)&amp;":"&amp;COUNTIFS($L$2:$L1147,"Tor",$B$2:$B1147,$B1147,$A$2:$A1147,$A1147)+COUNTIFS($L$2:$L1147,"ET",$B$2:$B1147,$B1147,$A$2:$A1147,$A1147)),""),"")</f>
        <v/>
      </c>
      <c r="J1147" s="18" t="str">
        <f>_xlfn.IFNA(IF(VLOOKUP($A1147,Spiele!$A$2:$D$16,3,FALSE)=$B1147,(COUNTIFS($L$1:$L1146,"Tor",$B$1:$B1146,$B1147,$A$1:$A1146,$A1147)+COUNTIFS($L$1:$L1146,"ET",$B$1:$B1146,$B1147,$A$1:$A1146,$A1147))-(COUNTIFS($L$1:$L1146,"Tor",$B$1:$B1146,"&lt;&gt;"&amp;$B1147,$A$1:$A1146,$A1147)+COUNTIFS($L$1:$L1146,"ET",$B$1:$B1146,"&lt;&gt;"&amp;$B1147,$A$1:$A1146,$A1147)),(COUNTIFS($L$1:$L1146,"Tor",$B$1:$B1146,$B1147,$A$1:$A1146,$A1147)+COUNTIFS($L$1:$L1146,"ET",$B$1:$B1146,$B1147,$A$1:$A1146,$A1147))-(COUNTIFS($L$1:$L1146,"Tor",$B$1:$B1146,"&lt;&gt;"&amp;$B1147,$A$1:$A1146,$A1147)+COUNTIFS($L$1:$L1146,"ET",$B$1:$B1146,"&lt;&gt;"&amp;$B1147,$A$1:$A1146,$A1147))),"")</f>
        <v/>
      </c>
      <c r="O1147" s="17"/>
      <c r="AC1147" s="14"/>
      <c r="AD1147" s="14"/>
      <c r="AE1147" s="17"/>
      <c r="AH1147" s="19">
        <f t="shared" si="70"/>
        <v>0</v>
      </c>
      <c r="AI1147" s="19">
        <f t="shared" si="71"/>
        <v>180</v>
      </c>
      <c r="AM1147" s="19">
        <f>IF(Abschlüsse[[#This Row],[Ergeb]]="ET","",SQRT(($AF1147-$AK1147)^2+($AG1147-$AL1147)^2))</f>
        <v>0</v>
      </c>
      <c r="AO1147" s="13"/>
      <c r="AP1147" s="13"/>
      <c r="AQ1147" s="19" t="str">
        <f t="shared" si="72"/>
        <v/>
      </c>
      <c r="AU1147" s="19" t="str">
        <f t="shared" si="73"/>
        <v/>
      </c>
    </row>
    <row r="1148" spans="3:47" ht="25.05" customHeight="1">
      <c r="C1148" s="17" t="str">
        <f>IF($A1148="","",IF(VLOOKUP($A1148,Spiele!$A$2:$D$16,3,FALSE)=$B1148,"H","G"))</f>
        <v/>
      </c>
      <c r="D1148" s="17" t="str">
        <f>IF($B1148="","",IF(VLOOKUP($A1148,Spiele!$A$2:$F$16,3,FALSE)=$B1148,VLOOKUP($A1148,Spiele!$A$2:$F$16,4,FALSE),VLOOKUP($A1148,Spiele!$A$2:$F$16,3,FALSE)))</f>
        <v/>
      </c>
      <c r="E1148" s="18">
        <f>IF(Abschlüsse[[#This Row],[Ergeb]]="ET",0,COUNTIFS($A$2:$A1148,$A1148,$B$2:$B1148,$B1148,$L$2:$L1148,"&lt;&gt;ET"))</f>
        <v>0</v>
      </c>
      <c r="F1148" s="11"/>
      <c r="G1148" s="12"/>
      <c r="H1148" s="18">
        <f>COUNTIFS('Rote Karten'!$A$2:$A$4,$A1148,'Rote Karten'!$D$2:$D$4,"&lt;&gt;"&amp;$B1148,'Rote Karten'!$B$2:$B$4,"&lt;"&amp;$F1148,'Rote Karten'!$C$2:$C$4,"&lt;="&amp;$G1148)-COUNTIFS('Rote Karten'!$A$2:$A$4,$A1148,'Rote Karten'!$D$2:$D$4,$B1148,'Rote Karten'!$B$2:$B$4,"&lt;"&amp;$F1148,'Rote Karten'!$C$2:$C$4,"&lt;="&amp;$G1148)</f>
        <v>0</v>
      </c>
      <c r="I1148" s="17" t="str">
        <f>IF(OR($L1148="Tor",$L1148="ET"),_xlfn.IFNA(IF(VLOOKUP($A1148,Spiele!$A$2:$C$16,3,FALSE)=$B1148,COUNTIFS($L$2:$L1148,"Tor",$B$2:$B1148,$B1148,$A$2:$A1148,$A1148)+COUNTIFS($L$2:$L1148,"ET",$B$2:$B1148,$B1148,$A$2:$A1148,$A1148)&amp;":"&amp;COUNTIFS($L$2:$L1148,"Tor",$B$2:$B1148,"&lt;&gt;"&amp;$B1148,$A$2:$A1148,$A1148)+COUNTIFS($L$2:$L1148,"ET",$B$2:$B1148,"&lt;&gt;"&amp;$B1148,$A$2:$A1148,$A1148),COUNTIFS($L$2:$L1148,"Tor",$B$2:$B1148,"&lt;&gt;"&amp;$B1148,$A$2:$A1148,$A1148)+COUNTIFS($L$2:$L1148,"ET",$B$2:$B1148,"&lt;&gt;"&amp;$B1148,$A$2:$A1148,$A1148)&amp;":"&amp;COUNTIFS($L$2:$L1148,"Tor",$B$2:$B1148,$B1148,$A$2:$A1148,$A1148)+COUNTIFS($L$2:$L1148,"ET",$B$2:$B1148,$B1148,$A$2:$A1148,$A1148)),""),"")</f>
        <v/>
      </c>
      <c r="J1148" s="18" t="str">
        <f>_xlfn.IFNA(IF(VLOOKUP($A1148,Spiele!$A$2:$D$16,3,FALSE)=$B1148,(COUNTIFS($L$1:$L1147,"Tor",$B$1:$B1147,$B1148,$A$1:$A1147,$A1148)+COUNTIFS($L$1:$L1147,"ET",$B$1:$B1147,$B1148,$A$1:$A1147,$A1148))-(COUNTIFS($L$1:$L1147,"Tor",$B$1:$B1147,"&lt;&gt;"&amp;$B1148,$A$1:$A1147,$A1148)+COUNTIFS($L$1:$L1147,"ET",$B$1:$B1147,"&lt;&gt;"&amp;$B1148,$A$1:$A1147,$A1148)),(COUNTIFS($L$1:$L1147,"Tor",$B$1:$B1147,$B1148,$A$1:$A1147,$A1148)+COUNTIFS($L$1:$L1147,"ET",$B$1:$B1147,$B1148,$A$1:$A1147,$A1148))-(COUNTIFS($L$1:$L1147,"Tor",$B$1:$B1147,"&lt;&gt;"&amp;$B1148,$A$1:$A1147,$A1148)+COUNTIFS($L$1:$L1147,"ET",$B$1:$B1147,"&lt;&gt;"&amp;$B1148,$A$1:$A1147,$A1148))),"")</f>
        <v/>
      </c>
      <c r="O1148" s="17"/>
      <c r="AC1148" s="14"/>
      <c r="AD1148" s="14"/>
      <c r="AE1148" s="18"/>
      <c r="AH1148" s="19">
        <f t="shared" si="70"/>
        <v>0</v>
      </c>
      <c r="AI1148" s="19">
        <f t="shared" si="71"/>
        <v>180</v>
      </c>
      <c r="AM1148" s="19">
        <f>IF(Abschlüsse[[#This Row],[Ergeb]]="ET","",SQRT(($AF1148-$AK1148)^2+($AG1148-$AL1148)^2))</f>
        <v>0</v>
      </c>
      <c r="AO1148" s="13"/>
      <c r="AP1148" s="13"/>
      <c r="AQ1148" s="19" t="str">
        <f t="shared" si="72"/>
        <v/>
      </c>
      <c r="AU1148" s="19" t="str">
        <f t="shared" si="73"/>
        <v/>
      </c>
    </row>
    <row r="1149" spans="3:47" ht="25.05" customHeight="1">
      <c r="C1149" s="17" t="str">
        <f>IF($A1149="","",IF(VLOOKUP($A1149,Spiele!$A$2:$D$16,3,FALSE)=$B1149,"H","G"))</f>
        <v/>
      </c>
      <c r="D1149" s="17" t="str">
        <f>IF($B1149="","",IF(VLOOKUP($A1149,Spiele!$A$2:$F$16,3,FALSE)=$B1149,VLOOKUP($A1149,Spiele!$A$2:$F$16,4,FALSE),VLOOKUP($A1149,Spiele!$A$2:$F$16,3,FALSE)))</f>
        <v/>
      </c>
      <c r="E1149" s="18">
        <f>IF(Abschlüsse[[#This Row],[Ergeb]]="ET",0,COUNTIFS($A$2:$A1149,$A1149,$B$2:$B1149,$B1149,$L$2:$L1149,"&lt;&gt;ET"))</f>
        <v>0</v>
      </c>
      <c r="F1149" s="11"/>
      <c r="G1149" s="12"/>
      <c r="H1149" s="18">
        <f>COUNTIFS('Rote Karten'!$A$2:$A$4,$A1149,'Rote Karten'!$D$2:$D$4,"&lt;&gt;"&amp;$B1149,'Rote Karten'!$B$2:$B$4,"&lt;"&amp;$F1149,'Rote Karten'!$C$2:$C$4,"&lt;="&amp;$G1149)-COUNTIFS('Rote Karten'!$A$2:$A$4,$A1149,'Rote Karten'!$D$2:$D$4,$B1149,'Rote Karten'!$B$2:$B$4,"&lt;"&amp;$F1149,'Rote Karten'!$C$2:$C$4,"&lt;="&amp;$G1149)</f>
        <v>0</v>
      </c>
      <c r="I1149" s="17" t="str">
        <f>IF(OR($L1149="Tor",$L1149="ET"),_xlfn.IFNA(IF(VLOOKUP($A1149,Spiele!$A$2:$C$16,3,FALSE)=$B1149,COUNTIFS($L$2:$L1149,"Tor",$B$2:$B1149,$B1149,$A$2:$A1149,$A1149)+COUNTIFS($L$2:$L1149,"ET",$B$2:$B1149,$B1149,$A$2:$A1149,$A1149)&amp;":"&amp;COUNTIFS($L$2:$L1149,"Tor",$B$2:$B1149,"&lt;&gt;"&amp;$B1149,$A$2:$A1149,$A1149)+COUNTIFS($L$2:$L1149,"ET",$B$2:$B1149,"&lt;&gt;"&amp;$B1149,$A$2:$A1149,$A1149),COUNTIFS($L$2:$L1149,"Tor",$B$2:$B1149,"&lt;&gt;"&amp;$B1149,$A$2:$A1149,$A1149)+COUNTIFS($L$2:$L1149,"ET",$B$2:$B1149,"&lt;&gt;"&amp;$B1149,$A$2:$A1149,$A1149)&amp;":"&amp;COUNTIFS($L$2:$L1149,"Tor",$B$2:$B1149,$B1149,$A$2:$A1149,$A1149)+COUNTIFS($L$2:$L1149,"ET",$B$2:$B1149,$B1149,$A$2:$A1149,$A1149)),""),"")</f>
        <v/>
      </c>
      <c r="J1149" s="18" t="str">
        <f>_xlfn.IFNA(IF(VLOOKUP($A1149,Spiele!$A$2:$D$16,3,FALSE)=$B1149,(COUNTIFS($L$1:$L1148,"Tor",$B$1:$B1148,$B1149,$A$1:$A1148,$A1149)+COUNTIFS($L$1:$L1148,"ET",$B$1:$B1148,$B1149,$A$1:$A1148,$A1149))-(COUNTIFS($L$1:$L1148,"Tor",$B$1:$B1148,"&lt;&gt;"&amp;$B1149,$A$1:$A1148,$A1149)+COUNTIFS($L$1:$L1148,"ET",$B$1:$B1148,"&lt;&gt;"&amp;$B1149,$A$1:$A1148,$A1149)),(COUNTIFS($L$1:$L1148,"Tor",$B$1:$B1148,$B1149,$A$1:$A1148,$A1149)+COUNTIFS($L$1:$L1148,"ET",$B$1:$B1148,$B1149,$A$1:$A1148,$A1149))-(COUNTIFS($L$1:$L1148,"Tor",$B$1:$B1148,"&lt;&gt;"&amp;$B1149,$A$1:$A1148,$A1149)+COUNTIFS($L$1:$L1148,"ET",$B$1:$B1148,"&lt;&gt;"&amp;$B1149,$A$1:$A1148,$A1149))),"")</f>
        <v/>
      </c>
      <c r="O1149" s="17"/>
      <c r="AC1149" s="14"/>
      <c r="AD1149" s="14"/>
      <c r="AE1149" s="18"/>
      <c r="AH1149" s="19">
        <f t="shared" si="70"/>
        <v>0</v>
      </c>
      <c r="AI1149" s="19">
        <f t="shared" si="71"/>
        <v>180</v>
      </c>
      <c r="AM1149" s="19">
        <f>IF(Abschlüsse[[#This Row],[Ergeb]]="ET","",SQRT(($AF1149-$AK1149)^2+($AG1149-$AL1149)^2))</f>
        <v>0</v>
      </c>
      <c r="AO1149" s="13"/>
      <c r="AP1149" s="13"/>
      <c r="AQ1149" s="19" t="str">
        <f t="shared" si="72"/>
        <v/>
      </c>
      <c r="AU1149" s="19" t="str">
        <f t="shared" si="73"/>
        <v/>
      </c>
    </row>
    <row r="1150" spans="3:47" ht="25.05" customHeight="1">
      <c r="C1150" s="17" t="str">
        <f>IF($A1150="","",IF(VLOOKUP($A1150,Spiele!$A$2:$D$16,3,FALSE)=$B1150,"H","G"))</f>
        <v/>
      </c>
      <c r="D1150" s="17" t="str">
        <f>IF($B1150="","",IF(VLOOKUP($A1150,Spiele!$A$2:$F$16,3,FALSE)=$B1150,VLOOKUP($A1150,Spiele!$A$2:$F$16,4,FALSE),VLOOKUP($A1150,Spiele!$A$2:$F$16,3,FALSE)))</f>
        <v/>
      </c>
      <c r="E1150" s="18">
        <f>IF(Abschlüsse[[#This Row],[Ergeb]]="ET",0,COUNTIFS($A$2:$A1150,$A1150,$B$2:$B1150,$B1150,$L$2:$L1150,"&lt;&gt;ET"))</f>
        <v>0</v>
      </c>
      <c r="F1150" s="11"/>
      <c r="G1150" s="12"/>
      <c r="H1150" s="18">
        <f>COUNTIFS('Rote Karten'!$A$2:$A$4,$A1150,'Rote Karten'!$D$2:$D$4,"&lt;&gt;"&amp;$B1150,'Rote Karten'!$B$2:$B$4,"&lt;"&amp;$F1150,'Rote Karten'!$C$2:$C$4,"&lt;="&amp;$G1150)-COUNTIFS('Rote Karten'!$A$2:$A$4,$A1150,'Rote Karten'!$D$2:$D$4,$B1150,'Rote Karten'!$B$2:$B$4,"&lt;"&amp;$F1150,'Rote Karten'!$C$2:$C$4,"&lt;="&amp;$G1150)</f>
        <v>0</v>
      </c>
      <c r="I1150" s="17" t="str">
        <f>IF(OR($L1150="Tor",$L1150="ET"),_xlfn.IFNA(IF(VLOOKUP($A1150,Spiele!$A$2:$C$16,3,FALSE)=$B1150,COUNTIFS($L$2:$L1150,"Tor",$B$2:$B1150,$B1150,$A$2:$A1150,$A1150)+COUNTIFS($L$2:$L1150,"ET",$B$2:$B1150,$B1150,$A$2:$A1150,$A1150)&amp;":"&amp;COUNTIFS($L$2:$L1150,"Tor",$B$2:$B1150,"&lt;&gt;"&amp;$B1150,$A$2:$A1150,$A1150)+COUNTIFS($L$2:$L1150,"ET",$B$2:$B1150,"&lt;&gt;"&amp;$B1150,$A$2:$A1150,$A1150),COUNTIFS($L$2:$L1150,"Tor",$B$2:$B1150,"&lt;&gt;"&amp;$B1150,$A$2:$A1150,$A1150)+COUNTIFS($L$2:$L1150,"ET",$B$2:$B1150,"&lt;&gt;"&amp;$B1150,$A$2:$A1150,$A1150)&amp;":"&amp;COUNTIFS($L$2:$L1150,"Tor",$B$2:$B1150,$B1150,$A$2:$A1150,$A1150)+COUNTIFS($L$2:$L1150,"ET",$B$2:$B1150,$B1150,$A$2:$A1150,$A1150)),""),"")</f>
        <v/>
      </c>
      <c r="J1150" s="18" t="str">
        <f>_xlfn.IFNA(IF(VLOOKUP($A1150,Spiele!$A$2:$D$16,3,FALSE)=$B1150,(COUNTIFS($L$1:$L1149,"Tor",$B$1:$B1149,$B1150,$A$1:$A1149,$A1150)+COUNTIFS($L$1:$L1149,"ET",$B$1:$B1149,$B1150,$A$1:$A1149,$A1150))-(COUNTIFS($L$1:$L1149,"Tor",$B$1:$B1149,"&lt;&gt;"&amp;$B1150,$A$1:$A1149,$A1150)+COUNTIFS($L$1:$L1149,"ET",$B$1:$B1149,"&lt;&gt;"&amp;$B1150,$A$1:$A1149,$A1150)),(COUNTIFS($L$1:$L1149,"Tor",$B$1:$B1149,$B1150,$A$1:$A1149,$A1150)+COUNTIFS($L$1:$L1149,"ET",$B$1:$B1149,$B1150,$A$1:$A1149,$A1150))-(COUNTIFS($L$1:$L1149,"Tor",$B$1:$B1149,"&lt;&gt;"&amp;$B1150,$A$1:$A1149,$A1150)+COUNTIFS($L$1:$L1149,"ET",$B$1:$B1149,"&lt;&gt;"&amp;$B1150,$A$1:$A1149,$A1150))),"")</f>
        <v/>
      </c>
      <c r="O1150" s="17"/>
      <c r="AC1150" s="14"/>
      <c r="AD1150" s="14"/>
      <c r="AE1150" s="18"/>
      <c r="AH1150" s="19">
        <f t="shared" si="70"/>
        <v>0</v>
      </c>
      <c r="AI1150" s="19">
        <f t="shared" si="71"/>
        <v>180</v>
      </c>
      <c r="AM1150" s="19">
        <f>IF(Abschlüsse[[#This Row],[Ergeb]]="ET","",SQRT(($AF1150-$AK1150)^2+($AG1150-$AL1150)^2))</f>
        <v>0</v>
      </c>
      <c r="AO1150" s="13"/>
      <c r="AP1150" s="13"/>
      <c r="AQ1150" s="19" t="str">
        <f t="shared" si="72"/>
        <v/>
      </c>
      <c r="AU1150" s="19" t="str">
        <f t="shared" si="73"/>
        <v/>
      </c>
    </row>
    <row r="1151" spans="3:47" ht="25.05" customHeight="1">
      <c r="C1151" s="17" t="str">
        <f>IF($A1151="","",IF(VLOOKUP($A1151,Spiele!$A$2:$D$16,3,FALSE)=$B1151,"H","G"))</f>
        <v/>
      </c>
      <c r="D1151" s="17" t="str">
        <f>IF($B1151="","",IF(VLOOKUP($A1151,Spiele!$A$2:$F$16,3,FALSE)=$B1151,VLOOKUP($A1151,Spiele!$A$2:$F$16,4,FALSE),VLOOKUP($A1151,Spiele!$A$2:$F$16,3,FALSE)))</f>
        <v/>
      </c>
      <c r="E1151" s="18">
        <f>IF(Abschlüsse[[#This Row],[Ergeb]]="ET",0,COUNTIFS($A$2:$A1151,$A1151,$B$2:$B1151,$B1151,$L$2:$L1151,"&lt;&gt;ET"))</f>
        <v>0</v>
      </c>
      <c r="F1151" s="11"/>
      <c r="G1151" s="12"/>
      <c r="H1151" s="18">
        <f>COUNTIFS('Rote Karten'!$A$2:$A$4,$A1151,'Rote Karten'!$D$2:$D$4,"&lt;&gt;"&amp;$B1151,'Rote Karten'!$B$2:$B$4,"&lt;"&amp;$F1151,'Rote Karten'!$C$2:$C$4,"&lt;="&amp;$G1151)-COUNTIFS('Rote Karten'!$A$2:$A$4,$A1151,'Rote Karten'!$D$2:$D$4,$B1151,'Rote Karten'!$B$2:$B$4,"&lt;"&amp;$F1151,'Rote Karten'!$C$2:$C$4,"&lt;="&amp;$G1151)</f>
        <v>0</v>
      </c>
      <c r="I1151" s="17" t="str">
        <f>IF(OR($L1151="Tor",$L1151="ET"),_xlfn.IFNA(IF(VLOOKUP($A1151,Spiele!$A$2:$C$16,3,FALSE)=$B1151,COUNTIFS($L$2:$L1151,"Tor",$B$2:$B1151,$B1151,$A$2:$A1151,$A1151)+COUNTIFS($L$2:$L1151,"ET",$B$2:$B1151,$B1151,$A$2:$A1151,$A1151)&amp;":"&amp;COUNTIFS($L$2:$L1151,"Tor",$B$2:$B1151,"&lt;&gt;"&amp;$B1151,$A$2:$A1151,$A1151)+COUNTIFS($L$2:$L1151,"ET",$B$2:$B1151,"&lt;&gt;"&amp;$B1151,$A$2:$A1151,$A1151),COUNTIFS($L$2:$L1151,"Tor",$B$2:$B1151,"&lt;&gt;"&amp;$B1151,$A$2:$A1151,$A1151)+COUNTIFS($L$2:$L1151,"ET",$B$2:$B1151,"&lt;&gt;"&amp;$B1151,$A$2:$A1151,$A1151)&amp;":"&amp;COUNTIFS($L$2:$L1151,"Tor",$B$2:$B1151,$B1151,$A$2:$A1151,$A1151)+COUNTIFS($L$2:$L1151,"ET",$B$2:$B1151,$B1151,$A$2:$A1151,$A1151)),""),"")</f>
        <v/>
      </c>
      <c r="J1151" s="18" t="str">
        <f>_xlfn.IFNA(IF(VLOOKUP($A1151,Spiele!$A$2:$D$16,3,FALSE)=$B1151,(COUNTIFS($L$1:$L1150,"Tor",$B$1:$B1150,$B1151,$A$1:$A1150,$A1151)+COUNTIFS($L$1:$L1150,"ET",$B$1:$B1150,$B1151,$A$1:$A1150,$A1151))-(COUNTIFS($L$1:$L1150,"Tor",$B$1:$B1150,"&lt;&gt;"&amp;$B1151,$A$1:$A1150,$A1151)+COUNTIFS($L$1:$L1150,"ET",$B$1:$B1150,"&lt;&gt;"&amp;$B1151,$A$1:$A1150,$A1151)),(COUNTIFS($L$1:$L1150,"Tor",$B$1:$B1150,$B1151,$A$1:$A1150,$A1151)+COUNTIFS($L$1:$L1150,"ET",$B$1:$B1150,$B1151,$A$1:$A1150,$A1151))-(COUNTIFS($L$1:$L1150,"Tor",$B$1:$B1150,"&lt;&gt;"&amp;$B1151,$A$1:$A1150,$A1151)+COUNTIFS($L$1:$L1150,"ET",$B$1:$B1150,"&lt;&gt;"&amp;$B1151,$A$1:$A1150,$A1151))),"")</f>
        <v/>
      </c>
      <c r="O1151" s="17"/>
      <c r="AC1151" s="14"/>
      <c r="AD1151" s="14"/>
      <c r="AE1151" s="18"/>
      <c r="AH1151" s="19">
        <f t="shared" si="70"/>
        <v>0</v>
      </c>
      <c r="AI1151" s="19">
        <f t="shared" si="71"/>
        <v>180</v>
      </c>
      <c r="AM1151" s="19">
        <f>IF(Abschlüsse[[#This Row],[Ergeb]]="ET","",SQRT(($AF1151-$AK1151)^2+($AG1151-$AL1151)^2))</f>
        <v>0</v>
      </c>
      <c r="AO1151" s="13"/>
      <c r="AP1151" s="13"/>
      <c r="AQ1151" s="19" t="str">
        <f t="shared" si="72"/>
        <v/>
      </c>
      <c r="AU1151" s="19" t="str">
        <f t="shared" si="73"/>
        <v/>
      </c>
    </row>
    <row r="1152" spans="3:47" ht="25.05" customHeight="1">
      <c r="C1152" s="17" t="str">
        <f>IF($A1152="","",IF(VLOOKUP($A1152,Spiele!$A$2:$D$16,3,FALSE)=$B1152,"H","G"))</f>
        <v/>
      </c>
      <c r="D1152" s="17" t="str">
        <f>IF($B1152="","",IF(VLOOKUP($A1152,Spiele!$A$2:$F$16,3,FALSE)=$B1152,VLOOKUP($A1152,Spiele!$A$2:$F$16,4,FALSE),VLOOKUP($A1152,Spiele!$A$2:$F$16,3,FALSE)))</f>
        <v/>
      </c>
      <c r="E1152" s="18">
        <f>IF(Abschlüsse[[#This Row],[Ergeb]]="ET",0,COUNTIFS($A$2:$A1152,$A1152,$B$2:$B1152,$B1152,$L$2:$L1152,"&lt;&gt;ET"))</f>
        <v>0</v>
      </c>
      <c r="F1152" s="11"/>
      <c r="G1152" s="12"/>
      <c r="H1152" s="18">
        <f>COUNTIFS('Rote Karten'!$A$2:$A$4,$A1152,'Rote Karten'!$D$2:$D$4,"&lt;&gt;"&amp;$B1152,'Rote Karten'!$B$2:$B$4,"&lt;"&amp;$F1152,'Rote Karten'!$C$2:$C$4,"&lt;="&amp;$G1152)-COUNTIFS('Rote Karten'!$A$2:$A$4,$A1152,'Rote Karten'!$D$2:$D$4,$B1152,'Rote Karten'!$B$2:$B$4,"&lt;"&amp;$F1152,'Rote Karten'!$C$2:$C$4,"&lt;="&amp;$G1152)</f>
        <v>0</v>
      </c>
      <c r="I1152" s="17" t="str">
        <f>IF(OR($L1152="Tor",$L1152="ET"),_xlfn.IFNA(IF(VLOOKUP($A1152,Spiele!$A$2:$C$16,3,FALSE)=$B1152,COUNTIFS($L$2:$L1152,"Tor",$B$2:$B1152,$B1152,$A$2:$A1152,$A1152)+COUNTIFS($L$2:$L1152,"ET",$B$2:$B1152,$B1152,$A$2:$A1152,$A1152)&amp;":"&amp;COUNTIFS($L$2:$L1152,"Tor",$B$2:$B1152,"&lt;&gt;"&amp;$B1152,$A$2:$A1152,$A1152)+COUNTIFS($L$2:$L1152,"ET",$B$2:$B1152,"&lt;&gt;"&amp;$B1152,$A$2:$A1152,$A1152),COUNTIFS($L$2:$L1152,"Tor",$B$2:$B1152,"&lt;&gt;"&amp;$B1152,$A$2:$A1152,$A1152)+COUNTIFS($L$2:$L1152,"ET",$B$2:$B1152,"&lt;&gt;"&amp;$B1152,$A$2:$A1152,$A1152)&amp;":"&amp;COUNTIFS($L$2:$L1152,"Tor",$B$2:$B1152,$B1152,$A$2:$A1152,$A1152)+COUNTIFS($L$2:$L1152,"ET",$B$2:$B1152,$B1152,$A$2:$A1152,$A1152)),""),"")</f>
        <v/>
      </c>
      <c r="J1152" s="18" t="str">
        <f>_xlfn.IFNA(IF(VLOOKUP($A1152,Spiele!$A$2:$D$16,3,FALSE)=$B1152,(COUNTIFS($L$1:$L1151,"Tor",$B$1:$B1151,$B1152,$A$1:$A1151,$A1152)+COUNTIFS($L$1:$L1151,"ET",$B$1:$B1151,$B1152,$A$1:$A1151,$A1152))-(COUNTIFS($L$1:$L1151,"Tor",$B$1:$B1151,"&lt;&gt;"&amp;$B1152,$A$1:$A1151,$A1152)+COUNTIFS($L$1:$L1151,"ET",$B$1:$B1151,"&lt;&gt;"&amp;$B1152,$A$1:$A1151,$A1152)),(COUNTIFS($L$1:$L1151,"Tor",$B$1:$B1151,$B1152,$A$1:$A1151,$A1152)+COUNTIFS($L$1:$L1151,"ET",$B$1:$B1151,$B1152,$A$1:$A1151,$A1152))-(COUNTIFS($L$1:$L1151,"Tor",$B$1:$B1151,"&lt;&gt;"&amp;$B1152,$A$1:$A1151,$A1152)+COUNTIFS($L$1:$L1151,"ET",$B$1:$B1151,"&lt;&gt;"&amp;$B1152,$A$1:$A1151,$A1152))),"")</f>
        <v/>
      </c>
      <c r="O1152" s="17"/>
      <c r="AC1152" s="14"/>
      <c r="AD1152" s="14"/>
      <c r="AE1152" s="17"/>
      <c r="AH1152" s="19">
        <f t="shared" si="70"/>
        <v>0</v>
      </c>
      <c r="AI1152" s="19">
        <f t="shared" si="71"/>
        <v>180</v>
      </c>
      <c r="AM1152" s="19">
        <f>IF(Abschlüsse[[#This Row],[Ergeb]]="ET","",SQRT(($AF1152-$AK1152)^2+($AG1152-$AL1152)^2))</f>
        <v>0</v>
      </c>
      <c r="AO1152" s="13"/>
      <c r="AP1152" s="13"/>
      <c r="AQ1152" s="19" t="str">
        <f t="shared" si="72"/>
        <v/>
      </c>
      <c r="AU1152" s="19" t="str">
        <f t="shared" si="73"/>
        <v/>
      </c>
    </row>
    <row r="1153" spans="3:47" ht="25.05" customHeight="1">
      <c r="C1153" s="17" t="str">
        <f>IF($A1153="","",IF(VLOOKUP($A1153,Spiele!$A$2:$D$16,3,FALSE)=$B1153,"H","G"))</f>
        <v/>
      </c>
      <c r="D1153" s="17" t="str">
        <f>IF($B1153="","",IF(VLOOKUP($A1153,Spiele!$A$2:$F$16,3,FALSE)=$B1153,VLOOKUP($A1153,Spiele!$A$2:$F$16,4,FALSE),VLOOKUP($A1153,Spiele!$A$2:$F$16,3,FALSE)))</f>
        <v/>
      </c>
      <c r="E1153" s="18">
        <f>IF(Abschlüsse[[#This Row],[Ergeb]]="ET",0,COUNTIFS($A$2:$A1153,$A1153,$B$2:$B1153,$B1153,$L$2:$L1153,"&lt;&gt;ET"))</f>
        <v>0</v>
      </c>
      <c r="F1153" s="11"/>
      <c r="G1153" s="12"/>
      <c r="H1153" s="18">
        <f>COUNTIFS('Rote Karten'!$A$2:$A$4,$A1153,'Rote Karten'!$D$2:$D$4,"&lt;&gt;"&amp;$B1153,'Rote Karten'!$B$2:$B$4,"&lt;"&amp;$F1153,'Rote Karten'!$C$2:$C$4,"&lt;="&amp;$G1153)-COUNTIFS('Rote Karten'!$A$2:$A$4,$A1153,'Rote Karten'!$D$2:$D$4,$B1153,'Rote Karten'!$B$2:$B$4,"&lt;"&amp;$F1153,'Rote Karten'!$C$2:$C$4,"&lt;="&amp;$G1153)</f>
        <v>0</v>
      </c>
      <c r="I1153" s="17" t="str">
        <f>IF(OR($L1153="Tor",$L1153="ET"),_xlfn.IFNA(IF(VLOOKUP($A1153,Spiele!$A$2:$C$16,3,FALSE)=$B1153,COUNTIFS($L$2:$L1153,"Tor",$B$2:$B1153,$B1153,$A$2:$A1153,$A1153)+COUNTIFS($L$2:$L1153,"ET",$B$2:$B1153,$B1153,$A$2:$A1153,$A1153)&amp;":"&amp;COUNTIFS($L$2:$L1153,"Tor",$B$2:$B1153,"&lt;&gt;"&amp;$B1153,$A$2:$A1153,$A1153)+COUNTIFS($L$2:$L1153,"ET",$B$2:$B1153,"&lt;&gt;"&amp;$B1153,$A$2:$A1153,$A1153),COUNTIFS($L$2:$L1153,"Tor",$B$2:$B1153,"&lt;&gt;"&amp;$B1153,$A$2:$A1153,$A1153)+COUNTIFS($L$2:$L1153,"ET",$B$2:$B1153,"&lt;&gt;"&amp;$B1153,$A$2:$A1153,$A1153)&amp;":"&amp;COUNTIFS($L$2:$L1153,"Tor",$B$2:$B1153,$B1153,$A$2:$A1153,$A1153)+COUNTIFS($L$2:$L1153,"ET",$B$2:$B1153,$B1153,$A$2:$A1153,$A1153)),""),"")</f>
        <v/>
      </c>
      <c r="J1153" s="18" t="str">
        <f>_xlfn.IFNA(IF(VLOOKUP($A1153,Spiele!$A$2:$D$16,3,FALSE)=$B1153,(COUNTIFS($L$1:$L1152,"Tor",$B$1:$B1152,$B1153,$A$1:$A1152,$A1153)+COUNTIFS($L$1:$L1152,"ET",$B$1:$B1152,$B1153,$A$1:$A1152,$A1153))-(COUNTIFS($L$1:$L1152,"Tor",$B$1:$B1152,"&lt;&gt;"&amp;$B1153,$A$1:$A1152,$A1153)+COUNTIFS($L$1:$L1152,"ET",$B$1:$B1152,"&lt;&gt;"&amp;$B1153,$A$1:$A1152,$A1153)),(COUNTIFS($L$1:$L1152,"Tor",$B$1:$B1152,$B1153,$A$1:$A1152,$A1153)+COUNTIFS($L$1:$L1152,"ET",$B$1:$B1152,$B1153,$A$1:$A1152,$A1153))-(COUNTIFS($L$1:$L1152,"Tor",$B$1:$B1152,"&lt;&gt;"&amp;$B1153,$A$1:$A1152,$A1153)+COUNTIFS($L$1:$L1152,"ET",$B$1:$B1152,"&lt;&gt;"&amp;$B1153,$A$1:$A1152,$A1153))),"")</f>
        <v/>
      </c>
      <c r="L1153" s="18"/>
      <c r="M1153" s="3"/>
      <c r="O1153" s="17"/>
      <c r="AA1153" s="22"/>
      <c r="AB1153" s="18"/>
      <c r="AC1153" s="14"/>
      <c r="AD1153" s="14"/>
      <c r="AE1153" s="18"/>
      <c r="AH1153" s="19">
        <f t="shared" si="70"/>
        <v>0</v>
      </c>
      <c r="AI1153" s="19">
        <f t="shared" si="71"/>
        <v>180</v>
      </c>
      <c r="AJ1153" s="3"/>
      <c r="AM1153" s="19">
        <f>IF(Abschlüsse[[#This Row],[Ergeb]]="ET","",SQRT(($AF1153-$AK1153)^2+($AG1153-$AL1153)^2))</f>
        <v>0</v>
      </c>
      <c r="AO1153" s="13"/>
      <c r="AP1153" s="13"/>
      <c r="AQ1153" s="19" t="str">
        <f t="shared" si="72"/>
        <v/>
      </c>
      <c r="AU1153" s="19" t="str">
        <f t="shared" si="73"/>
        <v/>
      </c>
    </row>
    <row r="1154" spans="3:47" ht="25.05" customHeight="1">
      <c r="C1154" s="17" t="str">
        <f>IF($A1154="","",IF(VLOOKUP($A1154,Spiele!$A$2:$D$16,3,FALSE)=$B1154,"H","G"))</f>
        <v/>
      </c>
      <c r="D1154" s="17" t="str">
        <f>IF($B1154="","",IF(VLOOKUP($A1154,Spiele!$A$2:$F$16,3,FALSE)=$B1154,VLOOKUP($A1154,Spiele!$A$2:$F$16,4,FALSE),VLOOKUP($A1154,Spiele!$A$2:$F$16,3,FALSE)))</f>
        <v/>
      </c>
      <c r="E1154" s="18">
        <f>IF(Abschlüsse[[#This Row],[Ergeb]]="ET",0,COUNTIFS($A$2:$A1154,$A1154,$B$2:$B1154,$B1154,$L$2:$L1154,"&lt;&gt;ET"))</f>
        <v>0</v>
      </c>
      <c r="F1154" s="11"/>
      <c r="G1154" s="12"/>
      <c r="H1154" s="18">
        <f>COUNTIFS('Rote Karten'!$A$2:$A$4,$A1154,'Rote Karten'!$D$2:$D$4,"&lt;&gt;"&amp;$B1154,'Rote Karten'!$B$2:$B$4,"&lt;"&amp;$F1154,'Rote Karten'!$C$2:$C$4,"&lt;="&amp;$G1154)-COUNTIFS('Rote Karten'!$A$2:$A$4,$A1154,'Rote Karten'!$D$2:$D$4,$B1154,'Rote Karten'!$B$2:$B$4,"&lt;"&amp;$F1154,'Rote Karten'!$C$2:$C$4,"&lt;="&amp;$G1154)</f>
        <v>0</v>
      </c>
      <c r="I1154" s="17" t="str">
        <f>IF(OR($L1154="Tor",$L1154="ET"),_xlfn.IFNA(IF(VLOOKUP($A1154,Spiele!$A$2:$C$16,3,FALSE)=$B1154,COUNTIFS($L$2:$L1154,"Tor",$B$2:$B1154,$B1154,$A$2:$A1154,$A1154)+COUNTIFS($L$2:$L1154,"ET",$B$2:$B1154,$B1154,$A$2:$A1154,$A1154)&amp;":"&amp;COUNTIFS($L$2:$L1154,"Tor",$B$2:$B1154,"&lt;&gt;"&amp;$B1154,$A$2:$A1154,$A1154)+COUNTIFS($L$2:$L1154,"ET",$B$2:$B1154,"&lt;&gt;"&amp;$B1154,$A$2:$A1154,$A1154),COUNTIFS($L$2:$L1154,"Tor",$B$2:$B1154,"&lt;&gt;"&amp;$B1154,$A$2:$A1154,$A1154)+COUNTIFS($L$2:$L1154,"ET",$B$2:$B1154,"&lt;&gt;"&amp;$B1154,$A$2:$A1154,$A1154)&amp;":"&amp;COUNTIFS($L$2:$L1154,"Tor",$B$2:$B1154,$B1154,$A$2:$A1154,$A1154)+COUNTIFS($L$2:$L1154,"ET",$B$2:$B1154,$B1154,$A$2:$A1154,$A1154)),""),"")</f>
        <v/>
      </c>
      <c r="J1154" s="18" t="str">
        <f>_xlfn.IFNA(IF(VLOOKUP($A1154,Spiele!$A$2:$D$16,3,FALSE)=$B1154,(COUNTIFS($L$1:$L1153,"Tor",$B$1:$B1153,$B1154,$A$1:$A1153,$A1154)+COUNTIFS($L$1:$L1153,"ET",$B$1:$B1153,$B1154,$A$1:$A1153,$A1154))-(COUNTIFS($L$1:$L1153,"Tor",$B$1:$B1153,"&lt;&gt;"&amp;$B1154,$A$1:$A1153,$A1154)+COUNTIFS($L$1:$L1153,"ET",$B$1:$B1153,"&lt;&gt;"&amp;$B1154,$A$1:$A1153,$A1154)),(COUNTIFS($L$1:$L1153,"Tor",$B$1:$B1153,$B1154,$A$1:$A1153,$A1154)+COUNTIFS($L$1:$L1153,"ET",$B$1:$B1153,$B1154,$A$1:$A1153,$A1154))-(COUNTIFS($L$1:$L1153,"Tor",$B$1:$B1153,"&lt;&gt;"&amp;$B1154,$A$1:$A1153,$A1154)+COUNTIFS($L$1:$L1153,"ET",$B$1:$B1153,"&lt;&gt;"&amp;$B1154,$A$1:$A1153,$A1154))),"")</f>
        <v/>
      </c>
      <c r="O1154" s="17"/>
      <c r="AC1154" s="14"/>
      <c r="AD1154" s="14"/>
      <c r="AE1154" s="17"/>
      <c r="AH1154" s="19">
        <f t="shared" si="70"/>
        <v>0</v>
      </c>
      <c r="AI1154" s="19">
        <f t="shared" si="71"/>
        <v>180</v>
      </c>
      <c r="AM1154" s="19">
        <f>IF(Abschlüsse[[#This Row],[Ergeb]]="ET","",SQRT(($AF1154-$AK1154)^2+($AG1154-$AL1154)^2))</f>
        <v>0</v>
      </c>
      <c r="AO1154" s="13"/>
      <c r="AP1154" s="13"/>
      <c r="AQ1154" s="19" t="str">
        <f t="shared" si="72"/>
        <v/>
      </c>
      <c r="AU1154" s="19" t="str">
        <f t="shared" si="73"/>
        <v/>
      </c>
    </row>
    <row r="1155" spans="3:47" ht="25.05" customHeight="1">
      <c r="C1155" s="17" t="str">
        <f>IF($A1155="","",IF(VLOOKUP($A1155,Spiele!$A$2:$D$16,3,FALSE)=$B1155,"H","G"))</f>
        <v/>
      </c>
      <c r="D1155" s="17" t="str">
        <f>IF($B1155="","",IF(VLOOKUP($A1155,Spiele!$A$2:$F$16,3,FALSE)=$B1155,VLOOKUP($A1155,Spiele!$A$2:$F$16,4,FALSE),VLOOKUP($A1155,Spiele!$A$2:$F$16,3,FALSE)))</f>
        <v/>
      </c>
      <c r="E1155" s="18">
        <f>IF(Abschlüsse[[#This Row],[Ergeb]]="ET",0,COUNTIFS($A$2:$A1155,$A1155,$B$2:$B1155,$B1155,$L$2:$L1155,"&lt;&gt;ET"))</f>
        <v>0</v>
      </c>
      <c r="F1155" s="11"/>
      <c r="G1155" s="12"/>
      <c r="H1155" s="18">
        <f>COUNTIFS('Rote Karten'!$A$2:$A$4,$A1155,'Rote Karten'!$D$2:$D$4,"&lt;&gt;"&amp;$B1155,'Rote Karten'!$B$2:$B$4,"&lt;"&amp;$F1155,'Rote Karten'!$C$2:$C$4,"&lt;="&amp;$G1155)-COUNTIFS('Rote Karten'!$A$2:$A$4,$A1155,'Rote Karten'!$D$2:$D$4,$B1155,'Rote Karten'!$B$2:$B$4,"&lt;"&amp;$F1155,'Rote Karten'!$C$2:$C$4,"&lt;="&amp;$G1155)</f>
        <v>0</v>
      </c>
      <c r="I1155" s="17" t="str">
        <f>IF(OR($L1155="Tor",$L1155="ET"),_xlfn.IFNA(IF(VLOOKUP($A1155,Spiele!$A$2:$C$16,3,FALSE)=$B1155,COUNTIFS($L$2:$L1155,"Tor",$B$2:$B1155,$B1155,$A$2:$A1155,$A1155)+COUNTIFS($L$2:$L1155,"ET",$B$2:$B1155,$B1155,$A$2:$A1155,$A1155)&amp;":"&amp;COUNTIFS($L$2:$L1155,"Tor",$B$2:$B1155,"&lt;&gt;"&amp;$B1155,$A$2:$A1155,$A1155)+COUNTIFS($L$2:$L1155,"ET",$B$2:$B1155,"&lt;&gt;"&amp;$B1155,$A$2:$A1155,$A1155),COUNTIFS($L$2:$L1155,"Tor",$B$2:$B1155,"&lt;&gt;"&amp;$B1155,$A$2:$A1155,$A1155)+COUNTIFS($L$2:$L1155,"ET",$B$2:$B1155,"&lt;&gt;"&amp;$B1155,$A$2:$A1155,$A1155)&amp;":"&amp;COUNTIFS($L$2:$L1155,"Tor",$B$2:$B1155,$B1155,$A$2:$A1155,$A1155)+COUNTIFS($L$2:$L1155,"ET",$B$2:$B1155,$B1155,$A$2:$A1155,$A1155)),""),"")</f>
        <v/>
      </c>
      <c r="J1155" s="18" t="str">
        <f>_xlfn.IFNA(IF(VLOOKUP($A1155,Spiele!$A$2:$D$16,3,FALSE)=$B1155,(COUNTIFS($L$1:$L1154,"Tor",$B$1:$B1154,$B1155,$A$1:$A1154,$A1155)+COUNTIFS($L$1:$L1154,"ET",$B$1:$B1154,$B1155,$A$1:$A1154,$A1155))-(COUNTIFS($L$1:$L1154,"Tor",$B$1:$B1154,"&lt;&gt;"&amp;$B1155,$A$1:$A1154,$A1155)+COUNTIFS($L$1:$L1154,"ET",$B$1:$B1154,"&lt;&gt;"&amp;$B1155,$A$1:$A1154,$A1155)),(COUNTIFS($L$1:$L1154,"Tor",$B$1:$B1154,$B1155,$A$1:$A1154,$A1155)+COUNTIFS($L$1:$L1154,"ET",$B$1:$B1154,$B1155,$A$1:$A1154,$A1155))-(COUNTIFS($L$1:$L1154,"Tor",$B$1:$B1154,"&lt;&gt;"&amp;$B1155,$A$1:$A1154,$A1155)+COUNTIFS($L$1:$L1154,"ET",$B$1:$B1154,"&lt;&gt;"&amp;$B1155,$A$1:$A1154,$A1155))),"")</f>
        <v/>
      </c>
      <c r="O1155" s="17"/>
      <c r="AC1155" s="14"/>
      <c r="AD1155" s="14"/>
      <c r="AE1155" s="18"/>
      <c r="AH1155" s="19">
        <f t="shared" ref="AH1155:AH1218" si="74">IF($L1155="ET","",IF($AF1155&gt;3.66,SQRT($AG1155^2+($AF1155-(7.32/2))^2),IF($AF1155&lt;-3.66,SQRT($AG1155^2+($AF1155+(7.32/2))^2),$AG1155)))</f>
        <v>0</v>
      </c>
      <c r="AI1155" s="19">
        <f t="shared" ref="AI1155:AI1218" si="75">IF($L1155="ET","",IF(DEGREES(ATAN((7.32*$AG1155)/($AG1155^2+$AF1155^2-(7.32/2)^2)))&lt;=0,180+DEGREES(ATAN((7.32*$AG1155)/($AG1155^2+$AF1155^2-(7.32/2)^2))),DEGREES(ATAN((7.32*$AG1155)/($AG1155^2+$AF1155^2-(7.32/2)^2)))))</f>
        <v>180</v>
      </c>
      <c r="AM1155" s="19">
        <f>IF(Abschlüsse[[#This Row],[Ergeb]]="ET","",SQRT(($AF1155-$AK1155)^2+($AG1155-$AL1155)^2))</f>
        <v>0</v>
      </c>
      <c r="AO1155" s="13"/>
      <c r="AP1155" s="13"/>
      <c r="AQ1155" s="19" t="str">
        <f t="shared" si="72"/>
        <v/>
      </c>
      <c r="AU1155" s="19" t="str">
        <f t="shared" si="73"/>
        <v/>
      </c>
    </row>
    <row r="1156" spans="3:47" ht="25.05" customHeight="1">
      <c r="C1156" s="17" t="str">
        <f>IF($A1156="","",IF(VLOOKUP($A1156,Spiele!$A$2:$D$16,3,FALSE)=$B1156,"H","G"))</f>
        <v/>
      </c>
      <c r="D1156" s="17" t="str">
        <f>IF($B1156="","",IF(VLOOKUP($A1156,Spiele!$A$2:$F$16,3,FALSE)=$B1156,VLOOKUP($A1156,Spiele!$A$2:$F$16,4,FALSE),VLOOKUP($A1156,Spiele!$A$2:$F$16,3,FALSE)))</f>
        <v/>
      </c>
      <c r="E1156" s="18">
        <f>IF(Abschlüsse[[#This Row],[Ergeb]]="ET",0,COUNTIFS($A$2:$A1156,$A1156,$B$2:$B1156,$B1156,$L$2:$L1156,"&lt;&gt;ET"))</f>
        <v>0</v>
      </c>
      <c r="F1156" s="11"/>
      <c r="G1156" s="12"/>
      <c r="H1156" s="18">
        <f>COUNTIFS('Rote Karten'!$A$2:$A$4,$A1156,'Rote Karten'!$D$2:$D$4,"&lt;&gt;"&amp;$B1156,'Rote Karten'!$B$2:$B$4,"&lt;"&amp;$F1156,'Rote Karten'!$C$2:$C$4,"&lt;="&amp;$G1156)-COUNTIFS('Rote Karten'!$A$2:$A$4,$A1156,'Rote Karten'!$D$2:$D$4,$B1156,'Rote Karten'!$B$2:$B$4,"&lt;"&amp;$F1156,'Rote Karten'!$C$2:$C$4,"&lt;="&amp;$G1156)</f>
        <v>0</v>
      </c>
      <c r="I1156" s="17" t="str">
        <f>IF(OR($L1156="Tor",$L1156="ET"),_xlfn.IFNA(IF(VLOOKUP($A1156,Spiele!$A$2:$C$16,3,FALSE)=$B1156,COUNTIFS($L$2:$L1156,"Tor",$B$2:$B1156,$B1156,$A$2:$A1156,$A1156)+COUNTIFS($L$2:$L1156,"ET",$B$2:$B1156,$B1156,$A$2:$A1156,$A1156)&amp;":"&amp;COUNTIFS($L$2:$L1156,"Tor",$B$2:$B1156,"&lt;&gt;"&amp;$B1156,$A$2:$A1156,$A1156)+COUNTIFS($L$2:$L1156,"ET",$B$2:$B1156,"&lt;&gt;"&amp;$B1156,$A$2:$A1156,$A1156),COUNTIFS($L$2:$L1156,"Tor",$B$2:$B1156,"&lt;&gt;"&amp;$B1156,$A$2:$A1156,$A1156)+COUNTIFS($L$2:$L1156,"ET",$B$2:$B1156,"&lt;&gt;"&amp;$B1156,$A$2:$A1156,$A1156)&amp;":"&amp;COUNTIFS($L$2:$L1156,"Tor",$B$2:$B1156,$B1156,$A$2:$A1156,$A1156)+COUNTIFS($L$2:$L1156,"ET",$B$2:$B1156,$B1156,$A$2:$A1156,$A1156)),""),"")</f>
        <v/>
      </c>
      <c r="J1156" s="18" t="str">
        <f>_xlfn.IFNA(IF(VLOOKUP($A1156,Spiele!$A$2:$D$16,3,FALSE)=$B1156,(COUNTIFS($L$1:$L1155,"Tor",$B$1:$B1155,$B1156,$A$1:$A1155,$A1156)+COUNTIFS($L$1:$L1155,"ET",$B$1:$B1155,$B1156,$A$1:$A1155,$A1156))-(COUNTIFS($L$1:$L1155,"Tor",$B$1:$B1155,"&lt;&gt;"&amp;$B1156,$A$1:$A1155,$A1156)+COUNTIFS($L$1:$L1155,"ET",$B$1:$B1155,"&lt;&gt;"&amp;$B1156,$A$1:$A1155,$A1156)),(COUNTIFS($L$1:$L1155,"Tor",$B$1:$B1155,$B1156,$A$1:$A1155,$A1156)+COUNTIFS($L$1:$L1155,"ET",$B$1:$B1155,$B1156,$A$1:$A1155,$A1156))-(COUNTIFS($L$1:$L1155,"Tor",$B$1:$B1155,"&lt;&gt;"&amp;$B1156,$A$1:$A1155,$A1156)+COUNTIFS($L$1:$L1155,"ET",$B$1:$B1155,"&lt;&gt;"&amp;$B1156,$A$1:$A1155,$A1156))),"")</f>
        <v/>
      </c>
      <c r="O1156" s="17"/>
      <c r="AC1156" s="14"/>
      <c r="AD1156" s="14"/>
      <c r="AE1156" s="17"/>
      <c r="AH1156" s="19">
        <f t="shared" si="74"/>
        <v>0</v>
      </c>
      <c r="AI1156" s="19">
        <f t="shared" si="75"/>
        <v>180</v>
      </c>
      <c r="AM1156" s="19">
        <f>IF(Abschlüsse[[#This Row],[Ergeb]]="ET","",SQRT(($AF1156-$AK1156)^2+($AG1156-$AL1156)^2))</f>
        <v>0</v>
      </c>
      <c r="AO1156" s="13"/>
      <c r="AP1156" s="13"/>
      <c r="AQ1156" s="19" t="str">
        <f t="shared" si="72"/>
        <v/>
      </c>
      <c r="AU1156" s="19" t="str">
        <f t="shared" si="73"/>
        <v/>
      </c>
    </row>
    <row r="1157" spans="3:47" ht="25.05" customHeight="1">
      <c r="C1157" s="17" t="str">
        <f>IF($A1157="","",IF(VLOOKUP($A1157,Spiele!$A$2:$D$16,3,FALSE)=$B1157,"H","G"))</f>
        <v/>
      </c>
      <c r="D1157" s="17" t="str">
        <f>IF($B1157="","",IF(VLOOKUP($A1157,Spiele!$A$2:$F$16,3,FALSE)=$B1157,VLOOKUP($A1157,Spiele!$A$2:$F$16,4,FALSE),VLOOKUP($A1157,Spiele!$A$2:$F$16,3,FALSE)))</f>
        <v/>
      </c>
      <c r="E1157" s="18">
        <f>IF(Abschlüsse[[#This Row],[Ergeb]]="ET",0,COUNTIFS($A$2:$A1157,$A1157,$B$2:$B1157,$B1157,$L$2:$L1157,"&lt;&gt;ET"))</f>
        <v>0</v>
      </c>
      <c r="F1157" s="11"/>
      <c r="G1157" s="12"/>
      <c r="H1157" s="18">
        <f>COUNTIFS('Rote Karten'!$A$2:$A$4,$A1157,'Rote Karten'!$D$2:$D$4,"&lt;&gt;"&amp;$B1157,'Rote Karten'!$B$2:$B$4,"&lt;"&amp;$F1157,'Rote Karten'!$C$2:$C$4,"&lt;="&amp;$G1157)-COUNTIFS('Rote Karten'!$A$2:$A$4,$A1157,'Rote Karten'!$D$2:$D$4,$B1157,'Rote Karten'!$B$2:$B$4,"&lt;"&amp;$F1157,'Rote Karten'!$C$2:$C$4,"&lt;="&amp;$G1157)</f>
        <v>0</v>
      </c>
      <c r="I1157" s="17" t="str">
        <f>IF(OR($L1157="Tor",$L1157="ET"),_xlfn.IFNA(IF(VLOOKUP($A1157,Spiele!$A$2:$C$16,3,FALSE)=$B1157,COUNTIFS($L$2:$L1157,"Tor",$B$2:$B1157,$B1157,$A$2:$A1157,$A1157)+COUNTIFS($L$2:$L1157,"ET",$B$2:$B1157,$B1157,$A$2:$A1157,$A1157)&amp;":"&amp;COUNTIFS($L$2:$L1157,"Tor",$B$2:$B1157,"&lt;&gt;"&amp;$B1157,$A$2:$A1157,$A1157)+COUNTIFS($L$2:$L1157,"ET",$B$2:$B1157,"&lt;&gt;"&amp;$B1157,$A$2:$A1157,$A1157),COUNTIFS($L$2:$L1157,"Tor",$B$2:$B1157,"&lt;&gt;"&amp;$B1157,$A$2:$A1157,$A1157)+COUNTIFS($L$2:$L1157,"ET",$B$2:$B1157,"&lt;&gt;"&amp;$B1157,$A$2:$A1157,$A1157)&amp;":"&amp;COUNTIFS($L$2:$L1157,"Tor",$B$2:$B1157,$B1157,$A$2:$A1157,$A1157)+COUNTIFS($L$2:$L1157,"ET",$B$2:$B1157,$B1157,$A$2:$A1157,$A1157)),""),"")</f>
        <v/>
      </c>
      <c r="J1157" s="18" t="str">
        <f>_xlfn.IFNA(IF(VLOOKUP($A1157,Spiele!$A$2:$D$16,3,FALSE)=$B1157,(COUNTIFS($L$1:$L1156,"Tor",$B$1:$B1156,$B1157,$A$1:$A1156,$A1157)+COUNTIFS($L$1:$L1156,"ET",$B$1:$B1156,$B1157,$A$1:$A1156,$A1157))-(COUNTIFS($L$1:$L1156,"Tor",$B$1:$B1156,"&lt;&gt;"&amp;$B1157,$A$1:$A1156,$A1157)+COUNTIFS($L$1:$L1156,"ET",$B$1:$B1156,"&lt;&gt;"&amp;$B1157,$A$1:$A1156,$A1157)),(COUNTIFS($L$1:$L1156,"Tor",$B$1:$B1156,$B1157,$A$1:$A1156,$A1157)+COUNTIFS($L$1:$L1156,"ET",$B$1:$B1156,$B1157,$A$1:$A1156,$A1157))-(COUNTIFS($L$1:$L1156,"Tor",$B$1:$B1156,"&lt;&gt;"&amp;$B1157,$A$1:$A1156,$A1157)+COUNTIFS($L$1:$L1156,"ET",$B$1:$B1156,"&lt;&gt;"&amp;$B1157,$A$1:$A1156,$A1157))),"")</f>
        <v/>
      </c>
      <c r="O1157" s="17"/>
      <c r="AC1157" s="14"/>
      <c r="AD1157" s="14"/>
      <c r="AE1157" s="17"/>
      <c r="AH1157" s="19">
        <f t="shared" si="74"/>
        <v>0</v>
      </c>
      <c r="AI1157" s="19">
        <f t="shared" si="75"/>
        <v>180</v>
      </c>
      <c r="AM1157" s="19">
        <f>IF(Abschlüsse[[#This Row],[Ergeb]]="ET","",SQRT(($AF1157-$AK1157)^2+($AG1157-$AL1157)^2))</f>
        <v>0</v>
      </c>
      <c r="AO1157" s="13"/>
      <c r="AP1157" s="13"/>
      <c r="AQ1157" s="19" t="str">
        <f t="shared" si="72"/>
        <v/>
      </c>
      <c r="AU1157" s="19" t="str">
        <f t="shared" si="73"/>
        <v/>
      </c>
    </row>
    <row r="1158" spans="3:47" ht="25.05" customHeight="1">
      <c r="C1158" s="17" t="str">
        <f>IF($A1158="","",IF(VLOOKUP($A1158,Spiele!$A$2:$D$16,3,FALSE)=$B1158,"H","G"))</f>
        <v/>
      </c>
      <c r="D1158" s="17" t="str">
        <f>IF($B1158="","",IF(VLOOKUP($A1158,Spiele!$A$2:$F$16,3,FALSE)=$B1158,VLOOKUP($A1158,Spiele!$A$2:$F$16,4,FALSE),VLOOKUP($A1158,Spiele!$A$2:$F$16,3,FALSE)))</f>
        <v/>
      </c>
      <c r="E1158" s="18">
        <f>IF(Abschlüsse[[#This Row],[Ergeb]]="ET",0,COUNTIFS($A$2:$A1158,$A1158,$B$2:$B1158,$B1158,$L$2:$L1158,"&lt;&gt;ET"))</f>
        <v>0</v>
      </c>
      <c r="F1158" s="11"/>
      <c r="G1158" s="12"/>
      <c r="H1158" s="18">
        <f>COUNTIFS('Rote Karten'!$A$2:$A$4,$A1158,'Rote Karten'!$D$2:$D$4,"&lt;&gt;"&amp;$B1158,'Rote Karten'!$B$2:$B$4,"&lt;"&amp;$F1158,'Rote Karten'!$C$2:$C$4,"&lt;="&amp;$G1158)-COUNTIFS('Rote Karten'!$A$2:$A$4,$A1158,'Rote Karten'!$D$2:$D$4,$B1158,'Rote Karten'!$B$2:$B$4,"&lt;"&amp;$F1158,'Rote Karten'!$C$2:$C$4,"&lt;="&amp;$G1158)</f>
        <v>0</v>
      </c>
      <c r="I1158" s="17" t="str">
        <f>IF(OR($L1158="Tor",$L1158="ET"),_xlfn.IFNA(IF(VLOOKUP($A1158,Spiele!$A$2:$C$16,3,FALSE)=$B1158,COUNTIFS($L$2:$L1158,"Tor",$B$2:$B1158,$B1158,$A$2:$A1158,$A1158)+COUNTIFS($L$2:$L1158,"ET",$B$2:$B1158,$B1158,$A$2:$A1158,$A1158)&amp;":"&amp;COUNTIFS($L$2:$L1158,"Tor",$B$2:$B1158,"&lt;&gt;"&amp;$B1158,$A$2:$A1158,$A1158)+COUNTIFS($L$2:$L1158,"ET",$B$2:$B1158,"&lt;&gt;"&amp;$B1158,$A$2:$A1158,$A1158),COUNTIFS($L$2:$L1158,"Tor",$B$2:$B1158,"&lt;&gt;"&amp;$B1158,$A$2:$A1158,$A1158)+COUNTIFS($L$2:$L1158,"ET",$B$2:$B1158,"&lt;&gt;"&amp;$B1158,$A$2:$A1158,$A1158)&amp;":"&amp;COUNTIFS($L$2:$L1158,"Tor",$B$2:$B1158,$B1158,$A$2:$A1158,$A1158)+COUNTIFS($L$2:$L1158,"ET",$B$2:$B1158,$B1158,$A$2:$A1158,$A1158)),""),"")</f>
        <v/>
      </c>
      <c r="J1158" s="18" t="str">
        <f>_xlfn.IFNA(IF(VLOOKUP($A1158,Spiele!$A$2:$D$16,3,FALSE)=$B1158,(COUNTIFS($L$1:$L1157,"Tor",$B$1:$B1157,$B1158,$A$1:$A1157,$A1158)+COUNTIFS($L$1:$L1157,"ET",$B$1:$B1157,$B1158,$A$1:$A1157,$A1158))-(COUNTIFS($L$1:$L1157,"Tor",$B$1:$B1157,"&lt;&gt;"&amp;$B1158,$A$1:$A1157,$A1158)+COUNTIFS($L$1:$L1157,"ET",$B$1:$B1157,"&lt;&gt;"&amp;$B1158,$A$1:$A1157,$A1158)),(COUNTIFS($L$1:$L1157,"Tor",$B$1:$B1157,$B1158,$A$1:$A1157,$A1158)+COUNTIFS($L$1:$L1157,"ET",$B$1:$B1157,$B1158,$A$1:$A1157,$A1158))-(COUNTIFS($L$1:$L1157,"Tor",$B$1:$B1157,"&lt;&gt;"&amp;$B1158,$A$1:$A1157,$A1158)+COUNTIFS($L$1:$L1157,"ET",$B$1:$B1157,"&lt;&gt;"&amp;$B1158,$A$1:$A1157,$A1158))),"")</f>
        <v/>
      </c>
      <c r="O1158" s="17"/>
      <c r="AC1158" s="14"/>
      <c r="AD1158" s="14"/>
      <c r="AE1158" s="17"/>
      <c r="AH1158" s="19">
        <f t="shared" si="74"/>
        <v>0</v>
      </c>
      <c r="AI1158" s="19">
        <f t="shared" si="75"/>
        <v>180</v>
      </c>
      <c r="AM1158" s="19">
        <f>IF(Abschlüsse[[#This Row],[Ergeb]]="ET","",SQRT(($AF1158-$AK1158)^2+($AG1158-$AL1158)^2))</f>
        <v>0</v>
      </c>
      <c r="AO1158" s="13"/>
      <c r="AP1158" s="13"/>
      <c r="AQ1158" s="19" t="str">
        <f t="shared" si="72"/>
        <v/>
      </c>
      <c r="AU1158" s="19" t="str">
        <f t="shared" si="73"/>
        <v/>
      </c>
    </row>
    <row r="1159" spans="3:47" ht="25.05" customHeight="1">
      <c r="C1159" s="17" t="str">
        <f>IF($A1159="","",IF(VLOOKUP($A1159,Spiele!$A$2:$D$16,3,FALSE)=$B1159,"H","G"))</f>
        <v/>
      </c>
      <c r="D1159" s="17" t="str">
        <f>IF($B1159="","",IF(VLOOKUP($A1159,Spiele!$A$2:$F$16,3,FALSE)=$B1159,VLOOKUP($A1159,Spiele!$A$2:$F$16,4,FALSE),VLOOKUP($A1159,Spiele!$A$2:$F$16,3,FALSE)))</f>
        <v/>
      </c>
      <c r="E1159" s="18">
        <f>IF(Abschlüsse[[#This Row],[Ergeb]]="ET",0,COUNTIFS($A$2:$A1159,$A1159,$B$2:$B1159,$B1159,$L$2:$L1159,"&lt;&gt;ET"))</f>
        <v>0</v>
      </c>
      <c r="F1159" s="11"/>
      <c r="G1159" s="12"/>
      <c r="H1159" s="18">
        <f>COUNTIFS('Rote Karten'!$A$2:$A$4,$A1159,'Rote Karten'!$D$2:$D$4,"&lt;&gt;"&amp;$B1159,'Rote Karten'!$B$2:$B$4,"&lt;"&amp;$F1159,'Rote Karten'!$C$2:$C$4,"&lt;="&amp;$G1159)-COUNTIFS('Rote Karten'!$A$2:$A$4,$A1159,'Rote Karten'!$D$2:$D$4,$B1159,'Rote Karten'!$B$2:$B$4,"&lt;"&amp;$F1159,'Rote Karten'!$C$2:$C$4,"&lt;="&amp;$G1159)</f>
        <v>0</v>
      </c>
      <c r="I1159" s="17" t="str">
        <f>IF(OR($L1159="Tor",$L1159="ET"),_xlfn.IFNA(IF(VLOOKUP($A1159,Spiele!$A$2:$C$16,3,FALSE)=$B1159,COUNTIFS($L$2:$L1159,"Tor",$B$2:$B1159,$B1159,$A$2:$A1159,$A1159)+COUNTIFS($L$2:$L1159,"ET",$B$2:$B1159,$B1159,$A$2:$A1159,$A1159)&amp;":"&amp;COUNTIFS($L$2:$L1159,"Tor",$B$2:$B1159,"&lt;&gt;"&amp;$B1159,$A$2:$A1159,$A1159)+COUNTIFS($L$2:$L1159,"ET",$B$2:$B1159,"&lt;&gt;"&amp;$B1159,$A$2:$A1159,$A1159),COUNTIFS($L$2:$L1159,"Tor",$B$2:$B1159,"&lt;&gt;"&amp;$B1159,$A$2:$A1159,$A1159)+COUNTIFS($L$2:$L1159,"ET",$B$2:$B1159,"&lt;&gt;"&amp;$B1159,$A$2:$A1159,$A1159)&amp;":"&amp;COUNTIFS($L$2:$L1159,"Tor",$B$2:$B1159,$B1159,$A$2:$A1159,$A1159)+COUNTIFS($L$2:$L1159,"ET",$B$2:$B1159,$B1159,$A$2:$A1159,$A1159)),""),"")</f>
        <v/>
      </c>
      <c r="J1159" s="18" t="str">
        <f>_xlfn.IFNA(IF(VLOOKUP($A1159,Spiele!$A$2:$D$16,3,FALSE)=$B1159,(COUNTIFS($L$1:$L1158,"Tor",$B$1:$B1158,$B1159,$A$1:$A1158,$A1159)+COUNTIFS($L$1:$L1158,"ET",$B$1:$B1158,$B1159,$A$1:$A1158,$A1159))-(COUNTIFS($L$1:$L1158,"Tor",$B$1:$B1158,"&lt;&gt;"&amp;$B1159,$A$1:$A1158,$A1159)+COUNTIFS($L$1:$L1158,"ET",$B$1:$B1158,"&lt;&gt;"&amp;$B1159,$A$1:$A1158,$A1159)),(COUNTIFS($L$1:$L1158,"Tor",$B$1:$B1158,$B1159,$A$1:$A1158,$A1159)+COUNTIFS($L$1:$L1158,"ET",$B$1:$B1158,$B1159,$A$1:$A1158,$A1159))-(COUNTIFS($L$1:$L1158,"Tor",$B$1:$B1158,"&lt;&gt;"&amp;$B1159,$A$1:$A1158,$A1159)+COUNTIFS($L$1:$L1158,"ET",$B$1:$B1158,"&lt;&gt;"&amp;$B1159,$A$1:$A1158,$A1159))),"")</f>
        <v/>
      </c>
      <c r="O1159" s="17"/>
      <c r="AC1159" s="14"/>
      <c r="AD1159" s="14"/>
      <c r="AE1159" s="17"/>
      <c r="AH1159" s="19">
        <f t="shared" si="74"/>
        <v>0</v>
      </c>
      <c r="AI1159" s="19">
        <f t="shared" si="75"/>
        <v>180</v>
      </c>
      <c r="AM1159" s="19">
        <f>IF(Abschlüsse[[#This Row],[Ergeb]]="ET","",SQRT(($AF1159-$AK1159)^2+($AG1159-$AL1159)^2))</f>
        <v>0</v>
      </c>
      <c r="AO1159" s="13"/>
      <c r="AP1159" s="13"/>
      <c r="AQ1159" s="19" t="str">
        <f t="shared" si="72"/>
        <v/>
      </c>
      <c r="AU1159" s="19" t="str">
        <f t="shared" si="73"/>
        <v/>
      </c>
    </row>
    <row r="1160" spans="3:47" ht="25.05" customHeight="1">
      <c r="C1160" s="17" t="str">
        <f>IF($A1160="","",IF(VLOOKUP($A1160,Spiele!$A$2:$D$16,3,FALSE)=$B1160,"H","G"))</f>
        <v/>
      </c>
      <c r="D1160" s="17" t="str">
        <f>IF($B1160="","",IF(VLOOKUP($A1160,Spiele!$A$2:$F$16,3,FALSE)=$B1160,VLOOKUP($A1160,Spiele!$A$2:$F$16,4,FALSE),VLOOKUP($A1160,Spiele!$A$2:$F$16,3,FALSE)))</f>
        <v/>
      </c>
      <c r="E1160" s="18">
        <f>IF(Abschlüsse[[#This Row],[Ergeb]]="ET",0,COUNTIFS($A$2:$A1160,$A1160,$B$2:$B1160,$B1160,$L$2:$L1160,"&lt;&gt;ET"))</f>
        <v>0</v>
      </c>
      <c r="F1160" s="11"/>
      <c r="G1160" s="12"/>
      <c r="H1160" s="18">
        <f>COUNTIFS('Rote Karten'!$A$2:$A$4,$A1160,'Rote Karten'!$D$2:$D$4,"&lt;&gt;"&amp;$B1160,'Rote Karten'!$B$2:$B$4,"&lt;"&amp;$F1160,'Rote Karten'!$C$2:$C$4,"&lt;="&amp;$G1160)-COUNTIFS('Rote Karten'!$A$2:$A$4,$A1160,'Rote Karten'!$D$2:$D$4,$B1160,'Rote Karten'!$B$2:$B$4,"&lt;"&amp;$F1160,'Rote Karten'!$C$2:$C$4,"&lt;="&amp;$G1160)</f>
        <v>0</v>
      </c>
      <c r="I1160" s="17" t="str">
        <f>IF(OR($L1160="Tor",$L1160="ET"),_xlfn.IFNA(IF(VLOOKUP($A1160,Spiele!$A$2:$C$16,3,FALSE)=$B1160,COUNTIFS($L$2:$L1160,"Tor",$B$2:$B1160,$B1160,$A$2:$A1160,$A1160)+COUNTIFS($L$2:$L1160,"ET",$B$2:$B1160,$B1160,$A$2:$A1160,$A1160)&amp;":"&amp;COUNTIFS($L$2:$L1160,"Tor",$B$2:$B1160,"&lt;&gt;"&amp;$B1160,$A$2:$A1160,$A1160)+COUNTIFS($L$2:$L1160,"ET",$B$2:$B1160,"&lt;&gt;"&amp;$B1160,$A$2:$A1160,$A1160),COUNTIFS($L$2:$L1160,"Tor",$B$2:$B1160,"&lt;&gt;"&amp;$B1160,$A$2:$A1160,$A1160)+COUNTIFS($L$2:$L1160,"ET",$B$2:$B1160,"&lt;&gt;"&amp;$B1160,$A$2:$A1160,$A1160)&amp;":"&amp;COUNTIFS($L$2:$L1160,"Tor",$B$2:$B1160,$B1160,$A$2:$A1160,$A1160)+COUNTIFS($L$2:$L1160,"ET",$B$2:$B1160,$B1160,$A$2:$A1160,$A1160)),""),"")</f>
        <v/>
      </c>
      <c r="J1160" s="18" t="str">
        <f>_xlfn.IFNA(IF(VLOOKUP($A1160,Spiele!$A$2:$D$16,3,FALSE)=$B1160,(COUNTIFS($L$1:$L1159,"Tor",$B$1:$B1159,$B1160,$A$1:$A1159,$A1160)+COUNTIFS($L$1:$L1159,"ET",$B$1:$B1159,$B1160,$A$1:$A1159,$A1160))-(COUNTIFS($L$1:$L1159,"Tor",$B$1:$B1159,"&lt;&gt;"&amp;$B1160,$A$1:$A1159,$A1160)+COUNTIFS($L$1:$L1159,"ET",$B$1:$B1159,"&lt;&gt;"&amp;$B1160,$A$1:$A1159,$A1160)),(COUNTIFS($L$1:$L1159,"Tor",$B$1:$B1159,$B1160,$A$1:$A1159,$A1160)+COUNTIFS($L$1:$L1159,"ET",$B$1:$B1159,$B1160,$A$1:$A1159,$A1160))-(COUNTIFS($L$1:$L1159,"Tor",$B$1:$B1159,"&lt;&gt;"&amp;$B1160,$A$1:$A1159,$A1160)+COUNTIFS($L$1:$L1159,"ET",$B$1:$B1159,"&lt;&gt;"&amp;$B1160,$A$1:$A1159,$A1160))),"")</f>
        <v/>
      </c>
      <c r="O1160" s="17"/>
      <c r="AC1160" s="14"/>
      <c r="AD1160" s="14"/>
      <c r="AE1160" s="18"/>
      <c r="AH1160" s="19">
        <f t="shared" si="74"/>
        <v>0</v>
      </c>
      <c r="AI1160" s="19">
        <f t="shared" si="75"/>
        <v>180</v>
      </c>
      <c r="AM1160" s="19">
        <f>IF(Abschlüsse[[#This Row],[Ergeb]]="ET","",SQRT(($AF1160-$AK1160)^2+($AG1160-$AL1160)^2))</f>
        <v>0</v>
      </c>
      <c r="AO1160" s="13"/>
      <c r="AP1160" s="13"/>
      <c r="AQ1160" s="19" t="str">
        <f t="shared" si="72"/>
        <v/>
      </c>
      <c r="AU1160" s="19" t="str">
        <f t="shared" si="73"/>
        <v/>
      </c>
    </row>
    <row r="1161" spans="3:47" ht="25.05" customHeight="1">
      <c r="C1161" s="17" t="str">
        <f>IF($A1161="","",IF(VLOOKUP($A1161,Spiele!$A$2:$D$16,3,FALSE)=$B1161,"H","G"))</f>
        <v/>
      </c>
      <c r="D1161" s="17" t="str">
        <f>IF($B1161="","",IF(VLOOKUP($A1161,Spiele!$A$2:$F$16,3,FALSE)=$B1161,VLOOKUP($A1161,Spiele!$A$2:$F$16,4,FALSE),VLOOKUP($A1161,Spiele!$A$2:$F$16,3,FALSE)))</f>
        <v/>
      </c>
      <c r="E1161" s="18">
        <f>IF(Abschlüsse[[#This Row],[Ergeb]]="ET",0,COUNTIFS($A$2:$A1161,$A1161,$B$2:$B1161,$B1161,$L$2:$L1161,"&lt;&gt;ET"))</f>
        <v>0</v>
      </c>
      <c r="F1161" s="11"/>
      <c r="G1161" s="12"/>
      <c r="H1161" s="18">
        <f>COUNTIFS('Rote Karten'!$A$2:$A$4,$A1161,'Rote Karten'!$D$2:$D$4,"&lt;&gt;"&amp;$B1161,'Rote Karten'!$B$2:$B$4,"&lt;"&amp;$F1161,'Rote Karten'!$C$2:$C$4,"&lt;="&amp;$G1161)-COUNTIFS('Rote Karten'!$A$2:$A$4,$A1161,'Rote Karten'!$D$2:$D$4,$B1161,'Rote Karten'!$B$2:$B$4,"&lt;"&amp;$F1161,'Rote Karten'!$C$2:$C$4,"&lt;="&amp;$G1161)</f>
        <v>0</v>
      </c>
      <c r="I1161" s="17" t="str">
        <f>IF(OR($L1161="Tor",$L1161="ET"),_xlfn.IFNA(IF(VLOOKUP($A1161,Spiele!$A$2:$C$16,3,FALSE)=$B1161,COUNTIFS($L$2:$L1161,"Tor",$B$2:$B1161,$B1161,$A$2:$A1161,$A1161)+COUNTIFS($L$2:$L1161,"ET",$B$2:$B1161,$B1161,$A$2:$A1161,$A1161)&amp;":"&amp;COUNTIFS($L$2:$L1161,"Tor",$B$2:$B1161,"&lt;&gt;"&amp;$B1161,$A$2:$A1161,$A1161)+COUNTIFS($L$2:$L1161,"ET",$B$2:$B1161,"&lt;&gt;"&amp;$B1161,$A$2:$A1161,$A1161),COUNTIFS($L$2:$L1161,"Tor",$B$2:$B1161,"&lt;&gt;"&amp;$B1161,$A$2:$A1161,$A1161)+COUNTIFS($L$2:$L1161,"ET",$B$2:$B1161,"&lt;&gt;"&amp;$B1161,$A$2:$A1161,$A1161)&amp;":"&amp;COUNTIFS($L$2:$L1161,"Tor",$B$2:$B1161,$B1161,$A$2:$A1161,$A1161)+COUNTIFS($L$2:$L1161,"ET",$B$2:$B1161,$B1161,$A$2:$A1161,$A1161)),""),"")</f>
        <v/>
      </c>
      <c r="J1161" s="18" t="str">
        <f>_xlfn.IFNA(IF(VLOOKUP($A1161,Spiele!$A$2:$D$16,3,FALSE)=$B1161,(COUNTIFS($L$1:$L1160,"Tor",$B$1:$B1160,$B1161,$A$1:$A1160,$A1161)+COUNTIFS($L$1:$L1160,"ET",$B$1:$B1160,$B1161,$A$1:$A1160,$A1161))-(COUNTIFS($L$1:$L1160,"Tor",$B$1:$B1160,"&lt;&gt;"&amp;$B1161,$A$1:$A1160,$A1161)+COUNTIFS($L$1:$L1160,"ET",$B$1:$B1160,"&lt;&gt;"&amp;$B1161,$A$1:$A1160,$A1161)),(COUNTIFS($L$1:$L1160,"Tor",$B$1:$B1160,$B1161,$A$1:$A1160,$A1161)+COUNTIFS($L$1:$L1160,"ET",$B$1:$B1160,$B1161,$A$1:$A1160,$A1161))-(COUNTIFS($L$1:$L1160,"Tor",$B$1:$B1160,"&lt;&gt;"&amp;$B1161,$A$1:$A1160,$A1161)+COUNTIFS($L$1:$L1160,"ET",$B$1:$B1160,"&lt;&gt;"&amp;$B1161,$A$1:$A1160,$A1161))),"")</f>
        <v/>
      </c>
      <c r="L1161" s="18"/>
      <c r="M1161" s="3"/>
      <c r="O1161" s="17"/>
      <c r="AA1161" s="22"/>
      <c r="AB1161" s="18"/>
      <c r="AC1161" s="14"/>
      <c r="AD1161" s="14"/>
      <c r="AE1161" s="18"/>
      <c r="AH1161" s="19">
        <f t="shared" si="74"/>
        <v>0</v>
      </c>
      <c r="AI1161" s="19">
        <f t="shared" si="75"/>
        <v>180</v>
      </c>
      <c r="AJ1161" s="3"/>
      <c r="AM1161" s="19">
        <f>IF(Abschlüsse[[#This Row],[Ergeb]]="ET","",SQRT(($AF1161-$AK1161)^2+($AG1161-$AL1161)^2))</f>
        <v>0</v>
      </c>
      <c r="AO1161" s="13"/>
      <c r="AP1161" s="13"/>
      <c r="AQ1161" s="19" t="str">
        <f t="shared" si="72"/>
        <v/>
      </c>
      <c r="AU1161" s="19" t="str">
        <f t="shared" si="73"/>
        <v/>
      </c>
    </row>
    <row r="1162" spans="3:47" ht="25.05" customHeight="1">
      <c r="C1162" s="17" t="str">
        <f>IF($A1162="","",IF(VLOOKUP($A1162,Spiele!$A$2:$D$16,3,FALSE)=$B1162,"H","G"))</f>
        <v/>
      </c>
      <c r="D1162" s="17" t="str">
        <f>IF($B1162="","",IF(VLOOKUP($A1162,Spiele!$A$2:$F$16,3,FALSE)=$B1162,VLOOKUP($A1162,Spiele!$A$2:$F$16,4,FALSE),VLOOKUP($A1162,Spiele!$A$2:$F$16,3,FALSE)))</f>
        <v/>
      </c>
      <c r="E1162" s="18">
        <f>IF(Abschlüsse[[#This Row],[Ergeb]]="ET",0,COUNTIFS($A$2:$A1162,$A1162,$B$2:$B1162,$B1162,$L$2:$L1162,"&lt;&gt;ET"))</f>
        <v>0</v>
      </c>
      <c r="F1162" s="11"/>
      <c r="G1162" s="12"/>
      <c r="H1162" s="18">
        <f>COUNTIFS('Rote Karten'!$A$2:$A$4,$A1162,'Rote Karten'!$D$2:$D$4,"&lt;&gt;"&amp;$B1162,'Rote Karten'!$B$2:$B$4,"&lt;"&amp;$F1162,'Rote Karten'!$C$2:$C$4,"&lt;="&amp;$G1162)-COUNTIFS('Rote Karten'!$A$2:$A$4,$A1162,'Rote Karten'!$D$2:$D$4,$B1162,'Rote Karten'!$B$2:$B$4,"&lt;"&amp;$F1162,'Rote Karten'!$C$2:$C$4,"&lt;="&amp;$G1162)</f>
        <v>0</v>
      </c>
      <c r="I1162" s="17" t="str">
        <f>IF(OR($L1162="Tor",$L1162="ET"),_xlfn.IFNA(IF(VLOOKUP($A1162,Spiele!$A$2:$C$16,3,FALSE)=$B1162,COUNTIFS($L$2:$L1162,"Tor",$B$2:$B1162,$B1162,$A$2:$A1162,$A1162)+COUNTIFS($L$2:$L1162,"ET",$B$2:$B1162,$B1162,$A$2:$A1162,$A1162)&amp;":"&amp;COUNTIFS($L$2:$L1162,"Tor",$B$2:$B1162,"&lt;&gt;"&amp;$B1162,$A$2:$A1162,$A1162)+COUNTIFS($L$2:$L1162,"ET",$B$2:$B1162,"&lt;&gt;"&amp;$B1162,$A$2:$A1162,$A1162),COUNTIFS($L$2:$L1162,"Tor",$B$2:$B1162,"&lt;&gt;"&amp;$B1162,$A$2:$A1162,$A1162)+COUNTIFS($L$2:$L1162,"ET",$B$2:$B1162,"&lt;&gt;"&amp;$B1162,$A$2:$A1162,$A1162)&amp;":"&amp;COUNTIFS($L$2:$L1162,"Tor",$B$2:$B1162,$B1162,$A$2:$A1162,$A1162)+COUNTIFS($L$2:$L1162,"ET",$B$2:$B1162,$B1162,$A$2:$A1162,$A1162)),""),"")</f>
        <v/>
      </c>
      <c r="J1162" s="18" t="str">
        <f>_xlfn.IFNA(IF(VLOOKUP($A1162,Spiele!$A$2:$D$16,3,FALSE)=$B1162,(COUNTIFS($L$1:$L1161,"Tor",$B$1:$B1161,$B1162,$A$1:$A1161,$A1162)+COUNTIFS($L$1:$L1161,"ET",$B$1:$B1161,$B1162,$A$1:$A1161,$A1162))-(COUNTIFS($L$1:$L1161,"Tor",$B$1:$B1161,"&lt;&gt;"&amp;$B1162,$A$1:$A1161,$A1162)+COUNTIFS($L$1:$L1161,"ET",$B$1:$B1161,"&lt;&gt;"&amp;$B1162,$A$1:$A1161,$A1162)),(COUNTIFS($L$1:$L1161,"Tor",$B$1:$B1161,$B1162,$A$1:$A1161,$A1162)+COUNTIFS($L$1:$L1161,"ET",$B$1:$B1161,$B1162,$A$1:$A1161,$A1162))-(COUNTIFS($L$1:$L1161,"Tor",$B$1:$B1161,"&lt;&gt;"&amp;$B1162,$A$1:$A1161,$A1162)+COUNTIFS($L$1:$L1161,"ET",$B$1:$B1161,"&lt;&gt;"&amp;$B1162,$A$1:$A1161,$A1162))),"")</f>
        <v/>
      </c>
      <c r="O1162" s="17"/>
      <c r="AC1162" s="14"/>
      <c r="AD1162" s="14"/>
      <c r="AE1162" s="18"/>
      <c r="AH1162" s="19">
        <f t="shared" si="74"/>
        <v>0</v>
      </c>
      <c r="AI1162" s="19">
        <f t="shared" si="75"/>
        <v>180</v>
      </c>
      <c r="AM1162" s="19">
        <f>IF(Abschlüsse[[#This Row],[Ergeb]]="ET","",SQRT(($AF1162-$AK1162)^2+($AG1162-$AL1162)^2))</f>
        <v>0</v>
      </c>
      <c r="AO1162" s="13"/>
      <c r="AP1162" s="13"/>
      <c r="AQ1162" s="19" t="str">
        <f t="shared" si="72"/>
        <v/>
      </c>
      <c r="AU1162" s="19" t="str">
        <f t="shared" si="73"/>
        <v/>
      </c>
    </row>
    <row r="1163" spans="3:47" ht="25.05" customHeight="1">
      <c r="C1163" s="17" t="str">
        <f>IF($A1163="","",IF(VLOOKUP($A1163,Spiele!$A$2:$D$16,3,FALSE)=$B1163,"H","G"))</f>
        <v/>
      </c>
      <c r="D1163" s="17" t="str">
        <f>IF($B1163="","",IF(VLOOKUP($A1163,Spiele!$A$2:$F$16,3,FALSE)=$B1163,VLOOKUP($A1163,Spiele!$A$2:$F$16,4,FALSE),VLOOKUP($A1163,Spiele!$A$2:$F$16,3,FALSE)))</f>
        <v/>
      </c>
      <c r="E1163" s="18">
        <f>IF(Abschlüsse[[#This Row],[Ergeb]]="ET",0,COUNTIFS($A$2:$A1163,$A1163,$B$2:$B1163,$B1163,$L$2:$L1163,"&lt;&gt;ET"))</f>
        <v>0</v>
      </c>
      <c r="F1163" s="11"/>
      <c r="G1163" s="12"/>
      <c r="H1163" s="18">
        <f>COUNTIFS('Rote Karten'!$A$2:$A$4,$A1163,'Rote Karten'!$D$2:$D$4,"&lt;&gt;"&amp;$B1163,'Rote Karten'!$B$2:$B$4,"&lt;"&amp;$F1163,'Rote Karten'!$C$2:$C$4,"&lt;="&amp;$G1163)-COUNTIFS('Rote Karten'!$A$2:$A$4,$A1163,'Rote Karten'!$D$2:$D$4,$B1163,'Rote Karten'!$B$2:$B$4,"&lt;"&amp;$F1163,'Rote Karten'!$C$2:$C$4,"&lt;="&amp;$G1163)</f>
        <v>0</v>
      </c>
      <c r="I1163" s="17" t="str">
        <f>IF(OR($L1163="Tor",$L1163="ET"),_xlfn.IFNA(IF(VLOOKUP($A1163,Spiele!$A$2:$C$16,3,FALSE)=$B1163,COUNTIFS($L$2:$L1163,"Tor",$B$2:$B1163,$B1163,$A$2:$A1163,$A1163)+COUNTIFS($L$2:$L1163,"ET",$B$2:$B1163,$B1163,$A$2:$A1163,$A1163)&amp;":"&amp;COUNTIFS($L$2:$L1163,"Tor",$B$2:$B1163,"&lt;&gt;"&amp;$B1163,$A$2:$A1163,$A1163)+COUNTIFS($L$2:$L1163,"ET",$B$2:$B1163,"&lt;&gt;"&amp;$B1163,$A$2:$A1163,$A1163),COUNTIFS($L$2:$L1163,"Tor",$B$2:$B1163,"&lt;&gt;"&amp;$B1163,$A$2:$A1163,$A1163)+COUNTIFS($L$2:$L1163,"ET",$B$2:$B1163,"&lt;&gt;"&amp;$B1163,$A$2:$A1163,$A1163)&amp;":"&amp;COUNTIFS($L$2:$L1163,"Tor",$B$2:$B1163,$B1163,$A$2:$A1163,$A1163)+COUNTIFS($L$2:$L1163,"ET",$B$2:$B1163,$B1163,$A$2:$A1163,$A1163)),""),"")</f>
        <v/>
      </c>
      <c r="J1163" s="18" t="str">
        <f>_xlfn.IFNA(IF(VLOOKUP($A1163,Spiele!$A$2:$D$16,3,FALSE)=$B1163,(COUNTIFS($L$1:$L1162,"Tor",$B$1:$B1162,$B1163,$A$1:$A1162,$A1163)+COUNTIFS($L$1:$L1162,"ET",$B$1:$B1162,$B1163,$A$1:$A1162,$A1163))-(COUNTIFS($L$1:$L1162,"Tor",$B$1:$B1162,"&lt;&gt;"&amp;$B1163,$A$1:$A1162,$A1163)+COUNTIFS($L$1:$L1162,"ET",$B$1:$B1162,"&lt;&gt;"&amp;$B1163,$A$1:$A1162,$A1163)),(COUNTIFS($L$1:$L1162,"Tor",$B$1:$B1162,$B1163,$A$1:$A1162,$A1163)+COUNTIFS($L$1:$L1162,"ET",$B$1:$B1162,$B1163,$A$1:$A1162,$A1163))-(COUNTIFS($L$1:$L1162,"Tor",$B$1:$B1162,"&lt;&gt;"&amp;$B1163,$A$1:$A1162,$A1163)+COUNTIFS($L$1:$L1162,"ET",$B$1:$B1162,"&lt;&gt;"&amp;$B1163,$A$1:$A1162,$A1163))),"")</f>
        <v/>
      </c>
      <c r="O1163" s="17"/>
      <c r="AC1163" s="14"/>
      <c r="AD1163" s="14"/>
      <c r="AE1163" s="17"/>
      <c r="AH1163" s="19">
        <f t="shared" si="74"/>
        <v>0</v>
      </c>
      <c r="AI1163" s="19">
        <f t="shared" si="75"/>
        <v>180</v>
      </c>
      <c r="AM1163" s="19">
        <f>IF(Abschlüsse[[#This Row],[Ergeb]]="ET","",SQRT(($AF1163-$AK1163)^2+($AG1163-$AL1163)^2))</f>
        <v>0</v>
      </c>
      <c r="AO1163" s="13"/>
      <c r="AP1163" s="13"/>
      <c r="AQ1163" s="19" t="str">
        <f t="shared" si="72"/>
        <v/>
      </c>
      <c r="AU1163" s="19" t="str">
        <f t="shared" si="73"/>
        <v/>
      </c>
    </row>
    <row r="1164" spans="3:47" ht="25.05" customHeight="1">
      <c r="C1164" s="17" t="str">
        <f>IF($A1164="","",IF(VLOOKUP($A1164,Spiele!$A$2:$D$16,3,FALSE)=$B1164,"H","G"))</f>
        <v/>
      </c>
      <c r="D1164" s="17" t="str">
        <f>IF($B1164="","",IF(VLOOKUP($A1164,Spiele!$A$2:$F$16,3,FALSE)=$B1164,VLOOKUP($A1164,Spiele!$A$2:$F$16,4,FALSE),VLOOKUP($A1164,Spiele!$A$2:$F$16,3,FALSE)))</f>
        <v/>
      </c>
      <c r="E1164" s="18">
        <f>IF(Abschlüsse[[#This Row],[Ergeb]]="ET",0,COUNTIFS($A$2:$A1164,$A1164,$B$2:$B1164,$B1164,$L$2:$L1164,"&lt;&gt;ET"))</f>
        <v>0</v>
      </c>
      <c r="F1164" s="11"/>
      <c r="G1164" s="12"/>
      <c r="H1164" s="18">
        <f>COUNTIFS('Rote Karten'!$A$2:$A$4,$A1164,'Rote Karten'!$D$2:$D$4,"&lt;&gt;"&amp;$B1164,'Rote Karten'!$B$2:$B$4,"&lt;"&amp;$F1164,'Rote Karten'!$C$2:$C$4,"&lt;="&amp;$G1164)-COUNTIFS('Rote Karten'!$A$2:$A$4,$A1164,'Rote Karten'!$D$2:$D$4,$B1164,'Rote Karten'!$B$2:$B$4,"&lt;"&amp;$F1164,'Rote Karten'!$C$2:$C$4,"&lt;="&amp;$G1164)</f>
        <v>0</v>
      </c>
      <c r="I1164" s="17" t="str">
        <f>IF(OR($L1164="Tor",$L1164="ET"),_xlfn.IFNA(IF(VLOOKUP($A1164,Spiele!$A$2:$C$16,3,FALSE)=$B1164,COUNTIFS($L$2:$L1164,"Tor",$B$2:$B1164,$B1164,$A$2:$A1164,$A1164)+COUNTIFS($L$2:$L1164,"ET",$B$2:$B1164,$B1164,$A$2:$A1164,$A1164)&amp;":"&amp;COUNTIFS($L$2:$L1164,"Tor",$B$2:$B1164,"&lt;&gt;"&amp;$B1164,$A$2:$A1164,$A1164)+COUNTIFS($L$2:$L1164,"ET",$B$2:$B1164,"&lt;&gt;"&amp;$B1164,$A$2:$A1164,$A1164),COUNTIFS($L$2:$L1164,"Tor",$B$2:$B1164,"&lt;&gt;"&amp;$B1164,$A$2:$A1164,$A1164)+COUNTIFS($L$2:$L1164,"ET",$B$2:$B1164,"&lt;&gt;"&amp;$B1164,$A$2:$A1164,$A1164)&amp;":"&amp;COUNTIFS($L$2:$L1164,"Tor",$B$2:$B1164,$B1164,$A$2:$A1164,$A1164)+COUNTIFS($L$2:$L1164,"ET",$B$2:$B1164,$B1164,$A$2:$A1164,$A1164)),""),"")</f>
        <v/>
      </c>
      <c r="J1164" s="18" t="str">
        <f>_xlfn.IFNA(IF(VLOOKUP($A1164,Spiele!$A$2:$D$16,3,FALSE)=$B1164,(COUNTIFS($L$1:$L1163,"Tor",$B$1:$B1163,$B1164,$A$1:$A1163,$A1164)+COUNTIFS($L$1:$L1163,"ET",$B$1:$B1163,$B1164,$A$1:$A1163,$A1164))-(COUNTIFS($L$1:$L1163,"Tor",$B$1:$B1163,"&lt;&gt;"&amp;$B1164,$A$1:$A1163,$A1164)+COUNTIFS($L$1:$L1163,"ET",$B$1:$B1163,"&lt;&gt;"&amp;$B1164,$A$1:$A1163,$A1164)),(COUNTIFS($L$1:$L1163,"Tor",$B$1:$B1163,$B1164,$A$1:$A1163,$A1164)+COUNTIFS($L$1:$L1163,"ET",$B$1:$B1163,$B1164,$A$1:$A1163,$A1164))-(COUNTIFS($L$1:$L1163,"Tor",$B$1:$B1163,"&lt;&gt;"&amp;$B1164,$A$1:$A1163,$A1164)+COUNTIFS($L$1:$L1163,"ET",$B$1:$B1163,"&lt;&gt;"&amp;$B1164,$A$1:$A1163,$A1164))),"")</f>
        <v/>
      </c>
      <c r="O1164" s="17"/>
      <c r="AC1164" s="14"/>
      <c r="AD1164" s="14"/>
      <c r="AE1164" s="17"/>
      <c r="AH1164" s="19">
        <f t="shared" si="74"/>
        <v>0</v>
      </c>
      <c r="AI1164" s="19">
        <f t="shared" si="75"/>
        <v>180</v>
      </c>
      <c r="AM1164" s="19">
        <f>IF(Abschlüsse[[#This Row],[Ergeb]]="ET","",SQRT(($AF1164-$AK1164)^2+($AG1164-$AL1164)^2))</f>
        <v>0</v>
      </c>
      <c r="AO1164" s="13"/>
      <c r="AP1164" s="13"/>
      <c r="AQ1164" s="19" t="str">
        <f t="shared" si="72"/>
        <v/>
      </c>
      <c r="AU1164" s="19" t="str">
        <f t="shared" si="73"/>
        <v/>
      </c>
    </row>
    <row r="1165" spans="3:47" ht="25.05" customHeight="1">
      <c r="C1165" s="17" t="str">
        <f>IF($A1165="","",IF(VLOOKUP($A1165,Spiele!$A$2:$D$16,3,FALSE)=$B1165,"H","G"))</f>
        <v/>
      </c>
      <c r="D1165" s="17" t="str">
        <f>IF($B1165="","",IF(VLOOKUP($A1165,Spiele!$A$2:$F$16,3,FALSE)=$B1165,VLOOKUP($A1165,Spiele!$A$2:$F$16,4,FALSE),VLOOKUP($A1165,Spiele!$A$2:$F$16,3,FALSE)))</f>
        <v/>
      </c>
      <c r="E1165" s="18">
        <f>IF(Abschlüsse[[#This Row],[Ergeb]]="ET",0,COUNTIFS($A$2:$A1165,$A1165,$B$2:$B1165,$B1165,$L$2:$L1165,"&lt;&gt;ET"))</f>
        <v>0</v>
      </c>
      <c r="F1165" s="11"/>
      <c r="G1165" s="12"/>
      <c r="H1165" s="18">
        <f>COUNTIFS('Rote Karten'!$A$2:$A$4,$A1165,'Rote Karten'!$D$2:$D$4,"&lt;&gt;"&amp;$B1165,'Rote Karten'!$B$2:$B$4,"&lt;"&amp;$F1165,'Rote Karten'!$C$2:$C$4,"&lt;="&amp;$G1165)-COUNTIFS('Rote Karten'!$A$2:$A$4,$A1165,'Rote Karten'!$D$2:$D$4,$B1165,'Rote Karten'!$B$2:$B$4,"&lt;"&amp;$F1165,'Rote Karten'!$C$2:$C$4,"&lt;="&amp;$G1165)</f>
        <v>0</v>
      </c>
      <c r="I1165" s="17" t="str">
        <f>IF(OR($L1165="Tor",$L1165="ET"),_xlfn.IFNA(IF(VLOOKUP($A1165,Spiele!$A$2:$C$16,3,FALSE)=$B1165,COUNTIFS($L$2:$L1165,"Tor",$B$2:$B1165,$B1165,$A$2:$A1165,$A1165)+COUNTIFS($L$2:$L1165,"ET",$B$2:$B1165,$B1165,$A$2:$A1165,$A1165)&amp;":"&amp;COUNTIFS($L$2:$L1165,"Tor",$B$2:$B1165,"&lt;&gt;"&amp;$B1165,$A$2:$A1165,$A1165)+COUNTIFS($L$2:$L1165,"ET",$B$2:$B1165,"&lt;&gt;"&amp;$B1165,$A$2:$A1165,$A1165),COUNTIFS($L$2:$L1165,"Tor",$B$2:$B1165,"&lt;&gt;"&amp;$B1165,$A$2:$A1165,$A1165)+COUNTIFS($L$2:$L1165,"ET",$B$2:$B1165,"&lt;&gt;"&amp;$B1165,$A$2:$A1165,$A1165)&amp;":"&amp;COUNTIFS($L$2:$L1165,"Tor",$B$2:$B1165,$B1165,$A$2:$A1165,$A1165)+COUNTIFS($L$2:$L1165,"ET",$B$2:$B1165,$B1165,$A$2:$A1165,$A1165)),""),"")</f>
        <v/>
      </c>
      <c r="J1165" s="18" t="str">
        <f>_xlfn.IFNA(IF(VLOOKUP($A1165,Spiele!$A$2:$D$16,3,FALSE)=$B1165,(COUNTIFS($L$1:$L1164,"Tor",$B$1:$B1164,$B1165,$A$1:$A1164,$A1165)+COUNTIFS($L$1:$L1164,"ET",$B$1:$B1164,$B1165,$A$1:$A1164,$A1165))-(COUNTIFS($L$1:$L1164,"Tor",$B$1:$B1164,"&lt;&gt;"&amp;$B1165,$A$1:$A1164,$A1165)+COUNTIFS($L$1:$L1164,"ET",$B$1:$B1164,"&lt;&gt;"&amp;$B1165,$A$1:$A1164,$A1165)),(COUNTIFS($L$1:$L1164,"Tor",$B$1:$B1164,$B1165,$A$1:$A1164,$A1165)+COUNTIFS($L$1:$L1164,"ET",$B$1:$B1164,$B1165,$A$1:$A1164,$A1165))-(COUNTIFS($L$1:$L1164,"Tor",$B$1:$B1164,"&lt;&gt;"&amp;$B1165,$A$1:$A1164,$A1165)+COUNTIFS($L$1:$L1164,"ET",$B$1:$B1164,"&lt;&gt;"&amp;$B1165,$A$1:$A1164,$A1165))),"")</f>
        <v/>
      </c>
      <c r="O1165" s="17"/>
      <c r="AC1165" s="14"/>
      <c r="AD1165" s="14"/>
      <c r="AE1165" s="18"/>
      <c r="AH1165" s="19">
        <f t="shared" si="74"/>
        <v>0</v>
      </c>
      <c r="AI1165" s="19">
        <f t="shared" si="75"/>
        <v>180</v>
      </c>
      <c r="AM1165" s="19">
        <f>IF(Abschlüsse[[#This Row],[Ergeb]]="ET","",SQRT(($AF1165-$AK1165)^2+($AG1165-$AL1165)^2))</f>
        <v>0</v>
      </c>
      <c r="AO1165" s="13"/>
      <c r="AP1165" s="13"/>
      <c r="AQ1165" s="19" t="str">
        <f t="shared" si="72"/>
        <v/>
      </c>
      <c r="AU1165" s="19" t="str">
        <f t="shared" si="73"/>
        <v/>
      </c>
    </row>
    <row r="1166" spans="3:47" ht="25.05" customHeight="1">
      <c r="C1166" s="17" t="str">
        <f>IF($A1166="","",IF(VLOOKUP($A1166,Spiele!$A$2:$D$16,3,FALSE)=$B1166,"H","G"))</f>
        <v/>
      </c>
      <c r="D1166" s="17" t="str">
        <f>IF($B1166="","",IF(VLOOKUP($A1166,Spiele!$A$2:$F$16,3,FALSE)=$B1166,VLOOKUP($A1166,Spiele!$A$2:$F$16,4,FALSE),VLOOKUP($A1166,Spiele!$A$2:$F$16,3,FALSE)))</f>
        <v/>
      </c>
      <c r="E1166" s="18">
        <f>IF(Abschlüsse[[#This Row],[Ergeb]]="ET",0,COUNTIFS($A$2:$A1166,$A1166,$B$2:$B1166,$B1166,$L$2:$L1166,"&lt;&gt;ET"))</f>
        <v>0</v>
      </c>
      <c r="F1166" s="11"/>
      <c r="G1166" s="12"/>
      <c r="H1166" s="18">
        <f>COUNTIFS('Rote Karten'!$A$2:$A$4,$A1166,'Rote Karten'!$D$2:$D$4,"&lt;&gt;"&amp;$B1166,'Rote Karten'!$B$2:$B$4,"&lt;"&amp;$F1166,'Rote Karten'!$C$2:$C$4,"&lt;="&amp;$G1166)-COUNTIFS('Rote Karten'!$A$2:$A$4,$A1166,'Rote Karten'!$D$2:$D$4,$B1166,'Rote Karten'!$B$2:$B$4,"&lt;"&amp;$F1166,'Rote Karten'!$C$2:$C$4,"&lt;="&amp;$G1166)</f>
        <v>0</v>
      </c>
      <c r="I1166" s="17" t="str">
        <f>IF(OR($L1166="Tor",$L1166="ET"),_xlfn.IFNA(IF(VLOOKUP($A1166,Spiele!$A$2:$C$16,3,FALSE)=$B1166,COUNTIFS($L$2:$L1166,"Tor",$B$2:$B1166,$B1166,$A$2:$A1166,$A1166)+COUNTIFS($L$2:$L1166,"ET",$B$2:$B1166,$B1166,$A$2:$A1166,$A1166)&amp;":"&amp;COUNTIFS($L$2:$L1166,"Tor",$B$2:$B1166,"&lt;&gt;"&amp;$B1166,$A$2:$A1166,$A1166)+COUNTIFS($L$2:$L1166,"ET",$B$2:$B1166,"&lt;&gt;"&amp;$B1166,$A$2:$A1166,$A1166),COUNTIFS($L$2:$L1166,"Tor",$B$2:$B1166,"&lt;&gt;"&amp;$B1166,$A$2:$A1166,$A1166)+COUNTIFS($L$2:$L1166,"ET",$B$2:$B1166,"&lt;&gt;"&amp;$B1166,$A$2:$A1166,$A1166)&amp;":"&amp;COUNTIFS($L$2:$L1166,"Tor",$B$2:$B1166,$B1166,$A$2:$A1166,$A1166)+COUNTIFS($L$2:$L1166,"ET",$B$2:$B1166,$B1166,$A$2:$A1166,$A1166)),""),"")</f>
        <v/>
      </c>
      <c r="J1166" s="18" t="str">
        <f>_xlfn.IFNA(IF(VLOOKUP($A1166,Spiele!$A$2:$D$16,3,FALSE)=$B1166,(COUNTIFS($L$1:$L1165,"Tor",$B$1:$B1165,$B1166,$A$1:$A1165,$A1166)+COUNTIFS($L$1:$L1165,"ET",$B$1:$B1165,$B1166,$A$1:$A1165,$A1166))-(COUNTIFS($L$1:$L1165,"Tor",$B$1:$B1165,"&lt;&gt;"&amp;$B1166,$A$1:$A1165,$A1166)+COUNTIFS($L$1:$L1165,"ET",$B$1:$B1165,"&lt;&gt;"&amp;$B1166,$A$1:$A1165,$A1166)),(COUNTIFS($L$1:$L1165,"Tor",$B$1:$B1165,$B1166,$A$1:$A1165,$A1166)+COUNTIFS($L$1:$L1165,"ET",$B$1:$B1165,$B1166,$A$1:$A1165,$A1166))-(COUNTIFS($L$1:$L1165,"Tor",$B$1:$B1165,"&lt;&gt;"&amp;$B1166,$A$1:$A1165,$A1166)+COUNTIFS($L$1:$L1165,"ET",$B$1:$B1165,"&lt;&gt;"&amp;$B1166,$A$1:$A1165,$A1166))),"")</f>
        <v/>
      </c>
      <c r="O1166" s="17"/>
      <c r="AC1166" s="14"/>
      <c r="AD1166" s="14"/>
      <c r="AE1166" s="17"/>
      <c r="AH1166" s="19">
        <f t="shared" si="74"/>
        <v>0</v>
      </c>
      <c r="AI1166" s="19">
        <f t="shared" si="75"/>
        <v>180</v>
      </c>
      <c r="AM1166" s="19">
        <f>IF(Abschlüsse[[#This Row],[Ergeb]]="ET","",SQRT(($AF1166-$AK1166)^2+($AG1166-$AL1166)^2))</f>
        <v>0</v>
      </c>
      <c r="AO1166" s="13"/>
      <c r="AP1166" s="13"/>
      <c r="AQ1166" s="19" t="str">
        <f t="shared" si="72"/>
        <v/>
      </c>
      <c r="AU1166" s="19" t="str">
        <f t="shared" si="73"/>
        <v/>
      </c>
    </row>
    <row r="1167" spans="3:47" ht="25.05" customHeight="1">
      <c r="C1167" s="17" t="str">
        <f>IF($A1167="","",IF(VLOOKUP($A1167,Spiele!$A$2:$D$16,3,FALSE)=$B1167,"H","G"))</f>
        <v/>
      </c>
      <c r="D1167" s="17" t="str">
        <f>IF($B1167="","",IF(VLOOKUP($A1167,Spiele!$A$2:$F$16,3,FALSE)=$B1167,VLOOKUP($A1167,Spiele!$A$2:$F$16,4,FALSE),VLOOKUP($A1167,Spiele!$A$2:$F$16,3,FALSE)))</f>
        <v/>
      </c>
      <c r="E1167" s="18">
        <f>IF(Abschlüsse[[#This Row],[Ergeb]]="ET",0,COUNTIFS($A$2:$A1167,$A1167,$B$2:$B1167,$B1167,$L$2:$L1167,"&lt;&gt;ET"))</f>
        <v>0</v>
      </c>
      <c r="F1167" s="11"/>
      <c r="G1167" s="12"/>
      <c r="H1167" s="18">
        <f>COUNTIFS('Rote Karten'!$A$2:$A$4,$A1167,'Rote Karten'!$D$2:$D$4,"&lt;&gt;"&amp;$B1167,'Rote Karten'!$B$2:$B$4,"&lt;"&amp;$F1167,'Rote Karten'!$C$2:$C$4,"&lt;="&amp;$G1167)-COUNTIFS('Rote Karten'!$A$2:$A$4,$A1167,'Rote Karten'!$D$2:$D$4,$B1167,'Rote Karten'!$B$2:$B$4,"&lt;"&amp;$F1167,'Rote Karten'!$C$2:$C$4,"&lt;="&amp;$G1167)</f>
        <v>0</v>
      </c>
      <c r="I1167" s="17" t="str">
        <f>IF(OR($L1167="Tor",$L1167="ET"),_xlfn.IFNA(IF(VLOOKUP($A1167,Spiele!$A$2:$C$16,3,FALSE)=$B1167,COUNTIFS($L$2:$L1167,"Tor",$B$2:$B1167,$B1167,$A$2:$A1167,$A1167)+COUNTIFS($L$2:$L1167,"ET",$B$2:$B1167,$B1167,$A$2:$A1167,$A1167)&amp;":"&amp;COUNTIFS($L$2:$L1167,"Tor",$B$2:$B1167,"&lt;&gt;"&amp;$B1167,$A$2:$A1167,$A1167)+COUNTIFS($L$2:$L1167,"ET",$B$2:$B1167,"&lt;&gt;"&amp;$B1167,$A$2:$A1167,$A1167),COUNTIFS($L$2:$L1167,"Tor",$B$2:$B1167,"&lt;&gt;"&amp;$B1167,$A$2:$A1167,$A1167)+COUNTIFS($L$2:$L1167,"ET",$B$2:$B1167,"&lt;&gt;"&amp;$B1167,$A$2:$A1167,$A1167)&amp;":"&amp;COUNTIFS($L$2:$L1167,"Tor",$B$2:$B1167,$B1167,$A$2:$A1167,$A1167)+COUNTIFS($L$2:$L1167,"ET",$B$2:$B1167,$B1167,$A$2:$A1167,$A1167)),""),"")</f>
        <v/>
      </c>
      <c r="J1167" s="18" t="str">
        <f>_xlfn.IFNA(IF(VLOOKUP($A1167,Spiele!$A$2:$D$16,3,FALSE)=$B1167,(COUNTIFS($L$1:$L1166,"Tor",$B$1:$B1166,$B1167,$A$1:$A1166,$A1167)+COUNTIFS($L$1:$L1166,"ET",$B$1:$B1166,$B1167,$A$1:$A1166,$A1167))-(COUNTIFS($L$1:$L1166,"Tor",$B$1:$B1166,"&lt;&gt;"&amp;$B1167,$A$1:$A1166,$A1167)+COUNTIFS($L$1:$L1166,"ET",$B$1:$B1166,"&lt;&gt;"&amp;$B1167,$A$1:$A1166,$A1167)),(COUNTIFS($L$1:$L1166,"Tor",$B$1:$B1166,$B1167,$A$1:$A1166,$A1167)+COUNTIFS($L$1:$L1166,"ET",$B$1:$B1166,$B1167,$A$1:$A1166,$A1167))-(COUNTIFS($L$1:$L1166,"Tor",$B$1:$B1166,"&lt;&gt;"&amp;$B1167,$A$1:$A1166,$A1167)+COUNTIFS($L$1:$L1166,"ET",$B$1:$B1166,"&lt;&gt;"&amp;$B1167,$A$1:$A1166,$A1167))),"")</f>
        <v/>
      </c>
      <c r="L1167" s="18"/>
      <c r="M1167" s="3"/>
      <c r="O1167" s="17"/>
      <c r="AA1167" s="22"/>
      <c r="AB1167" s="18"/>
      <c r="AC1167" s="14"/>
      <c r="AD1167" s="14"/>
      <c r="AE1167" s="18"/>
      <c r="AH1167" s="19">
        <f t="shared" si="74"/>
        <v>0</v>
      </c>
      <c r="AI1167" s="19">
        <f t="shared" si="75"/>
        <v>180</v>
      </c>
      <c r="AJ1167" s="3"/>
      <c r="AM1167" s="19">
        <f>IF(Abschlüsse[[#This Row],[Ergeb]]="ET","",SQRT(($AF1167-$AK1167)^2+($AG1167-$AL1167)^2))</f>
        <v>0</v>
      </c>
      <c r="AO1167" s="13"/>
      <c r="AP1167" s="13"/>
      <c r="AQ1167" s="19" t="str">
        <f t="shared" si="72"/>
        <v/>
      </c>
      <c r="AU1167" s="19" t="str">
        <f t="shared" si="73"/>
        <v/>
      </c>
    </row>
    <row r="1168" spans="3:47" ht="25.05" customHeight="1">
      <c r="C1168" s="17" t="str">
        <f>IF($A1168="","",IF(VLOOKUP($A1168,Spiele!$A$2:$D$16,3,FALSE)=$B1168,"H","G"))</f>
        <v/>
      </c>
      <c r="D1168" s="17" t="str">
        <f>IF($B1168="","",IF(VLOOKUP($A1168,Spiele!$A$2:$F$16,3,FALSE)=$B1168,VLOOKUP($A1168,Spiele!$A$2:$F$16,4,FALSE),VLOOKUP($A1168,Spiele!$A$2:$F$16,3,FALSE)))</f>
        <v/>
      </c>
      <c r="E1168" s="18">
        <f>IF(Abschlüsse[[#This Row],[Ergeb]]="ET",0,COUNTIFS($A$2:$A1168,$A1168,$B$2:$B1168,$B1168,$L$2:$L1168,"&lt;&gt;ET"))</f>
        <v>0</v>
      </c>
      <c r="F1168" s="11"/>
      <c r="G1168" s="12"/>
      <c r="H1168" s="18">
        <f>COUNTIFS('Rote Karten'!$A$2:$A$4,$A1168,'Rote Karten'!$D$2:$D$4,"&lt;&gt;"&amp;$B1168,'Rote Karten'!$B$2:$B$4,"&lt;"&amp;$F1168,'Rote Karten'!$C$2:$C$4,"&lt;="&amp;$G1168)-COUNTIFS('Rote Karten'!$A$2:$A$4,$A1168,'Rote Karten'!$D$2:$D$4,$B1168,'Rote Karten'!$B$2:$B$4,"&lt;"&amp;$F1168,'Rote Karten'!$C$2:$C$4,"&lt;="&amp;$G1168)</f>
        <v>0</v>
      </c>
      <c r="I1168" s="17" t="str">
        <f>IF(OR($L1168="Tor",$L1168="ET"),_xlfn.IFNA(IF(VLOOKUP($A1168,Spiele!$A$2:$C$16,3,FALSE)=$B1168,COUNTIFS($L$2:$L1168,"Tor",$B$2:$B1168,$B1168,$A$2:$A1168,$A1168)+COUNTIFS($L$2:$L1168,"ET",$B$2:$B1168,$B1168,$A$2:$A1168,$A1168)&amp;":"&amp;COUNTIFS($L$2:$L1168,"Tor",$B$2:$B1168,"&lt;&gt;"&amp;$B1168,$A$2:$A1168,$A1168)+COUNTIFS($L$2:$L1168,"ET",$B$2:$B1168,"&lt;&gt;"&amp;$B1168,$A$2:$A1168,$A1168),COUNTIFS($L$2:$L1168,"Tor",$B$2:$B1168,"&lt;&gt;"&amp;$B1168,$A$2:$A1168,$A1168)+COUNTIFS($L$2:$L1168,"ET",$B$2:$B1168,"&lt;&gt;"&amp;$B1168,$A$2:$A1168,$A1168)&amp;":"&amp;COUNTIFS($L$2:$L1168,"Tor",$B$2:$B1168,$B1168,$A$2:$A1168,$A1168)+COUNTIFS($L$2:$L1168,"ET",$B$2:$B1168,$B1168,$A$2:$A1168,$A1168)),""),"")</f>
        <v/>
      </c>
      <c r="J1168" s="18" t="str">
        <f>_xlfn.IFNA(IF(VLOOKUP($A1168,Spiele!$A$2:$D$16,3,FALSE)=$B1168,(COUNTIFS($L$1:$L1167,"Tor",$B$1:$B1167,$B1168,$A$1:$A1167,$A1168)+COUNTIFS($L$1:$L1167,"ET",$B$1:$B1167,$B1168,$A$1:$A1167,$A1168))-(COUNTIFS($L$1:$L1167,"Tor",$B$1:$B1167,"&lt;&gt;"&amp;$B1168,$A$1:$A1167,$A1168)+COUNTIFS($L$1:$L1167,"ET",$B$1:$B1167,"&lt;&gt;"&amp;$B1168,$A$1:$A1167,$A1168)),(COUNTIFS($L$1:$L1167,"Tor",$B$1:$B1167,$B1168,$A$1:$A1167,$A1168)+COUNTIFS($L$1:$L1167,"ET",$B$1:$B1167,$B1168,$A$1:$A1167,$A1168))-(COUNTIFS($L$1:$L1167,"Tor",$B$1:$B1167,"&lt;&gt;"&amp;$B1168,$A$1:$A1167,$A1168)+COUNTIFS($L$1:$L1167,"ET",$B$1:$B1167,"&lt;&gt;"&amp;$B1168,$A$1:$A1167,$A1168))),"")</f>
        <v/>
      </c>
      <c r="O1168" s="17"/>
      <c r="AC1168" s="14"/>
      <c r="AD1168" s="14"/>
      <c r="AE1168" s="18"/>
      <c r="AH1168" s="19">
        <f t="shared" si="74"/>
        <v>0</v>
      </c>
      <c r="AI1168" s="19">
        <f t="shared" si="75"/>
        <v>180</v>
      </c>
      <c r="AM1168" s="19">
        <f>IF(Abschlüsse[[#This Row],[Ergeb]]="ET","",SQRT(($AF1168-$AK1168)^2+($AG1168-$AL1168)^2))</f>
        <v>0</v>
      </c>
      <c r="AO1168" s="13"/>
      <c r="AP1168" s="13"/>
      <c r="AQ1168" s="19" t="str">
        <f t="shared" si="72"/>
        <v/>
      </c>
      <c r="AU1168" s="19" t="str">
        <f t="shared" si="73"/>
        <v/>
      </c>
    </row>
    <row r="1169" spans="3:47" ht="25.05" customHeight="1">
      <c r="C1169" s="17" t="str">
        <f>IF($A1169="","",IF(VLOOKUP($A1169,Spiele!$A$2:$D$16,3,FALSE)=$B1169,"H","G"))</f>
        <v/>
      </c>
      <c r="D1169" s="17" t="str">
        <f>IF($B1169="","",IF(VLOOKUP($A1169,Spiele!$A$2:$F$16,3,FALSE)=$B1169,VLOOKUP($A1169,Spiele!$A$2:$F$16,4,FALSE),VLOOKUP($A1169,Spiele!$A$2:$F$16,3,FALSE)))</f>
        <v/>
      </c>
      <c r="E1169" s="18">
        <f>IF(Abschlüsse[[#This Row],[Ergeb]]="ET",0,COUNTIFS($A$2:$A1169,$A1169,$B$2:$B1169,$B1169,$L$2:$L1169,"&lt;&gt;ET"))</f>
        <v>0</v>
      </c>
      <c r="F1169" s="11"/>
      <c r="G1169" s="12"/>
      <c r="H1169" s="18">
        <f>COUNTIFS('Rote Karten'!$A$2:$A$4,$A1169,'Rote Karten'!$D$2:$D$4,"&lt;&gt;"&amp;$B1169,'Rote Karten'!$B$2:$B$4,"&lt;"&amp;$F1169,'Rote Karten'!$C$2:$C$4,"&lt;="&amp;$G1169)-COUNTIFS('Rote Karten'!$A$2:$A$4,$A1169,'Rote Karten'!$D$2:$D$4,$B1169,'Rote Karten'!$B$2:$B$4,"&lt;"&amp;$F1169,'Rote Karten'!$C$2:$C$4,"&lt;="&amp;$G1169)</f>
        <v>0</v>
      </c>
      <c r="I1169" s="17" t="str">
        <f>IF(OR($L1169="Tor",$L1169="ET"),_xlfn.IFNA(IF(VLOOKUP($A1169,Spiele!$A$2:$C$16,3,FALSE)=$B1169,COUNTIFS($L$2:$L1169,"Tor",$B$2:$B1169,$B1169,$A$2:$A1169,$A1169)+COUNTIFS($L$2:$L1169,"ET",$B$2:$B1169,$B1169,$A$2:$A1169,$A1169)&amp;":"&amp;COUNTIFS($L$2:$L1169,"Tor",$B$2:$B1169,"&lt;&gt;"&amp;$B1169,$A$2:$A1169,$A1169)+COUNTIFS($L$2:$L1169,"ET",$B$2:$B1169,"&lt;&gt;"&amp;$B1169,$A$2:$A1169,$A1169),COUNTIFS($L$2:$L1169,"Tor",$B$2:$B1169,"&lt;&gt;"&amp;$B1169,$A$2:$A1169,$A1169)+COUNTIFS($L$2:$L1169,"ET",$B$2:$B1169,"&lt;&gt;"&amp;$B1169,$A$2:$A1169,$A1169)&amp;":"&amp;COUNTIFS($L$2:$L1169,"Tor",$B$2:$B1169,$B1169,$A$2:$A1169,$A1169)+COUNTIFS($L$2:$L1169,"ET",$B$2:$B1169,$B1169,$A$2:$A1169,$A1169)),""),"")</f>
        <v/>
      </c>
      <c r="J1169" s="18" t="str">
        <f>_xlfn.IFNA(IF(VLOOKUP($A1169,Spiele!$A$2:$D$16,3,FALSE)=$B1169,(COUNTIFS($L$1:$L1168,"Tor",$B$1:$B1168,$B1169,$A$1:$A1168,$A1169)+COUNTIFS($L$1:$L1168,"ET",$B$1:$B1168,$B1169,$A$1:$A1168,$A1169))-(COUNTIFS($L$1:$L1168,"Tor",$B$1:$B1168,"&lt;&gt;"&amp;$B1169,$A$1:$A1168,$A1169)+COUNTIFS($L$1:$L1168,"ET",$B$1:$B1168,"&lt;&gt;"&amp;$B1169,$A$1:$A1168,$A1169)),(COUNTIFS($L$1:$L1168,"Tor",$B$1:$B1168,$B1169,$A$1:$A1168,$A1169)+COUNTIFS($L$1:$L1168,"ET",$B$1:$B1168,$B1169,$A$1:$A1168,$A1169))-(COUNTIFS($L$1:$L1168,"Tor",$B$1:$B1168,"&lt;&gt;"&amp;$B1169,$A$1:$A1168,$A1169)+COUNTIFS($L$1:$L1168,"ET",$B$1:$B1168,"&lt;&gt;"&amp;$B1169,$A$1:$A1168,$A1169))),"")</f>
        <v/>
      </c>
      <c r="O1169" s="17"/>
      <c r="AC1169" s="14"/>
      <c r="AD1169" s="14"/>
      <c r="AE1169" s="17"/>
      <c r="AH1169" s="19">
        <f t="shared" si="74"/>
        <v>0</v>
      </c>
      <c r="AI1169" s="19">
        <f t="shared" si="75"/>
        <v>180</v>
      </c>
      <c r="AM1169" s="19">
        <f>IF(Abschlüsse[[#This Row],[Ergeb]]="ET","",SQRT(($AF1169-$AK1169)^2+($AG1169-$AL1169)^2))</f>
        <v>0</v>
      </c>
      <c r="AO1169" s="13"/>
      <c r="AP1169" s="13"/>
      <c r="AQ1169" s="19" t="str">
        <f t="shared" si="72"/>
        <v/>
      </c>
      <c r="AU1169" s="19" t="str">
        <f t="shared" si="73"/>
        <v/>
      </c>
    </row>
    <row r="1170" spans="3:47" ht="25.05" customHeight="1">
      <c r="C1170" s="17" t="str">
        <f>IF($A1170="","",IF(VLOOKUP($A1170,Spiele!$A$2:$D$16,3,FALSE)=$B1170,"H","G"))</f>
        <v/>
      </c>
      <c r="D1170" s="17" t="str">
        <f>IF($B1170="","",IF(VLOOKUP($A1170,Spiele!$A$2:$F$16,3,FALSE)=$B1170,VLOOKUP($A1170,Spiele!$A$2:$F$16,4,FALSE),VLOOKUP($A1170,Spiele!$A$2:$F$16,3,FALSE)))</f>
        <v/>
      </c>
      <c r="E1170" s="18">
        <f>IF(Abschlüsse[[#This Row],[Ergeb]]="ET",0,COUNTIFS($A$2:$A1170,$A1170,$B$2:$B1170,$B1170,$L$2:$L1170,"&lt;&gt;ET"))</f>
        <v>0</v>
      </c>
      <c r="F1170" s="11"/>
      <c r="G1170" s="12"/>
      <c r="H1170" s="18">
        <f>COUNTIFS('Rote Karten'!$A$2:$A$4,$A1170,'Rote Karten'!$D$2:$D$4,"&lt;&gt;"&amp;$B1170,'Rote Karten'!$B$2:$B$4,"&lt;"&amp;$F1170,'Rote Karten'!$C$2:$C$4,"&lt;="&amp;$G1170)-COUNTIFS('Rote Karten'!$A$2:$A$4,$A1170,'Rote Karten'!$D$2:$D$4,$B1170,'Rote Karten'!$B$2:$B$4,"&lt;"&amp;$F1170,'Rote Karten'!$C$2:$C$4,"&lt;="&amp;$G1170)</f>
        <v>0</v>
      </c>
      <c r="I1170" s="17" t="str">
        <f>IF(OR($L1170="Tor",$L1170="ET"),_xlfn.IFNA(IF(VLOOKUP($A1170,Spiele!$A$2:$C$16,3,FALSE)=$B1170,COUNTIFS($L$2:$L1170,"Tor",$B$2:$B1170,$B1170,$A$2:$A1170,$A1170)+COUNTIFS($L$2:$L1170,"ET",$B$2:$B1170,$B1170,$A$2:$A1170,$A1170)&amp;":"&amp;COUNTIFS($L$2:$L1170,"Tor",$B$2:$B1170,"&lt;&gt;"&amp;$B1170,$A$2:$A1170,$A1170)+COUNTIFS($L$2:$L1170,"ET",$B$2:$B1170,"&lt;&gt;"&amp;$B1170,$A$2:$A1170,$A1170),COUNTIFS($L$2:$L1170,"Tor",$B$2:$B1170,"&lt;&gt;"&amp;$B1170,$A$2:$A1170,$A1170)+COUNTIFS($L$2:$L1170,"ET",$B$2:$B1170,"&lt;&gt;"&amp;$B1170,$A$2:$A1170,$A1170)&amp;":"&amp;COUNTIFS($L$2:$L1170,"Tor",$B$2:$B1170,$B1170,$A$2:$A1170,$A1170)+COUNTIFS($L$2:$L1170,"ET",$B$2:$B1170,$B1170,$A$2:$A1170,$A1170)),""),"")</f>
        <v/>
      </c>
      <c r="J1170" s="18" t="str">
        <f>_xlfn.IFNA(IF(VLOOKUP($A1170,Spiele!$A$2:$D$16,3,FALSE)=$B1170,(COUNTIFS($L$1:$L1169,"Tor",$B$1:$B1169,$B1170,$A$1:$A1169,$A1170)+COUNTIFS($L$1:$L1169,"ET",$B$1:$B1169,$B1170,$A$1:$A1169,$A1170))-(COUNTIFS($L$1:$L1169,"Tor",$B$1:$B1169,"&lt;&gt;"&amp;$B1170,$A$1:$A1169,$A1170)+COUNTIFS($L$1:$L1169,"ET",$B$1:$B1169,"&lt;&gt;"&amp;$B1170,$A$1:$A1169,$A1170)),(COUNTIFS($L$1:$L1169,"Tor",$B$1:$B1169,$B1170,$A$1:$A1169,$A1170)+COUNTIFS($L$1:$L1169,"ET",$B$1:$B1169,$B1170,$A$1:$A1169,$A1170))-(COUNTIFS($L$1:$L1169,"Tor",$B$1:$B1169,"&lt;&gt;"&amp;$B1170,$A$1:$A1169,$A1170)+COUNTIFS($L$1:$L1169,"ET",$B$1:$B1169,"&lt;&gt;"&amp;$B1170,$A$1:$A1169,$A1170))),"")</f>
        <v/>
      </c>
      <c r="O1170" s="17"/>
      <c r="AC1170" s="14"/>
      <c r="AD1170" s="14"/>
      <c r="AE1170" s="17"/>
      <c r="AH1170" s="19">
        <f t="shared" si="74"/>
        <v>0</v>
      </c>
      <c r="AI1170" s="19">
        <f t="shared" si="75"/>
        <v>180</v>
      </c>
      <c r="AM1170" s="19">
        <f>IF(Abschlüsse[[#This Row],[Ergeb]]="ET","",SQRT(($AF1170-$AK1170)^2+($AG1170-$AL1170)^2))</f>
        <v>0</v>
      </c>
      <c r="AO1170" s="13"/>
      <c r="AP1170" s="13"/>
      <c r="AQ1170" s="19" t="str">
        <f t="shared" si="72"/>
        <v/>
      </c>
      <c r="AU1170" s="19" t="str">
        <f t="shared" si="73"/>
        <v/>
      </c>
    </row>
    <row r="1171" spans="3:47" ht="25.05" customHeight="1">
      <c r="C1171" s="17" t="str">
        <f>IF($A1171="","",IF(VLOOKUP($A1171,Spiele!$A$2:$D$16,3,FALSE)=$B1171,"H","G"))</f>
        <v/>
      </c>
      <c r="D1171" s="17" t="str">
        <f>IF($B1171="","",IF(VLOOKUP($A1171,Spiele!$A$2:$F$16,3,FALSE)=$B1171,VLOOKUP($A1171,Spiele!$A$2:$F$16,4,FALSE),VLOOKUP($A1171,Spiele!$A$2:$F$16,3,FALSE)))</f>
        <v/>
      </c>
      <c r="E1171" s="18">
        <f>IF(Abschlüsse[[#This Row],[Ergeb]]="ET",0,COUNTIFS($A$2:$A1171,$A1171,$B$2:$B1171,$B1171,$L$2:$L1171,"&lt;&gt;ET"))</f>
        <v>0</v>
      </c>
      <c r="F1171" s="11"/>
      <c r="G1171" s="12"/>
      <c r="H1171" s="18">
        <f>COUNTIFS('Rote Karten'!$A$2:$A$4,$A1171,'Rote Karten'!$D$2:$D$4,"&lt;&gt;"&amp;$B1171,'Rote Karten'!$B$2:$B$4,"&lt;"&amp;$F1171,'Rote Karten'!$C$2:$C$4,"&lt;="&amp;$G1171)-COUNTIFS('Rote Karten'!$A$2:$A$4,$A1171,'Rote Karten'!$D$2:$D$4,$B1171,'Rote Karten'!$B$2:$B$4,"&lt;"&amp;$F1171,'Rote Karten'!$C$2:$C$4,"&lt;="&amp;$G1171)</f>
        <v>0</v>
      </c>
      <c r="I1171" s="17" t="str">
        <f>IF(OR($L1171="Tor",$L1171="ET"),_xlfn.IFNA(IF(VLOOKUP($A1171,Spiele!$A$2:$C$16,3,FALSE)=$B1171,COUNTIFS($L$2:$L1171,"Tor",$B$2:$B1171,$B1171,$A$2:$A1171,$A1171)+COUNTIFS($L$2:$L1171,"ET",$B$2:$B1171,$B1171,$A$2:$A1171,$A1171)&amp;":"&amp;COUNTIFS($L$2:$L1171,"Tor",$B$2:$B1171,"&lt;&gt;"&amp;$B1171,$A$2:$A1171,$A1171)+COUNTIFS($L$2:$L1171,"ET",$B$2:$B1171,"&lt;&gt;"&amp;$B1171,$A$2:$A1171,$A1171),COUNTIFS($L$2:$L1171,"Tor",$B$2:$B1171,"&lt;&gt;"&amp;$B1171,$A$2:$A1171,$A1171)+COUNTIFS($L$2:$L1171,"ET",$B$2:$B1171,"&lt;&gt;"&amp;$B1171,$A$2:$A1171,$A1171)&amp;":"&amp;COUNTIFS($L$2:$L1171,"Tor",$B$2:$B1171,$B1171,$A$2:$A1171,$A1171)+COUNTIFS($L$2:$L1171,"ET",$B$2:$B1171,$B1171,$A$2:$A1171,$A1171)),""),"")</f>
        <v/>
      </c>
      <c r="J1171" s="18" t="str">
        <f>_xlfn.IFNA(IF(VLOOKUP($A1171,Spiele!$A$2:$D$16,3,FALSE)=$B1171,(COUNTIFS($L$1:$L1170,"Tor",$B$1:$B1170,$B1171,$A$1:$A1170,$A1171)+COUNTIFS($L$1:$L1170,"ET",$B$1:$B1170,$B1171,$A$1:$A1170,$A1171))-(COUNTIFS($L$1:$L1170,"Tor",$B$1:$B1170,"&lt;&gt;"&amp;$B1171,$A$1:$A1170,$A1171)+COUNTIFS($L$1:$L1170,"ET",$B$1:$B1170,"&lt;&gt;"&amp;$B1171,$A$1:$A1170,$A1171)),(COUNTIFS($L$1:$L1170,"Tor",$B$1:$B1170,$B1171,$A$1:$A1170,$A1171)+COUNTIFS($L$1:$L1170,"ET",$B$1:$B1170,$B1171,$A$1:$A1170,$A1171))-(COUNTIFS($L$1:$L1170,"Tor",$B$1:$B1170,"&lt;&gt;"&amp;$B1171,$A$1:$A1170,$A1171)+COUNTIFS($L$1:$L1170,"ET",$B$1:$B1170,"&lt;&gt;"&amp;$B1171,$A$1:$A1170,$A1171))),"")</f>
        <v/>
      </c>
      <c r="O1171" s="17"/>
      <c r="AC1171" s="14"/>
      <c r="AD1171" s="14"/>
      <c r="AE1171" s="17"/>
      <c r="AH1171" s="19">
        <f t="shared" si="74"/>
        <v>0</v>
      </c>
      <c r="AI1171" s="19">
        <f t="shared" si="75"/>
        <v>180</v>
      </c>
      <c r="AM1171" s="19">
        <f>IF(Abschlüsse[[#This Row],[Ergeb]]="ET","",SQRT(($AF1171-$AK1171)^2+($AG1171-$AL1171)^2))</f>
        <v>0</v>
      </c>
      <c r="AO1171" s="13"/>
      <c r="AP1171" s="13"/>
      <c r="AQ1171" s="19" t="str">
        <f t="shared" si="72"/>
        <v/>
      </c>
      <c r="AU1171" s="19" t="str">
        <f t="shared" si="73"/>
        <v/>
      </c>
    </row>
    <row r="1172" spans="3:47" ht="25.05" customHeight="1">
      <c r="C1172" s="17" t="str">
        <f>IF($A1172="","",IF(VLOOKUP($A1172,Spiele!$A$2:$D$16,3,FALSE)=$B1172,"H","G"))</f>
        <v/>
      </c>
      <c r="D1172" s="17" t="str">
        <f>IF($B1172="","",IF(VLOOKUP($A1172,Spiele!$A$2:$F$16,3,FALSE)=$B1172,VLOOKUP($A1172,Spiele!$A$2:$F$16,4,FALSE),VLOOKUP($A1172,Spiele!$A$2:$F$16,3,FALSE)))</f>
        <v/>
      </c>
      <c r="E1172" s="18">
        <f>IF(Abschlüsse[[#This Row],[Ergeb]]="ET",0,COUNTIFS($A$2:$A1172,$A1172,$B$2:$B1172,$B1172,$L$2:$L1172,"&lt;&gt;ET"))</f>
        <v>0</v>
      </c>
      <c r="F1172" s="11"/>
      <c r="G1172" s="12"/>
      <c r="H1172" s="18">
        <f>COUNTIFS('Rote Karten'!$A$2:$A$4,$A1172,'Rote Karten'!$D$2:$D$4,"&lt;&gt;"&amp;$B1172,'Rote Karten'!$B$2:$B$4,"&lt;"&amp;$F1172,'Rote Karten'!$C$2:$C$4,"&lt;="&amp;$G1172)-COUNTIFS('Rote Karten'!$A$2:$A$4,$A1172,'Rote Karten'!$D$2:$D$4,$B1172,'Rote Karten'!$B$2:$B$4,"&lt;"&amp;$F1172,'Rote Karten'!$C$2:$C$4,"&lt;="&amp;$G1172)</f>
        <v>0</v>
      </c>
      <c r="I1172" s="17" t="str">
        <f>IF(OR($L1172="Tor",$L1172="ET"),_xlfn.IFNA(IF(VLOOKUP($A1172,Spiele!$A$2:$C$16,3,FALSE)=$B1172,COUNTIFS($L$2:$L1172,"Tor",$B$2:$B1172,$B1172,$A$2:$A1172,$A1172)+COUNTIFS($L$2:$L1172,"ET",$B$2:$B1172,$B1172,$A$2:$A1172,$A1172)&amp;":"&amp;COUNTIFS($L$2:$L1172,"Tor",$B$2:$B1172,"&lt;&gt;"&amp;$B1172,$A$2:$A1172,$A1172)+COUNTIFS($L$2:$L1172,"ET",$B$2:$B1172,"&lt;&gt;"&amp;$B1172,$A$2:$A1172,$A1172),COUNTIFS($L$2:$L1172,"Tor",$B$2:$B1172,"&lt;&gt;"&amp;$B1172,$A$2:$A1172,$A1172)+COUNTIFS($L$2:$L1172,"ET",$B$2:$B1172,"&lt;&gt;"&amp;$B1172,$A$2:$A1172,$A1172)&amp;":"&amp;COUNTIFS($L$2:$L1172,"Tor",$B$2:$B1172,$B1172,$A$2:$A1172,$A1172)+COUNTIFS($L$2:$L1172,"ET",$B$2:$B1172,$B1172,$A$2:$A1172,$A1172)),""),"")</f>
        <v/>
      </c>
      <c r="J1172" s="18" t="str">
        <f>_xlfn.IFNA(IF(VLOOKUP($A1172,Spiele!$A$2:$D$16,3,FALSE)=$B1172,(COUNTIFS($L$1:$L1171,"Tor",$B$1:$B1171,$B1172,$A$1:$A1171,$A1172)+COUNTIFS($L$1:$L1171,"ET",$B$1:$B1171,$B1172,$A$1:$A1171,$A1172))-(COUNTIFS($L$1:$L1171,"Tor",$B$1:$B1171,"&lt;&gt;"&amp;$B1172,$A$1:$A1171,$A1172)+COUNTIFS($L$1:$L1171,"ET",$B$1:$B1171,"&lt;&gt;"&amp;$B1172,$A$1:$A1171,$A1172)),(COUNTIFS($L$1:$L1171,"Tor",$B$1:$B1171,$B1172,$A$1:$A1171,$A1172)+COUNTIFS($L$1:$L1171,"ET",$B$1:$B1171,$B1172,$A$1:$A1171,$A1172))-(COUNTIFS($L$1:$L1171,"Tor",$B$1:$B1171,"&lt;&gt;"&amp;$B1172,$A$1:$A1171,$A1172)+COUNTIFS($L$1:$L1171,"ET",$B$1:$B1171,"&lt;&gt;"&amp;$B1172,$A$1:$A1171,$A1172))),"")</f>
        <v/>
      </c>
      <c r="O1172" s="17"/>
      <c r="AC1172" s="14"/>
      <c r="AD1172" s="14"/>
      <c r="AE1172" s="18"/>
      <c r="AH1172" s="19">
        <f t="shared" si="74"/>
        <v>0</v>
      </c>
      <c r="AI1172" s="19">
        <f t="shared" si="75"/>
        <v>180</v>
      </c>
      <c r="AM1172" s="19">
        <f>IF(Abschlüsse[[#This Row],[Ergeb]]="ET","",SQRT(($AF1172-$AK1172)^2+($AG1172-$AL1172)^2))</f>
        <v>0</v>
      </c>
      <c r="AO1172" s="13"/>
      <c r="AP1172" s="13"/>
      <c r="AQ1172" s="19" t="str">
        <f t="shared" si="72"/>
        <v/>
      </c>
      <c r="AU1172" s="19" t="str">
        <f t="shared" si="73"/>
        <v/>
      </c>
    </row>
    <row r="1173" spans="3:47" ht="25.05" customHeight="1">
      <c r="C1173" s="17" t="str">
        <f>IF($A1173="","",IF(VLOOKUP($A1173,Spiele!$A$2:$D$16,3,FALSE)=$B1173,"H","G"))</f>
        <v/>
      </c>
      <c r="D1173" s="17" t="str">
        <f>IF($B1173="","",IF(VLOOKUP($A1173,Spiele!$A$2:$F$16,3,FALSE)=$B1173,VLOOKUP($A1173,Spiele!$A$2:$F$16,4,FALSE),VLOOKUP($A1173,Spiele!$A$2:$F$16,3,FALSE)))</f>
        <v/>
      </c>
      <c r="E1173" s="18">
        <f>IF(Abschlüsse[[#This Row],[Ergeb]]="ET",0,COUNTIFS($A$2:$A1173,$A1173,$B$2:$B1173,$B1173,$L$2:$L1173,"&lt;&gt;ET"))</f>
        <v>0</v>
      </c>
      <c r="F1173" s="11"/>
      <c r="G1173" s="12"/>
      <c r="H1173" s="18">
        <f>COUNTIFS('Rote Karten'!$A$2:$A$4,$A1173,'Rote Karten'!$D$2:$D$4,"&lt;&gt;"&amp;$B1173,'Rote Karten'!$B$2:$B$4,"&lt;"&amp;$F1173,'Rote Karten'!$C$2:$C$4,"&lt;="&amp;$G1173)-COUNTIFS('Rote Karten'!$A$2:$A$4,$A1173,'Rote Karten'!$D$2:$D$4,$B1173,'Rote Karten'!$B$2:$B$4,"&lt;"&amp;$F1173,'Rote Karten'!$C$2:$C$4,"&lt;="&amp;$G1173)</f>
        <v>0</v>
      </c>
      <c r="I1173" s="17" t="str">
        <f>IF(OR($L1173="Tor",$L1173="ET"),_xlfn.IFNA(IF(VLOOKUP($A1173,Spiele!$A$2:$C$16,3,FALSE)=$B1173,COUNTIFS($L$2:$L1173,"Tor",$B$2:$B1173,$B1173,$A$2:$A1173,$A1173)+COUNTIFS($L$2:$L1173,"ET",$B$2:$B1173,$B1173,$A$2:$A1173,$A1173)&amp;":"&amp;COUNTIFS($L$2:$L1173,"Tor",$B$2:$B1173,"&lt;&gt;"&amp;$B1173,$A$2:$A1173,$A1173)+COUNTIFS($L$2:$L1173,"ET",$B$2:$B1173,"&lt;&gt;"&amp;$B1173,$A$2:$A1173,$A1173),COUNTIFS($L$2:$L1173,"Tor",$B$2:$B1173,"&lt;&gt;"&amp;$B1173,$A$2:$A1173,$A1173)+COUNTIFS($L$2:$L1173,"ET",$B$2:$B1173,"&lt;&gt;"&amp;$B1173,$A$2:$A1173,$A1173)&amp;":"&amp;COUNTIFS($L$2:$L1173,"Tor",$B$2:$B1173,$B1173,$A$2:$A1173,$A1173)+COUNTIFS($L$2:$L1173,"ET",$B$2:$B1173,$B1173,$A$2:$A1173,$A1173)),""),"")</f>
        <v/>
      </c>
      <c r="J1173" s="18" t="str">
        <f>_xlfn.IFNA(IF(VLOOKUP($A1173,Spiele!$A$2:$D$16,3,FALSE)=$B1173,(COUNTIFS($L$1:$L1172,"Tor",$B$1:$B1172,$B1173,$A$1:$A1172,$A1173)+COUNTIFS($L$1:$L1172,"ET",$B$1:$B1172,$B1173,$A$1:$A1172,$A1173))-(COUNTIFS($L$1:$L1172,"Tor",$B$1:$B1172,"&lt;&gt;"&amp;$B1173,$A$1:$A1172,$A1173)+COUNTIFS($L$1:$L1172,"ET",$B$1:$B1172,"&lt;&gt;"&amp;$B1173,$A$1:$A1172,$A1173)),(COUNTIFS($L$1:$L1172,"Tor",$B$1:$B1172,$B1173,$A$1:$A1172,$A1173)+COUNTIFS($L$1:$L1172,"ET",$B$1:$B1172,$B1173,$A$1:$A1172,$A1173))-(COUNTIFS($L$1:$L1172,"Tor",$B$1:$B1172,"&lt;&gt;"&amp;$B1173,$A$1:$A1172,$A1173)+COUNTIFS($L$1:$L1172,"ET",$B$1:$B1172,"&lt;&gt;"&amp;$B1173,$A$1:$A1172,$A1173))),"")</f>
        <v/>
      </c>
      <c r="O1173" s="17"/>
      <c r="AC1173" s="14"/>
      <c r="AD1173" s="14"/>
      <c r="AE1173" s="17"/>
      <c r="AH1173" s="19">
        <f t="shared" si="74"/>
        <v>0</v>
      </c>
      <c r="AI1173" s="19">
        <f t="shared" si="75"/>
        <v>180</v>
      </c>
      <c r="AM1173" s="19">
        <f>IF(Abschlüsse[[#This Row],[Ergeb]]="ET","",SQRT(($AF1173-$AK1173)^2+($AG1173-$AL1173)^2))</f>
        <v>0</v>
      </c>
      <c r="AO1173" s="13"/>
      <c r="AP1173" s="13"/>
      <c r="AQ1173" s="19" t="str">
        <f t="shared" si="72"/>
        <v/>
      </c>
      <c r="AU1173" s="19" t="str">
        <f t="shared" si="73"/>
        <v/>
      </c>
    </row>
    <row r="1174" spans="3:47" ht="25.05" customHeight="1">
      <c r="C1174" s="17" t="str">
        <f>IF($A1174="","",IF(VLOOKUP($A1174,Spiele!$A$2:$D$16,3,FALSE)=$B1174,"H","G"))</f>
        <v/>
      </c>
      <c r="D1174" s="17" t="str">
        <f>IF($B1174="","",IF(VLOOKUP($A1174,Spiele!$A$2:$F$16,3,FALSE)=$B1174,VLOOKUP($A1174,Spiele!$A$2:$F$16,4,FALSE),VLOOKUP($A1174,Spiele!$A$2:$F$16,3,FALSE)))</f>
        <v/>
      </c>
      <c r="E1174" s="18">
        <f>IF(Abschlüsse[[#This Row],[Ergeb]]="ET",0,COUNTIFS($A$2:$A1174,$A1174,$B$2:$B1174,$B1174,$L$2:$L1174,"&lt;&gt;ET"))</f>
        <v>0</v>
      </c>
      <c r="F1174" s="11"/>
      <c r="G1174" s="12"/>
      <c r="H1174" s="18">
        <f>COUNTIFS('Rote Karten'!$A$2:$A$4,$A1174,'Rote Karten'!$D$2:$D$4,"&lt;&gt;"&amp;$B1174,'Rote Karten'!$B$2:$B$4,"&lt;"&amp;$F1174,'Rote Karten'!$C$2:$C$4,"&lt;="&amp;$G1174)-COUNTIFS('Rote Karten'!$A$2:$A$4,$A1174,'Rote Karten'!$D$2:$D$4,$B1174,'Rote Karten'!$B$2:$B$4,"&lt;"&amp;$F1174,'Rote Karten'!$C$2:$C$4,"&lt;="&amp;$G1174)</f>
        <v>0</v>
      </c>
      <c r="I1174" s="17" t="str">
        <f>IF(OR($L1174="Tor",$L1174="ET"),_xlfn.IFNA(IF(VLOOKUP($A1174,Spiele!$A$2:$C$16,3,FALSE)=$B1174,COUNTIFS($L$2:$L1174,"Tor",$B$2:$B1174,$B1174,$A$2:$A1174,$A1174)+COUNTIFS($L$2:$L1174,"ET",$B$2:$B1174,$B1174,$A$2:$A1174,$A1174)&amp;":"&amp;COUNTIFS($L$2:$L1174,"Tor",$B$2:$B1174,"&lt;&gt;"&amp;$B1174,$A$2:$A1174,$A1174)+COUNTIFS($L$2:$L1174,"ET",$B$2:$B1174,"&lt;&gt;"&amp;$B1174,$A$2:$A1174,$A1174),COUNTIFS($L$2:$L1174,"Tor",$B$2:$B1174,"&lt;&gt;"&amp;$B1174,$A$2:$A1174,$A1174)+COUNTIFS($L$2:$L1174,"ET",$B$2:$B1174,"&lt;&gt;"&amp;$B1174,$A$2:$A1174,$A1174)&amp;":"&amp;COUNTIFS($L$2:$L1174,"Tor",$B$2:$B1174,$B1174,$A$2:$A1174,$A1174)+COUNTIFS($L$2:$L1174,"ET",$B$2:$B1174,$B1174,$A$2:$A1174,$A1174)),""),"")</f>
        <v/>
      </c>
      <c r="J1174" s="18" t="str">
        <f>_xlfn.IFNA(IF(VLOOKUP($A1174,Spiele!$A$2:$D$16,3,FALSE)=$B1174,(COUNTIFS($L$1:$L1173,"Tor",$B$1:$B1173,$B1174,$A$1:$A1173,$A1174)+COUNTIFS($L$1:$L1173,"ET",$B$1:$B1173,$B1174,$A$1:$A1173,$A1174))-(COUNTIFS($L$1:$L1173,"Tor",$B$1:$B1173,"&lt;&gt;"&amp;$B1174,$A$1:$A1173,$A1174)+COUNTIFS($L$1:$L1173,"ET",$B$1:$B1173,"&lt;&gt;"&amp;$B1174,$A$1:$A1173,$A1174)),(COUNTIFS($L$1:$L1173,"Tor",$B$1:$B1173,$B1174,$A$1:$A1173,$A1174)+COUNTIFS($L$1:$L1173,"ET",$B$1:$B1173,$B1174,$A$1:$A1173,$A1174))-(COUNTIFS($L$1:$L1173,"Tor",$B$1:$B1173,"&lt;&gt;"&amp;$B1174,$A$1:$A1173,$A1174)+COUNTIFS($L$1:$L1173,"ET",$B$1:$B1173,"&lt;&gt;"&amp;$B1174,$A$1:$A1173,$A1174))),"")</f>
        <v/>
      </c>
      <c r="O1174" s="17"/>
      <c r="AC1174" s="14"/>
      <c r="AD1174" s="14"/>
      <c r="AE1174" s="17"/>
      <c r="AH1174" s="19">
        <f t="shared" si="74"/>
        <v>0</v>
      </c>
      <c r="AI1174" s="19">
        <f t="shared" si="75"/>
        <v>180</v>
      </c>
      <c r="AM1174" s="19">
        <f>IF(Abschlüsse[[#This Row],[Ergeb]]="ET","",SQRT(($AF1174-$AK1174)^2+($AG1174-$AL1174)^2))</f>
        <v>0</v>
      </c>
      <c r="AO1174" s="13"/>
      <c r="AP1174" s="13"/>
      <c r="AQ1174" s="19" t="str">
        <f t="shared" si="72"/>
        <v/>
      </c>
      <c r="AU1174" s="19" t="str">
        <f t="shared" si="73"/>
        <v/>
      </c>
    </row>
    <row r="1175" spans="3:47" ht="25.05" customHeight="1">
      <c r="C1175" s="17" t="str">
        <f>IF($A1175="","",IF(VLOOKUP($A1175,Spiele!$A$2:$D$16,3,FALSE)=$B1175,"H","G"))</f>
        <v/>
      </c>
      <c r="D1175" s="17" t="str">
        <f>IF($B1175="","",IF(VLOOKUP($A1175,Spiele!$A$2:$F$16,3,FALSE)=$B1175,VLOOKUP($A1175,Spiele!$A$2:$F$16,4,FALSE),VLOOKUP($A1175,Spiele!$A$2:$F$16,3,FALSE)))</f>
        <v/>
      </c>
      <c r="E1175" s="18">
        <f>IF(Abschlüsse[[#This Row],[Ergeb]]="ET",0,COUNTIFS($A$2:$A1175,$A1175,$B$2:$B1175,$B1175,$L$2:$L1175,"&lt;&gt;ET"))</f>
        <v>0</v>
      </c>
      <c r="F1175" s="11"/>
      <c r="G1175" s="12"/>
      <c r="H1175" s="18">
        <f>COUNTIFS('Rote Karten'!$A$2:$A$4,$A1175,'Rote Karten'!$D$2:$D$4,"&lt;&gt;"&amp;$B1175,'Rote Karten'!$B$2:$B$4,"&lt;"&amp;$F1175,'Rote Karten'!$C$2:$C$4,"&lt;="&amp;$G1175)-COUNTIFS('Rote Karten'!$A$2:$A$4,$A1175,'Rote Karten'!$D$2:$D$4,$B1175,'Rote Karten'!$B$2:$B$4,"&lt;"&amp;$F1175,'Rote Karten'!$C$2:$C$4,"&lt;="&amp;$G1175)</f>
        <v>0</v>
      </c>
      <c r="I1175" s="17" t="str">
        <f>IF(OR($L1175="Tor",$L1175="ET"),_xlfn.IFNA(IF(VLOOKUP($A1175,Spiele!$A$2:$C$16,3,FALSE)=$B1175,COUNTIFS($L$2:$L1175,"Tor",$B$2:$B1175,$B1175,$A$2:$A1175,$A1175)+COUNTIFS($L$2:$L1175,"ET",$B$2:$B1175,$B1175,$A$2:$A1175,$A1175)&amp;":"&amp;COUNTIFS($L$2:$L1175,"Tor",$B$2:$B1175,"&lt;&gt;"&amp;$B1175,$A$2:$A1175,$A1175)+COUNTIFS($L$2:$L1175,"ET",$B$2:$B1175,"&lt;&gt;"&amp;$B1175,$A$2:$A1175,$A1175),COUNTIFS($L$2:$L1175,"Tor",$B$2:$B1175,"&lt;&gt;"&amp;$B1175,$A$2:$A1175,$A1175)+COUNTIFS($L$2:$L1175,"ET",$B$2:$B1175,"&lt;&gt;"&amp;$B1175,$A$2:$A1175,$A1175)&amp;":"&amp;COUNTIFS($L$2:$L1175,"Tor",$B$2:$B1175,$B1175,$A$2:$A1175,$A1175)+COUNTIFS($L$2:$L1175,"ET",$B$2:$B1175,$B1175,$A$2:$A1175,$A1175)),""),"")</f>
        <v/>
      </c>
      <c r="J1175" s="18" t="str">
        <f>_xlfn.IFNA(IF(VLOOKUP($A1175,Spiele!$A$2:$D$16,3,FALSE)=$B1175,(COUNTIFS($L$1:$L1174,"Tor",$B$1:$B1174,$B1175,$A$1:$A1174,$A1175)+COUNTIFS($L$1:$L1174,"ET",$B$1:$B1174,$B1175,$A$1:$A1174,$A1175))-(COUNTIFS($L$1:$L1174,"Tor",$B$1:$B1174,"&lt;&gt;"&amp;$B1175,$A$1:$A1174,$A1175)+COUNTIFS($L$1:$L1174,"ET",$B$1:$B1174,"&lt;&gt;"&amp;$B1175,$A$1:$A1174,$A1175)),(COUNTIFS($L$1:$L1174,"Tor",$B$1:$B1174,$B1175,$A$1:$A1174,$A1175)+COUNTIFS($L$1:$L1174,"ET",$B$1:$B1174,$B1175,$A$1:$A1174,$A1175))-(COUNTIFS($L$1:$L1174,"Tor",$B$1:$B1174,"&lt;&gt;"&amp;$B1175,$A$1:$A1174,$A1175)+COUNTIFS($L$1:$L1174,"ET",$B$1:$B1174,"&lt;&gt;"&amp;$B1175,$A$1:$A1174,$A1175))),"")</f>
        <v/>
      </c>
      <c r="O1175" s="17"/>
      <c r="AC1175" s="14"/>
      <c r="AD1175" s="14"/>
      <c r="AE1175" s="18"/>
      <c r="AH1175" s="19">
        <f t="shared" si="74"/>
        <v>0</v>
      </c>
      <c r="AI1175" s="19">
        <f t="shared" si="75"/>
        <v>180</v>
      </c>
      <c r="AM1175" s="19">
        <f>IF(Abschlüsse[[#This Row],[Ergeb]]="ET","",SQRT(($AF1175-$AK1175)^2+($AG1175-$AL1175)^2))</f>
        <v>0</v>
      </c>
      <c r="AO1175" s="13"/>
      <c r="AP1175" s="13"/>
      <c r="AQ1175" s="19" t="str">
        <f t="shared" si="72"/>
        <v/>
      </c>
      <c r="AU1175" s="19" t="str">
        <f t="shared" si="73"/>
        <v/>
      </c>
    </row>
    <row r="1176" spans="3:47" ht="25.05" customHeight="1">
      <c r="C1176" s="17" t="str">
        <f>IF($A1176="","",IF(VLOOKUP($A1176,Spiele!$A$2:$D$16,3,FALSE)=$B1176,"H","G"))</f>
        <v/>
      </c>
      <c r="D1176" s="17" t="str">
        <f>IF($B1176="","",IF(VLOOKUP($A1176,Spiele!$A$2:$F$16,3,FALSE)=$B1176,VLOOKUP($A1176,Spiele!$A$2:$F$16,4,FALSE),VLOOKUP($A1176,Spiele!$A$2:$F$16,3,FALSE)))</f>
        <v/>
      </c>
      <c r="E1176" s="18">
        <f>IF(Abschlüsse[[#This Row],[Ergeb]]="ET",0,COUNTIFS($A$2:$A1176,$A1176,$B$2:$B1176,$B1176,$L$2:$L1176,"&lt;&gt;ET"))</f>
        <v>0</v>
      </c>
      <c r="F1176" s="11"/>
      <c r="G1176" s="12"/>
      <c r="H1176" s="18">
        <f>COUNTIFS('Rote Karten'!$A$2:$A$4,$A1176,'Rote Karten'!$D$2:$D$4,"&lt;&gt;"&amp;$B1176,'Rote Karten'!$B$2:$B$4,"&lt;"&amp;$F1176,'Rote Karten'!$C$2:$C$4,"&lt;="&amp;$G1176)-COUNTIFS('Rote Karten'!$A$2:$A$4,$A1176,'Rote Karten'!$D$2:$D$4,$B1176,'Rote Karten'!$B$2:$B$4,"&lt;"&amp;$F1176,'Rote Karten'!$C$2:$C$4,"&lt;="&amp;$G1176)</f>
        <v>0</v>
      </c>
      <c r="I1176" s="17" t="str">
        <f>IF(OR($L1176="Tor",$L1176="ET"),_xlfn.IFNA(IF(VLOOKUP($A1176,Spiele!$A$2:$C$16,3,FALSE)=$B1176,COUNTIFS($L$2:$L1176,"Tor",$B$2:$B1176,$B1176,$A$2:$A1176,$A1176)+COUNTIFS($L$2:$L1176,"ET",$B$2:$B1176,$B1176,$A$2:$A1176,$A1176)&amp;":"&amp;COUNTIFS($L$2:$L1176,"Tor",$B$2:$B1176,"&lt;&gt;"&amp;$B1176,$A$2:$A1176,$A1176)+COUNTIFS($L$2:$L1176,"ET",$B$2:$B1176,"&lt;&gt;"&amp;$B1176,$A$2:$A1176,$A1176),COUNTIFS($L$2:$L1176,"Tor",$B$2:$B1176,"&lt;&gt;"&amp;$B1176,$A$2:$A1176,$A1176)+COUNTIFS($L$2:$L1176,"ET",$B$2:$B1176,"&lt;&gt;"&amp;$B1176,$A$2:$A1176,$A1176)&amp;":"&amp;COUNTIFS($L$2:$L1176,"Tor",$B$2:$B1176,$B1176,$A$2:$A1176,$A1176)+COUNTIFS($L$2:$L1176,"ET",$B$2:$B1176,$B1176,$A$2:$A1176,$A1176)),""),"")</f>
        <v/>
      </c>
      <c r="J1176" s="18" t="str">
        <f>_xlfn.IFNA(IF(VLOOKUP($A1176,Spiele!$A$2:$D$16,3,FALSE)=$B1176,(COUNTIFS($L$1:$L1175,"Tor",$B$1:$B1175,$B1176,$A$1:$A1175,$A1176)+COUNTIFS($L$1:$L1175,"ET",$B$1:$B1175,$B1176,$A$1:$A1175,$A1176))-(COUNTIFS($L$1:$L1175,"Tor",$B$1:$B1175,"&lt;&gt;"&amp;$B1176,$A$1:$A1175,$A1176)+COUNTIFS($L$1:$L1175,"ET",$B$1:$B1175,"&lt;&gt;"&amp;$B1176,$A$1:$A1175,$A1176)),(COUNTIFS($L$1:$L1175,"Tor",$B$1:$B1175,$B1176,$A$1:$A1175,$A1176)+COUNTIFS($L$1:$L1175,"ET",$B$1:$B1175,$B1176,$A$1:$A1175,$A1176))-(COUNTIFS($L$1:$L1175,"Tor",$B$1:$B1175,"&lt;&gt;"&amp;$B1176,$A$1:$A1175,$A1176)+COUNTIFS($L$1:$L1175,"ET",$B$1:$B1175,"&lt;&gt;"&amp;$B1176,$A$1:$A1175,$A1176))),"")</f>
        <v/>
      </c>
      <c r="O1176" s="17"/>
      <c r="AC1176" s="14"/>
      <c r="AD1176" s="14"/>
      <c r="AE1176" s="18"/>
      <c r="AH1176" s="19">
        <f t="shared" si="74"/>
        <v>0</v>
      </c>
      <c r="AI1176" s="19">
        <f t="shared" si="75"/>
        <v>180</v>
      </c>
      <c r="AM1176" s="19">
        <f>IF(Abschlüsse[[#This Row],[Ergeb]]="ET","",SQRT(($AF1176-$AK1176)^2+($AG1176-$AL1176)^2))</f>
        <v>0</v>
      </c>
      <c r="AO1176" s="13"/>
      <c r="AP1176" s="13"/>
      <c r="AQ1176" s="19" t="str">
        <f t="shared" si="72"/>
        <v/>
      </c>
      <c r="AU1176" s="19" t="str">
        <f t="shared" si="73"/>
        <v/>
      </c>
    </row>
    <row r="1177" spans="3:47" ht="25.05" customHeight="1">
      <c r="C1177" s="17" t="str">
        <f>IF($A1177="","",IF(VLOOKUP($A1177,Spiele!$A$2:$D$16,3,FALSE)=$B1177,"H","G"))</f>
        <v/>
      </c>
      <c r="D1177" s="17" t="str">
        <f>IF($B1177="","",IF(VLOOKUP($A1177,Spiele!$A$2:$F$16,3,FALSE)=$B1177,VLOOKUP($A1177,Spiele!$A$2:$F$16,4,FALSE),VLOOKUP($A1177,Spiele!$A$2:$F$16,3,FALSE)))</f>
        <v/>
      </c>
      <c r="E1177" s="18">
        <f>IF(Abschlüsse[[#This Row],[Ergeb]]="ET",0,COUNTIFS($A$2:$A1177,$A1177,$B$2:$B1177,$B1177,$L$2:$L1177,"&lt;&gt;ET"))</f>
        <v>0</v>
      </c>
      <c r="F1177" s="11"/>
      <c r="G1177" s="12"/>
      <c r="H1177" s="18">
        <f>COUNTIFS('Rote Karten'!$A$2:$A$4,$A1177,'Rote Karten'!$D$2:$D$4,"&lt;&gt;"&amp;$B1177,'Rote Karten'!$B$2:$B$4,"&lt;"&amp;$F1177,'Rote Karten'!$C$2:$C$4,"&lt;="&amp;$G1177)-COUNTIFS('Rote Karten'!$A$2:$A$4,$A1177,'Rote Karten'!$D$2:$D$4,$B1177,'Rote Karten'!$B$2:$B$4,"&lt;"&amp;$F1177,'Rote Karten'!$C$2:$C$4,"&lt;="&amp;$G1177)</f>
        <v>0</v>
      </c>
      <c r="I1177" s="17" t="str">
        <f>IF(OR($L1177="Tor",$L1177="ET"),_xlfn.IFNA(IF(VLOOKUP($A1177,Spiele!$A$2:$C$16,3,FALSE)=$B1177,COUNTIFS($L$2:$L1177,"Tor",$B$2:$B1177,$B1177,$A$2:$A1177,$A1177)+COUNTIFS($L$2:$L1177,"ET",$B$2:$B1177,$B1177,$A$2:$A1177,$A1177)&amp;":"&amp;COUNTIFS($L$2:$L1177,"Tor",$B$2:$B1177,"&lt;&gt;"&amp;$B1177,$A$2:$A1177,$A1177)+COUNTIFS($L$2:$L1177,"ET",$B$2:$B1177,"&lt;&gt;"&amp;$B1177,$A$2:$A1177,$A1177),COUNTIFS($L$2:$L1177,"Tor",$B$2:$B1177,"&lt;&gt;"&amp;$B1177,$A$2:$A1177,$A1177)+COUNTIFS($L$2:$L1177,"ET",$B$2:$B1177,"&lt;&gt;"&amp;$B1177,$A$2:$A1177,$A1177)&amp;":"&amp;COUNTIFS($L$2:$L1177,"Tor",$B$2:$B1177,$B1177,$A$2:$A1177,$A1177)+COUNTIFS($L$2:$L1177,"ET",$B$2:$B1177,$B1177,$A$2:$A1177,$A1177)),""),"")</f>
        <v/>
      </c>
      <c r="J1177" s="18" t="str">
        <f>_xlfn.IFNA(IF(VLOOKUP($A1177,Spiele!$A$2:$D$16,3,FALSE)=$B1177,(COUNTIFS($L$1:$L1176,"Tor",$B$1:$B1176,$B1177,$A$1:$A1176,$A1177)+COUNTIFS($L$1:$L1176,"ET",$B$1:$B1176,$B1177,$A$1:$A1176,$A1177))-(COUNTIFS($L$1:$L1176,"Tor",$B$1:$B1176,"&lt;&gt;"&amp;$B1177,$A$1:$A1176,$A1177)+COUNTIFS($L$1:$L1176,"ET",$B$1:$B1176,"&lt;&gt;"&amp;$B1177,$A$1:$A1176,$A1177)),(COUNTIFS($L$1:$L1176,"Tor",$B$1:$B1176,$B1177,$A$1:$A1176,$A1177)+COUNTIFS($L$1:$L1176,"ET",$B$1:$B1176,$B1177,$A$1:$A1176,$A1177))-(COUNTIFS($L$1:$L1176,"Tor",$B$1:$B1176,"&lt;&gt;"&amp;$B1177,$A$1:$A1176,$A1177)+COUNTIFS($L$1:$L1176,"ET",$B$1:$B1176,"&lt;&gt;"&amp;$B1177,$A$1:$A1176,$A1177))),"")</f>
        <v/>
      </c>
      <c r="O1177" s="17"/>
      <c r="AC1177" s="14"/>
      <c r="AD1177" s="14"/>
      <c r="AE1177" s="17"/>
      <c r="AH1177" s="19">
        <f t="shared" si="74"/>
        <v>0</v>
      </c>
      <c r="AI1177" s="19">
        <f t="shared" si="75"/>
        <v>180</v>
      </c>
      <c r="AM1177" s="19">
        <f>IF(Abschlüsse[[#This Row],[Ergeb]]="ET","",SQRT(($AF1177-$AK1177)^2+($AG1177-$AL1177)^2))</f>
        <v>0</v>
      </c>
      <c r="AO1177" s="13"/>
      <c r="AP1177" s="13"/>
      <c r="AQ1177" s="19" t="str">
        <f t="shared" si="72"/>
        <v/>
      </c>
      <c r="AU1177" s="19" t="str">
        <f t="shared" si="73"/>
        <v/>
      </c>
    </row>
    <row r="1178" spans="3:47" ht="25.05" customHeight="1">
      <c r="C1178" s="17" t="str">
        <f>IF($A1178="","",IF(VLOOKUP($A1178,Spiele!$A$2:$D$16,3,FALSE)=$B1178,"H","G"))</f>
        <v/>
      </c>
      <c r="D1178" s="17" t="str">
        <f>IF($B1178="","",IF(VLOOKUP($A1178,Spiele!$A$2:$F$16,3,FALSE)=$B1178,VLOOKUP($A1178,Spiele!$A$2:$F$16,4,FALSE),VLOOKUP($A1178,Spiele!$A$2:$F$16,3,FALSE)))</f>
        <v/>
      </c>
      <c r="E1178" s="18">
        <f>IF(Abschlüsse[[#This Row],[Ergeb]]="ET",0,COUNTIFS($A$2:$A1178,$A1178,$B$2:$B1178,$B1178,$L$2:$L1178,"&lt;&gt;ET"))</f>
        <v>0</v>
      </c>
      <c r="F1178" s="11"/>
      <c r="G1178" s="12"/>
      <c r="H1178" s="18">
        <f>COUNTIFS('Rote Karten'!$A$2:$A$4,$A1178,'Rote Karten'!$D$2:$D$4,"&lt;&gt;"&amp;$B1178,'Rote Karten'!$B$2:$B$4,"&lt;"&amp;$F1178,'Rote Karten'!$C$2:$C$4,"&lt;="&amp;$G1178)-COUNTIFS('Rote Karten'!$A$2:$A$4,$A1178,'Rote Karten'!$D$2:$D$4,$B1178,'Rote Karten'!$B$2:$B$4,"&lt;"&amp;$F1178,'Rote Karten'!$C$2:$C$4,"&lt;="&amp;$G1178)</f>
        <v>0</v>
      </c>
      <c r="I1178" s="17" t="str">
        <f>IF(OR($L1178="Tor",$L1178="ET"),_xlfn.IFNA(IF(VLOOKUP($A1178,Spiele!$A$2:$C$16,3,FALSE)=$B1178,COUNTIFS($L$2:$L1178,"Tor",$B$2:$B1178,$B1178,$A$2:$A1178,$A1178)+COUNTIFS($L$2:$L1178,"ET",$B$2:$B1178,$B1178,$A$2:$A1178,$A1178)&amp;":"&amp;COUNTIFS($L$2:$L1178,"Tor",$B$2:$B1178,"&lt;&gt;"&amp;$B1178,$A$2:$A1178,$A1178)+COUNTIFS($L$2:$L1178,"ET",$B$2:$B1178,"&lt;&gt;"&amp;$B1178,$A$2:$A1178,$A1178),COUNTIFS($L$2:$L1178,"Tor",$B$2:$B1178,"&lt;&gt;"&amp;$B1178,$A$2:$A1178,$A1178)+COUNTIFS($L$2:$L1178,"ET",$B$2:$B1178,"&lt;&gt;"&amp;$B1178,$A$2:$A1178,$A1178)&amp;":"&amp;COUNTIFS($L$2:$L1178,"Tor",$B$2:$B1178,$B1178,$A$2:$A1178,$A1178)+COUNTIFS($L$2:$L1178,"ET",$B$2:$B1178,$B1178,$A$2:$A1178,$A1178)),""),"")</f>
        <v/>
      </c>
      <c r="J1178" s="18" t="str">
        <f>_xlfn.IFNA(IF(VLOOKUP($A1178,Spiele!$A$2:$D$16,3,FALSE)=$B1178,(COUNTIFS($L$1:$L1177,"Tor",$B$1:$B1177,$B1178,$A$1:$A1177,$A1178)+COUNTIFS($L$1:$L1177,"ET",$B$1:$B1177,$B1178,$A$1:$A1177,$A1178))-(COUNTIFS($L$1:$L1177,"Tor",$B$1:$B1177,"&lt;&gt;"&amp;$B1178,$A$1:$A1177,$A1178)+COUNTIFS($L$1:$L1177,"ET",$B$1:$B1177,"&lt;&gt;"&amp;$B1178,$A$1:$A1177,$A1178)),(COUNTIFS($L$1:$L1177,"Tor",$B$1:$B1177,$B1178,$A$1:$A1177,$A1178)+COUNTIFS($L$1:$L1177,"ET",$B$1:$B1177,$B1178,$A$1:$A1177,$A1178))-(COUNTIFS($L$1:$L1177,"Tor",$B$1:$B1177,"&lt;&gt;"&amp;$B1178,$A$1:$A1177,$A1178)+COUNTIFS($L$1:$L1177,"ET",$B$1:$B1177,"&lt;&gt;"&amp;$B1178,$A$1:$A1177,$A1178))),"")</f>
        <v/>
      </c>
      <c r="O1178" s="17"/>
      <c r="AC1178" s="14"/>
      <c r="AD1178" s="14"/>
      <c r="AE1178" s="17"/>
      <c r="AH1178" s="19">
        <f t="shared" si="74"/>
        <v>0</v>
      </c>
      <c r="AI1178" s="19">
        <f t="shared" si="75"/>
        <v>180</v>
      </c>
      <c r="AM1178" s="19">
        <f>IF(Abschlüsse[[#This Row],[Ergeb]]="ET","",SQRT(($AF1178-$AK1178)^2+($AG1178-$AL1178)^2))</f>
        <v>0</v>
      </c>
      <c r="AO1178" s="13"/>
      <c r="AP1178" s="13"/>
      <c r="AQ1178" s="19" t="str">
        <f t="shared" si="72"/>
        <v/>
      </c>
      <c r="AU1178" s="19" t="str">
        <f t="shared" si="73"/>
        <v/>
      </c>
    </row>
    <row r="1179" spans="3:47" ht="25.05" customHeight="1">
      <c r="C1179" s="17" t="str">
        <f>IF($A1179="","",IF(VLOOKUP($A1179,Spiele!$A$2:$D$16,3,FALSE)=$B1179,"H","G"))</f>
        <v/>
      </c>
      <c r="D1179" s="17" t="str">
        <f>IF($B1179="","",IF(VLOOKUP($A1179,Spiele!$A$2:$F$16,3,FALSE)=$B1179,VLOOKUP($A1179,Spiele!$A$2:$F$16,4,FALSE),VLOOKUP($A1179,Spiele!$A$2:$F$16,3,FALSE)))</f>
        <v/>
      </c>
      <c r="E1179" s="18">
        <f>IF(Abschlüsse[[#This Row],[Ergeb]]="ET",0,COUNTIFS($A$2:$A1179,$A1179,$B$2:$B1179,$B1179,$L$2:$L1179,"&lt;&gt;ET"))</f>
        <v>0</v>
      </c>
      <c r="F1179" s="11"/>
      <c r="G1179" s="12"/>
      <c r="H1179" s="18">
        <f>COUNTIFS('Rote Karten'!$A$2:$A$4,$A1179,'Rote Karten'!$D$2:$D$4,"&lt;&gt;"&amp;$B1179,'Rote Karten'!$B$2:$B$4,"&lt;"&amp;$F1179,'Rote Karten'!$C$2:$C$4,"&lt;="&amp;$G1179)-COUNTIFS('Rote Karten'!$A$2:$A$4,$A1179,'Rote Karten'!$D$2:$D$4,$B1179,'Rote Karten'!$B$2:$B$4,"&lt;"&amp;$F1179,'Rote Karten'!$C$2:$C$4,"&lt;="&amp;$G1179)</f>
        <v>0</v>
      </c>
      <c r="I1179" s="17" t="str">
        <f>IF(OR($L1179="Tor",$L1179="ET"),_xlfn.IFNA(IF(VLOOKUP($A1179,Spiele!$A$2:$C$16,3,FALSE)=$B1179,COUNTIFS($L$2:$L1179,"Tor",$B$2:$B1179,$B1179,$A$2:$A1179,$A1179)+COUNTIFS($L$2:$L1179,"ET",$B$2:$B1179,$B1179,$A$2:$A1179,$A1179)&amp;":"&amp;COUNTIFS($L$2:$L1179,"Tor",$B$2:$B1179,"&lt;&gt;"&amp;$B1179,$A$2:$A1179,$A1179)+COUNTIFS($L$2:$L1179,"ET",$B$2:$B1179,"&lt;&gt;"&amp;$B1179,$A$2:$A1179,$A1179),COUNTIFS($L$2:$L1179,"Tor",$B$2:$B1179,"&lt;&gt;"&amp;$B1179,$A$2:$A1179,$A1179)+COUNTIFS($L$2:$L1179,"ET",$B$2:$B1179,"&lt;&gt;"&amp;$B1179,$A$2:$A1179,$A1179)&amp;":"&amp;COUNTIFS($L$2:$L1179,"Tor",$B$2:$B1179,$B1179,$A$2:$A1179,$A1179)+COUNTIFS($L$2:$L1179,"ET",$B$2:$B1179,$B1179,$A$2:$A1179,$A1179)),""),"")</f>
        <v/>
      </c>
      <c r="J1179" s="18" t="str">
        <f>_xlfn.IFNA(IF(VLOOKUP($A1179,Spiele!$A$2:$D$16,3,FALSE)=$B1179,(COUNTIFS($L$1:$L1178,"Tor",$B$1:$B1178,$B1179,$A$1:$A1178,$A1179)+COUNTIFS($L$1:$L1178,"ET",$B$1:$B1178,$B1179,$A$1:$A1178,$A1179))-(COUNTIFS($L$1:$L1178,"Tor",$B$1:$B1178,"&lt;&gt;"&amp;$B1179,$A$1:$A1178,$A1179)+COUNTIFS($L$1:$L1178,"ET",$B$1:$B1178,"&lt;&gt;"&amp;$B1179,$A$1:$A1178,$A1179)),(COUNTIFS($L$1:$L1178,"Tor",$B$1:$B1178,$B1179,$A$1:$A1178,$A1179)+COUNTIFS($L$1:$L1178,"ET",$B$1:$B1178,$B1179,$A$1:$A1178,$A1179))-(COUNTIFS($L$1:$L1178,"Tor",$B$1:$B1178,"&lt;&gt;"&amp;$B1179,$A$1:$A1178,$A1179)+COUNTIFS($L$1:$L1178,"ET",$B$1:$B1178,"&lt;&gt;"&amp;$B1179,$A$1:$A1178,$A1179))),"")</f>
        <v/>
      </c>
      <c r="O1179" s="17"/>
      <c r="AC1179" s="14"/>
      <c r="AD1179" s="14"/>
      <c r="AE1179" s="17"/>
      <c r="AH1179" s="19">
        <f t="shared" si="74"/>
        <v>0</v>
      </c>
      <c r="AI1179" s="19">
        <f t="shared" si="75"/>
        <v>180</v>
      </c>
      <c r="AM1179" s="19">
        <f>IF(Abschlüsse[[#This Row],[Ergeb]]="ET","",SQRT(($AF1179-$AK1179)^2+($AG1179-$AL1179)^2))</f>
        <v>0</v>
      </c>
      <c r="AO1179" s="13"/>
      <c r="AP1179" s="13"/>
      <c r="AQ1179" s="19" t="str">
        <f t="shared" si="72"/>
        <v/>
      </c>
      <c r="AU1179" s="19" t="str">
        <f t="shared" si="73"/>
        <v/>
      </c>
    </row>
    <row r="1180" spans="3:47" ht="25.05" customHeight="1">
      <c r="C1180" s="17" t="str">
        <f>IF($A1180="","",IF(VLOOKUP($A1180,Spiele!$A$2:$D$16,3,FALSE)=$B1180,"H","G"))</f>
        <v/>
      </c>
      <c r="D1180" s="17" t="str">
        <f>IF($B1180="","",IF(VLOOKUP($A1180,Spiele!$A$2:$F$16,3,FALSE)=$B1180,VLOOKUP($A1180,Spiele!$A$2:$F$16,4,FALSE),VLOOKUP($A1180,Spiele!$A$2:$F$16,3,FALSE)))</f>
        <v/>
      </c>
      <c r="E1180" s="18">
        <f>IF(Abschlüsse[[#This Row],[Ergeb]]="ET",0,COUNTIFS($A$2:$A1180,$A1180,$B$2:$B1180,$B1180,$L$2:$L1180,"&lt;&gt;ET"))</f>
        <v>0</v>
      </c>
      <c r="F1180" s="11"/>
      <c r="G1180" s="12"/>
      <c r="H1180" s="18">
        <f>COUNTIFS('Rote Karten'!$A$2:$A$4,$A1180,'Rote Karten'!$D$2:$D$4,"&lt;&gt;"&amp;$B1180,'Rote Karten'!$B$2:$B$4,"&lt;"&amp;$F1180,'Rote Karten'!$C$2:$C$4,"&lt;="&amp;$G1180)-COUNTIFS('Rote Karten'!$A$2:$A$4,$A1180,'Rote Karten'!$D$2:$D$4,$B1180,'Rote Karten'!$B$2:$B$4,"&lt;"&amp;$F1180,'Rote Karten'!$C$2:$C$4,"&lt;="&amp;$G1180)</f>
        <v>0</v>
      </c>
      <c r="I1180" s="17" t="str">
        <f>IF(OR($L1180="Tor",$L1180="ET"),_xlfn.IFNA(IF(VLOOKUP($A1180,Spiele!$A$2:$C$16,3,FALSE)=$B1180,COUNTIFS($L$2:$L1180,"Tor",$B$2:$B1180,$B1180,$A$2:$A1180,$A1180)+COUNTIFS($L$2:$L1180,"ET",$B$2:$B1180,$B1180,$A$2:$A1180,$A1180)&amp;":"&amp;COUNTIFS($L$2:$L1180,"Tor",$B$2:$B1180,"&lt;&gt;"&amp;$B1180,$A$2:$A1180,$A1180)+COUNTIFS($L$2:$L1180,"ET",$B$2:$B1180,"&lt;&gt;"&amp;$B1180,$A$2:$A1180,$A1180),COUNTIFS($L$2:$L1180,"Tor",$B$2:$B1180,"&lt;&gt;"&amp;$B1180,$A$2:$A1180,$A1180)+COUNTIFS($L$2:$L1180,"ET",$B$2:$B1180,"&lt;&gt;"&amp;$B1180,$A$2:$A1180,$A1180)&amp;":"&amp;COUNTIFS($L$2:$L1180,"Tor",$B$2:$B1180,$B1180,$A$2:$A1180,$A1180)+COUNTIFS($L$2:$L1180,"ET",$B$2:$B1180,$B1180,$A$2:$A1180,$A1180)),""),"")</f>
        <v/>
      </c>
      <c r="J1180" s="18" t="str">
        <f>_xlfn.IFNA(IF(VLOOKUP($A1180,Spiele!$A$2:$D$16,3,FALSE)=$B1180,(COUNTIFS($L$1:$L1179,"Tor",$B$1:$B1179,$B1180,$A$1:$A1179,$A1180)+COUNTIFS($L$1:$L1179,"ET",$B$1:$B1179,$B1180,$A$1:$A1179,$A1180))-(COUNTIFS($L$1:$L1179,"Tor",$B$1:$B1179,"&lt;&gt;"&amp;$B1180,$A$1:$A1179,$A1180)+COUNTIFS($L$1:$L1179,"ET",$B$1:$B1179,"&lt;&gt;"&amp;$B1180,$A$1:$A1179,$A1180)),(COUNTIFS($L$1:$L1179,"Tor",$B$1:$B1179,$B1180,$A$1:$A1179,$A1180)+COUNTIFS($L$1:$L1179,"ET",$B$1:$B1179,$B1180,$A$1:$A1179,$A1180))-(COUNTIFS($L$1:$L1179,"Tor",$B$1:$B1179,"&lt;&gt;"&amp;$B1180,$A$1:$A1179,$A1180)+COUNTIFS($L$1:$L1179,"ET",$B$1:$B1179,"&lt;&gt;"&amp;$B1180,$A$1:$A1179,$A1180))),"")</f>
        <v/>
      </c>
      <c r="O1180" s="17"/>
      <c r="AC1180" s="14"/>
      <c r="AD1180" s="14"/>
      <c r="AE1180" s="18"/>
      <c r="AH1180" s="19">
        <f t="shared" si="74"/>
        <v>0</v>
      </c>
      <c r="AI1180" s="19">
        <f t="shared" si="75"/>
        <v>180</v>
      </c>
      <c r="AM1180" s="19">
        <f>IF(Abschlüsse[[#This Row],[Ergeb]]="ET","",SQRT(($AF1180-$AK1180)^2+($AG1180-$AL1180)^2))</f>
        <v>0</v>
      </c>
      <c r="AO1180" s="13"/>
      <c r="AP1180" s="13"/>
      <c r="AQ1180" s="19" t="str">
        <f t="shared" ref="AQ1180:AQ1243" si="76">IF(AN1180=0,"",SQRT(($AF1180-$AO1180)^2+($AG1180-$AP1180)^2))</f>
        <v/>
      </c>
      <c r="AU1180" s="19" t="str">
        <f t="shared" ref="AU1180:AU1243" si="77">IF(AR1180=0,"",SQRT(($AF1180-$AS1180)^2+($AG1180-$AT1180)^2))</f>
        <v/>
      </c>
    </row>
    <row r="1181" spans="3:47" ht="25.05" customHeight="1">
      <c r="C1181" s="17" t="str">
        <f>IF($A1181="","",IF(VLOOKUP($A1181,Spiele!$A$2:$D$16,3,FALSE)=$B1181,"H","G"))</f>
        <v/>
      </c>
      <c r="D1181" s="17" t="str">
        <f>IF($B1181="","",IF(VLOOKUP($A1181,Spiele!$A$2:$F$16,3,FALSE)=$B1181,VLOOKUP($A1181,Spiele!$A$2:$F$16,4,FALSE),VLOOKUP($A1181,Spiele!$A$2:$F$16,3,FALSE)))</f>
        <v/>
      </c>
      <c r="E1181" s="18">
        <f>IF(Abschlüsse[[#This Row],[Ergeb]]="ET",0,COUNTIFS($A$2:$A1181,$A1181,$B$2:$B1181,$B1181,$L$2:$L1181,"&lt;&gt;ET"))</f>
        <v>0</v>
      </c>
      <c r="F1181" s="11"/>
      <c r="G1181" s="12"/>
      <c r="H1181" s="18">
        <f>COUNTIFS('Rote Karten'!$A$2:$A$4,$A1181,'Rote Karten'!$D$2:$D$4,"&lt;&gt;"&amp;$B1181,'Rote Karten'!$B$2:$B$4,"&lt;"&amp;$F1181,'Rote Karten'!$C$2:$C$4,"&lt;="&amp;$G1181)-COUNTIFS('Rote Karten'!$A$2:$A$4,$A1181,'Rote Karten'!$D$2:$D$4,$B1181,'Rote Karten'!$B$2:$B$4,"&lt;"&amp;$F1181,'Rote Karten'!$C$2:$C$4,"&lt;="&amp;$G1181)</f>
        <v>0</v>
      </c>
      <c r="I1181" s="17" t="str">
        <f>IF(OR($L1181="Tor",$L1181="ET"),_xlfn.IFNA(IF(VLOOKUP($A1181,Spiele!$A$2:$C$16,3,FALSE)=$B1181,COUNTIFS($L$2:$L1181,"Tor",$B$2:$B1181,$B1181,$A$2:$A1181,$A1181)+COUNTIFS($L$2:$L1181,"ET",$B$2:$B1181,$B1181,$A$2:$A1181,$A1181)&amp;":"&amp;COUNTIFS($L$2:$L1181,"Tor",$B$2:$B1181,"&lt;&gt;"&amp;$B1181,$A$2:$A1181,$A1181)+COUNTIFS($L$2:$L1181,"ET",$B$2:$B1181,"&lt;&gt;"&amp;$B1181,$A$2:$A1181,$A1181),COUNTIFS($L$2:$L1181,"Tor",$B$2:$B1181,"&lt;&gt;"&amp;$B1181,$A$2:$A1181,$A1181)+COUNTIFS($L$2:$L1181,"ET",$B$2:$B1181,"&lt;&gt;"&amp;$B1181,$A$2:$A1181,$A1181)&amp;":"&amp;COUNTIFS($L$2:$L1181,"Tor",$B$2:$B1181,$B1181,$A$2:$A1181,$A1181)+COUNTIFS($L$2:$L1181,"ET",$B$2:$B1181,$B1181,$A$2:$A1181,$A1181)),""),"")</f>
        <v/>
      </c>
      <c r="J1181" s="18" t="str">
        <f>_xlfn.IFNA(IF(VLOOKUP($A1181,Spiele!$A$2:$D$16,3,FALSE)=$B1181,(COUNTIFS($L$1:$L1180,"Tor",$B$1:$B1180,$B1181,$A$1:$A1180,$A1181)+COUNTIFS($L$1:$L1180,"ET",$B$1:$B1180,$B1181,$A$1:$A1180,$A1181))-(COUNTIFS($L$1:$L1180,"Tor",$B$1:$B1180,"&lt;&gt;"&amp;$B1181,$A$1:$A1180,$A1181)+COUNTIFS($L$1:$L1180,"ET",$B$1:$B1180,"&lt;&gt;"&amp;$B1181,$A$1:$A1180,$A1181)),(COUNTIFS($L$1:$L1180,"Tor",$B$1:$B1180,$B1181,$A$1:$A1180,$A1181)+COUNTIFS($L$1:$L1180,"ET",$B$1:$B1180,$B1181,$A$1:$A1180,$A1181))-(COUNTIFS($L$1:$L1180,"Tor",$B$1:$B1180,"&lt;&gt;"&amp;$B1181,$A$1:$A1180,$A1181)+COUNTIFS($L$1:$L1180,"ET",$B$1:$B1180,"&lt;&gt;"&amp;$B1181,$A$1:$A1180,$A1181))),"")</f>
        <v/>
      </c>
      <c r="O1181" s="17"/>
      <c r="AC1181" s="14"/>
      <c r="AD1181" s="14"/>
      <c r="AE1181" s="18"/>
      <c r="AH1181" s="19">
        <f t="shared" si="74"/>
        <v>0</v>
      </c>
      <c r="AI1181" s="19">
        <f t="shared" si="75"/>
        <v>180</v>
      </c>
      <c r="AM1181" s="19">
        <f>IF(Abschlüsse[[#This Row],[Ergeb]]="ET","",SQRT(($AF1181-$AK1181)^2+($AG1181-$AL1181)^2))</f>
        <v>0</v>
      </c>
      <c r="AO1181" s="13"/>
      <c r="AP1181" s="13"/>
      <c r="AQ1181" s="19" t="str">
        <f t="shared" si="76"/>
        <v/>
      </c>
      <c r="AU1181" s="19" t="str">
        <f t="shared" si="77"/>
        <v/>
      </c>
    </row>
    <row r="1182" spans="3:47" ht="25.05" customHeight="1">
      <c r="C1182" s="17" t="str">
        <f>IF($A1182="","",IF(VLOOKUP($A1182,Spiele!$A$2:$D$16,3,FALSE)=$B1182,"H","G"))</f>
        <v/>
      </c>
      <c r="D1182" s="17" t="str">
        <f>IF($B1182="","",IF(VLOOKUP($A1182,Spiele!$A$2:$F$16,3,FALSE)=$B1182,VLOOKUP($A1182,Spiele!$A$2:$F$16,4,FALSE),VLOOKUP($A1182,Spiele!$A$2:$F$16,3,FALSE)))</f>
        <v/>
      </c>
      <c r="E1182" s="18">
        <f>IF(Abschlüsse[[#This Row],[Ergeb]]="ET",0,COUNTIFS($A$2:$A1182,$A1182,$B$2:$B1182,$B1182,$L$2:$L1182,"&lt;&gt;ET"))</f>
        <v>0</v>
      </c>
      <c r="F1182" s="11"/>
      <c r="G1182" s="12"/>
      <c r="H1182" s="18">
        <f>COUNTIFS('Rote Karten'!$A$2:$A$4,$A1182,'Rote Karten'!$D$2:$D$4,"&lt;&gt;"&amp;$B1182,'Rote Karten'!$B$2:$B$4,"&lt;"&amp;$F1182,'Rote Karten'!$C$2:$C$4,"&lt;="&amp;$G1182)-COUNTIFS('Rote Karten'!$A$2:$A$4,$A1182,'Rote Karten'!$D$2:$D$4,$B1182,'Rote Karten'!$B$2:$B$4,"&lt;"&amp;$F1182,'Rote Karten'!$C$2:$C$4,"&lt;="&amp;$G1182)</f>
        <v>0</v>
      </c>
      <c r="I1182" s="17" t="str">
        <f>IF(OR($L1182="Tor",$L1182="ET"),_xlfn.IFNA(IF(VLOOKUP($A1182,Spiele!$A$2:$C$16,3,FALSE)=$B1182,COUNTIFS($L$2:$L1182,"Tor",$B$2:$B1182,$B1182,$A$2:$A1182,$A1182)+COUNTIFS($L$2:$L1182,"ET",$B$2:$B1182,$B1182,$A$2:$A1182,$A1182)&amp;":"&amp;COUNTIFS($L$2:$L1182,"Tor",$B$2:$B1182,"&lt;&gt;"&amp;$B1182,$A$2:$A1182,$A1182)+COUNTIFS($L$2:$L1182,"ET",$B$2:$B1182,"&lt;&gt;"&amp;$B1182,$A$2:$A1182,$A1182),COUNTIFS($L$2:$L1182,"Tor",$B$2:$B1182,"&lt;&gt;"&amp;$B1182,$A$2:$A1182,$A1182)+COUNTIFS($L$2:$L1182,"ET",$B$2:$B1182,"&lt;&gt;"&amp;$B1182,$A$2:$A1182,$A1182)&amp;":"&amp;COUNTIFS($L$2:$L1182,"Tor",$B$2:$B1182,$B1182,$A$2:$A1182,$A1182)+COUNTIFS($L$2:$L1182,"ET",$B$2:$B1182,$B1182,$A$2:$A1182,$A1182)),""),"")</f>
        <v/>
      </c>
      <c r="J1182" s="18" t="str">
        <f>_xlfn.IFNA(IF(VLOOKUP($A1182,Spiele!$A$2:$D$16,3,FALSE)=$B1182,(COUNTIFS($L$1:$L1181,"Tor",$B$1:$B1181,$B1182,$A$1:$A1181,$A1182)+COUNTIFS($L$1:$L1181,"ET",$B$1:$B1181,$B1182,$A$1:$A1181,$A1182))-(COUNTIFS($L$1:$L1181,"Tor",$B$1:$B1181,"&lt;&gt;"&amp;$B1182,$A$1:$A1181,$A1182)+COUNTIFS($L$1:$L1181,"ET",$B$1:$B1181,"&lt;&gt;"&amp;$B1182,$A$1:$A1181,$A1182)),(COUNTIFS($L$1:$L1181,"Tor",$B$1:$B1181,$B1182,$A$1:$A1181,$A1182)+COUNTIFS($L$1:$L1181,"ET",$B$1:$B1181,$B1182,$A$1:$A1181,$A1182))-(COUNTIFS($L$1:$L1181,"Tor",$B$1:$B1181,"&lt;&gt;"&amp;$B1182,$A$1:$A1181,$A1182)+COUNTIFS($L$1:$L1181,"ET",$B$1:$B1181,"&lt;&gt;"&amp;$B1182,$A$1:$A1181,$A1182))),"")</f>
        <v/>
      </c>
      <c r="O1182" s="17"/>
      <c r="AC1182" s="14"/>
      <c r="AD1182" s="14"/>
      <c r="AE1182" s="18"/>
      <c r="AH1182" s="19">
        <f t="shared" si="74"/>
        <v>0</v>
      </c>
      <c r="AI1182" s="19">
        <f t="shared" si="75"/>
        <v>180</v>
      </c>
      <c r="AM1182" s="19">
        <f>IF(Abschlüsse[[#This Row],[Ergeb]]="ET","",SQRT(($AF1182-$AK1182)^2+($AG1182-$AL1182)^2))</f>
        <v>0</v>
      </c>
      <c r="AO1182" s="13"/>
      <c r="AP1182" s="13"/>
      <c r="AQ1182" s="19" t="str">
        <f t="shared" si="76"/>
        <v/>
      </c>
      <c r="AU1182" s="19" t="str">
        <f t="shared" si="77"/>
        <v/>
      </c>
    </row>
    <row r="1183" spans="3:47" ht="25.05" customHeight="1">
      <c r="C1183" s="17" t="str">
        <f>IF($A1183="","",IF(VLOOKUP($A1183,Spiele!$A$2:$D$16,3,FALSE)=$B1183,"H","G"))</f>
        <v/>
      </c>
      <c r="D1183" s="17" t="str">
        <f>IF($B1183="","",IF(VLOOKUP($A1183,Spiele!$A$2:$F$16,3,FALSE)=$B1183,VLOOKUP($A1183,Spiele!$A$2:$F$16,4,FALSE),VLOOKUP($A1183,Spiele!$A$2:$F$16,3,FALSE)))</f>
        <v/>
      </c>
      <c r="E1183" s="18">
        <f>IF(Abschlüsse[[#This Row],[Ergeb]]="ET",0,COUNTIFS($A$2:$A1183,$A1183,$B$2:$B1183,$B1183,$L$2:$L1183,"&lt;&gt;ET"))</f>
        <v>0</v>
      </c>
      <c r="F1183" s="11"/>
      <c r="G1183" s="12"/>
      <c r="H1183" s="18">
        <f>COUNTIFS('Rote Karten'!$A$2:$A$4,$A1183,'Rote Karten'!$D$2:$D$4,"&lt;&gt;"&amp;$B1183,'Rote Karten'!$B$2:$B$4,"&lt;"&amp;$F1183,'Rote Karten'!$C$2:$C$4,"&lt;="&amp;$G1183)-COUNTIFS('Rote Karten'!$A$2:$A$4,$A1183,'Rote Karten'!$D$2:$D$4,$B1183,'Rote Karten'!$B$2:$B$4,"&lt;"&amp;$F1183,'Rote Karten'!$C$2:$C$4,"&lt;="&amp;$G1183)</f>
        <v>0</v>
      </c>
      <c r="I1183" s="17" t="str">
        <f>IF(OR($L1183="Tor",$L1183="ET"),_xlfn.IFNA(IF(VLOOKUP($A1183,Spiele!$A$2:$C$16,3,FALSE)=$B1183,COUNTIFS($L$2:$L1183,"Tor",$B$2:$B1183,$B1183,$A$2:$A1183,$A1183)+COUNTIFS($L$2:$L1183,"ET",$B$2:$B1183,$B1183,$A$2:$A1183,$A1183)&amp;":"&amp;COUNTIFS($L$2:$L1183,"Tor",$B$2:$B1183,"&lt;&gt;"&amp;$B1183,$A$2:$A1183,$A1183)+COUNTIFS($L$2:$L1183,"ET",$B$2:$B1183,"&lt;&gt;"&amp;$B1183,$A$2:$A1183,$A1183),COUNTIFS($L$2:$L1183,"Tor",$B$2:$B1183,"&lt;&gt;"&amp;$B1183,$A$2:$A1183,$A1183)+COUNTIFS($L$2:$L1183,"ET",$B$2:$B1183,"&lt;&gt;"&amp;$B1183,$A$2:$A1183,$A1183)&amp;":"&amp;COUNTIFS($L$2:$L1183,"Tor",$B$2:$B1183,$B1183,$A$2:$A1183,$A1183)+COUNTIFS($L$2:$L1183,"ET",$B$2:$B1183,$B1183,$A$2:$A1183,$A1183)),""),"")</f>
        <v/>
      </c>
      <c r="J1183" s="18" t="str">
        <f>_xlfn.IFNA(IF(VLOOKUP($A1183,Spiele!$A$2:$D$16,3,FALSE)=$B1183,(COUNTIFS($L$1:$L1182,"Tor",$B$1:$B1182,$B1183,$A$1:$A1182,$A1183)+COUNTIFS($L$1:$L1182,"ET",$B$1:$B1182,$B1183,$A$1:$A1182,$A1183))-(COUNTIFS($L$1:$L1182,"Tor",$B$1:$B1182,"&lt;&gt;"&amp;$B1183,$A$1:$A1182,$A1183)+COUNTIFS($L$1:$L1182,"ET",$B$1:$B1182,"&lt;&gt;"&amp;$B1183,$A$1:$A1182,$A1183)),(COUNTIFS($L$1:$L1182,"Tor",$B$1:$B1182,$B1183,$A$1:$A1182,$A1183)+COUNTIFS($L$1:$L1182,"ET",$B$1:$B1182,$B1183,$A$1:$A1182,$A1183))-(COUNTIFS($L$1:$L1182,"Tor",$B$1:$B1182,"&lt;&gt;"&amp;$B1183,$A$1:$A1182,$A1183)+COUNTIFS($L$1:$L1182,"ET",$B$1:$B1182,"&lt;&gt;"&amp;$B1183,$A$1:$A1182,$A1183))),"")</f>
        <v/>
      </c>
      <c r="O1183" s="17"/>
      <c r="AC1183" s="14"/>
      <c r="AD1183" s="14"/>
      <c r="AE1183" s="18"/>
      <c r="AH1183" s="19">
        <f t="shared" si="74"/>
        <v>0</v>
      </c>
      <c r="AI1183" s="19">
        <f t="shared" si="75"/>
        <v>180</v>
      </c>
      <c r="AM1183" s="19">
        <f>IF(Abschlüsse[[#This Row],[Ergeb]]="ET","",SQRT(($AF1183-$AK1183)^2+($AG1183-$AL1183)^2))</f>
        <v>0</v>
      </c>
      <c r="AO1183" s="13"/>
      <c r="AP1183" s="13"/>
      <c r="AQ1183" s="19" t="str">
        <f t="shared" si="76"/>
        <v/>
      </c>
      <c r="AU1183" s="19" t="str">
        <f t="shared" si="77"/>
        <v/>
      </c>
    </row>
    <row r="1184" spans="3:47" ht="25.05" customHeight="1">
      <c r="C1184" s="17" t="str">
        <f>IF($A1184="","",IF(VLOOKUP($A1184,Spiele!$A$2:$D$16,3,FALSE)=$B1184,"H","G"))</f>
        <v/>
      </c>
      <c r="D1184" s="17" t="str">
        <f>IF($B1184="","",IF(VLOOKUP($A1184,Spiele!$A$2:$F$16,3,FALSE)=$B1184,VLOOKUP($A1184,Spiele!$A$2:$F$16,4,FALSE),VLOOKUP($A1184,Spiele!$A$2:$F$16,3,FALSE)))</f>
        <v/>
      </c>
      <c r="E1184" s="18">
        <f>IF(Abschlüsse[[#This Row],[Ergeb]]="ET",0,COUNTIFS($A$2:$A1184,$A1184,$B$2:$B1184,$B1184,$L$2:$L1184,"&lt;&gt;ET"))</f>
        <v>0</v>
      </c>
      <c r="F1184" s="11"/>
      <c r="G1184" s="12"/>
      <c r="H1184" s="18">
        <f>COUNTIFS('Rote Karten'!$A$2:$A$4,$A1184,'Rote Karten'!$D$2:$D$4,"&lt;&gt;"&amp;$B1184,'Rote Karten'!$B$2:$B$4,"&lt;"&amp;$F1184,'Rote Karten'!$C$2:$C$4,"&lt;="&amp;$G1184)-COUNTIFS('Rote Karten'!$A$2:$A$4,$A1184,'Rote Karten'!$D$2:$D$4,$B1184,'Rote Karten'!$B$2:$B$4,"&lt;"&amp;$F1184,'Rote Karten'!$C$2:$C$4,"&lt;="&amp;$G1184)</f>
        <v>0</v>
      </c>
      <c r="I1184" s="17" t="str">
        <f>IF(OR($L1184="Tor",$L1184="ET"),_xlfn.IFNA(IF(VLOOKUP($A1184,Spiele!$A$2:$C$16,3,FALSE)=$B1184,COUNTIFS($L$2:$L1184,"Tor",$B$2:$B1184,$B1184,$A$2:$A1184,$A1184)+COUNTIFS($L$2:$L1184,"ET",$B$2:$B1184,$B1184,$A$2:$A1184,$A1184)&amp;":"&amp;COUNTIFS($L$2:$L1184,"Tor",$B$2:$B1184,"&lt;&gt;"&amp;$B1184,$A$2:$A1184,$A1184)+COUNTIFS($L$2:$L1184,"ET",$B$2:$B1184,"&lt;&gt;"&amp;$B1184,$A$2:$A1184,$A1184),COUNTIFS($L$2:$L1184,"Tor",$B$2:$B1184,"&lt;&gt;"&amp;$B1184,$A$2:$A1184,$A1184)+COUNTIFS($L$2:$L1184,"ET",$B$2:$B1184,"&lt;&gt;"&amp;$B1184,$A$2:$A1184,$A1184)&amp;":"&amp;COUNTIFS($L$2:$L1184,"Tor",$B$2:$B1184,$B1184,$A$2:$A1184,$A1184)+COUNTIFS($L$2:$L1184,"ET",$B$2:$B1184,$B1184,$A$2:$A1184,$A1184)),""),"")</f>
        <v/>
      </c>
      <c r="J1184" s="18" t="str">
        <f>_xlfn.IFNA(IF(VLOOKUP($A1184,Spiele!$A$2:$D$16,3,FALSE)=$B1184,(COUNTIFS($L$1:$L1183,"Tor",$B$1:$B1183,$B1184,$A$1:$A1183,$A1184)+COUNTIFS($L$1:$L1183,"ET",$B$1:$B1183,$B1184,$A$1:$A1183,$A1184))-(COUNTIFS($L$1:$L1183,"Tor",$B$1:$B1183,"&lt;&gt;"&amp;$B1184,$A$1:$A1183,$A1184)+COUNTIFS($L$1:$L1183,"ET",$B$1:$B1183,"&lt;&gt;"&amp;$B1184,$A$1:$A1183,$A1184)),(COUNTIFS($L$1:$L1183,"Tor",$B$1:$B1183,$B1184,$A$1:$A1183,$A1184)+COUNTIFS($L$1:$L1183,"ET",$B$1:$B1183,$B1184,$A$1:$A1183,$A1184))-(COUNTIFS($L$1:$L1183,"Tor",$B$1:$B1183,"&lt;&gt;"&amp;$B1184,$A$1:$A1183,$A1184)+COUNTIFS($L$1:$L1183,"ET",$B$1:$B1183,"&lt;&gt;"&amp;$B1184,$A$1:$A1183,$A1184))),"")</f>
        <v/>
      </c>
      <c r="O1184" s="17"/>
      <c r="AC1184" s="14"/>
      <c r="AD1184" s="14"/>
      <c r="AE1184" s="18"/>
      <c r="AH1184" s="19">
        <f t="shared" si="74"/>
        <v>0</v>
      </c>
      <c r="AI1184" s="19">
        <f t="shared" si="75"/>
        <v>180</v>
      </c>
      <c r="AM1184" s="19">
        <f>IF(Abschlüsse[[#This Row],[Ergeb]]="ET","",SQRT(($AF1184-$AK1184)^2+($AG1184-$AL1184)^2))</f>
        <v>0</v>
      </c>
      <c r="AO1184" s="13"/>
      <c r="AP1184" s="13"/>
      <c r="AQ1184" s="19" t="str">
        <f t="shared" si="76"/>
        <v/>
      </c>
      <c r="AU1184" s="19" t="str">
        <f t="shared" si="77"/>
        <v/>
      </c>
    </row>
    <row r="1185" spans="3:47" ht="25.05" customHeight="1">
      <c r="C1185" s="17" t="str">
        <f>IF($A1185="","",IF(VLOOKUP($A1185,Spiele!$A$2:$D$16,3,FALSE)=$B1185,"H","G"))</f>
        <v/>
      </c>
      <c r="D1185" s="17" t="str">
        <f>IF($B1185="","",IF(VLOOKUP($A1185,Spiele!$A$2:$F$16,3,FALSE)=$B1185,VLOOKUP($A1185,Spiele!$A$2:$F$16,4,FALSE),VLOOKUP($A1185,Spiele!$A$2:$F$16,3,FALSE)))</f>
        <v/>
      </c>
      <c r="E1185" s="18">
        <f>IF(Abschlüsse[[#This Row],[Ergeb]]="ET",0,COUNTIFS($A$2:$A1185,$A1185,$B$2:$B1185,$B1185,$L$2:$L1185,"&lt;&gt;ET"))</f>
        <v>0</v>
      </c>
      <c r="F1185" s="11"/>
      <c r="G1185" s="12"/>
      <c r="H1185" s="18">
        <f>COUNTIFS('Rote Karten'!$A$2:$A$4,$A1185,'Rote Karten'!$D$2:$D$4,"&lt;&gt;"&amp;$B1185,'Rote Karten'!$B$2:$B$4,"&lt;"&amp;$F1185,'Rote Karten'!$C$2:$C$4,"&lt;="&amp;$G1185)-COUNTIFS('Rote Karten'!$A$2:$A$4,$A1185,'Rote Karten'!$D$2:$D$4,$B1185,'Rote Karten'!$B$2:$B$4,"&lt;"&amp;$F1185,'Rote Karten'!$C$2:$C$4,"&lt;="&amp;$G1185)</f>
        <v>0</v>
      </c>
      <c r="I1185" s="17" t="str">
        <f>IF(OR($L1185="Tor",$L1185="ET"),_xlfn.IFNA(IF(VLOOKUP($A1185,Spiele!$A$2:$C$16,3,FALSE)=$B1185,COUNTIFS($L$2:$L1185,"Tor",$B$2:$B1185,$B1185,$A$2:$A1185,$A1185)+COUNTIFS($L$2:$L1185,"ET",$B$2:$B1185,$B1185,$A$2:$A1185,$A1185)&amp;":"&amp;COUNTIFS($L$2:$L1185,"Tor",$B$2:$B1185,"&lt;&gt;"&amp;$B1185,$A$2:$A1185,$A1185)+COUNTIFS($L$2:$L1185,"ET",$B$2:$B1185,"&lt;&gt;"&amp;$B1185,$A$2:$A1185,$A1185),COUNTIFS($L$2:$L1185,"Tor",$B$2:$B1185,"&lt;&gt;"&amp;$B1185,$A$2:$A1185,$A1185)+COUNTIFS($L$2:$L1185,"ET",$B$2:$B1185,"&lt;&gt;"&amp;$B1185,$A$2:$A1185,$A1185)&amp;":"&amp;COUNTIFS($L$2:$L1185,"Tor",$B$2:$B1185,$B1185,$A$2:$A1185,$A1185)+COUNTIFS($L$2:$L1185,"ET",$B$2:$B1185,$B1185,$A$2:$A1185,$A1185)),""),"")</f>
        <v/>
      </c>
      <c r="J1185" s="18" t="str">
        <f>_xlfn.IFNA(IF(VLOOKUP($A1185,Spiele!$A$2:$D$16,3,FALSE)=$B1185,(COUNTIFS($L$1:$L1184,"Tor",$B$1:$B1184,$B1185,$A$1:$A1184,$A1185)+COUNTIFS($L$1:$L1184,"ET",$B$1:$B1184,$B1185,$A$1:$A1184,$A1185))-(COUNTIFS($L$1:$L1184,"Tor",$B$1:$B1184,"&lt;&gt;"&amp;$B1185,$A$1:$A1184,$A1185)+COUNTIFS($L$1:$L1184,"ET",$B$1:$B1184,"&lt;&gt;"&amp;$B1185,$A$1:$A1184,$A1185)),(COUNTIFS($L$1:$L1184,"Tor",$B$1:$B1184,$B1185,$A$1:$A1184,$A1185)+COUNTIFS($L$1:$L1184,"ET",$B$1:$B1184,$B1185,$A$1:$A1184,$A1185))-(COUNTIFS($L$1:$L1184,"Tor",$B$1:$B1184,"&lt;&gt;"&amp;$B1185,$A$1:$A1184,$A1185)+COUNTIFS($L$1:$L1184,"ET",$B$1:$B1184,"&lt;&gt;"&amp;$B1185,$A$1:$A1184,$A1185))),"")</f>
        <v/>
      </c>
      <c r="O1185" s="17"/>
      <c r="AC1185" s="14"/>
      <c r="AD1185" s="14"/>
      <c r="AE1185" s="18"/>
      <c r="AH1185" s="19">
        <f t="shared" si="74"/>
        <v>0</v>
      </c>
      <c r="AI1185" s="19">
        <f t="shared" si="75"/>
        <v>180</v>
      </c>
      <c r="AM1185" s="19">
        <f>IF(Abschlüsse[[#This Row],[Ergeb]]="ET","",SQRT(($AF1185-$AK1185)^2+($AG1185-$AL1185)^2))</f>
        <v>0</v>
      </c>
      <c r="AO1185" s="13"/>
      <c r="AP1185" s="13"/>
      <c r="AQ1185" s="19" t="str">
        <f t="shared" si="76"/>
        <v/>
      </c>
      <c r="AU1185" s="19" t="str">
        <f t="shared" si="77"/>
        <v/>
      </c>
    </row>
    <row r="1186" spans="3:47" ht="25.05" customHeight="1">
      <c r="C1186" s="17" t="str">
        <f>IF($A1186="","",IF(VLOOKUP($A1186,Spiele!$A$2:$D$16,3,FALSE)=$B1186,"H","G"))</f>
        <v/>
      </c>
      <c r="D1186" s="17" t="str">
        <f>IF($B1186="","",IF(VLOOKUP($A1186,Spiele!$A$2:$F$16,3,FALSE)=$B1186,VLOOKUP($A1186,Spiele!$A$2:$F$16,4,FALSE),VLOOKUP($A1186,Spiele!$A$2:$F$16,3,FALSE)))</f>
        <v/>
      </c>
      <c r="E1186" s="18">
        <f>IF(Abschlüsse[[#This Row],[Ergeb]]="ET",0,COUNTIFS($A$2:$A1186,$A1186,$B$2:$B1186,$B1186,$L$2:$L1186,"&lt;&gt;ET"))</f>
        <v>0</v>
      </c>
      <c r="F1186" s="11"/>
      <c r="G1186" s="12"/>
      <c r="H1186" s="18">
        <f>COUNTIFS('Rote Karten'!$A$2:$A$4,$A1186,'Rote Karten'!$D$2:$D$4,"&lt;&gt;"&amp;$B1186,'Rote Karten'!$B$2:$B$4,"&lt;"&amp;$F1186,'Rote Karten'!$C$2:$C$4,"&lt;="&amp;$G1186)-COUNTIFS('Rote Karten'!$A$2:$A$4,$A1186,'Rote Karten'!$D$2:$D$4,$B1186,'Rote Karten'!$B$2:$B$4,"&lt;"&amp;$F1186,'Rote Karten'!$C$2:$C$4,"&lt;="&amp;$G1186)</f>
        <v>0</v>
      </c>
      <c r="I1186" s="17" t="str">
        <f>IF(OR($L1186="Tor",$L1186="ET"),_xlfn.IFNA(IF(VLOOKUP($A1186,Spiele!$A$2:$C$16,3,FALSE)=$B1186,COUNTIFS($L$2:$L1186,"Tor",$B$2:$B1186,$B1186,$A$2:$A1186,$A1186)+COUNTIFS($L$2:$L1186,"ET",$B$2:$B1186,$B1186,$A$2:$A1186,$A1186)&amp;":"&amp;COUNTIFS($L$2:$L1186,"Tor",$B$2:$B1186,"&lt;&gt;"&amp;$B1186,$A$2:$A1186,$A1186)+COUNTIFS($L$2:$L1186,"ET",$B$2:$B1186,"&lt;&gt;"&amp;$B1186,$A$2:$A1186,$A1186),COUNTIFS($L$2:$L1186,"Tor",$B$2:$B1186,"&lt;&gt;"&amp;$B1186,$A$2:$A1186,$A1186)+COUNTIFS($L$2:$L1186,"ET",$B$2:$B1186,"&lt;&gt;"&amp;$B1186,$A$2:$A1186,$A1186)&amp;":"&amp;COUNTIFS($L$2:$L1186,"Tor",$B$2:$B1186,$B1186,$A$2:$A1186,$A1186)+COUNTIFS($L$2:$L1186,"ET",$B$2:$B1186,$B1186,$A$2:$A1186,$A1186)),""),"")</f>
        <v/>
      </c>
      <c r="J1186" s="18" t="str">
        <f>_xlfn.IFNA(IF(VLOOKUP($A1186,Spiele!$A$2:$D$16,3,FALSE)=$B1186,(COUNTIFS($L$1:$L1185,"Tor",$B$1:$B1185,$B1186,$A$1:$A1185,$A1186)+COUNTIFS($L$1:$L1185,"ET",$B$1:$B1185,$B1186,$A$1:$A1185,$A1186))-(COUNTIFS($L$1:$L1185,"Tor",$B$1:$B1185,"&lt;&gt;"&amp;$B1186,$A$1:$A1185,$A1186)+COUNTIFS($L$1:$L1185,"ET",$B$1:$B1185,"&lt;&gt;"&amp;$B1186,$A$1:$A1185,$A1186)),(COUNTIFS($L$1:$L1185,"Tor",$B$1:$B1185,$B1186,$A$1:$A1185,$A1186)+COUNTIFS($L$1:$L1185,"ET",$B$1:$B1185,$B1186,$A$1:$A1185,$A1186))-(COUNTIFS($L$1:$L1185,"Tor",$B$1:$B1185,"&lt;&gt;"&amp;$B1186,$A$1:$A1185,$A1186)+COUNTIFS($L$1:$L1185,"ET",$B$1:$B1185,"&lt;&gt;"&amp;$B1186,$A$1:$A1185,$A1186))),"")</f>
        <v/>
      </c>
      <c r="O1186" s="17"/>
      <c r="AC1186" s="14"/>
      <c r="AD1186" s="14"/>
      <c r="AE1186" s="18"/>
      <c r="AH1186" s="19">
        <f t="shared" si="74"/>
        <v>0</v>
      </c>
      <c r="AI1186" s="19">
        <f t="shared" si="75"/>
        <v>180</v>
      </c>
      <c r="AM1186" s="19">
        <f>IF(Abschlüsse[[#This Row],[Ergeb]]="ET","",SQRT(($AF1186-$AK1186)^2+($AG1186-$AL1186)^2))</f>
        <v>0</v>
      </c>
      <c r="AO1186" s="13"/>
      <c r="AP1186" s="13"/>
      <c r="AQ1186" s="19" t="str">
        <f t="shared" si="76"/>
        <v/>
      </c>
      <c r="AU1186" s="19" t="str">
        <f t="shared" si="77"/>
        <v/>
      </c>
    </row>
    <row r="1187" spans="3:47" ht="25.05" customHeight="1">
      <c r="C1187" s="17" t="str">
        <f>IF($A1187="","",IF(VLOOKUP($A1187,Spiele!$A$2:$D$16,3,FALSE)=$B1187,"H","G"))</f>
        <v/>
      </c>
      <c r="D1187" s="17" t="str">
        <f>IF($B1187="","",IF(VLOOKUP($A1187,Spiele!$A$2:$F$16,3,FALSE)=$B1187,VLOOKUP($A1187,Spiele!$A$2:$F$16,4,FALSE),VLOOKUP($A1187,Spiele!$A$2:$F$16,3,FALSE)))</f>
        <v/>
      </c>
      <c r="E1187" s="18">
        <f>IF(Abschlüsse[[#This Row],[Ergeb]]="ET",0,COUNTIFS($A$2:$A1187,$A1187,$B$2:$B1187,$B1187,$L$2:$L1187,"&lt;&gt;ET"))</f>
        <v>0</v>
      </c>
      <c r="F1187" s="11"/>
      <c r="G1187" s="12"/>
      <c r="H1187" s="18">
        <f>COUNTIFS('Rote Karten'!$A$2:$A$4,$A1187,'Rote Karten'!$D$2:$D$4,"&lt;&gt;"&amp;$B1187,'Rote Karten'!$B$2:$B$4,"&lt;"&amp;$F1187,'Rote Karten'!$C$2:$C$4,"&lt;="&amp;$G1187)-COUNTIFS('Rote Karten'!$A$2:$A$4,$A1187,'Rote Karten'!$D$2:$D$4,$B1187,'Rote Karten'!$B$2:$B$4,"&lt;"&amp;$F1187,'Rote Karten'!$C$2:$C$4,"&lt;="&amp;$G1187)</f>
        <v>0</v>
      </c>
      <c r="I1187" s="17" t="str">
        <f>IF(OR($L1187="Tor",$L1187="ET"),_xlfn.IFNA(IF(VLOOKUP($A1187,Spiele!$A$2:$C$16,3,FALSE)=$B1187,COUNTIFS($L$2:$L1187,"Tor",$B$2:$B1187,$B1187,$A$2:$A1187,$A1187)+COUNTIFS($L$2:$L1187,"ET",$B$2:$B1187,$B1187,$A$2:$A1187,$A1187)&amp;":"&amp;COUNTIFS($L$2:$L1187,"Tor",$B$2:$B1187,"&lt;&gt;"&amp;$B1187,$A$2:$A1187,$A1187)+COUNTIFS($L$2:$L1187,"ET",$B$2:$B1187,"&lt;&gt;"&amp;$B1187,$A$2:$A1187,$A1187),COUNTIFS($L$2:$L1187,"Tor",$B$2:$B1187,"&lt;&gt;"&amp;$B1187,$A$2:$A1187,$A1187)+COUNTIFS($L$2:$L1187,"ET",$B$2:$B1187,"&lt;&gt;"&amp;$B1187,$A$2:$A1187,$A1187)&amp;":"&amp;COUNTIFS($L$2:$L1187,"Tor",$B$2:$B1187,$B1187,$A$2:$A1187,$A1187)+COUNTIFS($L$2:$L1187,"ET",$B$2:$B1187,$B1187,$A$2:$A1187,$A1187)),""),"")</f>
        <v/>
      </c>
      <c r="J1187" s="18" t="str">
        <f>_xlfn.IFNA(IF(VLOOKUP($A1187,Spiele!$A$2:$D$16,3,FALSE)=$B1187,(COUNTIFS($L$1:$L1186,"Tor",$B$1:$B1186,$B1187,$A$1:$A1186,$A1187)+COUNTIFS($L$1:$L1186,"ET",$B$1:$B1186,$B1187,$A$1:$A1186,$A1187))-(COUNTIFS($L$1:$L1186,"Tor",$B$1:$B1186,"&lt;&gt;"&amp;$B1187,$A$1:$A1186,$A1187)+COUNTIFS($L$1:$L1186,"ET",$B$1:$B1186,"&lt;&gt;"&amp;$B1187,$A$1:$A1186,$A1187)),(COUNTIFS($L$1:$L1186,"Tor",$B$1:$B1186,$B1187,$A$1:$A1186,$A1187)+COUNTIFS($L$1:$L1186,"ET",$B$1:$B1186,$B1187,$A$1:$A1186,$A1187))-(COUNTIFS($L$1:$L1186,"Tor",$B$1:$B1186,"&lt;&gt;"&amp;$B1187,$A$1:$A1186,$A1187)+COUNTIFS($L$1:$L1186,"ET",$B$1:$B1186,"&lt;&gt;"&amp;$B1187,$A$1:$A1186,$A1187))),"")</f>
        <v/>
      </c>
      <c r="O1187" s="17"/>
      <c r="AC1187" s="14"/>
      <c r="AD1187" s="14"/>
      <c r="AE1187" s="18"/>
      <c r="AH1187" s="19">
        <f t="shared" si="74"/>
        <v>0</v>
      </c>
      <c r="AI1187" s="19">
        <f t="shared" si="75"/>
        <v>180</v>
      </c>
      <c r="AM1187" s="19">
        <f>IF(Abschlüsse[[#This Row],[Ergeb]]="ET","",SQRT(($AF1187-$AK1187)^2+($AG1187-$AL1187)^2))</f>
        <v>0</v>
      </c>
      <c r="AO1187" s="13"/>
      <c r="AP1187" s="13"/>
      <c r="AQ1187" s="19" t="str">
        <f t="shared" si="76"/>
        <v/>
      </c>
      <c r="AU1187" s="19" t="str">
        <f t="shared" si="77"/>
        <v/>
      </c>
    </row>
    <row r="1188" spans="3:47" ht="25.05" customHeight="1">
      <c r="C1188" s="17" t="str">
        <f>IF($A1188="","",IF(VLOOKUP($A1188,Spiele!$A$2:$D$16,3,FALSE)=$B1188,"H","G"))</f>
        <v/>
      </c>
      <c r="D1188" s="17" t="str">
        <f>IF($B1188="","",IF(VLOOKUP($A1188,Spiele!$A$2:$F$16,3,FALSE)=$B1188,VLOOKUP($A1188,Spiele!$A$2:$F$16,4,FALSE),VLOOKUP($A1188,Spiele!$A$2:$F$16,3,FALSE)))</f>
        <v/>
      </c>
      <c r="E1188" s="18">
        <f>IF(Abschlüsse[[#This Row],[Ergeb]]="ET",0,COUNTIFS($A$2:$A1188,$A1188,$B$2:$B1188,$B1188,$L$2:$L1188,"&lt;&gt;ET"))</f>
        <v>0</v>
      </c>
      <c r="F1188" s="11"/>
      <c r="G1188" s="12"/>
      <c r="H1188" s="18">
        <f>COUNTIFS('Rote Karten'!$A$2:$A$4,$A1188,'Rote Karten'!$D$2:$D$4,"&lt;&gt;"&amp;$B1188,'Rote Karten'!$B$2:$B$4,"&lt;"&amp;$F1188,'Rote Karten'!$C$2:$C$4,"&lt;="&amp;$G1188)-COUNTIFS('Rote Karten'!$A$2:$A$4,$A1188,'Rote Karten'!$D$2:$D$4,$B1188,'Rote Karten'!$B$2:$B$4,"&lt;"&amp;$F1188,'Rote Karten'!$C$2:$C$4,"&lt;="&amp;$G1188)</f>
        <v>0</v>
      </c>
      <c r="I1188" s="17" t="str">
        <f>IF(OR($L1188="Tor",$L1188="ET"),_xlfn.IFNA(IF(VLOOKUP($A1188,Spiele!$A$2:$C$16,3,FALSE)=$B1188,COUNTIFS($L$2:$L1188,"Tor",$B$2:$B1188,$B1188,$A$2:$A1188,$A1188)+COUNTIFS($L$2:$L1188,"ET",$B$2:$B1188,$B1188,$A$2:$A1188,$A1188)&amp;":"&amp;COUNTIFS($L$2:$L1188,"Tor",$B$2:$B1188,"&lt;&gt;"&amp;$B1188,$A$2:$A1188,$A1188)+COUNTIFS($L$2:$L1188,"ET",$B$2:$B1188,"&lt;&gt;"&amp;$B1188,$A$2:$A1188,$A1188),COUNTIFS($L$2:$L1188,"Tor",$B$2:$B1188,"&lt;&gt;"&amp;$B1188,$A$2:$A1188,$A1188)+COUNTIFS($L$2:$L1188,"ET",$B$2:$B1188,"&lt;&gt;"&amp;$B1188,$A$2:$A1188,$A1188)&amp;":"&amp;COUNTIFS($L$2:$L1188,"Tor",$B$2:$B1188,$B1188,$A$2:$A1188,$A1188)+COUNTIFS($L$2:$L1188,"ET",$B$2:$B1188,$B1188,$A$2:$A1188,$A1188)),""),"")</f>
        <v/>
      </c>
      <c r="J1188" s="18" t="str">
        <f>_xlfn.IFNA(IF(VLOOKUP($A1188,Spiele!$A$2:$D$16,3,FALSE)=$B1188,(COUNTIFS($L$1:$L1187,"Tor",$B$1:$B1187,$B1188,$A$1:$A1187,$A1188)+COUNTIFS($L$1:$L1187,"ET",$B$1:$B1187,$B1188,$A$1:$A1187,$A1188))-(COUNTIFS($L$1:$L1187,"Tor",$B$1:$B1187,"&lt;&gt;"&amp;$B1188,$A$1:$A1187,$A1188)+COUNTIFS($L$1:$L1187,"ET",$B$1:$B1187,"&lt;&gt;"&amp;$B1188,$A$1:$A1187,$A1188)),(COUNTIFS($L$1:$L1187,"Tor",$B$1:$B1187,$B1188,$A$1:$A1187,$A1188)+COUNTIFS($L$1:$L1187,"ET",$B$1:$B1187,$B1188,$A$1:$A1187,$A1188))-(COUNTIFS($L$1:$L1187,"Tor",$B$1:$B1187,"&lt;&gt;"&amp;$B1188,$A$1:$A1187,$A1188)+COUNTIFS($L$1:$L1187,"ET",$B$1:$B1187,"&lt;&gt;"&amp;$B1188,$A$1:$A1187,$A1188))),"")</f>
        <v/>
      </c>
      <c r="O1188" s="17"/>
      <c r="AC1188" s="14"/>
      <c r="AD1188" s="14"/>
      <c r="AE1188" s="18"/>
      <c r="AH1188" s="19">
        <f t="shared" si="74"/>
        <v>0</v>
      </c>
      <c r="AI1188" s="19">
        <f t="shared" si="75"/>
        <v>180</v>
      </c>
      <c r="AM1188" s="19">
        <f>IF(Abschlüsse[[#This Row],[Ergeb]]="ET","",SQRT(($AF1188-$AK1188)^2+($AG1188-$AL1188)^2))</f>
        <v>0</v>
      </c>
      <c r="AO1188" s="13"/>
      <c r="AP1188" s="13"/>
      <c r="AQ1188" s="19" t="str">
        <f t="shared" si="76"/>
        <v/>
      </c>
      <c r="AU1188" s="19" t="str">
        <f t="shared" si="77"/>
        <v/>
      </c>
    </row>
    <row r="1189" spans="3:47" ht="25.05" customHeight="1">
      <c r="C1189" s="17" t="str">
        <f>IF($A1189="","",IF(VLOOKUP($A1189,Spiele!$A$2:$D$16,3,FALSE)=$B1189,"H","G"))</f>
        <v/>
      </c>
      <c r="D1189" s="17" t="str">
        <f>IF($B1189="","",IF(VLOOKUP($A1189,Spiele!$A$2:$F$16,3,FALSE)=$B1189,VLOOKUP($A1189,Spiele!$A$2:$F$16,4,FALSE),VLOOKUP($A1189,Spiele!$A$2:$F$16,3,FALSE)))</f>
        <v/>
      </c>
      <c r="E1189" s="18">
        <f>IF(Abschlüsse[[#This Row],[Ergeb]]="ET",0,COUNTIFS($A$2:$A1189,$A1189,$B$2:$B1189,$B1189,$L$2:$L1189,"&lt;&gt;ET"))</f>
        <v>0</v>
      </c>
      <c r="F1189" s="11"/>
      <c r="G1189" s="12"/>
      <c r="H1189" s="18">
        <f>COUNTIFS('Rote Karten'!$A$2:$A$4,$A1189,'Rote Karten'!$D$2:$D$4,"&lt;&gt;"&amp;$B1189,'Rote Karten'!$B$2:$B$4,"&lt;"&amp;$F1189,'Rote Karten'!$C$2:$C$4,"&lt;="&amp;$G1189)-COUNTIFS('Rote Karten'!$A$2:$A$4,$A1189,'Rote Karten'!$D$2:$D$4,$B1189,'Rote Karten'!$B$2:$B$4,"&lt;"&amp;$F1189,'Rote Karten'!$C$2:$C$4,"&lt;="&amp;$G1189)</f>
        <v>0</v>
      </c>
      <c r="I1189" s="17" t="str">
        <f>IF(OR($L1189="Tor",$L1189="ET"),_xlfn.IFNA(IF(VLOOKUP($A1189,Spiele!$A$2:$C$16,3,FALSE)=$B1189,COUNTIFS($L$2:$L1189,"Tor",$B$2:$B1189,$B1189,$A$2:$A1189,$A1189)+COUNTIFS($L$2:$L1189,"ET",$B$2:$B1189,$B1189,$A$2:$A1189,$A1189)&amp;":"&amp;COUNTIFS($L$2:$L1189,"Tor",$B$2:$B1189,"&lt;&gt;"&amp;$B1189,$A$2:$A1189,$A1189)+COUNTIFS($L$2:$L1189,"ET",$B$2:$B1189,"&lt;&gt;"&amp;$B1189,$A$2:$A1189,$A1189),COUNTIFS($L$2:$L1189,"Tor",$B$2:$B1189,"&lt;&gt;"&amp;$B1189,$A$2:$A1189,$A1189)+COUNTIFS($L$2:$L1189,"ET",$B$2:$B1189,"&lt;&gt;"&amp;$B1189,$A$2:$A1189,$A1189)&amp;":"&amp;COUNTIFS($L$2:$L1189,"Tor",$B$2:$B1189,$B1189,$A$2:$A1189,$A1189)+COUNTIFS($L$2:$L1189,"ET",$B$2:$B1189,$B1189,$A$2:$A1189,$A1189)),""),"")</f>
        <v/>
      </c>
      <c r="J1189" s="18" t="str">
        <f>_xlfn.IFNA(IF(VLOOKUP($A1189,Spiele!$A$2:$D$16,3,FALSE)=$B1189,(COUNTIFS($L$1:$L1188,"Tor",$B$1:$B1188,$B1189,$A$1:$A1188,$A1189)+COUNTIFS($L$1:$L1188,"ET",$B$1:$B1188,$B1189,$A$1:$A1188,$A1189))-(COUNTIFS($L$1:$L1188,"Tor",$B$1:$B1188,"&lt;&gt;"&amp;$B1189,$A$1:$A1188,$A1189)+COUNTIFS($L$1:$L1188,"ET",$B$1:$B1188,"&lt;&gt;"&amp;$B1189,$A$1:$A1188,$A1189)),(COUNTIFS($L$1:$L1188,"Tor",$B$1:$B1188,$B1189,$A$1:$A1188,$A1189)+COUNTIFS($L$1:$L1188,"ET",$B$1:$B1188,$B1189,$A$1:$A1188,$A1189))-(COUNTIFS($L$1:$L1188,"Tor",$B$1:$B1188,"&lt;&gt;"&amp;$B1189,$A$1:$A1188,$A1189)+COUNTIFS($L$1:$L1188,"ET",$B$1:$B1188,"&lt;&gt;"&amp;$B1189,$A$1:$A1188,$A1189))),"")</f>
        <v/>
      </c>
      <c r="O1189" s="17"/>
      <c r="AC1189" s="14"/>
      <c r="AD1189" s="14"/>
      <c r="AE1189" s="18"/>
      <c r="AH1189" s="19">
        <f t="shared" si="74"/>
        <v>0</v>
      </c>
      <c r="AI1189" s="19">
        <f t="shared" si="75"/>
        <v>180</v>
      </c>
      <c r="AM1189" s="19">
        <f>IF(Abschlüsse[[#This Row],[Ergeb]]="ET","",SQRT(($AF1189-$AK1189)^2+($AG1189-$AL1189)^2))</f>
        <v>0</v>
      </c>
      <c r="AO1189" s="13"/>
      <c r="AP1189" s="13"/>
      <c r="AQ1189" s="19" t="str">
        <f t="shared" si="76"/>
        <v/>
      </c>
      <c r="AU1189" s="19" t="str">
        <f t="shared" si="77"/>
        <v/>
      </c>
    </row>
    <row r="1190" spans="3:47" ht="25.05" customHeight="1">
      <c r="C1190" s="17" t="str">
        <f>IF($A1190="","",IF(VLOOKUP($A1190,Spiele!$A$2:$D$16,3,FALSE)=$B1190,"H","G"))</f>
        <v/>
      </c>
      <c r="D1190" s="17" t="str">
        <f>IF($B1190="","",IF(VLOOKUP($A1190,Spiele!$A$2:$F$16,3,FALSE)=$B1190,VLOOKUP($A1190,Spiele!$A$2:$F$16,4,FALSE),VLOOKUP($A1190,Spiele!$A$2:$F$16,3,FALSE)))</f>
        <v/>
      </c>
      <c r="E1190" s="18">
        <f>IF(Abschlüsse[[#This Row],[Ergeb]]="ET",0,COUNTIFS($A$2:$A1190,$A1190,$B$2:$B1190,$B1190,$L$2:$L1190,"&lt;&gt;ET"))</f>
        <v>0</v>
      </c>
      <c r="F1190" s="11"/>
      <c r="G1190" s="12"/>
      <c r="H1190" s="18">
        <f>COUNTIFS('Rote Karten'!$A$2:$A$4,$A1190,'Rote Karten'!$D$2:$D$4,"&lt;&gt;"&amp;$B1190,'Rote Karten'!$B$2:$B$4,"&lt;"&amp;$F1190,'Rote Karten'!$C$2:$C$4,"&lt;="&amp;$G1190)-COUNTIFS('Rote Karten'!$A$2:$A$4,$A1190,'Rote Karten'!$D$2:$D$4,$B1190,'Rote Karten'!$B$2:$B$4,"&lt;"&amp;$F1190,'Rote Karten'!$C$2:$C$4,"&lt;="&amp;$G1190)</f>
        <v>0</v>
      </c>
      <c r="I1190" s="17" t="str">
        <f>IF(OR($L1190="Tor",$L1190="ET"),_xlfn.IFNA(IF(VLOOKUP($A1190,Spiele!$A$2:$C$16,3,FALSE)=$B1190,COUNTIFS($L$2:$L1190,"Tor",$B$2:$B1190,$B1190,$A$2:$A1190,$A1190)+COUNTIFS($L$2:$L1190,"ET",$B$2:$B1190,$B1190,$A$2:$A1190,$A1190)&amp;":"&amp;COUNTIFS($L$2:$L1190,"Tor",$B$2:$B1190,"&lt;&gt;"&amp;$B1190,$A$2:$A1190,$A1190)+COUNTIFS($L$2:$L1190,"ET",$B$2:$B1190,"&lt;&gt;"&amp;$B1190,$A$2:$A1190,$A1190),COUNTIFS($L$2:$L1190,"Tor",$B$2:$B1190,"&lt;&gt;"&amp;$B1190,$A$2:$A1190,$A1190)+COUNTIFS($L$2:$L1190,"ET",$B$2:$B1190,"&lt;&gt;"&amp;$B1190,$A$2:$A1190,$A1190)&amp;":"&amp;COUNTIFS($L$2:$L1190,"Tor",$B$2:$B1190,$B1190,$A$2:$A1190,$A1190)+COUNTIFS($L$2:$L1190,"ET",$B$2:$B1190,$B1190,$A$2:$A1190,$A1190)),""),"")</f>
        <v/>
      </c>
      <c r="J1190" s="18" t="str">
        <f>_xlfn.IFNA(IF(VLOOKUP($A1190,Spiele!$A$2:$D$16,3,FALSE)=$B1190,(COUNTIFS($L$1:$L1189,"Tor",$B$1:$B1189,$B1190,$A$1:$A1189,$A1190)+COUNTIFS($L$1:$L1189,"ET",$B$1:$B1189,$B1190,$A$1:$A1189,$A1190))-(COUNTIFS($L$1:$L1189,"Tor",$B$1:$B1189,"&lt;&gt;"&amp;$B1190,$A$1:$A1189,$A1190)+COUNTIFS($L$1:$L1189,"ET",$B$1:$B1189,"&lt;&gt;"&amp;$B1190,$A$1:$A1189,$A1190)),(COUNTIFS($L$1:$L1189,"Tor",$B$1:$B1189,$B1190,$A$1:$A1189,$A1190)+COUNTIFS($L$1:$L1189,"ET",$B$1:$B1189,$B1190,$A$1:$A1189,$A1190))-(COUNTIFS($L$1:$L1189,"Tor",$B$1:$B1189,"&lt;&gt;"&amp;$B1190,$A$1:$A1189,$A1190)+COUNTIFS($L$1:$L1189,"ET",$B$1:$B1189,"&lt;&gt;"&amp;$B1190,$A$1:$A1189,$A1190))),"")</f>
        <v/>
      </c>
      <c r="O1190" s="17"/>
      <c r="AC1190" s="14"/>
      <c r="AD1190" s="14"/>
      <c r="AE1190" s="18"/>
      <c r="AH1190" s="19">
        <f t="shared" si="74"/>
        <v>0</v>
      </c>
      <c r="AI1190" s="19">
        <f t="shared" si="75"/>
        <v>180</v>
      </c>
      <c r="AM1190" s="19">
        <f>IF(Abschlüsse[[#This Row],[Ergeb]]="ET","",SQRT(($AF1190-$AK1190)^2+($AG1190-$AL1190)^2))</f>
        <v>0</v>
      </c>
      <c r="AO1190" s="13"/>
      <c r="AP1190" s="13"/>
      <c r="AQ1190" s="19" t="str">
        <f t="shared" si="76"/>
        <v/>
      </c>
      <c r="AU1190" s="19" t="str">
        <f t="shared" si="77"/>
        <v/>
      </c>
    </row>
    <row r="1191" spans="3:47" ht="25.05" customHeight="1">
      <c r="C1191" s="17" t="str">
        <f>IF($A1191="","",IF(VLOOKUP($A1191,Spiele!$A$2:$D$16,3,FALSE)=$B1191,"H","G"))</f>
        <v/>
      </c>
      <c r="D1191" s="17" t="str">
        <f>IF($B1191="","",IF(VLOOKUP($A1191,Spiele!$A$2:$F$16,3,FALSE)=$B1191,VLOOKUP($A1191,Spiele!$A$2:$F$16,4,FALSE),VLOOKUP($A1191,Spiele!$A$2:$F$16,3,FALSE)))</f>
        <v/>
      </c>
      <c r="E1191" s="18">
        <f>IF(Abschlüsse[[#This Row],[Ergeb]]="ET",0,COUNTIFS($A$2:$A1191,$A1191,$B$2:$B1191,$B1191,$L$2:$L1191,"&lt;&gt;ET"))</f>
        <v>0</v>
      </c>
      <c r="F1191" s="11"/>
      <c r="G1191" s="12"/>
      <c r="H1191" s="18">
        <f>COUNTIFS('Rote Karten'!$A$2:$A$4,$A1191,'Rote Karten'!$D$2:$D$4,"&lt;&gt;"&amp;$B1191,'Rote Karten'!$B$2:$B$4,"&lt;"&amp;$F1191,'Rote Karten'!$C$2:$C$4,"&lt;="&amp;$G1191)-COUNTIFS('Rote Karten'!$A$2:$A$4,$A1191,'Rote Karten'!$D$2:$D$4,$B1191,'Rote Karten'!$B$2:$B$4,"&lt;"&amp;$F1191,'Rote Karten'!$C$2:$C$4,"&lt;="&amp;$G1191)</f>
        <v>0</v>
      </c>
      <c r="I1191" s="17" t="str">
        <f>IF(OR($L1191="Tor",$L1191="ET"),_xlfn.IFNA(IF(VLOOKUP($A1191,Spiele!$A$2:$C$16,3,FALSE)=$B1191,COUNTIFS($L$2:$L1191,"Tor",$B$2:$B1191,$B1191,$A$2:$A1191,$A1191)+COUNTIFS($L$2:$L1191,"ET",$B$2:$B1191,$B1191,$A$2:$A1191,$A1191)&amp;":"&amp;COUNTIFS($L$2:$L1191,"Tor",$B$2:$B1191,"&lt;&gt;"&amp;$B1191,$A$2:$A1191,$A1191)+COUNTIFS($L$2:$L1191,"ET",$B$2:$B1191,"&lt;&gt;"&amp;$B1191,$A$2:$A1191,$A1191),COUNTIFS($L$2:$L1191,"Tor",$B$2:$B1191,"&lt;&gt;"&amp;$B1191,$A$2:$A1191,$A1191)+COUNTIFS($L$2:$L1191,"ET",$B$2:$B1191,"&lt;&gt;"&amp;$B1191,$A$2:$A1191,$A1191)&amp;":"&amp;COUNTIFS($L$2:$L1191,"Tor",$B$2:$B1191,$B1191,$A$2:$A1191,$A1191)+COUNTIFS($L$2:$L1191,"ET",$B$2:$B1191,$B1191,$A$2:$A1191,$A1191)),""),"")</f>
        <v/>
      </c>
      <c r="J1191" s="18" t="str">
        <f>_xlfn.IFNA(IF(VLOOKUP($A1191,Spiele!$A$2:$D$16,3,FALSE)=$B1191,(COUNTIFS($L$1:$L1190,"Tor",$B$1:$B1190,$B1191,$A$1:$A1190,$A1191)+COUNTIFS($L$1:$L1190,"ET",$B$1:$B1190,$B1191,$A$1:$A1190,$A1191))-(COUNTIFS($L$1:$L1190,"Tor",$B$1:$B1190,"&lt;&gt;"&amp;$B1191,$A$1:$A1190,$A1191)+COUNTIFS($L$1:$L1190,"ET",$B$1:$B1190,"&lt;&gt;"&amp;$B1191,$A$1:$A1190,$A1191)),(COUNTIFS($L$1:$L1190,"Tor",$B$1:$B1190,$B1191,$A$1:$A1190,$A1191)+COUNTIFS($L$1:$L1190,"ET",$B$1:$B1190,$B1191,$A$1:$A1190,$A1191))-(COUNTIFS($L$1:$L1190,"Tor",$B$1:$B1190,"&lt;&gt;"&amp;$B1191,$A$1:$A1190,$A1191)+COUNTIFS($L$1:$L1190,"ET",$B$1:$B1190,"&lt;&gt;"&amp;$B1191,$A$1:$A1190,$A1191))),"")</f>
        <v/>
      </c>
      <c r="O1191" s="17"/>
      <c r="AC1191" s="14"/>
      <c r="AD1191" s="14"/>
      <c r="AE1191" s="18"/>
      <c r="AH1191" s="19">
        <f t="shared" si="74"/>
        <v>0</v>
      </c>
      <c r="AI1191" s="19">
        <f t="shared" si="75"/>
        <v>180</v>
      </c>
      <c r="AM1191" s="19">
        <f>IF(Abschlüsse[[#This Row],[Ergeb]]="ET","",SQRT(($AF1191-$AK1191)^2+($AG1191-$AL1191)^2))</f>
        <v>0</v>
      </c>
      <c r="AO1191" s="13"/>
      <c r="AP1191" s="13"/>
      <c r="AQ1191" s="19" t="str">
        <f t="shared" si="76"/>
        <v/>
      </c>
      <c r="AU1191" s="19" t="str">
        <f t="shared" si="77"/>
        <v/>
      </c>
    </row>
    <row r="1192" spans="3:47" ht="25.05" customHeight="1">
      <c r="C1192" s="17" t="str">
        <f>IF($A1192="","",IF(VLOOKUP($A1192,Spiele!$A$2:$D$16,3,FALSE)=$B1192,"H","G"))</f>
        <v/>
      </c>
      <c r="D1192" s="17" t="str">
        <f>IF($B1192="","",IF(VLOOKUP($A1192,Spiele!$A$2:$F$16,3,FALSE)=$B1192,VLOOKUP($A1192,Spiele!$A$2:$F$16,4,FALSE),VLOOKUP($A1192,Spiele!$A$2:$F$16,3,FALSE)))</f>
        <v/>
      </c>
      <c r="E1192" s="18">
        <f>IF(Abschlüsse[[#This Row],[Ergeb]]="ET",0,COUNTIFS($A$2:$A1192,$A1192,$B$2:$B1192,$B1192,$L$2:$L1192,"&lt;&gt;ET"))</f>
        <v>0</v>
      </c>
      <c r="F1192" s="11"/>
      <c r="G1192" s="12"/>
      <c r="H1192" s="18">
        <f>COUNTIFS('Rote Karten'!$A$2:$A$4,$A1192,'Rote Karten'!$D$2:$D$4,"&lt;&gt;"&amp;$B1192,'Rote Karten'!$B$2:$B$4,"&lt;"&amp;$F1192,'Rote Karten'!$C$2:$C$4,"&lt;="&amp;$G1192)-COUNTIFS('Rote Karten'!$A$2:$A$4,$A1192,'Rote Karten'!$D$2:$D$4,$B1192,'Rote Karten'!$B$2:$B$4,"&lt;"&amp;$F1192,'Rote Karten'!$C$2:$C$4,"&lt;="&amp;$G1192)</f>
        <v>0</v>
      </c>
      <c r="I1192" s="17" t="str">
        <f>IF(OR($L1192="Tor",$L1192="ET"),_xlfn.IFNA(IF(VLOOKUP($A1192,Spiele!$A$2:$C$16,3,FALSE)=$B1192,COUNTIFS($L$2:$L1192,"Tor",$B$2:$B1192,$B1192,$A$2:$A1192,$A1192)+COUNTIFS($L$2:$L1192,"ET",$B$2:$B1192,$B1192,$A$2:$A1192,$A1192)&amp;":"&amp;COUNTIFS($L$2:$L1192,"Tor",$B$2:$B1192,"&lt;&gt;"&amp;$B1192,$A$2:$A1192,$A1192)+COUNTIFS($L$2:$L1192,"ET",$B$2:$B1192,"&lt;&gt;"&amp;$B1192,$A$2:$A1192,$A1192),COUNTIFS($L$2:$L1192,"Tor",$B$2:$B1192,"&lt;&gt;"&amp;$B1192,$A$2:$A1192,$A1192)+COUNTIFS($L$2:$L1192,"ET",$B$2:$B1192,"&lt;&gt;"&amp;$B1192,$A$2:$A1192,$A1192)&amp;":"&amp;COUNTIFS($L$2:$L1192,"Tor",$B$2:$B1192,$B1192,$A$2:$A1192,$A1192)+COUNTIFS($L$2:$L1192,"ET",$B$2:$B1192,$B1192,$A$2:$A1192,$A1192)),""),"")</f>
        <v/>
      </c>
      <c r="J1192" s="18" t="str">
        <f>_xlfn.IFNA(IF(VLOOKUP($A1192,Spiele!$A$2:$D$16,3,FALSE)=$B1192,(COUNTIFS($L$1:$L1191,"Tor",$B$1:$B1191,$B1192,$A$1:$A1191,$A1192)+COUNTIFS($L$1:$L1191,"ET",$B$1:$B1191,$B1192,$A$1:$A1191,$A1192))-(COUNTIFS($L$1:$L1191,"Tor",$B$1:$B1191,"&lt;&gt;"&amp;$B1192,$A$1:$A1191,$A1192)+COUNTIFS($L$1:$L1191,"ET",$B$1:$B1191,"&lt;&gt;"&amp;$B1192,$A$1:$A1191,$A1192)),(COUNTIFS($L$1:$L1191,"Tor",$B$1:$B1191,$B1192,$A$1:$A1191,$A1192)+COUNTIFS($L$1:$L1191,"ET",$B$1:$B1191,$B1192,$A$1:$A1191,$A1192))-(COUNTIFS($L$1:$L1191,"Tor",$B$1:$B1191,"&lt;&gt;"&amp;$B1192,$A$1:$A1191,$A1192)+COUNTIFS($L$1:$L1191,"ET",$B$1:$B1191,"&lt;&gt;"&amp;$B1192,$A$1:$A1191,$A1192))),"")</f>
        <v/>
      </c>
      <c r="O1192" s="17"/>
      <c r="AC1192" s="14"/>
      <c r="AD1192" s="14"/>
      <c r="AE1192" s="18"/>
      <c r="AH1192" s="19">
        <f t="shared" si="74"/>
        <v>0</v>
      </c>
      <c r="AI1192" s="19">
        <f t="shared" si="75"/>
        <v>180</v>
      </c>
      <c r="AM1192" s="19">
        <f>IF(Abschlüsse[[#This Row],[Ergeb]]="ET","",SQRT(($AF1192-$AK1192)^2+($AG1192-$AL1192)^2))</f>
        <v>0</v>
      </c>
      <c r="AO1192" s="13"/>
      <c r="AP1192" s="13"/>
      <c r="AQ1192" s="19" t="str">
        <f t="shared" si="76"/>
        <v/>
      </c>
      <c r="AU1192" s="19" t="str">
        <f t="shared" si="77"/>
        <v/>
      </c>
    </row>
    <row r="1193" spans="3:47" ht="25.05" customHeight="1">
      <c r="C1193" s="17" t="str">
        <f>IF($A1193="","",IF(VLOOKUP($A1193,Spiele!$A$2:$D$16,3,FALSE)=$B1193,"H","G"))</f>
        <v/>
      </c>
      <c r="D1193" s="17" t="str">
        <f>IF($B1193="","",IF(VLOOKUP($A1193,Spiele!$A$2:$F$16,3,FALSE)=$B1193,VLOOKUP($A1193,Spiele!$A$2:$F$16,4,FALSE),VLOOKUP($A1193,Spiele!$A$2:$F$16,3,FALSE)))</f>
        <v/>
      </c>
      <c r="E1193" s="18">
        <f>IF(Abschlüsse[[#This Row],[Ergeb]]="ET",0,COUNTIFS($A$2:$A1193,$A1193,$B$2:$B1193,$B1193,$L$2:$L1193,"&lt;&gt;ET"))</f>
        <v>0</v>
      </c>
      <c r="F1193" s="11"/>
      <c r="G1193" s="12"/>
      <c r="H1193" s="18">
        <f>COUNTIFS('Rote Karten'!$A$2:$A$4,$A1193,'Rote Karten'!$D$2:$D$4,"&lt;&gt;"&amp;$B1193,'Rote Karten'!$B$2:$B$4,"&lt;"&amp;$F1193,'Rote Karten'!$C$2:$C$4,"&lt;="&amp;$G1193)-COUNTIFS('Rote Karten'!$A$2:$A$4,$A1193,'Rote Karten'!$D$2:$D$4,$B1193,'Rote Karten'!$B$2:$B$4,"&lt;"&amp;$F1193,'Rote Karten'!$C$2:$C$4,"&lt;="&amp;$G1193)</f>
        <v>0</v>
      </c>
      <c r="I1193" s="17" t="str">
        <f>IF(OR($L1193="Tor",$L1193="ET"),_xlfn.IFNA(IF(VLOOKUP($A1193,Spiele!$A$2:$C$16,3,FALSE)=$B1193,COUNTIFS($L$2:$L1193,"Tor",$B$2:$B1193,$B1193,$A$2:$A1193,$A1193)+COUNTIFS($L$2:$L1193,"ET",$B$2:$B1193,$B1193,$A$2:$A1193,$A1193)&amp;":"&amp;COUNTIFS($L$2:$L1193,"Tor",$B$2:$B1193,"&lt;&gt;"&amp;$B1193,$A$2:$A1193,$A1193)+COUNTIFS($L$2:$L1193,"ET",$B$2:$B1193,"&lt;&gt;"&amp;$B1193,$A$2:$A1193,$A1193),COUNTIFS($L$2:$L1193,"Tor",$B$2:$B1193,"&lt;&gt;"&amp;$B1193,$A$2:$A1193,$A1193)+COUNTIFS($L$2:$L1193,"ET",$B$2:$B1193,"&lt;&gt;"&amp;$B1193,$A$2:$A1193,$A1193)&amp;":"&amp;COUNTIFS($L$2:$L1193,"Tor",$B$2:$B1193,$B1193,$A$2:$A1193,$A1193)+COUNTIFS($L$2:$L1193,"ET",$B$2:$B1193,$B1193,$A$2:$A1193,$A1193)),""),"")</f>
        <v/>
      </c>
      <c r="J1193" s="18" t="str">
        <f>_xlfn.IFNA(IF(VLOOKUP($A1193,Spiele!$A$2:$D$16,3,FALSE)=$B1193,(COUNTIFS($L$1:$L1192,"Tor",$B$1:$B1192,$B1193,$A$1:$A1192,$A1193)+COUNTIFS($L$1:$L1192,"ET",$B$1:$B1192,$B1193,$A$1:$A1192,$A1193))-(COUNTIFS($L$1:$L1192,"Tor",$B$1:$B1192,"&lt;&gt;"&amp;$B1193,$A$1:$A1192,$A1193)+COUNTIFS($L$1:$L1192,"ET",$B$1:$B1192,"&lt;&gt;"&amp;$B1193,$A$1:$A1192,$A1193)),(COUNTIFS($L$1:$L1192,"Tor",$B$1:$B1192,$B1193,$A$1:$A1192,$A1193)+COUNTIFS($L$1:$L1192,"ET",$B$1:$B1192,$B1193,$A$1:$A1192,$A1193))-(COUNTIFS($L$1:$L1192,"Tor",$B$1:$B1192,"&lt;&gt;"&amp;$B1193,$A$1:$A1192,$A1193)+COUNTIFS($L$1:$L1192,"ET",$B$1:$B1192,"&lt;&gt;"&amp;$B1193,$A$1:$A1192,$A1193))),"")</f>
        <v/>
      </c>
      <c r="O1193" s="17"/>
      <c r="AC1193" s="14"/>
      <c r="AD1193" s="14"/>
      <c r="AE1193" s="18"/>
      <c r="AH1193" s="19">
        <f t="shared" si="74"/>
        <v>0</v>
      </c>
      <c r="AI1193" s="19">
        <f t="shared" si="75"/>
        <v>180</v>
      </c>
      <c r="AM1193" s="19">
        <f>IF(Abschlüsse[[#This Row],[Ergeb]]="ET","",SQRT(($AF1193-$AK1193)^2+($AG1193-$AL1193)^2))</f>
        <v>0</v>
      </c>
      <c r="AO1193" s="13"/>
      <c r="AP1193" s="13"/>
      <c r="AQ1193" s="19" t="str">
        <f t="shared" si="76"/>
        <v/>
      </c>
      <c r="AU1193" s="19" t="str">
        <f t="shared" si="77"/>
        <v/>
      </c>
    </row>
    <row r="1194" spans="3:47" ht="25.05" customHeight="1">
      <c r="C1194" s="17" t="str">
        <f>IF($A1194="","",IF(VLOOKUP($A1194,Spiele!$A$2:$D$16,3,FALSE)=$B1194,"H","G"))</f>
        <v/>
      </c>
      <c r="D1194" s="17" t="str">
        <f>IF($B1194="","",IF(VLOOKUP($A1194,Spiele!$A$2:$F$16,3,FALSE)=$B1194,VLOOKUP($A1194,Spiele!$A$2:$F$16,4,FALSE),VLOOKUP($A1194,Spiele!$A$2:$F$16,3,FALSE)))</f>
        <v/>
      </c>
      <c r="E1194" s="18">
        <f>IF(Abschlüsse[[#This Row],[Ergeb]]="ET",0,COUNTIFS($A$2:$A1194,$A1194,$B$2:$B1194,$B1194,$L$2:$L1194,"&lt;&gt;ET"))</f>
        <v>0</v>
      </c>
      <c r="F1194" s="11"/>
      <c r="G1194" s="12"/>
      <c r="H1194" s="18">
        <f>COUNTIFS('Rote Karten'!$A$2:$A$4,$A1194,'Rote Karten'!$D$2:$D$4,"&lt;&gt;"&amp;$B1194,'Rote Karten'!$B$2:$B$4,"&lt;"&amp;$F1194,'Rote Karten'!$C$2:$C$4,"&lt;="&amp;$G1194)-COUNTIFS('Rote Karten'!$A$2:$A$4,$A1194,'Rote Karten'!$D$2:$D$4,$B1194,'Rote Karten'!$B$2:$B$4,"&lt;"&amp;$F1194,'Rote Karten'!$C$2:$C$4,"&lt;="&amp;$G1194)</f>
        <v>0</v>
      </c>
      <c r="I1194" s="17" t="str">
        <f>IF(OR($L1194="Tor",$L1194="ET"),_xlfn.IFNA(IF(VLOOKUP($A1194,Spiele!$A$2:$C$16,3,FALSE)=$B1194,COUNTIFS($L$2:$L1194,"Tor",$B$2:$B1194,$B1194,$A$2:$A1194,$A1194)+COUNTIFS($L$2:$L1194,"ET",$B$2:$B1194,$B1194,$A$2:$A1194,$A1194)&amp;":"&amp;COUNTIFS($L$2:$L1194,"Tor",$B$2:$B1194,"&lt;&gt;"&amp;$B1194,$A$2:$A1194,$A1194)+COUNTIFS($L$2:$L1194,"ET",$B$2:$B1194,"&lt;&gt;"&amp;$B1194,$A$2:$A1194,$A1194),COUNTIFS($L$2:$L1194,"Tor",$B$2:$B1194,"&lt;&gt;"&amp;$B1194,$A$2:$A1194,$A1194)+COUNTIFS($L$2:$L1194,"ET",$B$2:$B1194,"&lt;&gt;"&amp;$B1194,$A$2:$A1194,$A1194)&amp;":"&amp;COUNTIFS($L$2:$L1194,"Tor",$B$2:$B1194,$B1194,$A$2:$A1194,$A1194)+COUNTIFS($L$2:$L1194,"ET",$B$2:$B1194,$B1194,$A$2:$A1194,$A1194)),""),"")</f>
        <v/>
      </c>
      <c r="J1194" s="18" t="str">
        <f>_xlfn.IFNA(IF(VLOOKUP($A1194,Spiele!$A$2:$D$16,3,FALSE)=$B1194,(COUNTIFS($L$1:$L1193,"Tor",$B$1:$B1193,$B1194,$A$1:$A1193,$A1194)+COUNTIFS($L$1:$L1193,"ET",$B$1:$B1193,$B1194,$A$1:$A1193,$A1194))-(COUNTIFS($L$1:$L1193,"Tor",$B$1:$B1193,"&lt;&gt;"&amp;$B1194,$A$1:$A1193,$A1194)+COUNTIFS($L$1:$L1193,"ET",$B$1:$B1193,"&lt;&gt;"&amp;$B1194,$A$1:$A1193,$A1194)),(COUNTIFS($L$1:$L1193,"Tor",$B$1:$B1193,$B1194,$A$1:$A1193,$A1194)+COUNTIFS($L$1:$L1193,"ET",$B$1:$B1193,$B1194,$A$1:$A1193,$A1194))-(COUNTIFS($L$1:$L1193,"Tor",$B$1:$B1193,"&lt;&gt;"&amp;$B1194,$A$1:$A1193,$A1194)+COUNTIFS($L$1:$L1193,"ET",$B$1:$B1193,"&lt;&gt;"&amp;$B1194,$A$1:$A1193,$A1194))),"")</f>
        <v/>
      </c>
      <c r="O1194" s="17"/>
      <c r="AC1194" s="14"/>
      <c r="AD1194" s="14"/>
      <c r="AE1194" s="18"/>
      <c r="AH1194" s="19">
        <f t="shared" si="74"/>
        <v>0</v>
      </c>
      <c r="AI1194" s="19">
        <f t="shared" si="75"/>
        <v>180</v>
      </c>
      <c r="AM1194" s="19">
        <f>IF(Abschlüsse[[#This Row],[Ergeb]]="ET","",SQRT(($AF1194-$AK1194)^2+($AG1194-$AL1194)^2))</f>
        <v>0</v>
      </c>
      <c r="AO1194" s="13"/>
      <c r="AP1194" s="13"/>
      <c r="AQ1194" s="19" t="str">
        <f t="shared" si="76"/>
        <v/>
      </c>
      <c r="AU1194" s="19" t="str">
        <f t="shared" si="77"/>
        <v/>
      </c>
    </row>
    <row r="1195" spans="3:47" ht="25.05" customHeight="1">
      <c r="C1195" s="17" t="str">
        <f>IF($A1195="","",IF(VLOOKUP($A1195,Spiele!$A$2:$D$16,3,FALSE)=$B1195,"H","G"))</f>
        <v/>
      </c>
      <c r="D1195" s="17" t="str">
        <f>IF($B1195="","",IF(VLOOKUP($A1195,Spiele!$A$2:$F$16,3,FALSE)=$B1195,VLOOKUP($A1195,Spiele!$A$2:$F$16,4,FALSE),VLOOKUP($A1195,Spiele!$A$2:$F$16,3,FALSE)))</f>
        <v/>
      </c>
      <c r="E1195" s="18">
        <f>IF(Abschlüsse[[#This Row],[Ergeb]]="ET",0,COUNTIFS($A$2:$A1195,$A1195,$B$2:$B1195,$B1195,$L$2:$L1195,"&lt;&gt;ET"))</f>
        <v>0</v>
      </c>
      <c r="F1195" s="11"/>
      <c r="G1195" s="12"/>
      <c r="H1195" s="18">
        <f>COUNTIFS('Rote Karten'!$A$2:$A$4,$A1195,'Rote Karten'!$D$2:$D$4,"&lt;&gt;"&amp;$B1195,'Rote Karten'!$B$2:$B$4,"&lt;"&amp;$F1195,'Rote Karten'!$C$2:$C$4,"&lt;="&amp;$G1195)-COUNTIFS('Rote Karten'!$A$2:$A$4,$A1195,'Rote Karten'!$D$2:$D$4,$B1195,'Rote Karten'!$B$2:$B$4,"&lt;"&amp;$F1195,'Rote Karten'!$C$2:$C$4,"&lt;="&amp;$G1195)</f>
        <v>0</v>
      </c>
      <c r="I1195" s="17" t="str">
        <f>IF(OR($L1195="Tor",$L1195="ET"),_xlfn.IFNA(IF(VLOOKUP($A1195,Spiele!$A$2:$C$16,3,FALSE)=$B1195,COUNTIFS($L$2:$L1195,"Tor",$B$2:$B1195,$B1195,$A$2:$A1195,$A1195)+COUNTIFS($L$2:$L1195,"ET",$B$2:$B1195,$B1195,$A$2:$A1195,$A1195)&amp;":"&amp;COUNTIFS($L$2:$L1195,"Tor",$B$2:$B1195,"&lt;&gt;"&amp;$B1195,$A$2:$A1195,$A1195)+COUNTIFS($L$2:$L1195,"ET",$B$2:$B1195,"&lt;&gt;"&amp;$B1195,$A$2:$A1195,$A1195),COUNTIFS($L$2:$L1195,"Tor",$B$2:$B1195,"&lt;&gt;"&amp;$B1195,$A$2:$A1195,$A1195)+COUNTIFS($L$2:$L1195,"ET",$B$2:$B1195,"&lt;&gt;"&amp;$B1195,$A$2:$A1195,$A1195)&amp;":"&amp;COUNTIFS($L$2:$L1195,"Tor",$B$2:$B1195,$B1195,$A$2:$A1195,$A1195)+COUNTIFS($L$2:$L1195,"ET",$B$2:$B1195,$B1195,$A$2:$A1195,$A1195)),""),"")</f>
        <v/>
      </c>
      <c r="J1195" s="18" t="str">
        <f>_xlfn.IFNA(IF(VLOOKUP($A1195,Spiele!$A$2:$D$16,3,FALSE)=$B1195,(COUNTIFS($L$1:$L1194,"Tor",$B$1:$B1194,$B1195,$A$1:$A1194,$A1195)+COUNTIFS($L$1:$L1194,"ET",$B$1:$B1194,$B1195,$A$1:$A1194,$A1195))-(COUNTIFS($L$1:$L1194,"Tor",$B$1:$B1194,"&lt;&gt;"&amp;$B1195,$A$1:$A1194,$A1195)+COUNTIFS($L$1:$L1194,"ET",$B$1:$B1194,"&lt;&gt;"&amp;$B1195,$A$1:$A1194,$A1195)),(COUNTIFS($L$1:$L1194,"Tor",$B$1:$B1194,$B1195,$A$1:$A1194,$A1195)+COUNTIFS($L$1:$L1194,"ET",$B$1:$B1194,$B1195,$A$1:$A1194,$A1195))-(COUNTIFS($L$1:$L1194,"Tor",$B$1:$B1194,"&lt;&gt;"&amp;$B1195,$A$1:$A1194,$A1195)+COUNTIFS($L$1:$L1194,"ET",$B$1:$B1194,"&lt;&gt;"&amp;$B1195,$A$1:$A1194,$A1195))),"")</f>
        <v/>
      </c>
      <c r="O1195" s="17"/>
      <c r="AC1195" s="14"/>
      <c r="AD1195" s="14"/>
      <c r="AE1195" s="18"/>
      <c r="AH1195" s="19">
        <f t="shared" si="74"/>
        <v>0</v>
      </c>
      <c r="AI1195" s="19">
        <f t="shared" si="75"/>
        <v>180</v>
      </c>
      <c r="AM1195" s="19">
        <f>IF(Abschlüsse[[#This Row],[Ergeb]]="ET","",SQRT(($AF1195-$AK1195)^2+($AG1195-$AL1195)^2))</f>
        <v>0</v>
      </c>
      <c r="AO1195" s="13"/>
      <c r="AP1195" s="13"/>
      <c r="AQ1195" s="19" t="str">
        <f t="shared" si="76"/>
        <v/>
      </c>
      <c r="AU1195" s="19" t="str">
        <f t="shared" si="77"/>
        <v/>
      </c>
    </row>
    <row r="1196" spans="3:47" ht="25.05" customHeight="1">
      <c r="C1196" s="17" t="str">
        <f>IF($A1196="","",IF(VLOOKUP($A1196,Spiele!$A$2:$D$16,3,FALSE)=$B1196,"H","G"))</f>
        <v/>
      </c>
      <c r="D1196" s="17" t="str">
        <f>IF($B1196="","",IF(VLOOKUP($A1196,Spiele!$A$2:$F$16,3,FALSE)=$B1196,VLOOKUP($A1196,Spiele!$A$2:$F$16,4,FALSE),VLOOKUP($A1196,Spiele!$A$2:$F$16,3,FALSE)))</f>
        <v/>
      </c>
      <c r="E1196" s="18">
        <f>IF(Abschlüsse[[#This Row],[Ergeb]]="ET",0,COUNTIFS($A$2:$A1196,$A1196,$B$2:$B1196,$B1196,$L$2:$L1196,"&lt;&gt;ET"))</f>
        <v>0</v>
      </c>
      <c r="F1196" s="11"/>
      <c r="G1196" s="12"/>
      <c r="H1196" s="18">
        <f>COUNTIFS('Rote Karten'!$A$2:$A$4,$A1196,'Rote Karten'!$D$2:$D$4,"&lt;&gt;"&amp;$B1196,'Rote Karten'!$B$2:$B$4,"&lt;"&amp;$F1196,'Rote Karten'!$C$2:$C$4,"&lt;="&amp;$G1196)-COUNTIFS('Rote Karten'!$A$2:$A$4,$A1196,'Rote Karten'!$D$2:$D$4,$B1196,'Rote Karten'!$B$2:$B$4,"&lt;"&amp;$F1196,'Rote Karten'!$C$2:$C$4,"&lt;="&amp;$G1196)</f>
        <v>0</v>
      </c>
      <c r="I1196" s="17" t="str">
        <f>IF(OR($L1196="Tor",$L1196="ET"),_xlfn.IFNA(IF(VLOOKUP($A1196,Spiele!$A$2:$C$16,3,FALSE)=$B1196,COUNTIFS($L$2:$L1196,"Tor",$B$2:$B1196,$B1196,$A$2:$A1196,$A1196)+COUNTIFS($L$2:$L1196,"ET",$B$2:$B1196,$B1196,$A$2:$A1196,$A1196)&amp;":"&amp;COUNTIFS($L$2:$L1196,"Tor",$B$2:$B1196,"&lt;&gt;"&amp;$B1196,$A$2:$A1196,$A1196)+COUNTIFS($L$2:$L1196,"ET",$B$2:$B1196,"&lt;&gt;"&amp;$B1196,$A$2:$A1196,$A1196),COUNTIFS($L$2:$L1196,"Tor",$B$2:$B1196,"&lt;&gt;"&amp;$B1196,$A$2:$A1196,$A1196)+COUNTIFS($L$2:$L1196,"ET",$B$2:$B1196,"&lt;&gt;"&amp;$B1196,$A$2:$A1196,$A1196)&amp;":"&amp;COUNTIFS($L$2:$L1196,"Tor",$B$2:$B1196,$B1196,$A$2:$A1196,$A1196)+COUNTIFS($L$2:$L1196,"ET",$B$2:$B1196,$B1196,$A$2:$A1196,$A1196)),""),"")</f>
        <v/>
      </c>
      <c r="J1196" s="18" t="str">
        <f>_xlfn.IFNA(IF(VLOOKUP($A1196,Spiele!$A$2:$D$16,3,FALSE)=$B1196,(COUNTIFS($L$1:$L1195,"Tor",$B$1:$B1195,$B1196,$A$1:$A1195,$A1196)+COUNTIFS($L$1:$L1195,"ET",$B$1:$B1195,$B1196,$A$1:$A1195,$A1196))-(COUNTIFS($L$1:$L1195,"Tor",$B$1:$B1195,"&lt;&gt;"&amp;$B1196,$A$1:$A1195,$A1196)+COUNTIFS($L$1:$L1195,"ET",$B$1:$B1195,"&lt;&gt;"&amp;$B1196,$A$1:$A1195,$A1196)),(COUNTIFS($L$1:$L1195,"Tor",$B$1:$B1195,$B1196,$A$1:$A1195,$A1196)+COUNTIFS($L$1:$L1195,"ET",$B$1:$B1195,$B1196,$A$1:$A1195,$A1196))-(COUNTIFS($L$1:$L1195,"Tor",$B$1:$B1195,"&lt;&gt;"&amp;$B1196,$A$1:$A1195,$A1196)+COUNTIFS($L$1:$L1195,"ET",$B$1:$B1195,"&lt;&gt;"&amp;$B1196,$A$1:$A1195,$A1196))),"")</f>
        <v/>
      </c>
      <c r="O1196" s="17"/>
      <c r="AC1196" s="14"/>
      <c r="AD1196" s="14"/>
      <c r="AE1196" s="18"/>
      <c r="AH1196" s="19">
        <f t="shared" si="74"/>
        <v>0</v>
      </c>
      <c r="AI1196" s="19">
        <f t="shared" si="75"/>
        <v>180</v>
      </c>
      <c r="AM1196" s="19">
        <f>IF(Abschlüsse[[#This Row],[Ergeb]]="ET","",SQRT(($AF1196-$AK1196)^2+($AG1196-$AL1196)^2))</f>
        <v>0</v>
      </c>
      <c r="AO1196" s="13"/>
      <c r="AP1196" s="13"/>
      <c r="AQ1196" s="19" t="str">
        <f t="shared" si="76"/>
        <v/>
      </c>
      <c r="AU1196" s="19" t="str">
        <f t="shared" si="77"/>
        <v/>
      </c>
    </row>
    <row r="1197" spans="3:47" ht="25.05" customHeight="1">
      <c r="C1197" s="17" t="str">
        <f>IF($A1197="","",IF(VLOOKUP($A1197,Spiele!$A$2:$D$16,3,FALSE)=$B1197,"H","G"))</f>
        <v/>
      </c>
      <c r="D1197" s="17" t="str">
        <f>IF($B1197="","",IF(VLOOKUP($A1197,Spiele!$A$2:$F$16,3,FALSE)=$B1197,VLOOKUP($A1197,Spiele!$A$2:$F$16,4,FALSE),VLOOKUP($A1197,Spiele!$A$2:$F$16,3,FALSE)))</f>
        <v/>
      </c>
      <c r="E1197" s="18">
        <f>IF(Abschlüsse[[#This Row],[Ergeb]]="ET",0,COUNTIFS($A$2:$A1197,$A1197,$B$2:$B1197,$B1197,$L$2:$L1197,"&lt;&gt;ET"))</f>
        <v>0</v>
      </c>
      <c r="F1197" s="11"/>
      <c r="G1197" s="12"/>
      <c r="H1197" s="18">
        <f>COUNTIFS('Rote Karten'!$A$2:$A$4,$A1197,'Rote Karten'!$D$2:$D$4,"&lt;&gt;"&amp;$B1197,'Rote Karten'!$B$2:$B$4,"&lt;"&amp;$F1197,'Rote Karten'!$C$2:$C$4,"&lt;="&amp;$G1197)-COUNTIFS('Rote Karten'!$A$2:$A$4,$A1197,'Rote Karten'!$D$2:$D$4,$B1197,'Rote Karten'!$B$2:$B$4,"&lt;"&amp;$F1197,'Rote Karten'!$C$2:$C$4,"&lt;="&amp;$G1197)</f>
        <v>0</v>
      </c>
      <c r="I1197" s="17" t="str">
        <f>IF(OR($L1197="Tor",$L1197="ET"),_xlfn.IFNA(IF(VLOOKUP($A1197,Spiele!$A$2:$C$16,3,FALSE)=$B1197,COUNTIFS($L$2:$L1197,"Tor",$B$2:$B1197,$B1197,$A$2:$A1197,$A1197)+COUNTIFS($L$2:$L1197,"ET",$B$2:$B1197,$B1197,$A$2:$A1197,$A1197)&amp;":"&amp;COUNTIFS($L$2:$L1197,"Tor",$B$2:$B1197,"&lt;&gt;"&amp;$B1197,$A$2:$A1197,$A1197)+COUNTIFS($L$2:$L1197,"ET",$B$2:$B1197,"&lt;&gt;"&amp;$B1197,$A$2:$A1197,$A1197),COUNTIFS($L$2:$L1197,"Tor",$B$2:$B1197,"&lt;&gt;"&amp;$B1197,$A$2:$A1197,$A1197)+COUNTIFS($L$2:$L1197,"ET",$B$2:$B1197,"&lt;&gt;"&amp;$B1197,$A$2:$A1197,$A1197)&amp;":"&amp;COUNTIFS($L$2:$L1197,"Tor",$B$2:$B1197,$B1197,$A$2:$A1197,$A1197)+COUNTIFS($L$2:$L1197,"ET",$B$2:$B1197,$B1197,$A$2:$A1197,$A1197)),""),"")</f>
        <v/>
      </c>
      <c r="J1197" s="18" t="str">
        <f>_xlfn.IFNA(IF(VLOOKUP($A1197,Spiele!$A$2:$D$16,3,FALSE)=$B1197,(COUNTIFS($L$1:$L1196,"Tor",$B$1:$B1196,$B1197,$A$1:$A1196,$A1197)+COUNTIFS($L$1:$L1196,"ET",$B$1:$B1196,$B1197,$A$1:$A1196,$A1197))-(COUNTIFS($L$1:$L1196,"Tor",$B$1:$B1196,"&lt;&gt;"&amp;$B1197,$A$1:$A1196,$A1197)+COUNTIFS($L$1:$L1196,"ET",$B$1:$B1196,"&lt;&gt;"&amp;$B1197,$A$1:$A1196,$A1197)),(COUNTIFS($L$1:$L1196,"Tor",$B$1:$B1196,$B1197,$A$1:$A1196,$A1197)+COUNTIFS($L$1:$L1196,"ET",$B$1:$B1196,$B1197,$A$1:$A1196,$A1197))-(COUNTIFS($L$1:$L1196,"Tor",$B$1:$B1196,"&lt;&gt;"&amp;$B1197,$A$1:$A1196,$A1197)+COUNTIFS($L$1:$L1196,"ET",$B$1:$B1196,"&lt;&gt;"&amp;$B1197,$A$1:$A1196,$A1197))),"")</f>
        <v/>
      </c>
      <c r="O1197" s="17"/>
      <c r="AC1197" s="14"/>
      <c r="AD1197" s="14"/>
      <c r="AE1197" s="18"/>
      <c r="AH1197" s="19">
        <f t="shared" si="74"/>
        <v>0</v>
      </c>
      <c r="AI1197" s="19">
        <f t="shared" si="75"/>
        <v>180</v>
      </c>
      <c r="AM1197" s="19">
        <f>IF(Abschlüsse[[#This Row],[Ergeb]]="ET","",SQRT(($AF1197-$AK1197)^2+($AG1197-$AL1197)^2))</f>
        <v>0</v>
      </c>
      <c r="AO1197" s="13"/>
      <c r="AP1197" s="13"/>
      <c r="AQ1197" s="19" t="str">
        <f t="shared" si="76"/>
        <v/>
      </c>
      <c r="AU1197" s="19" t="str">
        <f t="shared" si="77"/>
        <v/>
      </c>
    </row>
    <row r="1198" spans="3:47" ht="25.05" customHeight="1">
      <c r="C1198" s="17" t="str">
        <f>IF($A1198="","",IF(VLOOKUP($A1198,Spiele!$A$2:$D$16,3,FALSE)=$B1198,"H","G"))</f>
        <v/>
      </c>
      <c r="D1198" s="17" t="str">
        <f>IF($B1198="","",IF(VLOOKUP($A1198,Spiele!$A$2:$F$16,3,FALSE)=$B1198,VLOOKUP($A1198,Spiele!$A$2:$F$16,4,FALSE),VLOOKUP($A1198,Spiele!$A$2:$F$16,3,FALSE)))</f>
        <v/>
      </c>
      <c r="E1198" s="18">
        <f>IF(Abschlüsse[[#This Row],[Ergeb]]="ET",0,COUNTIFS($A$2:$A1198,$A1198,$B$2:$B1198,$B1198,$L$2:$L1198,"&lt;&gt;ET"))</f>
        <v>0</v>
      </c>
      <c r="F1198" s="11"/>
      <c r="G1198" s="12"/>
      <c r="H1198" s="18">
        <f>COUNTIFS('Rote Karten'!$A$2:$A$4,$A1198,'Rote Karten'!$D$2:$D$4,"&lt;&gt;"&amp;$B1198,'Rote Karten'!$B$2:$B$4,"&lt;"&amp;$F1198,'Rote Karten'!$C$2:$C$4,"&lt;="&amp;$G1198)-COUNTIFS('Rote Karten'!$A$2:$A$4,$A1198,'Rote Karten'!$D$2:$D$4,$B1198,'Rote Karten'!$B$2:$B$4,"&lt;"&amp;$F1198,'Rote Karten'!$C$2:$C$4,"&lt;="&amp;$G1198)</f>
        <v>0</v>
      </c>
      <c r="I1198" s="17" t="str">
        <f>IF(OR($L1198="Tor",$L1198="ET"),_xlfn.IFNA(IF(VLOOKUP($A1198,Spiele!$A$2:$C$16,3,FALSE)=$B1198,COUNTIFS($L$2:$L1198,"Tor",$B$2:$B1198,$B1198,$A$2:$A1198,$A1198)+COUNTIFS($L$2:$L1198,"ET",$B$2:$B1198,$B1198,$A$2:$A1198,$A1198)&amp;":"&amp;COUNTIFS($L$2:$L1198,"Tor",$B$2:$B1198,"&lt;&gt;"&amp;$B1198,$A$2:$A1198,$A1198)+COUNTIFS($L$2:$L1198,"ET",$B$2:$B1198,"&lt;&gt;"&amp;$B1198,$A$2:$A1198,$A1198),COUNTIFS($L$2:$L1198,"Tor",$B$2:$B1198,"&lt;&gt;"&amp;$B1198,$A$2:$A1198,$A1198)+COUNTIFS($L$2:$L1198,"ET",$B$2:$B1198,"&lt;&gt;"&amp;$B1198,$A$2:$A1198,$A1198)&amp;":"&amp;COUNTIFS($L$2:$L1198,"Tor",$B$2:$B1198,$B1198,$A$2:$A1198,$A1198)+COUNTIFS($L$2:$L1198,"ET",$B$2:$B1198,$B1198,$A$2:$A1198,$A1198)),""),"")</f>
        <v/>
      </c>
      <c r="J1198" s="18" t="str">
        <f>_xlfn.IFNA(IF(VLOOKUP($A1198,Spiele!$A$2:$D$16,3,FALSE)=$B1198,(COUNTIFS($L$1:$L1197,"Tor",$B$1:$B1197,$B1198,$A$1:$A1197,$A1198)+COUNTIFS($L$1:$L1197,"ET",$B$1:$B1197,$B1198,$A$1:$A1197,$A1198))-(COUNTIFS($L$1:$L1197,"Tor",$B$1:$B1197,"&lt;&gt;"&amp;$B1198,$A$1:$A1197,$A1198)+COUNTIFS($L$1:$L1197,"ET",$B$1:$B1197,"&lt;&gt;"&amp;$B1198,$A$1:$A1197,$A1198)),(COUNTIFS($L$1:$L1197,"Tor",$B$1:$B1197,$B1198,$A$1:$A1197,$A1198)+COUNTIFS($L$1:$L1197,"ET",$B$1:$B1197,$B1198,$A$1:$A1197,$A1198))-(COUNTIFS($L$1:$L1197,"Tor",$B$1:$B1197,"&lt;&gt;"&amp;$B1198,$A$1:$A1197,$A1198)+COUNTIFS($L$1:$L1197,"ET",$B$1:$B1197,"&lt;&gt;"&amp;$B1198,$A$1:$A1197,$A1198))),"")</f>
        <v/>
      </c>
      <c r="O1198" s="17"/>
      <c r="AC1198" s="14"/>
      <c r="AD1198" s="14"/>
      <c r="AE1198" s="18"/>
      <c r="AH1198" s="19">
        <f t="shared" si="74"/>
        <v>0</v>
      </c>
      <c r="AI1198" s="19">
        <f t="shared" si="75"/>
        <v>180</v>
      </c>
      <c r="AM1198" s="19">
        <f>IF(Abschlüsse[[#This Row],[Ergeb]]="ET","",SQRT(($AF1198-$AK1198)^2+($AG1198-$AL1198)^2))</f>
        <v>0</v>
      </c>
      <c r="AO1198" s="13"/>
      <c r="AP1198" s="13"/>
      <c r="AQ1198" s="19" t="str">
        <f t="shared" si="76"/>
        <v/>
      </c>
      <c r="AU1198" s="19" t="str">
        <f t="shared" si="77"/>
        <v/>
      </c>
    </row>
    <row r="1199" spans="3:47" ht="25.05" customHeight="1">
      <c r="C1199" s="17" t="str">
        <f>IF($A1199="","",IF(VLOOKUP($A1199,Spiele!$A$2:$D$16,3,FALSE)=$B1199,"H","G"))</f>
        <v/>
      </c>
      <c r="D1199" s="17" t="str">
        <f>IF($B1199="","",IF(VLOOKUP($A1199,Spiele!$A$2:$F$16,3,FALSE)=$B1199,VLOOKUP($A1199,Spiele!$A$2:$F$16,4,FALSE),VLOOKUP($A1199,Spiele!$A$2:$F$16,3,FALSE)))</f>
        <v/>
      </c>
      <c r="E1199" s="18">
        <f>IF(Abschlüsse[[#This Row],[Ergeb]]="ET",0,COUNTIFS($A$2:$A1199,$A1199,$B$2:$B1199,$B1199,$L$2:$L1199,"&lt;&gt;ET"))</f>
        <v>0</v>
      </c>
      <c r="F1199" s="11"/>
      <c r="G1199" s="12"/>
      <c r="H1199" s="18">
        <f>COUNTIFS('Rote Karten'!$A$2:$A$4,$A1199,'Rote Karten'!$D$2:$D$4,"&lt;&gt;"&amp;$B1199,'Rote Karten'!$B$2:$B$4,"&lt;"&amp;$F1199,'Rote Karten'!$C$2:$C$4,"&lt;="&amp;$G1199)-COUNTIFS('Rote Karten'!$A$2:$A$4,$A1199,'Rote Karten'!$D$2:$D$4,$B1199,'Rote Karten'!$B$2:$B$4,"&lt;"&amp;$F1199,'Rote Karten'!$C$2:$C$4,"&lt;="&amp;$G1199)</f>
        <v>0</v>
      </c>
      <c r="I1199" s="17" t="str">
        <f>IF(OR($L1199="Tor",$L1199="ET"),_xlfn.IFNA(IF(VLOOKUP($A1199,Spiele!$A$2:$C$16,3,FALSE)=$B1199,COUNTIFS($L$2:$L1199,"Tor",$B$2:$B1199,$B1199,$A$2:$A1199,$A1199)+COUNTIFS($L$2:$L1199,"ET",$B$2:$B1199,$B1199,$A$2:$A1199,$A1199)&amp;":"&amp;COUNTIFS($L$2:$L1199,"Tor",$B$2:$B1199,"&lt;&gt;"&amp;$B1199,$A$2:$A1199,$A1199)+COUNTIFS($L$2:$L1199,"ET",$B$2:$B1199,"&lt;&gt;"&amp;$B1199,$A$2:$A1199,$A1199),COUNTIFS($L$2:$L1199,"Tor",$B$2:$B1199,"&lt;&gt;"&amp;$B1199,$A$2:$A1199,$A1199)+COUNTIFS($L$2:$L1199,"ET",$B$2:$B1199,"&lt;&gt;"&amp;$B1199,$A$2:$A1199,$A1199)&amp;":"&amp;COUNTIFS($L$2:$L1199,"Tor",$B$2:$B1199,$B1199,$A$2:$A1199,$A1199)+COUNTIFS($L$2:$L1199,"ET",$B$2:$B1199,$B1199,$A$2:$A1199,$A1199)),""),"")</f>
        <v/>
      </c>
      <c r="J1199" s="18" t="str">
        <f>_xlfn.IFNA(IF(VLOOKUP($A1199,Spiele!$A$2:$D$16,3,FALSE)=$B1199,(COUNTIFS($L$1:$L1198,"Tor",$B$1:$B1198,$B1199,$A$1:$A1198,$A1199)+COUNTIFS($L$1:$L1198,"ET",$B$1:$B1198,$B1199,$A$1:$A1198,$A1199))-(COUNTIFS($L$1:$L1198,"Tor",$B$1:$B1198,"&lt;&gt;"&amp;$B1199,$A$1:$A1198,$A1199)+COUNTIFS($L$1:$L1198,"ET",$B$1:$B1198,"&lt;&gt;"&amp;$B1199,$A$1:$A1198,$A1199)),(COUNTIFS($L$1:$L1198,"Tor",$B$1:$B1198,$B1199,$A$1:$A1198,$A1199)+COUNTIFS($L$1:$L1198,"ET",$B$1:$B1198,$B1199,$A$1:$A1198,$A1199))-(COUNTIFS($L$1:$L1198,"Tor",$B$1:$B1198,"&lt;&gt;"&amp;$B1199,$A$1:$A1198,$A1199)+COUNTIFS($L$1:$L1198,"ET",$B$1:$B1198,"&lt;&gt;"&amp;$B1199,$A$1:$A1198,$A1199))),"")</f>
        <v/>
      </c>
      <c r="O1199" s="17"/>
      <c r="AC1199" s="14"/>
      <c r="AD1199" s="14"/>
      <c r="AE1199" s="18"/>
      <c r="AH1199" s="19">
        <f t="shared" si="74"/>
        <v>0</v>
      </c>
      <c r="AI1199" s="19">
        <f t="shared" si="75"/>
        <v>180</v>
      </c>
      <c r="AM1199" s="19">
        <f>IF(Abschlüsse[[#This Row],[Ergeb]]="ET","",SQRT(($AF1199-$AK1199)^2+($AG1199-$AL1199)^2))</f>
        <v>0</v>
      </c>
      <c r="AO1199" s="13"/>
      <c r="AP1199" s="13"/>
      <c r="AQ1199" s="19" t="str">
        <f t="shared" si="76"/>
        <v/>
      </c>
      <c r="AU1199" s="19" t="str">
        <f t="shared" si="77"/>
        <v/>
      </c>
    </row>
    <row r="1200" spans="3:47" ht="25.05" customHeight="1">
      <c r="C1200" s="17" t="str">
        <f>IF($A1200="","",IF(VLOOKUP($A1200,Spiele!$A$2:$D$16,3,FALSE)=$B1200,"H","G"))</f>
        <v/>
      </c>
      <c r="D1200" s="17" t="str">
        <f>IF($B1200="","",IF(VLOOKUP($A1200,Spiele!$A$2:$F$16,3,FALSE)=$B1200,VLOOKUP($A1200,Spiele!$A$2:$F$16,4,FALSE),VLOOKUP($A1200,Spiele!$A$2:$F$16,3,FALSE)))</f>
        <v/>
      </c>
      <c r="E1200" s="18">
        <f>IF(Abschlüsse[[#This Row],[Ergeb]]="ET",0,COUNTIFS($A$2:$A1200,$A1200,$B$2:$B1200,$B1200,$L$2:$L1200,"&lt;&gt;ET"))</f>
        <v>0</v>
      </c>
      <c r="F1200" s="11"/>
      <c r="G1200" s="12"/>
      <c r="H1200" s="18">
        <f>COUNTIFS('Rote Karten'!$A$2:$A$4,$A1200,'Rote Karten'!$D$2:$D$4,"&lt;&gt;"&amp;$B1200,'Rote Karten'!$B$2:$B$4,"&lt;"&amp;$F1200,'Rote Karten'!$C$2:$C$4,"&lt;="&amp;$G1200)-COUNTIFS('Rote Karten'!$A$2:$A$4,$A1200,'Rote Karten'!$D$2:$D$4,$B1200,'Rote Karten'!$B$2:$B$4,"&lt;"&amp;$F1200,'Rote Karten'!$C$2:$C$4,"&lt;="&amp;$G1200)</f>
        <v>0</v>
      </c>
      <c r="I1200" s="17" t="str">
        <f>IF(OR($L1200="Tor",$L1200="ET"),_xlfn.IFNA(IF(VLOOKUP($A1200,Spiele!$A$2:$C$16,3,FALSE)=$B1200,COUNTIFS($L$2:$L1200,"Tor",$B$2:$B1200,$B1200,$A$2:$A1200,$A1200)+COUNTIFS($L$2:$L1200,"ET",$B$2:$B1200,$B1200,$A$2:$A1200,$A1200)&amp;":"&amp;COUNTIFS($L$2:$L1200,"Tor",$B$2:$B1200,"&lt;&gt;"&amp;$B1200,$A$2:$A1200,$A1200)+COUNTIFS($L$2:$L1200,"ET",$B$2:$B1200,"&lt;&gt;"&amp;$B1200,$A$2:$A1200,$A1200),COUNTIFS($L$2:$L1200,"Tor",$B$2:$B1200,"&lt;&gt;"&amp;$B1200,$A$2:$A1200,$A1200)+COUNTIFS($L$2:$L1200,"ET",$B$2:$B1200,"&lt;&gt;"&amp;$B1200,$A$2:$A1200,$A1200)&amp;":"&amp;COUNTIFS($L$2:$L1200,"Tor",$B$2:$B1200,$B1200,$A$2:$A1200,$A1200)+COUNTIFS($L$2:$L1200,"ET",$B$2:$B1200,$B1200,$A$2:$A1200,$A1200)),""),"")</f>
        <v/>
      </c>
      <c r="J1200" s="18" t="str">
        <f>_xlfn.IFNA(IF(VLOOKUP($A1200,Spiele!$A$2:$D$16,3,FALSE)=$B1200,(COUNTIFS($L$1:$L1199,"Tor",$B$1:$B1199,$B1200,$A$1:$A1199,$A1200)+COUNTIFS($L$1:$L1199,"ET",$B$1:$B1199,$B1200,$A$1:$A1199,$A1200))-(COUNTIFS($L$1:$L1199,"Tor",$B$1:$B1199,"&lt;&gt;"&amp;$B1200,$A$1:$A1199,$A1200)+COUNTIFS($L$1:$L1199,"ET",$B$1:$B1199,"&lt;&gt;"&amp;$B1200,$A$1:$A1199,$A1200)),(COUNTIFS($L$1:$L1199,"Tor",$B$1:$B1199,$B1200,$A$1:$A1199,$A1200)+COUNTIFS($L$1:$L1199,"ET",$B$1:$B1199,$B1200,$A$1:$A1199,$A1200))-(COUNTIFS($L$1:$L1199,"Tor",$B$1:$B1199,"&lt;&gt;"&amp;$B1200,$A$1:$A1199,$A1200)+COUNTIFS($L$1:$L1199,"ET",$B$1:$B1199,"&lt;&gt;"&amp;$B1200,$A$1:$A1199,$A1200))),"")</f>
        <v/>
      </c>
      <c r="O1200" s="17"/>
      <c r="AC1200" s="14"/>
      <c r="AD1200" s="14"/>
      <c r="AE1200" s="18"/>
      <c r="AH1200" s="19">
        <f t="shared" si="74"/>
        <v>0</v>
      </c>
      <c r="AI1200" s="19">
        <f t="shared" si="75"/>
        <v>180</v>
      </c>
      <c r="AM1200" s="19">
        <f>IF(Abschlüsse[[#This Row],[Ergeb]]="ET","",SQRT(($AF1200-$AK1200)^2+($AG1200-$AL1200)^2))</f>
        <v>0</v>
      </c>
      <c r="AO1200" s="13"/>
      <c r="AP1200" s="13"/>
      <c r="AQ1200" s="19" t="str">
        <f t="shared" si="76"/>
        <v/>
      </c>
      <c r="AU1200" s="19" t="str">
        <f t="shared" si="77"/>
        <v/>
      </c>
    </row>
    <row r="1201" spans="3:47" ht="25.05" customHeight="1">
      <c r="C1201" s="17" t="str">
        <f>IF($A1201="","",IF(VLOOKUP($A1201,Spiele!$A$2:$D$16,3,FALSE)=$B1201,"H","G"))</f>
        <v/>
      </c>
      <c r="D1201" s="17" t="str">
        <f>IF($B1201="","",IF(VLOOKUP($A1201,Spiele!$A$2:$F$16,3,FALSE)=$B1201,VLOOKUP($A1201,Spiele!$A$2:$F$16,4,FALSE),VLOOKUP($A1201,Spiele!$A$2:$F$16,3,FALSE)))</f>
        <v/>
      </c>
      <c r="E1201" s="18">
        <f>IF(Abschlüsse[[#This Row],[Ergeb]]="ET",0,COUNTIFS($A$2:$A1201,$A1201,$B$2:$B1201,$B1201,$L$2:$L1201,"&lt;&gt;ET"))</f>
        <v>0</v>
      </c>
      <c r="F1201" s="11"/>
      <c r="G1201" s="12"/>
      <c r="H1201" s="18">
        <f>COUNTIFS('Rote Karten'!$A$2:$A$4,$A1201,'Rote Karten'!$D$2:$D$4,"&lt;&gt;"&amp;$B1201,'Rote Karten'!$B$2:$B$4,"&lt;"&amp;$F1201,'Rote Karten'!$C$2:$C$4,"&lt;="&amp;$G1201)-COUNTIFS('Rote Karten'!$A$2:$A$4,$A1201,'Rote Karten'!$D$2:$D$4,$B1201,'Rote Karten'!$B$2:$B$4,"&lt;"&amp;$F1201,'Rote Karten'!$C$2:$C$4,"&lt;="&amp;$G1201)</f>
        <v>0</v>
      </c>
      <c r="I1201" s="17" t="str">
        <f>IF(OR($L1201="Tor",$L1201="ET"),_xlfn.IFNA(IF(VLOOKUP($A1201,Spiele!$A$2:$C$16,3,FALSE)=$B1201,COUNTIFS($L$2:$L1201,"Tor",$B$2:$B1201,$B1201,$A$2:$A1201,$A1201)+COUNTIFS($L$2:$L1201,"ET",$B$2:$B1201,$B1201,$A$2:$A1201,$A1201)&amp;":"&amp;COUNTIFS($L$2:$L1201,"Tor",$B$2:$B1201,"&lt;&gt;"&amp;$B1201,$A$2:$A1201,$A1201)+COUNTIFS($L$2:$L1201,"ET",$B$2:$B1201,"&lt;&gt;"&amp;$B1201,$A$2:$A1201,$A1201),COUNTIFS($L$2:$L1201,"Tor",$B$2:$B1201,"&lt;&gt;"&amp;$B1201,$A$2:$A1201,$A1201)+COUNTIFS($L$2:$L1201,"ET",$B$2:$B1201,"&lt;&gt;"&amp;$B1201,$A$2:$A1201,$A1201)&amp;":"&amp;COUNTIFS($L$2:$L1201,"Tor",$B$2:$B1201,$B1201,$A$2:$A1201,$A1201)+COUNTIFS($L$2:$L1201,"ET",$B$2:$B1201,$B1201,$A$2:$A1201,$A1201)),""),"")</f>
        <v/>
      </c>
      <c r="J1201" s="18" t="str">
        <f>_xlfn.IFNA(IF(VLOOKUP($A1201,Spiele!$A$2:$D$16,3,FALSE)=$B1201,(COUNTIFS($L$1:$L1200,"Tor",$B$1:$B1200,$B1201,$A$1:$A1200,$A1201)+COUNTIFS($L$1:$L1200,"ET",$B$1:$B1200,$B1201,$A$1:$A1200,$A1201))-(COUNTIFS($L$1:$L1200,"Tor",$B$1:$B1200,"&lt;&gt;"&amp;$B1201,$A$1:$A1200,$A1201)+COUNTIFS($L$1:$L1200,"ET",$B$1:$B1200,"&lt;&gt;"&amp;$B1201,$A$1:$A1200,$A1201)),(COUNTIFS($L$1:$L1200,"Tor",$B$1:$B1200,$B1201,$A$1:$A1200,$A1201)+COUNTIFS($L$1:$L1200,"ET",$B$1:$B1200,$B1201,$A$1:$A1200,$A1201))-(COUNTIFS($L$1:$L1200,"Tor",$B$1:$B1200,"&lt;&gt;"&amp;$B1201,$A$1:$A1200,$A1201)+COUNTIFS($L$1:$L1200,"ET",$B$1:$B1200,"&lt;&gt;"&amp;$B1201,$A$1:$A1200,$A1201))),"")</f>
        <v/>
      </c>
      <c r="O1201" s="17"/>
      <c r="AC1201" s="14"/>
      <c r="AD1201" s="14"/>
      <c r="AE1201" s="18"/>
      <c r="AH1201" s="19">
        <f t="shared" si="74"/>
        <v>0</v>
      </c>
      <c r="AI1201" s="19">
        <f t="shared" si="75"/>
        <v>180</v>
      </c>
      <c r="AM1201" s="19">
        <f>IF(Abschlüsse[[#This Row],[Ergeb]]="ET","",SQRT(($AF1201-$AK1201)^2+($AG1201-$AL1201)^2))</f>
        <v>0</v>
      </c>
      <c r="AO1201" s="13"/>
      <c r="AP1201" s="13"/>
      <c r="AQ1201" s="19" t="str">
        <f t="shared" si="76"/>
        <v/>
      </c>
      <c r="AU1201" s="19" t="str">
        <f t="shared" si="77"/>
        <v/>
      </c>
    </row>
    <row r="1202" spans="3:47" ht="25.05" customHeight="1">
      <c r="C1202" s="17" t="str">
        <f>IF($A1202="","",IF(VLOOKUP($A1202,Spiele!$A$2:$D$16,3,FALSE)=$B1202,"H","G"))</f>
        <v/>
      </c>
      <c r="D1202" s="17" t="str">
        <f>IF($B1202="","",IF(VLOOKUP($A1202,Spiele!$A$2:$F$16,3,FALSE)=$B1202,VLOOKUP($A1202,Spiele!$A$2:$F$16,4,FALSE),VLOOKUP($A1202,Spiele!$A$2:$F$16,3,FALSE)))</f>
        <v/>
      </c>
      <c r="E1202" s="18">
        <f>IF(Abschlüsse[[#This Row],[Ergeb]]="ET",0,COUNTIFS($A$2:$A1202,$A1202,$B$2:$B1202,$B1202,$L$2:$L1202,"&lt;&gt;ET"))</f>
        <v>0</v>
      </c>
      <c r="F1202" s="11"/>
      <c r="G1202" s="12"/>
      <c r="H1202" s="18">
        <f>COUNTIFS('Rote Karten'!$A$2:$A$4,$A1202,'Rote Karten'!$D$2:$D$4,"&lt;&gt;"&amp;$B1202,'Rote Karten'!$B$2:$B$4,"&lt;"&amp;$F1202,'Rote Karten'!$C$2:$C$4,"&lt;="&amp;$G1202)-COUNTIFS('Rote Karten'!$A$2:$A$4,$A1202,'Rote Karten'!$D$2:$D$4,$B1202,'Rote Karten'!$B$2:$B$4,"&lt;"&amp;$F1202,'Rote Karten'!$C$2:$C$4,"&lt;="&amp;$G1202)</f>
        <v>0</v>
      </c>
      <c r="I1202" s="17" t="str">
        <f>IF(OR($L1202="Tor",$L1202="ET"),_xlfn.IFNA(IF(VLOOKUP($A1202,Spiele!$A$2:$C$16,3,FALSE)=$B1202,COUNTIFS($L$2:$L1202,"Tor",$B$2:$B1202,$B1202,$A$2:$A1202,$A1202)+COUNTIFS($L$2:$L1202,"ET",$B$2:$B1202,$B1202,$A$2:$A1202,$A1202)&amp;":"&amp;COUNTIFS($L$2:$L1202,"Tor",$B$2:$B1202,"&lt;&gt;"&amp;$B1202,$A$2:$A1202,$A1202)+COUNTIFS($L$2:$L1202,"ET",$B$2:$B1202,"&lt;&gt;"&amp;$B1202,$A$2:$A1202,$A1202),COUNTIFS($L$2:$L1202,"Tor",$B$2:$B1202,"&lt;&gt;"&amp;$B1202,$A$2:$A1202,$A1202)+COUNTIFS($L$2:$L1202,"ET",$B$2:$B1202,"&lt;&gt;"&amp;$B1202,$A$2:$A1202,$A1202)&amp;":"&amp;COUNTIFS($L$2:$L1202,"Tor",$B$2:$B1202,$B1202,$A$2:$A1202,$A1202)+COUNTIFS($L$2:$L1202,"ET",$B$2:$B1202,$B1202,$A$2:$A1202,$A1202)),""),"")</f>
        <v/>
      </c>
      <c r="J1202" s="18" t="str">
        <f>_xlfn.IFNA(IF(VLOOKUP($A1202,Spiele!$A$2:$D$16,3,FALSE)=$B1202,(COUNTIFS($L$1:$L1201,"Tor",$B$1:$B1201,$B1202,$A$1:$A1201,$A1202)+COUNTIFS($L$1:$L1201,"ET",$B$1:$B1201,$B1202,$A$1:$A1201,$A1202))-(COUNTIFS($L$1:$L1201,"Tor",$B$1:$B1201,"&lt;&gt;"&amp;$B1202,$A$1:$A1201,$A1202)+COUNTIFS($L$1:$L1201,"ET",$B$1:$B1201,"&lt;&gt;"&amp;$B1202,$A$1:$A1201,$A1202)),(COUNTIFS($L$1:$L1201,"Tor",$B$1:$B1201,$B1202,$A$1:$A1201,$A1202)+COUNTIFS($L$1:$L1201,"ET",$B$1:$B1201,$B1202,$A$1:$A1201,$A1202))-(COUNTIFS($L$1:$L1201,"Tor",$B$1:$B1201,"&lt;&gt;"&amp;$B1202,$A$1:$A1201,$A1202)+COUNTIFS($L$1:$L1201,"ET",$B$1:$B1201,"&lt;&gt;"&amp;$B1202,$A$1:$A1201,$A1202))),"")</f>
        <v/>
      </c>
      <c r="O1202" s="17"/>
      <c r="AC1202" s="14"/>
      <c r="AD1202" s="14"/>
      <c r="AE1202" s="18"/>
      <c r="AH1202" s="19">
        <f t="shared" si="74"/>
        <v>0</v>
      </c>
      <c r="AI1202" s="19">
        <f t="shared" si="75"/>
        <v>180</v>
      </c>
      <c r="AM1202" s="19">
        <f>IF(Abschlüsse[[#This Row],[Ergeb]]="ET","",SQRT(($AF1202-$AK1202)^2+($AG1202-$AL1202)^2))</f>
        <v>0</v>
      </c>
      <c r="AO1202" s="13"/>
      <c r="AP1202" s="13"/>
      <c r="AQ1202" s="19" t="str">
        <f t="shared" si="76"/>
        <v/>
      </c>
      <c r="AU1202" s="19" t="str">
        <f t="shared" si="77"/>
        <v/>
      </c>
    </row>
    <row r="1203" spans="3:47" ht="25.05" customHeight="1">
      <c r="C1203" s="17" t="str">
        <f>IF($A1203="","",IF(VLOOKUP($A1203,Spiele!$A$2:$D$16,3,FALSE)=$B1203,"H","G"))</f>
        <v/>
      </c>
      <c r="D1203" s="17" t="str">
        <f>IF($B1203="","",IF(VLOOKUP($A1203,Spiele!$A$2:$F$16,3,FALSE)=$B1203,VLOOKUP($A1203,Spiele!$A$2:$F$16,4,FALSE),VLOOKUP($A1203,Spiele!$A$2:$F$16,3,FALSE)))</f>
        <v/>
      </c>
      <c r="E1203" s="18">
        <f>IF(Abschlüsse[[#This Row],[Ergeb]]="ET",0,COUNTIFS($A$2:$A1203,$A1203,$B$2:$B1203,$B1203,$L$2:$L1203,"&lt;&gt;ET"))</f>
        <v>0</v>
      </c>
      <c r="F1203" s="11"/>
      <c r="G1203" s="12"/>
      <c r="H1203" s="18">
        <f>COUNTIFS('Rote Karten'!$A$2:$A$4,$A1203,'Rote Karten'!$D$2:$D$4,"&lt;&gt;"&amp;$B1203,'Rote Karten'!$B$2:$B$4,"&lt;"&amp;$F1203,'Rote Karten'!$C$2:$C$4,"&lt;="&amp;$G1203)-COUNTIFS('Rote Karten'!$A$2:$A$4,$A1203,'Rote Karten'!$D$2:$D$4,$B1203,'Rote Karten'!$B$2:$B$4,"&lt;"&amp;$F1203,'Rote Karten'!$C$2:$C$4,"&lt;="&amp;$G1203)</f>
        <v>0</v>
      </c>
      <c r="I1203" s="17" t="str">
        <f>IF(OR($L1203="Tor",$L1203="ET"),_xlfn.IFNA(IF(VLOOKUP($A1203,Spiele!$A$2:$C$16,3,FALSE)=$B1203,COUNTIFS($L$2:$L1203,"Tor",$B$2:$B1203,$B1203,$A$2:$A1203,$A1203)+COUNTIFS($L$2:$L1203,"ET",$B$2:$B1203,$B1203,$A$2:$A1203,$A1203)&amp;":"&amp;COUNTIFS($L$2:$L1203,"Tor",$B$2:$B1203,"&lt;&gt;"&amp;$B1203,$A$2:$A1203,$A1203)+COUNTIFS($L$2:$L1203,"ET",$B$2:$B1203,"&lt;&gt;"&amp;$B1203,$A$2:$A1203,$A1203),COUNTIFS($L$2:$L1203,"Tor",$B$2:$B1203,"&lt;&gt;"&amp;$B1203,$A$2:$A1203,$A1203)+COUNTIFS($L$2:$L1203,"ET",$B$2:$B1203,"&lt;&gt;"&amp;$B1203,$A$2:$A1203,$A1203)&amp;":"&amp;COUNTIFS($L$2:$L1203,"Tor",$B$2:$B1203,$B1203,$A$2:$A1203,$A1203)+COUNTIFS($L$2:$L1203,"ET",$B$2:$B1203,$B1203,$A$2:$A1203,$A1203)),""),"")</f>
        <v/>
      </c>
      <c r="J1203" s="18" t="str">
        <f>_xlfn.IFNA(IF(VLOOKUP($A1203,Spiele!$A$2:$D$16,3,FALSE)=$B1203,(COUNTIFS($L$1:$L1202,"Tor",$B$1:$B1202,$B1203,$A$1:$A1202,$A1203)+COUNTIFS($L$1:$L1202,"ET",$B$1:$B1202,$B1203,$A$1:$A1202,$A1203))-(COUNTIFS($L$1:$L1202,"Tor",$B$1:$B1202,"&lt;&gt;"&amp;$B1203,$A$1:$A1202,$A1203)+COUNTIFS($L$1:$L1202,"ET",$B$1:$B1202,"&lt;&gt;"&amp;$B1203,$A$1:$A1202,$A1203)),(COUNTIFS($L$1:$L1202,"Tor",$B$1:$B1202,$B1203,$A$1:$A1202,$A1203)+COUNTIFS($L$1:$L1202,"ET",$B$1:$B1202,$B1203,$A$1:$A1202,$A1203))-(COUNTIFS($L$1:$L1202,"Tor",$B$1:$B1202,"&lt;&gt;"&amp;$B1203,$A$1:$A1202,$A1203)+COUNTIFS($L$1:$L1202,"ET",$B$1:$B1202,"&lt;&gt;"&amp;$B1203,$A$1:$A1202,$A1203))),"")</f>
        <v/>
      </c>
      <c r="O1203" s="17"/>
      <c r="AC1203" s="14"/>
      <c r="AD1203" s="14"/>
      <c r="AE1203" s="18"/>
      <c r="AH1203" s="19">
        <f t="shared" si="74"/>
        <v>0</v>
      </c>
      <c r="AI1203" s="19">
        <f t="shared" si="75"/>
        <v>180</v>
      </c>
      <c r="AM1203" s="19">
        <f>IF(Abschlüsse[[#This Row],[Ergeb]]="ET","",SQRT(($AF1203-$AK1203)^2+($AG1203-$AL1203)^2))</f>
        <v>0</v>
      </c>
      <c r="AO1203" s="13"/>
      <c r="AP1203" s="13"/>
      <c r="AQ1203" s="19" t="str">
        <f t="shared" si="76"/>
        <v/>
      </c>
      <c r="AU1203" s="19" t="str">
        <f t="shared" si="77"/>
        <v/>
      </c>
    </row>
    <row r="1204" spans="3:47" ht="25.05" customHeight="1">
      <c r="C1204" s="17" t="str">
        <f>IF($A1204="","",IF(VLOOKUP($A1204,Spiele!$A$2:$D$16,3,FALSE)=$B1204,"H","G"))</f>
        <v/>
      </c>
      <c r="D1204" s="17" t="str">
        <f>IF($B1204="","",IF(VLOOKUP($A1204,Spiele!$A$2:$F$16,3,FALSE)=$B1204,VLOOKUP($A1204,Spiele!$A$2:$F$16,4,FALSE),VLOOKUP($A1204,Spiele!$A$2:$F$16,3,FALSE)))</f>
        <v/>
      </c>
      <c r="E1204" s="18">
        <f>IF(Abschlüsse[[#This Row],[Ergeb]]="ET",0,COUNTIFS($A$2:$A1204,$A1204,$B$2:$B1204,$B1204,$L$2:$L1204,"&lt;&gt;ET"))</f>
        <v>0</v>
      </c>
      <c r="F1204" s="11"/>
      <c r="G1204" s="12"/>
      <c r="H1204" s="18">
        <f>COUNTIFS('Rote Karten'!$A$2:$A$4,$A1204,'Rote Karten'!$D$2:$D$4,"&lt;&gt;"&amp;$B1204,'Rote Karten'!$B$2:$B$4,"&lt;"&amp;$F1204,'Rote Karten'!$C$2:$C$4,"&lt;="&amp;$G1204)-COUNTIFS('Rote Karten'!$A$2:$A$4,$A1204,'Rote Karten'!$D$2:$D$4,$B1204,'Rote Karten'!$B$2:$B$4,"&lt;"&amp;$F1204,'Rote Karten'!$C$2:$C$4,"&lt;="&amp;$G1204)</f>
        <v>0</v>
      </c>
      <c r="I1204" s="17" t="str">
        <f>IF(OR($L1204="Tor",$L1204="ET"),_xlfn.IFNA(IF(VLOOKUP($A1204,Spiele!$A$2:$C$16,3,FALSE)=$B1204,COUNTIFS($L$2:$L1204,"Tor",$B$2:$B1204,$B1204,$A$2:$A1204,$A1204)+COUNTIFS($L$2:$L1204,"ET",$B$2:$B1204,$B1204,$A$2:$A1204,$A1204)&amp;":"&amp;COUNTIFS($L$2:$L1204,"Tor",$B$2:$B1204,"&lt;&gt;"&amp;$B1204,$A$2:$A1204,$A1204)+COUNTIFS($L$2:$L1204,"ET",$B$2:$B1204,"&lt;&gt;"&amp;$B1204,$A$2:$A1204,$A1204),COUNTIFS($L$2:$L1204,"Tor",$B$2:$B1204,"&lt;&gt;"&amp;$B1204,$A$2:$A1204,$A1204)+COUNTIFS($L$2:$L1204,"ET",$B$2:$B1204,"&lt;&gt;"&amp;$B1204,$A$2:$A1204,$A1204)&amp;":"&amp;COUNTIFS($L$2:$L1204,"Tor",$B$2:$B1204,$B1204,$A$2:$A1204,$A1204)+COUNTIFS($L$2:$L1204,"ET",$B$2:$B1204,$B1204,$A$2:$A1204,$A1204)),""),"")</f>
        <v/>
      </c>
      <c r="J1204" s="18" t="str">
        <f>_xlfn.IFNA(IF(VLOOKUP($A1204,Spiele!$A$2:$D$16,3,FALSE)=$B1204,(COUNTIFS($L$1:$L1203,"Tor",$B$1:$B1203,$B1204,$A$1:$A1203,$A1204)+COUNTIFS($L$1:$L1203,"ET",$B$1:$B1203,$B1204,$A$1:$A1203,$A1204))-(COUNTIFS($L$1:$L1203,"Tor",$B$1:$B1203,"&lt;&gt;"&amp;$B1204,$A$1:$A1203,$A1204)+COUNTIFS($L$1:$L1203,"ET",$B$1:$B1203,"&lt;&gt;"&amp;$B1204,$A$1:$A1203,$A1204)),(COUNTIFS($L$1:$L1203,"Tor",$B$1:$B1203,$B1204,$A$1:$A1203,$A1204)+COUNTIFS($L$1:$L1203,"ET",$B$1:$B1203,$B1204,$A$1:$A1203,$A1204))-(COUNTIFS($L$1:$L1203,"Tor",$B$1:$B1203,"&lt;&gt;"&amp;$B1204,$A$1:$A1203,$A1204)+COUNTIFS($L$1:$L1203,"ET",$B$1:$B1203,"&lt;&gt;"&amp;$B1204,$A$1:$A1203,$A1204))),"")</f>
        <v/>
      </c>
      <c r="L1204" s="18"/>
      <c r="M1204" s="3"/>
      <c r="O1204" s="17"/>
      <c r="AA1204" s="22"/>
      <c r="AB1204" s="18"/>
      <c r="AC1204" s="14"/>
      <c r="AD1204" s="14"/>
      <c r="AE1204" s="18"/>
      <c r="AH1204" s="19">
        <f t="shared" si="74"/>
        <v>0</v>
      </c>
      <c r="AI1204" s="19">
        <f t="shared" si="75"/>
        <v>180</v>
      </c>
      <c r="AJ1204" s="3"/>
      <c r="AM1204" s="19">
        <f>IF(Abschlüsse[[#This Row],[Ergeb]]="ET","",SQRT(($AF1204-$AK1204)^2+($AG1204-$AL1204)^2))</f>
        <v>0</v>
      </c>
      <c r="AO1204" s="13"/>
      <c r="AP1204" s="13"/>
      <c r="AQ1204" s="19" t="str">
        <f t="shared" si="76"/>
        <v/>
      </c>
      <c r="AU1204" s="19" t="str">
        <f t="shared" si="77"/>
        <v/>
      </c>
    </row>
    <row r="1205" spans="3:47" ht="25.05" customHeight="1">
      <c r="C1205" s="17" t="str">
        <f>IF($A1205="","",IF(VLOOKUP($A1205,Spiele!$A$2:$D$16,3,FALSE)=$B1205,"H","G"))</f>
        <v/>
      </c>
      <c r="D1205" s="17" t="str">
        <f>IF($B1205="","",IF(VLOOKUP($A1205,Spiele!$A$2:$F$16,3,FALSE)=$B1205,VLOOKUP($A1205,Spiele!$A$2:$F$16,4,FALSE),VLOOKUP($A1205,Spiele!$A$2:$F$16,3,FALSE)))</f>
        <v/>
      </c>
      <c r="E1205" s="18">
        <f>IF(Abschlüsse[[#This Row],[Ergeb]]="ET",0,COUNTIFS($A$2:$A1205,$A1205,$B$2:$B1205,$B1205,$L$2:$L1205,"&lt;&gt;ET"))</f>
        <v>0</v>
      </c>
      <c r="F1205" s="11"/>
      <c r="G1205" s="12"/>
      <c r="H1205" s="18">
        <f>COUNTIFS('Rote Karten'!$A$2:$A$4,$A1205,'Rote Karten'!$D$2:$D$4,"&lt;&gt;"&amp;$B1205,'Rote Karten'!$B$2:$B$4,"&lt;"&amp;$F1205,'Rote Karten'!$C$2:$C$4,"&lt;="&amp;$G1205)-COUNTIFS('Rote Karten'!$A$2:$A$4,$A1205,'Rote Karten'!$D$2:$D$4,$B1205,'Rote Karten'!$B$2:$B$4,"&lt;"&amp;$F1205,'Rote Karten'!$C$2:$C$4,"&lt;="&amp;$G1205)</f>
        <v>0</v>
      </c>
      <c r="I1205" s="17" t="str">
        <f>IF(OR($L1205="Tor",$L1205="ET"),_xlfn.IFNA(IF(VLOOKUP($A1205,Spiele!$A$2:$C$16,3,FALSE)=$B1205,COUNTIFS($L$2:$L1205,"Tor",$B$2:$B1205,$B1205,$A$2:$A1205,$A1205)+COUNTIFS($L$2:$L1205,"ET",$B$2:$B1205,$B1205,$A$2:$A1205,$A1205)&amp;":"&amp;COUNTIFS($L$2:$L1205,"Tor",$B$2:$B1205,"&lt;&gt;"&amp;$B1205,$A$2:$A1205,$A1205)+COUNTIFS($L$2:$L1205,"ET",$B$2:$B1205,"&lt;&gt;"&amp;$B1205,$A$2:$A1205,$A1205),COUNTIFS($L$2:$L1205,"Tor",$B$2:$B1205,"&lt;&gt;"&amp;$B1205,$A$2:$A1205,$A1205)+COUNTIFS($L$2:$L1205,"ET",$B$2:$B1205,"&lt;&gt;"&amp;$B1205,$A$2:$A1205,$A1205)&amp;":"&amp;COUNTIFS($L$2:$L1205,"Tor",$B$2:$B1205,$B1205,$A$2:$A1205,$A1205)+COUNTIFS($L$2:$L1205,"ET",$B$2:$B1205,$B1205,$A$2:$A1205,$A1205)),""),"")</f>
        <v/>
      </c>
      <c r="J1205" s="18" t="str">
        <f>_xlfn.IFNA(IF(VLOOKUP($A1205,Spiele!$A$2:$D$16,3,FALSE)=$B1205,(COUNTIFS($L$1:$L1204,"Tor",$B$1:$B1204,$B1205,$A$1:$A1204,$A1205)+COUNTIFS($L$1:$L1204,"ET",$B$1:$B1204,$B1205,$A$1:$A1204,$A1205))-(COUNTIFS($L$1:$L1204,"Tor",$B$1:$B1204,"&lt;&gt;"&amp;$B1205,$A$1:$A1204,$A1205)+COUNTIFS($L$1:$L1204,"ET",$B$1:$B1204,"&lt;&gt;"&amp;$B1205,$A$1:$A1204,$A1205)),(COUNTIFS($L$1:$L1204,"Tor",$B$1:$B1204,$B1205,$A$1:$A1204,$A1205)+COUNTIFS($L$1:$L1204,"ET",$B$1:$B1204,$B1205,$A$1:$A1204,$A1205))-(COUNTIFS($L$1:$L1204,"Tor",$B$1:$B1204,"&lt;&gt;"&amp;$B1205,$A$1:$A1204,$A1205)+COUNTIFS($L$1:$L1204,"ET",$B$1:$B1204,"&lt;&gt;"&amp;$B1205,$A$1:$A1204,$A1205))),"")</f>
        <v/>
      </c>
      <c r="O1205" s="17"/>
      <c r="AC1205" s="14"/>
      <c r="AD1205" s="14"/>
      <c r="AE1205" s="18"/>
      <c r="AH1205" s="19">
        <f t="shared" si="74"/>
        <v>0</v>
      </c>
      <c r="AI1205" s="19">
        <f t="shared" si="75"/>
        <v>180</v>
      </c>
      <c r="AM1205" s="19">
        <f>IF(Abschlüsse[[#This Row],[Ergeb]]="ET","",SQRT(($AF1205-$AK1205)^2+($AG1205-$AL1205)^2))</f>
        <v>0</v>
      </c>
      <c r="AO1205" s="13"/>
      <c r="AP1205" s="13"/>
      <c r="AQ1205" s="19" t="str">
        <f t="shared" si="76"/>
        <v/>
      </c>
      <c r="AU1205" s="19" t="str">
        <f t="shared" si="77"/>
        <v/>
      </c>
    </row>
    <row r="1206" spans="3:47" ht="25.05" customHeight="1">
      <c r="C1206" s="17" t="str">
        <f>IF($A1206="","",IF(VLOOKUP($A1206,Spiele!$A$2:$D$16,3,FALSE)=$B1206,"H","G"))</f>
        <v/>
      </c>
      <c r="D1206" s="17" t="str">
        <f>IF($B1206="","",IF(VLOOKUP($A1206,Spiele!$A$2:$F$16,3,FALSE)=$B1206,VLOOKUP($A1206,Spiele!$A$2:$F$16,4,FALSE),VLOOKUP($A1206,Spiele!$A$2:$F$16,3,FALSE)))</f>
        <v/>
      </c>
      <c r="E1206" s="18">
        <f>IF(Abschlüsse[[#This Row],[Ergeb]]="ET",0,COUNTIFS($A$2:$A1206,$A1206,$B$2:$B1206,$B1206,$L$2:$L1206,"&lt;&gt;ET"))</f>
        <v>0</v>
      </c>
      <c r="F1206" s="11"/>
      <c r="G1206" s="12"/>
      <c r="H1206" s="18">
        <f>COUNTIFS('Rote Karten'!$A$2:$A$4,$A1206,'Rote Karten'!$D$2:$D$4,"&lt;&gt;"&amp;$B1206,'Rote Karten'!$B$2:$B$4,"&lt;"&amp;$F1206,'Rote Karten'!$C$2:$C$4,"&lt;="&amp;$G1206)-COUNTIFS('Rote Karten'!$A$2:$A$4,$A1206,'Rote Karten'!$D$2:$D$4,$B1206,'Rote Karten'!$B$2:$B$4,"&lt;"&amp;$F1206,'Rote Karten'!$C$2:$C$4,"&lt;="&amp;$G1206)</f>
        <v>0</v>
      </c>
      <c r="I1206" s="17" t="str">
        <f>IF(OR($L1206="Tor",$L1206="ET"),_xlfn.IFNA(IF(VLOOKUP($A1206,Spiele!$A$2:$C$16,3,FALSE)=$B1206,COUNTIFS($L$2:$L1206,"Tor",$B$2:$B1206,$B1206,$A$2:$A1206,$A1206)+COUNTIFS($L$2:$L1206,"ET",$B$2:$B1206,$B1206,$A$2:$A1206,$A1206)&amp;":"&amp;COUNTIFS($L$2:$L1206,"Tor",$B$2:$B1206,"&lt;&gt;"&amp;$B1206,$A$2:$A1206,$A1206)+COUNTIFS($L$2:$L1206,"ET",$B$2:$B1206,"&lt;&gt;"&amp;$B1206,$A$2:$A1206,$A1206),COUNTIFS($L$2:$L1206,"Tor",$B$2:$B1206,"&lt;&gt;"&amp;$B1206,$A$2:$A1206,$A1206)+COUNTIFS($L$2:$L1206,"ET",$B$2:$B1206,"&lt;&gt;"&amp;$B1206,$A$2:$A1206,$A1206)&amp;":"&amp;COUNTIFS($L$2:$L1206,"Tor",$B$2:$B1206,$B1206,$A$2:$A1206,$A1206)+COUNTIFS($L$2:$L1206,"ET",$B$2:$B1206,$B1206,$A$2:$A1206,$A1206)),""),"")</f>
        <v/>
      </c>
      <c r="J1206" s="18" t="str">
        <f>_xlfn.IFNA(IF(VLOOKUP($A1206,Spiele!$A$2:$D$16,3,FALSE)=$B1206,(COUNTIFS($L$1:$L1205,"Tor",$B$1:$B1205,$B1206,$A$1:$A1205,$A1206)+COUNTIFS($L$1:$L1205,"ET",$B$1:$B1205,$B1206,$A$1:$A1205,$A1206))-(COUNTIFS($L$1:$L1205,"Tor",$B$1:$B1205,"&lt;&gt;"&amp;$B1206,$A$1:$A1205,$A1206)+COUNTIFS($L$1:$L1205,"ET",$B$1:$B1205,"&lt;&gt;"&amp;$B1206,$A$1:$A1205,$A1206)),(COUNTIFS($L$1:$L1205,"Tor",$B$1:$B1205,$B1206,$A$1:$A1205,$A1206)+COUNTIFS($L$1:$L1205,"ET",$B$1:$B1205,$B1206,$A$1:$A1205,$A1206))-(COUNTIFS($L$1:$L1205,"Tor",$B$1:$B1205,"&lt;&gt;"&amp;$B1206,$A$1:$A1205,$A1206)+COUNTIFS($L$1:$L1205,"ET",$B$1:$B1205,"&lt;&gt;"&amp;$B1206,$A$1:$A1205,$A1206))),"")</f>
        <v/>
      </c>
      <c r="O1206" s="17"/>
      <c r="AC1206" s="14"/>
      <c r="AD1206" s="14"/>
      <c r="AE1206" s="18"/>
      <c r="AH1206" s="19">
        <f t="shared" si="74"/>
        <v>0</v>
      </c>
      <c r="AI1206" s="19">
        <f t="shared" si="75"/>
        <v>180</v>
      </c>
      <c r="AM1206" s="19">
        <f>IF(Abschlüsse[[#This Row],[Ergeb]]="ET","",SQRT(($AF1206-$AK1206)^2+($AG1206-$AL1206)^2))</f>
        <v>0</v>
      </c>
      <c r="AO1206" s="13"/>
      <c r="AP1206" s="13"/>
      <c r="AQ1206" s="19" t="str">
        <f t="shared" si="76"/>
        <v/>
      </c>
      <c r="AU1206" s="19" t="str">
        <f t="shared" si="77"/>
        <v/>
      </c>
    </row>
    <row r="1207" spans="3:47" ht="25.05" customHeight="1">
      <c r="C1207" s="17" t="str">
        <f>IF($A1207="","",IF(VLOOKUP($A1207,Spiele!$A$2:$D$16,3,FALSE)=$B1207,"H","G"))</f>
        <v/>
      </c>
      <c r="D1207" s="17" t="str">
        <f>IF($B1207="","",IF(VLOOKUP($A1207,Spiele!$A$2:$F$16,3,FALSE)=$B1207,VLOOKUP($A1207,Spiele!$A$2:$F$16,4,FALSE),VLOOKUP($A1207,Spiele!$A$2:$F$16,3,FALSE)))</f>
        <v/>
      </c>
      <c r="E1207" s="18">
        <f>IF(Abschlüsse[[#This Row],[Ergeb]]="ET",0,COUNTIFS($A$2:$A1207,$A1207,$B$2:$B1207,$B1207,$L$2:$L1207,"&lt;&gt;ET"))</f>
        <v>0</v>
      </c>
      <c r="F1207" s="11"/>
      <c r="G1207" s="12"/>
      <c r="H1207" s="18">
        <f>COUNTIFS('Rote Karten'!$A$2:$A$4,$A1207,'Rote Karten'!$D$2:$D$4,"&lt;&gt;"&amp;$B1207,'Rote Karten'!$B$2:$B$4,"&lt;"&amp;$F1207,'Rote Karten'!$C$2:$C$4,"&lt;="&amp;$G1207)-COUNTIFS('Rote Karten'!$A$2:$A$4,$A1207,'Rote Karten'!$D$2:$D$4,$B1207,'Rote Karten'!$B$2:$B$4,"&lt;"&amp;$F1207,'Rote Karten'!$C$2:$C$4,"&lt;="&amp;$G1207)</f>
        <v>0</v>
      </c>
      <c r="I1207" s="17" t="str">
        <f>IF(OR($L1207="Tor",$L1207="ET"),_xlfn.IFNA(IF(VLOOKUP($A1207,Spiele!$A$2:$C$16,3,FALSE)=$B1207,COUNTIFS($L$2:$L1207,"Tor",$B$2:$B1207,$B1207,$A$2:$A1207,$A1207)+COUNTIFS($L$2:$L1207,"ET",$B$2:$B1207,$B1207,$A$2:$A1207,$A1207)&amp;":"&amp;COUNTIFS($L$2:$L1207,"Tor",$B$2:$B1207,"&lt;&gt;"&amp;$B1207,$A$2:$A1207,$A1207)+COUNTIFS($L$2:$L1207,"ET",$B$2:$B1207,"&lt;&gt;"&amp;$B1207,$A$2:$A1207,$A1207),COUNTIFS($L$2:$L1207,"Tor",$B$2:$B1207,"&lt;&gt;"&amp;$B1207,$A$2:$A1207,$A1207)+COUNTIFS($L$2:$L1207,"ET",$B$2:$B1207,"&lt;&gt;"&amp;$B1207,$A$2:$A1207,$A1207)&amp;":"&amp;COUNTIFS($L$2:$L1207,"Tor",$B$2:$B1207,$B1207,$A$2:$A1207,$A1207)+COUNTIFS($L$2:$L1207,"ET",$B$2:$B1207,$B1207,$A$2:$A1207,$A1207)),""),"")</f>
        <v/>
      </c>
      <c r="J1207" s="18" t="str">
        <f>_xlfn.IFNA(IF(VLOOKUP($A1207,Spiele!$A$2:$D$16,3,FALSE)=$B1207,(COUNTIFS($L$1:$L1206,"Tor",$B$1:$B1206,$B1207,$A$1:$A1206,$A1207)+COUNTIFS($L$1:$L1206,"ET",$B$1:$B1206,$B1207,$A$1:$A1206,$A1207))-(COUNTIFS($L$1:$L1206,"Tor",$B$1:$B1206,"&lt;&gt;"&amp;$B1207,$A$1:$A1206,$A1207)+COUNTIFS($L$1:$L1206,"ET",$B$1:$B1206,"&lt;&gt;"&amp;$B1207,$A$1:$A1206,$A1207)),(COUNTIFS($L$1:$L1206,"Tor",$B$1:$B1206,$B1207,$A$1:$A1206,$A1207)+COUNTIFS($L$1:$L1206,"ET",$B$1:$B1206,$B1207,$A$1:$A1206,$A1207))-(COUNTIFS($L$1:$L1206,"Tor",$B$1:$B1206,"&lt;&gt;"&amp;$B1207,$A$1:$A1206,$A1207)+COUNTIFS($L$1:$L1206,"ET",$B$1:$B1206,"&lt;&gt;"&amp;$B1207,$A$1:$A1206,$A1207))),"")</f>
        <v/>
      </c>
      <c r="O1207" s="17"/>
      <c r="AC1207" s="14"/>
      <c r="AD1207" s="14"/>
      <c r="AE1207" s="18"/>
      <c r="AH1207" s="19">
        <f t="shared" si="74"/>
        <v>0</v>
      </c>
      <c r="AI1207" s="19">
        <f t="shared" si="75"/>
        <v>180</v>
      </c>
      <c r="AM1207" s="19">
        <f>IF(Abschlüsse[[#This Row],[Ergeb]]="ET","",SQRT(($AF1207-$AK1207)^2+($AG1207-$AL1207)^2))</f>
        <v>0</v>
      </c>
      <c r="AO1207" s="13"/>
      <c r="AP1207" s="13"/>
      <c r="AQ1207" s="19" t="str">
        <f t="shared" si="76"/>
        <v/>
      </c>
      <c r="AU1207" s="19" t="str">
        <f t="shared" si="77"/>
        <v/>
      </c>
    </row>
    <row r="1208" spans="3:47" ht="25.05" customHeight="1">
      <c r="C1208" s="17" t="str">
        <f>IF($A1208="","",IF(VLOOKUP($A1208,Spiele!$A$2:$D$16,3,FALSE)=$B1208,"H","G"))</f>
        <v/>
      </c>
      <c r="D1208" s="17" t="str">
        <f>IF($B1208="","",IF(VLOOKUP($A1208,Spiele!$A$2:$F$16,3,FALSE)=$B1208,VLOOKUP($A1208,Spiele!$A$2:$F$16,4,FALSE),VLOOKUP($A1208,Spiele!$A$2:$F$16,3,FALSE)))</f>
        <v/>
      </c>
      <c r="E1208" s="18">
        <f>IF(Abschlüsse[[#This Row],[Ergeb]]="ET",0,COUNTIFS($A$2:$A1208,$A1208,$B$2:$B1208,$B1208,$L$2:$L1208,"&lt;&gt;ET"))</f>
        <v>0</v>
      </c>
      <c r="F1208" s="11"/>
      <c r="G1208" s="12"/>
      <c r="H1208" s="18">
        <f>COUNTIFS('Rote Karten'!$A$2:$A$4,$A1208,'Rote Karten'!$D$2:$D$4,"&lt;&gt;"&amp;$B1208,'Rote Karten'!$B$2:$B$4,"&lt;"&amp;$F1208,'Rote Karten'!$C$2:$C$4,"&lt;="&amp;$G1208)-COUNTIFS('Rote Karten'!$A$2:$A$4,$A1208,'Rote Karten'!$D$2:$D$4,$B1208,'Rote Karten'!$B$2:$B$4,"&lt;"&amp;$F1208,'Rote Karten'!$C$2:$C$4,"&lt;="&amp;$G1208)</f>
        <v>0</v>
      </c>
      <c r="I1208" s="17" t="str">
        <f>IF(OR($L1208="Tor",$L1208="ET"),_xlfn.IFNA(IF(VLOOKUP($A1208,Spiele!$A$2:$C$16,3,FALSE)=$B1208,COUNTIFS($L$2:$L1208,"Tor",$B$2:$B1208,$B1208,$A$2:$A1208,$A1208)+COUNTIFS($L$2:$L1208,"ET",$B$2:$B1208,$B1208,$A$2:$A1208,$A1208)&amp;":"&amp;COUNTIFS($L$2:$L1208,"Tor",$B$2:$B1208,"&lt;&gt;"&amp;$B1208,$A$2:$A1208,$A1208)+COUNTIFS($L$2:$L1208,"ET",$B$2:$B1208,"&lt;&gt;"&amp;$B1208,$A$2:$A1208,$A1208),COUNTIFS($L$2:$L1208,"Tor",$B$2:$B1208,"&lt;&gt;"&amp;$B1208,$A$2:$A1208,$A1208)+COUNTIFS($L$2:$L1208,"ET",$B$2:$B1208,"&lt;&gt;"&amp;$B1208,$A$2:$A1208,$A1208)&amp;":"&amp;COUNTIFS($L$2:$L1208,"Tor",$B$2:$B1208,$B1208,$A$2:$A1208,$A1208)+COUNTIFS($L$2:$L1208,"ET",$B$2:$B1208,$B1208,$A$2:$A1208,$A1208)),""),"")</f>
        <v/>
      </c>
      <c r="J1208" s="18" t="str">
        <f>_xlfn.IFNA(IF(VLOOKUP($A1208,Spiele!$A$2:$D$16,3,FALSE)=$B1208,(COUNTIFS($L$1:$L1207,"Tor",$B$1:$B1207,$B1208,$A$1:$A1207,$A1208)+COUNTIFS($L$1:$L1207,"ET",$B$1:$B1207,$B1208,$A$1:$A1207,$A1208))-(COUNTIFS($L$1:$L1207,"Tor",$B$1:$B1207,"&lt;&gt;"&amp;$B1208,$A$1:$A1207,$A1208)+COUNTIFS($L$1:$L1207,"ET",$B$1:$B1207,"&lt;&gt;"&amp;$B1208,$A$1:$A1207,$A1208)),(COUNTIFS($L$1:$L1207,"Tor",$B$1:$B1207,$B1208,$A$1:$A1207,$A1208)+COUNTIFS($L$1:$L1207,"ET",$B$1:$B1207,$B1208,$A$1:$A1207,$A1208))-(COUNTIFS($L$1:$L1207,"Tor",$B$1:$B1207,"&lt;&gt;"&amp;$B1208,$A$1:$A1207,$A1208)+COUNTIFS($L$1:$L1207,"ET",$B$1:$B1207,"&lt;&gt;"&amp;$B1208,$A$1:$A1207,$A1208))),"")</f>
        <v/>
      </c>
      <c r="O1208" s="17"/>
      <c r="AC1208" s="14"/>
      <c r="AD1208" s="14"/>
      <c r="AE1208" s="18"/>
      <c r="AH1208" s="19">
        <f t="shared" si="74"/>
        <v>0</v>
      </c>
      <c r="AI1208" s="19">
        <f t="shared" si="75"/>
        <v>180</v>
      </c>
      <c r="AM1208" s="19">
        <f>IF(Abschlüsse[[#This Row],[Ergeb]]="ET","",SQRT(($AF1208-$AK1208)^2+($AG1208-$AL1208)^2))</f>
        <v>0</v>
      </c>
      <c r="AO1208" s="13"/>
      <c r="AP1208" s="13"/>
      <c r="AQ1208" s="19" t="str">
        <f t="shared" si="76"/>
        <v/>
      </c>
      <c r="AU1208" s="19" t="str">
        <f t="shared" si="77"/>
        <v/>
      </c>
    </row>
    <row r="1209" spans="3:47" ht="25.05" customHeight="1">
      <c r="C1209" s="17" t="str">
        <f>IF($A1209="","",IF(VLOOKUP($A1209,Spiele!$A$2:$D$16,3,FALSE)=$B1209,"H","G"))</f>
        <v/>
      </c>
      <c r="D1209" s="17" t="str">
        <f>IF($B1209="","",IF(VLOOKUP($A1209,Spiele!$A$2:$F$16,3,FALSE)=$B1209,VLOOKUP($A1209,Spiele!$A$2:$F$16,4,FALSE),VLOOKUP($A1209,Spiele!$A$2:$F$16,3,FALSE)))</f>
        <v/>
      </c>
      <c r="E1209" s="18">
        <f>IF(Abschlüsse[[#This Row],[Ergeb]]="ET",0,COUNTIFS($A$2:$A1209,$A1209,$B$2:$B1209,$B1209,$L$2:$L1209,"&lt;&gt;ET"))</f>
        <v>0</v>
      </c>
      <c r="F1209" s="11"/>
      <c r="G1209" s="12"/>
      <c r="H1209" s="18">
        <f>COUNTIFS('Rote Karten'!$A$2:$A$4,$A1209,'Rote Karten'!$D$2:$D$4,"&lt;&gt;"&amp;$B1209,'Rote Karten'!$B$2:$B$4,"&lt;"&amp;$F1209,'Rote Karten'!$C$2:$C$4,"&lt;="&amp;$G1209)-COUNTIFS('Rote Karten'!$A$2:$A$4,$A1209,'Rote Karten'!$D$2:$D$4,$B1209,'Rote Karten'!$B$2:$B$4,"&lt;"&amp;$F1209,'Rote Karten'!$C$2:$C$4,"&lt;="&amp;$G1209)</f>
        <v>0</v>
      </c>
      <c r="I1209" s="17" t="str">
        <f>IF(OR($L1209="Tor",$L1209="ET"),_xlfn.IFNA(IF(VLOOKUP($A1209,Spiele!$A$2:$C$16,3,FALSE)=$B1209,COUNTIFS($L$2:$L1209,"Tor",$B$2:$B1209,$B1209,$A$2:$A1209,$A1209)+COUNTIFS($L$2:$L1209,"ET",$B$2:$B1209,$B1209,$A$2:$A1209,$A1209)&amp;":"&amp;COUNTIFS($L$2:$L1209,"Tor",$B$2:$B1209,"&lt;&gt;"&amp;$B1209,$A$2:$A1209,$A1209)+COUNTIFS($L$2:$L1209,"ET",$B$2:$B1209,"&lt;&gt;"&amp;$B1209,$A$2:$A1209,$A1209),COUNTIFS($L$2:$L1209,"Tor",$B$2:$B1209,"&lt;&gt;"&amp;$B1209,$A$2:$A1209,$A1209)+COUNTIFS($L$2:$L1209,"ET",$B$2:$B1209,"&lt;&gt;"&amp;$B1209,$A$2:$A1209,$A1209)&amp;":"&amp;COUNTIFS($L$2:$L1209,"Tor",$B$2:$B1209,$B1209,$A$2:$A1209,$A1209)+COUNTIFS($L$2:$L1209,"ET",$B$2:$B1209,$B1209,$A$2:$A1209,$A1209)),""),"")</f>
        <v/>
      </c>
      <c r="J1209" s="18" t="str">
        <f>_xlfn.IFNA(IF(VLOOKUP($A1209,Spiele!$A$2:$D$16,3,FALSE)=$B1209,(COUNTIFS($L$1:$L1208,"Tor",$B$1:$B1208,$B1209,$A$1:$A1208,$A1209)+COUNTIFS($L$1:$L1208,"ET",$B$1:$B1208,$B1209,$A$1:$A1208,$A1209))-(COUNTIFS($L$1:$L1208,"Tor",$B$1:$B1208,"&lt;&gt;"&amp;$B1209,$A$1:$A1208,$A1209)+COUNTIFS($L$1:$L1208,"ET",$B$1:$B1208,"&lt;&gt;"&amp;$B1209,$A$1:$A1208,$A1209)),(COUNTIFS($L$1:$L1208,"Tor",$B$1:$B1208,$B1209,$A$1:$A1208,$A1209)+COUNTIFS($L$1:$L1208,"ET",$B$1:$B1208,$B1209,$A$1:$A1208,$A1209))-(COUNTIFS($L$1:$L1208,"Tor",$B$1:$B1208,"&lt;&gt;"&amp;$B1209,$A$1:$A1208,$A1209)+COUNTIFS($L$1:$L1208,"ET",$B$1:$B1208,"&lt;&gt;"&amp;$B1209,$A$1:$A1208,$A1209))),"")</f>
        <v/>
      </c>
      <c r="O1209" s="17"/>
      <c r="AC1209" s="14"/>
      <c r="AD1209" s="14"/>
      <c r="AE1209" s="18"/>
      <c r="AH1209" s="19">
        <f t="shared" si="74"/>
        <v>0</v>
      </c>
      <c r="AI1209" s="19">
        <f t="shared" si="75"/>
        <v>180</v>
      </c>
      <c r="AM1209" s="19">
        <f>IF(Abschlüsse[[#This Row],[Ergeb]]="ET","",SQRT(($AF1209-$AK1209)^2+($AG1209-$AL1209)^2))</f>
        <v>0</v>
      </c>
      <c r="AO1209" s="13"/>
      <c r="AP1209" s="13"/>
      <c r="AQ1209" s="19" t="str">
        <f t="shared" si="76"/>
        <v/>
      </c>
      <c r="AU1209" s="19" t="str">
        <f t="shared" si="77"/>
        <v/>
      </c>
    </row>
    <row r="1210" spans="3:47" ht="25.05" customHeight="1">
      <c r="C1210" s="17" t="str">
        <f>IF($A1210="","",IF(VLOOKUP($A1210,Spiele!$A$2:$D$16,3,FALSE)=$B1210,"H","G"))</f>
        <v/>
      </c>
      <c r="D1210" s="17" t="str">
        <f>IF($B1210="","",IF(VLOOKUP($A1210,Spiele!$A$2:$F$16,3,FALSE)=$B1210,VLOOKUP($A1210,Spiele!$A$2:$F$16,4,FALSE),VLOOKUP($A1210,Spiele!$A$2:$F$16,3,FALSE)))</f>
        <v/>
      </c>
      <c r="E1210" s="18">
        <f>IF(Abschlüsse[[#This Row],[Ergeb]]="ET",0,COUNTIFS($A$2:$A1210,$A1210,$B$2:$B1210,$B1210,$L$2:$L1210,"&lt;&gt;ET"))</f>
        <v>0</v>
      </c>
      <c r="F1210" s="11"/>
      <c r="G1210" s="12"/>
      <c r="H1210" s="18">
        <f>COUNTIFS('Rote Karten'!$A$2:$A$4,$A1210,'Rote Karten'!$D$2:$D$4,"&lt;&gt;"&amp;$B1210,'Rote Karten'!$B$2:$B$4,"&lt;"&amp;$F1210,'Rote Karten'!$C$2:$C$4,"&lt;="&amp;$G1210)-COUNTIFS('Rote Karten'!$A$2:$A$4,$A1210,'Rote Karten'!$D$2:$D$4,$B1210,'Rote Karten'!$B$2:$B$4,"&lt;"&amp;$F1210,'Rote Karten'!$C$2:$C$4,"&lt;="&amp;$G1210)</f>
        <v>0</v>
      </c>
      <c r="I1210" s="17" t="str">
        <f>IF(OR($L1210="Tor",$L1210="ET"),_xlfn.IFNA(IF(VLOOKUP($A1210,Spiele!$A$2:$C$16,3,FALSE)=$B1210,COUNTIFS($L$2:$L1210,"Tor",$B$2:$B1210,$B1210,$A$2:$A1210,$A1210)+COUNTIFS($L$2:$L1210,"ET",$B$2:$B1210,$B1210,$A$2:$A1210,$A1210)&amp;":"&amp;COUNTIFS($L$2:$L1210,"Tor",$B$2:$B1210,"&lt;&gt;"&amp;$B1210,$A$2:$A1210,$A1210)+COUNTIFS($L$2:$L1210,"ET",$B$2:$B1210,"&lt;&gt;"&amp;$B1210,$A$2:$A1210,$A1210),COUNTIFS($L$2:$L1210,"Tor",$B$2:$B1210,"&lt;&gt;"&amp;$B1210,$A$2:$A1210,$A1210)+COUNTIFS($L$2:$L1210,"ET",$B$2:$B1210,"&lt;&gt;"&amp;$B1210,$A$2:$A1210,$A1210)&amp;":"&amp;COUNTIFS($L$2:$L1210,"Tor",$B$2:$B1210,$B1210,$A$2:$A1210,$A1210)+COUNTIFS($L$2:$L1210,"ET",$B$2:$B1210,$B1210,$A$2:$A1210,$A1210)),""),"")</f>
        <v/>
      </c>
      <c r="J1210" s="18" t="str">
        <f>_xlfn.IFNA(IF(VLOOKUP($A1210,Spiele!$A$2:$D$16,3,FALSE)=$B1210,(COUNTIFS($L$1:$L1209,"Tor",$B$1:$B1209,$B1210,$A$1:$A1209,$A1210)+COUNTIFS($L$1:$L1209,"ET",$B$1:$B1209,$B1210,$A$1:$A1209,$A1210))-(COUNTIFS($L$1:$L1209,"Tor",$B$1:$B1209,"&lt;&gt;"&amp;$B1210,$A$1:$A1209,$A1210)+COUNTIFS($L$1:$L1209,"ET",$B$1:$B1209,"&lt;&gt;"&amp;$B1210,$A$1:$A1209,$A1210)),(COUNTIFS($L$1:$L1209,"Tor",$B$1:$B1209,$B1210,$A$1:$A1209,$A1210)+COUNTIFS($L$1:$L1209,"ET",$B$1:$B1209,$B1210,$A$1:$A1209,$A1210))-(COUNTIFS($L$1:$L1209,"Tor",$B$1:$B1209,"&lt;&gt;"&amp;$B1210,$A$1:$A1209,$A1210)+COUNTIFS($L$1:$L1209,"ET",$B$1:$B1209,"&lt;&gt;"&amp;$B1210,$A$1:$A1209,$A1210))),"")</f>
        <v/>
      </c>
      <c r="O1210" s="17"/>
      <c r="AC1210" s="14"/>
      <c r="AD1210" s="14"/>
      <c r="AE1210" s="18"/>
      <c r="AH1210" s="19">
        <f t="shared" si="74"/>
        <v>0</v>
      </c>
      <c r="AI1210" s="19">
        <f t="shared" si="75"/>
        <v>180</v>
      </c>
      <c r="AM1210" s="19">
        <f>IF(Abschlüsse[[#This Row],[Ergeb]]="ET","",SQRT(($AF1210-$AK1210)^2+($AG1210-$AL1210)^2))</f>
        <v>0</v>
      </c>
      <c r="AO1210" s="13"/>
      <c r="AP1210" s="13"/>
      <c r="AQ1210" s="19" t="str">
        <f t="shared" si="76"/>
        <v/>
      </c>
      <c r="AU1210" s="19" t="str">
        <f t="shared" si="77"/>
        <v/>
      </c>
    </row>
    <row r="1211" spans="3:47" ht="25.05" customHeight="1">
      <c r="C1211" s="17" t="str">
        <f>IF($A1211="","",IF(VLOOKUP($A1211,Spiele!$A$2:$D$16,3,FALSE)=$B1211,"H","G"))</f>
        <v/>
      </c>
      <c r="D1211" s="17" t="str">
        <f>IF($B1211="","",IF(VLOOKUP($A1211,Spiele!$A$2:$F$16,3,FALSE)=$B1211,VLOOKUP($A1211,Spiele!$A$2:$F$16,4,FALSE),VLOOKUP($A1211,Spiele!$A$2:$F$16,3,FALSE)))</f>
        <v/>
      </c>
      <c r="E1211" s="18">
        <f>IF(Abschlüsse[[#This Row],[Ergeb]]="ET",0,COUNTIFS($A$2:$A1211,$A1211,$B$2:$B1211,$B1211,$L$2:$L1211,"&lt;&gt;ET"))</f>
        <v>0</v>
      </c>
      <c r="F1211" s="11"/>
      <c r="G1211" s="12"/>
      <c r="H1211" s="18">
        <f>COUNTIFS('Rote Karten'!$A$2:$A$4,$A1211,'Rote Karten'!$D$2:$D$4,"&lt;&gt;"&amp;$B1211,'Rote Karten'!$B$2:$B$4,"&lt;"&amp;$F1211,'Rote Karten'!$C$2:$C$4,"&lt;="&amp;$G1211)-COUNTIFS('Rote Karten'!$A$2:$A$4,$A1211,'Rote Karten'!$D$2:$D$4,$B1211,'Rote Karten'!$B$2:$B$4,"&lt;"&amp;$F1211,'Rote Karten'!$C$2:$C$4,"&lt;="&amp;$G1211)</f>
        <v>0</v>
      </c>
      <c r="I1211" s="17" t="str">
        <f>IF(OR($L1211="Tor",$L1211="ET"),_xlfn.IFNA(IF(VLOOKUP($A1211,Spiele!$A$2:$C$16,3,FALSE)=$B1211,COUNTIFS($L$2:$L1211,"Tor",$B$2:$B1211,$B1211,$A$2:$A1211,$A1211)+COUNTIFS($L$2:$L1211,"ET",$B$2:$B1211,$B1211,$A$2:$A1211,$A1211)&amp;":"&amp;COUNTIFS($L$2:$L1211,"Tor",$B$2:$B1211,"&lt;&gt;"&amp;$B1211,$A$2:$A1211,$A1211)+COUNTIFS($L$2:$L1211,"ET",$B$2:$B1211,"&lt;&gt;"&amp;$B1211,$A$2:$A1211,$A1211),COUNTIFS($L$2:$L1211,"Tor",$B$2:$B1211,"&lt;&gt;"&amp;$B1211,$A$2:$A1211,$A1211)+COUNTIFS($L$2:$L1211,"ET",$B$2:$B1211,"&lt;&gt;"&amp;$B1211,$A$2:$A1211,$A1211)&amp;":"&amp;COUNTIFS($L$2:$L1211,"Tor",$B$2:$B1211,$B1211,$A$2:$A1211,$A1211)+COUNTIFS($L$2:$L1211,"ET",$B$2:$B1211,$B1211,$A$2:$A1211,$A1211)),""),"")</f>
        <v/>
      </c>
      <c r="J1211" s="18" t="str">
        <f>_xlfn.IFNA(IF(VLOOKUP($A1211,Spiele!$A$2:$D$16,3,FALSE)=$B1211,(COUNTIFS($L$1:$L1210,"Tor",$B$1:$B1210,$B1211,$A$1:$A1210,$A1211)+COUNTIFS($L$1:$L1210,"ET",$B$1:$B1210,$B1211,$A$1:$A1210,$A1211))-(COUNTIFS($L$1:$L1210,"Tor",$B$1:$B1210,"&lt;&gt;"&amp;$B1211,$A$1:$A1210,$A1211)+COUNTIFS($L$1:$L1210,"ET",$B$1:$B1210,"&lt;&gt;"&amp;$B1211,$A$1:$A1210,$A1211)),(COUNTIFS($L$1:$L1210,"Tor",$B$1:$B1210,$B1211,$A$1:$A1210,$A1211)+COUNTIFS($L$1:$L1210,"ET",$B$1:$B1210,$B1211,$A$1:$A1210,$A1211))-(COUNTIFS($L$1:$L1210,"Tor",$B$1:$B1210,"&lt;&gt;"&amp;$B1211,$A$1:$A1210,$A1211)+COUNTIFS($L$1:$L1210,"ET",$B$1:$B1210,"&lt;&gt;"&amp;$B1211,$A$1:$A1210,$A1211))),"")</f>
        <v/>
      </c>
      <c r="O1211" s="17"/>
      <c r="AC1211" s="14"/>
      <c r="AD1211" s="14"/>
      <c r="AE1211" s="18"/>
      <c r="AH1211" s="19">
        <f t="shared" si="74"/>
        <v>0</v>
      </c>
      <c r="AI1211" s="19">
        <f t="shared" si="75"/>
        <v>180</v>
      </c>
      <c r="AM1211" s="19">
        <f>IF(Abschlüsse[[#This Row],[Ergeb]]="ET","",SQRT(($AF1211-$AK1211)^2+($AG1211-$AL1211)^2))</f>
        <v>0</v>
      </c>
      <c r="AO1211" s="13"/>
      <c r="AP1211" s="13"/>
      <c r="AQ1211" s="19" t="str">
        <f t="shared" si="76"/>
        <v/>
      </c>
      <c r="AU1211" s="19" t="str">
        <f t="shared" si="77"/>
        <v/>
      </c>
    </row>
    <row r="1212" spans="3:47" ht="25.05" customHeight="1">
      <c r="C1212" s="17" t="str">
        <f>IF($A1212="","",IF(VLOOKUP($A1212,Spiele!$A$2:$D$16,3,FALSE)=$B1212,"H","G"))</f>
        <v/>
      </c>
      <c r="D1212" s="17" t="str">
        <f>IF($B1212="","",IF(VLOOKUP($A1212,Spiele!$A$2:$F$16,3,FALSE)=$B1212,VLOOKUP($A1212,Spiele!$A$2:$F$16,4,FALSE),VLOOKUP($A1212,Spiele!$A$2:$F$16,3,FALSE)))</f>
        <v/>
      </c>
      <c r="E1212" s="18">
        <f>IF(Abschlüsse[[#This Row],[Ergeb]]="ET",0,COUNTIFS($A$2:$A1212,$A1212,$B$2:$B1212,$B1212,$L$2:$L1212,"&lt;&gt;ET"))</f>
        <v>0</v>
      </c>
      <c r="F1212" s="11"/>
      <c r="G1212" s="12"/>
      <c r="H1212" s="18">
        <f>COUNTIFS('Rote Karten'!$A$2:$A$4,$A1212,'Rote Karten'!$D$2:$D$4,"&lt;&gt;"&amp;$B1212,'Rote Karten'!$B$2:$B$4,"&lt;"&amp;$F1212,'Rote Karten'!$C$2:$C$4,"&lt;="&amp;$G1212)-COUNTIFS('Rote Karten'!$A$2:$A$4,$A1212,'Rote Karten'!$D$2:$D$4,$B1212,'Rote Karten'!$B$2:$B$4,"&lt;"&amp;$F1212,'Rote Karten'!$C$2:$C$4,"&lt;="&amp;$G1212)</f>
        <v>0</v>
      </c>
      <c r="I1212" s="17" t="str">
        <f>IF(OR($L1212="Tor",$L1212="ET"),_xlfn.IFNA(IF(VLOOKUP($A1212,Spiele!$A$2:$C$16,3,FALSE)=$B1212,COUNTIFS($L$2:$L1212,"Tor",$B$2:$B1212,$B1212,$A$2:$A1212,$A1212)+COUNTIFS($L$2:$L1212,"ET",$B$2:$B1212,$B1212,$A$2:$A1212,$A1212)&amp;":"&amp;COUNTIFS($L$2:$L1212,"Tor",$B$2:$B1212,"&lt;&gt;"&amp;$B1212,$A$2:$A1212,$A1212)+COUNTIFS($L$2:$L1212,"ET",$B$2:$B1212,"&lt;&gt;"&amp;$B1212,$A$2:$A1212,$A1212),COUNTIFS($L$2:$L1212,"Tor",$B$2:$B1212,"&lt;&gt;"&amp;$B1212,$A$2:$A1212,$A1212)+COUNTIFS($L$2:$L1212,"ET",$B$2:$B1212,"&lt;&gt;"&amp;$B1212,$A$2:$A1212,$A1212)&amp;":"&amp;COUNTIFS($L$2:$L1212,"Tor",$B$2:$B1212,$B1212,$A$2:$A1212,$A1212)+COUNTIFS($L$2:$L1212,"ET",$B$2:$B1212,$B1212,$A$2:$A1212,$A1212)),""),"")</f>
        <v/>
      </c>
      <c r="J1212" s="18" t="str">
        <f>_xlfn.IFNA(IF(VLOOKUP($A1212,Spiele!$A$2:$D$16,3,FALSE)=$B1212,(COUNTIFS($L$1:$L1211,"Tor",$B$1:$B1211,$B1212,$A$1:$A1211,$A1212)+COUNTIFS($L$1:$L1211,"ET",$B$1:$B1211,$B1212,$A$1:$A1211,$A1212))-(COUNTIFS($L$1:$L1211,"Tor",$B$1:$B1211,"&lt;&gt;"&amp;$B1212,$A$1:$A1211,$A1212)+COUNTIFS($L$1:$L1211,"ET",$B$1:$B1211,"&lt;&gt;"&amp;$B1212,$A$1:$A1211,$A1212)),(COUNTIFS($L$1:$L1211,"Tor",$B$1:$B1211,$B1212,$A$1:$A1211,$A1212)+COUNTIFS($L$1:$L1211,"ET",$B$1:$B1211,$B1212,$A$1:$A1211,$A1212))-(COUNTIFS($L$1:$L1211,"Tor",$B$1:$B1211,"&lt;&gt;"&amp;$B1212,$A$1:$A1211,$A1212)+COUNTIFS($L$1:$L1211,"ET",$B$1:$B1211,"&lt;&gt;"&amp;$B1212,$A$1:$A1211,$A1212))),"")</f>
        <v/>
      </c>
      <c r="O1212" s="17"/>
      <c r="AC1212" s="14"/>
      <c r="AD1212" s="14"/>
      <c r="AE1212" s="18"/>
      <c r="AH1212" s="19">
        <f t="shared" si="74"/>
        <v>0</v>
      </c>
      <c r="AI1212" s="19">
        <f t="shared" si="75"/>
        <v>180</v>
      </c>
      <c r="AM1212" s="19">
        <f>IF(Abschlüsse[[#This Row],[Ergeb]]="ET","",SQRT(($AF1212-$AK1212)^2+($AG1212-$AL1212)^2))</f>
        <v>0</v>
      </c>
      <c r="AO1212" s="13"/>
      <c r="AP1212" s="13"/>
      <c r="AQ1212" s="19" t="str">
        <f t="shared" si="76"/>
        <v/>
      </c>
      <c r="AU1212" s="19" t="str">
        <f t="shared" si="77"/>
        <v/>
      </c>
    </row>
    <row r="1213" spans="3:47" ht="25.05" customHeight="1">
      <c r="C1213" s="17" t="str">
        <f>IF($A1213="","",IF(VLOOKUP($A1213,Spiele!$A$2:$D$16,3,FALSE)=$B1213,"H","G"))</f>
        <v/>
      </c>
      <c r="D1213" s="17" t="str">
        <f>IF($B1213="","",IF(VLOOKUP($A1213,Spiele!$A$2:$F$16,3,FALSE)=$B1213,VLOOKUP($A1213,Spiele!$A$2:$F$16,4,FALSE),VLOOKUP($A1213,Spiele!$A$2:$F$16,3,FALSE)))</f>
        <v/>
      </c>
      <c r="E1213" s="18">
        <f>IF(Abschlüsse[[#This Row],[Ergeb]]="ET",0,COUNTIFS($A$2:$A1213,$A1213,$B$2:$B1213,$B1213,$L$2:$L1213,"&lt;&gt;ET"))</f>
        <v>0</v>
      </c>
      <c r="F1213" s="11"/>
      <c r="G1213" s="12"/>
      <c r="H1213" s="18">
        <f>COUNTIFS('Rote Karten'!$A$2:$A$4,$A1213,'Rote Karten'!$D$2:$D$4,"&lt;&gt;"&amp;$B1213,'Rote Karten'!$B$2:$B$4,"&lt;"&amp;$F1213,'Rote Karten'!$C$2:$C$4,"&lt;="&amp;$G1213)-COUNTIFS('Rote Karten'!$A$2:$A$4,$A1213,'Rote Karten'!$D$2:$D$4,$B1213,'Rote Karten'!$B$2:$B$4,"&lt;"&amp;$F1213,'Rote Karten'!$C$2:$C$4,"&lt;="&amp;$G1213)</f>
        <v>0</v>
      </c>
      <c r="I1213" s="17" t="str">
        <f>IF(OR($L1213="Tor",$L1213="ET"),_xlfn.IFNA(IF(VLOOKUP($A1213,Spiele!$A$2:$C$16,3,FALSE)=$B1213,COUNTIFS($L$2:$L1213,"Tor",$B$2:$B1213,$B1213,$A$2:$A1213,$A1213)+COUNTIFS($L$2:$L1213,"ET",$B$2:$B1213,$B1213,$A$2:$A1213,$A1213)&amp;":"&amp;COUNTIFS($L$2:$L1213,"Tor",$B$2:$B1213,"&lt;&gt;"&amp;$B1213,$A$2:$A1213,$A1213)+COUNTIFS($L$2:$L1213,"ET",$B$2:$B1213,"&lt;&gt;"&amp;$B1213,$A$2:$A1213,$A1213),COUNTIFS($L$2:$L1213,"Tor",$B$2:$B1213,"&lt;&gt;"&amp;$B1213,$A$2:$A1213,$A1213)+COUNTIFS($L$2:$L1213,"ET",$B$2:$B1213,"&lt;&gt;"&amp;$B1213,$A$2:$A1213,$A1213)&amp;":"&amp;COUNTIFS($L$2:$L1213,"Tor",$B$2:$B1213,$B1213,$A$2:$A1213,$A1213)+COUNTIFS($L$2:$L1213,"ET",$B$2:$B1213,$B1213,$A$2:$A1213,$A1213)),""),"")</f>
        <v/>
      </c>
      <c r="J1213" s="18" t="str">
        <f>_xlfn.IFNA(IF(VLOOKUP($A1213,Spiele!$A$2:$D$16,3,FALSE)=$B1213,(COUNTIFS($L$1:$L1212,"Tor",$B$1:$B1212,$B1213,$A$1:$A1212,$A1213)+COUNTIFS($L$1:$L1212,"ET",$B$1:$B1212,$B1213,$A$1:$A1212,$A1213))-(COUNTIFS($L$1:$L1212,"Tor",$B$1:$B1212,"&lt;&gt;"&amp;$B1213,$A$1:$A1212,$A1213)+COUNTIFS($L$1:$L1212,"ET",$B$1:$B1212,"&lt;&gt;"&amp;$B1213,$A$1:$A1212,$A1213)),(COUNTIFS($L$1:$L1212,"Tor",$B$1:$B1212,$B1213,$A$1:$A1212,$A1213)+COUNTIFS($L$1:$L1212,"ET",$B$1:$B1212,$B1213,$A$1:$A1212,$A1213))-(COUNTIFS($L$1:$L1212,"Tor",$B$1:$B1212,"&lt;&gt;"&amp;$B1213,$A$1:$A1212,$A1213)+COUNTIFS($L$1:$L1212,"ET",$B$1:$B1212,"&lt;&gt;"&amp;$B1213,$A$1:$A1212,$A1213))),"")</f>
        <v/>
      </c>
      <c r="O1213" s="17"/>
      <c r="AC1213" s="14"/>
      <c r="AD1213" s="14"/>
      <c r="AE1213" s="18"/>
      <c r="AH1213" s="19">
        <f t="shared" si="74"/>
        <v>0</v>
      </c>
      <c r="AI1213" s="19">
        <f t="shared" si="75"/>
        <v>180</v>
      </c>
      <c r="AM1213" s="19">
        <f>IF(Abschlüsse[[#This Row],[Ergeb]]="ET","",SQRT(($AF1213-$AK1213)^2+($AG1213-$AL1213)^2))</f>
        <v>0</v>
      </c>
      <c r="AO1213" s="13"/>
      <c r="AP1213" s="13"/>
      <c r="AQ1213" s="19" t="str">
        <f t="shared" si="76"/>
        <v/>
      </c>
      <c r="AU1213" s="19" t="str">
        <f t="shared" si="77"/>
        <v/>
      </c>
    </row>
    <row r="1214" spans="3:47" ht="25.05" customHeight="1">
      <c r="C1214" s="17" t="str">
        <f>IF($A1214="","",IF(VLOOKUP($A1214,Spiele!$A$2:$D$16,3,FALSE)=$B1214,"H","G"))</f>
        <v/>
      </c>
      <c r="D1214" s="17" t="str">
        <f>IF($B1214="","",IF(VLOOKUP($A1214,Spiele!$A$2:$F$16,3,FALSE)=$B1214,VLOOKUP($A1214,Spiele!$A$2:$F$16,4,FALSE),VLOOKUP($A1214,Spiele!$A$2:$F$16,3,FALSE)))</f>
        <v/>
      </c>
      <c r="E1214" s="18">
        <f>IF(Abschlüsse[[#This Row],[Ergeb]]="ET",0,COUNTIFS($A$2:$A1214,$A1214,$B$2:$B1214,$B1214,$L$2:$L1214,"&lt;&gt;ET"))</f>
        <v>0</v>
      </c>
      <c r="F1214" s="11"/>
      <c r="G1214" s="12"/>
      <c r="H1214" s="18">
        <f>COUNTIFS('Rote Karten'!$A$2:$A$4,$A1214,'Rote Karten'!$D$2:$D$4,"&lt;&gt;"&amp;$B1214,'Rote Karten'!$B$2:$B$4,"&lt;"&amp;$F1214,'Rote Karten'!$C$2:$C$4,"&lt;="&amp;$G1214)-COUNTIFS('Rote Karten'!$A$2:$A$4,$A1214,'Rote Karten'!$D$2:$D$4,$B1214,'Rote Karten'!$B$2:$B$4,"&lt;"&amp;$F1214,'Rote Karten'!$C$2:$C$4,"&lt;="&amp;$G1214)</f>
        <v>0</v>
      </c>
      <c r="I1214" s="17" t="str">
        <f>IF(OR($L1214="Tor",$L1214="ET"),_xlfn.IFNA(IF(VLOOKUP($A1214,Spiele!$A$2:$C$16,3,FALSE)=$B1214,COUNTIFS($L$2:$L1214,"Tor",$B$2:$B1214,$B1214,$A$2:$A1214,$A1214)+COUNTIFS($L$2:$L1214,"ET",$B$2:$B1214,$B1214,$A$2:$A1214,$A1214)&amp;":"&amp;COUNTIFS($L$2:$L1214,"Tor",$B$2:$B1214,"&lt;&gt;"&amp;$B1214,$A$2:$A1214,$A1214)+COUNTIFS($L$2:$L1214,"ET",$B$2:$B1214,"&lt;&gt;"&amp;$B1214,$A$2:$A1214,$A1214),COUNTIFS($L$2:$L1214,"Tor",$B$2:$B1214,"&lt;&gt;"&amp;$B1214,$A$2:$A1214,$A1214)+COUNTIFS($L$2:$L1214,"ET",$B$2:$B1214,"&lt;&gt;"&amp;$B1214,$A$2:$A1214,$A1214)&amp;":"&amp;COUNTIFS($L$2:$L1214,"Tor",$B$2:$B1214,$B1214,$A$2:$A1214,$A1214)+COUNTIFS($L$2:$L1214,"ET",$B$2:$B1214,$B1214,$A$2:$A1214,$A1214)),""),"")</f>
        <v/>
      </c>
      <c r="J1214" s="18" t="str">
        <f>_xlfn.IFNA(IF(VLOOKUP($A1214,Spiele!$A$2:$D$16,3,FALSE)=$B1214,(COUNTIFS($L$1:$L1213,"Tor",$B$1:$B1213,$B1214,$A$1:$A1213,$A1214)+COUNTIFS($L$1:$L1213,"ET",$B$1:$B1213,$B1214,$A$1:$A1213,$A1214))-(COUNTIFS($L$1:$L1213,"Tor",$B$1:$B1213,"&lt;&gt;"&amp;$B1214,$A$1:$A1213,$A1214)+COUNTIFS($L$1:$L1213,"ET",$B$1:$B1213,"&lt;&gt;"&amp;$B1214,$A$1:$A1213,$A1214)),(COUNTIFS($L$1:$L1213,"Tor",$B$1:$B1213,$B1214,$A$1:$A1213,$A1214)+COUNTIFS($L$1:$L1213,"ET",$B$1:$B1213,$B1214,$A$1:$A1213,$A1214))-(COUNTIFS($L$1:$L1213,"Tor",$B$1:$B1213,"&lt;&gt;"&amp;$B1214,$A$1:$A1213,$A1214)+COUNTIFS($L$1:$L1213,"ET",$B$1:$B1213,"&lt;&gt;"&amp;$B1214,$A$1:$A1213,$A1214))),"")</f>
        <v/>
      </c>
      <c r="O1214" s="17"/>
      <c r="AC1214" s="14"/>
      <c r="AD1214" s="14"/>
      <c r="AE1214" s="18"/>
      <c r="AH1214" s="19">
        <f t="shared" si="74"/>
        <v>0</v>
      </c>
      <c r="AI1214" s="19">
        <f t="shared" si="75"/>
        <v>180</v>
      </c>
      <c r="AM1214" s="19">
        <f>IF(Abschlüsse[[#This Row],[Ergeb]]="ET","",SQRT(($AF1214-$AK1214)^2+($AG1214-$AL1214)^2))</f>
        <v>0</v>
      </c>
      <c r="AO1214" s="13"/>
      <c r="AP1214" s="13"/>
      <c r="AQ1214" s="19" t="str">
        <f t="shared" si="76"/>
        <v/>
      </c>
      <c r="AU1214" s="19" t="str">
        <f t="shared" si="77"/>
        <v/>
      </c>
    </row>
    <row r="1215" spans="3:47" ht="25.05" customHeight="1">
      <c r="C1215" s="17" t="str">
        <f>IF($A1215="","",IF(VLOOKUP($A1215,Spiele!$A$2:$D$16,3,FALSE)=$B1215,"H","G"))</f>
        <v/>
      </c>
      <c r="D1215" s="17" t="str">
        <f>IF($B1215="","",IF(VLOOKUP($A1215,Spiele!$A$2:$F$16,3,FALSE)=$B1215,VLOOKUP($A1215,Spiele!$A$2:$F$16,4,FALSE),VLOOKUP($A1215,Spiele!$A$2:$F$16,3,FALSE)))</f>
        <v/>
      </c>
      <c r="E1215" s="18">
        <f>IF(Abschlüsse[[#This Row],[Ergeb]]="ET",0,COUNTIFS($A$2:$A1215,$A1215,$B$2:$B1215,$B1215,$L$2:$L1215,"&lt;&gt;ET"))</f>
        <v>0</v>
      </c>
      <c r="F1215" s="11"/>
      <c r="G1215" s="12"/>
      <c r="H1215" s="18">
        <f>COUNTIFS('Rote Karten'!$A$2:$A$4,$A1215,'Rote Karten'!$D$2:$D$4,"&lt;&gt;"&amp;$B1215,'Rote Karten'!$B$2:$B$4,"&lt;"&amp;$F1215,'Rote Karten'!$C$2:$C$4,"&lt;="&amp;$G1215)-COUNTIFS('Rote Karten'!$A$2:$A$4,$A1215,'Rote Karten'!$D$2:$D$4,$B1215,'Rote Karten'!$B$2:$B$4,"&lt;"&amp;$F1215,'Rote Karten'!$C$2:$C$4,"&lt;="&amp;$G1215)</f>
        <v>0</v>
      </c>
      <c r="I1215" s="17" t="str">
        <f>IF(OR($L1215="Tor",$L1215="ET"),_xlfn.IFNA(IF(VLOOKUP($A1215,Spiele!$A$2:$C$16,3,FALSE)=$B1215,COUNTIFS($L$2:$L1215,"Tor",$B$2:$B1215,$B1215,$A$2:$A1215,$A1215)+COUNTIFS($L$2:$L1215,"ET",$B$2:$B1215,$B1215,$A$2:$A1215,$A1215)&amp;":"&amp;COUNTIFS($L$2:$L1215,"Tor",$B$2:$B1215,"&lt;&gt;"&amp;$B1215,$A$2:$A1215,$A1215)+COUNTIFS($L$2:$L1215,"ET",$B$2:$B1215,"&lt;&gt;"&amp;$B1215,$A$2:$A1215,$A1215),COUNTIFS($L$2:$L1215,"Tor",$B$2:$B1215,"&lt;&gt;"&amp;$B1215,$A$2:$A1215,$A1215)+COUNTIFS($L$2:$L1215,"ET",$B$2:$B1215,"&lt;&gt;"&amp;$B1215,$A$2:$A1215,$A1215)&amp;":"&amp;COUNTIFS($L$2:$L1215,"Tor",$B$2:$B1215,$B1215,$A$2:$A1215,$A1215)+COUNTIFS($L$2:$L1215,"ET",$B$2:$B1215,$B1215,$A$2:$A1215,$A1215)),""),"")</f>
        <v/>
      </c>
      <c r="J1215" s="18" t="str">
        <f>_xlfn.IFNA(IF(VLOOKUP($A1215,Spiele!$A$2:$D$16,3,FALSE)=$B1215,(COUNTIFS($L$1:$L1214,"Tor",$B$1:$B1214,$B1215,$A$1:$A1214,$A1215)+COUNTIFS($L$1:$L1214,"ET",$B$1:$B1214,$B1215,$A$1:$A1214,$A1215))-(COUNTIFS($L$1:$L1214,"Tor",$B$1:$B1214,"&lt;&gt;"&amp;$B1215,$A$1:$A1214,$A1215)+COUNTIFS($L$1:$L1214,"ET",$B$1:$B1214,"&lt;&gt;"&amp;$B1215,$A$1:$A1214,$A1215)),(COUNTIFS($L$1:$L1214,"Tor",$B$1:$B1214,$B1215,$A$1:$A1214,$A1215)+COUNTIFS($L$1:$L1214,"ET",$B$1:$B1214,$B1215,$A$1:$A1214,$A1215))-(COUNTIFS($L$1:$L1214,"Tor",$B$1:$B1214,"&lt;&gt;"&amp;$B1215,$A$1:$A1214,$A1215)+COUNTIFS($L$1:$L1214,"ET",$B$1:$B1214,"&lt;&gt;"&amp;$B1215,$A$1:$A1214,$A1215))),"")</f>
        <v/>
      </c>
      <c r="O1215" s="17"/>
      <c r="AC1215" s="14"/>
      <c r="AD1215" s="14"/>
      <c r="AE1215" s="18"/>
      <c r="AH1215" s="19">
        <f t="shared" si="74"/>
        <v>0</v>
      </c>
      <c r="AI1215" s="19">
        <f t="shared" si="75"/>
        <v>180</v>
      </c>
      <c r="AM1215" s="19">
        <f>IF(Abschlüsse[[#This Row],[Ergeb]]="ET","",SQRT(($AF1215-$AK1215)^2+($AG1215-$AL1215)^2))</f>
        <v>0</v>
      </c>
      <c r="AO1215" s="13"/>
      <c r="AP1215" s="13"/>
      <c r="AQ1215" s="19" t="str">
        <f t="shared" si="76"/>
        <v/>
      </c>
      <c r="AU1215" s="19" t="str">
        <f t="shared" si="77"/>
        <v/>
      </c>
    </row>
    <row r="1216" spans="3:47" ht="25.05" customHeight="1">
      <c r="C1216" s="17" t="str">
        <f>IF($A1216="","",IF(VLOOKUP($A1216,Spiele!$A$2:$D$16,3,FALSE)=$B1216,"H","G"))</f>
        <v/>
      </c>
      <c r="D1216" s="17" t="str">
        <f>IF($B1216="","",IF(VLOOKUP($A1216,Spiele!$A$2:$F$16,3,FALSE)=$B1216,VLOOKUP($A1216,Spiele!$A$2:$F$16,4,FALSE),VLOOKUP($A1216,Spiele!$A$2:$F$16,3,FALSE)))</f>
        <v/>
      </c>
      <c r="E1216" s="18">
        <f>IF(Abschlüsse[[#This Row],[Ergeb]]="ET",0,COUNTIFS($A$2:$A1216,$A1216,$B$2:$B1216,$B1216,$L$2:$L1216,"&lt;&gt;ET"))</f>
        <v>0</v>
      </c>
      <c r="F1216" s="11"/>
      <c r="G1216" s="12"/>
      <c r="H1216" s="18">
        <f>COUNTIFS('Rote Karten'!$A$2:$A$4,$A1216,'Rote Karten'!$D$2:$D$4,"&lt;&gt;"&amp;$B1216,'Rote Karten'!$B$2:$B$4,"&lt;"&amp;$F1216,'Rote Karten'!$C$2:$C$4,"&lt;="&amp;$G1216)-COUNTIFS('Rote Karten'!$A$2:$A$4,$A1216,'Rote Karten'!$D$2:$D$4,$B1216,'Rote Karten'!$B$2:$B$4,"&lt;"&amp;$F1216,'Rote Karten'!$C$2:$C$4,"&lt;="&amp;$G1216)</f>
        <v>0</v>
      </c>
      <c r="I1216" s="17" t="str">
        <f>IF(OR($L1216="Tor",$L1216="ET"),_xlfn.IFNA(IF(VLOOKUP($A1216,Spiele!$A$2:$C$16,3,FALSE)=$B1216,COUNTIFS($L$2:$L1216,"Tor",$B$2:$B1216,$B1216,$A$2:$A1216,$A1216)+COUNTIFS($L$2:$L1216,"ET",$B$2:$B1216,$B1216,$A$2:$A1216,$A1216)&amp;":"&amp;COUNTIFS($L$2:$L1216,"Tor",$B$2:$B1216,"&lt;&gt;"&amp;$B1216,$A$2:$A1216,$A1216)+COUNTIFS($L$2:$L1216,"ET",$B$2:$B1216,"&lt;&gt;"&amp;$B1216,$A$2:$A1216,$A1216),COUNTIFS($L$2:$L1216,"Tor",$B$2:$B1216,"&lt;&gt;"&amp;$B1216,$A$2:$A1216,$A1216)+COUNTIFS($L$2:$L1216,"ET",$B$2:$B1216,"&lt;&gt;"&amp;$B1216,$A$2:$A1216,$A1216)&amp;":"&amp;COUNTIFS($L$2:$L1216,"Tor",$B$2:$B1216,$B1216,$A$2:$A1216,$A1216)+COUNTIFS($L$2:$L1216,"ET",$B$2:$B1216,$B1216,$A$2:$A1216,$A1216)),""),"")</f>
        <v/>
      </c>
      <c r="J1216" s="18" t="str">
        <f>_xlfn.IFNA(IF(VLOOKUP($A1216,Spiele!$A$2:$D$16,3,FALSE)=$B1216,(COUNTIFS($L$1:$L1215,"Tor",$B$1:$B1215,$B1216,$A$1:$A1215,$A1216)+COUNTIFS($L$1:$L1215,"ET",$B$1:$B1215,$B1216,$A$1:$A1215,$A1216))-(COUNTIFS($L$1:$L1215,"Tor",$B$1:$B1215,"&lt;&gt;"&amp;$B1216,$A$1:$A1215,$A1216)+COUNTIFS($L$1:$L1215,"ET",$B$1:$B1215,"&lt;&gt;"&amp;$B1216,$A$1:$A1215,$A1216)),(COUNTIFS($L$1:$L1215,"Tor",$B$1:$B1215,$B1216,$A$1:$A1215,$A1216)+COUNTIFS($L$1:$L1215,"ET",$B$1:$B1215,$B1216,$A$1:$A1215,$A1216))-(COUNTIFS($L$1:$L1215,"Tor",$B$1:$B1215,"&lt;&gt;"&amp;$B1216,$A$1:$A1215,$A1216)+COUNTIFS($L$1:$L1215,"ET",$B$1:$B1215,"&lt;&gt;"&amp;$B1216,$A$1:$A1215,$A1216))),"")</f>
        <v/>
      </c>
      <c r="O1216" s="17"/>
      <c r="AC1216" s="14"/>
      <c r="AD1216" s="14"/>
      <c r="AE1216" s="18"/>
      <c r="AH1216" s="19">
        <f t="shared" si="74"/>
        <v>0</v>
      </c>
      <c r="AI1216" s="19">
        <f t="shared" si="75"/>
        <v>180</v>
      </c>
      <c r="AM1216" s="19">
        <f>IF(Abschlüsse[[#This Row],[Ergeb]]="ET","",SQRT(($AF1216-$AK1216)^2+($AG1216-$AL1216)^2))</f>
        <v>0</v>
      </c>
      <c r="AO1216" s="13"/>
      <c r="AP1216" s="13"/>
      <c r="AQ1216" s="19" t="str">
        <f t="shared" si="76"/>
        <v/>
      </c>
      <c r="AU1216" s="19" t="str">
        <f t="shared" si="77"/>
        <v/>
      </c>
    </row>
    <row r="1217" spans="3:47" ht="25.05" customHeight="1">
      <c r="C1217" s="17" t="str">
        <f>IF($A1217="","",IF(VLOOKUP($A1217,Spiele!$A$2:$D$16,3,FALSE)=$B1217,"H","G"))</f>
        <v/>
      </c>
      <c r="D1217" s="17" t="str">
        <f>IF($B1217="","",IF(VLOOKUP($A1217,Spiele!$A$2:$F$16,3,FALSE)=$B1217,VLOOKUP($A1217,Spiele!$A$2:$F$16,4,FALSE),VLOOKUP($A1217,Spiele!$A$2:$F$16,3,FALSE)))</f>
        <v/>
      </c>
      <c r="E1217" s="18">
        <f>IF(Abschlüsse[[#This Row],[Ergeb]]="ET",0,COUNTIFS($A$2:$A1217,$A1217,$B$2:$B1217,$B1217,$L$2:$L1217,"&lt;&gt;ET"))</f>
        <v>0</v>
      </c>
      <c r="F1217" s="11"/>
      <c r="G1217" s="12"/>
      <c r="H1217" s="18">
        <f>COUNTIFS('Rote Karten'!$A$2:$A$4,$A1217,'Rote Karten'!$D$2:$D$4,"&lt;&gt;"&amp;$B1217,'Rote Karten'!$B$2:$B$4,"&lt;"&amp;$F1217,'Rote Karten'!$C$2:$C$4,"&lt;="&amp;$G1217)-COUNTIFS('Rote Karten'!$A$2:$A$4,$A1217,'Rote Karten'!$D$2:$D$4,$B1217,'Rote Karten'!$B$2:$B$4,"&lt;"&amp;$F1217,'Rote Karten'!$C$2:$C$4,"&lt;="&amp;$G1217)</f>
        <v>0</v>
      </c>
      <c r="I1217" s="17" t="str">
        <f>IF(OR($L1217="Tor",$L1217="ET"),_xlfn.IFNA(IF(VLOOKUP($A1217,Spiele!$A$2:$C$16,3,FALSE)=$B1217,COUNTIFS($L$2:$L1217,"Tor",$B$2:$B1217,$B1217,$A$2:$A1217,$A1217)+COUNTIFS($L$2:$L1217,"ET",$B$2:$B1217,$B1217,$A$2:$A1217,$A1217)&amp;":"&amp;COUNTIFS($L$2:$L1217,"Tor",$B$2:$B1217,"&lt;&gt;"&amp;$B1217,$A$2:$A1217,$A1217)+COUNTIFS($L$2:$L1217,"ET",$B$2:$B1217,"&lt;&gt;"&amp;$B1217,$A$2:$A1217,$A1217),COUNTIFS($L$2:$L1217,"Tor",$B$2:$B1217,"&lt;&gt;"&amp;$B1217,$A$2:$A1217,$A1217)+COUNTIFS($L$2:$L1217,"ET",$B$2:$B1217,"&lt;&gt;"&amp;$B1217,$A$2:$A1217,$A1217)&amp;":"&amp;COUNTIFS($L$2:$L1217,"Tor",$B$2:$B1217,$B1217,$A$2:$A1217,$A1217)+COUNTIFS($L$2:$L1217,"ET",$B$2:$B1217,$B1217,$A$2:$A1217,$A1217)),""),"")</f>
        <v/>
      </c>
      <c r="J1217" s="18" t="str">
        <f>_xlfn.IFNA(IF(VLOOKUP($A1217,Spiele!$A$2:$D$16,3,FALSE)=$B1217,(COUNTIFS($L$1:$L1216,"Tor",$B$1:$B1216,$B1217,$A$1:$A1216,$A1217)+COUNTIFS($L$1:$L1216,"ET",$B$1:$B1216,$B1217,$A$1:$A1216,$A1217))-(COUNTIFS($L$1:$L1216,"Tor",$B$1:$B1216,"&lt;&gt;"&amp;$B1217,$A$1:$A1216,$A1217)+COUNTIFS($L$1:$L1216,"ET",$B$1:$B1216,"&lt;&gt;"&amp;$B1217,$A$1:$A1216,$A1217)),(COUNTIFS($L$1:$L1216,"Tor",$B$1:$B1216,$B1217,$A$1:$A1216,$A1217)+COUNTIFS($L$1:$L1216,"ET",$B$1:$B1216,$B1217,$A$1:$A1216,$A1217))-(COUNTIFS($L$1:$L1216,"Tor",$B$1:$B1216,"&lt;&gt;"&amp;$B1217,$A$1:$A1216,$A1217)+COUNTIFS($L$1:$L1216,"ET",$B$1:$B1216,"&lt;&gt;"&amp;$B1217,$A$1:$A1216,$A1217))),"")</f>
        <v/>
      </c>
      <c r="O1217" s="17"/>
      <c r="AC1217" s="14"/>
      <c r="AD1217" s="14"/>
      <c r="AE1217" s="18"/>
      <c r="AH1217" s="19">
        <f t="shared" si="74"/>
        <v>0</v>
      </c>
      <c r="AI1217" s="19">
        <f t="shared" si="75"/>
        <v>180</v>
      </c>
      <c r="AM1217" s="19">
        <f>IF(Abschlüsse[[#This Row],[Ergeb]]="ET","",SQRT(($AF1217-$AK1217)^2+($AG1217-$AL1217)^2))</f>
        <v>0</v>
      </c>
      <c r="AO1217" s="13"/>
      <c r="AP1217" s="13"/>
      <c r="AQ1217" s="19" t="str">
        <f t="shared" si="76"/>
        <v/>
      </c>
      <c r="AU1217" s="19" t="str">
        <f t="shared" si="77"/>
        <v/>
      </c>
    </row>
    <row r="1218" spans="3:47" ht="25.05" customHeight="1">
      <c r="C1218" s="17" t="str">
        <f>IF($A1218="","",IF(VLOOKUP($A1218,Spiele!$A$2:$D$16,3,FALSE)=$B1218,"H","G"))</f>
        <v/>
      </c>
      <c r="D1218" s="17" t="str">
        <f>IF($B1218="","",IF(VLOOKUP($A1218,Spiele!$A$2:$F$16,3,FALSE)=$B1218,VLOOKUP($A1218,Spiele!$A$2:$F$16,4,FALSE),VLOOKUP($A1218,Spiele!$A$2:$F$16,3,FALSE)))</f>
        <v/>
      </c>
      <c r="E1218" s="18">
        <f>IF(Abschlüsse[[#This Row],[Ergeb]]="ET",0,COUNTIFS($A$2:$A1218,$A1218,$B$2:$B1218,$B1218,$L$2:$L1218,"&lt;&gt;ET"))</f>
        <v>0</v>
      </c>
      <c r="F1218" s="11"/>
      <c r="G1218" s="12"/>
      <c r="H1218" s="18">
        <f>COUNTIFS('Rote Karten'!$A$2:$A$4,$A1218,'Rote Karten'!$D$2:$D$4,"&lt;&gt;"&amp;$B1218,'Rote Karten'!$B$2:$B$4,"&lt;"&amp;$F1218,'Rote Karten'!$C$2:$C$4,"&lt;="&amp;$G1218)-COUNTIFS('Rote Karten'!$A$2:$A$4,$A1218,'Rote Karten'!$D$2:$D$4,$B1218,'Rote Karten'!$B$2:$B$4,"&lt;"&amp;$F1218,'Rote Karten'!$C$2:$C$4,"&lt;="&amp;$G1218)</f>
        <v>0</v>
      </c>
      <c r="I1218" s="17" t="str">
        <f>IF(OR($L1218="Tor",$L1218="ET"),_xlfn.IFNA(IF(VLOOKUP($A1218,Spiele!$A$2:$C$16,3,FALSE)=$B1218,COUNTIFS($L$2:$L1218,"Tor",$B$2:$B1218,$B1218,$A$2:$A1218,$A1218)+COUNTIFS($L$2:$L1218,"ET",$B$2:$B1218,$B1218,$A$2:$A1218,$A1218)&amp;":"&amp;COUNTIFS($L$2:$L1218,"Tor",$B$2:$B1218,"&lt;&gt;"&amp;$B1218,$A$2:$A1218,$A1218)+COUNTIFS($L$2:$L1218,"ET",$B$2:$B1218,"&lt;&gt;"&amp;$B1218,$A$2:$A1218,$A1218),COUNTIFS($L$2:$L1218,"Tor",$B$2:$B1218,"&lt;&gt;"&amp;$B1218,$A$2:$A1218,$A1218)+COUNTIFS($L$2:$L1218,"ET",$B$2:$B1218,"&lt;&gt;"&amp;$B1218,$A$2:$A1218,$A1218)&amp;":"&amp;COUNTIFS($L$2:$L1218,"Tor",$B$2:$B1218,$B1218,$A$2:$A1218,$A1218)+COUNTIFS($L$2:$L1218,"ET",$B$2:$B1218,$B1218,$A$2:$A1218,$A1218)),""),"")</f>
        <v/>
      </c>
      <c r="J1218" s="18" t="str">
        <f>_xlfn.IFNA(IF(VLOOKUP($A1218,Spiele!$A$2:$D$16,3,FALSE)=$B1218,(COUNTIFS($L$1:$L1217,"Tor",$B$1:$B1217,$B1218,$A$1:$A1217,$A1218)+COUNTIFS($L$1:$L1217,"ET",$B$1:$B1217,$B1218,$A$1:$A1217,$A1218))-(COUNTIFS($L$1:$L1217,"Tor",$B$1:$B1217,"&lt;&gt;"&amp;$B1218,$A$1:$A1217,$A1218)+COUNTIFS($L$1:$L1217,"ET",$B$1:$B1217,"&lt;&gt;"&amp;$B1218,$A$1:$A1217,$A1218)),(COUNTIFS($L$1:$L1217,"Tor",$B$1:$B1217,$B1218,$A$1:$A1217,$A1218)+COUNTIFS($L$1:$L1217,"ET",$B$1:$B1217,$B1218,$A$1:$A1217,$A1218))-(COUNTIFS($L$1:$L1217,"Tor",$B$1:$B1217,"&lt;&gt;"&amp;$B1218,$A$1:$A1217,$A1218)+COUNTIFS($L$1:$L1217,"ET",$B$1:$B1217,"&lt;&gt;"&amp;$B1218,$A$1:$A1217,$A1218))),"")</f>
        <v/>
      </c>
      <c r="O1218" s="17"/>
      <c r="AC1218" s="14"/>
      <c r="AD1218" s="14"/>
      <c r="AE1218" s="18"/>
      <c r="AH1218" s="19">
        <f t="shared" si="74"/>
        <v>0</v>
      </c>
      <c r="AI1218" s="19">
        <f t="shared" si="75"/>
        <v>180</v>
      </c>
      <c r="AM1218" s="19">
        <f>IF(Abschlüsse[[#This Row],[Ergeb]]="ET","",SQRT(($AF1218-$AK1218)^2+($AG1218-$AL1218)^2))</f>
        <v>0</v>
      </c>
      <c r="AO1218" s="13"/>
      <c r="AP1218" s="13"/>
      <c r="AQ1218" s="19" t="str">
        <f t="shared" si="76"/>
        <v/>
      </c>
      <c r="AU1218" s="19" t="str">
        <f t="shared" si="77"/>
        <v/>
      </c>
    </row>
    <row r="1219" spans="3:47" ht="25.05" customHeight="1">
      <c r="C1219" s="17" t="str">
        <f>IF($A1219="","",IF(VLOOKUP($A1219,Spiele!$A$2:$D$16,3,FALSE)=$B1219,"H","G"))</f>
        <v/>
      </c>
      <c r="D1219" s="17" t="str">
        <f>IF($B1219="","",IF(VLOOKUP($A1219,Spiele!$A$2:$F$16,3,FALSE)=$B1219,VLOOKUP($A1219,Spiele!$A$2:$F$16,4,FALSE),VLOOKUP($A1219,Spiele!$A$2:$F$16,3,FALSE)))</f>
        <v/>
      </c>
      <c r="E1219" s="18">
        <f>IF(Abschlüsse[[#This Row],[Ergeb]]="ET",0,COUNTIFS($A$2:$A1219,$A1219,$B$2:$B1219,$B1219,$L$2:$L1219,"&lt;&gt;ET"))</f>
        <v>0</v>
      </c>
      <c r="F1219" s="11"/>
      <c r="G1219" s="12"/>
      <c r="H1219" s="18">
        <f>COUNTIFS('Rote Karten'!$A$2:$A$4,$A1219,'Rote Karten'!$D$2:$D$4,"&lt;&gt;"&amp;$B1219,'Rote Karten'!$B$2:$B$4,"&lt;"&amp;$F1219,'Rote Karten'!$C$2:$C$4,"&lt;="&amp;$G1219)-COUNTIFS('Rote Karten'!$A$2:$A$4,$A1219,'Rote Karten'!$D$2:$D$4,$B1219,'Rote Karten'!$B$2:$B$4,"&lt;"&amp;$F1219,'Rote Karten'!$C$2:$C$4,"&lt;="&amp;$G1219)</f>
        <v>0</v>
      </c>
      <c r="I1219" s="17" t="str">
        <f>IF(OR($L1219="Tor",$L1219="ET"),_xlfn.IFNA(IF(VLOOKUP($A1219,Spiele!$A$2:$C$16,3,FALSE)=$B1219,COUNTIFS($L$2:$L1219,"Tor",$B$2:$B1219,$B1219,$A$2:$A1219,$A1219)+COUNTIFS($L$2:$L1219,"ET",$B$2:$B1219,$B1219,$A$2:$A1219,$A1219)&amp;":"&amp;COUNTIFS($L$2:$L1219,"Tor",$B$2:$B1219,"&lt;&gt;"&amp;$B1219,$A$2:$A1219,$A1219)+COUNTIFS($L$2:$L1219,"ET",$B$2:$B1219,"&lt;&gt;"&amp;$B1219,$A$2:$A1219,$A1219),COUNTIFS($L$2:$L1219,"Tor",$B$2:$B1219,"&lt;&gt;"&amp;$B1219,$A$2:$A1219,$A1219)+COUNTIFS($L$2:$L1219,"ET",$B$2:$B1219,"&lt;&gt;"&amp;$B1219,$A$2:$A1219,$A1219)&amp;":"&amp;COUNTIFS($L$2:$L1219,"Tor",$B$2:$B1219,$B1219,$A$2:$A1219,$A1219)+COUNTIFS($L$2:$L1219,"ET",$B$2:$B1219,$B1219,$A$2:$A1219,$A1219)),""),"")</f>
        <v/>
      </c>
      <c r="J1219" s="18" t="str">
        <f>_xlfn.IFNA(IF(VLOOKUP($A1219,Spiele!$A$2:$D$16,3,FALSE)=$B1219,(COUNTIFS($L$1:$L1218,"Tor",$B$1:$B1218,$B1219,$A$1:$A1218,$A1219)+COUNTIFS($L$1:$L1218,"ET",$B$1:$B1218,$B1219,$A$1:$A1218,$A1219))-(COUNTIFS($L$1:$L1218,"Tor",$B$1:$B1218,"&lt;&gt;"&amp;$B1219,$A$1:$A1218,$A1219)+COUNTIFS($L$1:$L1218,"ET",$B$1:$B1218,"&lt;&gt;"&amp;$B1219,$A$1:$A1218,$A1219)),(COUNTIFS($L$1:$L1218,"Tor",$B$1:$B1218,$B1219,$A$1:$A1218,$A1219)+COUNTIFS($L$1:$L1218,"ET",$B$1:$B1218,$B1219,$A$1:$A1218,$A1219))-(COUNTIFS($L$1:$L1218,"Tor",$B$1:$B1218,"&lt;&gt;"&amp;$B1219,$A$1:$A1218,$A1219)+COUNTIFS($L$1:$L1218,"ET",$B$1:$B1218,"&lt;&gt;"&amp;$B1219,$A$1:$A1218,$A1219))),"")</f>
        <v/>
      </c>
      <c r="O1219" s="17"/>
      <c r="AC1219" s="14"/>
      <c r="AD1219" s="14"/>
      <c r="AE1219" s="18"/>
      <c r="AH1219" s="19">
        <f t="shared" ref="AH1219:AH1282" si="78">IF($L1219="ET","",IF($AF1219&gt;3.66,SQRT($AG1219^2+($AF1219-(7.32/2))^2),IF($AF1219&lt;-3.66,SQRT($AG1219^2+($AF1219+(7.32/2))^2),$AG1219)))</f>
        <v>0</v>
      </c>
      <c r="AI1219" s="19">
        <f t="shared" ref="AI1219:AI1282" si="79">IF($L1219="ET","",IF(DEGREES(ATAN((7.32*$AG1219)/($AG1219^2+$AF1219^2-(7.32/2)^2)))&lt;=0,180+DEGREES(ATAN((7.32*$AG1219)/($AG1219^2+$AF1219^2-(7.32/2)^2))),DEGREES(ATAN((7.32*$AG1219)/($AG1219^2+$AF1219^2-(7.32/2)^2)))))</f>
        <v>180</v>
      </c>
      <c r="AM1219" s="19">
        <f>IF(Abschlüsse[[#This Row],[Ergeb]]="ET","",SQRT(($AF1219-$AK1219)^2+($AG1219-$AL1219)^2))</f>
        <v>0</v>
      </c>
      <c r="AO1219" s="13"/>
      <c r="AP1219" s="13"/>
      <c r="AQ1219" s="19" t="str">
        <f t="shared" si="76"/>
        <v/>
      </c>
      <c r="AU1219" s="19" t="str">
        <f t="shared" si="77"/>
        <v/>
      </c>
    </row>
    <row r="1220" spans="3:47" ht="25.05" customHeight="1">
      <c r="C1220" s="17" t="str">
        <f>IF($A1220="","",IF(VLOOKUP($A1220,Spiele!$A$2:$D$16,3,FALSE)=$B1220,"H","G"))</f>
        <v/>
      </c>
      <c r="D1220" s="17" t="str">
        <f>IF($B1220="","",IF(VLOOKUP($A1220,Spiele!$A$2:$F$16,3,FALSE)=$B1220,VLOOKUP($A1220,Spiele!$A$2:$F$16,4,FALSE),VLOOKUP($A1220,Spiele!$A$2:$F$16,3,FALSE)))</f>
        <v/>
      </c>
      <c r="E1220" s="18">
        <f>IF(Abschlüsse[[#This Row],[Ergeb]]="ET",0,COUNTIFS($A$2:$A1220,$A1220,$B$2:$B1220,$B1220,$L$2:$L1220,"&lt;&gt;ET"))</f>
        <v>0</v>
      </c>
      <c r="F1220" s="11"/>
      <c r="G1220" s="12"/>
      <c r="H1220" s="18">
        <f>COUNTIFS('Rote Karten'!$A$2:$A$4,$A1220,'Rote Karten'!$D$2:$D$4,"&lt;&gt;"&amp;$B1220,'Rote Karten'!$B$2:$B$4,"&lt;"&amp;$F1220,'Rote Karten'!$C$2:$C$4,"&lt;="&amp;$G1220)-COUNTIFS('Rote Karten'!$A$2:$A$4,$A1220,'Rote Karten'!$D$2:$D$4,$B1220,'Rote Karten'!$B$2:$B$4,"&lt;"&amp;$F1220,'Rote Karten'!$C$2:$C$4,"&lt;="&amp;$G1220)</f>
        <v>0</v>
      </c>
      <c r="I1220" s="17" t="str">
        <f>IF(OR($L1220="Tor",$L1220="ET"),_xlfn.IFNA(IF(VLOOKUP($A1220,Spiele!$A$2:$C$16,3,FALSE)=$B1220,COUNTIFS($L$2:$L1220,"Tor",$B$2:$B1220,$B1220,$A$2:$A1220,$A1220)+COUNTIFS($L$2:$L1220,"ET",$B$2:$B1220,$B1220,$A$2:$A1220,$A1220)&amp;":"&amp;COUNTIFS($L$2:$L1220,"Tor",$B$2:$B1220,"&lt;&gt;"&amp;$B1220,$A$2:$A1220,$A1220)+COUNTIFS($L$2:$L1220,"ET",$B$2:$B1220,"&lt;&gt;"&amp;$B1220,$A$2:$A1220,$A1220),COUNTIFS($L$2:$L1220,"Tor",$B$2:$B1220,"&lt;&gt;"&amp;$B1220,$A$2:$A1220,$A1220)+COUNTIFS($L$2:$L1220,"ET",$B$2:$B1220,"&lt;&gt;"&amp;$B1220,$A$2:$A1220,$A1220)&amp;":"&amp;COUNTIFS($L$2:$L1220,"Tor",$B$2:$B1220,$B1220,$A$2:$A1220,$A1220)+COUNTIFS($L$2:$L1220,"ET",$B$2:$B1220,$B1220,$A$2:$A1220,$A1220)),""),"")</f>
        <v/>
      </c>
      <c r="J1220" s="18" t="str">
        <f>_xlfn.IFNA(IF(VLOOKUP($A1220,Spiele!$A$2:$D$16,3,FALSE)=$B1220,(COUNTIFS($L$1:$L1219,"Tor",$B$1:$B1219,$B1220,$A$1:$A1219,$A1220)+COUNTIFS($L$1:$L1219,"ET",$B$1:$B1219,$B1220,$A$1:$A1219,$A1220))-(COUNTIFS($L$1:$L1219,"Tor",$B$1:$B1219,"&lt;&gt;"&amp;$B1220,$A$1:$A1219,$A1220)+COUNTIFS($L$1:$L1219,"ET",$B$1:$B1219,"&lt;&gt;"&amp;$B1220,$A$1:$A1219,$A1220)),(COUNTIFS($L$1:$L1219,"Tor",$B$1:$B1219,$B1220,$A$1:$A1219,$A1220)+COUNTIFS($L$1:$L1219,"ET",$B$1:$B1219,$B1220,$A$1:$A1219,$A1220))-(COUNTIFS($L$1:$L1219,"Tor",$B$1:$B1219,"&lt;&gt;"&amp;$B1220,$A$1:$A1219,$A1220)+COUNTIFS($L$1:$L1219,"ET",$B$1:$B1219,"&lt;&gt;"&amp;$B1220,$A$1:$A1219,$A1220))),"")</f>
        <v/>
      </c>
      <c r="O1220" s="17"/>
      <c r="AC1220" s="14"/>
      <c r="AD1220" s="14"/>
      <c r="AE1220" s="18"/>
      <c r="AH1220" s="19">
        <f t="shared" si="78"/>
        <v>0</v>
      </c>
      <c r="AI1220" s="19">
        <f t="shared" si="79"/>
        <v>180</v>
      </c>
      <c r="AM1220" s="19">
        <f>IF(Abschlüsse[[#This Row],[Ergeb]]="ET","",SQRT(($AF1220-$AK1220)^2+($AG1220-$AL1220)^2))</f>
        <v>0</v>
      </c>
      <c r="AO1220" s="13"/>
      <c r="AP1220" s="13"/>
      <c r="AQ1220" s="19" t="str">
        <f t="shared" si="76"/>
        <v/>
      </c>
      <c r="AU1220" s="19" t="str">
        <f t="shared" si="77"/>
        <v/>
      </c>
    </row>
    <row r="1221" spans="3:47" ht="25.05" customHeight="1">
      <c r="C1221" s="17" t="str">
        <f>IF($A1221="","",IF(VLOOKUP($A1221,Spiele!$A$2:$D$16,3,FALSE)=$B1221,"H","G"))</f>
        <v/>
      </c>
      <c r="D1221" s="17" t="str">
        <f>IF($B1221="","",IF(VLOOKUP($A1221,Spiele!$A$2:$F$16,3,FALSE)=$B1221,VLOOKUP($A1221,Spiele!$A$2:$F$16,4,FALSE),VLOOKUP($A1221,Spiele!$A$2:$F$16,3,FALSE)))</f>
        <v/>
      </c>
      <c r="E1221" s="18">
        <f>IF(Abschlüsse[[#This Row],[Ergeb]]="ET",0,COUNTIFS($A$2:$A1221,$A1221,$B$2:$B1221,$B1221,$L$2:$L1221,"&lt;&gt;ET"))</f>
        <v>0</v>
      </c>
      <c r="F1221" s="11"/>
      <c r="G1221" s="12"/>
      <c r="H1221" s="18">
        <f>COUNTIFS('Rote Karten'!$A$2:$A$4,$A1221,'Rote Karten'!$D$2:$D$4,"&lt;&gt;"&amp;$B1221,'Rote Karten'!$B$2:$B$4,"&lt;"&amp;$F1221,'Rote Karten'!$C$2:$C$4,"&lt;="&amp;$G1221)-COUNTIFS('Rote Karten'!$A$2:$A$4,$A1221,'Rote Karten'!$D$2:$D$4,$B1221,'Rote Karten'!$B$2:$B$4,"&lt;"&amp;$F1221,'Rote Karten'!$C$2:$C$4,"&lt;="&amp;$G1221)</f>
        <v>0</v>
      </c>
      <c r="I1221" s="17" t="str">
        <f>IF(OR($L1221="Tor",$L1221="ET"),_xlfn.IFNA(IF(VLOOKUP($A1221,Spiele!$A$2:$C$16,3,FALSE)=$B1221,COUNTIFS($L$2:$L1221,"Tor",$B$2:$B1221,$B1221,$A$2:$A1221,$A1221)+COUNTIFS($L$2:$L1221,"ET",$B$2:$B1221,$B1221,$A$2:$A1221,$A1221)&amp;":"&amp;COUNTIFS($L$2:$L1221,"Tor",$B$2:$B1221,"&lt;&gt;"&amp;$B1221,$A$2:$A1221,$A1221)+COUNTIFS($L$2:$L1221,"ET",$B$2:$B1221,"&lt;&gt;"&amp;$B1221,$A$2:$A1221,$A1221),COUNTIFS($L$2:$L1221,"Tor",$B$2:$B1221,"&lt;&gt;"&amp;$B1221,$A$2:$A1221,$A1221)+COUNTIFS($L$2:$L1221,"ET",$B$2:$B1221,"&lt;&gt;"&amp;$B1221,$A$2:$A1221,$A1221)&amp;":"&amp;COUNTIFS($L$2:$L1221,"Tor",$B$2:$B1221,$B1221,$A$2:$A1221,$A1221)+COUNTIFS($L$2:$L1221,"ET",$B$2:$B1221,$B1221,$A$2:$A1221,$A1221)),""),"")</f>
        <v/>
      </c>
      <c r="J1221" s="18" t="str">
        <f>_xlfn.IFNA(IF(VLOOKUP($A1221,Spiele!$A$2:$D$16,3,FALSE)=$B1221,(COUNTIFS($L$1:$L1220,"Tor",$B$1:$B1220,$B1221,$A$1:$A1220,$A1221)+COUNTIFS($L$1:$L1220,"ET",$B$1:$B1220,$B1221,$A$1:$A1220,$A1221))-(COUNTIFS($L$1:$L1220,"Tor",$B$1:$B1220,"&lt;&gt;"&amp;$B1221,$A$1:$A1220,$A1221)+COUNTIFS($L$1:$L1220,"ET",$B$1:$B1220,"&lt;&gt;"&amp;$B1221,$A$1:$A1220,$A1221)),(COUNTIFS($L$1:$L1220,"Tor",$B$1:$B1220,$B1221,$A$1:$A1220,$A1221)+COUNTIFS($L$1:$L1220,"ET",$B$1:$B1220,$B1221,$A$1:$A1220,$A1221))-(COUNTIFS($L$1:$L1220,"Tor",$B$1:$B1220,"&lt;&gt;"&amp;$B1221,$A$1:$A1220,$A1221)+COUNTIFS($L$1:$L1220,"ET",$B$1:$B1220,"&lt;&gt;"&amp;$B1221,$A$1:$A1220,$A1221))),"")</f>
        <v/>
      </c>
      <c r="O1221" s="17"/>
      <c r="AC1221" s="14"/>
      <c r="AD1221" s="14"/>
      <c r="AE1221" s="18"/>
      <c r="AH1221" s="19">
        <f t="shared" si="78"/>
        <v>0</v>
      </c>
      <c r="AI1221" s="19">
        <f t="shared" si="79"/>
        <v>180</v>
      </c>
      <c r="AM1221" s="19">
        <f>IF(Abschlüsse[[#This Row],[Ergeb]]="ET","",SQRT(($AF1221-$AK1221)^2+($AG1221-$AL1221)^2))</f>
        <v>0</v>
      </c>
      <c r="AO1221" s="13"/>
      <c r="AP1221" s="13"/>
      <c r="AQ1221" s="19" t="str">
        <f t="shared" si="76"/>
        <v/>
      </c>
      <c r="AU1221" s="19" t="str">
        <f t="shared" si="77"/>
        <v/>
      </c>
    </row>
    <row r="1222" spans="3:47" ht="25.05" customHeight="1">
      <c r="C1222" s="17" t="str">
        <f>IF($A1222="","",IF(VLOOKUP($A1222,Spiele!$A$2:$D$16,3,FALSE)=$B1222,"H","G"))</f>
        <v/>
      </c>
      <c r="D1222" s="17" t="str">
        <f>IF($B1222="","",IF(VLOOKUP($A1222,Spiele!$A$2:$F$16,3,FALSE)=$B1222,VLOOKUP($A1222,Spiele!$A$2:$F$16,4,FALSE),VLOOKUP($A1222,Spiele!$A$2:$F$16,3,FALSE)))</f>
        <v/>
      </c>
      <c r="E1222" s="18">
        <f>IF(Abschlüsse[[#This Row],[Ergeb]]="ET",0,COUNTIFS($A$2:$A1222,$A1222,$B$2:$B1222,$B1222,$L$2:$L1222,"&lt;&gt;ET"))</f>
        <v>0</v>
      </c>
      <c r="F1222" s="11"/>
      <c r="G1222" s="12"/>
      <c r="H1222" s="18">
        <f>COUNTIFS('Rote Karten'!$A$2:$A$4,$A1222,'Rote Karten'!$D$2:$D$4,"&lt;&gt;"&amp;$B1222,'Rote Karten'!$B$2:$B$4,"&lt;"&amp;$F1222,'Rote Karten'!$C$2:$C$4,"&lt;="&amp;$G1222)-COUNTIFS('Rote Karten'!$A$2:$A$4,$A1222,'Rote Karten'!$D$2:$D$4,$B1222,'Rote Karten'!$B$2:$B$4,"&lt;"&amp;$F1222,'Rote Karten'!$C$2:$C$4,"&lt;="&amp;$G1222)</f>
        <v>0</v>
      </c>
      <c r="I1222" s="17" t="str">
        <f>IF(OR($L1222="Tor",$L1222="ET"),_xlfn.IFNA(IF(VLOOKUP($A1222,Spiele!$A$2:$C$16,3,FALSE)=$B1222,COUNTIFS($L$2:$L1222,"Tor",$B$2:$B1222,$B1222,$A$2:$A1222,$A1222)+COUNTIFS($L$2:$L1222,"ET",$B$2:$B1222,$B1222,$A$2:$A1222,$A1222)&amp;":"&amp;COUNTIFS($L$2:$L1222,"Tor",$B$2:$B1222,"&lt;&gt;"&amp;$B1222,$A$2:$A1222,$A1222)+COUNTIFS($L$2:$L1222,"ET",$B$2:$B1222,"&lt;&gt;"&amp;$B1222,$A$2:$A1222,$A1222),COUNTIFS($L$2:$L1222,"Tor",$B$2:$B1222,"&lt;&gt;"&amp;$B1222,$A$2:$A1222,$A1222)+COUNTIFS($L$2:$L1222,"ET",$B$2:$B1222,"&lt;&gt;"&amp;$B1222,$A$2:$A1222,$A1222)&amp;":"&amp;COUNTIFS($L$2:$L1222,"Tor",$B$2:$B1222,$B1222,$A$2:$A1222,$A1222)+COUNTIFS($L$2:$L1222,"ET",$B$2:$B1222,$B1222,$A$2:$A1222,$A1222)),""),"")</f>
        <v/>
      </c>
      <c r="J1222" s="18" t="str">
        <f>_xlfn.IFNA(IF(VLOOKUP($A1222,Spiele!$A$2:$D$16,3,FALSE)=$B1222,(COUNTIFS($L$1:$L1221,"Tor",$B$1:$B1221,$B1222,$A$1:$A1221,$A1222)+COUNTIFS($L$1:$L1221,"ET",$B$1:$B1221,$B1222,$A$1:$A1221,$A1222))-(COUNTIFS($L$1:$L1221,"Tor",$B$1:$B1221,"&lt;&gt;"&amp;$B1222,$A$1:$A1221,$A1222)+COUNTIFS($L$1:$L1221,"ET",$B$1:$B1221,"&lt;&gt;"&amp;$B1222,$A$1:$A1221,$A1222)),(COUNTIFS($L$1:$L1221,"Tor",$B$1:$B1221,$B1222,$A$1:$A1221,$A1222)+COUNTIFS($L$1:$L1221,"ET",$B$1:$B1221,$B1222,$A$1:$A1221,$A1222))-(COUNTIFS($L$1:$L1221,"Tor",$B$1:$B1221,"&lt;&gt;"&amp;$B1222,$A$1:$A1221,$A1222)+COUNTIFS($L$1:$L1221,"ET",$B$1:$B1221,"&lt;&gt;"&amp;$B1222,$A$1:$A1221,$A1222))),"")</f>
        <v/>
      </c>
      <c r="O1222" s="17"/>
      <c r="AC1222" s="14"/>
      <c r="AD1222" s="14"/>
      <c r="AE1222" s="18"/>
      <c r="AH1222" s="19">
        <f t="shared" si="78"/>
        <v>0</v>
      </c>
      <c r="AI1222" s="19">
        <f t="shared" si="79"/>
        <v>180</v>
      </c>
      <c r="AM1222" s="19">
        <f>IF(Abschlüsse[[#This Row],[Ergeb]]="ET","",SQRT(($AF1222-$AK1222)^2+($AG1222-$AL1222)^2))</f>
        <v>0</v>
      </c>
      <c r="AO1222" s="13"/>
      <c r="AP1222" s="13"/>
      <c r="AQ1222" s="19" t="str">
        <f t="shared" si="76"/>
        <v/>
      </c>
      <c r="AU1222" s="19" t="str">
        <f t="shared" si="77"/>
        <v/>
      </c>
    </row>
    <row r="1223" spans="3:47" ht="25.05" customHeight="1">
      <c r="C1223" s="17" t="str">
        <f>IF($A1223="","",IF(VLOOKUP($A1223,Spiele!$A$2:$D$16,3,FALSE)=$B1223,"H","G"))</f>
        <v/>
      </c>
      <c r="D1223" s="17" t="str">
        <f>IF($B1223="","",IF(VLOOKUP($A1223,Spiele!$A$2:$F$16,3,FALSE)=$B1223,VLOOKUP($A1223,Spiele!$A$2:$F$16,4,FALSE),VLOOKUP($A1223,Spiele!$A$2:$F$16,3,FALSE)))</f>
        <v/>
      </c>
      <c r="E1223" s="18">
        <f>IF(Abschlüsse[[#This Row],[Ergeb]]="ET",0,COUNTIFS($A$2:$A1223,$A1223,$B$2:$B1223,$B1223,$L$2:$L1223,"&lt;&gt;ET"))</f>
        <v>0</v>
      </c>
      <c r="F1223" s="11"/>
      <c r="G1223" s="12"/>
      <c r="H1223" s="18">
        <f>COUNTIFS('Rote Karten'!$A$2:$A$4,$A1223,'Rote Karten'!$D$2:$D$4,"&lt;&gt;"&amp;$B1223,'Rote Karten'!$B$2:$B$4,"&lt;"&amp;$F1223,'Rote Karten'!$C$2:$C$4,"&lt;="&amp;$G1223)-COUNTIFS('Rote Karten'!$A$2:$A$4,$A1223,'Rote Karten'!$D$2:$D$4,$B1223,'Rote Karten'!$B$2:$B$4,"&lt;"&amp;$F1223,'Rote Karten'!$C$2:$C$4,"&lt;="&amp;$G1223)</f>
        <v>0</v>
      </c>
      <c r="I1223" s="17" t="str">
        <f>IF(OR($L1223="Tor",$L1223="ET"),_xlfn.IFNA(IF(VLOOKUP($A1223,Spiele!$A$2:$C$16,3,FALSE)=$B1223,COUNTIFS($L$2:$L1223,"Tor",$B$2:$B1223,$B1223,$A$2:$A1223,$A1223)+COUNTIFS($L$2:$L1223,"ET",$B$2:$B1223,$B1223,$A$2:$A1223,$A1223)&amp;":"&amp;COUNTIFS($L$2:$L1223,"Tor",$B$2:$B1223,"&lt;&gt;"&amp;$B1223,$A$2:$A1223,$A1223)+COUNTIFS($L$2:$L1223,"ET",$B$2:$B1223,"&lt;&gt;"&amp;$B1223,$A$2:$A1223,$A1223),COUNTIFS($L$2:$L1223,"Tor",$B$2:$B1223,"&lt;&gt;"&amp;$B1223,$A$2:$A1223,$A1223)+COUNTIFS($L$2:$L1223,"ET",$B$2:$B1223,"&lt;&gt;"&amp;$B1223,$A$2:$A1223,$A1223)&amp;":"&amp;COUNTIFS($L$2:$L1223,"Tor",$B$2:$B1223,$B1223,$A$2:$A1223,$A1223)+COUNTIFS($L$2:$L1223,"ET",$B$2:$B1223,$B1223,$A$2:$A1223,$A1223)),""),"")</f>
        <v/>
      </c>
      <c r="J1223" s="18" t="str">
        <f>_xlfn.IFNA(IF(VLOOKUP($A1223,Spiele!$A$2:$D$16,3,FALSE)=$B1223,(COUNTIFS($L$1:$L1222,"Tor",$B$1:$B1222,$B1223,$A$1:$A1222,$A1223)+COUNTIFS($L$1:$L1222,"ET",$B$1:$B1222,$B1223,$A$1:$A1222,$A1223))-(COUNTIFS($L$1:$L1222,"Tor",$B$1:$B1222,"&lt;&gt;"&amp;$B1223,$A$1:$A1222,$A1223)+COUNTIFS($L$1:$L1222,"ET",$B$1:$B1222,"&lt;&gt;"&amp;$B1223,$A$1:$A1222,$A1223)),(COUNTIFS($L$1:$L1222,"Tor",$B$1:$B1222,$B1223,$A$1:$A1222,$A1223)+COUNTIFS($L$1:$L1222,"ET",$B$1:$B1222,$B1223,$A$1:$A1222,$A1223))-(COUNTIFS($L$1:$L1222,"Tor",$B$1:$B1222,"&lt;&gt;"&amp;$B1223,$A$1:$A1222,$A1223)+COUNTIFS($L$1:$L1222,"ET",$B$1:$B1222,"&lt;&gt;"&amp;$B1223,$A$1:$A1222,$A1223))),"")</f>
        <v/>
      </c>
      <c r="O1223" s="17"/>
      <c r="AC1223" s="14"/>
      <c r="AD1223" s="14"/>
      <c r="AE1223" s="18"/>
      <c r="AH1223" s="19">
        <f t="shared" si="78"/>
        <v>0</v>
      </c>
      <c r="AI1223" s="19">
        <f t="shared" si="79"/>
        <v>180</v>
      </c>
      <c r="AM1223" s="19">
        <f>IF(Abschlüsse[[#This Row],[Ergeb]]="ET","",SQRT(($AF1223-$AK1223)^2+($AG1223-$AL1223)^2))</f>
        <v>0</v>
      </c>
      <c r="AO1223" s="13"/>
      <c r="AP1223" s="13"/>
      <c r="AQ1223" s="19" t="str">
        <f t="shared" si="76"/>
        <v/>
      </c>
      <c r="AU1223" s="19" t="str">
        <f t="shared" si="77"/>
        <v/>
      </c>
    </row>
    <row r="1224" spans="3:47" ht="25.05" customHeight="1">
      <c r="C1224" s="17" t="str">
        <f>IF($A1224="","",IF(VLOOKUP($A1224,Spiele!$A$2:$D$16,3,FALSE)=$B1224,"H","G"))</f>
        <v/>
      </c>
      <c r="D1224" s="17" t="str">
        <f>IF($B1224="","",IF(VLOOKUP($A1224,Spiele!$A$2:$F$16,3,FALSE)=$B1224,VLOOKUP($A1224,Spiele!$A$2:$F$16,4,FALSE),VLOOKUP($A1224,Spiele!$A$2:$F$16,3,FALSE)))</f>
        <v/>
      </c>
      <c r="E1224" s="18">
        <f>IF(Abschlüsse[[#This Row],[Ergeb]]="ET",0,COUNTIFS($A$2:$A1224,$A1224,$B$2:$B1224,$B1224,$L$2:$L1224,"&lt;&gt;ET"))</f>
        <v>0</v>
      </c>
      <c r="F1224" s="11"/>
      <c r="G1224" s="12"/>
      <c r="H1224" s="18">
        <f>COUNTIFS('Rote Karten'!$A$2:$A$4,$A1224,'Rote Karten'!$D$2:$D$4,"&lt;&gt;"&amp;$B1224,'Rote Karten'!$B$2:$B$4,"&lt;"&amp;$F1224,'Rote Karten'!$C$2:$C$4,"&lt;="&amp;$G1224)-COUNTIFS('Rote Karten'!$A$2:$A$4,$A1224,'Rote Karten'!$D$2:$D$4,$B1224,'Rote Karten'!$B$2:$B$4,"&lt;"&amp;$F1224,'Rote Karten'!$C$2:$C$4,"&lt;="&amp;$G1224)</f>
        <v>0</v>
      </c>
      <c r="I1224" s="17" t="str">
        <f>IF(OR($L1224="Tor",$L1224="ET"),_xlfn.IFNA(IF(VLOOKUP($A1224,Spiele!$A$2:$C$16,3,FALSE)=$B1224,COUNTIFS($L$2:$L1224,"Tor",$B$2:$B1224,$B1224,$A$2:$A1224,$A1224)+COUNTIFS($L$2:$L1224,"ET",$B$2:$B1224,$B1224,$A$2:$A1224,$A1224)&amp;":"&amp;COUNTIFS($L$2:$L1224,"Tor",$B$2:$B1224,"&lt;&gt;"&amp;$B1224,$A$2:$A1224,$A1224)+COUNTIFS($L$2:$L1224,"ET",$B$2:$B1224,"&lt;&gt;"&amp;$B1224,$A$2:$A1224,$A1224),COUNTIFS($L$2:$L1224,"Tor",$B$2:$B1224,"&lt;&gt;"&amp;$B1224,$A$2:$A1224,$A1224)+COUNTIFS($L$2:$L1224,"ET",$B$2:$B1224,"&lt;&gt;"&amp;$B1224,$A$2:$A1224,$A1224)&amp;":"&amp;COUNTIFS($L$2:$L1224,"Tor",$B$2:$B1224,$B1224,$A$2:$A1224,$A1224)+COUNTIFS($L$2:$L1224,"ET",$B$2:$B1224,$B1224,$A$2:$A1224,$A1224)),""),"")</f>
        <v/>
      </c>
      <c r="J1224" s="18" t="str">
        <f>_xlfn.IFNA(IF(VLOOKUP($A1224,Spiele!$A$2:$D$16,3,FALSE)=$B1224,(COUNTIFS($L$1:$L1223,"Tor",$B$1:$B1223,$B1224,$A$1:$A1223,$A1224)+COUNTIFS($L$1:$L1223,"ET",$B$1:$B1223,$B1224,$A$1:$A1223,$A1224))-(COUNTIFS($L$1:$L1223,"Tor",$B$1:$B1223,"&lt;&gt;"&amp;$B1224,$A$1:$A1223,$A1224)+COUNTIFS($L$1:$L1223,"ET",$B$1:$B1223,"&lt;&gt;"&amp;$B1224,$A$1:$A1223,$A1224)),(COUNTIFS($L$1:$L1223,"Tor",$B$1:$B1223,$B1224,$A$1:$A1223,$A1224)+COUNTIFS($L$1:$L1223,"ET",$B$1:$B1223,$B1224,$A$1:$A1223,$A1224))-(COUNTIFS($L$1:$L1223,"Tor",$B$1:$B1223,"&lt;&gt;"&amp;$B1224,$A$1:$A1223,$A1224)+COUNTIFS($L$1:$L1223,"ET",$B$1:$B1223,"&lt;&gt;"&amp;$B1224,$A$1:$A1223,$A1224))),"")</f>
        <v/>
      </c>
      <c r="O1224" s="17"/>
      <c r="AC1224" s="14"/>
      <c r="AD1224" s="14"/>
      <c r="AE1224" s="18"/>
      <c r="AH1224" s="19">
        <f t="shared" si="78"/>
        <v>0</v>
      </c>
      <c r="AI1224" s="19">
        <f t="shared" si="79"/>
        <v>180</v>
      </c>
      <c r="AM1224" s="19">
        <f>IF(Abschlüsse[[#This Row],[Ergeb]]="ET","",SQRT(($AF1224-$AK1224)^2+($AG1224-$AL1224)^2))</f>
        <v>0</v>
      </c>
      <c r="AO1224" s="13"/>
      <c r="AP1224" s="13"/>
      <c r="AQ1224" s="19" t="str">
        <f t="shared" si="76"/>
        <v/>
      </c>
      <c r="AU1224" s="19" t="str">
        <f t="shared" si="77"/>
        <v/>
      </c>
    </row>
    <row r="1225" spans="3:47" ht="25.05" customHeight="1">
      <c r="C1225" s="17" t="str">
        <f>IF($A1225="","",IF(VLOOKUP($A1225,Spiele!$A$2:$D$16,3,FALSE)=$B1225,"H","G"))</f>
        <v/>
      </c>
      <c r="D1225" s="17" t="str">
        <f>IF($B1225="","",IF(VLOOKUP($A1225,Spiele!$A$2:$F$16,3,FALSE)=$B1225,VLOOKUP($A1225,Spiele!$A$2:$F$16,4,FALSE),VLOOKUP($A1225,Spiele!$A$2:$F$16,3,FALSE)))</f>
        <v/>
      </c>
      <c r="E1225" s="18">
        <f>IF(Abschlüsse[[#This Row],[Ergeb]]="ET",0,COUNTIFS($A$2:$A1225,$A1225,$B$2:$B1225,$B1225,$L$2:$L1225,"&lt;&gt;ET"))</f>
        <v>0</v>
      </c>
      <c r="F1225" s="11"/>
      <c r="G1225" s="12"/>
      <c r="H1225" s="18">
        <f>COUNTIFS('Rote Karten'!$A$2:$A$4,$A1225,'Rote Karten'!$D$2:$D$4,"&lt;&gt;"&amp;$B1225,'Rote Karten'!$B$2:$B$4,"&lt;"&amp;$F1225,'Rote Karten'!$C$2:$C$4,"&lt;="&amp;$G1225)-COUNTIFS('Rote Karten'!$A$2:$A$4,$A1225,'Rote Karten'!$D$2:$D$4,$B1225,'Rote Karten'!$B$2:$B$4,"&lt;"&amp;$F1225,'Rote Karten'!$C$2:$C$4,"&lt;="&amp;$G1225)</f>
        <v>0</v>
      </c>
      <c r="I1225" s="17" t="str">
        <f>IF(OR($L1225="Tor",$L1225="ET"),_xlfn.IFNA(IF(VLOOKUP($A1225,Spiele!$A$2:$C$16,3,FALSE)=$B1225,COUNTIFS($L$2:$L1225,"Tor",$B$2:$B1225,$B1225,$A$2:$A1225,$A1225)+COUNTIFS($L$2:$L1225,"ET",$B$2:$B1225,$B1225,$A$2:$A1225,$A1225)&amp;":"&amp;COUNTIFS($L$2:$L1225,"Tor",$B$2:$B1225,"&lt;&gt;"&amp;$B1225,$A$2:$A1225,$A1225)+COUNTIFS($L$2:$L1225,"ET",$B$2:$B1225,"&lt;&gt;"&amp;$B1225,$A$2:$A1225,$A1225),COUNTIFS($L$2:$L1225,"Tor",$B$2:$B1225,"&lt;&gt;"&amp;$B1225,$A$2:$A1225,$A1225)+COUNTIFS($L$2:$L1225,"ET",$B$2:$B1225,"&lt;&gt;"&amp;$B1225,$A$2:$A1225,$A1225)&amp;":"&amp;COUNTIFS($L$2:$L1225,"Tor",$B$2:$B1225,$B1225,$A$2:$A1225,$A1225)+COUNTIFS($L$2:$L1225,"ET",$B$2:$B1225,$B1225,$A$2:$A1225,$A1225)),""),"")</f>
        <v/>
      </c>
      <c r="J1225" s="18" t="str">
        <f>_xlfn.IFNA(IF(VLOOKUP($A1225,Spiele!$A$2:$D$16,3,FALSE)=$B1225,(COUNTIFS($L$1:$L1224,"Tor",$B$1:$B1224,$B1225,$A$1:$A1224,$A1225)+COUNTIFS($L$1:$L1224,"ET",$B$1:$B1224,$B1225,$A$1:$A1224,$A1225))-(COUNTIFS($L$1:$L1224,"Tor",$B$1:$B1224,"&lt;&gt;"&amp;$B1225,$A$1:$A1224,$A1225)+COUNTIFS($L$1:$L1224,"ET",$B$1:$B1224,"&lt;&gt;"&amp;$B1225,$A$1:$A1224,$A1225)),(COUNTIFS($L$1:$L1224,"Tor",$B$1:$B1224,$B1225,$A$1:$A1224,$A1225)+COUNTIFS($L$1:$L1224,"ET",$B$1:$B1224,$B1225,$A$1:$A1224,$A1225))-(COUNTIFS($L$1:$L1224,"Tor",$B$1:$B1224,"&lt;&gt;"&amp;$B1225,$A$1:$A1224,$A1225)+COUNTIFS($L$1:$L1224,"ET",$B$1:$B1224,"&lt;&gt;"&amp;$B1225,$A$1:$A1224,$A1225))),"")</f>
        <v/>
      </c>
      <c r="O1225" s="17"/>
      <c r="AC1225" s="14"/>
      <c r="AD1225" s="14"/>
      <c r="AE1225" s="18"/>
      <c r="AH1225" s="19">
        <f t="shared" si="78"/>
        <v>0</v>
      </c>
      <c r="AI1225" s="19">
        <f t="shared" si="79"/>
        <v>180</v>
      </c>
      <c r="AM1225" s="19">
        <f>IF(Abschlüsse[[#This Row],[Ergeb]]="ET","",SQRT(($AF1225-$AK1225)^2+($AG1225-$AL1225)^2))</f>
        <v>0</v>
      </c>
      <c r="AO1225" s="13"/>
      <c r="AP1225" s="13"/>
      <c r="AQ1225" s="19" t="str">
        <f t="shared" si="76"/>
        <v/>
      </c>
      <c r="AU1225" s="19" t="str">
        <f t="shared" si="77"/>
        <v/>
      </c>
    </row>
    <row r="1226" spans="3:47" ht="25.05" customHeight="1">
      <c r="C1226" s="17" t="str">
        <f>IF($A1226="","",IF(VLOOKUP($A1226,Spiele!$A$2:$D$16,3,FALSE)=$B1226,"H","G"))</f>
        <v/>
      </c>
      <c r="D1226" s="17" t="str">
        <f>IF($B1226="","",IF(VLOOKUP($A1226,Spiele!$A$2:$F$16,3,FALSE)=$B1226,VLOOKUP($A1226,Spiele!$A$2:$F$16,4,FALSE),VLOOKUP($A1226,Spiele!$A$2:$F$16,3,FALSE)))</f>
        <v/>
      </c>
      <c r="E1226" s="18">
        <f>IF(Abschlüsse[[#This Row],[Ergeb]]="ET",0,COUNTIFS($A$2:$A1226,$A1226,$B$2:$B1226,$B1226,$L$2:$L1226,"&lt;&gt;ET"))</f>
        <v>0</v>
      </c>
      <c r="F1226" s="11"/>
      <c r="G1226" s="12"/>
      <c r="H1226" s="18">
        <f>COUNTIFS('Rote Karten'!$A$2:$A$4,$A1226,'Rote Karten'!$D$2:$D$4,"&lt;&gt;"&amp;$B1226,'Rote Karten'!$B$2:$B$4,"&lt;"&amp;$F1226,'Rote Karten'!$C$2:$C$4,"&lt;="&amp;$G1226)-COUNTIFS('Rote Karten'!$A$2:$A$4,$A1226,'Rote Karten'!$D$2:$D$4,$B1226,'Rote Karten'!$B$2:$B$4,"&lt;"&amp;$F1226,'Rote Karten'!$C$2:$C$4,"&lt;="&amp;$G1226)</f>
        <v>0</v>
      </c>
      <c r="I1226" s="17" t="str">
        <f>IF(OR($L1226="Tor",$L1226="ET"),_xlfn.IFNA(IF(VLOOKUP($A1226,Spiele!$A$2:$C$16,3,FALSE)=$B1226,COUNTIFS($L$2:$L1226,"Tor",$B$2:$B1226,$B1226,$A$2:$A1226,$A1226)+COUNTIFS($L$2:$L1226,"ET",$B$2:$B1226,$B1226,$A$2:$A1226,$A1226)&amp;":"&amp;COUNTIFS($L$2:$L1226,"Tor",$B$2:$B1226,"&lt;&gt;"&amp;$B1226,$A$2:$A1226,$A1226)+COUNTIFS($L$2:$L1226,"ET",$B$2:$B1226,"&lt;&gt;"&amp;$B1226,$A$2:$A1226,$A1226),COUNTIFS($L$2:$L1226,"Tor",$B$2:$B1226,"&lt;&gt;"&amp;$B1226,$A$2:$A1226,$A1226)+COUNTIFS($L$2:$L1226,"ET",$B$2:$B1226,"&lt;&gt;"&amp;$B1226,$A$2:$A1226,$A1226)&amp;":"&amp;COUNTIFS($L$2:$L1226,"Tor",$B$2:$B1226,$B1226,$A$2:$A1226,$A1226)+COUNTIFS($L$2:$L1226,"ET",$B$2:$B1226,$B1226,$A$2:$A1226,$A1226)),""),"")</f>
        <v/>
      </c>
      <c r="J1226" s="18" t="str">
        <f>_xlfn.IFNA(IF(VLOOKUP($A1226,Spiele!$A$2:$D$16,3,FALSE)=$B1226,(COUNTIFS($L$1:$L1225,"Tor",$B$1:$B1225,$B1226,$A$1:$A1225,$A1226)+COUNTIFS($L$1:$L1225,"ET",$B$1:$B1225,$B1226,$A$1:$A1225,$A1226))-(COUNTIFS($L$1:$L1225,"Tor",$B$1:$B1225,"&lt;&gt;"&amp;$B1226,$A$1:$A1225,$A1226)+COUNTIFS($L$1:$L1225,"ET",$B$1:$B1225,"&lt;&gt;"&amp;$B1226,$A$1:$A1225,$A1226)),(COUNTIFS($L$1:$L1225,"Tor",$B$1:$B1225,$B1226,$A$1:$A1225,$A1226)+COUNTIFS($L$1:$L1225,"ET",$B$1:$B1225,$B1226,$A$1:$A1225,$A1226))-(COUNTIFS($L$1:$L1225,"Tor",$B$1:$B1225,"&lt;&gt;"&amp;$B1226,$A$1:$A1225,$A1226)+COUNTIFS($L$1:$L1225,"ET",$B$1:$B1225,"&lt;&gt;"&amp;$B1226,$A$1:$A1225,$A1226))),"")</f>
        <v/>
      </c>
      <c r="O1226" s="17"/>
      <c r="AC1226" s="14"/>
      <c r="AD1226" s="14"/>
      <c r="AE1226" s="18"/>
      <c r="AH1226" s="19">
        <f t="shared" si="78"/>
        <v>0</v>
      </c>
      <c r="AI1226" s="19">
        <f t="shared" si="79"/>
        <v>180</v>
      </c>
      <c r="AM1226" s="19">
        <f>IF(Abschlüsse[[#This Row],[Ergeb]]="ET","",SQRT(($AF1226-$AK1226)^2+($AG1226-$AL1226)^2))</f>
        <v>0</v>
      </c>
      <c r="AO1226" s="13"/>
      <c r="AP1226" s="13"/>
      <c r="AQ1226" s="19" t="str">
        <f t="shared" si="76"/>
        <v/>
      </c>
      <c r="AU1226" s="19" t="str">
        <f t="shared" si="77"/>
        <v/>
      </c>
    </row>
    <row r="1227" spans="3:47" ht="25.05" customHeight="1">
      <c r="C1227" s="17" t="str">
        <f>IF($A1227="","",IF(VLOOKUP($A1227,Spiele!$A$2:$D$16,3,FALSE)=$B1227,"H","G"))</f>
        <v/>
      </c>
      <c r="D1227" s="17" t="str">
        <f>IF($B1227="","",IF(VLOOKUP($A1227,Spiele!$A$2:$F$16,3,FALSE)=$B1227,VLOOKUP($A1227,Spiele!$A$2:$F$16,4,FALSE),VLOOKUP($A1227,Spiele!$A$2:$F$16,3,FALSE)))</f>
        <v/>
      </c>
      <c r="E1227" s="18">
        <f>IF(Abschlüsse[[#This Row],[Ergeb]]="ET",0,COUNTIFS($A$2:$A1227,$A1227,$B$2:$B1227,$B1227,$L$2:$L1227,"&lt;&gt;ET"))</f>
        <v>0</v>
      </c>
      <c r="F1227" s="11"/>
      <c r="G1227" s="12"/>
      <c r="H1227" s="18">
        <f>COUNTIFS('Rote Karten'!$A$2:$A$4,$A1227,'Rote Karten'!$D$2:$D$4,"&lt;&gt;"&amp;$B1227,'Rote Karten'!$B$2:$B$4,"&lt;"&amp;$F1227,'Rote Karten'!$C$2:$C$4,"&lt;="&amp;$G1227)-COUNTIFS('Rote Karten'!$A$2:$A$4,$A1227,'Rote Karten'!$D$2:$D$4,$B1227,'Rote Karten'!$B$2:$B$4,"&lt;"&amp;$F1227,'Rote Karten'!$C$2:$C$4,"&lt;="&amp;$G1227)</f>
        <v>0</v>
      </c>
      <c r="I1227" s="17" t="str">
        <f>IF(OR($L1227="Tor",$L1227="ET"),_xlfn.IFNA(IF(VLOOKUP($A1227,Spiele!$A$2:$C$16,3,FALSE)=$B1227,COUNTIFS($L$2:$L1227,"Tor",$B$2:$B1227,$B1227,$A$2:$A1227,$A1227)+COUNTIFS($L$2:$L1227,"ET",$B$2:$B1227,$B1227,$A$2:$A1227,$A1227)&amp;":"&amp;COUNTIFS($L$2:$L1227,"Tor",$B$2:$B1227,"&lt;&gt;"&amp;$B1227,$A$2:$A1227,$A1227)+COUNTIFS($L$2:$L1227,"ET",$B$2:$B1227,"&lt;&gt;"&amp;$B1227,$A$2:$A1227,$A1227),COUNTIFS($L$2:$L1227,"Tor",$B$2:$B1227,"&lt;&gt;"&amp;$B1227,$A$2:$A1227,$A1227)+COUNTIFS($L$2:$L1227,"ET",$B$2:$B1227,"&lt;&gt;"&amp;$B1227,$A$2:$A1227,$A1227)&amp;":"&amp;COUNTIFS($L$2:$L1227,"Tor",$B$2:$B1227,$B1227,$A$2:$A1227,$A1227)+COUNTIFS($L$2:$L1227,"ET",$B$2:$B1227,$B1227,$A$2:$A1227,$A1227)),""),"")</f>
        <v/>
      </c>
      <c r="J1227" s="18" t="str">
        <f>_xlfn.IFNA(IF(VLOOKUP($A1227,Spiele!$A$2:$D$16,3,FALSE)=$B1227,(COUNTIFS($L$1:$L1226,"Tor",$B$1:$B1226,$B1227,$A$1:$A1226,$A1227)+COUNTIFS($L$1:$L1226,"ET",$B$1:$B1226,$B1227,$A$1:$A1226,$A1227))-(COUNTIFS($L$1:$L1226,"Tor",$B$1:$B1226,"&lt;&gt;"&amp;$B1227,$A$1:$A1226,$A1227)+COUNTIFS($L$1:$L1226,"ET",$B$1:$B1226,"&lt;&gt;"&amp;$B1227,$A$1:$A1226,$A1227)),(COUNTIFS($L$1:$L1226,"Tor",$B$1:$B1226,$B1227,$A$1:$A1226,$A1227)+COUNTIFS($L$1:$L1226,"ET",$B$1:$B1226,$B1227,$A$1:$A1226,$A1227))-(COUNTIFS($L$1:$L1226,"Tor",$B$1:$B1226,"&lt;&gt;"&amp;$B1227,$A$1:$A1226,$A1227)+COUNTIFS($L$1:$L1226,"ET",$B$1:$B1226,"&lt;&gt;"&amp;$B1227,$A$1:$A1226,$A1227))),"")</f>
        <v/>
      </c>
      <c r="O1227" s="17"/>
      <c r="AC1227" s="14"/>
      <c r="AD1227" s="14"/>
      <c r="AE1227" s="18"/>
      <c r="AH1227" s="19">
        <f t="shared" si="78"/>
        <v>0</v>
      </c>
      <c r="AI1227" s="19">
        <f t="shared" si="79"/>
        <v>180</v>
      </c>
      <c r="AM1227" s="19">
        <f>IF(Abschlüsse[[#This Row],[Ergeb]]="ET","",SQRT(($AF1227-$AK1227)^2+($AG1227-$AL1227)^2))</f>
        <v>0</v>
      </c>
      <c r="AO1227" s="13"/>
      <c r="AP1227" s="13"/>
      <c r="AQ1227" s="19" t="str">
        <f t="shared" si="76"/>
        <v/>
      </c>
      <c r="AU1227" s="19" t="str">
        <f t="shared" si="77"/>
        <v/>
      </c>
    </row>
    <row r="1228" spans="3:47" ht="25.05" customHeight="1">
      <c r="C1228" s="17" t="str">
        <f>IF($A1228="","",IF(VLOOKUP($A1228,Spiele!$A$2:$D$16,3,FALSE)=$B1228,"H","G"))</f>
        <v/>
      </c>
      <c r="D1228" s="17" t="str">
        <f>IF($B1228="","",IF(VLOOKUP($A1228,Spiele!$A$2:$F$16,3,FALSE)=$B1228,VLOOKUP($A1228,Spiele!$A$2:$F$16,4,FALSE),VLOOKUP($A1228,Spiele!$A$2:$F$16,3,FALSE)))</f>
        <v/>
      </c>
      <c r="E1228" s="18">
        <f>IF(Abschlüsse[[#This Row],[Ergeb]]="ET",0,COUNTIFS($A$2:$A1228,$A1228,$B$2:$B1228,$B1228,$L$2:$L1228,"&lt;&gt;ET"))</f>
        <v>0</v>
      </c>
      <c r="F1228" s="11"/>
      <c r="G1228" s="12"/>
      <c r="H1228" s="18">
        <f>COUNTIFS('Rote Karten'!$A$2:$A$4,$A1228,'Rote Karten'!$D$2:$D$4,"&lt;&gt;"&amp;$B1228,'Rote Karten'!$B$2:$B$4,"&lt;"&amp;$F1228,'Rote Karten'!$C$2:$C$4,"&lt;="&amp;$G1228)-COUNTIFS('Rote Karten'!$A$2:$A$4,$A1228,'Rote Karten'!$D$2:$D$4,$B1228,'Rote Karten'!$B$2:$B$4,"&lt;"&amp;$F1228,'Rote Karten'!$C$2:$C$4,"&lt;="&amp;$G1228)</f>
        <v>0</v>
      </c>
      <c r="I1228" s="17" t="str">
        <f>IF(OR($L1228="Tor",$L1228="ET"),_xlfn.IFNA(IF(VLOOKUP($A1228,Spiele!$A$2:$C$16,3,FALSE)=$B1228,COUNTIFS($L$2:$L1228,"Tor",$B$2:$B1228,$B1228,$A$2:$A1228,$A1228)+COUNTIFS($L$2:$L1228,"ET",$B$2:$B1228,$B1228,$A$2:$A1228,$A1228)&amp;":"&amp;COUNTIFS($L$2:$L1228,"Tor",$B$2:$B1228,"&lt;&gt;"&amp;$B1228,$A$2:$A1228,$A1228)+COUNTIFS($L$2:$L1228,"ET",$B$2:$B1228,"&lt;&gt;"&amp;$B1228,$A$2:$A1228,$A1228),COUNTIFS($L$2:$L1228,"Tor",$B$2:$B1228,"&lt;&gt;"&amp;$B1228,$A$2:$A1228,$A1228)+COUNTIFS($L$2:$L1228,"ET",$B$2:$B1228,"&lt;&gt;"&amp;$B1228,$A$2:$A1228,$A1228)&amp;":"&amp;COUNTIFS($L$2:$L1228,"Tor",$B$2:$B1228,$B1228,$A$2:$A1228,$A1228)+COUNTIFS($L$2:$L1228,"ET",$B$2:$B1228,$B1228,$A$2:$A1228,$A1228)),""),"")</f>
        <v/>
      </c>
      <c r="J1228" s="18" t="str">
        <f>_xlfn.IFNA(IF(VLOOKUP($A1228,Spiele!$A$2:$D$16,3,FALSE)=$B1228,(COUNTIFS($L$1:$L1227,"Tor",$B$1:$B1227,$B1228,$A$1:$A1227,$A1228)+COUNTIFS($L$1:$L1227,"ET",$B$1:$B1227,$B1228,$A$1:$A1227,$A1228))-(COUNTIFS($L$1:$L1227,"Tor",$B$1:$B1227,"&lt;&gt;"&amp;$B1228,$A$1:$A1227,$A1228)+COUNTIFS($L$1:$L1227,"ET",$B$1:$B1227,"&lt;&gt;"&amp;$B1228,$A$1:$A1227,$A1228)),(COUNTIFS($L$1:$L1227,"Tor",$B$1:$B1227,$B1228,$A$1:$A1227,$A1228)+COUNTIFS($L$1:$L1227,"ET",$B$1:$B1227,$B1228,$A$1:$A1227,$A1228))-(COUNTIFS($L$1:$L1227,"Tor",$B$1:$B1227,"&lt;&gt;"&amp;$B1228,$A$1:$A1227,$A1228)+COUNTIFS($L$1:$L1227,"ET",$B$1:$B1227,"&lt;&gt;"&amp;$B1228,$A$1:$A1227,$A1228))),"")</f>
        <v/>
      </c>
      <c r="O1228" s="17"/>
      <c r="AC1228" s="14"/>
      <c r="AD1228" s="14"/>
      <c r="AE1228" s="18"/>
      <c r="AH1228" s="19">
        <f t="shared" si="78"/>
        <v>0</v>
      </c>
      <c r="AI1228" s="19">
        <f t="shared" si="79"/>
        <v>180</v>
      </c>
      <c r="AM1228" s="19">
        <f>IF(Abschlüsse[[#This Row],[Ergeb]]="ET","",SQRT(($AF1228-$AK1228)^2+($AG1228-$AL1228)^2))</f>
        <v>0</v>
      </c>
      <c r="AO1228" s="13"/>
      <c r="AP1228" s="13"/>
      <c r="AQ1228" s="19" t="str">
        <f t="shared" si="76"/>
        <v/>
      </c>
      <c r="AU1228" s="19" t="str">
        <f t="shared" si="77"/>
        <v/>
      </c>
    </row>
    <row r="1229" spans="3:47" ht="25.05" customHeight="1">
      <c r="C1229" s="17" t="str">
        <f>IF($A1229="","",IF(VLOOKUP($A1229,Spiele!$A$2:$D$16,3,FALSE)=$B1229,"H","G"))</f>
        <v/>
      </c>
      <c r="D1229" s="17" t="str">
        <f>IF($B1229="","",IF(VLOOKUP($A1229,Spiele!$A$2:$F$16,3,FALSE)=$B1229,VLOOKUP($A1229,Spiele!$A$2:$F$16,4,FALSE),VLOOKUP($A1229,Spiele!$A$2:$F$16,3,FALSE)))</f>
        <v/>
      </c>
      <c r="E1229" s="18">
        <f>IF(Abschlüsse[[#This Row],[Ergeb]]="ET",0,COUNTIFS($A$2:$A1229,$A1229,$B$2:$B1229,$B1229,$L$2:$L1229,"&lt;&gt;ET"))</f>
        <v>0</v>
      </c>
      <c r="F1229" s="11"/>
      <c r="G1229" s="12"/>
      <c r="H1229" s="18">
        <f>COUNTIFS('Rote Karten'!$A$2:$A$4,$A1229,'Rote Karten'!$D$2:$D$4,"&lt;&gt;"&amp;$B1229,'Rote Karten'!$B$2:$B$4,"&lt;"&amp;$F1229,'Rote Karten'!$C$2:$C$4,"&lt;="&amp;$G1229)-COUNTIFS('Rote Karten'!$A$2:$A$4,$A1229,'Rote Karten'!$D$2:$D$4,$B1229,'Rote Karten'!$B$2:$B$4,"&lt;"&amp;$F1229,'Rote Karten'!$C$2:$C$4,"&lt;="&amp;$G1229)</f>
        <v>0</v>
      </c>
      <c r="I1229" s="17" t="str">
        <f>IF(OR($L1229="Tor",$L1229="ET"),_xlfn.IFNA(IF(VLOOKUP($A1229,Spiele!$A$2:$C$16,3,FALSE)=$B1229,COUNTIFS($L$2:$L1229,"Tor",$B$2:$B1229,$B1229,$A$2:$A1229,$A1229)+COUNTIFS($L$2:$L1229,"ET",$B$2:$B1229,$B1229,$A$2:$A1229,$A1229)&amp;":"&amp;COUNTIFS($L$2:$L1229,"Tor",$B$2:$B1229,"&lt;&gt;"&amp;$B1229,$A$2:$A1229,$A1229)+COUNTIFS($L$2:$L1229,"ET",$B$2:$B1229,"&lt;&gt;"&amp;$B1229,$A$2:$A1229,$A1229),COUNTIFS($L$2:$L1229,"Tor",$B$2:$B1229,"&lt;&gt;"&amp;$B1229,$A$2:$A1229,$A1229)+COUNTIFS($L$2:$L1229,"ET",$B$2:$B1229,"&lt;&gt;"&amp;$B1229,$A$2:$A1229,$A1229)&amp;":"&amp;COUNTIFS($L$2:$L1229,"Tor",$B$2:$B1229,$B1229,$A$2:$A1229,$A1229)+COUNTIFS($L$2:$L1229,"ET",$B$2:$B1229,$B1229,$A$2:$A1229,$A1229)),""),"")</f>
        <v/>
      </c>
      <c r="J1229" s="18" t="str">
        <f>_xlfn.IFNA(IF(VLOOKUP($A1229,Spiele!$A$2:$D$16,3,FALSE)=$B1229,(COUNTIFS($L$1:$L1228,"Tor",$B$1:$B1228,$B1229,$A$1:$A1228,$A1229)+COUNTIFS($L$1:$L1228,"ET",$B$1:$B1228,$B1229,$A$1:$A1228,$A1229))-(COUNTIFS($L$1:$L1228,"Tor",$B$1:$B1228,"&lt;&gt;"&amp;$B1229,$A$1:$A1228,$A1229)+COUNTIFS($L$1:$L1228,"ET",$B$1:$B1228,"&lt;&gt;"&amp;$B1229,$A$1:$A1228,$A1229)),(COUNTIFS($L$1:$L1228,"Tor",$B$1:$B1228,$B1229,$A$1:$A1228,$A1229)+COUNTIFS($L$1:$L1228,"ET",$B$1:$B1228,$B1229,$A$1:$A1228,$A1229))-(COUNTIFS($L$1:$L1228,"Tor",$B$1:$B1228,"&lt;&gt;"&amp;$B1229,$A$1:$A1228,$A1229)+COUNTIFS($L$1:$L1228,"ET",$B$1:$B1228,"&lt;&gt;"&amp;$B1229,$A$1:$A1228,$A1229))),"")</f>
        <v/>
      </c>
      <c r="O1229" s="17"/>
      <c r="AC1229" s="14"/>
      <c r="AD1229" s="14"/>
      <c r="AE1229" s="18"/>
      <c r="AH1229" s="19">
        <f t="shared" si="78"/>
        <v>0</v>
      </c>
      <c r="AI1229" s="19">
        <f t="shared" si="79"/>
        <v>180</v>
      </c>
      <c r="AM1229" s="19">
        <f>IF(Abschlüsse[[#This Row],[Ergeb]]="ET","",SQRT(($AF1229-$AK1229)^2+($AG1229-$AL1229)^2))</f>
        <v>0</v>
      </c>
      <c r="AO1229" s="13"/>
      <c r="AP1229" s="13"/>
      <c r="AQ1229" s="19" t="str">
        <f t="shared" si="76"/>
        <v/>
      </c>
      <c r="AU1229" s="19" t="str">
        <f t="shared" si="77"/>
        <v/>
      </c>
    </row>
    <row r="1230" spans="3:47" ht="25.05" customHeight="1">
      <c r="C1230" s="17" t="str">
        <f>IF($A1230="","",IF(VLOOKUP($A1230,Spiele!$A$2:$D$16,3,FALSE)=$B1230,"H","G"))</f>
        <v/>
      </c>
      <c r="D1230" s="17" t="str">
        <f>IF($B1230="","",IF(VLOOKUP($A1230,Spiele!$A$2:$F$16,3,FALSE)=$B1230,VLOOKUP($A1230,Spiele!$A$2:$F$16,4,FALSE),VLOOKUP($A1230,Spiele!$A$2:$F$16,3,FALSE)))</f>
        <v/>
      </c>
      <c r="E1230" s="18">
        <f>IF(Abschlüsse[[#This Row],[Ergeb]]="ET",0,COUNTIFS($A$2:$A1230,$A1230,$B$2:$B1230,$B1230,$L$2:$L1230,"&lt;&gt;ET"))</f>
        <v>0</v>
      </c>
      <c r="F1230" s="11"/>
      <c r="G1230" s="12"/>
      <c r="H1230" s="18">
        <f>COUNTIFS('Rote Karten'!$A$2:$A$4,$A1230,'Rote Karten'!$D$2:$D$4,"&lt;&gt;"&amp;$B1230,'Rote Karten'!$B$2:$B$4,"&lt;"&amp;$F1230,'Rote Karten'!$C$2:$C$4,"&lt;="&amp;$G1230)-COUNTIFS('Rote Karten'!$A$2:$A$4,$A1230,'Rote Karten'!$D$2:$D$4,$B1230,'Rote Karten'!$B$2:$B$4,"&lt;"&amp;$F1230,'Rote Karten'!$C$2:$C$4,"&lt;="&amp;$G1230)</f>
        <v>0</v>
      </c>
      <c r="I1230" s="17" t="str">
        <f>IF(OR($L1230="Tor",$L1230="ET"),_xlfn.IFNA(IF(VLOOKUP($A1230,Spiele!$A$2:$C$16,3,FALSE)=$B1230,COUNTIFS($L$2:$L1230,"Tor",$B$2:$B1230,$B1230,$A$2:$A1230,$A1230)+COUNTIFS($L$2:$L1230,"ET",$B$2:$B1230,$B1230,$A$2:$A1230,$A1230)&amp;":"&amp;COUNTIFS($L$2:$L1230,"Tor",$B$2:$B1230,"&lt;&gt;"&amp;$B1230,$A$2:$A1230,$A1230)+COUNTIFS($L$2:$L1230,"ET",$B$2:$B1230,"&lt;&gt;"&amp;$B1230,$A$2:$A1230,$A1230),COUNTIFS($L$2:$L1230,"Tor",$B$2:$B1230,"&lt;&gt;"&amp;$B1230,$A$2:$A1230,$A1230)+COUNTIFS($L$2:$L1230,"ET",$B$2:$B1230,"&lt;&gt;"&amp;$B1230,$A$2:$A1230,$A1230)&amp;":"&amp;COUNTIFS($L$2:$L1230,"Tor",$B$2:$B1230,$B1230,$A$2:$A1230,$A1230)+COUNTIFS($L$2:$L1230,"ET",$B$2:$B1230,$B1230,$A$2:$A1230,$A1230)),""),"")</f>
        <v/>
      </c>
      <c r="J1230" s="18" t="str">
        <f>_xlfn.IFNA(IF(VLOOKUP($A1230,Spiele!$A$2:$D$16,3,FALSE)=$B1230,(COUNTIFS($L$1:$L1229,"Tor",$B$1:$B1229,$B1230,$A$1:$A1229,$A1230)+COUNTIFS($L$1:$L1229,"ET",$B$1:$B1229,$B1230,$A$1:$A1229,$A1230))-(COUNTIFS($L$1:$L1229,"Tor",$B$1:$B1229,"&lt;&gt;"&amp;$B1230,$A$1:$A1229,$A1230)+COUNTIFS($L$1:$L1229,"ET",$B$1:$B1229,"&lt;&gt;"&amp;$B1230,$A$1:$A1229,$A1230)),(COUNTIFS($L$1:$L1229,"Tor",$B$1:$B1229,$B1230,$A$1:$A1229,$A1230)+COUNTIFS($L$1:$L1229,"ET",$B$1:$B1229,$B1230,$A$1:$A1229,$A1230))-(COUNTIFS($L$1:$L1229,"Tor",$B$1:$B1229,"&lt;&gt;"&amp;$B1230,$A$1:$A1229,$A1230)+COUNTIFS($L$1:$L1229,"ET",$B$1:$B1229,"&lt;&gt;"&amp;$B1230,$A$1:$A1229,$A1230))),"")</f>
        <v/>
      </c>
      <c r="O1230" s="17"/>
      <c r="AC1230" s="14"/>
      <c r="AD1230" s="14"/>
      <c r="AE1230" s="18"/>
      <c r="AH1230" s="19">
        <f t="shared" si="78"/>
        <v>0</v>
      </c>
      <c r="AI1230" s="19">
        <f t="shared" si="79"/>
        <v>180</v>
      </c>
      <c r="AM1230" s="19">
        <f>IF(Abschlüsse[[#This Row],[Ergeb]]="ET","",SQRT(($AF1230-$AK1230)^2+($AG1230-$AL1230)^2))</f>
        <v>0</v>
      </c>
      <c r="AO1230" s="13"/>
      <c r="AP1230" s="13"/>
      <c r="AQ1230" s="19" t="str">
        <f t="shared" si="76"/>
        <v/>
      </c>
      <c r="AU1230" s="19" t="str">
        <f t="shared" si="77"/>
        <v/>
      </c>
    </row>
    <row r="1231" spans="3:47" ht="25.05" customHeight="1">
      <c r="C1231" s="17" t="str">
        <f>IF($A1231="","",IF(VLOOKUP($A1231,Spiele!$A$2:$D$16,3,FALSE)=$B1231,"H","G"))</f>
        <v/>
      </c>
      <c r="D1231" s="17" t="str">
        <f>IF($B1231="","",IF(VLOOKUP($A1231,Spiele!$A$2:$F$16,3,FALSE)=$B1231,VLOOKUP($A1231,Spiele!$A$2:$F$16,4,FALSE),VLOOKUP($A1231,Spiele!$A$2:$F$16,3,FALSE)))</f>
        <v/>
      </c>
      <c r="E1231" s="18">
        <f>IF(Abschlüsse[[#This Row],[Ergeb]]="ET",0,COUNTIFS($A$2:$A1231,$A1231,$B$2:$B1231,$B1231,$L$2:$L1231,"&lt;&gt;ET"))</f>
        <v>0</v>
      </c>
      <c r="F1231" s="11"/>
      <c r="G1231" s="12"/>
      <c r="H1231" s="18">
        <f>COUNTIFS('Rote Karten'!$A$2:$A$4,$A1231,'Rote Karten'!$D$2:$D$4,"&lt;&gt;"&amp;$B1231,'Rote Karten'!$B$2:$B$4,"&lt;"&amp;$F1231,'Rote Karten'!$C$2:$C$4,"&lt;="&amp;$G1231)-COUNTIFS('Rote Karten'!$A$2:$A$4,$A1231,'Rote Karten'!$D$2:$D$4,$B1231,'Rote Karten'!$B$2:$B$4,"&lt;"&amp;$F1231,'Rote Karten'!$C$2:$C$4,"&lt;="&amp;$G1231)</f>
        <v>0</v>
      </c>
      <c r="I1231" s="17" t="str">
        <f>IF(OR($L1231="Tor",$L1231="ET"),_xlfn.IFNA(IF(VLOOKUP($A1231,Spiele!$A$2:$C$16,3,FALSE)=$B1231,COUNTIFS($L$2:$L1231,"Tor",$B$2:$B1231,$B1231,$A$2:$A1231,$A1231)+COUNTIFS($L$2:$L1231,"ET",$B$2:$B1231,$B1231,$A$2:$A1231,$A1231)&amp;":"&amp;COUNTIFS($L$2:$L1231,"Tor",$B$2:$B1231,"&lt;&gt;"&amp;$B1231,$A$2:$A1231,$A1231)+COUNTIFS($L$2:$L1231,"ET",$B$2:$B1231,"&lt;&gt;"&amp;$B1231,$A$2:$A1231,$A1231),COUNTIFS($L$2:$L1231,"Tor",$B$2:$B1231,"&lt;&gt;"&amp;$B1231,$A$2:$A1231,$A1231)+COUNTIFS($L$2:$L1231,"ET",$B$2:$B1231,"&lt;&gt;"&amp;$B1231,$A$2:$A1231,$A1231)&amp;":"&amp;COUNTIFS($L$2:$L1231,"Tor",$B$2:$B1231,$B1231,$A$2:$A1231,$A1231)+COUNTIFS($L$2:$L1231,"ET",$B$2:$B1231,$B1231,$A$2:$A1231,$A1231)),""),"")</f>
        <v/>
      </c>
      <c r="J1231" s="18" t="str">
        <f>_xlfn.IFNA(IF(VLOOKUP($A1231,Spiele!$A$2:$D$16,3,FALSE)=$B1231,(COUNTIFS($L$1:$L1230,"Tor",$B$1:$B1230,$B1231,$A$1:$A1230,$A1231)+COUNTIFS($L$1:$L1230,"ET",$B$1:$B1230,$B1231,$A$1:$A1230,$A1231))-(COUNTIFS($L$1:$L1230,"Tor",$B$1:$B1230,"&lt;&gt;"&amp;$B1231,$A$1:$A1230,$A1231)+COUNTIFS($L$1:$L1230,"ET",$B$1:$B1230,"&lt;&gt;"&amp;$B1231,$A$1:$A1230,$A1231)),(COUNTIFS($L$1:$L1230,"Tor",$B$1:$B1230,$B1231,$A$1:$A1230,$A1231)+COUNTIFS($L$1:$L1230,"ET",$B$1:$B1230,$B1231,$A$1:$A1230,$A1231))-(COUNTIFS($L$1:$L1230,"Tor",$B$1:$B1230,"&lt;&gt;"&amp;$B1231,$A$1:$A1230,$A1231)+COUNTIFS($L$1:$L1230,"ET",$B$1:$B1230,"&lt;&gt;"&amp;$B1231,$A$1:$A1230,$A1231))),"")</f>
        <v/>
      </c>
      <c r="O1231" s="17"/>
      <c r="AC1231" s="14"/>
      <c r="AD1231" s="14"/>
      <c r="AE1231" s="18"/>
      <c r="AH1231" s="19">
        <f t="shared" si="78"/>
        <v>0</v>
      </c>
      <c r="AI1231" s="19">
        <f t="shared" si="79"/>
        <v>180</v>
      </c>
      <c r="AM1231" s="19">
        <f>IF(Abschlüsse[[#This Row],[Ergeb]]="ET","",SQRT(($AF1231-$AK1231)^2+($AG1231-$AL1231)^2))</f>
        <v>0</v>
      </c>
      <c r="AO1231" s="13"/>
      <c r="AP1231" s="13"/>
      <c r="AQ1231" s="19" t="str">
        <f t="shared" si="76"/>
        <v/>
      </c>
      <c r="AU1231" s="19" t="str">
        <f t="shared" si="77"/>
        <v/>
      </c>
    </row>
    <row r="1232" spans="3:47" ht="25.05" customHeight="1">
      <c r="C1232" s="17" t="str">
        <f>IF($A1232="","",IF(VLOOKUP($A1232,Spiele!$A$2:$D$16,3,FALSE)=$B1232,"H","G"))</f>
        <v/>
      </c>
      <c r="D1232" s="17" t="str">
        <f>IF($B1232="","",IF(VLOOKUP($A1232,Spiele!$A$2:$F$16,3,FALSE)=$B1232,VLOOKUP($A1232,Spiele!$A$2:$F$16,4,FALSE),VLOOKUP($A1232,Spiele!$A$2:$F$16,3,FALSE)))</f>
        <v/>
      </c>
      <c r="E1232" s="18">
        <f>IF(Abschlüsse[[#This Row],[Ergeb]]="ET",0,COUNTIFS($A$2:$A1232,$A1232,$B$2:$B1232,$B1232,$L$2:$L1232,"&lt;&gt;ET"))</f>
        <v>0</v>
      </c>
      <c r="F1232" s="11"/>
      <c r="G1232" s="12"/>
      <c r="H1232" s="18">
        <f>COUNTIFS('Rote Karten'!$A$2:$A$4,$A1232,'Rote Karten'!$D$2:$D$4,"&lt;&gt;"&amp;$B1232,'Rote Karten'!$B$2:$B$4,"&lt;"&amp;$F1232,'Rote Karten'!$C$2:$C$4,"&lt;="&amp;$G1232)-COUNTIFS('Rote Karten'!$A$2:$A$4,$A1232,'Rote Karten'!$D$2:$D$4,$B1232,'Rote Karten'!$B$2:$B$4,"&lt;"&amp;$F1232,'Rote Karten'!$C$2:$C$4,"&lt;="&amp;$G1232)</f>
        <v>0</v>
      </c>
      <c r="I1232" s="17" t="str">
        <f>IF(OR($L1232="Tor",$L1232="ET"),_xlfn.IFNA(IF(VLOOKUP($A1232,Spiele!$A$2:$C$16,3,FALSE)=$B1232,COUNTIFS($L$2:$L1232,"Tor",$B$2:$B1232,$B1232,$A$2:$A1232,$A1232)+COUNTIFS($L$2:$L1232,"ET",$B$2:$B1232,$B1232,$A$2:$A1232,$A1232)&amp;":"&amp;COUNTIFS($L$2:$L1232,"Tor",$B$2:$B1232,"&lt;&gt;"&amp;$B1232,$A$2:$A1232,$A1232)+COUNTIFS($L$2:$L1232,"ET",$B$2:$B1232,"&lt;&gt;"&amp;$B1232,$A$2:$A1232,$A1232),COUNTIFS($L$2:$L1232,"Tor",$B$2:$B1232,"&lt;&gt;"&amp;$B1232,$A$2:$A1232,$A1232)+COUNTIFS($L$2:$L1232,"ET",$B$2:$B1232,"&lt;&gt;"&amp;$B1232,$A$2:$A1232,$A1232)&amp;":"&amp;COUNTIFS($L$2:$L1232,"Tor",$B$2:$B1232,$B1232,$A$2:$A1232,$A1232)+COUNTIFS($L$2:$L1232,"ET",$B$2:$B1232,$B1232,$A$2:$A1232,$A1232)),""),"")</f>
        <v/>
      </c>
      <c r="J1232" s="18" t="str">
        <f>_xlfn.IFNA(IF(VLOOKUP($A1232,Spiele!$A$2:$D$16,3,FALSE)=$B1232,(COUNTIFS($L$1:$L1231,"Tor",$B$1:$B1231,$B1232,$A$1:$A1231,$A1232)+COUNTIFS($L$1:$L1231,"ET",$B$1:$B1231,$B1232,$A$1:$A1231,$A1232))-(COUNTIFS($L$1:$L1231,"Tor",$B$1:$B1231,"&lt;&gt;"&amp;$B1232,$A$1:$A1231,$A1232)+COUNTIFS($L$1:$L1231,"ET",$B$1:$B1231,"&lt;&gt;"&amp;$B1232,$A$1:$A1231,$A1232)),(COUNTIFS($L$1:$L1231,"Tor",$B$1:$B1231,$B1232,$A$1:$A1231,$A1232)+COUNTIFS($L$1:$L1231,"ET",$B$1:$B1231,$B1232,$A$1:$A1231,$A1232))-(COUNTIFS($L$1:$L1231,"Tor",$B$1:$B1231,"&lt;&gt;"&amp;$B1232,$A$1:$A1231,$A1232)+COUNTIFS($L$1:$L1231,"ET",$B$1:$B1231,"&lt;&gt;"&amp;$B1232,$A$1:$A1231,$A1232))),"")</f>
        <v/>
      </c>
      <c r="O1232" s="17"/>
      <c r="AC1232" s="14"/>
      <c r="AD1232" s="14"/>
      <c r="AE1232" s="18"/>
      <c r="AH1232" s="19">
        <f t="shared" si="78"/>
        <v>0</v>
      </c>
      <c r="AI1232" s="19">
        <f t="shared" si="79"/>
        <v>180</v>
      </c>
      <c r="AM1232" s="19">
        <f>IF(Abschlüsse[[#This Row],[Ergeb]]="ET","",SQRT(($AF1232-$AK1232)^2+($AG1232-$AL1232)^2))</f>
        <v>0</v>
      </c>
      <c r="AO1232" s="13"/>
      <c r="AP1232" s="13"/>
      <c r="AQ1232" s="19" t="str">
        <f t="shared" si="76"/>
        <v/>
      </c>
      <c r="AU1232" s="19" t="str">
        <f t="shared" si="77"/>
        <v/>
      </c>
    </row>
    <row r="1233" spans="3:47" ht="25.05" customHeight="1">
      <c r="C1233" s="17" t="str">
        <f>IF($A1233="","",IF(VLOOKUP($A1233,Spiele!$A$2:$D$16,3,FALSE)=$B1233,"H","G"))</f>
        <v/>
      </c>
      <c r="D1233" s="17" t="str">
        <f>IF($B1233="","",IF(VLOOKUP($A1233,Spiele!$A$2:$F$16,3,FALSE)=$B1233,VLOOKUP($A1233,Spiele!$A$2:$F$16,4,FALSE),VLOOKUP($A1233,Spiele!$A$2:$F$16,3,FALSE)))</f>
        <v/>
      </c>
      <c r="E1233" s="18">
        <f>IF(Abschlüsse[[#This Row],[Ergeb]]="ET",0,COUNTIFS($A$2:$A1233,$A1233,$B$2:$B1233,$B1233,$L$2:$L1233,"&lt;&gt;ET"))</f>
        <v>0</v>
      </c>
      <c r="F1233" s="11"/>
      <c r="G1233" s="12"/>
      <c r="H1233" s="18">
        <f>COUNTIFS('Rote Karten'!$A$2:$A$4,$A1233,'Rote Karten'!$D$2:$D$4,"&lt;&gt;"&amp;$B1233,'Rote Karten'!$B$2:$B$4,"&lt;"&amp;$F1233,'Rote Karten'!$C$2:$C$4,"&lt;="&amp;$G1233)-COUNTIFS('Rote Karten'!$A$2:$A$4,$A1233,'Rote Karten'!$D$2:$D$4,$B1233,'Rote Karten'!$B$2:$B$4,"&lt;"&amp;$F1233,'Rote Karten'!$C$2:$C$4,"&lt;="&amp;$G1233)</f>
        <v>0</v>
      </c>
      <c r="I1233" s="17" t="str">
        <f>IF(OR($L1233="Tor",$L1233="ET"),_xlfn.IFNA(IF(VLOOKUP($A1233,Spiele!$A$2:$C$16,3,FALSE)=$B1233,COUNTIFS($L$2:$L1233,"Tor",$B$2:$B1233,$B1233,$A$2:$A1233,$A1233)+COUNTIFS($L$2:$L1233,"ET",$B$2:$B1233,$B1233,$A$2:$A1233,$A1233)&amp;":"&amp;COUNTIFS($L$2:$L1233,"Tor",$B$2:$B1233,"&lt;&gt;"&amp;$B1233,$A$2:$A1233,$A1233)+COUNTIFS($L$2:$L1233,"ET",$B$2:$B1233,"&lt;&gt;"&amp;$B1233,$A$2:$A1233,$A1233),COUNTIFS($L$2:$L1233,"Tor",$B$2:$B1233,"&lt;&gt;"&amp;$B1233,$A$2:$A1233,$A1233)+COUNTIFS($L$2:$L1233,"ET",$B$2:$B1233,"&lt;&gt;"&amp;$B1233,$A$2:$A1233,$A1233)&amp;":"&amp;COUNTIFS($L$2:$L1233,"Tor",$B$2:$B1233,$B1233,$A$2:$A1233,$A1233)+COUNTIFS($L$2:$L1233,"ET",$B$2:$B1233,$B1233,$A$2:$A1233,$A1233)),""),"")</f>
        <v/>
      </c>
      <c r="J1233" s="18" t="str">
        <f>_xlfn.IFNA(IF(VLOOKUP($A1233,Spiele!$A$2:$D$16,3,FALSE)=$B1233,(COUNTIFS($L$1:$L1232,"Tor",$B$1:$B1232,$B1233,$A$1:$A1232,$A1233)+COUNTIFS($L$1:$L1232,"ET",$B$1:$B1232,$B1233,$A$1:$A1232,$A1233))-(COUNTIFS($L$1:$L1232,"Tor",$B$1:$B1232,"&lt;&gt;"&amp;$B1233,$A$1:$A1232,$A1233)+COUNTIFS($L$1:$L1232,"ET",$B$1:$B1232,"&lt;&gt;"&amp;$B1233,$A$1:$A1232,$A1233)),(COUNTIFS($L$1:$L1232,"Tor",$B$1:$B1232,$B1233,$A$1:$A1232,$A1233)+COUNTIFS($L$1:$L1232,"ET",$B$1:$B1232,$B1233,$A$1:$A1232,$A1233))-(COUNTIFS($L$1:$L1232,"Tor",$B$1:$B1232,"&lt;&gt;"&amp;$B1233,$A$1:$A1232,$A1233)+COUNTIFS($L$1:$L1232,"ET",$B$1:$B1232,"&lt;&gt;"&amp;$B1233,$A$1:$A1232,$A1233))),"")</f>
        <v/>
      </c>
      <c r="O1233" s="17"/>
      <c r="AC1233" s="14"/>
      <c r="AD1233" s="14"/>
      <c r="AE1233" s="18"/>
      <c r="AH1233" s="19">
        <f t="shared" si="78"/>
        <v>0</v>
      </c>
      <c r="AI1233" s="19">
        <f t="shared" si="79"/>
        <v>180</v>
      </c>
      <c r="AM1233" s="19">
        <f>IF(Abschlüsse[[#This Row],[Ergeb]]="ET","",SQRT(($AF1233-$AK1233)^2+($AG1233-$AL1233)^2))</f>
        <v>0</v>
      </c>
      <c r="AO1233" s="13"/>
      <c r="AP1233" s="13"/>
      <c r="AQ1233" s="19" t="str">
        <f t="shared" si="76"/>
        <v/>
      </c>
      <c r="AU1233" s="19" t="str">
        <f t="shared" si="77"/>
        <v/>
      </c>
    </row>
    <row r="1234" spans="3:47" ht="25.05" customHeight="1">
      <c r="C1234" s="17" t="str">
        <f>IF($A1234="","",IF(VLOOKUP($A1234,Spiele!$A$2:$D$16,3,FALSE)=$B1234,"H","G"))</f>
        <v/>
      </c>
      <c r="D1234" s="17" t="str">
        <f>IF($B1234="","",IF(VLOOKUP($A1234,Spiele!$A$2:$F$16,3,FALSE)=$B1234,VLOOKUP($A1234,Spiele!$A$2:$F$16,4,FALSE),VLOOKUP($A1234,Spiele!$A$2:$F$16,3,FALSE)))</f>
        <v/>
      </c>
      <c r="E1234" s="18">
        <f>IF(Abschlüsse[[#This Row],[Ergeb]]="ET",0,COUNTIFS($A$2:$A1234,$A1234,$B$2:$B1234,$B1234,$L$2:$L1234,"&lt;&gt;ET"))</f>
        <v>0</v>
      </c>
      <c r="F1234" s="11"/>
      <c r="G1234" s="12"/>
      <c r="H1234" s="18">
        <f>COUNTIFS('Rote Karten'!$A$2:$A$4,$A1234,'Rote Karten'!$D$2:$D$4,"&lt;&gt;"&amp;$B1234,'Rote Karten'!$B$2:$B$4,"&lt;"&amp;$F1234,'Rote Karten'!$C$2:$C$4,"&lt;="&amp;$G1234)-COUNTIFS('Rote Karten'!$A$2:$A$4,$A1234,'Rote Karten'!$D$2:$D$4,$B1234,'Rote Karten'!$B$2:$B$4,"&lt;"&amp;$F1234,'Rote Karten'!$C$2:$C$4,"&lt;="&amp;$G1234)</f>
        <v>0</v>
      </c>
      <c r="I1234" s="17" t="str">
        <f>IF(OR($L1234="Tor",$L1234="ET"),_xlfn.IFNA(IF(VLOOKUP($A1234,Spiele!$A$2:$C$16,3,FALSE)=$B1234,COUNTIFS($L$2:$L1234,"Tor",$B$2:$B1234,$B1234,$A$2:$A1234,$A1234)+COUNTIFS($L$2:$L1234,"ET",$B$2:$B1234,$B1234,$A$2:$A1234,$A1234)&amp;":"&amp;COUNTIFS($L$2:$L1234,"Tor",$B$2:$B1234,"&lt;&gt;"&amp;$B1234,$A$2:$A1234,$A1234)+COUNTIFS($L$2:$L1234,"ET",$B$2:$B1234,"&lt;&gt;"&amp;$B1234,$A$2:$A1234,$A1234),COUNTIFS($L$2:$L1234,"Tor",$B$2:$B1234,"&lt;&gt;"&amp;$B1234,$A$2:$A1234,$A1234)+COUNTIFS($L$2:$L1234,"ET",$B$2:$B1234,"&lt;&gt;"&amp;$B1234,$A$2:$A1234,$A1234)&amp;":"&amp;COUNTIFS($L$2:$L1234,"Tor",$B$2:$B1234,$B1234,$A$2:$A1234,$A1234)+COUNTIFS($L$2:$L1234,"ET",$B$2:$B1234,$B1234,$A$2:$A1234,$A1234)),""),"")</f>
        <v/>
      </c>
      <c r="J1234" s="18" t="str">
        <f>_xlfn.IFNA(IF(VLOOKUP($A1234,Spiele!$A$2:$D$16,3,FALSE)=$B1234,(COUNTIFS($L$1:$L1233,"Tor",$B$1:$B1233,$B1234,$A$1:$A1233,$A1234)+COUNTIFS($L$1:$L1233,"ET",$B$1:$B1233,$B1234,$A$1:$A1233,$A1234))-(COUNTIFS($L$1:$L1233,"Tor",$B$1:$B1233,"&lt;&gt;"&amp;$B1234,$A$1:$A1233,$A1234)+COUNTIFS($L$1:$L1233,"ET",$B$1:$B1233,"&lt;&gt;"&amp;$B1234,$A$1:$A1233,$A1234)),(COUNTIFS($L$1:$L1233,"Tor",$B$1:$B1233,$B1234,$A$1:$A1233,$A1234)+COUNTIFS($L$1:$L1233,"ET",$B$1:$B1233,$B1234,$A$1:$A1233,$A1234))-(COUNTIFS($L$1:$L1233,"Tor",$B$1:$B1233,"&lt;&gt;"&amp;$B1234,$A$1:$A1233,$A1234)+COUNTIFS($L$1:$L1233,"ET",$B$1:$B1233,"&lt;&gt;"&amp;$B1234,$A$1:$A1233,$A1234))),"")</f>
        <v/>
      </c>
      <c r="O1234" s="17"/>
      <c r="AC1234" s="14"/>
      <c r="AD1234" s="14"/>
      <c r="AE1234" s="18"/>
      <c r="AH1234" s="19">
        <f t="shared" si="78"/>
        <v>0</v>
      </c>
      <c r="AI1234" s="19">
        <f t="shared" si="79"/>
        <v>180</v>
      </c>
      <c r="AM1234" s="19">
        <f>IF(Abschlüsse[[#This Row],[Ergeb]]="ET","",SQRT(($AF1234-$AK1234)^2+($AG1234-$AL1234)^2))</f>
        <v>0</v>
      </c>
      <c r="AO1234" s="13"/>
      <c r="AP1234" s="13"/>
      <c r="AQ1234" s="19" t="str">
        <f t="shared" si="76"/>
        <v/>
      </c>
      <c r="AU1234" s="19" t="str">
        <f t="shared" si="77"/>
        <v/>
      </c>
    </row>
    <row r="1235" spans="3:47" ht="25.05" customHeight="1">
      <c r="C1235" s="17" t="str">
        <f>IF($A1235="","",IF(VLOOKUP($A1235,Spiele!$A$2:$D$16,3,FALSE)=$B1235,"H","G"))</f>
        <v/>
      </c>
      <c r="D1235" s="17" t="str">
        <f>IF($B1235="","",IF(VLOOKUP($A1235,Spiele!$A$2:$F$16,3,FALSE)=$B1235,VLOOKUP($A1235,Spiele!$A$2:$F$16,4,FALSE),VLOOKUP($A1235,Spiele!$A$2:$F$16,3,FALSE)))</f>
        <v/>
      </c>
      <c r="E1235" s="18">
        <f>IF(Abschlüsse[[#This Row],[Ergeb]]="ET",0,COUNTIFS($A$2:$A1235,$A1235,$B$2:$B1235,$B1235,$L$2:$L1235,"&lt;&gt;ET"))</f>
        <v>0</v>
      </c>
      <c r="F1235" s="11"/>
      <c r="G1235" s="12"/>
      <c r="H1235" s="18">
        <f>COUNTIFS('Rote Karten'!$A$2:$A$4,$A1235,'Rote Karten'!$D$2:$D$4,"&lt;&gt;"&amp;$B1235,'Rote Karten'!$B$2:$B$4,"&lt;"&amp;$F1235,'Rote Karten'!$C$2:$C$4,"&lt;="&amp;$G1235)-COUNTIFS('Rote Karten'!$A$2:$A$4,$A1235,'Rote Karten'!$D$2:$D$4,$B1235,'Rote Karten'!$B$2:$B$4,"&lt;"&amp;$F1235,'Rote Karten'!$C$2:$C$4,"&lt;="&amp;$G1235)</f>
        <v>0</v>
      </c>
      <c r="I1235" s="17" t="str">
        <f>IF(OR($L1235="Tor",$L1235="ET"),_xlfn.IFNA(IF(VLOOKUP($A1235,Spiele!$A$2:$C$16,3,FALSE)=$B1235,COUNTIFS($L$2:$L1235,"Tor",$B$2:$B1235,$B1235,$A$2:$A1235,$A1235)+COUNTIFS($L$2:$L1235,"ET",$B$2:$B1235,$B1235,$A$2:$A1235,$A1235)&amp;":"&amp;COUNTIFS($L$2:$L1235,"Tor",$B$2:$B1235,"&lt;&gt;"&amp;$B1235,$A$2:$A1235,$A1235)+COUNTIFS($L$2:$L1235,"ET",$B$2:$B1235,"&lt;&gt;"&amp;$B1235,$A$2:$A1235,$A1235),COUNTIFS($L$2:$L1235,"Tor",$B$2:$B1235,"&lt;&gt;"&amp;$B1235,$A$2:$A1235,$A1235)+COUNTIFS($L$2:$L1235,"ET",$B$2:$B1235,"&lt;&gt;"&amp;$B1235,$A$2:$A1235,$A1235)&amp;":"&amp;COUNTIFS($L$2:$L1235,"Tor",$B$2:$B1235,$B1235,$A$2:$A1235,$A1235)+COUNTIFS($L$2:$L1235,"ET",$B$2:$B1235,$B1235,$A$2:$A1235,$A1235)),""),"")</f>
        <v/>
      </c>
      <c r="J1235" s="18" t="str">
        <f>_xlfn.IFNA(IF(VLOOKUP($A1235,Spiele!$A$2:$D$16,3,FALSE)=$B1235,(COUNTIFS($L$1:$L1234,"Tor",$B$1:$B1234,$B1235,$A$1:$A1234,$A1235)+COUNTIFS($L$1:$L1234,"ET",$B$1:$B1234,$B1235,$A$1:$A1234,$A1235))-(COUNTIFS($L$1:$L1234,"Tor",$B$1:$B1234,"&lt;&gt;"&amp;$B1235,$A$1:$A1234,$A1235)+COUNTIFS($L$1:$L1234,"ET",$B$1:$B1234,"&lt;&gt;"&amp;$B1235,$A$1:$A1234,$A1235)),(COUNTIFS($L$1:$L1234,"Tor",$B$1:$B1234,$B1235,$A$1:$A1234,$A1235)+COUNTIFS($L$1:$L1234,"ET",$B$1:$B1234,$B1235,$A$1:$A1234,$A1235))-(COUNTIFS($L$1:$L1234,"Tor",$B$1:$B1234,"&lt;&gt;"&amp;$B1235,$A$1:$A1234,$A1235)+COUNTIFS($L$1:$L1234,"ET",$B$1:$B1234,"&lt;&gt;"&amp;$B1235,$A$1:$A1234,$A1235))),"")</f>
        <v/>
      </c>
      <c r="O1235" s="17"/>
      <c r="AC1235" s="14"/>
      <c r="AD1235" s="14"/>
      <c r="AE1235" s="18"/>
      <c r="AH1235" s="19">
        <f t="shared" si="78"/>
        <v>0</v>
      </c>
      <c r="AI1235" s="19">
        <f t="shared" si="79"/>
        <v>180</v>
      </c>
      <c r="AM1235" s="19">
        <f>IF(Abschlüsse[[#This Row],[Ergeb]]="ET","",SQRT(($AF1235-$AK1235)^2+($AG1235-$AL1235)^2))</f>
        <v>0</v>
      </c>
      <c r="AO1235" s="13"/>
      <c r="AP1235" s="13"/>
      <c r="AQ1235" s="19" t="str">
        <f t="shared" si="76"/>
        <v/>
      </c>
      <c r="AU1235" s="19" t="str">
        <f t="shared" si="77"/>
        <v/>
      </c>
    </row>
    <row r="1236" spans="3:47" ht="25.05" customHeight="1">
      <c r="C1236" s="17" t="str">
        <f>IF($A1236="","",IF(VLOOKUP($A1236,Spiele!$A$2:$D$16,3,FALSE)=$B1236,"H","G"))</f>
        <v/>
      </c>
      <c r="D1236" s="17" t="str">
        <f>IF($B1236="","",IF(VLOOKUP($A1236,Spiele!$A$2:$F$16,3,FALSE)=$B1236,VLOOKUP($A1236,Spiele!$A$2:$F$16,4,FALSE),VLOOKUP($A1236,Spiele!$A$2:$F$16,3,FALSE)))</f>
        <v/>
      </c>
      <c r="E1236" s="18">
        <f>IF(Abschlüsse[[#This Row],[Ergeb]]="ET",0,COUNTIFS($A$2:$A1236,$A1236,$B$2:$B1236,$B1236,$L$2:$L1236,"&lt;&gt;ET"))</f>
        <v>0</v>
      </c>
      <c r="F1236" s="11"/>
      <c r="G1236" s="12"/>
      <c r="H1236" s="18">
        <f>COUNTIFS('Rote Karten'!$A$2:$A$4,$A1236,'Rote Karten'!$D$2:$D$4,"&lt;&gt;"&amp;$B1236,'Rote Karten'!$B$2:$B$4,"&lt;"&amp;$F1236,'Rote Karten'!$C$2:$C$4,"&lt;="&amp;$G1236)-COUNTIFS('Rote Karten'!$A$2:$A$4,$A1236,'Rote Karten'!$D$2:$D$4,$B1236,'Rote Karten'!$B$2:$B$4,"&lt;"&amp;$F1236,'Rote Karten'!$C$2:$C$4,"&lt;="&amp;$G1236)</f>
        <v>0</v>
      </c>
      <c r="I1236" s="17" t="str">
        <f>IF(OR($L1236="Tor",$L1236="ET"),_xlfn.IFNA(IF(VLOOKUP($A1236,Spiele!$A$2:$C$16,3,FALSE)=$B1236,COUNTIFS($L$2:$L1236,"Tor",$B$2:$B1236,$B1236,$A$2:$A1236,$A1236)+COUNTIFS($L$2:$L1236,"ET",$B$2:$B1236,$B1236,$A$2:$A1236,$A1236)&amp;":"&amp;COUNTIFS($L$2:$L1236,"Tor",$B$2:$B1236,"&lt;&gt;"&amp;$B1236,$A$2:$A1236,$A1236)+COUNTIFS($L$2:$L1236,"ET",$B$2:$B1236,"&lt;&gt;"&amp;$B1236,$A$2:$A1236,$A1236),COUNTIFS($L$2:$L1236,"Tor",$B$2:$B1236,"&lt;&gt;"&amp;$B1236,$A$2:$A1236,$A1236)+COUNTIFS($L$2:$L1236,"ET",$B$2:$B1236,"&lt;&gt;"&amp;$B1236,$A$2:$A1236,$A1236)&amp;":"&amp;COUNTIFS($L$2:$L1236,"Tor",$B$2:$B1236,$B1236,$A$2:$A1236,$A1236)+COUNTIFS($L$2:$L1236,"ET",$B$2:$B1236,$B1236,$A$2:$A1236,$A1236)),""),"")</f>
        <v/>
      </c>
      <c r="J1236" s="18" t="str">
        <f>_xlfn.IFNA(IF(VLOOKUP($A1236,Spiele!$A$2:$D$16,3,FALSE)=$B1236,(COUNTIFS($L$1:$L1235,"Tor",$B$1:$B1235,$B1236,$A$1:$A1235,$A1236)+COUNTIFS($L$1:$L1235,"ET",$B$1:$B1235,$B1236,$A$1:$A1235,$A1236))-(COUNTIFS($L$1:$L1235,"Tor",$B$1:$B1235,"&lt;&gt;"&amp;$B1236,$A$1:$A1235,$A1236)+COUNTIFS($L$1:$L1235,"ET",$B$1:$B1235,"&lt;&gt;"&amp;$B1236,$A$1:$A1235,$A1236)),(COUNTIFS($L$1:$L1235,"Tor",$B$1:$B1235,$B1236,$A$1:$A1235,$A1236)+COUNTIFS($L$1:$L1235,"ET",$B$1:$B1235,$B1236,$A$1:$A1235,$A1236))-(COUNTIFS($L$1:$L1235,"Tor",$B$1:$B1235,"&lt;&gt;"&amp;$B1236,$A$1:$A1235,$A1236)+COUNTIFS($L$1:$L1235,"ET",$B$1:$B1235,"&lt;&gt;"&amp;$B1236,$A$1:$A1235,$A1236))),"")</f>
        <v/>
      </c>
      <c r="O1236" s="17"/>
      <c r="AC1236" s="14"/>
      <c r="AD1236" s="14"/>
      <c r="AE1236" s="18"/>
      <c r="AH1236" s="19">
        <f t="shared" si="78"/>
        <v>0</v>
      </c>
      <c r="AI1236" s="19">
        <f t="shared" si="79"/>
        <v>180</v>
      </c>
      <c r="AM1236" s="19">
        <f>IF(Abschlüsse[[#This Row],[Ergeb]]="ET","",SQRT(($AF1236-$AK1236)^2+($AG1236-$AL1236)^2))</f>
        <v>0</v>
      </c>
      <c r="AO1236" s="13"/>
      <c r="AP1236" s="13"/>
      <c r="AQ1236" s="19" t="str">
        <f t="shared" si="76"/>
        <v/>
      </c>
      <c r="AU1236" s="19" t="str">
        <f t="shared" si="77"/>
        <v/>
      </c>
    </row>
    <row r="1237" spans="3:47" ht="25.05" customHeight="1">
      <c r="C1237" s="17" t="str">
        <f>IF($A1237="","",IF(VLOOKUP($A1237,Spiele!$A$2:$D$16,3,FALSE)=$B1237,"H","G"))</f>
        <v/>
      </c>
      <c r="D1237" s="17" t="str">
        <f>IF($B1237="","",IF(VLOOKUP($A1237,Spiele!$A$2:$F$16,3,FALSE)=$B1237,VLOOKUP($A1237,Spiele!$A$2:$F$16,4,FALSE),VLOOKUP($A1237,Spiele!$A$2:$F$16,3,FALSE)))</f>
        <v/>
      </c>
      <c r="E1237" s="18">
        <f>IF(Abschlüsse[[#This Row],[Ergeb]]="ET",0,COUNTIFS($A$2:$A1237,$A1237,$B$2:$B1237,$B1237,$L$2:$L1237,"&lt;&gt;ET"))</f>
        <v>0</v>
      </c>
      <c r="F1237" s="11"/>
      <c r="G1237" s="12"/>
      <c r="H1237" s="18">
        <f>COUNTIFS('Rote Karten'!$A$2:$A$4,$A1237,'Rote Karten'!$D$2:$D$4,"&lt;&gt;"&amp;$B1237,'Rote Karten'!$B$2:$B$4,"&lt;"&amp;$F1237,'Rote Karten'!$C$2:$C$4,"&lt;="&amp;$G1237)-COUNTIFS('Rote Karten'!$A$2:$A$4,$A1237,'Rote Karten'!$D$2:$D$4,$B1237,'Rote Karten'!$B$2:$B$4,"&lt;"&amp;$F1237,'Rote Karten'!$C$2:$C$4,"&lt;="&amp;$G1237)</f>
        <v>0</v>
      </c>
      <c r="I1237" s="17" t="str">
        <f>IF(OR($L1237="Tor",$L1237="ET"),_xlfn.IFNA(IF(VLOOKUP($A1237,Spiele!$A$2:$C$16,3,FALSE)=$B1237,COUNTIFS($L$2:$L1237,"Tor",$B$2:$B1237,$B1237,$A$2:$A1237,$A1237)+COUNTIFS($L$2:$L1237,"ET",$B$2:$B1237,$B1237,$A$2:$A1237,$A1237)&amp;":"&amp;COUNTIFS($L$2:$L1237,"Tor",$B$2:$B1237,"&lt;&gt;"&amp;$B1237,$A$2:$A1237,$A1237)+COUNTIFS($L$2:$L1237,"ET",$B$2:$B1237,"&lt;&gt;"&amp;$B1237,$A$2:$A1237,$A1237),COUNTIFS($L$2:$L1237,"Tor",$B$2:$B1237,"&lt;&gt;"&amp;$B1237,$A$2:$A1237,$A1237)+COUNTIFS($L$2:$L1237,"ET",$B$2:$B1237,"&lt;&gt;"&amp;$B1237,$A$2:$A1237,$A1237)&amp;":"&amp;COUNTIFS($L$2:$L1237,"Tor",$B$2:$B1237,$B1237,$A$2:$A1237,$A1237)+COUNTIFS($L$2:$L1237,"ET",$B$2:$B1237,$B1237,$A$2:$A1237,$A1237)),""),"")</f>
        <v/>
      </c>
      <c r="J1237" s="18" t="str">
        <f>_xlfn.IFNA(IF(VLOOKUP($A1237,Spiele!$A$2:$D$16,3,FALSE)=$B1237,(COUNTIFS($L$1:$L1236,"Tor",$B$1:$B1236,$B1237,$A$1:$A1236,$A1237)+COUNTIFS($L$1:$L1236,"ET",$B$1:$B1236,$B1237,$A$1:$A1236,$A1237))-(COUNTIFS($L$1:$L1236,"Tor",$B$1:$B1236,"&lt;&gt;"&amp;$B1237,$A$1:$A1236,$A1237)+COUNTIFS($L$1:$L1236,"ET",$B$1:$B1236,"&lt;&gt;"&amp;$B1237,$A$1:$A1236,$A1237)),(COUNTIFS($L$1:$L1236,"Tor",$B$1:$B1236,$B1237,$A$1:$A1236,$A1237)+COUNTIFS($L$1:$L1236,"ET",$B$1:$B1236,$B1237,$A$1:$A1236,$A1237))-(COUNTIFS($L$1:$L1236,"Tor",$B$1:$B1236,"&lt;&gt;"&amp;$B1237,$A$1:$A1236,$A1237)+COUNTIFS($L$1:$L1236,"ET",$B$1:$B1236,"&lt;&gt;"&amp;$B1237,$A$1:$A1236,$A1237))),"")</f>
        <v/>
      </c>
      <c r="O1237" s="17"/>
      <c r="AC1237" s="14"/>
      <c r="AD1237" s="14"/>
      <c r="AE1237" s="18"/>
      <c r="AH1237" s="19">
        <f t="shared" si="78"/>
        <v>0</v>
      </c>
      <c r="AI1237" s="19">
        <f t="shared" si="79"/>
        <v>180</v>
      </c>
      <c r="AM1237" s="19">
        <f>IF(Abschlüsse[[#This Row],[Ergeb]]="ET","",SQRT(($AF1237-$AK1237)^2+($AG1237-$AL1237)^2))</f>
        <v>0</v>
      </c>
      <c r="AO1237" s="13"/>
      <c r="AP1237" s="13"/>
      <c r="AQ1237" s="19" t="str">
        <f t="shared" si="76"/>
        <v/>
      </c>
      <c r="AU1237" s="19" t="str">
        <f t="shared" si="77"/>
        <v/>
      </c>
    </row>
    <row r="1238" spans="3:47" ht="25.05" customHeight="1">
      <c r="C1238" s="17" t="str">
        <f>IF($A1238="","",IF(VLOOKUP($A1238,Spiele!$A$2:$D$16,3,FALSE)=$B1238,"H","G"))</f>
        <v/>
      </c>
      <c r="D1238" s="17" t="str">
        <f>IF($B1238="","",IF(VLOOKUP($A1238,Spiele!$A$2:$F$16,3,FALSE)=$B1238,VLOOKUP($A1238,Spiele!$A$2:$F$16,4,FALSE),VLOOKUP($A1238,Spiele!$A$2:$F$16,3,FALSE)))</f>
        <v/>
      </c>
      <c r="E1238" s="18">
        <f>IF(Abschlüsse[[#This Row],[Ergeb]]="ET",0,COUNTIFS($A$2:$A1238,$A1238,$B$2:$B1238,$B1238,$L$2:$L1238,"&lt;&gt;ET"))</f>
        <v>0</v>
      </c>
      <c r="F1238" s="11"/>
      <c r="G1238" s="12"/>
      <c r="H1238" s="18">
        <f>COUNTIFS('Rote Karten'!$A$2:$A$4,$A1238,'Rote Karten'!$D$2:$D$4,"&lt;&gt;"&amp;$B1238,'Rote Karten'!$B$2:$B$4,"&lt;"&amp;$F1238,'Rote Karten'!$C$2:$C$4,"&lt;="&amp;$G1238)-COUNTIFS('Rote Karten'!$A$2:$A$4,$A1238,'Rote Karten'!$D$2:$D$4,$B1238,'Rote Karten'!$B$2:$B$4,"&lt;"&amp;$F1238,'Rote Karten'!$C$2:$C$4,"&lt;="&amp;$G1238)</f>
        <v>0</v>
      </c>
      <c r="I1238" s="17" t="str">
        <f>IF(OR($L1238="Tor",$L1238="ET"),_xlfn.IFNA(IF(VLOOKUP($A1238,Spiele!$A$2:$C$16,3,FALSE)=$B1238,COUNTIFS($L$2:$L1238,"Tor",$B$2:$B1238,$B1238,$A$2:$A1238,$A1238)+COUNTIFS($L$2:$L1238,"ET",$B$2:$B1238,$B1238,$A$2:$A1238,$A1238)&amp;":"&amp;COUNTIFS($L$2:$L1238,"Tor",$B$2:$B1238,"&lt;&gt;"&amp;$B1238,$A$2:$A1238,$A1238)+COUNTIFS($L$2:$L1238,"ET",$B$2:$B1238,"&lt;&gt;"&amp;$B1238,$A$2:$A1238,$A1238),COUNTIFS($L$2:$L1238,"Tor",$B$2:$B1238,"&lt;&gt;"&amp;$B1238,$A$2:$A1238,$A1238)+COUNTIFS($L$2:$L1238,"ET",$B$2:$B1238,"&lt;&gt;"&amp;$B1238,$A$2:$A1238,$A1238)&amp;":"&amp;COUNTIFS($L$2:$L1238,"Tor",$B$2:$B1238,$B1238,$A$2:$A1238,$A1238)+COUNTIFS($L$2:$L1238,"ET",$B$2:$B1238,$B1238,$A$2:$A1238,$A1238)),""),"")</f>
        <v/>
      </c>
      <c r="J1238" s="18" t="str">
        <f>_xlfn.IFNA(IF(VLOOKUP($A1238,Spiele!$A$2:$D$16,3,FALSE)=$B1238,(COUNTIFS($L$1:$L1237,"Tor",$B$1:$B1237,$B1238,$A$1:$A1237,$A1238)+COUNTIFS($L$1:$L1237,"ET",$B$1:$B1237,$B1238,$A$1:$A1237,$A1238))-(COUNTIFS($L$1:$L1237,"Tor",$B$1:$B1237,"&lt;&gt;"&amp;$B1238,$A$1:$A1237,$A1238)+COUNTIFS($L$1:$L1237,"ET",$B$1:$B1237,"&lt;&gt;"&amp;$B1238,$A$1:$A1237,$A1238)),(COUNTIFS($L$1:$L1237,"Tor",$B$1:$B1237,$B1238,$A$1:$A1237,$A1238)+COUNTIFS($L$1:$L1237,"ET",$B$1:$B1237,$B1238,$A$1:$A1237,$A1238))-(COUNTIFS($L$1:$L1237,"Tor",$B$1:$B1237,"&lt;&gt;"&amp;$B1238,$A$1:$A1237,$A1238)+COUNTIFS($L$1:$L1237,"ET",$B$1:$B1237,"&lt;&gt;"&amp;$B1238,$A$1:$A1237,$A1238))),"")</f>
        <v/>
      </c>
      <c r="O1238" s="17"/>
      <c r="AC1238" s="14"/>
      <c r="AD1238" s="14"/>
      <c r="AE1238" s="18"/>
      <c r="AH1238" s="19">
        <f t="shared" si="78"/>
        <v>0</v>
      </c>
      <c r="AI1238" s="19">
        <f t="shared" si="79"/>
        <v>180</v>
      </c>
      <c r="AM1238" s="19">
        <f>IF(Abschlüsse[[#This Row],[Ergeb]]="ET","",SQRT(($AF1238-$AK1238)^2+($AG1238-$AL1238)^2))</f>
        <v>0</v>
      </c>
      <c r="AO1238" s="13"/>
      <c r="AP1238" s="13"/>
      <c r="AQ1238" s="19" t="str">
        <f t="shared" si="76"/>
        <v/>
      </c>
      <c r="AU1238" s="19" t="str">
        <f t="shared" si="77"/>
        <v/>
      </c>
    </row>
    <row r="1239" spans="3:47" ht="25.05" customHeight="1">
      <c r="C1239" s="17" t="str">
        <f>IF($A1239="","",IF(VLOOKUP($A1239,Spiele!$A$2:$D$16,3,FALSE)=$B1239,"H","G"))</f>
        <v/>
      </c>
      <c r="D1239" s="17" t="str">
        <f>IF($B1239="","",IF(VLOOKUP($A1239,Spiele!$A$2:$F$16,3,FALSE)=$B1239,VLOOKUP($A1239,Spiele!$A$2:$F$16,4,FALSE),VLOOKUP($A1239,Spiele!$A$2:$F$16,3,FALSE)))</f>
        <v/>
      </c>
      <c r="E1239" s="18">
        <f>IF(Abschlüsse[[#This Row],[Ergeb]]="ET",0,COUNTIFS($A$2:$A1239,$A1239,$B$2:$B1239,$B1239,$L$2:$L1239,"&lt;&gt;ET"))</f>
        <v>0</v>
      </c>
      <c r="F1239" s="11"/>
      <c r="G1239" s="12"/>
      <c r="H1239" s="18">
        <f>COUNTIFS('Rote Karten'!$A$2:$A$4,$A1239,'Rote Karten'!$D$2:$D$4,"&lt;&gt;"&amp;$B1239,'Rote Karten'!$B$2:$B$4,"&lt;"&amp;$F1239,'Rote Karten'!$C$2:$C$4,"&lt;="&amp;$G1239)-COUNTIFS('Rote Karten'!$A$2:$A$4,$A1239,'Rote Karten'!$D$2:$D$4,$B1239,'Rote Karten'!$B$2:$B$4,"&lt;"&amp;$F1239,'Rote Karten'!$C$2:$C$4,"&lt;="&amp;$G1239)</f>
        <v>0</v>
      </c>
      <c r="I1239" s="17" t="str">
        <f>IF(OR($L1239="Tor",$L1239="ET"),_xlfn.IFNA(IF(VLOOKUP($A1239,Spiele!$A$2:$C$16,3,FALSE)=$B1239,COUNTIFS($L$2:$L1239,"Tor",$B$2:$B1239,$B1239,$A$2:$A1239,$A1239)+COUNTIFS($L$2:$L1239,"ET",$B$2:$B1239,$B1239,$A$2:$A1239,$A1239)&amp;":"&amp;COUNTIFS($L$2:$L1239,"Tor",$B$2:$B1239,"&lt;&gt;"&amp;$B1239,$A$2:$A1239,$A1239)+COUNTIFS($L$2:$L1239,"ET",$B$2:$B1239,"&lt;&gt;"&amp;$B1239,$A$2:$A1239,$A1239),COUNTIFS($L$2:$L1239,"Tor",$B$2:$B1239,"&lt;&gt;"&amp;$B1239,$A$2:$A1239,$A1239)+COUNTIFS($L$2:$L1239,"ET",$B$2:$B1239,"&lt;&gt;"&amp;$B1239,$A$2:$A1239,$A1239)&amp;":"&amp;COUNTIFS($L$2:$L1239,"Tor",$B$2:$B1239,$B1239,$A$2:$A1239,$A1239)+COUNTIFS($L$2:$L1239,"ET",$B$2:$B1239,$B1239,$A$2:$A1239,$A1239)),""),"")</f>
        <v/>
      </c>
      <c r="J1239" s="18" t="str">
        <f>_xlfn.IFNA(IF(VLOOKUP($A1239,Spiele!$A$2:$D$16,3,FALSE)=$B1239,(COUNTIFS($L$1:$L1238,"Tor",$B$1:$B1238,$B1239,$A$1:$A1238,$A1239)+COUNTIFS($L$1:$L1238,"ET",$B$1:$B1238,$B1239,$A$1:$A1238,$A1239))-(COUNTIFS($L$1:$L1238,"Tor",$B$1:$B1238,"&lt;&gt;"&amp;$B1239,$A$1:$A1238,$A1239)+COUNTIFS($L$1:$L1238,"ET",$B$1:$B1238,"&lt;&gt;"&amp;$B1239,$A$1:$A1238,$A1239)),(COUNTIFS($L$1:$L1238,"Tor",$B$1:$B1238,$B1239,$A$1:$A1238,$A1239)+COUNTIFS($L$1:$L1238,"ET",$B$1:$B1238,$B1239,$A$1:$A1238,$A1239))-(COUNTIFS($L$1:$L1238,"Tor",$B$1:$B1238,"&lt;&gt;"&amp;$B1239,$A$1:$A1238,$A1239)+COUNTIFS($L$1:$L1238,"ET",$B$1:$B1238,"&lt;&gt;"&amp;$B1239,$A$1:$A1238,$A1239))),"")</f>
        <v/>
      </c>
      <c r="O1239" s="17"/>
      <c r="AC1239" s="14"/>
      <c r="AD1239" s="14"/>
      <c r="AE1239" s="18"/>
      <c r="AH1239" s="19">
        <f t="shared" si="78"/>
        <v>0</v>
      </c>
      <c r="AI1239" s="19">
        <f t="shared" si="79"/>
        <v>180</v>
      </c>
      <c r="AM1239" s="19">
        <f>IF(Abschlüsse[[#This Row],[Ergeb]]="ET","",SQRT(($AF1239-$AK1239)^2+($AG1239-$AL1239)^2))</f>
        <v>0</v>
      </c>
      <c r="AO1239" s="13"/>
      <c r="AP1239" s="13"/>
      <c r="AQ1239" s="19" t="str">
        <f t="shared" si="76"/>
        <v/>
      </c>
      <c r="AU1239" s="19" t="str">
        <f t="shared" si="77"/>
        <v/>
      </c>
    </row>
    <row r="1240" spans="3:47" ht="25.05" customHeight="1">
      <c r="C1240" s="17" t="str">
        <f>IF($A1240="","",IF(VLOOKUP($A1240,Spiele!$A$2:$D$16,3,FALSE)=$B1240,"H","G"))</f>
        <v/>
      </c>
      <c r="D1240" s="17" t="str">
        <f>IF($B1240="","",IF(VLOOKUP($A1240,Spiele!$A$2:$F$16,3,FALSE)=$B1240,VLOOKUP($A1240,Spiele!$A$2:$F$16,4,FALSE),VLOOKUP($A1240,Spiele!$A$2:$F$16,3,FALSE)))</f>
        <v/>
      </c>
      <c r="E1240" s="18">
        <f>IF(Abschlüsse[[#This Row],[Ergeb]]="ET",0,COUNTIFS($A$2:$A1240,$A1240,$B$2:$B1240,$B1240,$L$2:$L1240,"&lt;&gt;ET"))</f>
        <v>0</v>
      </c>
      <c r="F1240" s="11"/>
      <c r="G1240" s="12"/>
      <c r="H1240" s="18">
        <f>COUNTIFS('Rote Karten'!$A$2:$A$4,$A1240,'Rote Karten'!$D$2:$D$4,"&lt;&gt;"&amp;$B1240,'Rote Karten'!$B$2:$B$4,"&lt;"&amp;$F1240,'Rote Karten'!$C$2:$C$4,"&lt;="&amp;$G1240)-COUNTIFS('Rote Karten'!$A$2:$A$4,$A1240,'Rote Karten'!$D$2:$D$4,$B1240,'Rote Karten'!$B$2:$B$4,"&lt;"&amp;$F1240,'Rote Karten'!$C$2:$C$4,"&lt;="&amp;$G1240)</f>
        <v>0</v>
      </c>
      <c r="I1240" s="17" t="str">
        <f>IF(OR($L1240="Tor",$L1240="ET"),_xlfn.IFNA(IF(VLOOKUP($A1240,Spiele!$A$2:$C$16,3,FALSE)=$B1240,COUNTIFS($L$2:$L1240,"Tor",$B$2:$B1240,$B1240,$A$2:$A1240,$A1240)+COUNTIFS($L$2:$L1240,"ET",$B$2:$B1240,$B1240,$A$2:$A1240,$A1240)&amp;":"&amp;COUNTIFS($L$2:$L1240,"Tor",$B$2:$B1240,"&lt;&gt;"&amp;$B1240,$A$2:$A1240,$A1240)+COUNTIFS($L$2:$L1240,"ET",$B$2:$B1240,"&lt;&gt;"&amp;$B1240,$A$2:$A1240,$A1240),COUNTIFS($L$2:$L1240,"Tor",$B$2:$B1240,"&lt;&gt;"&amp;$B1240,$A$2:$A1240,$A1240)+COUNTIFS($L$2:$L1240,"ET",$B$2:$B1240,"&lt;&gt;"&amp;$B1240,$A$2:$A1240,$A1240)&amp;":"&amp;COUNTIFS($L$2:$L1240,"Tor",$B$2:$B1240,$B1240,$A$2:$A1240,$A1240)+COUNTIFS($L$2:$L1240,"ET",$B$2:$B1240,$B1240,$A$2:$A1240,$A1240)),""),"")</f>
        <v/>
      </c>
      <c r="J1240" s="18" t="str">
        <f>_xlfn.IFNA(IF(VLOOKUP($A1240,Spiele!$A$2:$D$16,3,FALSE)=$B1240,(COUNTIFS($L$1:$L1239,"Tor",$B$1:$B1239,$B1240,$A$1:$A1239,$A1240)+COUNTIFS($L$1:$L1239,"ET",$B$1:$B1239,$B1240,$A$1:$A1239,$A1240))-(COUNTIFS($L$1:$L1239,"Tor",$B$1:$B1239,"&lt;&gt;"&amp;$B1240,$A$1:$A1239,$A1240)+COUNTIFS($L$1:$L1239,"ET",$B$1:$B1239,"&lt;&gt;"&amp;$B1240,$A$1:$A1239,$A1240)),(COUNTIFS($L$1:$L1239,"Tor",$B$1:$B1239,$B1240,$A$1:$A1239,$A1240)+COUNTIFS($L$1:$L1239,"ET",$B$1:$B1239,$B1240,$A$1:$A1239,$A1240))-(COUNTIFS($L$1:$L1239,"Tor",$B$1:$B1239,"&lt;&gt;"&amp;$B1240,$A$1:$A1239,$A1240)+COUNTIFS($L$1:$L1239,"ET",$B$1:$B1239,"&lt;&gt;"&amp;$B1240,$A$1:$A1239,$A1240))),"")</f>
        <v/>
      </c>
      <c r="O1240" s="17"/>
      <c r="AC1240" s="14"/>
      <c r="AD1240" s="14"/>
      <c r="AE1240" s="18"/>
      <c r="AH1240" s="19">
        <f t="shared" si="78"/>
        <v>0</v>
      </c>
      <c r="AI1240" s="19">
        <f t="shared" si="79"/>
        <v>180</v>
      </c>
      <c r="AM1240" s="19">
        <f>IF(Abschlüsse[[#This Row],[Ergeb]]="ET","",SQRT(($AF1240-$AK1240)^2+($AG1240-$AL1240)^2))</f>
        <v>0</v>
      </c>
      <c r="AO1240" s="13"/>
      <c r="AP1240" s="13"/>
      <c r="AQ1240" s="19" t="str">
        <f t="shared" si="76"/>
        <v/>
      </c>
      <c r="AU1240" s="19" t="str">
        <f t="shared" si="77"/>
        <v/>
      </c>
    </row>
    <row r="1241" spans="3:47" ht="25.05" customHeight="1">
      <c r="C1241" s="17" t="str">
        <f>IF($A1241="","",IF(VLOOKUP($A1241,Spiele!$A$2:$D$16,3,FALSE)=$B1241,"H","G"))</f>
        <v/>
      </c>
      <c r="D1241" s="17" t="str">
        <f>IF($B1241="","",IF(VLOOKUP($A1241,Spiele!$A$2:$F$16,3,FALSE)=$B1241,VLOOKUP($A1241,Spiele!$A$2:$F$16,4,FALSE),VLOOKUP($A1241,Spiele!$A$2:$F$16,3,FALSE)))</f>
        <v/>
      </c>
      <c r="E1241" s="18">
        <f>IF(Abschlüsse[[#This Row],[Ergeb]]="ET",0,COUNTIFS($A$2:$A1241,$A1241,$B$2:$B1241,$B1241,$L$2:$L1241,"&lt;&gt;ET"))</f>
        <v>0</v>
      </c>
      <c r="F1241" s="11"/>
      <c r="G1241" s="12"/>
      <c r="H1241" s="18">
        <f>COUNTIFS('Rote Karten'!$A$2:$A$4,$A1241,'Rote Karten'!$D$2:$D$4,"&lt;&gt;"&amp;$B1241,'Rote Karten'!$B$2:$B$4,"&lt;"&amp;$F1241,'Rote Karten'!$C$2:$C$4,"&lt;="&amp;$G1241)-COUNTIFS('Rote Karten'!$A$2:$A$4,$A1241,'Rote Karten'!$D$2:$D$4,$B1241,'Rote Karten'!$B$2:$B$4,"&lt;"&amp;$F1241,'Rote Karten'!$C$2:$C$4,"&lt;="&amp;$G1241)</f>
        <v>0</v>
      </c>
      <c r="I1241" s="17" t="str">
        <f>IF(OR($L1241="Tor",$L1241="ET"),_xlfn.IFNA(IF(VLOOKUP($A1241,Spiele!$A$2:$C$16,3,FALSE)=$B1241,COUNTIFS($L$2:$L1241,"Tor",$B$2:$B1241,$B1241,$A$2:$A1241,$A1241)+COUNTIFS($L$2:$L1241,"ET",$B$2:$B1241,$B1241,$A$2:$A1241,$A1241)&amp;":"&amp;COUNTIFS($L$2:$L1241,"Tor",$B$2:$B1241,"&lt;&gt;"&amp;$B1241,$A$2:$A1241,$A1241)+COUNTIFS($L$2:$L1241,"ET",$B$2:$B1241,"&lt;&gt;"&amp;$B1241,$A$2:$A1241,$A1241),COUNTIFS($L$2:$L1241,"Tor",$B$2:$B1241,"&lt;&gt;"&amp;$B1241,$A$2:$A1241,$A1241)+COUNTIFS($L$2:$L1241,"ET",$B$2:$B1241,"&lt;&gt;"&amp;$B1241,$A$2:$A1241,$A1241)&amp;":"&amp;COUNTIFS($L$2:$L1241,"Tor",$B$2:$B1241,$B1241,$A$2:$A1241,$A1241)+COUNTIFS($L$2:$L1241,"ET",$B$2:$B1241,$B1241,$A$2:$A1241,$A1241)),""),"")</f>
        <v/>
      </c>
      <c r="J1241" s="18" t="str">
        <f>_xlfn.IFNA(IF(VLOOKUP($A1241,Spiele!$A$2:$D$16,3,FALSE)=$B1241,(COUNTIFS($L$1:$L1240,"Tor",$B$1:$B1240,$B1241,$A$1:$A1240,$A1241)+COUNTIFS($L$1:$L1240,"ET",$B$1:$B1240,$B1241,$A$1:$A1240,$A1241))-(COUNTIFS($L$1:$L1240,"Tor",$B$1:$B1240,"&lt;&gt;"&amp;$B1241,$A$1:$A1240,$A1241)+COUNTIFS($L$1:$L1240,"ET",$B$1:$B1240,"&lt;&gt;"&amp;$B1241,$A$1:$A1240,$A1241)),(COUNTIFS($L$1:$L1240,"Tor",$B$1:$B1240,$B1241,$A$1:$A1240,$A1241)+COUNTIFS($L$1:$L1240,"ET",$B$1:$B1240,$B1241,$A$1:$A1240,$A1241))-(COUNTIFS($L$1:$L1240,"Tor",$B$1:$B1240,"&lt;&gt;"&amp;$B1241,$A$1:$A1240,$A1241)+COUNTIFS($L$1:$L1240,"ET",$B$1:$B1240,"&lt;&gt;"&amp;$B1241,$A$1:$A1240,$A1241))),"")</f>
        <v/>
      </c>
      <c r="O1241" s="17"/>
      <c r="AC1241" s="14"/>
      <c r="AD1241" s="14"/>
      <c r="AE1241" s="18"/>
      <c r="AH1241" s="19">
        <f t="shared" si="78"/>
        <v>0</v>
      </c>
      <c r="AI1241" s="19">
        <f t="shared" si="79"/>
        <v>180</v>
      </c>
      <c r="AM1241" s="19">
        <f>IF(Abschlüsse[[#This Row],[Ergeb]]="ET","",SQRT(($AF1241-$AK1241)^2+($AG1241-$AL1241)^2))</f>
        <v>0</v>
      </c>
      <c r="AO1241" s="13"/>
      <c r="AP1241" s="13"/>
      <c r="AQ1241" s="19" t="str">
        <f t="shared" si="76"/>
        <v/>
      </c>
      <c r="AU1241" s="19" t="str">
        <f t="shared" si="77"/>
        <v/>
      </c>
    </row>
    <row r="1242" spans="3:47" ht="25.05" customHeight="1">
      <c r="C1242" s="17" t="str">
        <f>IF($A1242="","",IF(VLOOKUP($A1242,Spiele!$A$2:$D$16,3,FALSE)=$B1242,"H","G"))</f>
        <v/>
      </c>
      <c r="D1242" s="17" t="str">
        <f>IF($B1242="","",IF(VLOOKUP($A1242,Spiele!$A$2:$F$16,3,FALSE)=$B1242,VLOOKUP($A1242,Spiele!$A$2:$F$16,4,FALSE),VLOOKUP($A1242,Spiele!$A$2:$F$16,3,FALSE)))</f>
        <v/>
      </c>
      <c r="E1242" s="18">
        <f>IF(Abschlüsse[[#This Row],[Ergeb]]="ET",0,COUNTIFS($A$2:$A1242,$A1242,$B$2:$B1242,$B1242,$L$2:$L1242,"&lt;&gt;ET"))</f>
        <v>0</v>
      </c>
      <c r="F1242" s="11"/>
      <c r="G1242" s="12"/>
      <c r="H1242" s="18">
        <f>COUNTIFS('Rote Karten'!$A$2:$A$4,$A1242,'Rote Karten'!$D$2:$D$4,"&lt;&gt;"&amp;$B1242,'Rote Karten'!$B$2:$B$4,"&lt;"&amp;$F1242,'Rote Karten'!$C$2:$C$4,"&lt;="&amp;$G1242)-COUNTIFS('Rote Karten'!$A$2:$A$4,$A1242,'Rote Karten'!$D$2:$D$4,$B1242,'Rote Karten'!$B$2:$B$4,"&lt;"&amp;$F1242,'Rote Karten'!$C$2:$C$4,"&lt;="&amp;$G1242)</f>
        <v>0</v>
      </c>
      <c r="I1242" s="17" t="str">
        <f>IF(OR($L1242="Tor",$L1242="ET"),_xlfn.IFNA(IF(VLOOKUP($A1242,Spiele!$A$2:$C$16,3,FALSE)=$B1242,COUNTIFS($L$2:$L1242,"Tor",$B$2:$B1242,$B1242,$A$2:$A1242,$A1242)+COUNTIFS($L$2:$L1242,"ET",$B$2:$B1242,$B1242,$A$2:$A1242,$A1242)&amp;":"&amp;COUNTIFS($L$2:$L1242,"Tor",$B$2:$B1242,"&lt;&gt;"&amp;$B1242,$A$2:$A1242,$A1242)+COUNTIFS($L$2:$L1242,"ET",$B$2:$B1242,"&lt;&gt;"&amp;$B1242,$A$2:$A1242,$A1242),COUNTIFS($L$2:$L1242,"Tor",$B$2:$B1242,"&lt;&gt;"&amp;$B1242,$A$2:$A1242,$A1242)+COUNTIFS($L$2:$L1242,"ET",$B$2:$B1242,"&lt;&gt;"&amp;$B1242,$A$2:$A1242,$A1242)&amp;":"&amp;COUNTIFS($L$2:$L1242,"Tor",$B$2:$B1242,$B1242,$A$2:$A1242,$A1242)+COUNTIFS($L$2:$L1242,"ET",$B$2:$B1242,$B1242,$A$2:$A1242,$A1242)),""),"")</f>
        <v/>
      </c>
      <c r="J1242" s="18" t="str">
        <f>_xlfn.IFNA(IF(VLOOKUP($A1242,Spiele!$A$2:$D$16,3,FALSE)=$B1242,(COUNTIFS($L$1:$L1241,"Tor",$B$1:$B1241,$B1242,$A$1:$A1241,$A1242)+COUNTIFS($L$1:$L1241,"ET",$B$1:$B1241,$B1242,$A$1:$A1241,$A1242))-(COUNTIFS($L$1:$L1241,"Tor",$B$1:$B1241,"&lt;&gt;"&amp;$B1242,$A$1:$A1241,$A1242)+COUNTIFS($L$1:$L1241,"ET",$B$1:$B1241,"&lt;&gt;"&amp;$B1242,$A$1:$A1241,$A1242)),(COUNTIFS($L$1:$L1241,"Tor",$B$1:$B1241,$B1242,$A$1:$A1241,$A1242)+COUNTIFS($L$1:$L1241,"ET",$B$1:$B1241,$B1242,$A$1:$A1241,$A1242))-(COUNTIFS($L$1:$L1241,"Tor",$B$1:$B1241,"&lt;&gt;"&amp;$B1242,$A$1:$A1241,$A1242)+COUNTIFS($L$1:$L1241,"ET",$B$1:$B1241,"&lt;&gt;"&amp;$B1242,$A$1:$A1241,$A1242))),"")</f>
        <v/>
      </c>
      <c r="O1242" s="17"/>
      <c r="AC1242" s="14"/>
      <c r="AD1242" s="14"/>
      <c r="AE1242" s="18"/>
      <c r="AH1242" s="19">
        <f t="shared" si="78"/>
        <v>0</v>
      </c>
      <c r="AI1242" s="19">
        <f t="shared" si="79"/>
        <v>180</v>
      </c>
      <c r="AM1242" s="19">
        <f>IF(Abschlüsse[[#This Row],[Ergeb]]="ET","",SQRT(($AF1242-$AK1242)^2+($AG1242-$AL1242)^2))</f>
        <v>0</v>
      </c>
      <c r="AO1242" s="13"/>
      <c r="AP1242" s="13"/>
      <c r="AQ1242" s="19" t="str">
        <f t="shared" si="76"/>
        <v/>
      </c>
      <c r="AU1242" s="19" t="str">
        <f t="shared" si="77"/>
        <v/>
      </c>
    </row>
    <row r="1243" spans="3:47" ht="25.05" customHeight="1">
      <c r="C1243" s="17" t="str">
        <f>IF($A1243="","",IF(VLOOKUP($A1243,Spiele!$A$2:$D$16,3,FALSE)=$B1243,"H","G"))</f>
        <v/>
      </c>
      <c r="D1243" s="17" t="str">
        <f>IF($B1243="","",IF(VLOOKUP($A1243,Spiele!$A$2:$F$16,3,FALSE)=$B1243,VLOOKUP($A1243,Spiele!$A$2:$F$16,4,FALSE),VLOOKUP($A1243,Spiele!$A$2:$F$16,3,FALSE)))</f>
        <v/>
      </c>
      <c r="E1243" s="18">
        <f>IF(Abschlüsse[[#This Row],[Ergeb]]="ET",0,COUNTIFS($A$2:$A1243,$A1243,$B$2:$B1243,$B1243,$L$2:$L1243,"&lt;&gt;ET"))</f>
        <v>0</v>
      </c>
      <c r="F1243" s="11"/>
      <c r="G1243" s="12"/>
      <c r="H1243" s="18">
        <f>COUNTIFS('Rote Karten'!$A$2:$A$4,$A1243,'Rote Karten'!$D$2:$D$4,"&lt;&gt;"&amp;$B1243,'Rote Karten'!$B$2:$B$4,"&lt;"&amp;$F1243,'Rote Karten'!$C$2:$C$4,"&lt;="&amp;$G1243)-COUNTIFS('Rote Karten'!$A$2:$A$4,$A1243,'Rote Karten'!$D$2:$D$4,$B1243,'Rote Karten'!$B$2:$B$4,"&lt;"&amp;$F1243,'Rote Karten'!$C$2:$C$4,"&lt;="&amp;$G1243)</f>
        <v>0</v>
      </c>
      <c r="I1243" s="17" t="str">
        <f>IF(OR($L1243="Tor",$L1243="ET"),_xlfn.IFNA(IF(VLOOKUP($A1243,Spiele!$A$2:$C$16,3,FALSE)=$B1243,COUNTIFS($L$2:$L1243,"Tor",$B$2:$B1243,$B1243,$A$2:$A1243,$A1243)+COUNTIFS($L$2:$L1243,"ET",$B$2:$B1243,$B1243,$A$2:$A1243,$A1243)&amp;":"&amp;COUNTIFS($L$2:$L1243,"Tor",$B$2:$B1243,"&lt;&gt;"&amp;$B1243,$A$2:$A1243,$A1243)+COUNTIFS($L$2:$L1243,"ET",$B$2:$B1243,"&lt;&gt;"&amp;$B1243,$A$2:$A1243,$A1243),COUNTIFS($L$2:$L1243,"Tor",$B$2:$B1243,"&lt;&gt;"&amp;$B1243,$A$2:$A1243,$A1243)+COUNTIFS($L$2:$L1243,"ET",$B$2:$B1243,"&lt;&gt;"&amp;$B1243,$A$2:$A1243,$A1243)&amp;":"&amp;COUNTIFS($L$2:$L1243,"Tor",$B$2:$B1243,$B1243,$A$2:$A1243,$A1243)+COUNTIFS($L$2:$L1243,"ET",$B$2:$B1243,$B1243,$A$2:$A1243,$A1243)),""),"")</f>
        <v/>
      </c>
      <c r="J1243" s="18" t="str">
        <f>_xlfn.IFNA(IF(VLOOKUP($A1243,Spiele!$A$2:$D$16,3,FALSE)=$B1243,(COUNTIFS($L$1:$L1242,"Tor",$B$1:$B1242,$B1243,$A$1:$A1242,$A1243)+COUNTIFS($L$1:$L1242,"ET",$B$1:$B1242,$B1243,$A$1:$A1242,$A1243))-(COUNTIFS($L$1:$L1242,"Tor",$B$1:$B1242,"&lt;&gt;"&amp;$B1243,$A$1:$A1242,$A1243)+COUNTIFS($L$1:$L1242,"ET",$B$1:$B1242,"&lt;&gt;"&amp;$B1243,$A$1:$A1242,$A1243)),(COUNTIFS($L$1:$L1242,"Tor",$B$1:$B1242,$B1243,$A$1:$A1242,$A1243)+COUNTIFS($L$1:$L1242,"ET",$B$1:$B1242,$B1243,$A$1:$A1242,$A1243))-(COUNTIFS($L$1:$L1242,"Tor",$B$1:$B1242,"&lt;&gt;"&amp;$B1243,$A$1:$A1242,$A1243)+COUNTIFS($L$1:$L1242,"ET",$B$1:$B1242,"&lt;&gt;"&amp;$B1243,$A$1:$A1242,$A1243))),"")</f>
        <v/>
      </c>
      <c r="O1243" s="17"/>
      <c r="AC1243" s="14"/>
      <c r="AD1243" s="14"/>
      <c r="AE1243" s="18"/>
      <c r="AH1243" s="19">
        <f t="shared" si="78"/>
        <v>0</v>
      </c>
      <c r="AI1243" s="19">
        <f t="shared" si="79"/>
        <v>180</v>
      </c>
      <c r="AM1243" s="19">
        <f>IF(Abschlüsse[[#This Row],[Ergeb]]="ET","",SQRT(($AF1243-$AK1243)^2+($AG1243-$AL1243)^2))</f>
        <v>0</v>
      </c>
      <c r="AO1243" s="13"/>
      <c r="AP1243" s="13"/>
      <c r="AQ1243" s="19" t="str">
        <f t="shared" si="76"/>
        <v/>
      </c>
      <c r="AU1243" s="19" t="str">
        <f t="shared" si="77"/>
        <v/>
      </c>
    </row>
    <row r="1244" spans="3:47" ht="25.05" customHeight="1">
      <c r="C1244" s="17" t="str">
        <f>IF($A1244="","",IF(VLOOKUP($A1244,Spiele!$A$2:$D$16,3,FALSE)=$B1244,"H","G"))</f>
        <v/>
      </c>
      <c r="D1244" s="17" t="str">
        <f>IF($B1244="","",IF(VLOOKUP($A1244,Spiele!$A$2:$F$16,3,FALSE)=$B1244,VLOOKUP($A1244,Spiele!$A$2:$F$16,4,FALSE),VLOOKUP($A1244,Spiele!$A$2:$F$16,3,FALSE)))</f>
        <v/>
      </c>
      <c r="E1244" s="18">
        <f>IF(Abschlüsse[[#This Row],[Ergeb]]="ET",0,COUNTIFS($A$2:$A1244,$A1244,$B$2:$B1244,$B1244,$L$2:$L1244,"&lt;&gt;ET"))</f>
        <v>0</v>
      </c>
      <c r="F1244" s="11"/>
      <c r="G1244" s="12"/>
      <c r="H1244" s="18">
        <f>COUNTIFS('Rote Karten'!$A$2:$A$4,$A1244,'Rote Karten'!$D$2:$D$4,"&lt;&gt;"&amp;$B1244,'Rote Karten'!$B$2:$B$4,"&lt;"&amp;$F1244,'Rote Karten'!$C$2:$C$4,"&lt;="&amp;$G1244)-COUNTIFS('Rote Karten'!$A$2:$A$4,$A1244,'Rote Karten'!$D$2:$D$4,$B1244,'Rote Karten'!$B$2:$B$4,"&lt;"&amp;$F1244,'Rote Karten'!$C$2:$C$4,"&lt;="&amp;$G1244)</f>
        <v>0</v>
      </c>
      <c r="I1244" s="17" t="str">
        <f>IF(OR($L1244="Tor",$L1244="ET"),_xlfn.IFNA(IF(VLOOKUP($A1244,Spiele!$A$2:$C$16,3,FALSE)=$B1244,COUNTIFS($L$2:$L1244,"Tor",$B$2:$B1244,$B1244,$A$2:$A1244,$A1244)+COUNTIFS($L$2:$L1244,"ET",$B$2:$B1244,$B1244,$A$2:$A1244,$A1244)&amp;":"&amp;COUNTIFS($L$2:$L1244,"Tor",$B$2:$B1244,"&lt;&gt;"&amp;$B1244,$A$2:$A1244,$A1244)+COUNTIFS($L$2:$L1244,"ET",$B$2:$B1244,"&lt;&gt;"&amp;$B1244,$A$2:$A1244,$A1244),COUNTIFS($L$2:$L1244,"Tor",$B$2:$B1244,"&lt;&gt;"&amp;$B1244,$A$2:$A1244,$A1244)+COUNTIFS($L$2:$L1244,"ET",$B$2:$B1244,"&lt;&gt;"&amp;$B1244,$A$2:$A1244,$A1244)&amp;":"&amp;COUNTIFS($L$2:$L1244,"Tor",$B$2:$B1244,$B1244,$A$2:$A1244,$A1244)+COUNTIFS($L$2:$L1244,"ET",$B$2:$B1244,$B1244,$A$2:$A1244,$A1244)),""),"")</f>
        <v/>
      </c>
      <c r="J1244" s="18" t="str">
        <f>_xlfn.IFNA(IF(VLOOKUP($A1244,Spiele!$A$2:$D$16,3,FALSE)=$B1244,(COUNTIFS($L$1:$L1243,"Tor",$B$1:$B1243,$B1244,$A$1:$A1243,$A1244)+COUNTIFS($L$1:$L1243,"ET",$B$1:$B1243,$B1244,$A$1:$A1243,$A1244))-(COUNTIFS($L$1:$L1243,"Tor",$B$1:$B1243,"&lt;&gt;"&amp;$B1244,$A$1:$A1243,$A1244)+COUNTIFS($L$1:$L1243,"ET",$B$1:$B1243,"&lt;&gt;"&amp;$B1244,$A$1:$A1243,$A1244)),(COUNTIFS($L$1:$L1243,"Tor",$B$1:$B1243,$B1244,$A$1:$A1243,$A1244)+COUNTIFS($L$1:$L1243,"ET",$B$1:$B1243,$B1244,$A$1:$A1243,$A1244))-(COUNTIFS($L$1:$L1243,"Tor",$B$1:$B1243,"&lt;&gt;"&amp;$B1244,$A$1:$A1243,$A1244)+COUNTIFS($L$1:$L1243,"ET",$B$1:$B1243,"&lt;&gt;"&amp;$B1244,$A$1:$A1243,$A1244))),"")</f>
        <v/>
      </c>
      <c r="O1244" s="17"/>
      <c r="AC1244" s="14"/>
      <c r="AD1244" s="14"/>
      <c r="AE1244" s="18"/>
      <c r="AH1244" s="19">
        <f t="shared" si="78"/>
        <v>0</v>
      </c>
      <c r="AI1244" s="19">
        <f t="shared" si="79"/>
        <v>180</v>
      </c>
      <c r="AM1244" s="19">
        <f>IF(Abschlüsse[[#This Row],[Ergeb]]="ET","",SQRT(($AF1244-$AK1244)^2+($AG1244-$AL1244)^2))</f>
        <v>0</v>
      </c>
      <c r="AO1244" s="13"/>
      <c r="AP1244" s="13"/>
      <c r="AQ1244" s="19" t="str">
        <f t="shared" ref="AQ1244:AQ1307" si="80">IF(AN1244=0,"",SQRT(($AF1244-$AO1244)^2+($AG1244-$AP1244)^2))</f>
        <v/>
      </c>
      <c r="AU1244" s="19" t="str">
        <f t="shared" ref="AU1244:AU1307" si="81">IF(AR1244=0,"",SQRT(($AF1244-$AS1244)^2+($AG1244-$AT1244)^2))</f>
        <v/>
      </c>
    </row>
    <row r="1245" spans="3:47" ht="25.05" customHeight="1">
      <c r="C1245" s="17" t="str">
        <f>IF($A1245="","",IF(VLOOKUP($A1245,Spiele!$A$2:$D$16,3,FALSE)=$B1245,"H","G"))</f>
        <v/>
      </c>
      <c r="D1245" s="17" t="str">
        <f>IF($B1245="","",IF(VLOOKUP($A1245,Spiele!$A$2:$F$16,3,FALSE)=$B1245,VLOOKUP($A1245,Spiele!$A$2:$F$16,4,FALSE),VLOOKUP($A1245,Spiele!$A$2:$F$16,3,FALSE)))</f>
        <v/>
      </c>
      <c r="E1245" s="18">
        <f>IF(Abschlüsse[[#This Row],[Ergeb]]="ET",0,COUNTIFS($A$2:$A1245,$A1245,$B$2:$B1245,$B1245,$L$2:$L1245,"&lt;&gt;ET"))</f>
        <v>0</v>
      </c>
      <c r="F1245" s="11"/>
      <c r="G1245" s="12"/>
      <c r="H1245" s="18">
        <f>COUNTIFS('Rote Karten'!$A$2:$A$4,$A1245,'Rote Karten'!$D$2:$D$4,"&lt;&gt;"&amp;$B1245,'Rote Karten'!$B$2:$B$4,"&lt;"&amp;$F1245,'Rote Karten'!$C$2:$C$4,"&lt;="&amp;$G1245)-COUNTIFS('Rote Karten'!$A$2:$A$4,$A1245,'Rote Karten'!$D$2:$D$4,$B1245,'Rote Karten'!$B$2:$B$4,"&lt;"&amp;$F1245,'Rote Karten'!$C$2:$C$4,"&lt;="&amp;$G1245)</f>
        <v>0</v>
      </c>
      <c r="I1245" s="17" t="str">
        <f>IF(OR($L1245="Tor",$L1245="ET"),_xlfn.IFNA(IF(VLOOKUP($A1245,Spiele!$A$2:$C$16,3,FALSE)=$B1245,COUNTIFS($L$2:$L1245,"Tor",$B$2:$B1245,$B1245,$A$2:$A1245,$A1245)+COUNTIFS($L$2:$L1245,"ET",$B$2:$B1245,$B1245,$A$2:$A1245,$A1245)&amp;":"&amp;COUNTIFS($L$2:$L1245,"Tor",$B$2:$B1245,"&lt;&gt;"&amp;$B1245,$A$2:$A1245,$A1245)+COUNTIFS($L$2:$L1245,"ET",$B$2:$B1245,"&lt;&gt;"&amp;$B1245,$A$2:$A1245,$A1245),COUNTIFS($L$2:$L1245,"Tor",$B$2:$B1245,"&lt;&gt;"&amp;$B1245,$A$2:$A1245,$A1245)+COUNTIFS($L$2:$L1245,"ET",$B$2:$B1245,"&lt;&gt;"&amp;$B1245,$A$2:$A1245,$A1245)&amp;":"&amp;COUNTIFS($L$2:$L1245,"Tor",$B$2:$B1245,$B1245,$A$2:$A1245,$A1245)+COUNTIFS($L$2:$L1245,"ET",$B$2:$B1245,$B1245,$A$2:$A1245,$A1245)),""),"")</f>
        <v/>
      </c>
      <c r="J1245" s="18" t="str">
        <f>_xlfn.IFNA(IF(VLOOKUP($A1245,Spiele!$A$2:$D$16,3,FALSE)=$B1245,(COUNTIFS($L$1:$L1244,"Tor",$B$1:$B1244,$B1245,$A$1:$A1244,$A1245)+COUNTIFS($L$1:$L1244,"ET",$B$1:$B1244,$B1245,$A$1:$A1244,$A1245))-(COUNTIFS($L$1:$L1244,"Tor",$B$1:$B1244,"&lt;&gt;"&amp;$B1245,$A$1:$A1244,$A1245)+COUNTIFS($L$1:$L1244,"ET",$B$1:$B1244,"&lt;&gt;"&amp;$B1245,$A$1:$A1244,$A1245)),(COUNTIFS($L$1:$L1244,"Tor",$B$1:$B1244,$B1245,$A$1:$A1244,$A1245)+COUNTIFS($L$1:$L1244,"ET",$B$1:$B1244,$B1245,$A$1:$A1244,$A1245))-(COUNTIFS($L$1:$L1244,"Tor",$B$1:$B1244,"&lt;&gt;"&amp;$B1245,$A$1:$A1244,$A1245)+COUNTIFS($L$1:$L1244,"ET",$B$1:$B1244,"&lt;&gt;"&amp;$B1245,$A$1:$A1244,$A1245))),"")</f>
        <v/>
      </c>
      <c r="O1245" s="17"/>
      <c r="AC1245" s="14"/>
      <c r="AD1245" s="14"/>
      <c r="AE1245" s="18"/>
      <c r="AH1245" s="19">
        <f t="shared" si="78"/>
        <v>0</v>
      </c>
      <c r="AI1245" s="19">
        <f t="shared" si="79"/>
        <v>180</v>
      </c>
      <c r="AM1245" s="19">
        <f>IF(Abschlüsse[[#This Row],[Ergeb]]="ET","",SQRT(($AF1245-$AK1245)^2+($AG1245-$AL1245)^2))</f>
        <v>0</v>
      </c>
      <c r="AO1245" s="13"/>
      <c r="AP1245" s="13"/>
      <c r="AQ1245" s="19" t="str">
        <f t="shared" si="80"/>
        <v/>
      </c>
      <c r="AU1245" s="19" t="str">
        <f t="shared" si="81"/>
        <v/>
      </c>
    </row>
    <row r="1246" spans="3:47" ht="25.05" customHeight="1">
      <c r="C1246" s="17" t="str">
        <f>IF($A1246="","",IF(VLOOKUP($A1246,Spiele!$A$2:$D$16,3,FALSE)=$B1246,"H","G"))</f>
        <v/>
      </c>
      <c r="D1246" s="17" t="str">
        <f>IF($B1246="","",IF(VLOOKUP($A1246,Spiele!$A$2:$F$16,3,FALSE)=$B1246,VLOOKUP($A1246,Spiele!$A$2:$F$16,4,FALSE),VLOOKUP($A1246,Spiele!$A$2:$F$16,3,FALSE)))</f>
        <v/>
      </c>
      <c r="E1246" s="18">
        <f>IF(Abschlüsse[[#This Row],[Ergeb]]="ET",0,COUNTIFS($A$2:$A1246,$A1246,$B$2:$B1246,$B1246,$L$2:$L1246,"&lt;&gt;ET"))</f>
        <v>0</v>
      </c>
      <c r="F1246" s="11"/>
      <c r="G1246" s="12"/>
      <c r="H1246" s="18">
        <f>COUNTIFS('Rote Karten'!$A$2:$A$4,$A1246,'Rote Karten'!$D$2:$D$4,"&lt;&gt;"&amp;$B1246,'Rote Karten'!$B$2:$B$4,"&lt;"&amp;$F1246,'Rote Karten'!$C$2:$C$4,"&lt;="&amp;$G1246)-COUNTIFS('Rote Karten'!$A$2:$A$4,$A1246,'Rote Karten'!$D$2:$D$4,$B1246,'Rote Karten'!$B$2:$B$4,"&lt;"&amp;$F1246,'Rote Karten'!$C$2:$C$4,"&lt;="&amp;$G1246)</f>
        <v>0</v>
      </c>
      <c r="I1246" s="17" t="str">
        <f>IF(OR($L1246="Tor",$L1246="ET"),_xlfn.IFNA(IF(VLOOKUP($A1246,Spiele!$A$2:$C$16,3,FALSE)=$B1246,COUNTIFS($L$2:$L1246,"Tor",$B$2:$B1246,$B1246,$A$2:$A1246,$A1246)+COUNTIFS($L$2:$L1246,"ET",$B$2:$B1246,$B1246,$A$2:$A1246,$A1246)&amp;":"&amp;COUNTIFS($L$2:$L1246,"Tor",$B$2:$B1246,"&lt;&gt;"&amp;$B1246,$A$2:$A1246,$A1246)+COUNTIFS($L$2:$L1246,"ET",$B$2:$B1246,"&lt;&gt;"&amp;$B1246,$A$2:$A1246,$A1246),COUNTIFS($L$2:$L1246,"Tor",$B$2:$B1246,"&lt;&gt;"&amp;$B1246,$A$2:$A1246,$A1246)+COUNTIFS($L$2:$L1246,"ET",$B$2:$B1246,"&lt;&gt;"&amp;$B1246,$A$2:$A1246,$A1246)&amp;":"&amp;COUNTIFS($L$2:$L1246,"Tor",$B$2:$B1246,$B1246,$A$2:$A1246,$A1246)+COUNTIFS($L$2:$L1246,"ET",$B$2:$B1246,$B1246,$A$2:$A1246,$A1246)),""),"")</f>
        <v/>
      </c>
      <c r="J1246" s="18" t="str">
        <f>_xlfn.IFNA(IF(VLOOKUP($A1246,Spiele!$A$2:$D$16,3,FALSE)=$B1246,(COUNTIFS($L$1:$L1245,"Tor",$B$1:$B1245,$B1246,$A$1:$A1245,$A1246)+COUNTIFS($L$1:$L1245,"ET",$B$1:$B1245,$B1246,$A$1:$A1245,$A1246))-(COUNTIFS($L$1:$L1245,"Tor",$B$1:$B1245,"&lt;&gt;"&amp;$B1246,$A$1:$A1245,$A1246)+COUNTIFS($L$1:$L1245,"ET",$B$1:$B1245,"&lt;&gt;"&amp;$B1246,$A$1:$A1245,$A1246)),(COUNTIFS($L$1:$L1245,"Tor",$B$1:$B1245,$B1246,$A$1:$A1245,$A1246)+COUNTIFS($L$1:$L1245,"ET",$B$1:$B1245,$B1246,$A$1:$A1245,$A1246))-(COUNTIFS($L$1:$L1245,"Tor",$B$1:$B1245,"&lt;&gt;"&amp;$B1246,$A$1:$A1245,$A1246)+COUNTIFS($L$1:$L1245,"ET",$B$1:$B1245,"&lt;&gt;"&amp;$B1246,$A$1:$A1245,$A1246))),"")</f>
        <v/>
      </c>
      <c r="O1246" s="17"/>
      <c r="AC1246" s="14"/>
      <c r="AD1246" s="14"/>
      <c r="AE1246" s="18"/>
      <c r="AH1246" s="19">
        <f t="shared" si="78"/>
        <v>0</v>
      </c>
      <c r="AI1246" s="19">
        <f t="shared" si="79"/>
        <v>180</v>
      </c>
      <c r="AM1246" s="19">
        <f>IF(Abschlüsse[[#This Row],[Ergeb]]="ET","",SQRT(($AF1246-$AK1246)^2+($AG1246-$AL1246)^2))</f>
        <v>0</v>
      </c>
      <c r="AO1246" s="13"/>
      <c r="AP1246" s="13"/>
      <c r="AQ1246" s="19" t="str">
        <f t="shared" si="80"/>
        <v/>
      </c>
      <c r="AU1246" s="19" t="str">
        <f t="shared" si="81"/>
        <v/>
      </c>
    </row>
    <row r="1247" spans="3:47" ht="25.05" customHeight="1">
      <c r="C1247" s="17" t="str">
        <f>IF($A1247="","",IF(VLOOKUP($A1247,Spiele!$A$2:$D$16,3,FALSE)=$B1247,"H","G"))</f>
        <v/>
      </c>
      <c r="D1247" s="17" t="str">
        <f>IF($B1247="","",IF(VLOOKUP($A1247,Spiele!$A$2:$F$16,3,FALSE)=$B1247,VLOOKUP($A1247,Spiele!$A$2:$F$16,4,FALSE),VLOOKUP($A1247,Spiele!$A$2:$F$16,3,FALSE)))</f>
        <v/>
      </c>
      <c r="E1247" s="18">
        <f>IF(Abschlüsse[[#This Row],[Ergeb]]="ET",0,COUNTIFS($A$2:$A1247,$A1247,$B$2:$B1247,$B1247,$L$2:$L1247,"&lt;&gt;ET"))</f>
        <v>0</v>
      </c>
      <c r="F1247" s="11"/>
      <c r="G1247" s="12"/>
      <c r="H1247" s="18">
        <f>COUNTIFS('Rote Karten'!$A$2:$A$4,$A1247,'Rote Karten'!$D$2:$D$4,"&lt;&gt;"&amp;$B1247,'Rote Karten'!$B$2:$B$4,"&lt;"&amp;$F1247,'Rote Karten'!$C$2:$C$4,"&lt;="&amp;$G1247)-COUNTIFS('Rote Karten'!$A$2:$A$4,$A1247,'Rote Karten'!$D$2:$D$4,$B1247,'Rote Karten'!$B$2:$B$4,"&lt;"&amp;$F1247,'Rote Karten'!$C$2:$C$4,"&lt;="&amp;$G1247)</f>
        <v>0</v>
      </c>
      <c r="I1247" s="17" t="str">
        <f>IF(OR($L1247="Tor",$L1247="ET"),_xlfn.IFNA(IF(VLOOKUP($A1247,Spiele!$A$2:$C$16,3,FALSE)=$B1247,COUNTIFS($L$2:$L1247,"Tor",$B$2:$B1247,$B1247,$A$2:$A1247,$A1247)+COUNTIFS($L$2:$L1247,"ET",$B$2:$B1247,$B1247,$A$2:$A1247,$A1247)&amp;":"&amp;COUNTIFS($L$2:$L1247,"Tor",$B$2:$B1247,"&lt;&gt;"&amp;$B1247,$A$2:$A1247,$A1247)+COUNTIFS($L$2:$L1247,"ET",$B$2:$B1247,"&lt;&gt;"&amp;$B1247,$A$2:$A1247,$A1247),COUNTIFS($L$2:$L1247,"Tor",$B$2:$B1247,"&lt;&gt;"&amp;$B1247,$A$2:$A1247,$A1247)+COUNTIFS($L$2:$L1247,"ET",$B$2:$B1247,"&lt;&gt;"&amp;$B1247,$A$2:$A1247,$A1247)&amp;":"&amp;COUNTIFS($L$2:$L1247,"Tor",$B$2:$B1247,$B1247,$A$2:$A1247,$A1247)+COUNTIFS($L$2:$L1247,"ET",$B$2:$B1247,$B1247,$A$2:$A1247,$A1247)),""),"")</f>
        <v/>
      </c>
      <c r="J1247" s="18" t="str">
        <f>_xlfn.IFNA(IF(VLOOKUP($A1247,Spiele!$A$2:$D$16,3,FALSE)=$B1247,(COUNTIFS($L$1:$L1246,"Tor",$B$1:$B1246,$B1247,$A$1:$A1246,$A1247)+COUNTIFS($L$1:$L1246,"ET",$B$1:$B1246,$B1247,$A$1:$A1246,$A1247))-(COUNTIFS($L$1:$L1246,"Tor",$B$1:$B1246,"&lt;&gt;"&amp;$B1247,$A$1:$A1246,$A1247)+COUNTIFS($L$1:$L1246,"ET",$B$1:$B1246,"&lt;&gt;"&amp;$B1247,$A$1:$A1246,$A1247)),(COUNTIFS($L$1:$L1246,"Tor",$B$1:$B1246,$B1247,$A$1:$A1246,$A1247)+COUNTIFS($L$1:$L1246,"ET",$B$1:$B1246,$B1247,$A$1:$A1246,$A1247))-(COUNTIFS($L$1:$L1246,"Tor",$B$1:$B1246,"&lt;&gt;"&amp;$B1247,$A$1:$A1246,$A1247)+COUNTIFS($L$1:$L1246,"ET",$B$1:$B1246,"&lt;&gt;"&amp;$B1247,$A$1:$A1246,$A1247))),"")</f>
        <v/>
      </c>
      <c r="O1247" s="17"/>
      <c r="AC1247" s="14"/>
      <c r="AD1247" s="14"/>
      <c r="AE1247" s="18"/>
      <c r="AH1247" s="19">
        <f t="shared" si="78"/>
        <v>0</v>
      </c>
      <c r="AI1247" s="19">
        <f t="shared" si="79"/>
        <v>180</v>
      </c>
      <c r="AM1247" s="19">
        <f>IF(Abschlüsse[[#This Row],[Ergeb]]="ET","",SQRT(($AF1247-$AK1247)^2+($AG1247-$AL1247)^2))</f>
        <v>0</v>
      </c>
      <c r="AO1247" s="13"/>
      <c r="AP1247" s="13"/>
      <c r="AQ1247" s="19" t="str">
        <f t="shared" si="80"/>
        <v/>
      </c>
      <c r="AU1247" s="19" t="str">
        <f t="shared" si="81"/>
        <v/>
      </c>
    </row>
    <row r="1248" spans="3:47" ht="25.05" customHeight="1">
      <c r="C1248" s="17" t="str">
        <f>IF($A1248="","",IF(VLOOKUP($A1248,Spiele!$A$2:$D$16,3,FALSE)=$B1248,"H","G"))</f>
        <v/>
      </c>
      <c r="D1248" s="17" t="str">
        <f>IF($B1248="","",IF(VLOOKUP($A1248,Spiele!$A$2:$F$16,3,FALSE)=$B1248,VLOOKUP($A1248,Spiele!$A$2:$F$16,4,FALSE),VLOOKUP($A1248,Spiele!$A$2:$F$16,3,FALSE)))</f>
        <v/>
      </c>
      <c r="E1248" s="18">
        <f>IF(Abschlüsse[[#This Row],[Ergeb]]="ET",0,COUNTIFS($A$2:$A1248,$A1248,$B$2:$B1248,$B1248,$L$2:$L1248,"&lt;&gt;ET"))</f>
        <v>0</v>
      </c>
      <c r="F1248" s="11"/>
      <c r="G1248" s="12"/>
      <c r="H1248" s="18">
        <f>COUNTIFS('Rote Karten'!$A$2:$A$4,$A1248,'Rote Karten'!$D$2:$D$4,"&lt;&gt;"&amp;$B1248,'Rote Karten'!$B$2:$B$4,"&lt;"&amp;$F1248,'Rote Karten'!$C$2:$C$4,"&lt;="&amp;$G1248)-COUNTIFS('Rote Karten'!$A$2:$A$4,$A1248,'Rote Karten'!$D$2:$D$4,$B1248,'Rote Karten'!$B$2:$B$4,"&lt;"&amp;$F1248,'Rote Karten'!$C$2:$C$4,"&lt;="&amp;$G1248)</f>
        <v>0</v>
      </c>
      <c r="I1248" s="17" t="str">
        <f>IF(OR($L1248="Tor",$L1248="ET"),_xlfn.IFNA(IF(VLOOKUP($A1248,Spiele!$A$2:$C$16,3,FALSE)=$B1248,COUNTIFS($L$2:$L1248,"Tor",$B$2:$B1248,$B1248,$A$2:$A1248,$A1248)+COUNTIFS($L$2:$L1248,"ET",$B$2:$B1248,$B1248,$A$2:$A1248,$A1248)&amp;":"&amp;COUNTIFS($L$2:$L1248,"Tor",$B$2:$B1248,"&lt;&gt;"&amp;$B1248,$A$2:$A1248,$A1248)+COUNTIFS($L$2:$L1248,"ET",$B$2:$B1248,"&lt;&gt;"&amp;$B1248,$A$2:$A1248,$A1248),COUNTIFS($L$2:$L1248,"Tor",$B$2:$B1248,"&lt;&gt;"&amp;$B1248,$A$2:$A1248,$A1248)+COUNTIFS($L$2:$L1248,"ET",$B$2:$B1248,"&lt;&gt;"&amp;$B1248,$A$2:$A1248,$A1248)&amp;":"&amp;COUNTIFS($L$2:$L1248,"Tor",$B$2:$B1248,$B1248,$A$2:$A1248,$A1248)+COUNTIFS($L$2:$L1248,"ET",$B$2:$B1248,$B1248,$A$2:$A1248,$A1248)),""),"")</f>
        <v/>
      </c>
      <c r="J1248" s="18" t="str">
        <f>_xlfn.IFNA(IF(VLOOKUP($A1248,Spiele!$A$2:$D$16,3,FALSE)=$B1248,(COUNTIFS($L$1:$L1247,"Tor",$B$1:$B1247,$B1248,$A$1:$A1247,$A1248)+COUNTIFS($L$1:$L1247,"ET",$B$1:$B1247,$B1248,$A$1:$A1247,$A1248))-(COUNTIFS($L$1:$L1247,"Tor",$B$1:$B1247,"&lt;&gt;"&amp;$B1248,$A$1:$A1247,$A1248)+COUNTIFS($L$1:$L1247,"ET",$B$1:$B1247,"&lt;&gt;"&amp;$B1248,$A$1:$A1247,$A1248)),(COUNTIFS($L$1:$L1247,"Tor",$B$1:$B1247,$B1248,$A$1:$A1247,$A1248)+COUNTIFS($L$1:$L1247,"ET",$B$1:$B1247,$B1248,$A$1:$A1247,$A1248))-(COUNTIFS($L$1:$L1247,"Tor",$B$1:$B1247,"&lt;&gt;"&amp;$B1248,$A$1:$A1247,$A1248)+COUNTIFS($L$1:$L1247,"ET",$B$1:$B1247,"&lt;&gt;"&amp;$B1248,$A$1:$A1247,$A1248))),"")</f>
        <v/>
      </c>
      <c r="O1248" s="17"/>
      <c r="AC1248" s="14"/>
      <c r="AD1248" s="14"/>
      <c r="AE1248" s="18"/>
      <c r="AH1248" s="19">
        <f t="shared" si="78"/>
        <v>0</v>
      </c>
      <c r="AI1248" s="19">
        <f t="shared" si="79"/>
        <v>180</v>
      </c>
      <c r="AM1248" s="19">
        <f>IF(Abschlüsse[[#This Row],[Ergeb]]="ET","",SQRT(($AF1248-$AK1248)^2+($AG1248-$AL1248)^2))</f>
        <v>0</v>
      </c>
      <c r="AO1248" s="13"/>
      <c r="AP1248" s="13"/>
      <c r="AQ1248" s="19" t="str">
        <f t="shared" si="80"/>
        <v/>
      </c>
      <c r="AU1248" s="19" t="str">
        <f t="shared" si="81"/>
        <v/>
      </c>
    </row>
    <row r="1249" spans="3:47" ht="25.05" customHeight="1">
      <c r="C1249" s="17" t="str">
        <f>IF($A1249="","",IF(VLOOKUP($A1249,Spiele!$A$2:$D$16,3,FALSE)=$B1249,"H","G"))</f>
        <v/>
      </c>
      <c r="D1249" s="17" t="str">
        <f>IF($B1249="","",IF(VLOOKUP($A1249,Spiele!$A$2:$F$16,3,FALSE)=$B1249,VLOOKUP($A1249,Spiele!$A$2:$F$16,4,FALSE),VLOOKUP($A1249,Spiele!$A$2:$F$16,3,FALSE)))</f>
        <v/>
      </c>
      <c r="E1249" s="18">
        <f>IF(Abschlüsse[[#This Row],[Ergeb]]="ET",0,COUNTIFS($A$2:$A1249,$A1249,$B$2:$B1249,$B1249,$L$2:$L1249,"&lt;&gt;ET"))</f>
        <v>0</v>
      </c>
      <c r="F1249" s="11"/>
      <c r="G1249" s="12"/>
      <c r="H1249" s="18">
        <f>COUNTIFS('Rote Karten'!$A$2:$A$4,$A1249,'Rote Karten'!$D$2:$D$4,"&lt;&gt;"&amp;$B1249,'Rote Karten'!$B$2:$B$4,"&lt;"&amp;$F1249,'Rote Karten'!$C$2:$C$4,"&lt;="&amp;$G1249)-COUNTIFS('Rote Karten'!$A$2:$A$4,$A1249,'Rote Karten'!$D$2:$D$4,$B1249,'Rote Karten'!$B$2:$B$4,"&lt;"&amp;$F1249,'Rote Karten'!$C$2:$C$4,"&lt;="&amp;$G1249)</f>
        <v>0</v>
      </c>
      <c r="I1249" s="17" t="str">
        <f>IF(OR($L1249="Tor",$L1249="ET"),_xlfn.IFNA(IF(VLOOKUP($A1249,Spiele!$A$2:$C$16,3,FALSE)=$B1249,COUNTIFS($L$2:$L1249,"Tor",$B$2:$B1249,$B1249,$A$2:$A1249,$A1249)+COUNTIFS($L$2:$L1249,"ET",$B$2:$B1249,$B1249,$A$2:$A1249,$A1249)&amp;":"&amp;COUNTIFS($L$2:$L1249,"Tor",$B$2:$B1249,"&lt;&gt;"&amp;$B1249,$A$2:$A1249,$A1249)+COUNTIFS($L$2:$L1249,"ET",$B$2:$B1249,"&lt;&gt;"&amp;$B1249,$A$2:$A1249,$A1249),COUNTIFS($L$2:$L1249,"Tor",$B$2:$B1249,"&lt;&gt;"&amp;$B1249,$A$2:$A1249,$A1249)+COUNTIFS($L$2:$L1249,"ET",$B$2:$B1249,"&lt;&gt;"&amp;$B1249,$A$2:$A1249,$A1249)&amp;":"&amp;COUNTIFS($L$2:$L1249,"Tor",$B$2:$B1249,$B1249,$A$2:$A1249,$A1249)+COUNTIFS($L$2:$L1249,"ET",$B$2:$B1249,$B1249,$A$2:$A1249,$A1249)),""),"")</f>
        <v/>
      </c>
      <c r="J1249" s="18" t="str">
        <f>_xlfn.IFNA(IF(VLOOKUP($A1249,Spiele!$A$2:$D$16,3,FALSE)=$B1249,(COUNTIFS($L$1:$L1248,"Tor",$B$1:$B1248,$B1249,$A$1:$A1248,$A1249)+COUNTIFS($L$1:$L1248,"ET",$B$1:$B1248,$B1249,$A$1:$A1248,$A1249))-(COUNTIFS($L$1:$L1248,"Tor",$B$1:$B1248,"&lt;&gt;"&amp;$B1249,$A$1:$A1248,$A1249)+COUNTIFS($L$1:$L1248,"ET",$B$1:$B1248,"&lt;&gt;"&amp;$B1249,$A$1:$A1248,$A1249)),(COUNTIFS($L$1:$L1248,"Tor",$B$1:$B1248,$B1249,$A$1:$A1248,$A1249)+COUNTIFS($L$1:$L1248,"ET",$B$1:$B1248,$B1249,$A$1:$A1248,$A1249))-(COUNTIFS($L$1:$L1248,"Tor",$B$1:$B1248,"&lt;&gt;"&amp;$B1249,$A$1:$A1248,$A1249)+COUNTIFS($L$1:$L1248,"ET",$B$1:$B1248,"&lt;&gt;"&amp;$B1249,$A$1:$A1248,$A1249))),"")</f>
        <v/>
      </c>
      <c r="L1249" s="18"/>
      <c r="M1249" s="3"/>
      <c r="O1249" s="17"/>
      <c r="AA1249" s="22"/>
      <c r="AB1249" s="18"/>
      <c r="AC1249" s="14"/>
      <c r="AD1249" s="14"/>
      <c r="AE1249" s="18"/>
      <c r="AH1249" s="19">
        <f t="shared" si="78"/>
        <v>0</v>
      </c>
      <c r="AI1249" s="19">
        <f t="shared" si="79"/>
        <v>180</v>
      </c>
      <c r="AJ1249" s="3"/>
      <c r="AM1249" s="19">
        <f>IF(Abschlüsse[[#This Row],[Ergeb]]="ET","",SQRT(($AF1249-$AK1249)^2+($AG1249-$AL1249)^2))</f>
        <v>0</v>
      </c>
      <c r="AO1249" s="13"/>
      <c r="AP1249" s="13"/>
      <c r="AQ1249" s="19" t="str">
        <f t="shared" si="80"/>
        <v/>
      </c>
      <c r="AU1249" s="19" t="str">
        <f t="shared" si="81"/>
        <v/>
      </c>
    </row>
    <row r="1250" spans="3:47" ht="25.05" customHeight="1">
      <c r="C1250" s="17" t="str">
        <f>IF($A1250="","",IF(VLOOKUP($A1250,Spiele!$A$2:$D$16,3,FALSE)=$B1250,"H","G"))</f>
        <v/>
      </c>
      <c r="D1250" s="17" t="str">
        <f>IF($B1250="","",IF(VLOOKUP($A1250,Spiele!$A$2:$F$16,3,FALSE)=$B1250,VLOOKUP($A1250,Spiele!$A$2:$F$16,4,FALSE),VLOOKUP($A1250,Spiele!$A$2:$F$16,3,FALSE)))</f>
        <v/>
      </c>
      <c r="E1250" s="18">
        <f>IF(Abschlüsse[[#This Row],[Ergeb]]="ET",0,COUNTIFS($A$2:$A1250,$A1250,$B$2:$B1250,$B1250,$L$2:$L1250,"&lt;&gt;ET"))</f>
        <v>0</v>
      </c>
      <c r="F1250" s="11"/>
      <c r="G1250" s="12"/>
      <c r="H1250" s="18">
        <f>COUNTIFS('Rote Karten'!$A$2:$A$4,$A1250,'Rote Karten'!$D$2:$D$4,"&lt;&gt;"&amp;$B1250,'Rote Karten'!$B$2:$B$4,"&lt;"&amp;$F1250,'Rote Karten'!$C$2:$C$4,"&lt;="&amp;$G1250)-COUNTIFS('Rote Karten'!$A$2:$A$4,$A1250,'Rote Karten'!$D$2:$D$4,$B1250,'Rote Karten'!$B$2:$B$4,"&lt;"&amp;$F1250,'Rote Karten'!$C$2:$C$4,"&lt;="&amp;$G1250)</f>
        <v>0</v>
      </c>
      <c r="I1250" s="17" t="str">
        <f>IF(OR($L1250="Tor",$L1250="ET"),_xlfn.IFNA(IF(VLOOKUP($A1250,Spiele!$A$2:$C$16,3,FALSE)=$B1250,COUNTIFS($L$2:$L1250,"Tor",$B$2:$B1250,$B1250,$A$2:$A1250,$A1250)+COUNTIFS($L$2:$L1250,"ET",$B$2:$B1250,$B1250,$A$2:$A1250,$A1250)&amp;":"&amp;COUNTIFS($L$2:$L1250,"Tor",$B$2:$B1250,"&lt;&gt;"&amp;$B1250,$A$2:$A1250,$A1250)+COUNTIFS($L$2:$L1250,"ET",$B$2:$B1250,"&lt;&gt;"&amp;$B1250,$A$2:$A1250,$A1250),COUNTIFS($L$2:$L1250,"Tor",$B$2:$B1250,"&lt;&gt;"&amp;$B1250,$A$2:$A1250,$A1250)+COUNTIFS($L$2:$L1250,"ET",$B$2:$B1250,"&lt;&gt;"&amp;$B1250,$A$2:$A1250,$A1250)&amp;":"&amp;COUNTIFS($L$2:$L1250,"Tor",$B$2:$B1250,$B1250,$A$2:$A1250,$A1250)+COUNTIFS($L$2:$L1250,"ET",$B$2:$B1250,$B1250,$A$2:$A1250,$A1250)),""),"")</f>
        <v/>
      </c>
      <c r="J1250" s="18" t="str">
        <f>_xlfn.IFNA(IF(VLOOKUP($A1250,Spiele!$A$2:$D$16,3,FALSE)=$B1250,(COUNTIFS($L$1:$L1249,"Tor",$B$1:$B1249,$B1250,$A$1:$A1249,$A1250)+COUNTIFS($L$1:$L1249,"ET",$B$1:$B1249,$B1250,$A$1:$A1249,$A1250))-(COUNTIFS($L$1:$L1249,"Tor",$B$1:$B1249,"&lt;&gt;"&amp;$B1250,$A$1:$A1249,$A1250)+COUNTIFS($L$1:$L1249,"ET",$B$1:$B1249,"&lt;&gt;"&amp;$B1250,$A$1:$A1249,$A1250)),(COUNTIFS($L$1:$L1249,"Tor",$B$1:$B1249,$B1250,$A$1:$A1249,$A1250)+COUNTIFS($L$1:$L1249,"ET",$B$1:$B1249,$B1250,$A$1:$A1249,$A1250))-(COUNTIFS($L$1:$L1249,"Tor",$B$1:$B1249,"&lt;&gt;"&amp;$B1250,$A$1:$A1249,$A1250)+COUNTIFS($L$1:$L1249,"ET",$B$1:$B1249,"&lt;&gt;"&amp;$B1250,$A$1:$A1249,$A1250))),"")</f>
        <v/>
      </c>
      <c r="O1250" s="17"/>
      <c r="AC1250" s="14"/>
      <c r="AD1250" s="14"/>
      <c r="AE1250" s="18"/>
      <c r="AH1250" s="19">
        <f t="shared" si="78"/>
        <v>0</v>
      </c>
      <c r="AI1250" s="19">
        <f t="shared" si="79"/>
        <v>180</v>
      </c>
      <c r="AM1250" s="19">
        <f>IF(Abschlüsse[[#This Row],[Ergeb]]="ET","",SQRT(($AF1250-$AK1250)^2+($AG1250-$AL1250)^2))</f>
        <v>0</v>
      </c>
      <c r="AO1250" s="13"/>
      <c r="AP1250" s="13"/>
      <c r="AQ1250" s="19" t="str">
        <f t="shared" si="80"/>
        <v/>
      </c>
      <c r="AU1250" s="19" t="str">
        <f t="shared" si="81"/>
        <v/>
      </c>
    </row>
    <row r="1251" spans="3:47" ht="25.05" customHeight="1">
      <c r="C1251" s="17" t="str">
        <f>IF($A1251="","",IF(VLOOKUP($A1251,Spiele!$A$2:$D$16,3,FALSE)=$B1251,"H","G"))</f>
        <v/>
      </c>
      <c r="D1251" s="17" t="str">
        <f>IF($B1251="","",IF(VLOOKUP($A1251,Spiele!$A$2:$F$16,3,FALSE)=$B1251,VLOOKUP($A1251,Spiele!$A$2:$F$16,4,FALSE),VLOOKUP($A1251,Spiele!$A$2:$F$16,3,FALSE)))</f>
        <v/>
      </c>
      <c r="E1251" s="18">
        <f>IF(Abschlüsse[[#This Row],[Ergeb]]="ET",0,COUNTIFS($A$2:$A1251,$A1251,$B$2:$B1251,$B1251,$L$2:$L1251,"&lt;&gt;ET"))</f>
        <v>0</v>
      </c>
      <c r="F1251" s="11"/>
      <c r="G1251" s="12"/>
      <c r="H1251" s="18">
        <f>COUNTIFS('Rote Karten'!$A$2:$A$4,$A1251,'Rote Karten'!$D$2:$D$4,"&lt;&gt;"&amp;$B1251,'Rote Karten'!$B$2:$B$4,"&lt;"&amp;$F1251,'Rote Karten'!$C$2:$C$4,"&lt;="&amp;$G1251)-COUNTIFS('Rote Karten'!$A$2:$A$4,$A1251,'Rote Karten'!$D$2:$D$4,$B1251,'Rote Karten'!$B$2:$B$4,"&lt;"&amp;$F1251,'Rote Karten'!$C$2:$C$4,"&lt;="&amp;$G1251)</f>
        <v>0</v>
      </c>
      <c r="I1251" s="17" t="str">
        <f>IF(OR($L1251="Tor",$L1251="ET"),_xlfn.IFNA(IF(VLOOKUP($A1251,Spiele!$A$2:$C$16,3,FALSE)=$B1251,COUNTIFS($L$2:$L1251,"Tor",$B$2:$B1251,$B1251,$A$2:$A1251,$A1251)+COUNTIFS($L$2:$L1251,"ET",$B$2:$B1251,$B1251,$A$2:$A1251,$A1251)&amp;":"&amp;COUNTIFS($L$2:$L1251,"Tor",$B$2:$B1251,"&lt;&gt;"&amp;$B1251,$A$2:$A1251,$A1251)+COUNTIFS($L$2:$L1251,"ET",$B$2:$B1251,"&lt;&gt;"&amp;$B1251,$A$2:$A1251,$A1251),COUNTIFS($L$2:$L1251,"Tor",$B$2:$B1251,"&lt;&gt;"&amp;$B1251,$A$2:$A1251,$A1251)+COUNTIFS($L$2:$L1251,"ET",$B$2:$B1251,"&lt;&gt;"&amp;$B1251,$A$2:$A1251,$A1251)&amp;":"&amp;COUNTIFS($L$2:$L1251,"Tor",$B$2:$B1251,$B1251,$A$2:$A1251,$A1251)+COUNTIFS($L$2:$L1251,"ET",$B$2:$B1251,$B1251,$A$2:$A1251,$A1251)),""),"")</f>
        <v/>
      </c>
      <c r="J1251" s="18" t="str">
        <f>_xlfn.IFNA(IF(VLOOKUP($A1251,Spiele!$A$2:$D$16,3,FALSE)=$B1251,(COUNTIFS($L$1:$L1250,"Tor",$B$1:$B1250,$B1251,$A$1:$A1250,$A1251)+COUNTIFS($L$1:$L1250,"ET",$B$1:$B1250,$B1251,$A$1:$A1250,$A1251))-(COUNTIFS($L$1:$L1250,"Tor",$B$1:$B1250,"&lt;&gt;"&amp;$B1251,$A$1:$A1250,$A1251)+COUNTIFS($L$1:$L1250,"ET",$B$1:$B1250,"&lt;&gt;"&amp;$B1251,$A$1:$A1250,$A1251)),(COUNTIFS($L$1:$L1250,"Tor",$B$1:$B1250,$B1251,$A$1:$A1250,$A1251)+COUNTIFS($L$1:$L1250,"ET",$B$1:$B1250,$B1251,$A$1:$A1250,$A1251))-(COUNTIFS($L$1:$L1250,"Tor",$B$1:$B1250,"&lt;&gt;"&amp;$B1251,$A$1:$A1250,$A1251)+COUNTIFS($L$1:$L1250,"ET",$B$1:$B1250,"&lt;&gt;"&amp;$B1251,$A$1:$A1250,$A1251))),"")</f>
        <v/>
      </c>
      <c r="O1251" s="17"/>
      <c r="AC1251" s="14"/>
      <c r="AD1251" s="14"/>
      <c r="AE1251" s="18"/>
      <c r="AH1251" s="19">
        <f t="shared" si="78"/>
        <v>0</v>
      </c>
      <c r="AI1251" s="19">
        <f t="shared" si="79"/>
        <v>180</v>
      </c>
      <c r="AM1251" s="19">
        <f>IF(Abschlüsse[[#This Row],[Ergeb]]="ET","",SQRT(($AF1251-$AK1251)^2+($AG1251-$AL1251)^2))</f>
        <v>0</v>
      </c>
      <c r="AO1251" s="13"/>
      <c r="AP1251" s="13"/>
      <c r="AQ1251" s="19" t="str">
        <f t="shared" si="80"/>
        <v/>
      </c>
      <c r="AU1251" s="19" t="str">
        <f t="shared" si="81"/>
        <v/>
      </c>
    </row>
    <row r="1252" spans="3:47" ht="25.05" customHeight="1">
      <c r="C1252" s="17" t="str">
        <f>IF($A1252="","",IF(VLOOKUP($A1252,Spiele!$A$2:$D$16,3,FALSE)=$B1252,"H","G"))</f>
        <v/>
      </c>
      <c r="D1252" s="17" t="str">
        <f>IF($B1252="","",IF(VLOOKUP($A1252,Spiele!$A$2:$F$16,3,FALSE)=$B1252,VLOOKUP($A1252,Spiele!$A$2:$F$16,4,FALSE),VLOOKUP($A1252,Spiele!$A$2:$F$16,3,FALSE)))</f>
        <v/>
      </c>
      <c r="E1252" s="18">
        <f>IF(Abschlüsse[[#This Row],[Ergeb]]="ET",0,COUNTIFS($A$2:$A1252,$A1252,$B$2:$B1252,$B1252,$L$2:$L1252,"&lt;&gt;ET"))</f>
        <v>0</v>
      </c>
      <c r="F1252" s="11"/>
      <c r="G1252" s="12"/>
      <c r="H1252" s="18">
        <f>COUNTIFS('Rote Karten'!$A$2:$A$4,$A1252,'Rote Karten'!$D$2:$D$4,"&lt;&gt;"&amp;$B1252,'Rote Karten'!$B$2:$B$4,"&lt;"&amp;$F1252,'Rote Karten'!$C$2:$C$4,"&lt;="&amp;$G1252)-COUNTIFS('Rote Karten'!$A$2:$A$4,$A1252,'Rote Karten'!$D$2:$D$4,$B1252,'Rote Karten'!$B$2:$B$4,"&lt;"&amp;$F1252,'Rote Karten'!$C$2:$C$4,"&lt;="&amp;$G1252)</f>
        <v>0</v>
      </c>
      <c r="I1252" s="17" t="str">
        <f>IF(OR($L1252="Tor",$L1252="ET"),_xlfn.IFNA(IF(VLOOKUP($A1252,Spiele!$A$2:$C$16,3,FALSE)=$B1252,COUNTIFS($L$2:$L1252,"Tor",$B$2:$B1252,$B1252,$A$2:$A1252,$A1252)+COUNTIFS($L$2:$L1252,"ET",$B$2:$B1252,$B1252,$A$2:$A1252,$A1252)&amp;":"&amp;COUNTIFS($L$2:$L1252,"Tor",$B$2:$B1252,"&lt;&gt;"&amp;$B1252,$A$2:$A1252,$A1252)+COUNTIFS($L$2:$L1252,"ET",$B$2:$B1252,"&lt;&gt;"&amp;$B1252,$A$2:$A1252,$A1252),COUNTIFS($L$2:$L1252,"Tor",$B$2:$B1252,"&lt;&gt;"&amp;$B1252,$A$2:$A1252,$A1252)+COUNTIFS($L$2:$L1252,"ET",$B$2:$B1252,"&lt;&gt;"&amp;$B1252,$A$2:$A1252,$A1252)&amp;":"&amp;COUNTIFS($L$2:$L1252,"Tor",$B$2:$B1252,$B1252,$A$2:$A1252,$A1252)+COUNTIFS($L$2:$L1252,"ET",$B$2:$B1252,$B1252,$A$2:$A1252,$A1252)),""),"")</f>
        <v/>
      </c>
      <c r="J1252" s="18" t="str">
        <f>_xlfn.IFNA(IF(VLOOKUP($A1252,Spiele!$A$2:$D$16,3,FALSE)=$B1252,(COUNTIFS($L$1:$L1251,"Tor",$B$1:$B1251,$B1252,$A$1:$A1251,$A1252)+COUNTIFS($L$1:$L1251,"ET",$B$1:$B1251,$B1252,$A$1:$A1251,$A1252))-(COUNTIFS($L$1:$L1251,"Tor",$B$1:$B1251,"&lt;&gt;"&amp;$B1252,$A$1:$A1251,$A1252)+COUNTIFS($L$1:$L1251,"ET",$B$1:$B1251,"&lt;&gt;"&amp;$B1252,$A$1:$A1251,$A1252)),(COUNTIFS($L$1:$L1251,"Tor",$B$1:$B1251,$B1252,$A$1:$A1251,$A1252)+COUNTIFS($L$1:$L1251,"ET",$B$1:$B1251,$B1252,$A$1:$A1251,$A1252))-(COUNTIFS($L$1:$L1251,"Tor",$B$1:$B1251,"&lt;&gt;"&amp;$B1252,$A$1:$A1251,$A1252)+COUNTIFS($L$1:$L1251,"ET",$B$1:$B1251,"&lt;&gt;"&amp;$B1252,$A$1:$A1251,$A1252))),"")</f>
        <v/>
      </c>
      <c r="O1252" s="17"/>
      <c r="AC1252" s="14"/>
      <c r="AD1252" s="14"/>
      <c r="AE1252" s="18"/>
      <c r="AH1252" s="19">
        <f t="shared" si="78"/>
        <v>0</v>
      </c>
      <c r="AI1252" s="19">
        <f t="shared" si="79"/>
        <v>180</v>
      </c>
      <c r="AM1252" s="19">
        <f>IF(Abschlüsse[[#This Row],[Ergeb]]="ET","",SQRT(($AF1252-$AK1252)^2+($AG1252-$AL1252)^2))</f>
        <v>0</v>
      </c>
      <c r="AO1252" s="13"/>
      <c r="AP1252" s="13"/>
      <c r="AQ1252" s="19" t="str">
        <f t="shared" si="80"/>
        <v/>
      </c>
      <c r="AU1252" s="19" t="str">
        <f t="shared" si="81"/>
        <v/>
      </c>
    </row>
    <row r="1253" spans="3:47" ht="25.05" customHeight="1">
      <c r="C1253" s="17" t="str">
        <f>IF($A1253="","",IF(VLOOKUP($A1253,Spiele!$A$2:$D$16,3,FALSE)=$B1253,"H","G"))</f>
        <v/>
      </c>
      <c r="D1253" s="17" t="str">
        <f>IF($B1253="","",IF(VLOOKUP($A1253,Spiele!$A$2:$F$16,3,FALSE)=$B1253,VLOOKUP($A1253,Spiele!$A$2:$F$16,4,FALSE),VLOOKUP($A1253,Spiele!$A$2:$F$16,3,FALSE)))</f>
        <v/>
      </c>
      <c r="E1253" s="18">
        <f>IF(Abschlüsse[[#This Row],[Ergeb]]="ET",0,COUNTIFS($A$2:$A1253,$A1253,$B$2:$B1253,$B1253,$L$2:$L1253,"&lt;&gt;ET"))</f>
        <v>0</v>
      </c>
      <c r="F1253" s="11"/>
      <c r="G1253" s="12"/>
      <c r="H1253" s="18">
        <f>COUNTIFS('Rote Karten'!$A$2:$A$4,$A1253,'Rote Karten'!$D$2:$D$4,"&lt;&gt;"&amp;$B1253,'Rote Karten'!$B$2:$B$4,"&lt;"&amp;$F1253,'Rote Karten'!$C$2:$C$4,"&lt;="&amp;$G1253)-COUNTIFS('Rote Karten'!$A$2:$A$4,$A1253,'Rote Karten'!$D$2:$D$4,$B1253,'Rote Karten'!$B$2:$B$4,"&lt;"&amp;$F1253,'Rote Karten'!$C$2:$C$4,"&lt;="&amp;$G1253)</f>
        <v>0</v>
      </c>
      <c r="I1253" s="17" t="str">
        <f>IF(OR($L1253="Tor",$L1253="ET"),_xlfn.IFNA(IF(VLOOKUP($A1253,Spiele!$A$2:$C$16,3,FALSE)=$B1253,COUNTIFS($L$2:$L1253,"Tor",$B$2:$B1253,$B1253,$A$2:$A1253,$A1253)+COUNTIFS($L$2:$L1253,"ET",$B$2:$B1253,$B1253,$A$2:$A1253,$A1253)&amp;":"&amp;COUNTIFS($L$2:$L1253,"Tor",$B$2:$B1253,"&lt;&gt;"&amp;$B1253,$A$2:$A1253,$A1253)+COUNTIFS($L$2:$L1253,"ET",$B$2:$B1253,"&lt;&gt;"&amp;$B1253,$A$2:$A1253,$A1253),COUNTIFS($L$2:$L1253,"Tor",$B$2:$B1253,"&lt;&gt;"&amp;$B1253,$A$2:$A1253,$A1253)+COUNTIFS($L$2:$L1253,"ET",$B$2:$B1253,"&lt;&gt;"&amp;$B1253,$A$2:$A1253,$A1253)&amp;":"&amp;COUNTIFS($L$2:$L1253,"Tor",$B$2:$B1253,$B1253,$A$2:$A1253,$A1253)+COUNTIFS($L$2:$L1253,"ET",$B$2:$B1253,$B1253,$A$2:$A1253,$A1253)),""),"")</f>
        <v/>
      </c>
      <c r="J1253" s="18" t="str">
        <f>_xlfn.IFNA(IF(VLOOKUP($A1253,Spiele!$A$2:$D$16,3,FALSE)=$B1253,(COUNTIFS($L$1:$L1252,"Tor",$B$1:$B1252,$B1253,$A$1:$A1252,$A1253)+COUNTIFS($L$1:$L1252,"ET",$B$1:$B1252,$B1253,$A$1:$A1252,$A1253))-(COUNTIFS($L$1:$L1252,"Tor",$B$1:$B1252,"&lt;&gt;"&amp;$B1253,$A$1:$A1252,$A1253)+COUNTIFS($L$1:$L1252,"ET",$B$1:$B1252,"&lt;&gt;"&amp;$B1253,$A$1:$A1252,$A1253)),(COUNTIFS($L$1:$L1252,"Tor",$B$1:$B1252,$B1253,$A$1:$A1252,$A1253)+COUNTIFS($L$1:$L1252,"ET",$B$1:$B1252,$B1253,$A$1:$A1252,$A1253))-(COUNTIFS($L$1:$L1252,"Tor",$B$1:$B1252,"&lt;&gt;"&amp;$B1253,$A$1:$A1252,$A1253)+COUNTIFS($L$1:$L1252,"ET",$B$1:$B1252,"&lt;&gt;"&amp;$B1253,$A$1:$A1252,$A1253))),"")</f>
        <v/>
      </c>
      <c r="O1253" s="17"/>
      <c r="AC1253" s="14"/>
      <c r="AD1253" s="14"/>
      <c r="AE1253" s="18"/>
      <c r="AH1253" s="19">
        <f t="shared" si="78"/>
        <v>0</v>
      </c>
      <c r="AI1253" s="19">
        <f t="shared" si="79"/>
        <v>180</v>
      </c>
      <c r="AM1253" s="19">
        <f>IF(Abschlüsse[[#This Row],[Ergeb]]="ET","",SQRT(($AF1253-$AK1253)^2+($AG1253-$AL1253)^2))</f>
        <v>0</v>
      </c>
      <c r="AO1253" s="13"/>
      <c r="AP1253" s="13"/>
      <c r="AQ1253" s="19" t="str">
        <f t="shared" si="80"/>
        <v/>
      </c>
      <c r="AU1253" s="19" t="str">
        <f t="shared" si="81"/>
        <v/>
      </c>
    </row>
    <row r="1254" spans="3:47" ht="25.05" customHeight="1">
      <c r="C1254" s="17" t="str">
        <f>IF($A1254="","",IF(VLOOKUP($A1254,Spiele!$A$2:$D$16,3,FALSE)=$B1254,"H","G"))</f>
        <v/>
      </c>
      <c r="D1254" s="17" t="str">
        <f>IF($B1254="","",IF(VLOOKUP($A1254,Spiele!$A$2:$F$16,3,FALSE)=$B1254,VLOOKUP($A1254,Spiele!$A$2:$F$16,4,FALSE),VLOOKUP($A1254,Spiele!$A$2:$F$16,3,FALSE)))</f>
        <v/>
      </c>
      <c r="E1254" s="18">
        <f>IF(Abschlüsse[[#This Row],[Ergeb]]="ET",0,COUNTIFS($A$2:$A1254,$A1254,$B$2:$B1254,$B1254,$L$2:$L1254,"&lt;&gt;ET"))</f>
        <v>0</v>
      </c>
      <c r="F1254" s="11"/>
      <c r="G1254" s="12"/>
      <c r="H1254" s="18">
        <f>COUNTIFS('Rote Karten'!$A$2:$A$4,$A1254,'Rote Karten'!$D$2:$D$4,"&lt;&gt;"&amp;$B1254,'Rote Karten'!$B$2:$B$4,"&lt;"&amp;$F1254,'Rote Karten'!$C$2:$C$4,"&lt;="&amp;$G1254)-COUNTIFS('Rote Karten'!$A$2:$A$4,$A1254,'Rote Karten'!$D$2:$D$4,$B1254,'Rote Karten'!$B$2:$B$4,"&lt;"&amp;$F1254,'Rote Karten'!$C$2:$C$4,"&lt;="&amp;$G1254)</f>
        <v>0</v>
      </c>
      <c r="I1254" s="17" t="str">
        <f>IF(OR($L1254="Tor",$L1254="ET"),_xlfn.IFNA(IF(VLOOKUP($A1254,Spiele!$A$2:$C$16,3,FALSE)=$B1254,COUNTIFS($L$2:$L1254,"Tor",$B$2:$B1254,$B1254,$A$2:$A1254,$A1254)+COUNTIFS($L$2:$L1254,"ET",$B$2:$B1254,$B1254,$A$2:$A1254,$A1254)&amp;":"&amp;COUNTIFS($L$2:$L1254,"Tor",$B$2:$B1254,"&lt;&gt;"&amp;$B1254,$A$2:$A1254,$A1254)+COUNTIFS($L$2:$L1254,"ET",$B$2:$B1254,"&lt;&gt;"&amp;$B1254,$A$2:$A1254,$A1254),COUNTIFS($L$2:$L1254,"Tor",$B$2:$B1254,"&lt;&gt;"&amp;$B1254,$A$2:$A1254,$A1254)+COUNTIFS($L$2:$L1254,"ET",$B$2:$B1254,"&lt;&gt;"&amp;$B1254,$A$2:$A1254,$A1254)&amp;":"&amp;COUNTIFS($L$2:$L1254,"Tor",$B$2:$B1254,$B1254,$A$2:$A1254,$A1254)+COUNTIFS($L$2:$L1254,"ET",$B$2:$B1254,$B1254,$A$2:$A1254,$A1254)),""),"")</f>
        <v/>
      </c>
      <c r="J1254" s="18" t="str">
        <f>_xlfn.IFNA(IF(VLOOKUP($A1254,Spiele!$A$2:$D$16,3,FALSE)=$B1254,(COUNTIFS($L$1:$L1253,"Tor",$B$1:$B1253,$B1254,$A$1:$A1253,$A1254)+COUNTIFS($L$1:$L1253,"ET",$B$1:$B1253,$B1254,$A$1:$A1253,$A1254))-(COUNTIFS($L$1:$L1253,"Tor",$B$1:$B1253,"&lt;&gt;"&amp;$B1254,$A$1:$A1253,$A1254)+COUNTIFS($L$1:$L1253,"ET",$B$1:$B1253,"&lt;&gt;"&amp;$B1254,$A$1:$A1253,$A1254)),(COUNTIFS($L$1:$L1253,"Tor",$B$1:$B1253,$B1254,$A$1:$A1253,$A1254)+COUNTIFS($L$1:$L1253,"ET",$B$1:$B1253,$B1254,$A$1:$A1253,$A1254))-(COUNTIFS($L$1:$L1253,"Tor",$B$1:$B1253,"&lt;&gt;"&amp;$B1254,$A$1:$A1253,$A1254)+COUNTIFS($L$1:$L1253,"ET",$B$1:$B1253,"&lt;&gt;"&amp;$B1254,$A$1:$A1253,$A1254))),"")</f>
        <v/>
      </c>
      <c r="O1254" s="17"/>
      <c r="AC1254" s="14"/>
      <c r="AD1254" s="14"/>
      <c r="AE1254" s="18"/>
      <c r="AH1254" s="19">
        <f t="shared" si="78"/>
        <v>0</v>
      </c>
      <c r="AI1254" s="19">
        <f t="shared" si="79"/>
        <v>180</v>
      </c>
      <c r="AM1254" s="19">
        <f>IF(Abschlüsse[[#This Row],[Ergeb]]="ET","",SQRT(($AF1254-$AK1254)^2+($AG1254-$AL1254)^2))</f>
        <v>0</v>
      </c>
      <c r="AO1254" s="13"/>
      <c r="AP1254" s="13"/>
      <c r="AQ1254" s="19" t="str">
        <f t="shared" si="80"/>
        <v/>
      </c>
      <c r="AU1254" s="19" t="str">
        <f t="shared" si="81"/>
        <v/>
      </c>
    </row>
    <row r="1255" spans="3:47" ht="25.05" customHeight="1">
      <c r="C1255" s="17" t="str">
        <f>IF($A1255="","",IF(VLOOKUP($A1255,Spiele!$A$2:$D$16,3,FALSE)=$B1255,"H","G"))</f>
        <v/>
      </c>
      <c r="D1255" s="17" t="str">
        <f>IF($B1255="","",IF(VLOOKUP($A1255,Spiele!$A$2:$F$16,3,FALSE)=$B1255,VLOOKUP($A1255,Spiele!$A$2:$F$16,4,FALSE),VLOOKUP($A1255,Spiele!$A$2:$F$16,3,FALSE)))</f>
        <v/>
      </c>
      <c r="E1255" s="18">
        <f>IF(Abschlüsse[[#This Row],[Ergeb]]="ET",0,COUNTIFS($A$2:$A1255,$A1255,$B$2:$B1255,$B1255,$L$2:$L1255,"&lt;&gt;ET"))</f>
        <v>0</v>
      </c>
      <c r="F1255" s="11"/>
      <c r="G1255" s="12"/>
      <c r="H1255" s="18">
        <f>COUNTIFS('Rote Karten'!$A$2:$A$4,$A1255,'Rote Karten'!$D$2:$D$4,"&lt;&gt;"&amp;$B1255,'Rote Karten'!$B$2:$B$4,"&lt;"&amp;$F1255,'Rote Karten'!$C$2:$C$4,"&lt;="&amp;$G1255)-COUNTIFS('Rote Karten'!$A$2:$A$4,$A1255,'Rote Karten'!$D$2:$D$4,$B1255,'Rote Karten'!$B$2:$B$4,"&lt;"&amp;$F1255,'Rote Karten'!$C$2:$C$4,"&lt;="&amp;$G1255)</f>
        <v>0</v>
      </c>
      <c r="I1255" s="17" t="str">
        <f>IF(OR($L1255="Tor",$L1255="ET"),_xlfn.IFNA(IF(VLOOKUP($A1255,Spiele!$A$2:$C$16,3,FALSE)=$B1255,COUNTIFS($L$2:$L1255,"Tor",$B$2:$B1255,$B1255,$A$2:$A1255,$A1255)+COUNTIFS($L$2:$L1255,"ET",$B$2:$B1255,$B1255,$A$2:$A1255,$A1255)&amp;":"&amp;COUNTIFS($L$2:$L1255,"Tor",$B$2:$B1255,"&lt;&gt;"&amp;$B1255,$A$2:$A1255,$A1255)+COUNTIFS($L$2:$L1255,"ET",$B$2:$B1255,"&lt;&gt;"&amp;$B1255,$A$2:$A1255,$A1255),COUNTIFS($L$2:$L1255,"Tor",$B$2:$B1255,"&lt;&gt;"&amp;$B1255,$A$2:$A1255,$A1255)+COUNTIFS($L$2:$L1255,"ET",$B$2:$B1255,"&lt;&gt;"&amp;$B1255,$A$2:$A1255,$A1255)&amp;":"&amp;COUNTIFS($L$2:$L1255,"Tor",$B$2:$B1255,$B1255,$A$2:$A1255,$A1255)+COUNTIFS($L$2:$L1255,"ET",$B$2:$B1255,$B1255,$A$2:$A1255,$A1255)),""),"")</f>
        <v/>
      </c>
      <c r="J1255" s="18" t="str">
        <f>_xlfn.IFNA(IF(VLOOKUP($A1255,Spiele!$A$2:$D$16,3,FALSE)=$B1255,(COUNTIFS($L$1:$L1254,"Tor",$B$1:$B1254,$B1255,$A$1:$A1254,$A1255)+COUNTIFS($L$1:$L1254,"ET",$B$1:$B1254,$B1255,$A$1:$A1254,$A1255))-(COUNTIFS($L$1:$L1254,"Tor",$B$1:$B1254,"&lt;&gt;"&amp;$B1255,$A$1:$A1254,$A1255)+COUNTIFS($L$1:$L1254,"ET",$B$1:$B1254,"&lt;&gt;"&amp;$B1255,$A$1:$A1254,$A1255)),(COUNTIFS($L$1:$L1254,"Tor",$B$1:$B1254,$B1255,$A$1:$A1254,$A1255)+COUNTIFS($L$1:$L1254,"ET",$B$1:$B1254,$B1255,$A$1:$A1254,$A1255))-(COUNTIFS($L$1:$L1254,"Tor",$B$1:$B1254,"&lt;&gt;"&amp;$B1255,$A$1:$A1254,$A1255)+COUNTIFS($L$1:$L1254,"ET",$B$1:$B1254,"&lt;&gt;"&amp;$B1255,$A$1:$A1254,$A1255))),"")</f>
        <v/>
      </c>
      <c r="O1255" s="17"/>
      <c r="AC1255" s="14"/>
      <c r="AD1255" s="14"/>
      <c r="AE1255" s="18"/>
      <c r="AH1255" s="19">
        <f t="shared" si="78"/>
        <v>0</v>
      </c>
      <c r="AI1255" s="19">
        <f t="shared" si="79"/>
        <v>180</v>
      </c>
      <c r="AM1255" s="19">
        <f>IF(Abschlüsse[[#This Row],[Ergeb]]="ET","",SQRT(($AF1255-$AK1255)^2+($AG1255-$AL1255)^2))</f>
        <v>0</v>
      </c>
      <c r="AO1255" s="13"/>
      <c r="AP1255" s="13"/>
      <c r="AQ1255" s="19" t="str">
        <f t="shared" si="80"/>
        <v/>
      </c>
      <c r="AU1255" s="19" t="str">
        <f t="shared" si="81"/>
        <v/>
      </c>
    </row>
    <row r="1256" spans="3:47" ht="25.05" customHeight="1">
      <c r="C1256" s="17" t="str">
        <f>IF($A1256="","",IF(VLOOKUP($A1256,Spiele!$A$2:$D$16,3,FALSE)=$B1256,"H","G"))</f>
        <v/>
      </c>
      <c r="D1256" s="17" t="str">
        <f>IF($B1256="","",IF(VLOOKUP($A1256,Spiele!$A$2:$F$16,3,FALSE)=$B1256,VLOOKUP($A1256,Spiele!$A$2:$F$16,4,FALSE),VLOOKUP($A1256,Spiele!$A$2:$F$16,3,FALSE)))</f>
        <v/>
      </c>
      <c r="E1256" s="18">
        <f>IF(Abschlüsse[[#This Row],[Ergeb]]="ET",0,COUNTIFS($A$2:$A1256,$A1256,$B$2:$B1256,$B1256,$L$2:$L1256,"&lt;&gt;ET"))</f>
        <v>0</v>
      </c>
      <c r="F1256" s="11"/>
      <c r="G1256" s="12"/>
      <c r="H1256" s="18">
        <f>COUNTIFS('Rote Karten'!$A$2:$A$4,$A1256,'Rote Karten'!$D$2:$D$4,"&lt;&gt;"&amp;$B1256,'Rote Karten'!$B$2:$B$4,"&lt;"&amp;$F1256,'Rote Karten'!$C$2:$C$4,"&lt;="&amp;$G1256)-COUNTIFS('Rote Karten'!$A$2:$A$4,$A1256,'Rote Karten'!$D$2:$D$4,$B1256,'Rote Karten'!$B$2:$B$4,"&lt;"&amp;$F1256,'Rote Karten'!$C$2:$C$4,"&lt;="&amp;$G1256)</f>
        <v>0</v>
      </c>
      <c r="I1256" s="17" t="str">
        <f>IF(OR($L1256="Tor",$L1256="ET"),_xlfn.IFNA(IF(VLOOKUP($A1256,Spiele!$A$2:$C$16,3,FALSE)=$B1256,COUNTIFS($L$2:$L1256,"Tor",$B$2:$B1256,$B1256,$A$2:$A1256,$A1256)+COUNTIFS($L$2:$L1256,"ET",$B$2:$B1256,$B1256,$A$2:$A1256,$A1256)&amp;":"&amp;COUNTIFS($L$2:$L1256,"Tor",$B$2:$B1256,"&lt;&gt;"&amp;$B1256,$A$2:$A1256,$A1256)+COUNTIFS($L$2:$L1256,"ET",$B$2:$B1256,"&lt;&gt;"&amp;$B1256,$A$2:$A1256,$A1256),COUNTIFS($L$2:$L1256,"Tor",$B$2:$B1256,"&lt;&gt;"&amp;$B1256,$A$2:$A1256,$A1256)+COUNTIFS($L$2:$L1256,"ET",$B$2:$B1256,"&lt;&gt;"&amp;$B1256,$A$2:$A1256,$A1256)&amp;":"&amp;COUNTIFS($L$2:$L1256,"Tor",$B$2:$B1256,$B1256,$A$2:$A1256,$A1256)+COUNTIFS($L$2:$L1256,"ET",$B$2:$B1256,$B1256,$A$2:$A1256,$A1256)),""),"")</f>
        <v/>
      </c>
      <c r="J1256" s="18" t="str">
        <f>_xlfn.IFNA(IF(VLOOKUP($A1256,Spiele!$A$2:$D$16,3,FALSE)=$B1256,(COUNTIFS($L$1:$L1255,"Tor",$B$1:$B1255,$B1256,$A$1:$A1255,$A1256)+COUNTIFS($L$1:$L1255,"ET",$B$1:$B1255,$B1256,$A$1:$A1255,$A1256))-(COUNTIFS($L$1:$L1255,"Tor",$B$1:$B1255,"&lt;&gt;"&amp;$B1256,$A$1:$A1255,$A1256)+COUNTIFS($L$1:$L1255,"ET",$B$1:$B1255,"&lt;&gt;"&amp;$B1256,$A$1:$A1255,$A1256)),(COUNTIFS($L$1:$L1255,"Tor",$B$1:$B1255,$B1256,$A$1:$A1255,$A1256)+COUNTIFS($L$1:$L1255,"ET",$B$1:$B1255,$B1256,$A$1:$A1255,$A1256))-(COUNTIFS($L$1:$L1255,"Tor",$B$1:$B1255,"&lt;&gt;"&amp;$B1256,$A$1:$A1255,$A1256)+COUNTIFS($L$1:$L1255,"ET",$B$1:$B1255,"&lt;&gt;"&amp;$B1256,$A$1:$A1255,$A1256))),"")</f>
        <v/>
      </c>
      <c r="O1256" s="17"/>
      <c r="AC1256" s="14"/>
      <c r="AD1256" s="14"/>
      <c r="AE1256" s="18"/>
      <c r="AH1256" s="19">
        <f t="shared" si="78"/>
        <v>0</v>
      </c>
      <c r="AI1256" s="19">
        <f t="shared" si="79"/>
        <v>180</v>
      </c>
      <c r="AM1256" s="19">
        <f>IF(Abschlüsse[[#This Row],[Ergeb]]="ET","",SQRT(($AF1256-$AK1256)^2+($AG1256-$AL1256)^2))</f>
        <v>0</v>
      </c>
      <c r="AO1256" s="13"/>
      <c r="AP1256" s="13"/>
      <c r="AQ1256" s="19" t="str">
        <f t="shared" si="80"/>
        <v/>
      </c>
      <c r="AU1256" s="19" t="str">
        <f t="shared" si="81"/>
        <v/>
      </c>
    </row>
    <row r="1257" spans="3:47" ht="25.05" customHeight="1">
      <c r="C1257" s="17" t="str">
        <f>IF($A1257="","",IF(VLOOKUP($A1257,Spiele!$A$2:$D$16,3,FALSE)=$B1257,"H","G"))</f>
        <v/>
      </c>
      <c r="D1257" s="17" t="str">
        <f>IF($B1257="","",IF(VLOOKUP($A1257,Spiele!$A$2:$F$16,3,FALSE)=$B1257,VLOOKUP($A1257,Spiele!$A$2:$F$16,4,FALSE),VLOOKUP($A1257,Spiele!$A$2:$F$16,3,FALSE)))</f>
        <v/>
      </c>
      <c r="E1257" s="18">
        <f>IF(Abschlüsse[[#This Row],[Ergeb]]="ET",0,COUNTIFS($A$2:$A1257,$A1257,$B$2:$B1257,$B1257,$L$2:$L1257,"&lt;&gt;ET"))</f>
        <v>0</v>
      </c>
      <c r="F1257" s="11"/>
      <c r="G1257" s="12"/>
      <c r="H1257" s="18">
        <f>COUNTIFS('Rote Karten'!$A$2:$A$4,$A1257,'Rote Karten'!$D$2:$D$4,"&lt;&gt;"&amp;$B1257,'Rote Karten'!$B$2:$B$4,"&lt;"&amp;$F1257,'Rote Karten'!$C$2:$C$4,"&lt;="&amp;$G1257)-COUNTIFS('Rote Karten'!$A$2:$A$4,$A1257,'Rote Karten'!$D$2:$D$4,$B1257,'Rote Karten'!$B$2:$B$4,"&lt;"&amp;$F1257,'Rote Karten'!$C$2:$C$4,"&lt;="&amp;$G1257)</f>
        <v>0</v>
      </c>
      <c r="I1257" s="17" t="str">
        <f>IF(OR($L1257="Tor",$L1257="ET"),_xlfn.IFNA(IF(VLOOKUP($A1257,Spiele!$A$2:$C$16,3,FALSE)=$B1257,COUNTIFS($L$2:$L1257,"Tor",$B$2:$B1257,$B1257,$A$2:$A1257,$A1257)+COUNTIFS($L$2:$L1257,"ET",$B$2:$B1257,$B1257,$A$2:$A1257,$A1257)&amp;":"&amp;COUNTIFS($L$2:$L1257,"Tor",$B$2:$B1257,"&lt;&gt;"&amp;$B1257,$A$2:$A1257,$A1257)+COUNTIFS($L$2:$L1257,"ET",$B$2:$B1257,"&lt;&gt;"&amp;$B1257,$A$2:$A1257,$A1257),COUNTIFS($L$2:$L1257,"Tor",$B$2:$B1257,"&lt;&gt;"&amp;$B1257,$A$2:$A1257,$A1257)+COUNTIFS($L$2:$L1257,"ET",$B$2:$B1257,"&lt;&gt;"&amp;$B1257,$A$2:$A1257,$A1257)&amp;":"&amp;COUNTIFS($L$2:$L1257,"Tor",$B$2:$B1257,$B1257,$A$2:$A1257,$A1257)+COUNTIFS($L$2:$L1257,"ET",$B$2:$B1257,$B1257,$A$2:$A1257,$A1257)),""),"")</f>
        <v/>
      </c>
      <c r="J1257" s="18" t="str">
        <f>_xlfn.IFNA(IF(VLOOKUP($A1257,Spiele!$A$2:$D$16,3,FALSE)=$B1257,(COUNTIFS($L$1:$L1256,"Tor",$B$1:$B1256,$B1257,$A$1:$A1256,$A1257)+COUNTIFS($L$1:$L1256,"ET",$B$1:$B1256,$B1257,$A$1:$A1256,$A1257))-(COUNTIFS($L$1:$L1256,"Tor",$B$1:$B1256,"&lt;&gt;"&amp;$B1257,$A$1:$A1256,$A1257)+COUNTIFS($L$1:$L1256,"ET",$B$1:$B1256,"&lt;&gt;"&amp;$B1257,$A$1:$A1256,$A1257)),(COUNTIFS($L$1:$L1256,"Tor",$B$1:$B1256,$B1257,$A$1:$A1256,$A1257)+COUNTIFS($L$1:$L1256,"ET",$B$1:$B1256,$B1257,$A$1:$A1256,$A1257))-(COUNTIFS($L$1:$L1256,"Tor",$B$1:$B1256,"&lt;&gt;"&amp;$B1257,$A$1:$A1256,$A1257)+COUNTIFS($L$1:$L1256,"ET",$B$1:$B1256,"&lt;&gt;"&amp;$B1257,$A$1:$A1256,$A1257))),"")</f>
        <v/>
      </c>
      <c r="O1257" s="17"/>
      <c r="AC1257" s="14"/>
      <c r="AD1257" s="14"/>
      <c r="AE1257" s="18"/>
      <c r="AH1257" s="19">
        <f t="shared" si="78"/>
        <v>0</v>
      </c>
      <c r="AI1257" s="19">
        <f t="shared" si="79"/>
        <v>180</v>
      </c>
      <c r="AM1257" s="19">
        <f>IF(Abschlüsse[[#This Row],[Ergeb]]="ET","",SQRT(($AF1257-$AK1257)^2+($AG1257-$AL1257)^2))</f>
        <v>0</v>
      </c>
      <c r="AO1257" s="13"/>
      <c r="AP1257" s="13"/>
      <c r="AQ1257" s="19" t="str">
        <f t="shared" si="80"/>
        <v/>
      </c>
      <c r="AU1257" s="19" t="str">
        <f t="shared" si="81"/>
        <v/>
      </c>
    </row>
    <row r="1258" spans="3:47" ht="25.05" customHeight="1">
      <c r="C1258" s="17" t="str">
        <f>IF($A1258="","",IF(VLOOKUP($A1258,Spiele!$A$2:$D$16,3,FALSE)=$B1258,"H","G"))</f>
        <v/>
      </c>
      <c r="D1258" s="17" t="str">
        <f>IF($B1258="","",IF(VLOOKUP($A1258,Spiele!$A$2:$F$16,3,FALSE)=$B1258,VLOOKUP($A1258,Spiele!$A$2:$F$16,4,FALSE),VLOOKUP($A1258,Spiele!$A$2:$F$16,3,FALSE)))</f>
        <v/>
      </c>
      <c r="E1258" s="18">
        <f>IF(Abschlüsse[[#This Row],[Ergeb]]="ET",0,COUNTIFS($A$2:$A1258,$A1258,$B$2:$B1258,$B1258,$L$2:$L1258,"&lt;&gt;ET"))</f>
        <v>0</v>
      </c>
      <c r="F1258" s="11"/>
      <c r="G1258" s="12"/>
      <c r="H1258" s="18">
        <f>COUNTIFS('Rote Karten'!$A$2:$A$4,$A1258,'Rote Karten'!$D$2:$D$4,"&lt;&gt;"&amp;$B1258,'Rote Karten'!$B$2:$B$4,"&lt;"&amp;$F1258,'Rote Karten'!$C$2:$C$4,"&lt;="&amp;$G1258)-COUNTIFS('Rote Karten'!$A$2:$A$4,$A1258,'Rote Karten'!$D$2:$D$4,$B1258,'Rote Karten'!$B$2:$B$4,"&lt;"&amp;$F1258,'Rote Karten'!$C$2:$C$4,"&lt;="&amp;$G1258)</f>
        <v>0</v>
      </c>
      <c r="I1258" s="17" t="str">
        <f>IF(OR($L1258="Tor",$L1258="ET"),_xlfn.IFNA(IF(VLOOKUP($A1258,Spiele!$A$2:$C$16,3,FALSE)=$B1258,COUNTIFS($L$2:$L1258,"Tor",$B$2:$B1258,$B1258,$A$2:$A1258,$A1258)+COUNTIFS($L$2:$L1258,"ET",$B$2:$B1258,$B1258,$A$2:$A1258,$A1258)&amp;":"&amp;COUNTIFS($L$2:$L1258,"Tor",$B$2:$B1258,"&lt;&gt;"&amp;$B1258,$A$2:$A1258,$A1258)+COUNTIFS($L$2:$L1258,"ET",$B$2:$B1258,"&lt;&gt;"&amp;$B1258,$A$2:$A1258,$A1258),COUNTIFS($L$2:$L1258,"Tor",$B$2:$B1258,"&lt;&gt;"&amp;$B1258,$A$2:$A1258,$A1258)+COUNTIFS($L$2:$L1258,"ET",$B$2:$B1258,"&lt;&gt;"&amp;$B1258,$A$2:$A1258,$A1258)&amp;":"&amp;COUNTIFS($L$2:$L1258,"Tor",$B$2:$B1258,$B1258,$A$2:$A1258,$A1258)+COUNTIFS($L$2:$L1258,"ET",$B$2:$B1258,$B1258,$A$2:$A1258,$A1258)),""),"")</f>
        <v/>
      </c>
      <c r="J1258" s="18" t="str">
        <f>_xlfn.IFNA(IF(VLOOKUP($A1258,Spiele!$A$2:$D$16,3,FALSE)=$B1258,(COUNTIFS($L$1:$L1257,"Tor",$B$1:$B1257,$B1258,$A$1:$A1257,$A1258)+COUNTIFS($L$1:$L1257,"ET",$B$1:$B1257,$B1258,$A$1:$A1257,$A1258))-(COUNTIFS($L$1:$L1257,"Tor",$B$1:$B1257,"&lt;&gt;"&amp;$B1258,$A$1:$A1257,$A1258)+COUNTIFS($L$1:$L1257,"ET",$B$1:$B1257,"&lt;&gt;"&amp;$B1258,$A$1:$A1257,$A1258)),(COUNTIFS($L$1:$L1257,"Tor",$B$1:$B1257,$B1258,$A$1:$A1257,$A1258)+COUNTIFS($L$1:$L1257,"ET",$B$1:$B1257,$B1258,$A$1:$A1257,$A1258))-(COUNTIFS($L$1:$L1257,"Tor",$B$1:$B1257,"&lt;&gt;"&amp;$B1258,$A$1:$A1257,$A1258)+COUNTIFS($L$1:$L1257,"ET",$B$1:$B1257,"&lt;&gt;"&amp;$B1258,$A$1:$A1257,$A1258))),"")</f>
        <v/>
      </c>
      <c r="O1258" s="17"/>
      <c r="AC1258" s="14"/>
      <c r="AD1258" s="14"/>
      <c r="AE1258" s="18"/>
      <c r="AH1258" s="19">
        <f t="shared" si="78"/>
        <v>0</v>
      </c>
      <c r="AI1258" s="19">
        <f t="shared" si="79"/>
        <v>180</v>
      </c>
      <c r="AM1258" s="19">
        <f>IF(Abschlüsse[[#This Row],[Ergeb]]="ET","",SQRT(($AF1258-$AK1258)^2+($AG1258-$AL1258)^2))</f>
        <v>0</v>
      </c>
      <c r="AO1258" s="13"/>
      <c r="AP1258" s="13"/>
      <c r="AQ1258" s="19" t="str">
        <f t="shared" si="80"/>
        <v/>
      </c>
      <c r="AU1258" s="19" t="str">
        <f t="shared" si="81"/>
        <v/>
      </c>
    </row>
    <row r="1259" spans="3:47" ht="25.05" customHeight="1">
      <c r="C1259" s="17" t="str">
        <f>IF($A1259="","",IF(VLOOKUP($A1259,Spiele!$A$2:$D$16,3,FALSE)=$B1259,"H","G"))</f>
        <v/>
      </c>
      <c r="D1259" s="17" t="str">
        <f>IF($B1259="","",IF(VLOOKUP($A1259,Spiele!$A$2:$F$16,3,FALSE)=$B1259,VLOOKUP($A1259,Spiele!$A$2:$F$16,4,FALSE),VLOOKUP($A1259,Spiele!$A$2:$F$16,3,FALSE)))</f>
        <v/>
      </c>
      <c r="E1259" s="18">
        <f>IF(Abschlüsse[[#This Row],[Ergeb]]="ET",0,COUNTIFS($A$2:$A1259,$A1259,$B$2:$B1259,$B1259,$L$2:$L1259,"&lt;&gt;ET"))</f>
        <v>0</v>
      </c>
      <c r="F1259" s="11"/>
      <c r="G1259" s="12"/>
      <c r="H1259" s="18">
        <f>COUNTIFS('Rote Karten'!$A$2:$A$4,$A1259,'Rote Karten'!$D$2:$D$4,"&lt;&gt;"&amp;$B1259,'Rote Karten'!$B$2:$B$4,"&lt;"&amp;$F1259,'Rote Karten'!$C$2:$C$4,"&lt;="&amp;$G1259)-COUNTIFS('Rote Karten'!$A$2:$A$4,$A1259,'Rote Karten'!$D$2:$D$4,$B1259,'Rote Karten'!$B$2:$B$4,"&lt;"&amp;$F1259,'Rote Karten'!$C$2:$C$4,"&lt;="&amp;$G1259)</f>
        <v>0</v>
      </c>
      <c r="I1259" s="17" t="str">
        <f>IF(OR($L1259="Tor",$L1259="ET"),_xlfn.IFNA(IF(VLOOKUP($A1259,Spiele!$A$2:$C$16,3,FALSE)=$B1259,COUNTIFS($L$2:$L1259,"Tor",$B$2:$B1259,$B1259,$A$2:$A1259,$A1259)+COUNTIFS($L$2:$L1259,"ET",$B$2:$B1259,$B1259,$A$2:$A1259,$A1259)&amp;":"&amp;COUNTIFS($L$2:$L1259,"Tor",$B$2:$B1259,"&lt;&gt;"&amp;$B1259,$A$2:$A1259,$A1259)+COUNTIFS($L$2:$L1259,"ET",$B$2:$B1259,"&lt;&gt;"&amp;$B1259,$A$2:$A1259,$A1259),COUNTIFS($L$2:$L1259,"Tor",$B$2:$B1259,"&lt;&gt;"&amp;$B1259,$A$2:$A1259,$A1259)+COUNTIFS($L$2:$L1259,"ET",$B$2:$B1259,"&lt;&gt;"&amp;$B1259,$A$2:$A1259,$A1259)&amp;":"&amp;COUNTIFS($L$2:$L1259,"Tor",$B$2:$B1259,$B1259,$A$2:$A1259,$A1259)+COUNTIFS($L$2:$L1259,"ET",$B$2:$B1259,$B1259,$A$2:$A1259,$A1259)),""),"")</f>
        <v/>
      </c>
      <c r="J1259" s="18" t="str">
        <f>_xlfn.IFNA(IF(VLOOKUP($A1259,Spiele!$A$2:$D$16,3,FALSE)=$B1259,(COUNTIFS($L$1:$L1258,"Tor",$B$1:$B1258,$B1259,$A$1:$A1258,$A1259)+COUNTIFS($L$1:$L1258,"ET",$B$1:$B1258,$B1259,$A$1:$A1258,$A1259))-(COUNTIFS($L$1:$L1258,"Tor",$B$1:$B1258,"&lt;&gt;"&amp;$B1259,$A$1:$A1258,$A1259)+COUNTIFS($L$1:$L1258,"ET",$B$1:$B1258,"&lt;&gt;"&amp;$B1259,$A$1:$A1258,$A1259)),(COUNTIFS($L$1:$L1258,"Tor",$B$1:$B1258,$B1259,$A$1:$A1258,$A1259)+COUNTIFS($L$1:$L1258,"ET",$B$1:$B1258,$B1259,$A$1:$A1258,$A1259))-(COUNTIFS($L$1:$L1258,"Tor",$B$1:$B1258,"&lt;&gt;"&amp;$B1259,$A$1:$A1258,$A1259)+COUNTIFS($L$1:$L1258,"ET",$B$1:$B1258,"&lt;&gt;"&amp;$B1259,$A$1:$A1258,$A1259))),"")</f>
        <v/>
      </c>
      <c r="O1259" s="17"/>
      <c r="AC1259" s="14"/>
      <c r="AD1259" s="14"/>
      <c r="AE1259" s="18"/>
      <c r="AH1259" s="19">
        <f t="shared" si="78"/>
        <v>0</v>
      </c>
      <c r="AI1259" s="19">
        <f t="shared" si="79"/>
        <v>180</v>
      </c>
      <c r="AM1259" s="19">
        <f>IF(Abschlüsse[[#This Row],[Ergeb]]="ET","",SQRT(($AF1259-$AK1259)^2+($AG1259-$AL1259)^2))</f>
        <v>0</v>
      </c>
      <c r="AO1259" s="13"/>
      <c r="AP1259" s="13"/>
      <c r="AQ1259" s="19" t="str">
        <f t="shared" si="80"/>
        <v/>
      </c>
      <c r="AU1259" s="19" t="str">
        <f t="shared" si="81"/>
        <v/>
      </c>
    </row>
    <row r="1260" spans="3:47" ht="25.05" customHeight="1">
      <c r="C1260" s="17" t="str">
        <f>IF($A1260="","",IF(VLOOKUP($A1260,Spiele!$A$2:$D$16,3,FALSE)=$B1260,"H","G"))</f>
        <v/>
      </c>
      <c r="D1260" s="17" t="str">
        <f>IF($B1260="","",IF(VLOOKUP($A1260,Spiele!$A$2:$F$16,3,FALSE)=$B1260,VLOOKUP($A1260,Spiele!$A$2:$F$16,4,FALSE),VLOOKUP($A1260,Spiele!$A$2:$F$16,3,FALSE)))</f>
        <v/>
      </c>
      <c r="E1260" s="18">
        <f>IF(Abschlüsse[[#This Row],[Ergeb]]="ET",0,COUNTIFS($A$2:$A1260,$A1260,$B$2:$B1260,$B1260,$L$2:$L1260,"&lt;&gt;ET"))</f>
        <v>0</v>
      </c>
      <c r="F1260" s="11"/>
      <c r="G1260" s="12"/>
      <c r="H1260" s="18">
        <f>COUNTIFS('Rote Karten'!$A$2:$A$4,$A1260,'Rote Karten'!$D$2:$D$4,"&lt;&gt;"&amp;$B1260,'Rote Karten'!$B$2:$B$4,"&lt;"&amp;$F1260,'Rote Karten'!$C$2:$C$4,"&lt;="&amp;$G1260)-COUNTIFS('Rote Karten'!$A$2:$A$4,$A1260,'Rote Karten'!$D$2:$D$4,$B1260,'Rote Karten'!$B$2:$B$4,"&lt;"&amp;$F1260,'Rote Karten'!$C$2:$C$4,"&lt;="&amp;$G1260)</f>
        <v>0</v>
      </c>
      <c r="I1260" s="17" t="str">
        <f>IF(OR($L1260="Tor",$L1260="ET"),_xlfn.IFNA(IF(VLOOKUP($A1260,Spiele!$A$2:$C$16,3,FALSE)=$B1260,COUNTIFS($L$2:$L1260,"Tor",$B$2:$B1260,$B1260,$A$2:$A1260,$A1260)+COUNTIFS($L$2:$L1260,"ET",$B$2:$B1260,$B1260,$A$2:$A1260,$A1260)&amp;":"&amp;COUNTIFS($L$2:$L1260,"Tor",$B$2:$B1260,"&lt;&gt;"&amp;$B1260,$A$2:$A1260,$A1260)+COUNTIFS($L$2:$L1260,"ET",$B$2:$B1260,"&lt;&gt;"&amp;$B1260,$A$2:$A1260,$A1260),COUNTIFS($L$2:$L1260,"Tor",$B$2:$B1260,"&lt;&gt;"&amp;$B1260,$A$2:$A1260,$A1260)+COUNTIFS($L$2:$L1260,"ET",$B$2:$B1260,"&lt;&gt;"&amp;$B1260,$A$2:$A1260,$A1260)&amp;":"&amp;COUNTIFS($L$2:$L1260,"Tor",$B$2:$B1260,$B1260,$A$2:$A1260,$A1260)+COUNTIFS($L$2:$L1260,"ET",$B$2:$B1260,$B1260,$A$2:$A1260,$A1260)),""),"")</f>
        <v/>
      </c>
      <c r="J1260" s="18" t="str">
        <f>_xlfn.IFNA(IF(VLOOKUP($A1260,Spiele!$A$2:$D$16,3,FALSE)=$B1260,(COUNTIFS($L$1:$L1259,"Tor",$B$1:$B1259,$B1260,$A$1:$A1259,$A1260)+COUNTIFS($L$1:$L1259,"ET",$B$1:$B1259,$B1260,$A$1:$A1259,$A1260))-(COUNTIFS($L$1:$L1259,"Tor",$B$1:$B1259,"&lt;&gt;"&amp;$B1260,$A$1:$A1259,$A1260)+COUNTIFS($L$1:$L1259,"ET",$B$1:$B1259,"&lt;&gt;"&amp;$B1260,$A$1:$A1259,$A1260)),(COUNTIFS($L$1:$L1259,"Tor",$B$1:$B1259,$B1260,$A$1:$A1259,$A1260)+COUNTIFS($L$1:$L1259,"ET",$B$1:$B1259,$B1260,$A$1:$A1259,$A1260))-(COUNTIFS($L$1:$L1259,"Tor",$B$1:$B1259,"&lt;&gt;"&amp;$B1260,$A$1:$A1259,$A1260)+COUNTIFS($L$1:$L1259,"ET",$B$1:$B1259,"&lt;&gt;"&amp;$B1260,$A$1:$A1259,$A1260))),"")</f>
        <v/>
      </c>
      <c r="O1260" s="17"/>
      <c r="AC1260" s="14"/>
      <c r="AD1260" s="14"/>
      <c r="AE1260" s="18"/>
      <c r="AH1260" s="19">
        <f t="shared" si="78"/>
        <v>0</v>
      </c>
      <c r="AI1260" s="19">
        <f t="shared" si="79"/>
        <v>180</v>
      </c>
      <c r="AM1260" s="19">
        <f>IF(Abschlüsse[[#This Row],[Ergeb]]="ET","",SQRT(($AF1260-$AK1260)^2+($AG1260-$AL1260)^2))</f>
        <v>0</v>
      </c>
      <c r="AO1260" s="13"/>
      <c r="AP1260" s="13"/>
      <c r="AQ1260" s="19" t="str">
        <f t="shared" si="80"/>
        <v/>
      </c>
      <c r="AU1260" s="19" t="str">
        <f t="shared" si="81"/>
        <v/>
      </c>
    </row>
    <row r="1261" spans="3:47" ht="25.05" customHeight="1">
      <c r="C1261" s="17" t="str">
        <f>IF($A1261="","",IF(VLOOKUP($A1261,Spiele!$A$2:$D$16,3,FALSE)=$B1261,"H","G"))</f>
        <v/>
      </c>
      <c r="D1261" s="17" t="str">
        <f>IF($B1261="","",IF(VLOOKUP($A1261,Spiele!$A$2:$F$16,3,FALSE)=$B1261,VLOOKUP($A1261,Spiele!$A$2:$F$16,4,FALSE),VLOOKUP($A1261,Spiele!$A$2:$F$16,3,FALSE)))</f>
        <v/>
      </c>
      <c r="E1261" s="18">
        <f>IF(Abschlüsse[[#This Row],[Ergeb]]="ET",0,COUNTIFS($A$2:$A1261,$A1261,$B$2:$B1261,$B1261,$L$2:$L1261,"&lt;&gt;ET"))</f>
        <v>0</v>
      </c>
      <c r="F1261" s="11"/>
      <c r="G1261" s="12"/>
      <c r="H1261" s="18">
        <f>COUNTIFS('Rote Karten'!$A$2:$A$4,$A1261,'Rote Karten'!$D$2:$D$4,"&lt;&gt;"&amp;$B1261,'Rote Karten'!$B$2:$B$4,"&lt;"&amp;$F1261,'Rote Karten'!$C$2:$C$4,"&lt;="&amp;$G1261)-COUNTIFS('Rote Karten'!$A$2:$A$4,$A1261,'Rote Karten'!$D$2:$D$4,$B1261,'Rote Karten'!$B$2:$B$4,"&lt;"&amp;$F1261,'Rote Karten'!$C$2:$C$4,"&lt;="&amp;$G1261)</f>
        <v>0</v>
      </c>
      <c r="I1261" s="17" t="str">
        <f>IF(OR($L1261="Tor",$L1261="ET"),_xlfn.IFNA(IF(VLOOKUP($A1261,Spiele!$A$2:$C$16,3,FALSE)=$B1261,COUNTIFS($L$2:$L1261,"Tor",$B$2:$B1261,$B1261,$A$2:$A1261,$A1261)+COUNTIFS($L$2:$L1261,"ET",$B$2:$B1261,$B1261,$A$2:$A1261,$A1261)&amp;":"&amp;COUNTIFS($L$2:$L1261,"Tor",$B$2:$B1261,"&lt;&gt;"&amp;$B1261,$A$2:$A1261,$A1261)+COUNTIFS($L$2:$L1261,"ET",$B$2:$B1261,"&lt;&gt;"&amp;$B1261,$A$2:$A1261,$A1261),COUNTIFS($L$2:$L1261,"Tor",$B$2:$B1261,"&lt;&gt;"&amp;$B1261,$A$2:$A1261,$A1261)+COUNTIFS($L$2:$L1261,"ET",$B$2:$B1261,"&lt;&gt;"&amp;$B1261,$A$2:$A1261,$A1261)&amp;":"&amp;COUNTIFS($L$2:$L1261,"Tor",$B$2:$B1261,$B1261,$A$2:$A1261,$A1261)+COUNTIFS($L$2:$L1261,"ET",$B$2:$B1261,$B1261,$A$2:$A1261,$A1261)),""),"")</f>
        <v/>
      </c>
      <c r="J1261" s="18" t="str">
        <f>_xlfn.IFNA(IF(VLOOKUP($A1261,Spiele!$A$2:$D$16,3,FALSE)=$B1261,(COUNTIFS($L$1:$L1260,"Tor",$B$1:$B1260,$B1261,$A$1:$A1260,$A1261)+COUNTIFS($L$1:$L1260,"ET",$B$1:$B1260,$B1261,$A$1:$A1260,$A1261))-(COUNTIFS($L$1:$L1260,"Tor",$B$1:$B1260,"&lt;&gt;"&amp;$B1261,$A$1:$A1260,$A1261)+COUNTIFS($L$1:$L1260,"ET",$B$1:$B1260,"&lt;&gt;"&amp;$B1261,$A$1:$A1260,$A1261)),(COUNTIFS($L$1:$L1260,"Tor",$B$1:$B1260,$B1261,$A$1:$A1260,$A1261)+COUNTIFS($L$1:$L1260,"ET",$B$1:$B1260,$B1261,$A$1:$A1260,$A1261))-(COUNTIFS($L$1:$L1260,"Tor",$B$1:$B1260,"&lt;&gt;"&amp;$B1261,$A$1:$A1260,$A1261)+COUNTIFS($L$1:$L1260,"ET",$B$1:$B1260,"&lt;&gt;"&amp;$B1261,$A$1:$A1260,$A1261))),"")</f>
        <v/>
      </c>
      <c r="O1261" s="17"/>
      <c r="AC1261" s="14"/>
      <c r="AD1261" s="14"/>
      <c r="AE1261" s="18"/>
      <c r="AH1261" s="19">
        <f t="shared" si="78"/>
        <v>0</v>
      </c>
      <c r="AI1261" s="19">
        <f t="shared" si="79"/>
        <v>180</v>
      </c>
      <c r="AM1261" s="19">
        <f>IF(Abschlüsse[[#This Row],[Ergeb]]="ET","",SQRT(($AF1261-$AK1261)^2+($AG1261-$AL1261)^2))</f>
        <v>0</v>
      </c>
      <c r="AO1261" s="13"/>
      <c r="AP1261" s="13"/>
      <c r="AQ1261" s="19" t="str">
        <f t="shared" si="80"/>
        <v/>
      </c>
      <c r="AU1261" s="19" t="str">
        <f t="shared" si="81"/>
        <v/>
      </c>
    </row>
    <row r="1262" spans="3:47" ht="25.05" customHeight="1">
      <c r="C1262" s="17" t="str">
        <f>IF($A1262="","",IF(VLOOKUP($A1262,Spiele!$A$2:$D$16,3,FALSE)=$B1262,"H","G"))</f>
        <v/>
      </c>
      <c r="D1262" s="17" t="str">
        <f>IF($B1262="","",IF(VLOOKUP($A1262,Spiele!$A$2:$F$16,3,FALSE)=$B1262,VLOOKUP($A1262,Spiele!$A$2:$F$16,4,FALSE),VLOOKUP($A1262,Spiele!$A$2:$F$16,3,FALSE)))</f>
        <v/>
      </c>
      <c r="E1262" s="18">
        <f>IF(Abschlüsse[[#This Row],[Ergeb]]="ET",0,COUNTIFS($A$2:$A1262,$A1262,$B$2:$B1262,$B1262,$L$2:$L1262,"&lt;&gt;ET"))</f>
        <v>0</v>
      </c>
      <c r="F1262" s="11"/>
      <c r="G1262" s="12"/>
      <c r="H1262" s="18">
        <f>COUNTIFS('Rote Karten'!$A$2:$A$4,$A1262,'Rote Karten'!$D$2:$D$4,"&lt;&gt;"&amp;$B1262,'Rote Karten'!$B$2:$B$4,"&lt;"&amp;$F1262,'Rote Karten'!$C$2:$C$4,"&lt;="&amp;$G1262)-COUNTIFS('Rote Karten'!$A$2:$A$4,$A1262,'Rote Karten'!$D$2:$D$4,$B1262,'Rote Karten'!$B$2:$B$4,"&lt;"&amp;$F1262,'Rote Karten'!$C$2:$C$4,"&lt;="&amp;$G1262)</f>
        <v>0</v>
      </c>
      <c r="I1262" s="17" t="str">
        <f>IF(OR($L1262="Tor",$L1262="ET"),_xlfn.IFNA(IF(VLOOKUP($A1262,Spiele!$A$2:$C$16,3,FALSE)=$B1262,COUNTIFS($L$2:$L1262,"Tor",$B$2:$B1262,$B1262,$A$2:$A1262,$A1262)+COUNTIFS($L$2:$L1262,"ET",$B$2:$B1262,$B1262,$A$2:$A1262,$A1262)&amp;":"&amp;COUNTIFS($L$2:$L1262,"Tor",$B$2:$B1262,"&lt;&gt;"&amp;$B1262,$A$2:$A1262,$A1262)+COUNTIFS($L$2:$L1262,"ET",$B$2:$B1262,"&lt;&gt;"&amp;$B1262,$A$2:$A1262,$A1262),COUNTIFS($L$2:$L1262,"Tor",$B$2:$B1262,"&lt;&gt;"&amp;$B1262,$A$2:$A1262,$A1262)+COUNTIFS($L$2:$L1262,"ET",$B$2:$B1262,"&lt;&gt;"&amp;$B1262,$A$2:$A1262,$A1262)&amp;":"&amp;COUNTIFS($L$2:$L1262,"Tor",$B$2:$B1262,$B1262,$A$2:$A1262,$A1262)+COUNTIFS($L$2:$L1262,"ET",$B$2:$B1262,$B1262,$A$2:$A1262,$A1262)),""),"")</f>
        <v/>
      </c>
      <c r="J1262" s="18" t="str">
        <f>_xlfn.IFNA(IF(VLOOKUP($A1262,Spiele!$A$2:$D$16,3,FALSE)=$B1262,(COUNTIFS($L$1:$L1261,"Tor",$B$1:$B1261,$B1262,$A$1:$A1261,$A1262)+COUNTIFS($L$1:$L1261,"ET",$B$1:$B1261,$B1262,$A$1:$A1261,$A1262))-(COUNTIFS($L$1:$L1261,"Tor",$B$1:$B1261,"&lt;&gt;"&amp;$B1262,$A$1:$A1261,$A1262)+COUNTIFS($L$1:$L1261,"ET",$B$1:$B1261,"&lt;&gt;"&amp;$B1262,$A$1:$A1261,$A1262)),(COUNTIFS($L$1:$L1261,"Tor",$B$1:$B1261,$B1262,$A$1:$A1261,$A1262)+COUNTIFS($L$1:$L1261,"ET",$B$1:$B1261,$B1262,$A$1:$A1261,$A1262))-(COUNTIFS($L$1:$L1261,"Tor",$B$1:$B1261,"&lt;&gt;"&amp;$B1262,$A$1:$A1261,$A1262)+COUNTIFS($L$1:$L1261,"ET",$B$1:$B1261,"&lt;&gt;"&amp;$B1262,$A$1:$A1261,$A1262))),"")</f>
        <v/>
      </c>
      <c r="O1262" s="17"/>
      <c r="AC1262" s="14"/>
      <c r="AD1262" s="14"/>
      <c r="AE1262" s="18"/>
      <c r="AH1262" s="19">
        <f t="shared" si="78"/>
        <v>0</v>
      </c>
      <c r="AI1262" s="19">
        <f t="shared" si="79"/>
        <v>180</v>
      </c>
      <c r="AM1262" s="19">
        <f>IF(Abschlüsse[[#This Row],[Ergeb]]="ET","",SQRT(($AF1262-$AK1262)^2+($AG1262-$AL1262)^2))</f>
        <v>0</v>
      </c>
      <c r="AO1262" s="13"/>
      <c r="AP1262" s="13"/>
      <c r="AQ1262" s="19" t="str">
        <f t="shared" si="80"/>
        <v/>
      </c>
      <c r="AU1262" s="19" t="str">
        <f t="shared" si="81"/>
        <v/>
      </c>
    </row>
    <row r="1263" spans="3:47" ht="25.05" customHeight="1">
      <c r="C1263" s="17" t="str">
        <f>IF($A1263="","",IF(VLOOKUP($A1263,Spiele!$A$2:$D$16,3,FALSE)=$B1263,"H","G"))</f>
        <v/>
      </c>
      <c r="D1263" s="17" t="str">
        <f>IF($B1263="","",IF(VLOOKUP($A1263,Spiele!$A$2:$F$16,3,FALSE)=$B1263,VLOOKUP($A1263,Spiele!$A$2:$F$16,4,FALSE),VLOOKUP($A1263,Spiele!$A$2:$F$16,3,FALSE)))</f>
        <v/>
      </c>
      <c r="E1263" s="18">
        <f>IF(Abschlüsse[[#This Row],[Ergeb]]="ET",0,COUNTIFS($A$2:$A1263,$A1263,$B$2:$B1263,$B1263,$L$2:$L1263,"&lt;&gt;ET"))</f>
        <v>0</v>
      </c>
      <c r="F1263" s="11"/>
      <c r="G1263" s="12"/>
      <c r="H1263" s="18">
        <f>COUNTIFS('Rote Karten'!$A$2:$A$4,$A1263,'Rote Karten'!$D$2:$D$4,"&lt;&gt;"&amp;$B1263,'Rote Karten'!$B$2:$B$4,"&lt;"&amp;$F1263,'Rote Karten'!$C$2:$C$4,"&lt;="&amp;$G1263)-COUNTIFS('Rote Karten'!$A$2:$A$4,$A1263,'Rote Karten'!$D$2:$D$4,$B1263,'Rote Karten'!$B$2:$B$4,"&lt;"&amp;$F1263,'Rote Karten'!$C$2:$C$4,"&lt;="&amp;$G1263)</f>
        <v>0</v>
      </c>
      <c r="I1263" s="17" t="str">
        <f>IF(OR($L1263="Tor",$L1263="ET"),_xlfn.IFNA(IF(VLOOKUP($A1263,Spiele!$A$2:$C$16,3,FALSE)=$B1263,COUNTIFS($L$2:$L1263,"Tor",$B$2:$B1263,$B1263,$A$2:$A1263,$A1263)+COUNTIFS($L$2:$L1263,"ET",$B$2:$B1263,$B1263,$A$2:$A1263,$A1263)&amp;":"&amp;COUNTIFS($L$2:$L1263,"Tor",$B$2:$B1263,"&lt;&gt;"&amp;$B1263,$A$2:$A1263,$A1263)+COUNTIFS($L$2:$L1263,"ET",$B$2:$B1263,"&lt;&gt;"&amp;$B1263,$A$2:$A1263,$A1263),COUNTIFS($L$2:$L1263,"Tor",$B$2:$B1263,"&lt;&gt;"&amp;$B1263,$A$2:$A1263,$A1263)+COUNTIFS($L$2:$L1263,"ET",$B$2:$B1263,"&lt;&gt;"&amp;$B1263,$A$2:$A1263,$A1263)&amp;":"&amp;COUNTIFS($L$2:$L1263,"Tor",$B$2:$B1263,$B1263,$A$2:$A1263,$A1263)+COUNTIFS($L$2:$L1263,"ET",$B$2:$B1263,$B1263,$A$2:$A1263,$A1263)),""),"")</f>
        <v/>
      </c>
      <c r="J1263" s="18" t="str">
        <f>_xlfn.IFNA(IF(VLOOKUP($A1263,Spiele!$A$2:$D$16,3,FALSE)=$B1263,(COUNTIFS($L$1:$L1262,"Tor",$B$1:$B1262,$B1263,$A$1:$A1262,$A1263)+COUNTIFS($L$1:$L1262,"ET",$B$1:$B1262,$B1263,$A$1:$A1262,$A1263))-(COUNTIFS($L$1:$L1262,"Tor",$B$1:$B1262,"&lt;&gt;"&amp;$B1263,$A$1:$A1262,$A1263)+COUNTIFS($L$1:$L1262,"ET",$B$1:$B1262,"&lt;&gt;"&amp;$B1263,$A$1:$A1262,$A1263)),(COUNTIFS($L$1:$L1262,"Tor",$B$1:$B1262,$B1263,$A$1:$A1262,$A1263)+COUNTIFS($L$1:$L1262,"ET",$B$1:$B1262,$B1263,$A$1:$A1262,$A1263))-(COUNTIFS($L$1:$L1262,"Tor",$B$1:$B1262,"&lt;&gt;"&amp;$B1263,$A$1:$A1262,$A1263)+COUNTIFS($L$1:$L1262,"ET",$B$1:$B1262,"&lt;&gt;"&amp;$B1263,$A$1:$A1262,$A1263))),"")</f>
        <v/>
      </c>
      <c r="O1263" s="17"/>
      <c r="AC1263" s="14"/>
      <c r="AD1263" s="14"/>
      <c r="AE1263" s="18"/>
      <c r="AH1263" s="19">
        <f t="shared" si="78"/>
        <v>0</v>
      </c>
      <c r="AI1263" s="19">
        <f t="shared" si="79"/>
        <v>180</v>
      </c>
      <c r="AM1263" s="19">
        <f>IF(Abschlüsse[[#This Row],[Ergeb]]="ET","",SQRT(($AF1263-$AK1263)^2+($AG1263-$AL1263)^2))</f>
        <v>0</v>
      </c>
      <c r="AO1263" s="13"/>
      <c r="AP1263" s="13"/>
      <c r="AQ1263" s="19" t="str">
        <f t="shared" si="80"/>
        <v/>
      </c>
      <c r="AU1263" s="19" t="str">
        <f t="shared" si="81"/>
        <v/>
      </c>
    </row>
    <row r="1264" spans="3:47" ht="25.05" customHeight="1">
      <c r="C1264" s="17" t="str">
        <f>IF($A1264="","",IF(VLOOKUP($A1264,Spiele!$A$2:$D$16,3,FALSE)=$B1264,"H","G"))</f>
        <v/>
      </c>
      <c r="D1264" s="17" t="str">
        <f>IF($B1264="","",IF(VLOOKUP($A1264,Spiele!$A$2:$F$16,3,FALSE)=$B1264,VLOOKUP($A1264,Spiele!$A$2:$F$16,4,FALSE),VLOOKUP($A1264,Spiele!$A$2:$F$16,3,FALSE)))</f>
        <v/>
      </c>
      <c r="E1264" s="18">
        <f>IF(Abschlüsse[[#This Row],[Ergeb]]="ET",0,COUNTIFS($A$2:$A1264,$A1264,$B$2:$B1264,$B1264,$L$2:$L1264,"&lt;&gt;ET"))</f>
        <v>0</v>
      </c>
      <c r="F1264" s="11"/>
      <c r="G1264" s="12"/>
      <c r="H1264" s="18">
        <f>COUNTIFS('Rote Karten'!$A$2:$A$4,$A1264,'Rote Karten'!$D$2:$D$4,"&lt;&gt;"&amp;$B1264,'Rote Karten'!$B$2:$B$4,"&lt;"&amp;$F1264,'Rote Karten'!$C$2:$C$4,"&lt;="&amp;$G1264)-COUNTIFS('Rote Karten'!$A$2:$A$4,$A1264,'Rote Karten'!$D$2:$D$4,$B1264,'Rote Karten'!$B$2:$B$4,"&lt;"&amp;$F1264,'Rote Karten'!$C$2:$C$4,"&lt;="&amp;$G1264)</f>
        <v>0</v>
      </c>
      <c r="I1264" s="17" t="str">
        <f>IF(OR($L1264="Tor",$L1264="ET"),_xlfn.IFNA(IF(VLOOKUP($A1264,Spiele!$A$2:$C$16,3,FALSE)=$B1264,COUNTIFS($L$2:$L1264,"Tor",$B$2:$B1264,$B1264,$A$2:$A1264,$A1264)+COUNTIFS($L$2:$L1264,"ET",$B$2:$B1264,$B1264,$A$2:$A1264,$A1264)&amp;":"&amp;COUNTIFS($L$2:$L1264,"Tor",$B$2:$B1264,"&lt;&gt;"&amp;$B1264,$A$2:$A1264,$A1264)+COUNTIFS($L$2:$L1264,"ET",$B$2:$B1264,"&lt;&gt;"&amp;$B1264,$A$2:$A1264,$A1264),COUNTIFS($L$2:$L1264,"Tor",$B$2:$B1264,"&lt;&gt;"&amp;$B1264,$A$2:$A1264,$A1264)+COUNTIFS($L$2:$L1264,"ET",$B$2:$B1264,"&lt;&gt;"&amp;$B1264,$A$2:$A1264,$A1264)&amp;":"&amp;COUNTIFS($L$2:$L1264,"Tor",$B$2:$B1264,$B1264,$A$2:$A1264,$A1264)+COUNTIFS($L$2:$L1264,"ET",$B$2:$B1264,$B1264,$A$2:$A1264,$A1264)),""),"")</f>
        <v/>
      </c>
      <c r="J1264" s="18" t="str">
        <f>_xlfn.IFNA(IF(VLOOKUP($A1264,Spiele!$A$2:$D$16,3,FALSE)=$B1264,(COUNTIFS($L$1:$L1263,"Tor",$B$1:$B1263,$B1264,$A$1:$A1263,$A1264)+COUNTIFS($L$1:$L1263,"ET",$B$1:$B1263,$B1264,$A$1:$A1263,$A1264))-(COUNTIFS($L$1:$L1263,"Tor",$B$1:$B1263,"&lt;&gt;"&amp;$B1264,$A$1:$A1263,$A1264)+COUNTIFS($L$1:$L1263,"ET",$B$1:$B1263,"&lt;&gt;"&amp;$B1264,$A$1:$A1263,$A1264)),(COUNTIFS($L$1:$L1263,"Tor",$B$1:$B1263,$B1264,$A$1:$A1263,$A1264)+COUNTIFS($L$1:$L1263,"ET",$B$1:$B1263,$B1264,$A$1:$A1263,$A1264))-(COUNTIFS($L$1:$L1263,"Tor",$B$1:$B1263,"&lt;&gt;"&amp;$B1264,$A$1:$A1263,$A1264)+COUNTIFS($L$1:$L1263,"ET",$B$1:$B1263,"&lt;&gt;"&amp;$B1264,$A$1:$A1263,$A1264))),"")</f>
        <v/>
      </c>
      <c r="O1264" s="17"/>
      <c r="AC1264" s="14"/>
      <c r="AD1264" s="14"/>
      <c r="AE1264" s="18"/>
      <c r="AH1264" s="19">
        <f t="shared" si="78"/>
        <v>0</v>
      </c>
      <c r="AI1264" s="19">
        <f t="shared" si="79"/>
        <v>180</v>
      </c>
      <c r="AM1264" s="19">
        <f>IF(Abschlüsse[[#This Row],[Ergeb]]="ET","",SQRT(($AF1264-$AK1264)^2+($AG1264-$AL1264)^2))</f>
        <v>0</v>
      </c>
      <c r="AO1264" s="13"/>
      <c r="AP1264" s="13"/>
      <c r="AQ1264" s="19" t="str">
        <f t="shared" si="80"/>
        <v/>
      </c>
      <c r="AU1264" s="19" t="str">
        <f t="shared" si="81"/>
        <v/>
      </c>
    </row>
    <row r="1265" spans="3:47" ht="25.05" customHeight="1">
      <c r="C1265" s="17" t="str">
        <f>IF($A1265="","",IF(VLOOKUP($A1265,Spiele!$A$2:$D$16,3,FALSE)=$B1265,"H","G"))</f>
        <v/>
      </c>
      <c r="D1265" s="17" t="str">
        <f>IF($B1265="","",IF(VLOOKUP($A1265,Spiele!$A$2:$F$16,3,FALSE)=$B1265,VLOOKUP($A1265,Spiele!$A$2:$F$16,4,FALSE),VLOOKUP($A1265,Spiele!$A$2:$F$16,3,FALSE)))</f>
        <v/>
      </c>
      <c r="E1265" s="18">
        <f>IF(Abschlüsse[[#This Row],[Ergeb]]="ET",0,COUNTIFS($A$2:$A1265,$A1265,$B$2:$B1265,$B1265,$L$2:$L1265,"&lt;&gt;ET"))</f>
        <v>0</v>
      </c>
      <c r="F1265" s="11"/>
      <c r="G1265" s="12"/>
      <c r="H1265" s="18">
        <f>COUNTIFS('Rote Karten'!$A$2:$A$4,$A1265,'Rote Karten'!$D$2:$D$4,"&lt;&gt;"&amp;$B1265,'Rote Karten'!$B$2:$B$4,"&lt;"&amp;$F1265,'Rote Karten'!$C$2:$C$4,"&lt;="&amp;$G1265)-COUNTIFS('Rote Karten'!$A$2:$A$4,$A1265,'Rote Karten'!$D$2:$D$4,$B1265,'Rote Karten'!$B$2:$B$4,"&lt;"&amp;$F1265,'Rote Karten'!$C$2:$C$4,"&lt;="&amp;$G1265)</f>
        <v>0</v>
      </c>
      <c r="I1265" s="17" t="str">
        <f>IF(OR($L1265="Tor",$L1265="ET"),_xlfn.IFNA(IF(VLOOKUP($A1265,Spiele!$A$2:$C$16,3,FALSE)=$B1265,COUNTIFS($L$2:$L1265,"Tor",$B$2:$B1265,$B1265,$A$2:$A1265,$A1265)+COUNTIFS($L$2:$L1265,"ET",$B$2:$B1265,$B1265,$A$2:$A1265,$A1265)&amp;":"&amp;COUNTIFS($L$2:$L1265,"Tor",$B$2:$B1265,"&lt;&gt;"&amp;$B1265,$A$2:$A1265,$A1265)+COUNTIFS($L$2:$L1265,"ET",$B$2:$B1265,"&lt;&gt;"&amp;$B1265,$A$2:$A1265,$A1265),COUNTIFS($L$2:$L1265,"Tor",$B$2:$B1265,"&lt;&gt;"&amp;$B1265,$A$2:$A1265,$A1265)+COUNTIFS($L$2:$L1265,"ET",$B$2:$B1265,"&lt;&gt;"&amp;$B1265,$A$2:$A1265,$A1265)&amp;":"&amp;COUNTIFS($L$2:$L1265,"Tor",$B$2:$B1265,$B1265,$A$2:$A1265,$A1265)+COUNTIFS($L$2:$L1265,"ET",$B$2:$B1265,$B1265,$A$2:$A1265,$A1265)),""),"")</f>
        <v/>
      </c>
      <c r="J1265" s="18" t="str">
        <f>_xlfn.IFNA(IF(VLOOKUP($A1265,Spiele!$A$2:$D$16,3,FALSE)=$B1265,(COUNTIFS($L$1:$L1264,"Tor",$B$1:$B1264,$B1265,$A$1:$A1264,$A1265)+COUNTIFS($L$1:$L1264,"ET",$B$1:$B1264,$B1265,$A$1:$A1264,$A1265))-(COUNTIFS($L$1:$L1264,"Tor",$B$1:$B1264,"&lt;&gt;"&amp;$B1265,$A$1:$A1264,$A1265)+COUNTIFS($L$1:$L1264,"ET",$B$1:$B1264,"&lt;&gt;"&amp;$B1265,$A$1:$A1264,$A1265)),(COUNTIFS($L$1:$L1264,"Tor",$B$1:$B1264,$B1265,$A$1:$A1264,$A1265)+COUNTIFS($L$1:$L1264,"ET",$B$1:$B1264,$B1265,$A$1:$A1264,$A1265))-(COUNTIFS($L$1:$L1264,"Tor",$B$1:$B1264,"&lt;&gt;"&amp;$B1265,$A$1:$A1264,$A1265)+COUNTIFS($L$1:$L1264,"ET",$B$1:$B1264,"&lt;&gt;"&amp;$B1265,$A$1:$A1264,$A1265))),"")</f>
        <v/>
      </c>
      <c r="L1265" s="18"/>
      <c r="M1265" s="3"/>
      <c r="O1265" s="17"/>
      <c r="AA1265" s="22"/>
      <c r="AB1265" s="18"/>
      <c r="AC1265" s="14"/>
      <c r="AD1265" s="14"/>
      <c r="AE1265" s="18"/>
      <c r="AH1265" s="19">
        <f t="shared" si="78"/>
        <v>0</v>
      </c>
      <c r="AI1265" s="19">
        <f t="shared" si="79"/>
        <v>180</v>
      </c>
      <c r="AJ1265" s="3"/>
      <c r="AM1265" s="19">
        <f>IF(Abschlüsse[[#This Row],[Ergeb]]="ET","",SQRT(($AF1265-$AK1265)^2+($AG1265-$AL1265)^2))</f>
        <v>0</v>
      </c>
      <c r="AO1265" s="13"/>
      <c r="AP1265" s="13"/>
      <c r="AQ1265" s="19" t="str">
        <f t="shared" si="80"/>
        <v/>
      </c>
      <c r="AU1265" s="19" t="str">
        <f t="shared" si="81"/>
        <v/>
      </c>
    </row>
    <row r="1266" spans="3:47" ht="25.05" customHeight="1">
      <c r="C1266" s="17" t="str">
        <f>IF($A1266="","",IF(VLOOKUP($A1266,Spiele!$A$2:$D$16,3,FALSE)=$B1266,"H","G"))</f>
        <v/>
      </c>
      <c r="D1266" s="17" t="str">
        <f>IF($B1266="","",IF(VLOOKUP($A1266,Spiele!$A$2:$F$16,3,FALSE)=$B1266,VLOOKUP($A1266,Spiele!$A$2:$F$16,4,FALSE),VLOOKUP($A1266,Spiele!$A$2:$F$16,3,FALSE)))</f>
        <v/>
      </c>
      <c r="E1266" s="18">
        <f>IF(Abschlüsse[[#This Row],[Ergeb]]="ET",0,COUNTIFS($A$2:$A1266,$A1266,$B$2:$B1266,$B1266,$L$2:$L1266,"&lt;&gt;ET"))</f>
        <v>0</v>
      </c>
      <c r="F1266" s="11"/>
      <c r="G1266" s="12"/>
      <c r="H1266" s="18">
        <f>COUNTIFS('Rote Karten'!$A$2:$A$4,$A1266,'Rote Karten'!$D$2:$D$4,"&lt;&gt;"&amp;$B1266,'Rote Karten'!$B$2:$B$4,"&lt;"&amp;$F1266,'Rote Karten'!$C$2:$C$4,"&lt;="&amp;$G1266)-COUNTIFS('Rote Karten'!$A$2:$A$4,$A1266,'Rote Karten'!$D$2:$D$4,$B1266,'Rote Karten'!$B$2:$B$4,"&lt;"&amp;$F1266,'Rote Karten'!$C$2:$C$4,"&lt;="&amp;$G1266)</f>
        <v>0</v>
      </c>
      <c r="I1266" s="17" t="str">
        <f>IF(OR($L1266="Tor",$L1266="ET"),_xlfn.IFNA(IF(VLOOKUP($A1266,Spiele!$A$2:$C$16,3,FALSE)=$B1266,COUNTIFS($L$2:$L1266,"Tor",$B$2:$B1266,$B1266,$A$2:$A1266,$A1266)+COUNTIFS($L$2:$L1266,"ET",$B$2:$B1266,$B1266,$A$2:$A1266,$A1266)&amp;":"&amp;COUNTIFS($L$2:$L1266,"Tor",$B$2:$B1266,"&lt;&gt;"&amp;$B1266,$A$2:$A1266,$A1266)+COUNTIFS($L$2:$L1266,"ET",$B$2:$B1266,"&lt;&gt;"&amp;$B1266,$A$2:$A1266,$A1266),COUNTIFS($L$2:$L1266,"Tor",$B$2:$B1266,"&lt;&gt;"&amp;$B1266,$A$2:$A1266,$A1266)+COUNTIFS($L$2:$L1266,"ET",$B$2:$B1266,"&lt;&gt;"&amp;$B1266,$A$2:$A1266,$A1266)&amp;":"&amp;COUNTIFS($L$2:$L1266,"Tor",$B$2:$B1266,$B1266,$A$2:$A1266,$A1266)+COUNTIFS($L$2:$L1266,"ET",$B$2:$B1266,$B1266,$A$2:$A1266,$A1266)),""),"")</f>
        <v/>
      </c>
      <c r="J1266" s="18" t="str">
        <f>_xlfn.IFNA(IF(VLOOKUP($A1266,Spiele!$A$2:$D$16,3,FALSE)=$B1266,(COUNTIFS($L$1:$L1265,"Tor",$B$1:$B1265,$B1266,$A$1:$A1265,$A1266)+COUNTIFS($L$1:$L1265,"ET",$B$1:$B1265,$B1266,$A$1:$A1265,$A1266))-(COUNTIFS($L$1:$L1265,"Tor",$B$1:$B1265,"&lt;&gt;"&amp;$B1266,$A$1:$A1265,$A1266)+COUNTIFS($L$1:$L1265,"ET",$B$1:$B1265,"&lt;&gt;"&amp;$B1266,$A$1:$A1265,$A1266)),(COUNTIFS($L$1:$L1265,"Tor",$B$1:$B1265,$B1266,$A$1:$A1265,$A1266)+COUNTIFS($L$1:$L1265,"ET",$B$1:$B1265,$B1266,$A$1:$A1265,$A1266))-(COUNTIFS($L$1:$L1265,"Tor",$B$1:$B1265,"&lt;&gt;"&amp;$B1266,$A$1:$A1265,$A1266)+COUNTIFS($L$1:$L1265,"ET",$B$1:$B1265,"&lt;&gt;"&amp;$B1266,$A$1:$A1265,$A1266))),"")</f>
        <v/>
      </c>
      <c r="L1266" s="18"/>
      <c r="M1266" s="3"/>
      <c r="O1266" s="17"/>
      <c r="AA1266" s="22"/>
      <c r="AB1266" s="18"/>
      <c r="AC1266" s="14"/>
      <c r="AD1266" s="14"/>
      <c r="AE1266" s="18"/>
      <c r="AH1266" s="19">
        <f t="shared" si="78"/>
        <v>0</v>
      </c>
      <c r="AI1266" s="19">
        <f t="shared" si="79"/>
        <v>180</v>
      </c>
      <c r="AJ1266" s="3"/>
      <c r="AM1266" s="19">
        <f>IF(Abschlüsse[[#This Row],[Ergeb]]="ET","",SQRT(($AF1266-$AK1266)^2+($AG1266-$AL1266)^2))</f>
        <v>0</v>
      </c>
      <c r="AO1266" s="13"/>
      <c r="AP1266" s="13"/>
      <c r="AQ1266" s="19" t="str">
        <f t="shared" si="80"/>
        <v/>
      </c>
      <c r="AU1266" s="19" t="str">
        <f t="shared" si="81"/>
        <v/>
      </c>
    </row>
    <row r="1267" spans="3:47" ht="25.05" customHeight="1">
      <c r="C1267" s="17" t="str">
        <f>IF($A1267="","",IF(VLOOKUP($A1267,Spiele!$A$2:$D$16,3,FALSE)=$B1267,"H","G"))</f>
        <v/>
      </c>
      <c r="D1267" s="17" t="str">
        <f>IF($B1267="","",IF(VLOOKUP($A1267,Spiele!$A$2:$F$16,3,FALSE)=$B1267,VLOOKUP($A1267,Spiele!$A$2:$F$16,4,FALSE),VLOOKUP($A1267,Spiele!$A$2:$F$16,3,FALSE)))</f>
        <v/>
      </c>
      <c r="E1267" s="18">
        <f>IF(Abschlüsse[[#This Row],[Ergeb]]="ET",0,COUNTIFS($A$2:$A1267,$A1267,$B$2:$B1267,$B1267,$L$2:$L1267,"&lt;&gt;ET"))</f>
        <v>0</v>
      </c>
      <c r="F1267" s="11"/>
      <c r="G1267" s="12"/>
      <c r="H1267" s="18">
        <f>COUNTIFS('Rote Karten'!$A$2:$A$4,$A1267,'Rote Karten'!$D$2:$D$4,"&lt;&gt;"&amp;$B1267,'Rote Karten'!$B$2:$B$4,"&lt;"&amp;$F1267,'Rote Karten'!$C$2:$C$4,"&lt;="&amp;$G1267)-COUNTIFS('Rote Karten'!$A$2:$A$4,$A1267,'Rote Karten'!$D$2:$D$4,$B1267,'Rote Karten'!$B$2:$B$4,"&lt;"&amp;$F1267,'Rote Karten'!$C$2:$C$4,"&lt;="&amp;$G1267)</f>
        <v>0</v>
      </c>
      <c r="I1267" s="17" t="str">
        <f>IF(OR($L1267="Tor",$L1267="ET"),_xlfn.IFNA(IF(VLOOKUP($A1267,Spiele!$A$2:$C$16,3,FALSE)=$B1267,COUNTIFS($L$2:$L1267,"Tor",$B$2:$B1267,$B1267,$A$2:$A1267,$A1267)+COUNTIFS($L$2:$L1267,"ET",$B$2:$B1267,$B1267,$A$2:$A1267,$A1267)&amp;":"&amp;COUNTIFS($L$2:$L1267,"Tor",$B$2:$B1267,"&lt;&gt;"&amp;$B1267,$A$2:$A1267,$A1267)+COUNTIFS($L$2:$L1267,"ET",$B$2:$B1267,"&lt;&gt;"&amp;$B1267,$A$2:$A1267,$A1267),COUNTIFS($L$2:$L1267,"Tor",$B$2:$B1267,"&lt;&gt;"&amp;$B1267,$A$2:$A1267,$A1267)+COUNTIFS($L$2:$L1267,"ET",$B$2:$B1267,"&lt;&gt;"&amp;$B1267,$A$2:$A1267,$A1267)&amp;":"&amp;COUNTIFS($L$2:$L1267,"Tor",$B$2:$B1267,$B1267,$A$2:$A1267,$A1267)+COUNTIFS($L$2:$L1267,"ET",$B$2:$B1267,$B1267,$A$2:$A1267,$A1267)),""),"")</f>
        <v/>
      </c>
      <c r="J1267" s="18" t="str">
        <f>_xlfn.IFNA(IF(VLOOKUP($A1267,Spiele!$A$2:$D$16,3,FALSE)=$B1267,(COUNTIFS($L$1:$L1266,"Tor",$B$1:$B1266,$B1267,$A$1:$A1266,$A1267)+COUNTIFS($L$1:$L1266,"ET",$B$1:$B1266,$B1267,$A$1:$A1266,$A1267))-(COUNTIFS($L$1:$L1266,"Tor",$B$1:$B1266,"&lt;&gt;"&amp;$B1267,$A$1:$A1266,$A1267)+COUNTIFS($L$1:$L1266,"ET",$B$1:$B1266,"&lt;&gt;"&amp;$B1267,$A$1:$A1266,$A1267)),(COUNTIFS($L$1:$L1266,"Tor",$B$1:$B1266,$B1267,$A$1:$A1266,$A1267)+COUNTIFS($L$1:$L1266,"ET",$B$1:$B1266,$B1267,$A$1:$A1266,$A1267))-(COUNTIFS($L$1:$L1266,"Tor",$B$1:$B1266,"&lt;&gt;"&amp;$B1267,$A$1:$A1266,$A1267)+COUNTIFS($L$1:$L1266,"ET",$B$1:$B1266,"&lt;&gt;"&amp;$B1267,$A$1:$A1266,$A1267))),"")</f>
        <v/>
      </c>
      <c r="O1267" s="17"/>
      <c r="AC1267" s="14"/>
      <c r="AD1267" s="14"/>
      <c r="AE1267" s="18"/>
      <c r="AH1267" s="19">
        <f t="shared" si="78"/>
        <v>0</v>
      </c>
      <c r="AI1267" s="19">
        <f t="shared" si="79"/>
        <v>180</v>
      </c>
      <c r="AM1267" s="19">
        <f>IF(Abschlüsse[[#This Row],[Ergeb]]="ET","",SQRT(($AF1267-$AK1267)^2+($AG1267-$AL1267)^2))</f>
        <v>0</v>
      </c>
      <c r="AO1267" s="13"/>
      <c r="AP1267" s="13"/>
      <c r="AQ1267" s="19" t="str">
        <f t="shared" si="80"/>
        <v/>
      </c>
      <c r="AU1267" s="19" t="str">
        <f t="shared" si="81"/>
        <v/>
      </c>
    </row>
    <row r="1268" spans="3:47" ht="25.05" customHeight="1">
      <c r="C1268" s="17" t="str">
        <f>IF($A1268="","",IF(VLOOKUP($A1268,Spiele!$A$2:$D$16,3,FALSE)=$B1268,"H","G"))</f>
        <v/>
      </c>
      <c r="D1268" s="17" t="str">
        <f>IF($B1268="","",IF(VLOOKUP($A1268,Spiele!$A$2:$F$16,3,FALSE)=$B1268,VLOOKUP($A1268,Spiele!$A$2:$F$16,4,FALSE),VLOOKUP($A1268,Spiele!$A$2:$F$16,3,FALSE)))</f>
        <v/>
      </c>
      <c r="E1268" s="18">
        <f>IF(Abschlüsse[[#This Row],[Ergeb]]="ET",0,COUNTIFS($A$2:$A1268,$A1268,$B$2:$B1268,$B1268,$L$2:$L1268,"&lt;&gt;ET"))</f>
        <v>0</v>
      </c>
      <c r="F1268" s="11"/>
      <c r="G1268" s="12"/>
      <c r="H1268" s="18">
        <f>COUNTIFS('Rote Karten'!$A$2:$A$4,$A1268,'Rote Karten'!$D$2:$D$4,"&lt;&gt;"&amp;$B1268,'Rote Karten'!$B$2:$B$4,"&lt;"&amp;$F1268,'Rote Karten'!$C$2:$C$4,"&lt;="&amp;$G1268)-COUNTIFS('Rote Karten'!$A$2:$A$4,$A1268,'Rote Karten'!$D$2:$D$4,$B1268,'Rote Karten'!$B$2:$B$4,"&lt;"&amp;$F1268,'Rote Karten'!$C$2:$C$4,"&lt;="&amp;$G1268)</f>
        <v>0</v>
      </c>
      <c r="I1268" s="17" t="str">
        <f>IF(OR($L1268="Tor",$L1268="ET"),_xlfn.IFNA(IF(VLOOKUP($A1268,Spiele!$A$2:$C$16,3,FALSE)=$B1268,COUNTIFS($L$2:$L1268,"Tor",$B$2:$B1268,$B1268,$A$2:$A1268,$A1268)+COUNTIFS($L$2:$L1268,"ET",$B$2:$B1268,$B1268,$A$2:$A1268,$A1268)&amp;":"&amp;COUNTIFS($L$2:$L1268,"Tor",$B$2:$B1268,"&lt;&gt;"&amp;$B1268,$A$2:$A1268,$A1268)+COUNTIFS($L$2:$L1268,"ET",$B$2:$B1268,"&lt;&gt;"&amp;$B1268,$A$2:$A1268,$A1268),COUNTIFS($L$2:$L1268,"Tor",$B$2:$B1268,"&lt;&gt;"&amp;$B1268,$A$2:$A1268,$A1268)+COUNTIFS($L$2:$L1268,"ET",$B$2:$B1268,"&lt;&gt;"&amp;$B1268,$A$2:$A1268,$A1268)&amp;":"&amp;COUNTIFS($L$2:$L1268,"Tor",$B$2:$B1268,$B1268,$A$2:$A1268,$A1268)+COUNTIFS($L$2:$L1268,"ET",$B$2:$B1268,$B1268,$A$2:$A1268,$A1268)),""),"")</f>
        <v/>
      </c>
      <c r="J1268" s="18" t="str">
        <f>_xlfn.IFNA(IF(VLOOKUP($A1268,Spiele!$A$2:$D$16,3,FALSE)=$B1268,(COUNTIFS($L$1:$L1267,"Tor",$B$1:$B1267,$B1268,$A$1:$A1267,$A1268)+COUNTIFS($L$1:$L1267,"ET",$B$1:$B1267,$B1268,$A$1:$A1267,$A1268))-(COUNTIFS($L$1:$L1267,"Tor",$B$1:$B1267,"&lt;&gt;"&amp;$B1268,$A$1:$A1267,$A1268)+COUNTIFS($L$1:$L1267,"ET",$B$1:$B1267,"&lt;&gt;"&amp;$B1268,$A$1:$A1267,$A1268)),(COUNTIFS($L$1:$L1267,"Tor",$B$1:$B1267,$B1268,$A$1:$A1267,$A1268)+COUNTIFS($L$1:$L1267,"ET",$B$1:$B1267,$B1268,$A$1:$A1267,$A1268))-(COUNTIFS($L$1:$L1267,"Tor",$B$1:$B1267,"&lt;&gt;"&amp;$B1268,$A$1:$A1267,$A1268)+COUNTIFS($L$1:$L1267,"ET",$B$1:$B1267,"&lt;&gt;"&amp;$B1268,$A$1:$A1267,$A1268))),"")</f>
        <v/>
      </c>
      <c r="O1268" s="17"/>
      <c r="AC1268" s="14"/>
      <c r="AD1268" s="14"/>
      <c r="AE1268" s="18"/>
      <c r="AH1268" s="19">
        <f t="shared" si="78"/>
        <v>0</v>
      </c>
      <c r="AI1268" s="19">
        <f t="shared" si="79"/>
        <v>180</v>
      </c>
      <c r="AM1268" s="19">
        <f>IF(Abschlüsse[[#This Row],[Ergeb]]="ET","",SQRT(($AF1268-$AK1268)^2+($AG1268-$AL1268)^2))</f>
        <v>0</v>
      </c>
      <c r="AO1268" s="13"/>
      <c r="AP1268" s="13"/>
      <c r="AQ1268" s="19" t="str">
        <f t="shared" si="80"/>
        <v/>
      </c>
      <c r="AU1268" s="19" t="str">
        <f t="shared" si="81"/>
        <v/>
      </c>
    </row>
    <row r="1269" spans="3:47" ht="25.05" customHeight="1">
      <c r="C1269" s="17" t="str">
        <f>IF($A1269="","",IF(VLOOKUP($A1269,Spiele!$A$2:$D$16,3,FALSE)=$B1269,"H","G"))</f>
        <v/>
      </c>
      <c r="D1269" s="17" t="str">
        <f>IF($B1269="","",IF(VLOOKUP($A1269,Spiele!$A$2:$F$16,3,FALSE)=$B1269,VLOOKUP($A1269,Spiele!$A$2:$F$16,4,FALSE),VLOOKUP($A1269,Spiele!$A$2:$F$16,3,FALSE)))</f>
        <v/>
      </c>
      <c r="E1269" s="18">
        <f>IF(Abschlüsse[[#This Row],[Ergeb]]="ET",0,COUNTIFS($A$2:$A1269,$A1269,$B$2:$B1269,$B1269,$L$2:$L1269,"&lt;&gt;ET"))</f>
        <v>0</v>
      </c>
      <c r="F1269" s="11"/>
      <c r="G1269" s="12"/>
      <c r="H1269" s="18">
        <f>COUNTIFS('Rote Karten'!$A$2:$A$4,$A1269,'Rote Karten'!$D$2:$D$4,"&lt;&gt;"&amp;$B1269,'Rote Karten'!$B$2:$B$4,"&lt;"&amp;$F1269,'Rote Karten'!$C$2:$C$4,"&lt;="&amp;$G1269)-COUNTIFS('Rote Karten'!$A$2:$A$4,$A1269,'Rote Karten'!$D$2:$D$4,$B1269,'Rote Karten'!$B$2:$B$4,"&lt;"&amp;$F1269,'Rote Karten'!$C$2:$C$4,"&lt;="&amp;$G1269)</f>
        <v>0</v>
      </c>
      <c r="I1269" s="17" t="str">
        <f>IF(OR($L1269="Tor",$L1269="ET"),_xlfn.IFNA(IF(VLOOKUP($A1269,Spiele!$A$2:$C$16,3,FALSE)=$B1269,COUNTIFS($L$2:$L1269,"Tor",$B$2:$B1269,$B1269,$A$2:$A1269,$A1269)+COUNTIFS($L$2:$L1269,"ET",$B$2:$B1269,$B1269,$A$2:$A1269,$A1269)&amp;":"&amp;COUNTIFS($L$2:$L1269,"Tor",$B$2:$B1269,"&lt;&gt;"&amp;$B1269,$A$2:$A1269,$A1269)+COUNTIFS($L$2:$L1269,"ET",$B$2:$B1269,"&lt;&gt;"&amp;$B1269,$A$2:$A1269,$A1269),COUNTIFS($L$2:$L1269,"Tor",$B$2:$B1269,"&lt;&gt;"&amp;$B1269,$A$2:$A1269,$A1269)+COUNTIFS($L$2:$L1269,"ET",$B$2:$B1269,"&lt;&gt;"&amp;$B1269,$A$2:$A1269,$A1269)&amp;":"&amp;COUNTIFS($L$2:$L1269,"Tor",$B$2:$B1269,$B1269,$A$2:$A1269,$A1269)+COUNTIFS($L$2:$L1269,"ET",$B$2:$B1269,$B1269,$A$2:$A1269,$A1269)),""),"")</f>
        <v/>
      </c>
      <c r="J1269" s="18" t="str">
        <f>_xlfn.IFNA(IF(VLOOKUP($A1269,Spiele!$A$2:$D$16,3,FALSE)=$B1269,(COUNTIFS($L$1:$L1268,"Tor",$B$1:$B1268,$B1269,$A$1:$A1268,$A1269)+COUNTIFS($L$1:$L1268,"ET",$B$1:$B1268,$B1269,$A$1:$A1268,$A1269))-(COUNTIFS($L$1:$L1268,"Tor",$B$1:$B1268,"&lt;&gt;"&amp;$B1269,$A$1:$A1268,$A1269)+COUNTIFS($L$1:$L1268,"ET",$B$1:$B1268,"&lt;&gt;"&amp;$B1269,$A$1:$A1268,$A1269)),(COUNTIFS($L$1:$L1268,"Tor",$B$1:$B1268,$B1269,$A$1:$A1268,$A1269)+COUNTIFS($L$1:$L1268,"ET",$B$1:$B1268,$B1269,$A$1:$A1268,$A1269))-(COUNTIFS($L$1:$L1268,"Tor",$B$1:$B1268,"&lt;&gt;"&amp;$B1269,$A$1:$A1268,$A1269)+COUNTIFS($L$1:$L1268,"ET",$B$1:$B1268,"&lt;&gt;"&amp;$B1269,$A$1:$A1268,$A1269))),"")</f>
        <v/>
      </c>
      <c r="O1269" s="17"/>
      <c r="AC1269" s="14"/>
      <c r="AD1269" s="14"/>
      <c r="AE1269" s="18"/>
      <c r="AH1269" s="19">
        <f t="shared" si="78"/>
        <v>0</v>
      </c>
      <c r="AI1269" s="19">
        <f t="shared" si="79"/>
        <v>180</v>
      </c>
      <c r="AM1269" s="19">
        <f>IF(Abschlüsse[[#This Row],[Ergeb]]="ET","",SQRT(($AF1269-$AK1269)^2+($AG1269-$AL1269)^2))</f>
        <v>0</v>
      </c>
      <c r="AO1269" s="13"/>
      <c r="AP1269" s="13"/>
      <c r="AQ1269" s="19" t="str">
        <f t="shared" si="80"/>
        <v/>
      </c>
      <c r="AU1269" s="19" t="str">
        <f t="shared" si="81"/>
        <v/>
      </c>
    </row>
    <row r="1270" spans="3:47" ht="25.05" customHeight="1">
      <c r="C1270" s="17" t="str">
        <f>IF($A1270="","",IF(VLOOKUP($A1270,Spiele!$A$2:$D$16,3,FALSE)=$B1270,"H","G"))</f>
        <v/>
      </c>
      <c r="D1270" s="17" t="str">
        <f>IF($B1270="","",IF(VLOOKUP($A1270,Spiele!$A$2:$F$16,3,FALSE)=$B1270,VLOOKUP($A1270,Spiele!$A$2:$F$16,4,FALSE),VLOOKUP($A1270,Spiele!$A$2:$F$16,3,FALSE)))</f>
        <v/>
      </c>
      <c r="E1270" s="18">
        <f>IF(Abschlüsse[[#This Row],[Ergeb]]="ET",0,COUNTIFS($A$2:$A1270,$A1270,$B$2:$B1270,$B1270,$L$2:$L1270,"&lt;&gt;ET"))</f>
        <v>0</v>
      </c>
      <c r="F1270" s="11"/>
      <c r="G1270" s="12"/>
      <c r="H1270" s="18">
        <f>COUNTIFS('Rote Karten'!$A$2:$A$4,$A1270,'Rote Karten'!$D$2:$D$4,"&lt;&gt;"&amp;$B1270,'Rote Karten'!$B$2:$B$4,"&lt;"&amp;$F1270,'Rote Karten'!$C$2:$C$4,"&lt;="&amp;$G1270)-COUNTIFS('Rote Karten'!$A$2:$A$4,$A1270,'Rote Karten'!$D$2:$D$4,$B1270,'Rote Karten'!$B$2:$B$4,"&lt;"&amp;$F1270,'Rote Karten'!$C$2:$C$4,"&lt;="&amp;$G1270)</f>
        <v>0</v>
      </c>
      <c r="I1270" s="17" t="str">
        <f>IF(OR($L1270="Tor",$L1270="ET"),_xlfn.IFNA(IF(VLOOKUP($A1270,Spiele!$A$2:$C$16,3,FALSE)=$B1270,COUNTIFS($L$2:$L1270,"Tor",$B$2:$B1270,$B1270,$A$2:$A1270,$A1270)+COUNTIFS($L$2:$L1270,"ET",$B$2:$B1270,$B1270,$A$2:$A1270,$A1270)&amp;":"&amp;COUNTIFS($L$2:$L1270,"Tor",$B$2:$B1270,"&lt;&gt;"&amp;$B1270,$A$2:$A1270,$A1270)+COUNTIFS($L$2:$L1270,"ET",$B$2:$B1270,"&lt;&gt;"&amp;$B1270,$A$2:$A1270,$A1270),COUNTIFS($L$2:$L1270,"Tor",$B$2:$B1270,"&lt;&gt;"&amp;$B1270,$A$2:$A1270,$A1270)+COUNTIFS($L$2:$L1270,"ET",$B$2:$B1270,"&lt;&gt;"&amp;$B1270,$A$2:$A1270,$A1270)&amp;":"&amp;COUNTIFS($L$2:$L1270,"Tor",$B$2:$B1270,$B1270,$A$2:$A1270,$A1270)+COUNTIFS($L$2:$L1270,"ET",$B$2:$B1270,$B1270,$A$2:$A1270,$A1270)),""),"")</f>
        <v/>
      </c>
      <c r="J1270" s="18" t="str">
        <f>_xlfn.IFNA(IF(VLOOKUP($A1270,Spiele!$A$2:$D$16,3,FALSE)=$B1270,(COUNTIFS($L$1:$L1269,"Tor",$B$1:$B1269,$B1270,$A$1:$A1269,$A1270)+COUNTIFS($L$1:$L1269,"ET",$B$1:$B1269,$B1270,$A$1:$A1269,$A1270))-(COUNTIFS($L$1:$L1269,"Tor",$B$1:$B1269,"&lt;&gt;"&amp;$B1270,$A$1:$A1269,$A1270)+COUNTIFS($L$1:$L1269,"ET",$B$1:$B1269,"&lt;&gt;"&amp;$B1270,$A$1:$A1269,$A1270)),(COUNTIFS($L$1:$L1269,"Tor",$B$1:$B1269,$B1270,$A$1:$A1269,$A1270)+COUNTIFS($L$1:$L1269,"ET",$B$1:$B1269,$B1270,$A$1:$A1269,$A1270))-(COUNTIFS($L$1:$L1269,"Tor",$B$1:$B1269,"&lt;&gt;"&amp;$B1270,$A$1:$A1269,$A1270)+COUNTIFS($L$1:$L1269,"ET",$B$1:$B1269,"&lt;&gt;"&amp;$B1270,$A$1:$A1269,$A1270))),"")</f>
        <v/>
      </c>
      <c r="O1270" s="17"/>
      <c r="AC1270" s="14"/>
      <c r="AD1270" s="14"/>
      <c r="AE1270" s="18"/>
      <c r="AH1270" s="19">
        <f t="shared" si="78"/>
        <v>0</v>
      </c>
      <c r="AI1270" s="19">
        <f t="shared" si="79"/>
        <v>180</v>
      </c>
      <c r="AM1270" s="19">
        <f>IF(Abschlüsse[[#This Row],[Ergeb]]="ET","",SQRT(($AF1270-$AK1270)^2+($AG1270-$AL1270)^2))</f>
        <v>0</v>
      </c>
      <c r="AO1270" s="13"/>
      <c r="AP1270" s="13"/>
      <c r="AQ1270" s="19" t="str">
        <f t="shared" si="80"/>
        <v/>
      </c>
      <c r="AU1270" s="19" t="str">
        <f t="shared" si="81"/>
        <v/>
      </c>
    </row>
    <row r="1271" spans="3:47" ht="25.05" customHeight="1">
      <c r="C1271" s="17" t="str">
        <f>IF($A1271="","",IF(VLOOKUP($A1271,Spiele!$A$2:$D$16,3,FALSE)=$B1271,"H","G"))</f>
        <v/>
      </c>
      <c r="D1271" s="17" t="str">
        <f>IF($B1271="","",IF(VLOOKUP($A1271,Spiele!$A$2:$F$16,3,FALSE)=$B1271,VLOOKUP($A1271,Spiele!$A$2:$F$16,4,FALSE),VLOOKUP($A1271,Spiele!$A$2:$F$16,3,FALSE)))</f>
        <v/>
      </c>
      <c r="E1271" s="18">
        <f>IF(Abschlüsse[[#This Row],[Ergeb]]="ET",0,COUNTIFS($A$2:$A1271,$A1271,$B$2:$B1271,$B1271,$L$2:$L1271,"&lt;&gt;ET"))</f>
        <v>0</v>
      </c>
      <c r="F1271" s="11"/>
      <c r="G1271" s="12"/>
      <c r="H1271" s="18">
        <f>COUNTIFS('Rote Karten'!$A$2:$A$4,$A1271,'Rote Karten'!$D$2:$D$4,"&lt;&gt;"&amp;$B1271,'Rote Karten'!$B$2:$B$4,"&lt;"&amp;$F1271,'Rote Karten'!$C$2:$C$4,"&lt;="&amp;$G1271)-COUNTIFS('Rote Karten'!$A$2:$A$4,$A1271,'Rote Karten'!$D$2:$D$4,$B1271,'Rote Karten'!$B$2:$B$4,"&lt;"&amp;$F1271,'Rote Karten'!$C$2:$C$4,"&lt;="&amp;$G1271)</f>
        <v>0</v>
      </c>
      <c r="I1271" s="17" t="str">
        <f>IF(OR($L1271="Tor",$L1271="ET"),_xlfn.IFNA(IF(VLOOKUP($A1271,Spiele!$A$2:$C$16,3,FALSE)=$B1271,COUNTIFS($L$2:$L1271,"Tor",$B$2:$B1271,$B1271,$A$2:$A1271,$A1271)+COUNTIFS($L$2:$L1271,"ET",$B$2:$B1271,$B1271,$A$2:$A1271,$A1271)&amp;":"&amp;COUNTIFS($L$2:$L1271,"Tor",$B$2:$B1271,"&lt;&gt;"&amp;$B1271,$A$2:$A1271,$A1271)+COUNTIFS($L$2:$L1271,"ET",$B$2:$B1271,"&lt;&gt;"&amp;$B1271,$A$2:$A1271,$A1271),COUNTIFS($L$2:$L1271,"Tor",$B$2:$B1271,"&lt;&gt;"&amp;$B1271,$A$2:$A1271,$A1271)+COUNTIFS($L$2:$L1271,"ET",$B$2:$B1271,"&lt;&gt;"&amp;$B1271,$A$2:$A1271,$A1271)&amp;":"&amp;COUNTIFS($L$2:$L1271,"Tor",$B$2:$B1271,$B1271,$A$2:$A1271,$A1271)+COUNTIFS($L$2:$L1271,"ET",$B$2:$B1271,$B1271,$A$2:$A1271,$A1271)),""),"")</f>
        <v/>
      </c>
      <c r="J1271" s="18" t="str">
        <f>_xlfn.IFNA(IF(VLOOKUP($A1271,Spiele!$A$2:$D$16,3,FALSE)=$B1271,(COUNTIFS($L$1:$L1270,"Tor",$B$1:$B1270,$B1271,$A$1:$A1270,$A1271)+COUNTIFS($L$1:$L1270,"ET",$B$1:$B1270,$B1271,$A$1:$A1270,$A1271))-(COUNTIFS($L$1:$L1270,"Tor",$B$1:$B1270,"&lt;&gt;"&amp;$B1271,$A$1:$A1270,$A1271)+COUNTIFS($L$1:$L1270,"ET",$B$1:$B1270,"&lt;&gt;"&amp;$B1271,$A$1:$A1270,$A1271)),(COUNTIFS($L$1:$L1270,"Tor",$B$1:$B1270,$B1271,$A$1:$A1270,$A1271)+COUNTIFS($L$1:$L1270,"ET",$B$1:$B1270,$B1271,$A$1:$A1270,$A1271))-(COUNTIFS($L$1:$L1270,"Tor",$B$1:$B1270,"&lt;&gt;"&amp;$B1271,$A$1:$A1270,$A1271)+COUNTIFS($L$1:$L1270,"ET",$B$1:$B1270,"&lt;&gt;"&amp;$B1271,$A$1:$A1270,$A1271))),"")</f>
        <v/>
      </c>
      <c r="O1271" s="17"/>
      <c r="AC1271" s="14"/>
      <c r="AD1271" s="14"/>
      <c r="AE1271" s="18"/>
      <c r="AH1271" s="19">
        <f t="shared" si="78"/>
        <v>0</v>
      </c>
      <c r="AI1271" s="19">
        <f t="shared" si="79"/>
        <v>180</v>
      </c>
      <c r="AM1271" s="19">
        <f>IF(Abschlüsse[[#This Row],[Ergeb]]="ET","",SQRT(($AF1271-$AK1271)^2+($AG1271-$AL1271)^2))</f>
        <v>0</v>
      </c>
      <c r="AO1271" s="13"/>
      <c r="AP1271" s="13"/>
      <c r="AQ1271" s="19" t="str">
        <f t="shared" si="80"/>
        <v/>
      </c>
      <c r="AU1271" s="19" t="str">
        <f t="shared" si="81"/>
        <v/>
      </c>
    </row>
    <row r="1272" spans="3:47" ht="25.05" customHeight="1">
      <c r="C1272" s="17" t="str">
        <f>IF($A1272="","",IF(VLOOKUP($A1272,Spiele!$A$2:$D$16,3,FALSE)=$B1272,"H","G"))</f>
        <v/>
      </c>
      <c r="D1272" s="17" t="str">
        <f>IF($B1272="","",IF(VLOOKUP($A1272,Spiele!$A$2:$F$16,3,FALSE)=$B1272,VLOOKUP($A1272,Spiele!$A$2:$F$16,4,FALSE),VLOOKUP($A1272,Spiele!$A$2:$F$16,3,FALSE)))</f>
        <v/>
      </c>
      <c r="E1272" s="18">
        <f>IF(Abschlüsse[[#This Row],[Ergeb]]="ET",0,COUNTIFS($A$2:$A1272,$A1272,$B$2:$B1272,$B1272,$L$2:$L1272,"&lt;&gt;ET"))</f>
        <v>0</v>
      </c>
      <c r="F1272" s="11"/>
      <c r="G1272" s="12"/>
      <c r="H1272" s="18">
        <f>COUNTIFS('Rote Karten'!$A$2:$A$4,$A1272,'Rote Karten'!$D$2:$D$4,"&lt;&gt;"&amp;$B1272,'Rote Karten'!$B$2:$B$4,"&lt;"&amp;$F1272,'Rote Karten'!$C$2:$C$4,"&lt;="&amp;$G1272)-COUNTIFS('Rote Karten'!$A$2:$A$4,$A1272,'Rote Karten'!$D$2:$D$4,$B1272,'Rote Karten'!$B$2:$B$4,"&lt;"&amp;$F1272,'Rote Karten'!$C$2:$C$4,"&lt;="&amp;$G1272)</f>
        <v>0</v>
      </c>
      <c r="I1272" s="17" t="str">
        <f>IF(OR($L1272="Tor",$L1272="ET"),_xlfn.IFNA(IF(VLOOKUP($A1272,Spiele!$A$2:$C$16,3,FALSE)=$B1272,COUNTIFS($L$2:$L1272,"Tor",$B$2:$B1272,$B1272,$A$2:$A1272,$A1272)+COUNTIFS($L$2:$L1272,"ET",$B$2:$B1272,$B1272,$A$2:$A1272,$A1272)&amp;":"&amp;COUNTIFS($L$2:$L1272,"Tor",$B$2:$B1272,"&lt;&gt;"&amp;$B1272,$A$2:$A1272,$A1272)+COUNTIFS($L$2:$L1272,"ET",$B$2:$B1272,"&lt;&gt;"&amp;$B1272,$A$2:$A1272,$A1272),COUNTIFS($L$2:$L1272,"Tor",$B$2:$B1272,"&lt;&gt;"&amp;$B1272,$A$2:$A1272,$A1272)+COUNTIFS($L$2:$L1272,"ET",$B$2:$B1272,"&lt;&gt;"&amp;$B1272,$A$2:$A1272,$A1272)&amp;":"&amp;COUNTIFS($L$2:$L1272,"Tor",$B$2:$B1272,$B1272,$A$2:$A1272,$A1272)+COUNTIFS($L$2:$L1272,"ET",$B$2:$B1272,$B1272,$A$2:$A1272,$A1272)),""),"")</f>
        <v/>
      </c>
      <c r="J1272" s="18" t="str">
        <f>_xlfn.IFNA(IF(VLOOKUP($A1272,Spiele!$A$2:$D$16,3,FALSE)=$B1272,(COUNTIFS($L$1:$L1271,"Tor",$B$1:$B1271,$B1272,$A$1:$A1271,$A1272)+COUNTIFS($L$1:$L1271,"ET",$B$1:$B1271,$B1272,$A$1:$A1271,$A1272))-(COUNTIFS($L$1:$L1271,"Tor",$B$1:$B1271,"&lt;&gt;"&amp;$B1272,$A$1:$A1271,$A1272)+COUNTIFS($L$1:$L1271,"ET",$B$1:$B1271,"&lt;&gt;"&amp;$B1272,$A$1:$A1271,$A1272)),(COUNTIFS($L$1:$L1271,"Tor",$B$1:$B1271,$B1272,$A$1:$A1271,$A1272)+COUNTIFS($L$1:$L1271,"ET",$B$1:$B1271,$B1272,$A$1:$A1271,$A1272))-(COUNTIFS($L$1:$L1271,"Tor",$B$1:$B1271,"&lt;&gt;"&amp;$B1272,$A$1:$A1271,$A1272)+COUNTIFS($L$1:$L1271,"ET",$B$1:$B1271,"&lt;&gt;"&amp;$B1272,$A$1:$A1271,$A1272))),"")</f>
        <v/>
      </c>
      <c r="O1272" s="17"/>
      <c r="AC1272" s="14"/>
      <c r="AD1272" s="14"/>
      <c r="AE1272" s="18"/>
      <c r="AH1272" s="19">
        <f t="shared" si="78"/>
        <v>0</v>
      </c>
      <c r="AI1272" s="19">
        <f t="shared" si="79"/>
        <v>180</v>
      </c>
      <c r="AM1272" s="19">
        <f>IF(Abschlüsse[[#This Row],[Ergeb]]="ET","",SQRT(($AF1272-$AK1272)^2+($AG1272-$AL1272)^2))</f>
        <v>0</v>
      </c>
      <c r="AO1272" s="13"/>
      <c r="AP1272" s="13"/>
      <c r="AQ1272" s="19" t="str">
        <f t="shared" si="80"/>
        <v/>
      </c>
      <c r="AU1272" s="19" t="str">
        <f t="shared" si="81"/>
        <v/>
      </c>
    </row>
    <row r="1273" spans="3:47" ht="25.05" customHeight="1">
      <c r="C1273" s="17" t="str">
        <f>IF($A1273="","",IF(VLOOKUP($A1273,Spiele!$A$2:$D$16,3,FALSE)=$B1273,"H","G"))</f>
        <v/>
      </c>
      <c r="D1273" s="17" t="str">
        <f>IF($B1273="","",IF(VLOOKUP($A1273,Spiele!$A$2:$F$16,3,FALSE)=$B1273,VLOOKUP($A1273,Spiele!$A$2:$F$16,4,FALSE),VLOOKUP($A1273,Spiele!$A$2:$F$16,3,FALSE)))</f>
        <v/>
      </c>
      <c r="E1273" s="18">
        <f>IF(Abschlüsse[[#This Row],[Ergeb]]="ET",0,COUNTIFS($A$2:$A1273,$A1273,$B$2:$B1273,$B1273,$L$2:$L1273,"&lt;&gt;ET"))</f>
        <v>0</v>
      </c>
      <c r="F1273" s="11"/>
      <c r="G1273" s="12"/>
      <c r="H1273" s="18">
        <f>COUNTIFS('Rote Karten'!$A$2:$A$4,$A1273,'Rote Karten'!$D$2:$D$4,"&lt;&gt;"&amp;$B1273,'Rote Karten'!$B$2:$B$4,"&lt;"&amp;$F1273,'Rote Karten'!$C$2:$C$4,"&lt;="&amp;$G1273)-COUNTIFS('Rote Karten'!$A$2:$A$4,$A1273,'Rote Karten'!$D$2:$D$4,$B1273,'Rote Karten'!$B$2:$B$4,"&lt;"&amp;$F1273,'Rote Karten'!$C$2:$C$4,"&lt;="&amp;$G1273)</f>
        <v>0</v>
      </c>
      <c r="I1273" s="17" t="str">
        <f>IF(OR($L1273="Tor",$L1273="ET"),_xlfn.IFNA(IF(VLOOKUP($A1273,Spiele!$A$2:$C$16,3,FALSE)=$B1273,COUNTIFS($L$2:$L1273,"Tor",$B$2:$B1273,$B1273,$A$2:$A1273,$A1273)+COUNTIFS($L$2:$L1273,"ET",$B$2:$B1273,$B1273,$A$2:$A1273,$A1273)&amp;":"&amp;COUNTIFS($L$2:$L1273,"Tor",$B$2:$B1273,"&lt;&gt;"&amp;$B1273,$A$2:$A1273,$A1273)+COUNTIFS($L$2:$L1273,"ET",$B$2:$B1273,"&lt;&gt;"&amp;$B1273,$A$2:$A1273,$A1273),COUNTIFS($L$2:$L1273,"Tor",$B$2:$B1273,"&lt;&gt;"&amp;$B1273,$A$2:$A1273,$A1273)+COUNTIFS($L$2:$L1273,"ET",$B$2:$B1273,"&lt;&gt;"&amp;$B1273,$A$2:$A1273,$A1273)&amp;":"&amp;COUNTIFS($L$2:$L1273,"Tor",$B$2:$B1273,$B1273,$A$2:$A1273,$A1273)+COUNTIFS($L$2:$L1273,"ET",$B$2:$B1273,$B1273,$A$2:$A1273,$A1273)),""),"")</f>
        <v/>
      </c>
      <c r="J1273" s="18" t="str">
        <f>_xlfn.IFNA(IF(VLOOKUP($A1273,Spiele!$A$2:$D$16,3,FALSE)=$B1273,(COUNTIFS($L$1:$L1272,"Tor",$B$1:$B1272,$B1273,$A$1:$A1272,$A1273)+COUNTIFS($L$1:$L1272,"ET",$B$1:$B1272,$B1273,$A$1:$A1272,$A1273))-(COUNTIFS($L$1:$L1272,"Tor",$B$1:$B1272,"&lt;&gt;"&amp;$B1273,$A$1:$A1272,$A1273)+COUNTIFS($L$1:$L1272,"ET",$B$1:$B1272,"&lt;&gt;"&amp;$B1273,$A$1:$A1272,$A1273)),(COUNTIFS($L$1:$L1272,"Tor",$B$1:$B1272,$B1273,$A$1:$A1272,$A1273)+COUNTIFS($L$1:$L1272,"ET",$B$1:$B1272,$B1273,$A$1:$A1272,$A1273))-(COUNTIFS($L$1:$L1272,"Tor",$B$1:$B1272,"&lt;&gt;"&amp;$B1273,$A$1:$A1272,$A1273)+COUNTIFS($L$1:$L1272,"ET",$B$1:$B1272,"&lt;&gt;"&amp;$B1273,$A$1:$A1272,$A1273))),"")</f>
        <v/>
      </c>
      <c r="O1273" s="17"/>
      <c r="AC1273" s="14"/>
      <c r="AD1273" s="14"/>
      <c r="AE1273" s="18"/>
      <c r="AH1273" s="19">
        <f t="shared" si="78"/>
        <v>0</v>
      </c>
      <c r="AI1273" s="19">
        <f t="shared" si="79"/>
        <v>180</v>
      </c>
      <c r="AM1273" s="19">
        <f>IF(Abschlüsse[[#This Row],[Ergeb]]="ET","",SQRT(($AF1273-$AK1273)^2+($AG1273-$AL1273)^2))</f>
        <v>0</v>
      </c>
      <c r="AO1273" s="13"/>
      <c r="AP1273" s="13"/>
      <c r="AQ1273" s="19" t="str">
        <f t="shared" si="80"/>
        <v/>
      </c>
      <c r="AU1273" s="19" t="str">
        <f t="shared" si="81"/>
        <v/>
      </c>
    </row>
    <row r="1274" spans="3:47" ht="25.05" customHeight="1">
      <c r="C1274" s="17" t="str">
        <f>IF($A1274="","",IF(VLOOKUP($A1274,Spiele!$A$2:$D$16,3,FALSE)=$B1274,"H","G"))</f>
        <v/>
      </c>
      <c r="D1274" s="17" t="str">
        <f>IF($B1274="","",IF(VLOOKUP($A1274,Spiele!$A$2:$F$16,3,FALSE)=$B1274,VLOOKUP($A1274,Spiele!$A$2:$F$16,4,FALSE),VLOOKUP($A1274,Spiele!$A$2:$F$16,3,FALSE)))</f>
        <v/>
      </c>
      <c r="E1274" s="18">
        <f>IF(Abschlüsse[[#This Row],[Ergeb]]="ET",0,COUNTIFS($A$2:$A1274,$A1274,$B$2:$B1274,$B1274,$L$2:$L1274,"&lt;&gt;ET"))</f>
        <v>0</v>
      </c>
      <c r="F1274" s="11"/>
      <c r="G1274" s="12"/>
      <c r="H1274" s="18">
        <f>COUNTIFS('Rote Karten'!$A$2:$A$4,$A1274,'Rote Karten'!$D$2:$D$4,"&lt;&gt;"&amp;$B1274,'Rote Karten'!$B$2:$B$4,"&lt;"&amp;$F1274,'Rote Karten'!$C$2:$C$4,"&lt;="&amp;$G1274)-COUNTIFS('Rote Karten'!$A$2:$A$4,$A1274,'Rote Karten'!$D$2:$D$4,$B1274,'Rote Karten'!$B$2:$B$4,"&lt;"&amp;$F1274,'Rote Karten'!$C$2:$C$4,"&lt;="&amp;$G1274)</f>
        <v>0</v>
      </c>
      <c r="I1274" s="17" t="str">
        <f>IF(OR($L1274="Tor",$L1274="ET"),_xlfn.IFNA(IF(VLOOKUP($A1274,Spiele!$A$2:$C$16,3,FALSE)=$B1274,COUNTIFS($L$2:$L1274,"Tor",$B$2:$B1274,$B1274,$A$2:$A1274,$A1274)+COUNTIFS($L$2:$L1274,"ET",$B$2:$B1274,$B1274,$A$2:$A1274,$A1274)&amp;":"&amp;COUNTIFS($L$2:$L1274,"Tor",$B$2:$B1274,"&lt;&gt;"&amp;$B1274,$A$2:$A1274,$A1274)+COUNTIFS($L$2:$L1274,"ET",$B$2:$B1274,"&lt;&gt;"&amp;$B1274,$A$2:$A1274,$A1274),COUNTIFS($L$2:$L1274,"Tor",$B$2:$B1274,"&lt;&gt;"&amp;$B1274,$A$2:$A1274,$A1274)+COUNTIFS($L$2:$L1274,"ET",$B$2:$B1274,"&lt;&gt;"&amp;$B1274,$A$2:$A1274,$A1274)&amp;":"&amp;COUNTIFS($L$2:$L1274,"Tor",$B$2:$B1274,$B1274,$A$2:$A1274,$A1274)+COUNTIFS($L$2:$L1274,"ET",$B$2:$B1274,$B1274,$A$2:$A1274,$A1274)),""),"")</f>
        <v/>
      </c>
      <c r="J1274" s="18" t="str">
        <f>_xlfn.IFNA(IF(VLOOKUP($A1274,Spiele!$A$2:$D$16,3,FALSE)=$B1274,(COUNTIFS($L$1:$L1273,"Tor",$B$1:$B1273,$B1274,$A$1:$A1273,$A1274)+COUNTIFS($L$1:$L1273,"ET",$B$1:$B1273,$B1274,$A$1:$A1273,$A1274))-(COUNTIFS($L$1:$L1273,"Tor",$B$1:$B1273,"&lt;&gt;"&amp;$B1274,$A$1:$A1273,$A1274)+COUNTIFS($L$1:$L1273,"ET",$B$1:$B1273,"&lt;&gt;"&amp;$B1274,$A$1:$A1273,$A1274)),(COUNTIFS($L$1:$L1273,"Tor",$B$1:$B1273,$B1274,$A$1:$A1273,$A1274)+COUNTIFS($L$1:$L1273,"ET",$B$1:$B1273,$B1274,$A$1:$A1273,$A1274))-(COUNTIFS($L$1:$L1273,"Tor",$B$1:$B1273,"&lt;&gt;"&amp;$B1274,$A$1:$A1273,$A1274)+COUNTIFS($L$1:$L1273,"ET",$B$1:$B1273,"&lt;&gt;"&amp;$B1274,$A$1:$A1273,$A1274))),"")</f>
        <v/>
      </c>
      <c r="O1274" s="17"/>
      <c r="AC1274" s="14"/>
      <c r="AD1274" s="14"/>
      <c r="AE1274" s="18"/>
      <c r="AH1274" s="19">
        <f t="shared" si="78"/>
        <v>0</v>
      </c>
      <c r="AI1274" s="19">
        <f t="shared" si="79"/>
        <v>180</v>
      </c>
      <c r="AM1274" s="19">
        <f>IF(Abschlüsse[[#This Row],[Ergeb]]="ET","",SQRT(($AF1274-$AK1274)^2+($AG1274-$AL1274)^2))</f>
        <v>0</v>
      </c>
      <c r="AO1274" s="13"/>
      <c r="AP1274" s="13"/>
      <c r="AQ1274" s="19" t="str">
        <f t="shared" si="80"/>
        <v/>
      </c>
      <c r="AU1274" s="19" t="str">
        <f t="shared" si="81"/>
        <v/>
      </c>
    </row>
    <row r="1275" spans="3:47" ht="25.05" customHeight="1">
      <c r="C1275" s="17" t="str">
        <f>IF($A1275="","",IF(VLOOKUP($A1275,Spiele!$A$2:$D$16,3,FALSE)=$B1275,"H","G"))</f>
        <v/>
      </c>
      <c r="D1275" s="17" t="str">
        <f>IF($B1275="","",IF(VLOOKUP($A1275,Spiele!$A$2:$F$16,3,FALSE)=$B1275,VLOOKUP($A1275,Spiele!$A$2:$F$16,4,FALSE),VLOOKUP($A1275,Spiele!$A$2:$F$16,3,FALSE)))</f>
        <v/>
      </c>
      <c r="E1275" s="18">
        <f>IF(Abschlüsse[[#This Row],[Ergeb]]="ET",0,COUNTIFS($A$2:$A1275,$A1275,$B$2:$B1275,$B1275,$L$2:$L1275,"&lt;&gt;ET"))</f>
        <v>0</v>
      </c>
      <c r="F1275" s="11"/>
      <c r="G1275" s="12"/>
      <c r="H1275" s="18">
        <f>COUNTIFS('Rote Karten'!$A$2:$A$4,$A1275,'Rote Karten'!$D$2:$D$4,"&lt;&gt;"&amp;$B1275,'Rote Karten'!$B$2:$B$4,"&lt;"&amp;$F1275,'Rote Karten'!$C$2:$C$4,"&lt;="&amp;$G1275)-COUNTIFS('Rote Karten'!$A$2:$A$4,$A1275,'Rote Karten'!$D$2:$D$4,$B1275,'Rote Karten'!$B$2:$B$4,"&lt;"&amp;$F1275,'Rote Karten'!$C$2:$C$4,"&lt;="&amp;$G1275)</f>
        <v>0</v>
      </c>
      <c r="I1275" s="17" t="str">
        <f>IF(OR($L1275="Tor",$L1275="ET"),_xlfn.IFNA(IF(VLOOKUP($A1275,Spiele!$A$2:$C$16,3,FALSE)=$B1275,COUNTIFS($L$2:$L1275,"Tor",$B$2:$B1275,$B1275,$A$2:$A1275,$A1275)+COUNTIFS($L$2:$L1275,"ET",$B$2:$B1275,$B1275,$A$2:$A1275,$A1275)&amp;":"&amp;COUNTIFS($L$2:$L1275,"Tor",$B$2:$B1275,"&lt;&gt;"&amp;$B1275,$A$2:$A1275,$A1275)+COUNTIFS($L$2:$L1275,"ET",$B$2:$B1275,"&lt;&gt;"&amp;$B1275,$A$2:$A1275,$A1275),COUNTIFS($L$2:$L1275,"Tor",$B$2:$B1275,"&lt;&gt;"&amp;$B1275,$A$2:$A1275,$A1275)+COUNTIFS($L$2:$L1275,"ET",$B$2:$B1275,"&lt;&gt;"&amp;$B1275,$A$2:$A1275,$A1275)&amp;":"&amp;COUNTIFS($L$2:$L1275,"Tor",$B$2:$B1275,$B1275,$A$2:$A1275,$A1275)+COUNTIFS($L$2:$L1275,"ET",$B$2:$B1275,$B1275,$A$2:$A1275,$A1275)),""),"")</f>
        <v/>
      </c>
      <c r="J1275" s="18" t="str">
        <f>_xlfn.IFNA(IF(VLOOKUP($A1275,Spiele!$A$2:$D$16,3,FALSE)=$B1275,(COUNTIFS($L$1:$L1274,"Tor",$B$1:$B1274,$B1275,$A$1:$A1274,$A1275)+COUNTIFS($L$1:$L1274,"ET",$B$1:$B1274,$B1275,$A$1:$A1274,$A1275))-(COUNTIFS($L$1:$L1274,"Tor",$B$1:$B1274,"&lt;&gt;"&amp;$B1275,$A$1:$A1274,$A1275)+COUNTIFS($L$1:$L1274,"ET",$B$1:$B1274,"&lt;&gt;"&amp;$B1275,$A$1:$A1274,$A1275)),(COUNTIFS($L$1:$L1274,"Tor",$B$1:$B1274,$B1275,$A$1:$A1274,$A1275)+COUNTIFS($L$1:$L1274,"ET",$B$1:$B1274,$B1275,$A$1:$A1274,$A1275))-(COUNTIFS($L$1:$L1274,"Tor",$B$1:$B1274,"&lt;&gt;"&amp;$B1275,$A$1:$A1274,$A1275)+COUNTIFS($L$1:$L1274,"ET",$B$1:$B1274,"&lt;&gt;"&amp;$B1275,$A$1:$A1274,$A1275))),"")</f>
        <v/>
      </c>
      <c r="O1275" s="17"/>
      <c r="AC1275" s="14"/>
      <c r="AD1275" s="14"/>
      <c r="AE1275" s="18"/>
      <c r="AH1275" s="19">
        <f t="shared" si="78"/>
        <v>0</v>
      </c>
      <c r="AI1275" s="19">
        <f t="shared" si="79"/>
        <v>180</v>
      </c>
      <c r="AM1275" s="19">
        <f>IF(Abschlüsse[[#This Row],[Ergeb]]="ET","",SQRT(($AF1275-$AK1275)^2+($AG1275-$AL1275)^2))</f>
        <v>0</v>
      </c>
      <c r="AO1275" s="13"/>
      <c r="AP1275" s="13"/>
      <c r="AQ1275" s="19" t="str">
        <f t="shared" si="80"/>
        <v/>
      </c>
      <c r="AU1275" s="19" t="str">
        <f t="shared" si="81"/>
        <v/>
      </c>
    </row>
    <row r="1276" spans="3:47" ht="25.05" customHeight="1">
      <c r="C1276" s="17" t="str">
        <f>IF($A1276="","",IF(VLOOKUP($A1276,Spiele!$A$2:$D$16,3,FALSE)=$B1276,"H","G"))</f>
        <v/>
      </c>
      <c r="D1276" s="17" t="str">
        <f>IF($B1276="","",IF(VLOOKUP($A1276,Spiele!$A$2:$F$16,3,FALSE)=$B1276,VLOOKUP($A1276,Spiele!$A$2:$F$16,4,FALSE),VLOOKUP($A1276,Spiele!$A$2:$F$16,3,FALSE)))</f>
        <v/>
      </c>
      <c r="E1276" s="18">
        <f>IF(Abschlüsse[[#This Row],[Ergeb]]="ET",0,COUNTIFS($A$2:$A1276,$A1276,$B$2:$B1276,$B1276,$L$2:$L1276,"&lt;&gt;ET"))</f>
        <v>0</v>
      </c>
      <c r="F1276" s="11"/>
      <c r="G1276" s="12"/>
      <c r="H1276" s="18">
        <f>COUNTIFS('Rote Karten'!$A$2:$A$4,$A1276,'Rote Karten'!$D$2:$D$4,"&lt;&gt;"&amp;$B1276,'Rote Karten'!$B$2:$B$4,"&lt;"&amp;$F1276,'Rote Karten'!$C$2:$C$4,"&lt;="&amp;$G1276)-COUNTIFS('Rote Karten'!$A$2:$A$4,$A1276,'Rote Karten'!$D$2:$D$4,$B1276,'Rote Karten'!$B$2:$B$4,"&lt;"&amp;$F1276,'Rote Karten'!$C$2:$C$4,"&lt;="&amp;$G1276)</f>
        <v>0</v>
      </c>
      <c r="I1276" s="17" t="str">
        <f>IF(OR($L1276="Tor",$L1276="ET"),_xlfn.IFNA(IF(VLOOKUP($A1276,Spiele!$A$2:$C$16,3,FALSE)=$B1276,COUNTIFS($L$2:$L1276,"Tor",$B$2:$B1276,$B1276,$A$2:$A1276,$A1276)+COUNTIFS($L$2:$L1276,"ET",$B$2:$B1276,$B1276,$A$2:$A1276,$A1276)&amp;":"&amp;COUNTIFS($L$2:$L1276,"Tor",$B$2:$B1276,"&lt;&gt;"&amp;$B1276,$A$2:$A1276,$A1276)+COUNTIFS($L$2:$L1276,"ET",$B$2:$B1276,"&lt;&gt;"&amp;$B1276,$A$2:$A1276,$A1276),COUNTIFS($L$2:$L1276,"Tor",$B$2:$B1276,"&lt;&gt;"&amp;$B1276,$A$2:$A1276,$A1276)+COUNTIFS($L$2:$L1276,"ET",$B$2:$B1276,"&lt;&gt;"&amp;$B1276,$A$2:$A1276,$A1276)&amp;":"&amp;COUNTIFS($L$2:$L1276,"Tor",$B$2:$B1276,$B1276,$A$2:$A1276,$A1276)+COUNTIFS($L$2:$L1276,"ET",$B$2:$B1276,$B1276,$A$2:$A1276,$A1276)),""),"")</f>
        <v/>
      </c>
      <c r="J1276" s="18" t="str">
        <f>_xlfn.IFNA(IF(VLOOKUP($A1276,Spiele!$A$2:$D$16,3,FALSE)=$B1276,(COUNTIFS($L$1:$L1275,"Tor",$B$1:$B1275,$B1276,$A$1:$A1275,$A1276)+COUNTIFS($L$1:$L1275,"ET",$B$1:$B1275,$B1276,$A$1:$A1275,$A1276))-(COUNTIFS($L$1:$L1275,"Tor",$B$1:$B1275,"&lt;&gt;"&amp;$B1276,$A$1:$A1275,$A1276)+COUNTIFS($L$1:$L1275,"ET",$B$1:$B1275,"&lt;&gt;"&amp;$B1276,$A$1:$A1275,$A1276)),(COUNTIFS($L$1:$L1275,"Tor",$B$1:$B1275,$B1276,$A$1:$A1275,$A1276)+COUNTIFS($L$1:$L1275,"ET",$B$1:$B1275,$B1276,$A$1:$A1275,$A1276))-(COUNTIFS($L$1:$L1275,"Tor",$B$1:$B1275,"&lt;&gt;"&amp;$B1276,$A$1:$A1275,$A1276)+COUNTIFS($L$1:$L1275,"ET",$B$1:$B1275,"&lt;&gt;"&amp;$B1276,$A$1:$A1275,$A1276))),"")</f>
        <v/>
      </c>
      <c r="O1276" s="17"/>
      <c r="AC1276" s="14"/>
      <c r="AD1276" s="14"/>
      <c r="AE1276" s="18"/>
      <c r="AH1276" s="19">
        <f t="shared" si="78"/>
        <v>0</v>
      </c>
      <c r="AI1276" s="19">
        <f t="shared" si="79"/>
        <v>180</v>
      </c>
      <c r="AM1276" s="19">
        <f>IF(Abschlüsse[[#This Row],[Ergeb]]="ET","",SQRT(($AF1276-$AK1276)^2+($AG1276-$AL1276)^2))</f>
        <v>0</v>
      </c>
      <c r="AO1276" s="13"/>
      <c r="AP1276" s="13"/>
      <c r="AQ1276" s="19" t="str">
        <f t="shared" si="80"/>
        <v/>
      </c>
      <c r="AU1276" s="19" t="str">
        <f t="shared" si="81"/>
        <v/>
      </c>
    </row>
    <row r="1277" spans="3:47" ht="25.05" customHeight="1">
      <c r="C1277" s="17" t="str">
        <f>IF($A1277="","",IF(VLOOKUP($A1277,Spiele!$A$2:$D$16,3,FALSE)=$B1277,"H","G"))</f>
        <v/>
      </c>
      <c r="D1277" s="17" t="str">
        <f>IF($B1277="","",IF(VLOOKUP($A1277,Spiele!$A$2:$F$16,3,FALSE)=$B1277,VLOOKUP($A1277,Spiele!$A$2:$F$16,4,FALSE),VLOOKUP($A1277,Spiele!$A$2:$F$16,3,FALSE)))</f>
        <v/>
      </c>
      <c r="E1277" s="18">
        <f>IF(Abschlüsse[[#This Row],[Ergeb]]="ET",0,COUNTIFS($A$2:$A1277,$A1277,$B$2:$B1277,$B1277,$L$2:$L1277,"&lt;&gt;ET"))</f>
        <v>0</v>
      </c>
      <c r="F1277" s="11"/>
      <c r="G1277" s="12"/>
      <c r="H1277" s="18">
        <f>COUNTIFS('Rote Karten'!$A$2:$A$4,$A1277,'Rote Karten'!$D$2:$D$4,"&lt;&gt;"&amp;$B1277,'Rote Karten'!$B$2:$B$4,"&lt;"&amp;$F1277,'Rote Karten'!$C$2:$C$4,"&lt;="&amp;$G1277)-COUNTIFS('Rote Karten'!$A$2:$A$4,$A1277,'Rote Karten'!$D$2:$D$4,$B1277,'Rote Karten'!$B$2:$B$4,"&lt;"&amp;$F1277,'Rote Karten'!$C$2:$C$4,"&lt;="&amp;$G1277)</f>
        <v>0</v>
      </c>
      <c r="I1277" s="17" t="str">
        <f>IF(OR($L1277="Tor",$L1277="ET"),_xlfn.IFNA(IF(VLOOKUP($A1277,Spiele!$A$2:$C$16,3,FALSE)=$B1277,COUNTIFS($L$2:$L1277,"Tor",$B$2:$B1277,$B1277,$A$2:$A1277,$A1277)+COUNTIFS($L$2:$L1277,"ET",$B$2:$B1277,$B1277,$A$2:$A1277,$A1277)&amp;":"&amp;COUNTIFS($L$2:$L1277,"Tor",$B$2:$B1277,"&lt;&gt;"&amp;$B1277,$A$2:$A1277,$A1277)+COUNTIFS($L$2:$L1277,"ET",$B$2:$B1277,"&lt;&gt;"&amp;$B1277,$A$2:$A1277,$A1277),COUNTIFS($L$2:$L1277,"Tor",$B$2:$B1277,"&lt;&gt;"&amp;$B1277,$A$2:$A1277,$A1277)+COUNTIFS($L$2:$L1277,"ET",$B$2:$B1277,"&lt;&gt;"&amp;$B1277,$A$2:$A1277,$A1277)&amp;":"&amp;COUNTIFS($L$2:$L1277,"Tor",$B$2:$B1277,$B1277,$A$2:$A1277,$A1277)+COUNTIFS($L$2:$L1277,"ET",$B$2:$B1277,$B1277,$A$2:$A1277,$A1277)),""),"")</f>
        <v/>
      </c>
      <c r="J1277" s="18" t="str">
        <f>_xlfn.IFNA(IF(VLOOKUP($A1277,Spiele!$A$2:$D$16,3,FALSE)=$B1277,(COUNTIFS($L$1:$L1276,"Tor",$B$1:$B1276,$B1277,$A$1:$A1276,$A1277)+COUNTIFS($L$1:$L1276,"ET",$B$1:$B1276,$B1277,$A$1:$A1276,$A1277))-(COUNTIFS($L$1:$L1276,"Tor",$B$1:$B1276,"&lt;&gt;"&amp;$B1277,$A$1:$A1276,$A1277)+COUNTIFS($L$1:$L1276,"ET",$B$1:$B1276,"&lt;&gt;"&amp;$B1277,$A$1:$A1276,$A1277)),(COUNTIFS($L$1:$L1276,"Tor",$B$1:$B1276,$B1277,$A$1:$A1276,$A1277)+COUNTIFS($L$1:$L1276,"ET",$B$1:$B1276,$B1277,$A$1:$A1276,$A1277))-(COUNTIFS($L$1:$L1276,"Tor",$B$1:$B1276,"&lt;&gt;"&amp;$B1277,$A$1:$A1276,$A1277)+COUNTIFS($L$1:$L1276,"ET",$B$1:$B1276,"&lt;&gt;"&amp;$B1277,$A$1:$A1276,$A1277))),"")</f>
        <v/>
      </c>
      <c r="O1277" s="17"/>
      <c r="AC1277" s="14"/>
      <c r="AD1277" s="14"/>
      <c r="AE1277" s="18"/>
      <c r="AH1277" s="19">
        <f t="shared" si="78"/>
        <v>0</v>
      </c>
      <c r="AI1277" s="19">
        <f t="shared" si="79"/>
        <v>180</v>
      </c>
      <c r="AM1277" s="19">
        <f>IF(Abschlüsse[[#This Row],[Ergeb]]="ET","",SQRT(($AF1277-$AK1277)^2+($AG1277-$AL1277)^2))</f>
        <v>0</v>
      </c>
      <c r="AO1277" s="13"/>
      <c r="AP1277" s="13"/>
      <c r="AQ1277" s="19" t="str">
        <f t="shared" si="80"/>
        <v/>
      </c>
      <c r="AU1277" s="19" t="str">
        <f t="shared" si="81"/>
        <v/>
      </c>
    </row>
    <row r="1278" spans="3:47" ht="25.05" customHeight="1">
      <c r="C1278" s="17" t="str">
        <f>IF($A1278="","",IF(VLOOKUP($A1278,Spiele!$A$2:$D$16,3,FALSE)=$B1278,"H","G"))</f>
        <v/>
      </c>
      <c r="D1278" s="17" t="str">
        <f>IF($B1278="","",IF(VLOOKUP($A1278,Spiele!$A$2:$F$16,3,FALSE)=$B1278,VLOOKUP($A1278,Spiele!$A$2:$F$16,4,FALSE),VLOOKUP($A1278,Spiele!$A$2:$F$16,3,FALSE)))</f>
        <v/>
      </c>
      <c r="E1278" s="18">
        <f>IF(Abschlüsse[[#This Row],[Ergeb]]="ET",0,COUNTIFS($A$2:$A1278,$A1278,$B$2:$B1278,$B1278,$L$2:$L1278,"&lt;&gt;ET"))</f>
        <v>0</v>
      </c>
      <c r="F1278" s="11"/>
      <c r="G1278" s="12"/>
      <c r="H1278" s="18">
        <f>COUNTIFS('Rote Karten'!$A$2:$A$4,$A1278,'Rote Karten'!$D$2:$D$4,"&lt;&gt;"&amp;$B1278,'Rote Karten'!$B$2:$B$4,"&lt;"&amp;$F1278,'Rote Karten'!$C$2:$C$4,"&lt;="&amp;$G1278)-COUNTIFS('Rote Karten'!$A$2:$A$4,$A1278,'Rote Karten'!$D$2:$D$4,$B1278,'Rote Karten'!$B$2:$B$4,"&lt;"&amp;$F1278,'Rote Karten'!$C$2:$C$4,"&lt;="&amp;$G1278)</f>
        <v>0</v>
      </c>
      <c r="I1278" s="17" t="str">
        <f>IF(OR($L1278="Tor",$L1278="ET"),_xlfn.IFNA(IF(VLOOKUP($A1278,Spiele!$A$2:$C$16,3,FALSE)=$B1278,COUNTIFS($L$2:$L1278,"Tor",$B$2:$B1278,$B1278,$A$2:$A1278,$A1278)+COUNTIFS($L$2:$L1278,"ET",$B$2:$B1278,$B1278,$A$2:$A1278,$A1278)&amp;":"&amp;COUNTIFS($L$2:$L1278,"Tor",$B$2:$B1278,"&lt;&gt;"&amp;$B1278,$A$2:$A1278,$A1278)+COUNTIFS($L$2:$L1278,"ET",$B$2:$B1278,"&lt;&gt;"&amp;$B1278,$A$2:$A1278,$A1278),COUNTIFS($L$2:$L1278,"Tor",$B$2:$B1278,"&lt;&gt;"&amp;$B1278,$A$2:$A1278,$A1278)+COUNTIFS($L$2:$L1278,"ET",$B$2:$B1278,"&lt;&gt;"&amp;$B1278,$A$2:$A1278,$A1278)&amp;":"&amp;COUNTIFS($L$2:$L1278,"Tor",$B$2:$B1278,$B1278,$A$2:$A1278,$A1278)+COUNTIFS($L$2:$L1278,"ET",$B$2:$B1278,$B1278,$A$2:$A1278,$A1278)),""),"")</f>
        <v/>
      </c>
      <c r="J1278" s="18" t="str">
        <f>_xlfn.IFNA(IF(VLOOKUP($A1278,Spiele!$A$2:$D$16,3,FALSE)=$B1278,(COUNTIFS($L$1:$L1277,"Tor",$B$1:$B1277,$B1278,$A$1:$A1277,$A1278)+COUNTIFS($L$1:$L1277,"ET",$B$1:$B1277,$B1278,$A$1:$A1277,$A1278))-(COUNTIFS($L$1:$L1277,"Tor",$B$1:$B1277,"&lt;&gt;"&amp;$B1278,$A$1:$A1277,$A1278)+COUNTIFS($L$1:$L1277,"ET",$B$1:$B1277,"&lt;&gt;"&amp;$B1278,$A$1:$A1277,$A1278)),(COUNTIFS($L$1:$L1277,"Tor",$B$1:$B1277,$B1278,$A$1:$A1277,$A1278)+COUNTIFS($L$1:$L1277,"ET",$B$1:$B1277,$B1278,$A$1:$A1277,$A1278))-(COUNTIFS($L$1:$L1277,"Tor",$B$1:$B1277,"&lt;&gt;"&amp;$B1278,$A$1:$A1277,$A1278)+COUNTIFS($L$1:$L1277,"ET",$B$1:$B1277,"&lt;&gt;"&amp;$B1278,$A$1:$A1277,$A1278))),"")</f>
        <v/>
      </c>
      <c r="O1278" s="17"/>
      <c r="AC1278" s="14"/>
      <c r="AD1278" s="14"/>
      <c r="AE1278" s="18"/>
      <c r="AH1278" s="19">
        <f t="shared" si="78"/>
        <v>0</v>
      </c>
      <c r="AI1278" s="19">
        <f t="shared" si="79"/>
        <v>180</v>
      </c>
      <c r="AM1278" s="19">
        <f>IF(Abschlüsse[[#This Row],[Ergeb]]="ET","",SQRT(($AF1278-$AK1278)^2+($AG1278-$AL1278)^2))</f>
        <v>0</v>
      </c>
      <c r="AO1278" s="13"/>
      <c r="AP1278" s="13"/>
      <c r="AQ1278" s="19" t="str">
        <f t="shared" si="80"/>
        <v/>
      </c>
      <c r="AU1278" s="19" t="str">
        <f t="shared" si="81"/>
        <v/>
      </c>
    </row>
    <row r="1279" spans="3:47" ht="25.05" customHeight="1">
      <c r="C1279" s="17" t="str">
        <f>IF($A1279="","",IF(VLOOKUP($A1279,Spiele!$A$2:$D$16,3,FALSE)=$B1279,"H","G"))</f>
        <v/>
      </c>
      <c r="D1279" s="17" t="str">
        <f>IF($B1279="","",IF(VLOOKUP($A1279,Spiele!$A$2:$F$16,3,FALSE)=$B1279,VLOOKUP($A1279,Spiele!$A$2:$F$16,4,FALSE),VLOOKUP($A1279,Spiele!$A$2:$F$16,3,FALSE)))</f>
        <v/>
      </c>
      <c r="E1279" s="18">
        <f>IF(Abschlüsse[[#This Row],[Ergeb]]="ET",0,COUNTIFS($A$2:$A1279,$A1279,$B$2:$B1279,$B1279,$L$2:$L1279,"&lt;&gt;ET"))</f>
        <v>0</v>
      </c>
      <c r="F1279" s="11"/>
      <c r="G1279" s="12"/>
      <c r="H1279" s="18">
        <f>COUNTIFS('Rote Karten'!$A$2:$A$4,$A1279,'Rote Karten'!$D$2:$D$4,"&lt;&gt;"&amp;$B1279,'Rote Karten'!$B$2:$B$4,"&lt;"&amp;$F1279,'Rote Karten'!$C$2:$C$4,"&lt;="&amp;$G1279)-COUNTIFS('Rote Karten'!$A$2:$A$4,$A1279,'Rote Karten'!$D$2:$D$4,$B1279,'Rote Karten'!$B$2:$B$4,"&lt;"&amp;$F1279,'Rote Karten'!$C$2:$C$4,"&lt;="&amp;$G1279)</f>
        <v>0</v>
      </c>
      <c r="I1279" s="17" t="str">
        <f>IF(OR($L1279="Tor",$L1279="ET"),_xlfn.IFNA(IF(VLOOKUP($A1279,Spiele!$A$2:$C$16,3,FALSE)=$B1279,COUNTIFS($L$2:$L1279,"Tor",$B$2:$B1279,$B1279,$A$2:$A1279,$A1279)+COUNTIFS($L$2:$L1279,"ET",$B$2:$B1279,$B1279,$A$2:$A1279,$A1279)&amp;":"&amp;COUNTIFS($L$2:$L1279,"Tor",$B$2:$B1279,"&lt;&gt;"&amp;$B1279,$A$2:$A1279,$A1279)+COUNTIFS($L$2:$L1279,"ET",$B$2:$B1279,"&lt;&gt;"&amp;$B1279,$A$2:$A1279,$A1279),COUNTIFS($L$2:$L1279,"Tor",$B$2:$B1279,"&lt;&gt;"&amp;$B1279,$A$2:$A1279,$A1279)+COUNTIFS($L$2:$L1279,"ET",$B$2:$B1279,"&lt;&gt;"&amp;$B1279,$A$2:$A1279,$A1279)&amp;":"&amp;COUNTIFS($L$2:$L1279,"Tor",$B$2:$B1279,$B1279,$A$2:$A1279,$A1279)+COUNTIFS($L$2:$L1279,"ET",$B$2:$B1279,$B1279,$A$2:$A1279,$A1279)),""),"")</f>
        <v/>
      </c>
      <c r="J1279" s="18" t="str">
        <f>_xlfn.IFNA(IF(VLOOKUP($A1279,Spiele!$A$2:$D$16,3,FALSE)=$B1279,(COUNTIFS($L$1:$L1278,"Tor",$B$1:$B1278,$B1279,$A$1:$A1278,$A1279)+COUNTIFS($L$1:$L1278,"ET",$B$1:$B1278,$B1279,$A$1:$A1278,$A1279))-(COUNTIFS($L$1:$L1278,"Tor",$B$1:$B1278,"&lt;&gt;"&amp;$B1279,$A$1:$A1278,$A1279)+COUNTIFS($L$1:$L1278,"ET",$B$1:$B1278,"&lt;&gt;"&amp;$B1279,$A$1:$A1278,$A1279)),(COUNTIFS($L$1:$L1278,"Tor",$B$1:$B1278,$B1279,$A$1:$A1278,$A1279)+COUNTIFS($L$1:$L1278,"ET",$B$1:$B1278,$B1279,$A$1:$A1278,$A1279))-(COUNTIFS($L$1:$L1278,"Tor",$B$1:$B1278,"&lt;&gt;"&amp;$B1279,$A$1:$A1278,$A1279)+COUNTIFS($L$1:$L1278,"ET",$B$1:$B1278,"&lt;&gt;"&amp;$B1279,$A$1:$A1278,$A1279))),"")</f>
        <v/>
      </c>
      <c r="O1279" s="17"/>
      <c r="AC1279" s="14"/>
      <c r="AD1279" s="14"/>
      <c r="AE1279" s="18"/>
      <c r="AH1279" s="19">
        <f t="shared" si="78"/>
        <v>0</v>
      </c>
      <c r="AI1279" s="19">
        <f t="shared" si="79"/>
        <v>180</v>
      </c>
      <c r="AM1279" s="19">
        <f>IF(Abschlüsse[[#This Row],[Ergeb]]="ET","",SQRT(($AF1279-$AK1279)^2+($AG1279-$AL1279)^2))</f>
        <v>0</v>
      </c>
      <c r="AO1279" s="13"/>
      <c r="AP1279" s="13"/>
      <c r="AQ1279" s="19" t="str">
        <f t="shared" si="80"/>
        <v/>
      </c>
      <c r="AU1279" s="19" t="str">
        <f t="shared" si="81"/>
        <v/>
      </c>
    </row>
    <row r="1280" spans="3:47" ht="25.05" customHeight="1">
      <c r="C1280" s="17" t="str">
        <f>IF($A1280="","",IF(VLOOKUP($A1280,Spiele!$A$2:$D$16,3,FALSE)=$B1280,"H","G"))</f>
        <v/>
      </c>
      <c r="D1280" s="17" t="str">
        <f>IF($B1280="","",IF(VLOOKUP($A1280,Spiele!$A$2:$F$16,3,FALSE)=$B1280,VLOOKUP($A1280,Spiele!$A$2:$F$16,4,FALSE),VLOOKUP($A1280,Spiele!$A$2:$F$16,3,FALSE)))</f>
        <v/>
      </c>
      <c r="E1280" s="18">
        <f>IF(Abschlüsse[[#This Row],[Ergeb]]="ET",0,COUNTIFS($A$2:$A1280,$A1280,$B$2:$B1280,$B1280,$L$2:$L1280,"&lt;&gt;ET"))</f>
        <v>0</v>
      </c>
      <c r="F1280" s="11"/>
      <c r="G1280" s="12"/>
      <c r="H1280" s="18">
        <f>COUNTIFS('Rote Karten'!$A$2:$A$4,$A1280,'Rote Karten'!$D$2:$D$4,"&lt;&gt;"&amp;$B1280,'Rote Karten'!$B$2:$B$4,"&lt;"&amp;$F1280,'Rote Karten'!$C$2:$C$4,"&lt;="&amp;$G1280)-COUNTIFS('Rote Karten'!$A$2:$A$4,$A1280,'Rote Karten'!$D$2:$D$4,$B1280,'Rote Karten'!$B$2:$B$4,"&lt;"&amp;$F1280,'Rote Karten'!$C$2:$C$4,"&lt;="&amp;$G1280)</f>
        <v>0</v>
      </c>
      <c r="I1280" s="17" t="str">
        <f>IF(OR($L1280="Tor",$L1280="ET"),_xlfn.IFNA(IF(VLOOKUP($A1280,Spiele!$A$2:$C$16,3,FALSE)=$B1280,COUNTIFS($L$2:$L1280,"Tor",$B$2:$B1280,$B1280,$A$2:$A1280,$A1280)+COUNTIFS($L$2:$L1280,"ET",$B$2:$B1280,$B1280,$A$2:$A1280,$A1280)&amp;":"&amp;COUNTIFS($L$2:$L1280,"Tor",$B$2:$B1280,"&lt;&gt;"&amp;$B1280,$A$2:$A1280,$A1280)+COUNTIFS($L$2:$L1280,"ET",$B$2:$B1280,"&lt;&gt;"&amp;$B1280,$A$2:$A1280,$A1280),COUNTIFS($L$2:$L1280,"Tor",$B$2:$B1280,"&lt;&gt;"&amp;$B1280,$A$2:$A1280,$A1280)+COUNTIFS($L$2:$L1280,"ET",$B$2:$B1280,"&lt;&gt;"&amp;$B1280,$A$2:$A1280,$A1280)&amp;":"&amp;COUNTIFS($L$2:$L1280,"Tor",$B$2:$B1280,$B1280,$A$2:$A1280,$A1280)+COUNTIFS($L$2:$L1280,"ET",$B$2:$B1280,$B1280,$A$2:$A1280,$A1280)),""),"")</f>
        <v/>
      </c>
      <c r="J1280" s="18" t="str">
        <f>_xlfn.IFNA(IF(VLOOKUP($A1280,Spiele!$A$2:$D$16,3,FALSE)=$B1280,(COUNTIFS($L$1:$L1279,"Tor",$B$1:$B1279,$B1280,$A$1:$A1279,$A1280)+COUNTIFS($L$1:$L1279,"ET",$B$1:$B1279,$B1280,$A$1:$A1279,$A1280))-(COUNTIFS($L$1:$L1279,"Tor",$B$1:$B1279,"&lt;&gt;"&amp;$B1280,$A$1:$A1279,$A1280)+COUNTIFS($L$1:$L1279,"ET",$B$1:$B1279,"&lt;&gt;"&amp;$B1280,$A$1:$A1279,$A1280)),(COUNTIFS($L$1:$L1279,"Tor",$B$1:$B1279,$B1280,$A$1:$A1279,$A1280)+COUNTIFS($L$1:$L1279,"ET",$B$1:$B1279,$B1280,$A$1:$A1279,$A1280))-(COUNTIFS($L$1:$L1279,"Tor",$B$1:$B1279,"&lt;&gt;"&amp;$B1280,$A$1:$A1279,$A1280)+COUNTIFS($L$1:$L1279,"ET",$B$1:$B1279,"&lt;&gt;"&amp;$B1280,$A$1:$A1279,$A1280))),"")</f>
        <v/>
      </c>
      <c r="O1280" s="17"/>
      <c r="AC1280" s="14"/>
      <c r="AD1280" s="14"/>
      <c r="AE1280" s="18"/>
      <c r="AH1280" s="19">
        <f t="shared" si="78"/>
        <v>0</v>
      </c>
      <c r="AI1280" s="19">
        <f t="shared" si="79"/>
        <v>180</v>
      </c>
      <c r="AM1280" s="19">
        <f>IF(Abschlüsse[[#This Row],[Ergeb]]="ET","",SQRT(($AF1280-$AK1280)^2+($AG1280-$AL1280)^2))</f>
        <v>0</v>
      </c>
      <c r="AO1280" s="13"/>
      <c r="AP1280" s="13"/>
      <c r="AQ1280" s="19" t="str">
        <f t="shared" si="80"/>
        <v/>
      </c>
      <c r="AU1280" s="19" t="str">
        <f t="shared" si="81"/>
        <v/>
      </c>
    </row>
    <row r="1281" spans="3:47" ht="25.05" customHeight="1">
      <c r="C1281" s="17" t="str">
        <f>IF($A1281="","",IF(VLOOKUP($A1281,Spiele!$A$2:$D$16,3,FALSE)=$B1281,"H","G"))</f>
        <v/>
      </c>
      <c r="D1281" s="17" t="str">
        <f>IF($B1281="","",IF(VLOOKUP($A1281,Spiele!$A$2:$F$16,3,FALSE)=$B1281,VLOOKUP($A1281,Spiele!$A$2:$F$16,4,FALSE),VLOOKUP($A1281,Spiele!$A$2:$F$16,3,FALSE)))</f>
        <v/>
      </c>
      <c r="E1281" s="18">
        <f>IF(Abschlüsse[[#This Row],[Ergeb]]="ET",0,COUNTIFS($A$2:$A1281,$A1281,$B$2:$B1281,$B1281,$L$2:$L1281,"&lt;&gt;ET"))</f>
        <v>0</v>
      </c>
      <c r="F1281" s="11"/>
      <c r="G1281" s="12"/>
      <c r="H1281" s="18">
        <f>COUNTIFS('Rote Karten'!$A$2:$A$4,$A1281,'Rote Karten'!$D$2:$D$4,"&lt;&gt;"&amp;$B1281,'Rote Karten'!$B$2:$B$4,"&lt;"&amp;$F1281,'Rote Karten'!$C$2:$C$4,"&lt;="&amp;$G1281)-COUNTIFS('Rote Karten'!$A$2:$A$4,$A1281,'Rote Karten'!$D$2:$D$4,$B1281,'Rote Karten'!$B$2:$B$4,"&lt;"&amp;$F1281,'Rote Karten'!$C$2:$C$4,"&lt;="&amp;$G1281)</f>
        <v>0</v>
      </c>
      <c r="I1281" s="17" t="str">
        <f>IF(OR($L1281="Tor",$L1281="ET"),_xlfn.IFNA(IF(VLOOKUP($A1281,Spiele!$A$2:$C$16,3,FALSE)=$B1281,COUNTIFS($L$2:$L1281,"Tor",$B$2:$B1281,$B1281,$A$2:$A1281,$A1281)+COUNTIFS($L$2:$L1281,"ET",$B$2:$B1281,$B1281,$A$2:$A1281,$A1281)&amp;":"&amp;COUNTIFS($L$2:$L1281,"Tor",$B$2:$B1281,"&lt;&gt;"&amp;$B1281,$A$2:$A1281,$A1281)+COUNTIFS($L$2:$L1281,"ET",$B$2:$B1281,"&lt;&gt;"&amp;$B1281,$A$2:$A1281,$A1281),COUNTIFS($L$2:$L1281,"Tor",$B$2:$B1281,"&lt;&gt;"&amp;$B1281,$A$2:$A1281,$A1281)+COUNTIFS($L$2:$L1281,"ET",$B$2:$B1281,"&lt;&gt;"&amp;$B1281,$A$2:$A1281,$A1281)&amp;":"&amp;COUNTIFS($L$2:$L1281,"Tor",$B$2:$B1281,$B1281,$A$2:$A1281,$A1281)+COUNTIFS($L$2:$L1281,"ET",$B$2:$B1281,$B1281,$A$2:$A1281,$A1281)),""),"")</f>
        <v/>
      </c>
      <c r="J1281" s="18" t="str">
        <f>_xlfn.IFNA(IF(VLOOKUP($A1281,Spiele!$A$2:$D$16,3,FALSE)=$B1281,(COUNTIFS($L$1:$L1280,"Tor",$B$1:$B1280,$B1281,$A$1:$A1280,$A1281)+COUNTIFS($L$1:$L1280,"ET",$B$1:$B1280,$B1281,$A$1:$A1280,$A1281))-(COUNTIFS($L$1:$L1280,"Tor",$B$1:$B1280,"&lt;&gt;"&amp;$B1281,$A$1:$A1280,$A1281)+COUNTIFS($L$1:$L1280,"ET",$B$1:$B1280,"&lt;&gt;"&amp;$B1281,$A$1:$A1280,$A1281)),(COUNTIFS($L$1:$L1280,"Tor",$B$1:$B1280,$B1281,$A$1:$A1280,$A1281)+COUNTIFS($L$1:$L1280,"ET",$B$1:$B1280,$B1281,$A$1:$A1280,$A1281))-(COUNTIFS($L$1:$L1280,"Tor",$B$1:$B1280,"&lt;&gt;"&amp;$B1281,$A$1:$A1280,$A1281)+COUNTIFS($L$1:$L1280,"ET",$B$1:$B1280,"&lt;&gt;"&amp;$B1281,$A$1:$A1280,$A1281))),"")</f>
        <v/>
      </c>
      <c r="O1281" s="17"/>
      <c r="AC1281" s="14"/>
      <c r="AD1281" s="14"/>
      <c r="AE1281" s="18"/>
      <c r="AH1281" s="19">
        <f t="shared" si="78"/>
        <v>0</v>
      </c>
      <c r="AI1281" s="19">
        <f t="shared" si="79"/>
        <v>180</v>
      </c>
      <c r="AM1281" s="19">
        <f>IF(Abschlüsse[[#This Row],[Ergeb]]="ET","",SQRT(($AF1281-$AK1281)^2+($AG1281-$AL1281)^2))</f>
        <v>0</v>
      </c>
      <c r="AO1281" s="13"/>
      <c r="AP1281" s="13"/>
      <c r="AQ1281" s="19" t="str">
        <f t="shared" si="80"/>
        <v/>
      </c>
      <c r="AU1281" s="19" t="str">
        <f t="shared" si="81"/>
        <v/>
      </c>
    </row>
    <row r="1282" spans="3:47" ht="25.05" customHeight="1">
      <c r="C1282" s="17" t="str">
        <f>IF($A1282="","",IF(VLOOKUP($A1282,Spiele!$A$2:$D$16,3,FALSE)=$B1282,"H","G"))</f>
        <v/>
      </c>
      <c r="D1282" s="17" t="str">
        <f>IF($B1282="","",IF(VLOOKUP($A1282,Spiele!$A$2:$F$16,3,FALSE)=$B1282,VLOOKUP($A1282,Spiele!$A$2:$F$16,4,FALSE),VLOOKUP($A1282,Spiele!$A$2:$F$16,3,FALSE)))</f>
        <v/>
      </c>
      <c r="E1282" s="18">
        <f>IF(Abschlüsse[[#This Row],[Ergeb]]="ET",0,COUNTIFS($A$2:$A1282,$A1282,$B$2:$B1282,$B1282,$L$2:$L1282,"&lt;&gt;ET"))</f>
        <v>0</v>
      </c>
      <c r="F1282" s="11"/>
      <c r="G1282" s="12"/>
      <c r="H1282" s="18">
        <f>COUNTIFS('Rote Karten'!$A$2:$A$4,$A1282,'Rote Karten'!$D$2:$D$4,"&lt;&gt;"&amp;$B1282,'Rote Karten'!$B$2:$B$4,"&lt;"&amp;$F1282,'Rote Karten'!$C$2:$C$4,"&lt;="&amp;$G1282)-COUNTIFS('Rote Karten'!$A$2:$A$4,$A1282,'Rote Karten'!$D$2:$D$4,$B1282,'Rote Karten'!$B$2:$B$4,"&lt;"&amp;$F1282,'Rote Karten'!$C$2:$C$4,"&lt;="&amp;$G1282)</f>
        <v>0</v>
      </c>
      <c r="I1282" s="17" t="str">
        <f>IF(OR($L1282="Tor",$L1282="ET"),_xlfn.IFNA(IF(VLOOKUP($A1282,Spiele!$A$2:$C$16,3,FALSE)=$B1282,COUNTIFS($L$2:$L1282,"Tor",$B$2:$B1282,$B1282,$A$2:$A1282,$A1282)+COUNTIFS($L$2:$L1282,"ET",$B$2:$B1282,$B1282,$A$2:$A1282,$A1282)&amp;":"&amp;COUNTIFS($L$2:$L1282,"Tor",$B$2:$B1282,"&lt;&gt;"&amp;$B1282,$A$2:$A1282,$A1282)+COUNTIFS($L$2:$L1282,"ET",$B$2:$B1282,"&lt;&gt;"&amp;$B1282,$A$2:$A1282,$A1282),COUNTIFS($L$2:$L1282,"Tor",$B$2:$B1282,"&lt;&gt;"&amp;$B1282,$A$2:$A1282,$A1282)+COUNTIFS($L$2:$L1282,"ET",$B$2:$B1282,"&lt;&gt;"&amp;$B1282,$A$2:$A1282,$A1282)&amp;":"&amp;COUNTIFS($L$2:$L1282,"Tor",$B$2:$B1282,$B1282,$A$2:$A1282,$A1282)+COUNTIFS($L$2:$L1282,"ET",$B$2:$B1282,$B1282,$A$2:$A1282,$A1282)),""),"")</f>
        <v/>
      </c>
      <c r="J1282" s="18" t="str">
        <f>_xlfn.IFNA(IF(VLOOKUP($A1282,Spiele!$A$2:$D$16,3,FALSE)=$B1282,(COUNTIFS($L$1:$L1281,"Tor",$B$1:$B1281,$B1282,$A$1:$A1281,$A1282)+COUNTIFS($L$1:$L1281,"ET",$B$1:$B1281,$B1282,$A$1:$A1281,$A1282))-(COUNTIFS($L$1:$L1281,"Tor",$B$1:$B1281,"&lt;&gt;"&amp;$B1282,$A$1:$A1281,$A1282)+COUNTIFS($L$1:$L1281,"ET",$B$1:$B1281,"&lt;&gt;"&amp;$B1282,$A$1:$A1281,$A1282)),(COUNTIFS($L$1:$L1281,"Tor",$B$1:$B1281,$B1282,$A$1:$A1281,$A1282)+COUNTIFS($L$1:$L1281,"ET",$B$1:$B1281,$B1282,$A$1:$A1281,$A1282))-(COUNTIFS($L$1:$L1281,"Tor",$B$1:$B1281,"&lt;&gt;"&amp;$B1282,$A$1:$A1281,$A1282)+COUNTIFS($L$1:$L1281,"ET",$B$1:$B1281,"&lt;&gt;"&amp;$B1282,$A$1:$A1281,$A1282))),"")</f>
        <v/>
      </c>
      <c r="O1282" s="17"/>
      <c r="AC1282" s="14"/>
      <c r="AD1282" s="14"/>
      <c r="AE1282" s="18"/>
      <c r="AH1282" s="19">
        <f t="shared" si="78"/>
        <v>0</v>
      </c>
      <c r="AI1282" s="19">
        <f t="shared" si="79"/>
        <v>180</v>
      </c>
      <c r="AM1282" s="19">
        <f>IF(Abschlüsse[[#This Row],[Ergeb]]="ET","",SQRT(($AF1282-$AK1282)^2+($AG1282-$AL1282)^2))</f>
        <v>0</v>
      </c>
      <c r="AO1282" s="13"/>
      <c r="AP1282" s="13"/>
      <c r="AQ1282" s="19" t="str">
        <f t="shared" si="80"/>
        <v/>
      </c>
      <c r="AU1282" s="19" t="str">
        <f t="shared" si="81"/>
        <v/>
      </c>
    </row>
    <row r="1283" spans="3:47" ht="25.05" customHeight="1">
      <c r="C1283" s="17" t="str">
        <f>IF($A1283="","",IF(VLOOKUP($A1283,Spiele!$A$2:$D$16,3,FALSE)=$B1283,"H","G"))</f>
        <v/>
      </c>
      <c r="D1283" s="17" t="str">
        <f>IF($B1283="","",IF(VLOOKUP($A1283,Spiele!$A$2:$F$16,3,FALSE)=$B1283,VLOOKUP($A1283,Spiele!$A$2:$F$16,4,FALSE),VLOOKUP($A1283,Spiele!$A$2:$F$16,3,FALSE)))</f>
        <v/>
      </c>
      <c r="E1283" s="18">
        <f>IF(Abschlüsse[[#This Row],[Ergeb]]="ET",0,COUNTIFS($A$2:$A1283,$A1283,$B$2:$B1283,$B1283,$L$2:$L1283,"&lt;&gt;ET"))</f>
        <v>0</v>
      </c>
      <c r="F1283" s="11"/>
      <c r="G1283" s="12"/>
      <c r="H1283" s="18">
        <f>COUNTIFS('Rote Karten'!$A$2:$A$4,$A1283,'Rote Karten'!$D$2:$D$4,"&lt;&gt;"&amp;$B1283,'Rote Karten'!$B$2:$B$4,"&lt;"&amp;$F1283,'Rote Karten'!$C$2:$C$4,"&lt;="&amp;$G1283)-COUNTIFS('Rote Karten'!$A$2:$A$4,$A1283,'Rote Karten'!$D$2:$D$4,$B1283,'Rote Karten'!$B$2:$B$4,"&lt;"&amp;$F1283,'Rote Karten'!$C$2:$C$4,"&lt;="&amp;$G1283)</f>
        <v>0</v>
      </c>
      <c r="I1283" s="17" t="str">
        <f>IF(OR($L1283="Tor",$L1283="ET"),_xlfn.IFNA(IF(VLOOKUP($A1283,Spiele!$A$2:$C$16,3,FALSE)=$B1283,COUNTIFS($L$2:$L1283,"Tor",$B$2:$B1283,$B1283,$A$2:$A1283,$A1283)+COUNTIFS($L$2:$L1283,"ET",$B$2:$B1283,$B1283,$A$2:$A1283,$A1283)&amp;":"&amp;COUNTIFS($L$2:$L1283,"Tor",$B$2:$B1283,"&lt;&gt;"&amp;$B1283,$A$2:$A1283,$A1283)+COUNTIFS($L$2:$L1283,"ET",$B$2:$B1283,"&lt;&gt;"&amp;$B1283,$A$2:$A1283,$A1283),COUNTIFS($L$2:$L1283,"Tor",$B$2:$B1283,"&lt;&gt;"&amp;$B1283,$A$2:$A1283,$A1283)+COUNTIFS($L$2:$L1283,"ET",$B$2:$B1283,"&lt;&gt;"&amp;$B1283,$A$2:$A1283,$A1283)&amp;":"&amp;COUNTIFS($L$2:$L1283,"Tor",$B$2:$B1283,$B1283,$A$2:$A1283,$A1283)+COUNTIFS($L$2:$L1283,"ET",$B$2:$B1283,$B1283,$A$2:$A1283,$A1283)),""),"")</f>
        <v/>
      </c>
      <c r="J1283" s="18" t="str">
        <f>_xlfn.IFNA(IF(VLOOKUP($A1283,Spiele!$A$2:$D$16,3,FALSE)=$B1283,(COUNTIFS($L$1:$L1282,"Tor",$B$1:$B1282,$B1283,$A$1:$A1282,$A1283)+COUNTIFS($L$1:$L1282,"ET",$B$1:$B1282,$B1283,$A$1:$A1282,$A1283))-(COUNTIFS($L$1:$L1282,"Tor",$B$1:$B1282,"&lt;&gt;"&amp;$B1283,$A$1:$A1282,$A1283)+COUNTIFS($L$1:$L1282,"ET",$B$1:$B1282,"&lt;&gt;"&amp;$B1283,$A$1:$A1282,$A1283)),(COUNTIFS($L$1:$L1282,"Tor",$B$1:$B1282,$B1283,$A$1:$A1282,$A1283)+COUNTIFS($L$1:$L1282,"ET",$B$1:$B1282,$B1283,$A$1:$A1282,$A1283))-(COUNTIFS($L$1:$L1282,"Tor",$B$1:$B1282,"&lt;&gt;"&amp;$B1283,$A$1:$A1282,$A1283)+COUNTIFS($L$1:$L1282,"ET",$B$1:$B1282,"&lt;&gt;"&amp;$B1283,$A$1:$A1282,$A1283))),"")</f>
        <v/>
      </c>
      <c r="L1283" s="18"/>
      <c r="M1283" s="3"/>
      <c r="O1283" s="17"/>
      <c r="AA1283" s="22"/>
      <c r="AB1283" s="18"/>
      <c r="AC1283" s="14"/>
      <c r="AD1283" s="14"/>
      <c r="AE1283" s="18"/>
      <c r="AH1283" s="19">
        <f t="shared" ref="AH1283:AH1346" si="82">IF($L1283="ET","",IF($AF1283&gt;3.66,SQRT($AG1283^2+($AF1283-(7.32/2))^2),IF($AF1283&lt;-3.66,SQRT($AG1283^2+($AF1283+(7.32/2))^2),$AG1283)))</f>
        <v>0</v>
      </c>
      <c r="AI1283" s="19">
        <f t="shared" ref="AI1283:AI1346" si="83">IF($L1283="ET","",IF(DEGREES(ATAN((7.32*$AG1283)/($AG1283^2+$AF1283^2-(7.32/2)^2)))&lt;=0,180+DEGREES(ATAN((7.32*$AG1283)/($AG1283^2+$AF1283^2-(7.32/2)^2))),DEGREES(ATAN((7.32*$AG1283)/($AG1283^2+$AF1283^2-(7.32/2)^2)))))</f>
        <v>180</v>
      </c>
      <c r="AJ1283" s="3"/>
      <c r="AM1283" s="19">
        <f>IF(Abschlüsse[[#This Row],[Ergeb]]="ET","",SQRT(($AF1283-$AK1283)^2+($AG1283-$AL1283)^2))</f>
        <v>0</v>
      </c>
      <c r="AO1283" s="13"/>
      <c r="AP1283" s="13"/>
      <c r="AQ1283" s="19" t="str">
        <f t="shared" si="80"/>
        <v/>
      </c>
      <c r="AU1283" s="19" t="str">
        <f t="shared" si="81"/>
        <v/>
      </c>
    </row>
    <row r="1284" spans="3:47" ht="25.05" customHeight="1">
      <c r="C1284" s="17" t="str">
        <f>IF($A1284="","",IF(VLOOKUP($A1284,Spiele!$A$2:$D$16,3,FALSE)=$B1284,"H","G"))</f>
        <v/>
      </c>
      <c r="D1284" s="17" t="str">
        <f>IF($B1284="","",IF(VLOOKUP($A1284,Spiele!$A$2:$F$16,3,FALSE)=$B1284,VLOOKUP($A1284,Spiele!$A$2:$F$16,4,FALSE),VLOOKUP($A1284,Spiele!$A$2:$F$16,3,FALSE)))</f>
        <v/>
      </c>
      <c r="E1284" s="18">
        <f>IF(Abschlüsse[[#This Row],[Ergeb]]="ET",0,COUNTIFS($A$2:$A1284,$A1284,$B$2:$B1284,$B1284,$L$2:$L1284,"&lt;&gt;ET"))</f>
        <v>0</v>
      </c>
      <c r="F1284" s="11"/>
      <c r="G1284" s="12"/>
      <c r="H1284" s="18">
        <f>COUNTIFS('Rote Karten'!$A$2:$A$4,$A1284,'Rote Karten'!$D$2:$D$4,"&lt;&gt;"&amp;$B1284,'Rote Karten'!$B$2:$B$4,"&lt;"&amp;$F1284,'Rote Karten'!$C$2:$C$4,"&lt;="&amp;$G1284)-COUNTIFS('Rote Karten'!$A$2:$A$4,$A1284,'Rote Karten'!$D$2:$D$4,$B1284,'Rote Karten'!$B$2:$B$4,"&lt;"&amp;$F1284,'Rote Karten'!$C$2:$C$4,"&lt;="&amp;$G1284)</f>
        <v>0</v>
      </c>
      <c r="I1284" s="17" t="str">
        <f>IF(OR($L1284="Tor",$L1284="ET"),_xlfn.IFNA(IF(VLOOKUP($A1284,Spiele!$A$2:$C$16,3,FALSE)=$B1284,COUNTIFS($L$2:$L1284,"Tor",$B$2:$B1284,$B1284,$A$2:$A1284,$A1284)+COUNTIFS($L$2:$L1284,"ET",$B$2:$B1284,$B1284,$A$2:$A1284,$A1284)&amp;":"&amp;COUNTIFS($L$2:$L1284,"Tor",$B$2:$B1284,"&lt;&gt;"&amp;$B1284,$A$2:$A1284,$A1284)+COUNTIFS($L$2:$L1284,"ET",$B$2:$B1284,"&lt;&gt;"&amp;$B1284,$A$2:$A1284,$A1284),COUNTIFS($L$2:$L1284,"Tor",$B$2:$B1284,"&lt;&gt;"&amp;$B1284,$A$2:$A1284,$A1284)+COUNTIFS($L$2:$L1284,"ET",$B$2:$B1284,"&lt;&gt;"&amp;$B1284,$A$2:$A1284,$A1284)&amp;":"&amp;COUNTIFS($L$2:$L1284,"Tor",$B$2:$B1284,$B1284,$A$2:$A1284,$A1284)+COUNTIFS($L$2:$L1284,"ET",$B$2:$B1284,$B1284,$A$2:$A1284,$A1284)),""),"")</f>
        <v/>
      </c>
      <c r="J1284" s="18" t="str">
        <f>_xlfn.IFNA(IF(VLOOKUP($A1284,Spiele!$A$2:$D$16,3,FALSE)=$B1284,(COUNTIFS($L$1:$L1283,"Tor",$B$1:$B1283,$B1284,$A$1:$A1283,$A1284)+COUNTIFS($L$1:$L1283,"ET",$B$1:$B1283,$B1284,$A$1:$A1283,$A1284))-(COUNTIFS($L$1:$L1283,"Tor",$B$1:$B1283,"&lt;&gt;"&amp;$B1284,$A$1:$A1283,$A1284)+COUNTIFS($L$1:$L1283,"ET",$B$1:$B1283,"&lt;&gt;"&amp;$B1284,$A$1:$A1283,$A1284)),(COUNTIFS($L$1:$L1283,"Tor",$B$1:$B1283,$B1284,$A$1:$A1283,$A1284)+COUNTIFS($L$1:$L1283,"ET",$B$1:$B1283,$B1284,$A$1:$A1283,$A1284))-(COUNTIFS($L$1:$L1283,"Tor",$B$1:$B1283,"&lt;&gt;"&amp;$B1284,$A$1:$A1283,$A1284)+COUNTIFS($L$1:$L1283,"ET",$B$1:$B1283,"&lt;&gt;"&amp;$B1284,$A$1:$A1283,$A1284))),"")</f>
        <v/>
      </c>
      <c r="O1284" s="17"/>
      <c r="AC1284" s="14"/>
      <c r="AD1284" s="14"/>
      <c r="AE1284" s="18"/>
      <c r="AH1284" s="19">
        <f t="shared" si="82"/>
        <v>0</v>
      </c>
      <c r="AI1284" s="19">
        <f t="shared" si="83"/>
        <v>180</v>
      </c>
      <c r="AM1284" s="19">
        <f>IF(Abschlüsse[[#This Row],[Ergeb]]="ET","",SQRT(($AF1284-$AK1284)^2+($AG1284-$AL1284)^2))</f>
        <v>0</v>
      </c>
      <c r="AO1284" s="13"/>
      <c r="AP1284" s="13"/>
      <c r="AQ1284" s="19" t="str">
        <f t="shared" si="80"/>
        <v/>
      </c>
      <c r="AU1284" s="19" t="str">
        <f t="shared" si="81"/>
        <v/>
      </c>
    </row>
    <row r="1285" spans="3:47" ht="25.05" customHeight="1">
      <c r="C1285" s="17" t="str">
        <f>IF($A1285="","",IF(VLOOKUP($A1285,Spiele!$A$2:$D$16,3,FALSE)=$B1285,"H","G"))</f>
        <v/>
      </c>
      <c r="D1285" s="17" t="str">
        <f>IF($B1285="","",IF(VLOOKUP($A1285,Spiele!$A$2:$F$16,3,FALSE)=$B1285,VLOOKUP($A1285,Spiele!$A$2:$F$16,4,FALSE),VLOOKUP($A1285,Spiele!$A$2:$F$16,3,FALSE)))</f>
        <v/>
      </c>
      <c r="E1285" s="18">
        <f>IF(Abschlüsse[[#This Row],[Ergeb]]="ET",0,COUNTIFS($A$2:$A1285,$A1285,$B$2:$B1285,$B1285,$L$2:$L1285,"&lt;&gt;ET"))</f>
        <v>0</v>
      </c>
      <c r="F1285" s="11"/>
      <c r="G1285" s="12"/>
      <c r="H1285" s="18">
        <f>COUNTIFS('Rote Karten'!$A$2:$A$4,$A1285,'Rote Karten'!$D$2:$D$4,"&lt;&gt;"&amp;$B1285,'Rote Karten'!$B$2:$B$4,"&lt;"&amp;$F1285,'Rote Karten'!$C$2:$C$4,"&lt;="&amp;$G1285)-COUNTIFS('Rote Karten'!$A$2:$A$4,$A1285,'Rote Karten'!$D$2:$D$4,$B1285,'Rote Karten'!$B$2:$B$4,"&lt;"&amp;$F1285,'Rote Karten'!$C$2:$C$4,"&lt;="&amp;$G1285)</f>
        <v>0</v>
      </c>
      <c r="I1285" s="17" t="str">
        <f>IF(OR($L1285="Tor",$L1285="ET"),_xlfn.IFNA(IF(VLOOKUP($A1285,Spiele!$A$2:$C$16,3,FALSE)=$B1285,COUNTIFS($L$2:$L1285,"Tor",$B$2:$B1285,$B1285,$A$2:$A1285,$A1285)+COUNTIFS($L$2:$L1285,"ET",$B$2:$B1285,$B1285,$A$2:$A1285,$A1285)&amp;":"&amp;COUNTIFS($L$2:$L1285,"Tor",$B$2:$B1285,"&lt;&gt;"&amp;$B1285,$A$2:$A1285,$A1285)+COUNTIFS($L$2:$L1285,"ET",$B$2:$B1285,"&lt;&gt;"&amp;$B1285,$A$2:$A1285,$A1285),COUNTIFS($L$2:$L1285,"Tor",$B$2:$B1285,"&lt;&gt;"&amp;$B1285,$A$2:$A1285,$A1285)+COUNTIFS($L$2:$L1285,"ET",$B$2:$B1285,"&lt;&gt;"&amp;$B1285,$A$2:$A1285,$A1285)&amp;":"&amp;COUNTIFS($L$2:$L1285,"Tor",$B$2:$B1285,$B1285,$A$2:$A1285,$A1285)+COUNTIFS($L$2:$L1285,"ET",$B$2:$B1285,$B1285,$A$2:$A1285,$A1285)),""),"")</f>
        <v/>
      </c>
      <c r="J1285" s="18" t="str">
        <f>_xlfn.IFNA(IF(VLOOKUP($A1285,Spiele!$A$2:$D$16,3,FALSE)=$B1285,(COUNTIFS($L$1:$L1284,"Tor",$B$1:$B1284,$B1285,$A$1:$A1284,$A1285)+COUNTIFS($L$1:$L1284,"ET",$B$1:$B1284,$B1285,$A$1:$A1284,$A1285))-(COUNTIFS($L$1:$L1284,"Tor",$B$1:$B1284,"&lt;&gt;"&amp;$B1285,$A$1:$A1284,$A1285)+COUNTIFS($L$1:$L1284,"ET",$B$1:$B1284,"&lt;&gt;"&amp;$B1285,$A$1:$A1284,$A1285)),(COUNTIFS($L$1:$L1284,"Tor",$B$1:$B1284,$B1285,$A$1:$A1284,$A1285)+COUNTIFS($L$1:$L1284,"ET",$B$1:$B1284,$B1285,$A$1:$A1284,$A1285))-(COUNTIFS($L$1:$L1284,"Tor",$B$1:$B1284,"&lt;&gt;"&amp;$B1285,$A$1:$A1284,$A1285)+COUNTIFS($L$1:$L1284,"ET",$B$1:$B1284,"&lt;&gt;"&amp;$B1285,$A$1:$A1284,$A1285))),"")</f>
        <v/>
      </c>
      <c r="O1285" s="17"/>
      <c r="AC1285" s="14"/>
      <c r="AD1285" s="14"/>
      <c r="AE1285" s="18"/>
      <c r="AH1285" s="19">
        <f t="shared" si="82"/>
        <v>0</v>
      </c>
      <c r="AI1285" s="19">
        <f t="shared" si="83"/>
        <v>180</v>
      </c>
      <c r="AM1285" s="19">
        <f>IF(Abschlüsse[[#This Row],[Ergeb]]="ET","",SQRT(($AF1285-$AK1285)^2+($AG1285-$AL1285)^2))</f>
        <v>0</v>
      </c>
      <c r="AO1285" s="13"/>
      <c r="AP1285" s="13"/>
      <c r="AQ1285" s="19" t="str">
        <f t="shared" si="80"/>
        <v/>
      </c>
      <c r="AU1285" s="19" t="str">
        <f t="shared" si="81"/>
        <v/>
      </c>
    </row>
    <row r="1286" spans="3:47" ht="25.05" customHeight="1">
      <c r="C1286" s="17" t="str">
        <f>IF($A1286="","",IF(VLOOKUP($A1286,Spiele!$A$2:$D$16,3,FALSE)=$B1286,"H","G"))</f>
        <v/>
      </c>
      <c r="D1286" s="17" t="str">
        <f>IF($B1286="","",IF(VLOOKUP($A1286,Spiele!$A$2:$F$16,3,FALSE)=$B1286,VLOOKUP($A1286,Spiele!$A$2:$F$16,4,FALSE),VLOOKUP($A1286,Spiele!$A$2:$F$16,3,FALSE)))</f>
        <v/>
      </c>
      <c r="E1286" s="18">
        <f>IF(Abschlüsse[[#This Row],[Ergeb]]="ET",0,COUNTIFS($A$2:$A1286,$A1286,$B$2:$B1286,$B1286,$L$2:$L1286,"&lt;&gt;ET"))</f>
        <v>0</v>
      </c>
      <c r="F1286" s="11"/>
      <c r="G1286" s="12"/>
      <c r="H1286" s="18">
        <f>COUNTIFS('Rote Karten'!$A$2:$A$4,$A1286,'Rote Karten'!$D$2:$D$4,"&lt;&gt;"&amp;$B1286,'Rote Karten'!$B$2:$B$4,"&lt;"&amp;$F1286,'Rote Karten'!$C$2:$C$4,"&lt;="&amp;$G1286)-COUNTIFS('Rote Karten'!$A$2:$A$4,$A1286,'Rote Karten'!$D$2:$D$4,$B1286,'Rote Karten'!$B$2:$B$4,"&lt;"&amp;$F1286,'Rote Karten'!$C$2:$C$4,"&lt;="&amp;$G1286)</f>
        <v>0</v>
      </c>
      <c r="I1286" s="17" t="str">
        <f>IF(OR($L1286="Tor",$L1286="ET"),_xlfn.IFNA(IF(VLOOKUP($A1286,Spiele!$A$2:$C$16,3,FALSE)=$B1286,COUNTIFS($L$2:$L1286,"Tor",$B$2:$B1286,$B1286,$A$2:$A1286,$A1286)+COUNTIFS($L$2:$L1286,"ET",$B$2:$B1286,$B1286,$A$2:$A1286,$A1286)&amp;":"&amp;COUNTIFS($L$2:$L1286,"Tor",$B$2:$B1286,"&lt;&gt;"&amp;$B1286,$A$2:$A1286,$A1286)+COUNTIFS($L$2:$L1286,"ET",$B$2:$B1286,"&lt;&gt;"&amp;$B1286,$A$2:$A1286,$A1286),COUNTIFS($L$2:$L1286,"Tor",$B$2:$B1286,"&lt;&gt;"&amp;$B1286,$A$2:$A1286,$A1286)+COUNTIFS($L$2:$L1286,"ET",$B$2:$B1286,"&lt;&gt;"&amp;$B1286,$A$2:$A1286,$A1286)&amp;":"&amp;COUNTIFS($L$2:$L1286,"Tor",$B$2:$B1286,$B1286,$A$2:$A1286,$A1286)+COUNTIFS($L$2:$L1286,"ET",$B$2:$B1286,$B1286,$A$2:$A1286,$A1286)),""),"")</f>
        <v/>
      </c>
      <c r="J1286" s="18" t="str">
        <f>_xlfn.IFNA(IF(VLOOKUP($A1286,Spiele!$A$2:$D$16,3,FALSE)=$B1286,(COUNTIFS($L$1:$L1285,"Tor",$B$1:$B1285,$B1286,$A$1:$A1285,$A1286)+COUNTIFS($L$1:$L1285,"ET",$B$1:$B1285,$B1286,$A$1:$A1285,$A1286))-(COUNTIFS($L$1:$L1285,"Tor",$B$1:$B1285,"&lt;&gt;"&amp;$B1286,$A$1:$A1285,$A1286)+COUNTIFS($L$1:$L1285,"ET",$B$1:$B1285,"&lt;&gt;"&amp;$B1286,$A$1:$A1285,$A1286)),(COUNTIFS($L$1:$L1285,"Tor",$B$1:$B1285,$B1286,$A$1:$A1285,$A1286)+COUNTIFS($L$1:$L1285,"ET",$B$1:$B1285,$B1286,$A$1:$A1285,$A1286))-(COUNTIFS($L$1:$L1285,"Tor",$B$1:$B1285,"&lt;&gt;"&amp;$B1286,$A$1:$A1285,$A1286)+COUNTIFS($L$1:$L1285,"ET",$B$1:$B1285,"&lt;&gt;"&amp;$B1286,$A$1:$A1285,$A1286))),"")</f>
        <v/>
      </c>
      <c r="O1286" s="17"/>
      <c r="AC1286" s="14"/>
      <c r="AD1286" s="14"/>
      <c r="AE1286" s="18"/>
      <c r="AH1286" s="19">
        <f t="shared" si="82"/>
        <v>0</v>
      </c>
      <c r="AI1286" s="19">
        <f t="shared" si="83"/>
        <v>180</v>
      </c>
      <c r="AM1286" s="19">
        <f>IF(Abschlüsse[[#This Row],[Ergeb]]="ET","",SQRT(($AF1286-$AK1286)^2+($AG1286-$AL1286)^2))</f>
        <v>0</v>
      </c>
      <c r="AO1286" s="13"/>
      <c r="AP1286" s="13"/>
      <c r="AQ1286" s="19" t="str">
        <f t="shared" si="80"/>
        <v/>
      </c>
      <c r="AU1286" s="19" t="str">
        <f t="shared" si="81"/>
        <v/>
      </c>
    </row>
    <row r="1287" spans="3:47" ht="25.05" customHeight="1">
      <c r="C1287" s="17" t="str">
        <f>IF($A1287="","",IF(VLOOKUP($A1287,Spiele!$A$2:$D$16,3,FALSE)=$B1287,"H","G"))</f>
        <v/>
      </c>
      <c r="D1287" s="17" t="str">
        <f>IF($B1287="","",IF(VLOOKUP($A1287,Spiele!$A$2:$F$16,3,FALSE)=$B1287,VLOOKUP($A1287,Spiele!$A$2:$F$16,4,FALSE),VLOOKUP($A1287,Spiele!$A$2:$F$16,3,FALSE)))</f>
        <v/>
      </c>
      <c r="E1287" s="18">
        <f>IF(Abschlüsse[[#This Row],[Ergeb]]="ET",0,COUNTIFS($A$2:$A1287,$A1287,$B$2:$B1287,$B1287,$L$2:$L1287,"&lt;&gt;ET"))</f>
        <v>0</v>
      </c>
      <c r="F1287" s="11"/>
      <c r="G1287" s="12"/>
      <c r="H1287" s="18">
        <f>COUNTIFS('Rote Karten'!$A$2:$A$4,$A1287,'Rote Karten'!$D$2:$D$4,"&lt;&gt;"&amp;$B1287,'Rote Karten'!$B$2:$B$4,"&lt;"&amp;$F1287,'Rote Karten'!$C$2:$C$4,"&lt;="&amp;$G1287)-COUNTIFS('Rote Karten'!$A$2:$A$4,$A1287,'Rote Karten'!$D$2:$D$4,$B1287,'Rote Karten'!$B$2:$B$4,"&lt;"&amp;$F1287,'Rote Karten'!$C$2:$C$4,"&lt;="&amp;$G1287)</f>
        <v>0</v>
      </c>
      <c r="I1287" s="17" t="str">
        <f>IF(OR($L1287="Tor",$L1287="ET"),_xlfn.IFNA(IF(VLOOKUP($A1287,Spiele!$A$2:$C$16,3,FALSE)=$B1287,COUNTIFS($L$2:$L1287,"Tor",$B$2:$B1287,$B1287,$A$2:$A1287,$A1287)+COUNTIFS($L$2:$L1287,"ET",$B$2:$B1287,$B1287,$A$2:$A1287,$A1287)&amp;":"&amp;COUNTIFS($L$2:$L1287,"Tor",$B$2:$B1287,"&lt;&gt;"&amp;$B1287,$A$2:$A1287,$A1287)+COUNTIFS($L$2:$L1287,"ET",$B$2:$B1287,"&lt;&gt;"&amp;$B1287,$A$2:$A1287,$A1287),COUNTIFS($L$2:$L1287,"Tor",$B$2:$B1287,"&lt;&gt;"&amp;$B1287,$A$2:$A1287,$A1287)+COUNTIFS($L$2:$L1287,"ET",$B$2:$B1287,"&lt;&gt;"&amp;$B1287,$A$2:$A1287,$A1287)&amp;":"&amp;COUNTIFS($L$2:$L1287,"Tor",$B$2:$B1287,$B1287,$A$2:$A1287,$A1287)+COUNTIFS($L$2:$L1287,"ET",$B$2:$B1287,$B1287,$A$2:$A1287,$A1287)),""),"")</f>
        <v/>
      </c>
      <c r="J1287" s="18" t="str">
        <f>_xlfn.IFNA(IF(VLOOKUP($A1287,Spiele!$A$2:$D$16,3,FALSE)=$B1287,(COUNTIFS($L$1:$L1286,"Tor",$B$1:$B1286,$B1287,$A$1:$A1286,$A1287)+COUNTIFS($L$1:$L1286,"ET",$B$1:$B1286,$B1287,$A$1:$A1286,$A1287))-(COUNTIFS($L$1:$L1286,"Tor",$B$1:$B1286,"&lt;&gt;"&amp;$B1287,$A$1:$A1286,$A1287)+COUNTIFS($L$1:$L1286,"ET",$B$1:$B1286,"&lt;&gt;"&amp;$B1287,$A$1:$A1286,$A1287)),(COUNTIFS($L$1:$L1286,"Tor",$B$1:$B1286,$B1287,$A$1:$A1286,$A1287)+COUNTIFS($L$1:$L1286,"ET",$B$1:$B1286,$B1287,$A$1:$A1286,$A1287))-(COUNTIFS($L$1:$L1286,"Tor",$B$1:$B1286,"&lt;&gt;"&amp;$B1287,$A$1:$A1286,$A1287)+COUNTIFS($L$1:$L1286,"ET",$B$1:$B1286,"&lt;&gt;"&amp;$B1287,$A$1:$A1286,$A1287))),"")</f>
        <v/>
      </c>
      <c r="O1287" s="17"/>
      <c r="AC1287" s="14"/>
      <c r="AD1287" s="14"/>
      <c r="AE1287" s="18"/>
      <c r="AH1287" s="19">
        <f t="shared" si="82"/>
        <v>0</v>
      </c>
      <c r="AI1287" s="19">
        <f t="shared" si="83"/>
        <v>180</v>
      </c>
      <c r="AM1287" s="19">
        <f>IF(Abschlüsse[[#This Row],[Ergeb]]="ET","",SQRT(($AF1287-$AK1287)^2+($AG1287-$AL1287)^2))</f>
        <v>0</v>
      </c>
      <c r="AO1287" s="13"/>
      <c r="AP1287" s="13"/>
      <c r="AQ1287" s="19" t="str">
        <f t="shared" si="80"/>
        <v/>
      </c>
      <c r="AU1287" s="19" t="str">
        <f t="shared" si="81"/>
        <v/>
      </c>
    </row>
    <row r="1288" spans="3:47" ht="25.05" customHeight="1">
      <c r="C1288" s="17" t="str">
        <f>IF($A1288="","",IF(VLOOKUP($A1288,Spiele!$A$2:$D$16,3,FALSE)=$B1288,"H","G"))</f>
        <v/>
      </c>
      <c r="D1288" s="17" t="str">
        <f>IF($B1288="","",IF(VLOOKUP($A1288,Spiele!$A$2:$F$16,3,FALSE)=$B1288,VLOOKUP($A1288,Spiele!$A$2:$F$16,4,FALSE),VLOOKUP($A1288,Spiele!$A$2:$F$16,3,FALSE)))</f>
        <v/>
      </c>
      <c r="E1288" s="18">
        <f>IF(Abschlüsse[[#This Row],[Ergeb]]="ET",0,COUNTIFS($A$2:$A1288,$A1288,$B$2:$B1288,$B1288,$L$2:$L1288,"&lt;&gt;ET"))</f>
        <v>0</v>
      </c>
      <c r="F1288" s="11"/>
      <c r="G1288" s="12"/>
      <c r="H1288" s="18">
        <f>COUNTIFS('Rote Karten'!$A$2:$A$4,$A1288,'Rote Karten'!$D$2:$D$4,"&lt;&gt;"&amp;$B1288,'Rote Karten'!$B$2:$B$4,"&lt;"&amp;$F1288,'Rote Karten'!$C$2:$C$4,"&lt;="&amp;$G1288)-COUNTIFS('Rote Karten'!$A$2:$A$4,$A1288,'Rote Karten'!$D$2:$D$4,$B1288,'Rote Karten'!$B$2:$B$4,"&lt;"&amp;$F1288,'Rote Karten'!$C$2:$C$4,"&lt;="&amp;$G1288)</f>
        <v>0</v>
      </c>
      <c r="I1288" s="17" t="str">
        <f>IF(OR($L1288="Tor",$L1288="ET"),_xlfn.IFNA(IF(VLOOKUP($A1288,Spiele!$A$2:$C$16,3,FALSE)=$B1288,COUNTIFS($L$2:$L1288,"Tor",$B$2:$B1288,$B1288,$A$2:$A1288,$A1288)+COUNTIFS($L$2:$L1288,"ET",$B$2:$B1288,$B1288,$A$2:$A1288,$A1288)&amp;":"&amp;COUNTIFS($L$2:$L1288,"Tor",$B$2:$B1288,"&lt;&gt;"&amp;$B1288,$A$2:$A1288,$A1288)+COUNTIFS($L$2:$L1288,"ET",$B$2:$B1288,"&lt;&gt;"&amp;$B1288,$A$2:$A1288,$A1288),COUNTIFS($L$2:$L1288,"Tor",$B$2:$B1288,"&lt;&gt;"&amp;$B1288,$A$2:$A1288,$A1288)+COUNTIFS($L$2:$L1288,"ET",$B$2:$B1288,"&lt;&gt;"&amp;$B1288,$A$2:$A1288,$A1288)&amp;":"&amp;COUNTIFS($L$2:$L1288,"Tor",$B$2:$B1288,$B1288,$A$2:$A1288,$A1288)+COUNTIFS($L$2:$L1288,"ET",$B$2:$B1288,$B1288,$A$2:$A1288,$A1288)),""),"")</f>
        <v/>
      </c>
      <c r="J1288" s="18" t="str">
        <f>_xlfn.IFNA(IF(VLOOKUP($A1288,Spiele!$A$2:$D$16,3,FALSE)=$B1288,(COUNTIFS($L$1:$L1287,"Tor",$B$1:$B1287,$B1288,$A$1:$A1287,$A1288)+COUNTIFS($L$1:$L1287,"ET",$B$1:$B1287,$B1288,$A$1:$A1287,$A1288))-(COUNTIFS($L$1:$L1287,"Tor",$B$1:$B1287,"&lt;&gt;"&amp;$B1288,$A$1:$A1287,$A1288)+COUNTIFS($L$1:$L1287,"ET",$B$1:$B1287,"&lt;&gt;"&amp;$B1288,$A$1:$A1287,$A1288)),(COUNTIFS($L$1:$L1287,"Tor",$B$1:$B1287,$B1288,$A$1:$A1287,$A1288)+COUNTIFS($L$1:$L1287,"ET",$B$1:$B1287,$B1288,$A$1:$A1287,$A1288))-(COUNTIFS($L$1:$L1287,"Tor",$B$1:$B1287,"&lt;&gt;"&amp;$B1288,$A$1:$A1287,$A1288)+COUNTIFS($L$1:$L1287,"ET",$B$1:$B1287,"&lt;&gt;"&amp;$B1288,$A$1:$A1287,$A1288))),"")</f>
        <v/>
      </c>
      <c r="O1288" s="17"/>
      <c r="AC1288" s="14"/>
      <c r="AD1288" s="14"/>
      <c r="AE1288" s="18"/>
      <c r="AH1288" s="19">
        <f t="shared" si="82"/>
        <v>0</v>
      </c>
      <c r="AI1288" s="19">
        <f t="shared" si="83"/>
        <v>180</v>
      </c>
      <c r="AM1288" s="19">
        <f>IF(Abschlüsse[[#This Row],[Ergeb]]="ET","",SQRT(($AF1288-$AK1288)^2+($AG1288-$AL1288)^2))</f>
        <v>0</v>
      </c>
      <c r="AO1288" s="13"/>
      <c r="AP1288" s="13"/>
      <c r="AQ1288" s="19" t="str">
        <f t="shared" si="80"/>
        <v/>
      </c>
      <c r="AU1288" s="19" t="str">
        <f t="shared" si="81"/>
        <v/>
      </c>
    </row>
    <row r="1289" spans="3:47" ht="25.05" customHeight="1">
      <c r="C1289" s="17" t="str">
        <f>IF($A1289="","",IF(VLOOKUP($A1289,Spiele!$A$2:$D$16,3,FALSE)=$B1289,"H","G"))</f>
        <v/>
      </c>
      <c r="D1289" s="17" t="str">
        <f>IF($B1289="","",IF(VLOOKUP($A1289,Spiele!$A$2:$F$16,3,FALSE)=$B1289,VLOOKUP($A1289,Spiele!$A$2:$F$16,4,FALSE),VLOOKUP($A1289,Spiele!$A$2:$F$16,3,FALSE)))</f>
        <v/>
      </c>
      <c r="E1289" s="18">
        <f>IF(Abschlüsse[[#This Row],[Ergeb]]="ET",0,COUNTIFS($A$2:$A1289,$A1289,$B$2:$B1289,$B1289,$L$2:$L1289,"&lt;&gt;ET"))</f>
        <v>0</v>
      </c>
      <c r="F1289" s="11"/>
      <c r="G1289" s="12"/>
      <c r="H1289" s="18">
        <f>COUNTIFS('Rote Karten'!$A$2:$A$4,$A1289,'Rote Karten'!$D$2:$D$4,"&lt;&gt;"&amp;$B1289,'Rote Karten'!$B$2:$B$4,"&lt;"&amp;$F1289,'Rote Karten'!$C$2:$C$4,"&lt;="&amp;$G1289)-COUNTIFS('Rote Karten'!$A$2:$A$4,$A1289,'Rote Karten'!$D$2:$D$4,$B1289,'Rote Karten'!$B$2:$B$4,"&lt;"&amp;$F1289,'Rote Karten'!$C$2:$C$4,"&lt;="&amp;$G1289)</f>
        <v>0</v>
      </c>
      <c r="I1289" s="17" t="str">
        <f>IF(OR($L1289="Tor",$L1289="ET"),_xlfn.IFNA(IF(VLOOKUP($A1289,Spiele!$A$2:$C$16,3,FALSE)=$B1289,COUNTIFS($L$2:$L1289,"Tor",$B$2:$B1289,$B1289,$A$2:$A1289,$A1289)+COUNTIFS($L$2:$L1289,"ET",$B$2:$B1289,$B1289,$A$2:$A1289,$A1289)&amp;":"&amp;COUNTIFS($L$2:$L1289,"Tor",$B$2:$B1289,"&lt;&gt;"&amp;$B1289,$A$2:$A1289,$A1289)+COUNTIFS($L$2:$L1289,"ET",$B$2:$B1289,"&lt;&gt;"&amp;$B1289,$A$2:$A1289,$A1289),COUNTIFS($L$2:$L1289,"Tor",$B$2:$B1289,"&lt;&gt;"&amp;$B1289,$A$2:$A1289,$A1289)+COUNTIFS($L$2:$L1289,"ET",$B$2:$B1289,"&lt;&gt;"&amp;$B1289,$A$2:$A1289,$A1289)&amp;":"&amp;COUNTIFS($L$2:$L1289,"Tor",$B$2:$B1289,$B1289,$A$2:$A1289,$A1289)+COUNTIFS($L$2:$L1289,"ET",$B$2:$B1289,$B1289,$A$2:$A1289,$A1289)),""),"")</f>
        <v/>
      </c>
      <c r="J1289" s="18" t="str">
        <f>_xlfn.IFNA(IF(VLOOKUP($A1289,Spiele!$A$2:$D$16,3,FALSE)=$B1289,(COUNTIFS($L$1:$L1288,"Tor",$B$1:$B1288,$B1289,$A$1:$A1288,$A1289)+COUNTIFS($L$1:$L1288,"ET",$B$1:$B1288,$B1289,$A$1:$A1288,$A1289))-(COUNTIFS($L$1:$L1288,"Tor",$B$1:$B1288,"&lt;&gt;"&amp;$B1289,$A$1:$A1288,$A1289)+COUNTIFS($L$1:$L1288,"ET",$B$1:$B1288,"&lt;&gt;"&amp;$B1289,$A$1:$A1288,$A1289)),(COUNTIFS($L$1:$L1288,"Tor",$B$1:$B1288,$B1289,$A$1:$A1288,$A1289)+COUNTIFS($L$1:$L1288,"ET",$B$1:$B1288,$B1289,$A$1:$A1288,$A1289))-(COUNTIFS($L$1:$L1288,"Tor",$B$1:$B1288,"&lt;&gt;"&amp;$B1289,$A$1:$A1288,$A1289)+COUNTIFS($L$1:$L1288,"ET",$B$1:$B1288,"&lt;&gt;"&amp;$B1289,$A$1:$A1288,$A1289))),"")</f>
        <v/>
      </c>
      <c r="O1289" s="17"/>
      <c r="AC1289" s="14"/>
      <c r="AD1289" s="14"/>
      <c r="AE1289" s="18"/>
      <c r="AH1289" s="19">
        <f t="shared" si="82"/>
        <v>0</v>
      </c>
      <c r="AI1289" s="19">
        <f t="shared" si="83"/>
        <v>180</v>
      </c>
      <c r="AM1289" s="19">
        <f>IF(Abschlüsse[[#This Row],[Ergeb]]="ET","",SQRT(($AF1289-$AK1289)^2+($AG1289-$AL1289)^2))</f>
        <v>0</v>
      </c>
      <c r="AO1289" s="13"/>
      <c r="AP1289" s="13"/>
      <c r="AQ1289" s="19" t="str">
        <f t="shared" si="80"/>
        <v/>
      </c>
      <c r="AU1289" s="19" t="str">
        <f t="shared" si="81"/>
        <v/>
      </c>
    </row>
    <row r="1290" spans="3:47" ht="25.05" customHeight="1">
      <c r="C1290" s="17" t="str">
        <f>IF($A1290="","",IF(VLOOKUP($A1290,Spiele!$A$2:$D$16,3,FALSE)=$B1290,"H","G"))</f>
        <v/>
      </c>
      <c r="D1290" s="17" t="str">
        <f>IF($B1290="","",IF(VLOOKUP($A1290,Spiele!$A$2:$F$16,3,FALSE)=$B1290,VLOOKUP($A1290,Spiele!$A$2:$F$16,4,FALSE),VLOOKUP($A1290,Spiele!$A$2:$F$16,3,FALSE)))</f>
        <v/>
      </c>
      <c r="E1290" s="18">
        <f>IF(Abschlüsse[[#This Row],[Ergeb]]="ET",0,COUNTIFS($A$2:$A1290,$A1290,$B$2:$B1290,$B1290,$L$2:$L1290,"&lt;&gt;ET"))</f>
        <v>0</v>
      </c>
      <c r="F1290" s="11"/>
      <c r="G1290" s="12"/>
      <c r="H1290" s="18">
        <f>COUNTIFS('Rote Karten'!$A$2:$A$4,$A1290,'Rote Karten'!$D$2:$D$4,"&lt;&gt;"&amp;$B1290,'Rote Karten'!$B$2:$B$4,"&lt;"&amp;$F1290,'Rote Karten'!$C$2:$C$4,"&lt;="&amp;$G1290)-COUNTIFS('Rote Karten'!$A$2:$A$4,$A1290,'Rote Karten'!$D$2:$D$4,$B1290,'Rote Karten'!$B$2:$B$4,"&lt;"&amp;$F1290,'Rote Karten'!$C$2:$C$4,"&lt;="&amp;$G1290)</f>
        <v>0</v>
      </c>
      <c r="I1290" s="17" t="str">
        <f>IF(OR($L1290="Tor",$L1290="ET"),_xlfn.IFNA(IF(VLOOKUP($A1290,Spiele!$A$2:$C$16,3,FALSE)=$B1290,COUNTIFS($L$2:$L1290,"Tor",$B$2:$B1290,$B1290,$A$2:$A1290,$A1290)+COUNTIFS($L$2:$L1290,"ET",$B$2:$B1290,$B1290,$A$2:$A1290,$A1290)&amp;":"&amp;COUNTIFS($L$2:$L1290,"Tor",$B$2:$B1290,"&lt;&gt;"&amp;$B1290,$A$2:$A1290,$A1290)+COUNTIFS($L$2:$L1290,"ET",$B$2:$B1290,"&lt;&gt;"&amp;$B1290,$A$2:$A1290,$A1290),COUNTIFS($L$2:$L1290,"Tor",$B$2:$B1290,"&lt;&gt;"&amp;$B1290,$A$2:$A1290,$A1290)+COUNTIFS($L$2:$L1290,"ET",$B$2:$B1290,"&lt;&gt;"&amp;$B1290,$A$2:$A1290,$A1290)&amp;":"&amp;COUNTIFS($L$2:$L1290,"Tor",$B$2:$B1290,$B1290,$A$2:$A1290,$A1290)+COUNTIFS($L$2:$L1290,"ET",$B$2:$B1290,$B1290,$A$2:$A1290,$A1290)),""),"")</f>
        <v/>
      </c>
      <c r="J1290" s="18" t="str">
        <f>_xlfn.IFNA(IF(VLOOKUP($A1290,Spiele!$A$2:$D$16,3,FALSE)=$B1290,(COUNTIFS($L$1:$L1289,"Tor",$B$1:$B1289,$B1290,$A$1:$A1289,$A1290)+COUNTIFS($L$1:$L1289,"ET",$B$1:$B1289,$B1290,$A$1:$A1289,$A1290))-(COUNTIFS($L$1:$L1289,"Tor",$B$1:$B1289,"&lt;&gt;"&amp;$B1290,$A$1:$A1289,$A1290)+COUNTIFS($L$1:$L1289,"ET",$B$1:$B1289,"&lt;&gt;"&amp;$B1290,$A$1:$A1289,$A1290)),(COUNTIFS($L$1:$L1289,"Tor",$B$1:$B1289,$B1290,$A$1:$A1289,$A1290)+COUNTIFS($L$1:$L1289,"ET",$B$1:$B1289,$B1290,$A$1:$A1289,$A1290))-(COUNTIFS($L$1:$L1289,"Tor",$B$1:$B1289,"&lt;&gt;"&amp;$B1290,$A$1:$A1289,$A1290)+COUNTIFS($L$1:$L1289,"ET",$B$1:$B1289,"&lt;&gt;"&amp;$B1290,$A$1:$A1289,$A1290))),"")</f>
        <v/>
      </c>
      <c r="O1290" s="17"/>
      <c r="AC1290" s="14"/>
      <c r="AD1290" s="14"/>
      <c r="AE1290" s="18"/>
      <c r="AH1290" s="19">
        <f t="shared" si="82"/>
        <v>0</v>
      </c>
      <c r="AI1290" s="19">
        <f t="shared" si="83"/>
        <v>180</v>
      </c>
      <c r="AM1290" s="19">
        <f>IF(Abschlüsse[[#This Row],[Ergeb]]="ET","",SQRT(($AF1290-$AK1290)^2+($AG1290-$AL1290)^2))</f>
        <v>0</v>
      </c>
      <c r="AO1290" s="13"/>
      <c r="AP1290" s="13"/>
      <c r="AQ1290" s="19" t="str">
        <f t="shared" si="80"/>
        <v/>
      </c>
      <c r="AU1290" s="19" t="str">
        <f t="shared" si="81"/>
        <v/>
      </c>
    </row>
    <row r="1291" spans="3:47" ht="25.05" customHeight="1">
      <c r="C1291" s="17" t="str">
        <f>IF($A1291="","",IF(VLOOKUP($A1291,Spiele!$A$2:$D$16,3,FALSE)=$B1291,"H","G"))</f>
        <v/>
      </c>
      <c r="D1291" s="17" t="str">
        <f>IF($B1291="","",IF(VLOOKUP($A1291,Spiele!$A$2:$F$16,3,FALSE)=$B1291,VLOOKUP($A1291,Spiele!$A$2:$F$16,4,FALSE),VLOOKUP($A1291,Spiele!$A$2:$F$16,3,FALSE)))</f>
        <v/>
      </c>
      <c r="E1291" s="18">
        <f>IF(Abschlüsse[[#This Row],[Ergeb]]="ET",0,COUNTIFS($A$2:$A1291,$A1291,$B$2:$B1291,$B1291,$L$2:$L1291,"&lt;&gt;ET"))</f>
        <v>0</v>
      </c>
      <c r="F1291" s="11"/>
      <c r="G1291" s="12"/>
      <c r="H1291" s="18">
        <f>COUNTIFS('Rote Karten'!$A$2:$A$4,$A1291,'Rote Karten'!$D$2:$D$4,"&lt;&gt;"&amp;$B1291,'Rote Karten'!$B$2:$B$4,"&lt;"&amp;$F1291,'Rote Karten'!$C$2:$C$4,"&lt;="&amp;$G1291)-COUNTIFS('Rote Karten'!$A$2:$A$4,$A1291,'Rote Karten'!$D$2:$D$4,$B1291,'Rote Karten'!$B$2:$B$4,"&lt;"&amp;$F1291,'Rote Karten'!$C$2:$C$4,"&lt;="&amp;$G1291)</f>
        <v>0</v>
      </c>
      <c r="I1291" s="17" t="str">
        <f>IF(OR($L1291="Tor",$L1291="ET"),_xlfn.IFNA(IF(VLOOKUP($A1291,Spiele!$A$2:$C$16,3,FALSE)=$B1291,COUNTIFS($L$2:$L1291,"Tor",$B$2:$B1291,$B1291,$A$2:$A1291,$A1291)+COUNTIFS($L$2:$L1291,"ET",$B$2:$B1291,$B1291,$A$2:$A1291,$A1291)&amp;":"&amp;COUNTIFS($L$2:$L1291,"Tor",$B$2:$B1291,"&lt;&gt;"&amp;$B1291,$A$2:$A1291,$A1291)+COUNTIFS($L$2:$L1291,"ET",$B$2:$B1291,"&lt;&gt;"&amp;$B1291,$A$2:$A1291,$A1291),COUNTIFS($L$2:$L1291,"Tor",$B$2:$B1291,"&lt;&gt;"&amp;$B1291,$A$2:$A1291,$A1291)+COUNTIFS($L$2:$L1291,"ET",$B$2:$B1291,"&lt;&gt;"&amp;$B1291,$A$2:$A1291,$A1291)&amp;":"&amp;COUNTIFS($L$2:$L1291,"Tor",$B$2:$B1291,$B1291,$A$2:$A1291,$A1291)+COUNTIFS($L$2:$L1291,"ET",$B$2:$B1291,$B1291,$A$2:$A1291,$A1291)),""),"")</f>
        <v/>
      </c>
      <c r="J1291" s="18" t="str">
        <f>_xlfn.IFNA(IF(VLOOKUP($A1291,Spiele!$A$2:$D$16,3,FALSE)=$B1291,(COUNTIFS($L$1:$L1290,"Tor",$B$1:$B1290,$B1291,$A$1:$A1290,$A1291)+COUNTIFS($L$1:$L1290,"ET",$B$1:$B1290,$B1291,$A$1:$A1290,$A1291))-(COUNTIFS($L$1:$L1290,"Tor",$B$1:$B1290,"&lt;&gt;"&amp;$B1291,$A$1:$A1290,$A1291)+COUNTIFS($L$1:$L1290,"ET",$B$1:$B1290,"&lt;&gt;"&amp;$B1291,$A$1:$A1290,$A1291)),(COUNTIFS($L$1:$L1290,"Tor",$B$1:$B1290,$B1291,$A$1:$A1290,$A1291)+COUNTIFS($L$1:$L1290,"ET",$B$1:$B1290,$B1291,$A$1:$A1290,$A1291))-(COUNTIFS($L$1:$L1290,"Tor",$B$1:$B1290,"&lt;&gt;"&amp;$B1291,$A$1:$A1290,$A1291)+COUNTIFS($L$1:$L1290,"ET",$B$1:$B1290,"&lt;&gt;"&amp;$B1291,$A$1:$A1290,$A1291))),"")</f>
        <v/>
      </c>
      <c r="O1291" s="17"/>
      <c r="AC1291" s="14"/>
      <c r="AD1291" s="14"/>
      <c r="AE1291" s="18"/>
      <c r="AH1291" s="19">
        <f t="shared" si="82"/>
        <v>0</v>
      </c>
      <c r="AI1291" s="19">
        <f t="shared" si="83"/>
        <v>180</v>
      </c>
      <c r="AM1291" s="19">
        <f>IF(Abschlüsse[[#This Row],[Ergeb]]="ET","",SQRT(($AF1291-$AK1291)^2+($AG1291-$AL1291)^2))</f>
        <v>0</v>
      </c>
      <c r="AO1291" s="13"/>
      <c r="AP1291" s="13"/>
      <c r="AQ1291" s="19" t="str">
        <f t="shared" si="80"/>
        <v/>
      </c>
      <c r="AU1291" s="19" t="str">
        <f t="shared" si="81"/>
        <v/>
      </c>
    </row>
    <row r="1292" spans="3:47" ht="25.05" customHeight="1">
      <c r="C1292" s="17" t="str">
        <f>IF($A1292="","",IF(VLOOKUP($A1292,Spiele!$A$2:$D$16,3,FALSE)=$B1292,"H","G"))</f>
        <v/>
      </c>
      <c r="D1292" s="17" t="str">
        <f>IF($B1292="","",IF(VLOOKUP($A1292,Spiele!$A$2:$F$16,3,FALSE)=$B1292,VLOOKUP($A1292,Spiele!$A$2:$F$16,4,FALSE),VLOOKUP($A1292,Spiele!$A$2:$F$16,3,FALSE)))</f>
        <v/>
      </c>
      <c r="E1292" s="18">
        <f>IF(Abschlüsse[[#This Row],[Ergeb]]="ET",0,COUNTIFS($A$2:$A1292,$A1292,$B$2:$B1292,$B1292,$L$2:$L1292,"&lt;&gt;ET"))</f>
        <v>0</v>
      </c>
      <c r="F1292" s="11"/>
      <c r="G1292" s="12"/>
      <c r="H1292" s="18">
        <f>COUNTIFS('Rote Karten'!$A$2:$A$4,$A1292,'Rote Karten'!$D$2:$D$4,"&lt;&gt;"&amp;$B1292,'Rote Karten'!$B$2:$B$4,"&lt;"&amp;$F1292,'Rote Karten'!$C$2:$C$4,"&lt;="&amp;$G1292)-COUNTIFS('Rote Karten'!$A$2:$A$4,$A1292,'Rote Karten'!$D$2:$D$4,$B1292,'Rote Karten'!$B$2:$B$4,"&lt;"&amp;$F1292,'Rote Karten'!$C$2:$C$4,"&lt;="&amp;$G1292)</f>
        <v>0</v>
      </c>
      <c r="I1292" s="17" t="str">
        <f>IF(OR($L1292="Tor",$L1292="ET"),_xlfn.IFNA(IF(VLOOKUP($A1292,Spiele!$A$2:$C$16,3,FALSE)=$B1292,COUNTIFS($L$2:$L1292,"Tor",$B$2:$B1292,$B1292,$A$2:$A1292,$A1292)+COUNTIFS($L$2:$L1292,"ET",$B$2:$B1292,$B1292,$A$2:$A1292,$A1292)&amp;":"&amp;COUNTIFS($L$2:$L1292,"Tor",$B$2:$B1292,"&lt;&gt;"&amp;$B1292,$A$2:$A1292,$A1292)+COUNTIFS($L$2:$L1292,"ET",$B$2:$B1292,"&lt;&gt;"&amp;$B1292,$A$2:$A1292,$A1292),COUNTIFS($L$2:$L1292,"Tor",$B$2:$B1292,"&lt;&gt;"&amp;$B1292,$A$2:$A1292,$A1292)+COUNTIFS($L$2:$L1292,"ET",$B$2:$B1292,"&lt;&gt;"&amp;$B1292,$A$2:$A1292,$A1292)&amp;":"&amp;COUNTIFS($L$2:$L1292,"Tor",$B$2:$B1292,$B1292,$A$2:$A1292,$A1292)+COUNTIFS($L$2:$L1292,"ET",$B$2:$B1292,$B1292,$A$2:$A1292,$A1292)),""),"")</f>
        <v/>
      </c>
      <c r="J1292" s="18" t="str">
        <f>_xlfn.IFNA(IF(VLOOKUP($A1292,Spiele!$A$2:$D$16,3,FALSE)=$B1292,(COUNTIFS($L$1:$L1291,"Tor",$B$1:$B1291,$B1292,$A$1:$A1291,$A1292)+COUNTIFS($L$1:$L1291,"ET",$B$1:$B1291,$B1292,$A$1:$A1291,$A1292))-(COUNTIFS($L$1:$L1291,"Tor",$B$1:$B1291,"&lt;&gt;"&amp;$B1292,$A$1:$A1291,$A1292)+COUNTIFS($L$1:$L1291,"ET",$B$1:$B1291,"&lt;&gt;"&amp;$B1292,$A$1:$A1291,$A1292)),(COUNTIFS($L$1:$L1291,"Tor",$B$1:$B1291,$B1292,$A$1:$A1291,$A1292)+COUNTIFS($L$1:$L1291,"ET",$B$1:$B1291,$B1292,$A$1:$A1291,$A1292))-(COUNTIFS($L$1:$L1291,"Tor",$B$1:$B1291,"&lt;&gt;"&amp;$B1292,$A$1:$A1291,$A1292)+COUNTIFS($L$1:$L1291,"ET",$B$1:$B1291,"&lt;&gt;"&amp;$B1292,$A$1:$A1291,$A1292))),"")</f>
        <v/>
      </c>
      <c r="O1292" s="17"/>
      <c r="AC1292" s="14"/>
      <c r="AD1292" s="14"/>
      <c r="AE1292" s="18"/>
      <c r="AH1292" s="19">
        <f t="shared" si="82"/>
        <v>0</v>
      </c>
      <c r="AI1292" s="19">
        <f t="shared" si="83"/>
        <v>180</v>
      </c>
      <c r="AM1292" s="19">
        <f>IF(Abschlüsse[[#This Row],[Ergeb]]="ET","",SQRT(($AF1292-$AK1292)^2+($AG1292-$AL1292)^2))</f>
        <v>0</v>
      </c>
      <c r="AO1292" s="13"/>
      <c r="AP1292" s="13"/>
      <c r="AQ1292" s="19" t="str">
        <f t="shared" si="80"/>
        <v/>
      </c>
      <c r="AU1292" s="19" t="str">
        <f t="shared" si="81"/>
        <v/>
      </c>
    </row>
    <row r="1293" spans="3:47" ht="25.05" customHeight="1">
      <c r="C1293" s="17" t="str">
        <f>IF($A1293="","",IF(VLOOKUP($A1293,Spiele!$A$2:$D$16,3,FALSE)=$B1293,"H","G"))</f>
        <v/>
      </c>
      <c r="D1293" s="17" t="str">
        <f>IF($B1293="","",IF(VLOOKUP($A1293,Spiele!$A$2:$F$16,3,FALSE)=$B1293,VLOOKUP($A1293,Spiele!$A$2:$F$16,4,FALSE),VLOOKUP($A1293,Spiele!$A$2:$F$16,3,FALSE)))</f>
        <v/>
      </c>
      <c r="E1293" s="18">
        <f>IF(Abschlüsse[[#This Row],[Ergeb]]="ET",0,COUNTIFS($A$2:$A1293,$A1293,$B$2:$B1293,$B1293,$L$2:$L1293,"&lt;&gt;ET"))</f>
        <v>0</v>
      </c>
      <c r="F1293" s="11"/>
      <c r="G1293" s="12"/>
      <c r="H1293" s="18">
        <f>COUNTIFS('Rote Karten'!$A$2:$A$4,$A1293,'Rote Karten'!$D$2:$D$4,"&lt;&gt;"&amp;$B1293,'Rote Karten'!$B$2:$B$4,"&lt;"&amp;$F1293,'Rote Karten'!$C$2:$C$4,"&lt;="&amp;$G1293)-COUNTIFS('Rote Karten'!$A$2:$A$4,$A1293,'Rote Karten'!$D$2:$D$4,$B1293,'Rote Karten'!$B$2:$B$4,"&lt;"&amp;$F1293,'Rote Karten'!$C$2:$C$4,"&lt;="&amp;$G1293)</f>
        <v>0</v>
      </c>
      <c r="I1293" s="17" t="str">
        <f>IF(OR($L1293="Tor",$L1293="ET"),_xlfn.IFNA(IF(VLOOKUP($A1293,Spiele!$A$2:$C$16,3,FALSE)=$B1293,COUNTIFS($L$2:$L1293,"Tor",$B$2:$B1293,$B1293,$A$2:$A1293,$A1293)+COUNTIFS($L$2:$L1293,"ET",$B$2:$B1293,$B1293,$A$2:$A1293,$A1293)&amp;":"&amp;COUNTIFS($L$2:$L1293,"Tor",$B$2:$B1293,"&lt;&gt;"&amp;$B1293,$A$2:$A1293,$A1293)+COUNTIFS($L$2:$L1293,"ET",$B$2:$B1293,"&lt;&gt;"&amp;$B1293,$A$2:$A1293,$A1293),COUNTIFS($L$2:$L1293,"Tor",$B$2:$B1293,"&lt;&gt;"&amp;$B1293,$A$2:$A1293,$A1293)+COUNTIFS($L$2:$L1293,"ET",$B$2:$B1293,"&lt;&gt;"&amp;$B1293,$A$2:$A1293,$A1293)&amp;":"&amp;COUNTIFS($L$2:$L1293,"Tor",$B$2:$B1293,$B1293,$A$2:$A1293,$A1293)+COUNTIFS($L$2:$L1293,"ET",$B$2:$B1293,$B1293,$A$2:$A1293,$A1293)),""),"")</f>
        <v/>
      </c>
      <c r="J1293" s="18" t="str">
        <f>_xlfn.IFNA(IF(VLOOKUP($A1293,Spiele!$A$2:$D$16,3,FALSE)=$B1293,(COUNTIFS($L$1:$L1292,"Tor",$B$1:$B1292,$B1293,$A$1:$A1292,$A1293)+COUNTIFS($L$1:$L1292,"ET",$B$1:$B1292,$B1293,$A$1:$A1292,$A1293))-(COUNTIFS($L$1:$L1292,"Tor",$B$1:$B1292,"&lt;&gt;"&amp;$B1293,$A$1:$A1292,$A1293)+COUNTIFS($L$1:$L1292,"ET",$B$1:$B1292,"&lt;&gt;"&amp;$B1293,$A$1:$A1292,$A1293)),(COUNTIFS($L$1:$L1292,"Tor",$B$1:$B1292,$B1293,$A$1:$A1292,$A1293)+COUNTIFS($L$1:$L1292,"ET",$B$1:$B1292,$B1293,$A$1:$A1292,$A1293))-(COUNTIFS($L$1:$L1292,"Tor",$B$1:$B1292,"&lt;&gt;"&amp;$B1293,$A$1:$A1292,$A1293)+COUNTIFS($L$1:$L1292,"ET",$B$1:$B1292,"&lt;&gt;"&amp;$B1293,$A$1:$A1292,$A1293))),"")</f>
        <v/>
      </c>
      <c r="O1293" s="17"/>
      <c r="AC1293" s="14"/>
      <c r="AD1293" s="14"/>
      <c r="AE1293" s="18"/>
      <c r="AH1293" s="19">
        <f t="shared" si="82"/>
        <v>0</v>
      </c>
      <c r="AI1293" s="19">
        <f t="shared" si="83"/>
        <v>180</v>
      </c>
      <c r="AM1293" s="19">
        <f>IF(Abschlüsse[[#This Row],[Ergeb]]="ET","",SQRT(($AF1293-$AK1293)^2+($AG1293-$AL1293)^2))</f>
        <v>0</v>
      </c>
      <c r="AO1293" s="13"/>
      <c r="AP1293" s="13"/>
      <c r="AQ1293" s="19" t="str">
        <f t="shared" si="80"/>
        <v/>
      </c>
      <c r="AU1293" s="19" t="str">
        <f t="shared" si="81"/>
        <v/>
      </c>
    </row>
    <row r="1294" spans="3:47" ht="25.05" customHeight="1">
      <c r="C1294" s="17" t="str">
        <f>IF($A1294="","",IF(VLOOKUP($A1294,Spiele!$A$2:$D$16,3,FALSE)=$B1294,"H","G"))</f>
        <v/>
      </c>
      <c r="D1294" s="17" t="str">
        <f>IF($B1294="","",IF(VLOOKUP($A1294,Spiele!$A$2:$F$16,3,FALSE)=$B1294,VLOOKUP($A1294,Spiele!$A$2:$F$16,4,FALSE),VLOOKUP($A1294,Spiele!$A$2:$F$16,3,FALSE)))</f>
        <v/>
      </c>
      <c r="E1294" s="18">
        <f>IF(Abschlüsse[[#This Row],[Ergeb]]="ET",0,COUNTIFS($A$2:$A1294,$A1294,$B$2:$B1294,$B1294,$L$2:$L1294,"&lt;&gt;ET"))</f>
        <v>0</v>
      </c>
      <c r="F1294" s="11"/>
      <c r="G1294" s="12"/>
      <c r="H1294" s="18">
        <f>COUNTIFS('Rote Karten'!$A$2:$A$4,$A1294,'Rote Karten'!$D$2:$D$4,"&lt;&gt;"&amp;$B1294,'Rote Karten'!$B$2:$B$4,"&lt;"&amp;$F1294,'Rote Karten'!$C$2:$C$4,"&lt;="&amp;$G1294)-COUNTIFS('Rote Karten'!$A$2:$A$4,$A1294,'Rote Karten'!$D$2:$D$4,$B1294,'Rote Karten'!$B$2:$B$4,"&lt;"&amp;$F1294,'Rote Karten'!$C$2:$C$4,"&lt;="&amp;$G1294)</f>
        <v>0</v>
      </c>
      <c r="I1294" s="17" t="str">
        <f>IF(OR($L1294="Tor",$L1294="ET"),_xlfn.IFNA(IF(VLOOKUP($A1294,Spiele!$A$2:$C$16,3,FALSE)=$B1294,COUNTIFS($L$2:$L1294,"Tor",$B$2:$B1294,$B1294,$A$2:$A1294,$A1294)+COUNTIFS($L$2:$L1294,"ET",$B$2:$B1294,$B1294,$A$2:$A1294,$A1294)&amp;":"&amp;COUNTIFS($L$2:$L1294,"Tor",$B$2:$B1294,"&lt;&gt;"&amp;$B1294,$A$2:$A1294,$A1294)+COUNTIFS($L$2:$L1294,"ET",$B$2:$B1294,"&lt;&gt;"&amp;$B1294,$A$2:$A1294,$A1294),COUNTIFS($L$2:$L1294,"Tor",$B$2:$B1294,"&lt;&gt;"&amp;$B1294,$A$2:$A1294,$A1294)+COUNTIFS($L$2:$L1294,"ET",$B$2:$B1294,"&lt;&gt;"&amp;$B1294,$A$2:$A1294,$A1294)&amp;":"&amp;COUNTIFS($L$2:$L1294,"Tor",$B$2:$B1294,$B1294,$A$2:$A1294,$A1294)+COUNTIFS($L$2:$L1294,"ET",$B$2:$B1294,$B1294,$A$2:$A1294,$A1294)),""),"")</f>
        <v/>
      </c>
      <c r="J1294" s="18" t="str">
        <f>_xlfn.IFNA(IF(VLOOKUP($A1294,Spiele!$A$2:$D$16,3,FALSE)=$B1294,(COUNTIFS($L$1:$L1293,"Tor",$B$1:$B1293,$B1294,$A$1:$A1293,$A1294)+COUNTIFS($L$1:$L1293,"ET",$B$1:$B1293,$B1294,$A$1:$A1293,$A1294))-(COUNTIFS($L$1:$L1293,"Tor",$B$1:$B1293,"&lt;&gt;"&amp;$B1294,$A$1:$A1293,$A1294)+COUNTIFS($L$1:$L1293,"ET",$B$1:$B1293,"&lt;&gt;"&amp;$B1294,$A$1:$A1293,$A1294)),(COUNTIFS($L$1:$L1293,"Tor",$B$1:$B1293,$B1294,$A$1:$A1293,$A1294)+COUNTIFS($L$1:$L1293,"ET",$B$1:$B1293,$B1294,$A$1:$A1293,$A1294))-(COUNTIFS($L$1:$L1293,"Tor",$B$1:$B1293,"&lt;&gt;"&amp;$B1294,$A$1:$A1293,$A1294)+COUNTIFS($L$1:$L1293,"ET",$B$1:$B1293,"&lt;&gt;"&amp;$B1294,$A$1:$A1293,$A1294))),"")</f>
        <v/>
      </c>
      <c r="O1294" s="17"/>
      <c r="AC1294" s="14"/>
      <c r="AD1294" s="14"/>
      <c r="AE1294" s="18"/>
      <c r="AH1294" s="19">
        <f t="shared" si="82"/>
        <v>0</v>
      </c>
      <c r="AI1294" s="19">
        <f t="shared" si="83"/>
        <v>180</v>
      </c>
      <c r="AM1294" s="19">
        <f>IF(Abschlüsse[[#This Row],[Ergeb]]="ET","",SQRT(($AF1294-$AK1294)^2+($AG1294-$AL1294)^2))</f>
        <v>0</v>
      </c>
      <c r="AO1294" s="13"/>
      <c r="AP1294" s="13"/>
      <c r="AQ1294" s="19" t="str">
        <f t="shared" si="80"/>
        <v/>
      </c>
      <c r="AU1294" s="19" t="str">
        <f t="shared" si="81"/>
        <v/>
      </c>
    </row>
    <row r="1295" spans="3:47" ht="25.05" customHeight="1">
      <c r="C1295" s="17" t="str">
        <f>IF($A1295="","",IF(VLOOKUP($A1295,Spiele!$A$2:$D$16,3,FALSE)=$B1295,"H","G"))</f>
        <v/>
      </c>
      <c r="D1295" s="17" t="str">
        <f>IF($B1295="","",IF(VLOOKUP($A1295,Spiele!$A$2:$F$16,3,FALSE)=$B1295,VLOOKUP($A1295,Spiele!$A$2:$F$16,4,FALSE),VLOOKUP($A1295,Spiele!$A$2:$F$16,3,FALSE)))</f>
        <v/>
      </c>
      <c r="E1295" s="18">
        <f>IF(Abschlüsse[[#This Row],[Ergeb]]="ET",0,COUNTIFS($A$2:$A1295,$A1295,$B$2:$B1295,$B1295,$L$2:$L1295,"&lt;&gt;ET"))</f>
        <v>0</v>
      </c>
      <c r="F1295" s="11"/>
      <c r="G1295" s="12"/>
      <c r="H1295" s="18">
        <f>COUNTIFS('Rote Karten'!$A$2:$A$4,$A1295,'Rote Karten'!$D$2:$D$4,"&lt;&gt;"&amp;$B1295,'Rote Karten'!$B$2:$B$4,"&lt;"&amp;$F1295,'Rote Karten'!$C$2:$C$4,"&lt;="&amp;$G1295)-COUNTIFS('Rote Karten'!$A$2:$A$4,$A1295,'Rote Karten'!$D$2:$D$4,$B1295,'Rote Karten'!$B$2:$B$4,"&lt;"&amp;$F1295,'Rote Karten'!$C$2:$C$4,"&lt;="&amp;$G1295)</f>
        <v>0</v>
      </c>
      <c r="I1295" s="17" t="str">
        <f>IF(OR($L1295="Tor",$L1295="ET"),_xlfn.IFNA(IF(VLOOKUP($A1295,Spiele!$A$2:$C$16,3,FALSE)=$B1295,COUNTIFS($L$2:$L1295,"Tor",$B$2:$B1295,$B1295,$A$2:$A1295,$A1295)+COUNTIFS($L$2:$L1295,"ET",$B$2:$B1295,$B1295,$A$2:$A1295,$A1295)&amp;":"&amp;COUNTIFS($L$2:$L1295,"Tor",$B$2:$B1295,"&lt;&gt;"&amp;$B1295,$A$2:$A1295,$A1295)+COUNTIFS($L$2:$L1295,"ET",$B$2:$B1295,"&lt;&gt;"&amp;$B1295,$A$2:$A1295,$A1295),COUNTIFS($L$2:$L1295,"Tor",$B$2:$B1295,"&lt;&gt;"&amp;$B1295,$A$2:$A1295,$A1295)+COUNTIFS($L$2:$L1295,"ET",$B$2:$B1295,"&lt;&gt;"&amp;$B1295,$A$2:$A1295,$A1295)&amp;":"&amp;COUNTIFS($L$2:$L1295,"Tor",$B$2:$B1295,$B1295,$A$2:$A1295,$A1295)+COUNTIFS($L$2:$L1295,"ET",$B$2:$B1295,$B1295,$A$2:$A1295,$A1295)),""),"")</f>
        <v/>
      </c>
      <c r="J1295" s="18" t="str">
        <f>_xlfn.IFNA(IF(VLOOKUP($A1295,Spiele!$A$2:$D$16,3,FALSE)=$B1295,(COUNTIFS($L$1:$L1294,"Tor",$B$1:$B1294,$B1295,$A$1:$A1294,$A1295)+COUNTIFS($L$1:$L1294,"ET",$B$1:$B1294,$B1295,$A$1:$A1294,$A1295))-(COUNTIFS($L$1:$L1294,"Tor",$B$1:$B1294,"&lt;&gt;"&amp;$B1295,$A$1:$A1294,$A1295)+COUNTIFS($L$1:$L1294,"ET",$B$1:$B1294,"&lt;&gt;"&amp;$B1295,$A$1:$A1294,$A1295)),(COUNTIFS($L$1:$L1294,"Tor",$B$1:$B1294,$B1295,$A$1:$A1294,$A1295)+COUNTIFS($L$1:$L1294,"ET",$B$1:$B1294,$B1295,$A$1:$A1294,$A1295))-(COUNTIFS($L$1:$L1294,"Tor",$B$1:$B1294,"&lt;&gt;"&amp;$B1295,$A$1:$A1294,$A1295)+COUNTIFS($L$1:$L1294,"ET",$B$1:$B1294,"&lt;&gt;"&amp;$B1295,$A$1:$A1294,$A1295))),"")</f>
        <v/>
      </c>
      <c r="O1295" s="17"/>
      <c r="AC1295" s="14"/>
      <c r="AD1295" s="14"/>
      <c r="AE1295" s="18"/>
      <c r="AH1295" s="19">
        <f t="shared" si="82"/>
        <v>0</v>
      </c>
      <c r="AI1295" s="19">
        <f t="shared" si="83"/>
        <v>180</v>
      </c>
      <c r="AM1295" s="19">
        <f>IF(Abschlüsse[[#This Row],[Ergeb]]="ET","",SQRT(($AF1295-$AK1295)^2+($AG1295-$AL1295)^2))</f>
        <v>0</v>
      </c>
      <c r="AO1295" s="13"/>
      <c r="AP1295" s="13"/>
      <c r="AQ1295" s="19" t="str">
        <f t="shared" si="80"/>
        <v/>
      </c>
      <c r="AU1295" s="19" t="str">
        <f t="shared" si="81"/>
        <v/>
      </c>
    </row>
    <row r="1296" spans="3:47" ht="25.05" customHeight="1">
      <c r="C1296" s="17" t="str">
        <f>IF($A1296="","",IF(VLOOKUP($A1296,Spiele!$A$2:$D$16,3,FALSE)=$B1296,"H","G"))</f>
        <v/>
      </c>
      <c r="D1296" s="17" t="str">
        <f>IF($B1296="","",IF(VLOOKUP($A1296,Spiele!$A$2:$F$16,3,FALSE)=$B1296,VLOOKUP($A1296,Spiele!$A$2:$F$16,4,FALSE),VLOOKUP($A1296,Spiele!$A$2:$F$16,3,FALSE)))</f>
        <v/>
      </c>
      <c r="E1296" s="18">
        <f>IF(Abschlüsse[[#This Row],[Ergeb]]="ET",0,COUNTIFS($A$2:$A1296,$A1296,$B$2:$B1296,$B1296,$L$2:$L1296,"&lt;&gt;ET"))</f>
        <v>0</v>
      </c>
      <c r="F1296" s="11"/>
      <c r="G1296" s="12"/>
      <c r="H1296" s="18">
        <f>COUNTIFS('Rote Karten'!$A$2:$A$4,$A1296,'Rote Karten'!$D$2:$D$4,"&lt;&gt;"&amp;$B1296,'Rote Karten'!$B$2:$B$4,"&lt;"&amp;$F1296,'Rote Karten'!$C$2:$C$4,"&lt;="&amp;$G1296)-COUNTIFS('Rote Karten'!$A$2:$A$4,$A1296,'Rote Karten'!$D$2:$D$4,$B1296,'Rote Karten'!$B$2:$B$4,"&lt;"&amp;$F1296,'Rote Karten'!$C$2:$C$4,"&lt;="&amp;$G1296)</f>
        <v>0</v>
      </c>
      <c r="I1296" s="17" t="str">
        <f>IF(OR($L1296="Tor",$L1296="ET"),_xlfn.IFNA(IF(VLOOKUP($A1296,Spiele!$A$2:$C$16,3,FALSE)=$B1296,COUNTIFS($L$2:$L1296,"Tor",$B$2:$B1296,$B1296,$A$2:$A1296,$A1296)+COUNTIFS($L$2:$L1296,"ET",$B$2:$B1296,$B1296,$A$2:$A1296,$A1296)&amp;":"&amp;COUNTIFS($L$2:$L1296,"Tor",$B$2:$B1296,"&lt;&gt;"&amp;$B1296,$A$2:$A1296,$A1296)+COUNTIFS($L$2:$L1296,"ET",$B$2:$B1296,"&lt;&gt;"&amp;$B1296,$A$2:$A1296,$A1296),COUNTIFS($L$2:$L1296,"Tor",$B$2:$B1296,"&lt;&gt;"&amp;$B1296,$A$2:$A1296,$A1296)+COUNTIFS($L$2:$L1296,"ET",$B$2:$B1296,"&lt;&gt;"&amp;$B1296,$A$2:$A1296,$A1296)&amp;":"&amp;COUNTIFS($L$2:$L1296,"Tor",$B$2:$B1296,$B1296,$A$2:$A1296,$A1296)+COUNTIFS($L$2:$L1296,"ET",$B$2:$B1296,$B1296,$A$2:$A1296,$A1296)),""),"")</f>
        <v/>
      </c>
      <c r="J1296" s="18" t="str">
        <f>_xlfn.IFNA(IF(VLOOKUP($A1296,Spiele!$A$2:$D$16,3,FALSE)=$B1296,(COUNTIFS($L$1:$L1295,"Tor",$B$1:$B1295,$B1296,$A$1:$A1295,$A1296)+COUNTIFS($L$1:$L1295,"ET",$B$1:$B1295,$B1296,$A$1:$A1295,$A1296))-(COUNTIFS($L$1:$L1295,"Tor",$B$1:$B1295,"&lt;&gt;"&amp;$B1296,$A$1:$A1295,$A1296)+COUNTIFS($L$1:$L1295,"ET",$B$1:$B1295,"&lt;&gt;"&amp;$B1296,$A$1:$A1295,$A1296)),(COUNTIFS($L$1:$L1295,"Tor",$B$1:$B1295,$B1296,$A$1:$A1295,$A1296)+COUNTIFS($L$1:$L1295,"ET",$B$1:$B1295,$B1296,$A$1:$A1295,$A1296))-(COUNTIFS($L$1:$L1295,"Tor",$B$1:$B1295,"&lt;&gt;"&amp;$B1296,$A$1:$A1295,$A1296)+COUNTIFS($L$1:$L1295,"ET",$B$1:$B1295,"&lt;&gt;"&amp;$B1296,$A$1:$A1295,$A1296))),"")</f>
        <v/>
      </c>
      <c r="O1296" s="17"/>
      <c r="AC1296" s="14"/>
      <c r="AD1296" s="14"/>
      <c r="AE1296" s="18"/>
      <c r="AH1296" s="19">
        <f t="shared" si="82"/>
        <v>0</v>
      </c>
      <c r="AI1296" s="19">
        <f t="shared" si="83"/>
        <v>180</v>
      </c>
      <c r="AM1296" s="19">
        <f>IF(Abschlüsse[[#This Row],[Ergeb]]="ET","",SQRT(($AF1296-$AK1296)^2+($AG1296-$AL1296)^2))</f>
        <v>0</v>
      </c>
      <c r="AO1296" s="13"/>
      <c r="AP1296" s="13"/>
      <c r="AQ1296" s="19" t="str">
        <f t="shared" si="80"/>
        <v/>
      </c>
      <c r="AU1296" s="19" t="str">
        <f t="shared" si="81"/>
        <v/>
      </c>
    </row>
    <row r="1297" spans="3:47" ht="25.05" customHeight="1">
      <c r="C1297" s="17" t="str">
        <f>IF($A1297="","",IF(VLOOKUP($A1297,Spiele!$A$2:$D$16,3,FALSE)=$B1297,"H","G"))</f>
        <v/>
      </c>
      <c r="D1297" s="17" t="str">
        <f>IF($B1297="","",IF(VLOOKUP($A1297,Spiele!$A$2:$F$16,3,FALSE)=$B1297,VLOOKUP($A1297,Spiele!$A$2:$F$16,4,FALSE),VLOOKUP($A1297,Spiele!$A$2:$F$16,3,FALSE)))</f>
        <v/>
      </c>
      <c r="E1297" s="18">
        <f>IF(Abschlüsse[[#This Row],[Ergeb]]="ET",0,COUNTIFS($A$2:$A1297,$A1297,$B$2:$B1297,$B1297,$L$2:$L1297,"&lt;&gt;ET"))</f>
        <v>0</v>
      </c>
      <c r="F1297" s="11"/>
      <c r="G1297" s="12"/>
      <c r="H1297" s="18">
        <f>COUNTIFS('Rote Karten'!$A$2:$A$4,$A1297,'Rote Karten'!$D$2:$D$4,"&lt;&gt;"&amp;$B1297,'Rote Karten'!$B$2:$B$4,"&lt;"&amp;$F1297,'Rote Karten'!$C$2:$C$4,"&lt;="&amp;$G1297)-COUNTIFS('Rote Karten'!$A$2:$A$4,$A1297,'Rote Karten'!$D$2:$D$4,$B1297,'Rote Karten'!$B$2:$B$4,"&lt;"&amp;$F1297,'Rote Karten'!$C$2:$C$4,"&lt;="&amp;$G1297)</f>
        <v>0</v>
      </c>
      <c r="I1297" s="17" t="str">
        <f>IF(OR($L1297="Tor",$L1297="ET"),_xlfn.IFNA(IF(VLOOKUP($A1297,Spiele!$A$2:$C$16,3,FALSE)=$B1297,COUNTIFS($L$2:$L1297,"Tor",$B$2:$B1297,$B1297,$A$2:$A1297,$A1297)+COUNTIFS($L$2:$L1297,"ET",$B$2:$B1297,$B1297,$A$2:$A1297,$A1297)&amp;":"&amp;COUNTIFS($L$2:$L1297,"Tor",$B$2:$B1297,"&lt;&gt;"&amp;$B1297,$A$2:$A1297,$A1297)+COUNTIFS($L$2:$L1297,"ET",$B$2:$B1297,"&lt;&gt;"&amp;$B1297,$A$2:$A1297,$A1297),COUNTIFS($L$2:$L1297,"Tor",$B$2:$B1297,"&lt;&gt;"&amp;$B1297,$A$2:$A1297,$A1297)+COUNTIFS($L$2:$L1297,"ET",$B$2:$B1297,"&lt;&gt;"&amp;$B1297,$A$2:$A1297,$A1297)&amp;":"&amp;COUNTIFS($L$2:$L1297,"Tor",$B$2:$B1297,$B1297,$A$2:$A1297,$A1297)+COUNTIFS($L$2:$L1297,"ET",$B$2:$B1297,$B1297,$A$2:$A1297,$A1297)),""),"")</f>
        <v/>
      </c>
      <c r="J1297" s="18" t="str">
        <f>_xlfn.IFNA(IF(VLOOKUP($A1297,Spiele!$A$2:$D$16,3,FALSE)=$B1297,(COUNTIFS($L$1:$L1296,"Tor",$B$1:$B1296,$B1297,$A$1:$A1296,$A1297)+COUNTIFS($L$1:$L1296,"ET",$B$1:$B1296,$B1297,$A$1:$A1296,$A1297))-(COUNTIFS($L$1:$L1296,"Tor",$B$1:$B1296,"&lt;&gt;"&amp;$B1297,$A$1:$A1296,$A1297)+COUNTIFS($L$1:$L1296,"ET",$B$1:$B1296,"&lt;&gt;"&amp;$B1297,$A$1:$A1296,$A1297)),(COUNTIFS($L$1:$L1296,"Tor",$B$1:$B1296,$B1297,$A$1:$A1296,$A1297)+COUNTIFS($L$1:$L1296,"ET",$B$1:$B1296,$B1297,$A$1:$A1296,$A1297))-(COUNTIFS($L$1:$L1296,"Tor",$B$1:$B1296,"&lt;&gt;"&amp;$B1297,$A$1:$A1296,$A1297)+COUNTIFS($L$1:$L1296,"ET",$B$1:$B1296,"&lt;&gt;"&amp;$B1297,$A$1:$A1296,$A1297))),"")</f>
        <v/>
      </c>
      <c r="O1297" s="17"/>
      <c r="AC1297" s="14"/>
      <c r="AD1297" s="14"/>
      <c r="AE1297" s="18"/>
      <c r="AH1297" s="19">
        <f t="shared" si="82"/>
        <v>0</v>
      </c>
      <c r="AI1297" s="19">
        <f t="shared" si="83"/>
        <v>180</v>
      </c>
      <c r="AM1297" s="19">
        <f>IF(Abschlüsse[[#This Row],[Ergeb]]="ET","",SQRT(($AF1297-$AK1297)^2+($AG1297-$AL1297)^2))</f>
        <v>0</v>
      </c>
      <c r="AO1297" s="13"/>
      <c r="AP1297" s="13"/>
      <c r="AQ1297" s="19" t="str">
        <f t="shared" si="80"/>
        <v/>
      </c>
      <c r="AU1297" s="19" t="str">
        <f t="shared" si="81"/>
        <v/>
      </c>
    </row>
    <row r="1298" spans="3:47" ht="25.05" customHeight="1">
      <c r="C1298" s="17" t="str">
        <f>IF($A1298="","",IF(VLOOKUP($A1298,Spiele!$A$2:$D$16,3,FALSE)=$B1298,"H","G"))</f>
        <v/>
      </c>
      <c r="D1298" s="17" t="str">
        <f>IF($B1298="","",IF(VLOOKUP($A1298,Spiele!$A$2:$F$16,3,FALSE)=$B1298,VLOOKUP($A1298,Spiele!$A$2:$F$16,4,FALSE),VLOOKUP($A1298,Spiele!$A$2:$F$16,3,FALSE)))</f>
        <v/>
      </c>
      <c r="E1298" s="18">
        <f>IF(Abschlüsse[[#This Row],[Ergeb]]="ET",0,COUNTIFS($A$2:$A1298,$A1298,$B$2:$B1298,$B1298,$L$2:$L1298,"&lt;&gt;ET"))</f>
        <v>0</v>
      </c>
      <c r="F1298" s="11"/>
      <c r="G1298" s="12"/>
      <c r="H1298" s="18">
        <f>COUNTIFS('Rote Karten'!$A$2:$A$4,$A1298,'Rote Karten'!$D$2:$D$4,"&lt;&gt;"&amp;$B1298,'Rote Karten'!$B$2:$B$4,"&lt;"&amp;$F1298,'Rote Karten'!$C$2:$C$4,"&lt;="&amp;$G1298)-COUNTIFS('Rote Karten'!$A$2:$A$4,$A1298,'Rote Karten'!$D$2:$D$4,$B1298,'Rote Karten'!$B$2:$B$4,"&lt;"&amp;$F1298,'Rote Karten'!$C$2:$C$4,"&lt;="&amp;$G1298)</f>
        <v>0</v>
      </c>
      <c r="I1298" s="17" t="str">
        <f>IF(OR($L1298="Tor",$L1298="ET"),_xlfn.IFNA(IF(VLOOKUP($A1298,Spiele!$A$2:$C$16,3,FALSE)=$B1298,COUNTIFS($L$2:$L1298,"Tor",$B$2:$B1298,$B1298,$A$2:$A1298,$A1298)+COUNTIFS($L$2:$L1298,"ET",$B$2:$B1298,$B1298,$A$2:$A1298,$A1298)&amp;":"&amp;COUNTIFS($L$2:$L1298,"Tor",$B$2:$B1298,"&lt;&gt;"&amp;$B1298,$A$2:$A1298,$A1298)+COUNTIFS($L$2:$L1298,"ET",$B$2:$B1298,"&lt;&gt;"&amp;$B1298,$A$2:$A1298,$A1298),COUNTIFS($L$2:$L1298,"Tor",$B$2:$B1298,"&lt;&gt;"&amp;$B1298,$A$2:$A1298,$A1298)+COUNTIFS($L$2:$L1298,"ET",$B$2:$B1298,"&lt;&gt;"&amp;$B1298,$A$2:$A1298,$A1298)&amp;":"&amp;COUNTIFS($L$2:$L1298,"Tor",$B$2:$B1298,$B1298,$A$2:$A1298,$A1298)+COUNTIFS($L$2:$L1298,"ET",$B$2:$B1298,$B1298,$A$2:$A1298,$A1298)),""),"")</f>
        <v/>
      </c>
      <c r="J1298" s="18" t="str">
        <f>_xlfn.IFNA(IF(VLOOKUP($A1298,Spiele!$A$2:$D$16,3,FALSE)=$B1298,(COUNTIFS($L$1:$L1297,"Tor",$B$1:$B1297,$B1298,$A$1:$A1297,$A1298)+COUNTIFS($L$1:$L1297,"ET",$B$1:$B1297,$B1298,$A$1:$A1297,$A1298))-(COUNTIFS($L$1:$L1297,"Tor",$B$1:$B1297,"&lt;&gt;"&amp;$B1298,$A$1:$A1297,$A1298)+COUNTIFS($L$1:$L1297,"ET",$B$1:$B1297,"&lt;&gt;"&amp;$B1298,$A$1:$A1297,$A1298)),(COUNTIFS($L$1:$L1297,"Tor",$B$1:$B1297,$B1298,$A$1:$A1297,$A1298)+COUNTIFS($L$1:$L1297,"ET",$B$1:$B1297,$B1298,$A$1:$A1297,$A1298))-(COUNTIFS($L$1:$L1297,"Tor",$B$1:$B1297,"&lt;&gt;"&amp;$B1298,$A$1:$A1297,$A1298)+COUNTIFS($L$1:$L1297,"ET",$B$1:$B1297,"&lt;&gt;"&amp;$B1298,$A$1:$A1297,$A1298))),"")</f>
        <v/>
      </c>
      <c r="O1298" s="17"/>
      <c r="AC1298" s="14"/>
      <c r="AD1298" s="14"/>
      <c r="AE1298" s="18"/>
      <c r="AH1298" s="19">
        <f t="shared" si="82"/>
        <v>0</v>
      </c>
      <c r="AI1298" s="19">
        <f t="shared" si="83"/>
        <v>180</v>
      </c>
      <c r="AM1298" s="19">
        <f>IF(Abschlüsse[[#This Row],[Ergeb]]="ET","",SQRT(($AF1298-$AK1298)^2+($AG1298-$AL1298)^2))</f>
        <v>0</v>
      </c>
      <c r="AO1298" s="13"/>
      <c r="AP1298" s="13"/>
      <c r="AQ1298" s="19" t="str">
        <f t="shared" si="80"/>
        <v/>
      </c>
      <c r="AU1298" s="19" t="str">
        <f t="shared" si="81"/>
        <v/>
      </c>
    </row>
    <row r="1299" spans="3:47" ht="25.05" customHeight="1">
      <c r="C1299" s="17" t="str">
        <f>IF($A1299="","",IF(VLOOKUP($A1299,Spiele!$A$2:$D$16,3,FALSE)=$B1299,"H","G"))</f>
        <v/>
      </c>
      <c r="D1299" s="17" t="str">
        <f>IF($B1299="","",IF(VLOOKUP($A1299,Spiele!$A$2:$F$16,3,FALSE)=$B1299,VLOOKUP($A1299,Spiele!$A$2:$F$16,4,FALSE),VLOOKUP($A1299,Spiele!$A$2:$F$16,3,FALSE)))</f>
        <v/>
      </c>
      <c r="E1299" s="18">
        <f>IF(Abschlüsse[[#This Row],[Ergeb]]="ET",0,COUNTIFS($A$2:$A1299,$A1299,$B$2:$B1299,$B1299,$L$2:$L1299,"&lt;&gt;ET"))</f>
        <v>0</v>
      </c>
      <c r="F1299" s="11"/>
      <c r="G1299" s="12"/>
      <c r="H1299" s="18">
        <f>COUNTIFS('Rote Karten'!$A$2:$A$4,$A1299,'Rote Karten'!$D$2:$D$4,"&lt;&gt;"&amp;$B1299,'Rote Karten'!$B$2:$B$4,"&lt;"&amp;$F1299,'Rote Karten'!$C$2:$C$4,"&lt;="&amp;$G1299)-COUNTIFS('Rote Karten'!$A$2:$A$4,$A1299,'Rote Karten'!$D$2:$D$4,$B1299,'Rote Karten'!$B$2:$B$4,"&lt;"&amp;$F1299,'Rote Karten'!$C$2:$C$4,"&lt;="&amp;$G1299)</f>
        <v>0</v>
      </c>
      <c r="I1299" s="17" t="str">
        <f>IF(OR($L1299="Tor",$L1299="ET"),_xlfn.IFNA(IF(VLOOKUP($A1299,Spiele!$A$2:$C$16,3,FALSE)=$B1299,COUNTIFS($L$2:$L1299,"Tor",$B$2:$B1299,$B1299,$A$2:$A1299,$A1299)+COUNTIFS($L$2:$L1299,"ET",$B$2:$B1299,$B1299,$A$2:$A1299,$A1299)&amp;":"&amp;COUNTIFS($L$2:$L1299,"Tor",$B$2:$B1299,"&lt;&gt;"&amp;$B1299,$A$2:$A1299,$A1299)+COUNTIFS($L$2:$L1299,"ET",$B$2:$B1299,"&lt;&gt;"&amp;$B1299,$A$2:$A1299,$A1299),COUNTIFS($L$2:$L1299,"Tor",$B$2:$B1299,"&lt;&gt;"&amp;$B1299,$A$2:$A1299,$A1299)+COUNTIFS($L$2:$L1299,"ET",$B$2:$B1299,"&lt;&gt;"&amp;$B1299,$A$2:$A1299,$A1299)&amp;":"&amp;COUNTIFS($L$2:$L1299,"Tor",$B$2:$B1299,$B1299,$A$2:$A1299,$A1299)+COUNTIFS($L$2:$L1299,"ET",$B$2:$B1299,$B1299,$A$2:$A1299,$A1299)),""),"")</f>
        <v/>
      </c>
      <c r="J1299" s="18" t="str">
        <f>_xlfn.IFNA(IF(VLOOKUP($A1299,Spiele!$A$2:$D$16,3,FALSE)=$B1299,(COUNTIFS($L$1:$L1298,"Tor",$B$1:$B1298,$B1299,$A$1:$A1298,$A1299)+COUNTIFS($L$1:$L1298,"ET",$B$1:$B1298,$B1299,$A$1:$A1298,$A1299))-(COUNTIFS($L$1:$L1298,"Tor",$B$1:$B1298,"&lt;&gt;"&amp;$B1299,$A$1:$A1298,$A1299)+COUNTIFS($L$1:$L1298,"ET",$B$1:$B1298,"&lt;&gt;"&amp;$B1299,$A$1:$A1298,$A1299)),(COUNTIFS($L$1:$L1298,"Tor",$B$1:$B1298,$B1299,$A$1:$A1298,$A1299)+COUNTIFS($L$1:$L1298,"ET",$B$1:$B1298,$B1299,$A$1:$A1298,$A1299))-(COUNTIFS($L$1:$L1298,"Tor",$B$1:$B1298,"&lt;&gt;"&amp;$B1299,$A$1:$A1298,$A1299)+COUNTIFS($L$1:$L1298,"ET",$B$1:$B1298,"&lt;&gt;"&amp;$B1299,$A$1:$A1298,$A1299))),"")</f>
        <v/>
      </c>
      <c r="O1299" s="17"/>
      <c r="AC1299" s="14"/>
      <c r="AD1299" s="14"/>
      <c r="AE1299" s="18"/>
      <c r="AH1299" s="19">
        <f t="shared" si="82"/>
        <v>0</v>
      </c>
      <c r="AI1299" s="19">
        <f t="shared" si="83"/>
        <v>180</v>
      </c>
      <c r="AM1299" s="19">
        <f>IF(Abschlüsse[[#This Row],[Ergeb]]="ET","",SQRT(($AF1299-$AK1299)^2+($AG1299-$AL1299)^2))</f>
        <v>0</v>
      </c>
      <c r="AO1299" s="13"/>
      <c r="AP1299" s="13"/>
      <c r="AQ1299" s="19" t="str">
        <f t="shared" si="80"/>
        <v/>
      </c>
      <c r="AU1299" s="19" t="str">
        <f t="shared" si="81"/>
        <v/>
      </c>
    </row>
    <row r="1300" spans="3:47" ht="25.05" customHeight="1">
      <c r="C1300" s="17" t="str">
        <f>IF($A1300="","",IF(VLOOKUP($A1300,Spiele!$A$2:$D$16,3,FALSE)=$B1300,"H","G"))</f>
        <v/>
      </c>
      <c r="D1300" s="17" t="str">
        <f>IF($B1300="","",IF(VLOOKUP($A1300,Spiele!$A$2:$F$16,3,FALSE)=$B1300,VLOOKUP($A1300,Spiele!$A$2:$F$16,4,FALSE),VLOOKUP($A1300,Spiele!$A$2:$F$16,3,FALSE)))</f>
        <v/>
      </c>
      <c r="E1300" s="18">
        <f>IF(Abschlüsse[[#This Row],[Ergeb]]="ET",0,COUNTIFS($A$2:$A1300,$A1300,$B$2:$B1300,$B1300,$L$2:$L1300,"&lt;&gt;ET"))</f>
        <v>0</v>
      </c>
      <c r="F1300" s="11"/>
      <c r="G1300" s="12"/>
      <c r="H1300" s="18">
        <f>COUNTIFS('Rote Karten'!$A$2:$A$4,$A1300,'Rote Karten'!$D$2:$D$4,"&lt;&gt;"&amp;$B1300,'Rote Karten'!$B$2:$B$4,"&lt;"&amp;$F1300,'Rote Karten'!$C$2:$C$4,"&lt;="&amp;$G1300)-COUNTIFS('Rote Karten'!$A$2:$A$4,$A1300,'Rote Karten'!$D$2:$D$4,$B1300,'Rote Karten'!$B$2:$B$4,"&lt;"&amp;$F1300,'Rote Karten'!$C$2:$C$4,"&lt;="&amp;$G1300)</f>
        <v>0</v>
      </c>
      <c r="I1300" s="17" t="str">
        <f>IF(OR($L1300="Tor",$L1300="ET"),_xlfn.IFNA(IF(VLOOKUP($A1300,Spiele!$A$2:$C$16,3,FALSE)=$B1300,COUNTIFS($L$2:$L1300,"Tor",$B$2:$B1300,$B1300,$A$2:$A1300,$A1300)+COUNTIFS($L$2:$L1300,"ET",$B$2:$B1300,$B1300,$A$2:$A1300,$A1300)&amp;":"&amp;COUNTIFS($L$2:$L1300,"Tor",$B$2:$B1300,"&lt;&gt;"&amp;$B1300,$A$2:$A1300,$A1300)+COUNTIFS($L$2:$L1300,"ET",$B$2:$B1300,"&lt;&gt;"&amp;$B1300,$A$2:$A1300,$A1300),COUNTIFS($L$2:$L1300,"Tor",$B$2:$B1300,"&lt;&gt;"&amp;$B1300,$A$2:$A1300,$A1300)+COUNTIFS($L$2:$L1300,"ET",$B$2:$B1300,"&lt;&gt;"&amp;$B1300,$A$2:$A1300,$A1300)&amp;":"&amp;COUNTIFS($L$2:$L1300,"Tor",$B$2:$B1300,$B1300,$A$2:$A1300,$A1300)+COUNTIFS($L$2:$L1300,"ET",$B$2:$B1300,$B1300,$A$2:$A1300,$A1300)),""),"")</f>
        <v/>
      </c>
      <c r="J1300" s="18" t="str">
        <f>_xlfn.IFNA(IF(VLOOKUP($A1300,Spiele!$A$2:$D$16,3,FALSE)=$B1300,(COUNTIFS($L$1:$L1299,"Tor",$B$1:$B1299,$B1300,$A$1:$A1299,$A1300)+COUNTIFS($L$1:$L1299,"ET",$B$1:$B1299,$B1300,$A$1:$A1299,$A1300))-(COUNTIFS($L$1:$L1299,"Tor",$B$1:$B1299,"&lt;&gt;"&amp;$B1300,$A$1:$A1299,$A1300)+COUNTIFS($L$1:$L1299,"ET",$B$1:$B1299,"&lt;&gt;"&amp;$B1300,$A$1:$A1299,$A1300)),(COUNTIFS($L$1:$L1299,"Tor",$B$1:$B1299,$B1300,$A$1:$A1299,$A1300)+COUNTIFS($L$1:$L1299,"ET",$B$1:$B1299,$B1300,$A$1:$A1299,$A1300))-(COUNTIFS($L$1:$L1299,"Tor",$B$1:$B1299,"&lt;&gt;"&amp;$B1300,$A$1:$A1299,$A1300)+COUNTIFS($L$1:$L1299,"ET",$B$1:$B1299,"&lt;&gt;"&amp;$B1300,$A$1:$A1299,$A1300))),"")</f>
        <v/>
      </c>
      <c r="O1300" s="17"/>
      <c r="AC1300" s="14"/>
      <c r="AD1300" s="14"/>
      <c r="AE1300" s="18"/>
      <c r="AH1300" s="19">
        <f t="shared" si="82"/>
        <v>0</v>
      </c>
      <c r="AI1300" s="19">
        <f t="shared" si="83"/>
        <v>180</v>
      </c>
      <c r="AM1300" s="19">
        <f>IF(Abschlüsse[[#This Row],[Ergeb]]="ET","",SQRT(($AF1300-$AK1300)^2+($AG1300-$AL1300)^2))</f>
        <v>0</v>
      </c>
      <c r="AO1300" s="13"/>
      <c r="AP1300" s="13"/>
      <c r="AQ1300" s="19" t="str">
        <f t="shared" si="80"/>
        <v/>
      </c>
      <c r="AU1300" s="19" t="str">
        <f t="shared" si="81"/>
        <v/>
      </c>
    </row>
    <row r="1301" spans="3:47" ht="25.05" customHeight="1">
      <c r="C1301" s="17" t="str">
        <f>IF($A1301="","",IF(VLOOKUP($A1301,Spiele!$A$2:$D$16,3,FALSE)=$B1301,"H","G"))</f>
        <v/>
      </c>
      <c r="D1301" s="17" t="str">
        <f>IF($B1301="","",IF(VLOOKUP($A1301,Spiele!$A$2:$F$16,3,FALSE)=$B1301,VLOOKUP($A1301,Spiele!$A$2:$F$16,4,FALSE),VLOOKUP($A1301,Spiele!$A$2:$F$16,3,FALSE)))</f>
        <v/>
      </c>
      <c r="E1301" s="18">
        <f>IF(Abschlüsse[[#This Row],[Ergeb]]="ET",0,COUNTIFS($A$2:$A1301,$A1301,$B$2:$B1301,$B1301,$L$2:$L1301,"&lt;&gt;ET"))</f>
        <v>0</v>
      </c>
      <c r="F1301" s="11"/>
      <c r="G1301" s="12"/>
      <c r="H1301" s="18">
        <f>COUNTIFS('Rote Karten'!$A$2:$A$4,$A1301,'Rote Karten'!$D$2:$D$4,"&lt;&gt;"&amp;$B1301,'Rote Karten'!$B$2:$B$4,"&lt;"&amp;$F1301,'Rote Karten'!$C$2:$C$4,"&lt;="&amp;$G1301)-COUNTIFS('Rote Karten'!$A$2:$A$4,$A1301,'Rote Karten'!$D$2:$D$4,$B1301,'Rote Karten'!$B$2:$B$4,"&lt;"&amp;$F1301,'Rote Karten'!$C$2:$C$4,"&lt;="&amp;$G1301)</f>
        <v>0</v>
      </c>
      <c r="I1301" s="17" t="str">
        <f>IF(OR($L1301="Tor",$L1301="ET"),_xlfn.IFNA(IF(VLOOKUP($A1301,Spiele!$A$2:$C$16,3,FALSE)=$B1301,COUNTIFS($L$2:$L1301,"Tor",$B$2:$B1301,$B1301,$A$2:$A1301,$A1301)+COUNTIFS($L$2:$L1301,"ET",$B$2:$B1301,$B1301,$A$2:$A1301,$A1301)&amp;":"&amp;COUNTIFS($L$2:$L1301,"Tor",$B$2:$B1301,"&lt;&gt;"&amp;$B1301,$A$2:$A1301,$A1301)+COUNTIFS($L$2:$L1301,"ET",$B$2:$B1301,"&lt;&gt;"&amp;$B1301,$A$2:$A1301,$A1301),COUNTIFS($L$2:$L1301,"Tor",$B$2:$B1301,"&lt;&gt;"&amp;$B1301,$A$2:$A1301,$A1301)+COUNTIFS($L$2:$L1301,"ET",$B$2:$B1301,"&lt;&gt;"&amp;$B1301,$A$2:$A1301,$A1301)&amp;":"&amp;COUNTIFS($L$2:$L1301,"Tor",$B$2:$B1301,$B1301,$A$2:$A1301,$A1301)+COUNTIFS($L$2:$L1301,"ET",$B$2:$B1301,$B1301,$A$2:$A1301,$A1301)),""),"")</f>
        <v/>
      </c>
      <c r="J1301" s="18" t="str">
        <f>_xlfn.IFNA(IF(VLOOKUP($A1301,Spiele!$A$2:$D$16,3,FALSE)=$B1301,(COUNTIFS($L$1:$L1300,"Tor",$B$1:$B1300,$B1301,$A$1:$A1300,$A1301)+COUNTIFS($L$1:$L1300,"ET",$B$1:$B1300,$B1301,$A$1:$A1300,$A1301))-(COUNTIFS($L$1:$L1300,"Tor",$B$1:$B1300,"&lt;&gt;"&amp;$B1301,$A$1:$A1300,$A1301)+COUNTIFS($L$1:$L1300,"ET",$B$1:$B1300,"&lt;&gt;"&amp;$B1301,$A$1:$A1300,$A1301)),(COUNTIFS($L$1:$L1300,"Tor",$B$1:$B1300,$B1301,$A$1:$A1300,$A1301)+COUNTIFS($L$1:$L1300,"ET",$B$1:$B1300,$B1301,$A$1:$A1300,$A1301))-(COUNTIFS($L$1:$L1300,"Tor",$B$1:$B1300,"&lt;&gt;"&amp;$B1301,$A$1:$A1300,$A1301)+COUNTIFS($L$1:$L1300,"ET",$B$1:$B1300,"&lt;&gt;"&amp;$B1301,$A$1:$A1300,$A1301))),"")</f>
        <v/>
      </c>
      <c r="O1301" s="17"/>
      <c r="AC1301" s="14"/>
      <c r="AD1301" s="14"/>
      <c r="AE1301" s="18"/>
      <c r="AH1301" s="19">
        <f t="shared" si="82"/>
        <v>0</v>
      </c>
      <c r="AI1301" s="19">
        <f t="shared" si="83"/>
        <v>180</v>
      </c>
      <c r="AM1301" s="19">
        <f>IF(Abschlüsse[[#This Row],[Ergeb]]="ET","",SQRT(($AF1301-$AK1301)^2+($AG1301-$AL1301)^2))</f>
        <v>0</v>
      </c>
      <c r="AO1301" s="13"/>
      <c r="AP1301" s="13"/>
      <c r="AQ1301" s="19" t="str">
        <f t="shared" si="80"/>
        <v/>
      </c>
      <c r="AU1301" s="19" t="str">
        <f t="shared" si="81"/>
        <v/>
      </c>
    </row>
    <row r="1302" spans="3:47" ht="25.05" customHeight="1">
      <c r="C1302" s="17" t="str">
        <f>IF($A1302="","",IF(VLOOKUP($A1302,Spiele!$A$2:$D$16,3,FALSE)=$B1302,"H","G"))</f>
        <v/>
      </c>
      <c r="D1302" s="17" t="str">
        <f>IF($B1302="","",IF(VLOOKUP($A1302,Spiele!$A$2:$F$16,3,FALSE)=$B1302,VLOOKUP($A1302,Spiele!$A$2:$F$16,4,FALSE),VLOOKUP($A1302,Spiele!$A$2:$F$16,3,FALSE)))</f>
        <v/>
      </c>
      <c r="E1302" s="18">
        <f>IF(Abschlüsse[[#This Row],[Ergeb]]="ET",0,COUNTIFS($A$2:$A1302,$A1302,$B$2:$B1302,$B1302,$L$2:$L1302,"&lt;&gt;ET"))</f>
        <v>0</v>
      </c>
      <c r="F1302" s="11"/>
      <c r="G1302" s="12"/>
      <c r="H1302" s="18">
        <f>COUNTIFS('Rote Karten'!$A$2:$A$4,$A1302,'Rote Karten'!$D$2:$D$4,"&lt;&gt;"&amp;$B1302,'Rote Karten'!$B$2:$B$4,"&lt;"&amp;$F1302,'Rote Karten'!$C$2:$C$4,"&lt;="&amp;$G1302)-COUNTIFS('Rote Karten'!$A$2:$A$4,$A1302,'Rote Karten'!$D$2:$D$4,$B1302,'Rote Karten'!$B$2:$B$4,"&lt;"&amp;$F1302,'Rote Karten'!$C$2:$C$4,"&lt;="&amp;$G1302)</f>
        <v>0</v>
      </c>
      <c r="I1302" s="17" t="str">
        <f>IF(OR($L1302="Tor",$L1302="ET"),_xlfn.IFNA(IF(VLOOKUP($A1302,Spiele!$A$2:$C$16,3,FALSE)=$B1302,COUNTIFS($L$2:$L1302,"Tor",$B$2:$B1302,$B1302,$A$2:$A1302,$A1302)+COUNTIFS($L$2:$L1302,"ET",$B$2:$B1302,$B1302,$A$2:$A1302,$A1302)&amp;":"&amp;COUNTIFS($L$2:$L1302,"Tor",$B$2:$B1302,"&lt;&gt;"&amp;$B1302,$A$2:$A1302,$A1302)+COUNTIFS($L$2:$L1302,"ET",$B$2:$B1302,"&lt;&gt;"&amp;$B1302,$A$2:$A1302,$A1302),COUNTIFS($L$2:$L1302,"Tor",$B$2:$B1302,"&lt;&gt;"&amp;$B1302,$A$2:$A1302,$A1302)+COUNTIFS($L$2:$L1302,"ET",$B$2:$B1302,"&lt;&gt;"&amp;$B1302,$A$2:$A1302,$A1302)&amp;":"&amp;COUNTIFS($L$2:$L1302,"Tor",$B$2:$B1302,$B1302,$A$2:$A1302,$A1302)+COUNTIFS($L$2:$L1302,"ET",$B$2:$B1302,$B1302,$A$2:$A1302,$A1302)),""),"")</f>
        <v/>
      </c>
      <c r="J1302" s="18" t="str">
        <f>_xlfn.IFNA(IF(VLOOKUP($A1302,Spiele!$A$2:$D$16,3,FALSE)=$B1302,(COUNTIFS($L$1:$L1301,"Tor",$B$1:$B1301,$B1302,$A$1:$A1301,$A1302)+COUNTIFS($L$1:$L1301,"ET",$B$1:$B1301,$B1302,$A$1:$A1301,$A1302))-(COUNTIFS($L$1:$L1301,"Tor",$B$1:$B1301,"&lt;&gt;"&amp;$B1302,$A$1:$A1301,$A1302)+COUNTIFS($L$1:$L1301,"ET",$B$1:$B1301,"&lt;&gt;"&amp;$B1302,$A$1:$A1301,$A1302)),(COUNTIFS($L$1:$L1301,"Tor",$B$1:$B1301,$B1302,$A$1:$A1301,$A1302)+COUNTIFS($L$1:$L1301,"ET",$B$1:$B1301,$B1302,$A$1:$A1301,$A1302))-(COUNTIFS($L$1:$L1301,"Tor",$B$1:$B1301,"&lt;&gt;"&amp;$B1302,$A$1:$A1301,$A1302)+COUNTIFS($L$1:$L1301,"ET",$B$1:$B1301,"&lt;&gt;"&amp;$B1302,$A$1:$A1301,$A1302))),"")</f>
        <v/>
      </c>
      <c r="O1302" s="17"/>
      <c r="AC1302" s="14"/>
      <c r="AD1302" s="14"/>
      <c r="AE1302" s="18"/>
      <c r="AH1302" s="19">
        <f t="shared" si="82"/>
        <v>0</v>
      </c>
      <c r="AI1302" s="19">
        <f t="shared" si="83"/>
        <v>180</v>
      </c>
      <c r="AM1302" s="19">
        <f>IF(Abschlüsse[[#This Row],[Ergeb]]="ET","",SQRT(($AF1302-$AK1302)^2+($AG1302-$AL1302)^2))</f>
        <v>0</v>
      </c>
      <c r="AO1302" s="13"/>
      <c r="AP1302" s="13"/>
      <c r="AQ1302" s="19" t="str">
        <f t="shared" si="80"/>
        <v/>
      </c>
      <c r="AU1302" s="19" t="str">
        <f t="shared" si="81"/>
        <v/>
      </c>
    </row>
    <row r="1303" spans="3:47" ht="25.05" customHeight="1">
      <c r="C1303" s="17" t="str">
        <f>IF($A1303="","",IF(VLOOKUP($A1303,Spiele!$A$2:$D$16,3,FALSE)=$B1303,"H","G"))</f>
        <v/>
      </c>
      <c r="D1303" s="17" t="str">
        <f>IF($B1303="","",IF(VLOOKUP($A1303,Spiele!$A$2:$F$16,3,FALSE)=$B1303,VLOOKUP($A1303,Spiele!$A$2:$F$16,4,FALSE),VLOOKUP($A1303,Spiele!$A$2:$F$16,3,FALSE)))</f>
        <v/>
      </c>
      <c r="E1303" s="18">
        <f>IF(Abschlüsse[[#This Row],[Ergeb]]="ET",0,COUNTIFS($A$2:$A1303,$A1303,$B$2:$B1303,$B1303,$L$2:$L1303,"&lt;&gt;ET"))</f>
        <v>0</v>
      </c>
      <c r="F1303" s="11"/>
      <c r="G1303" s="12"/>
      <c r="H1303" s="18">
        <f>COUNTIFS('Rote Karten'!$A$2:$A$4,$A1303,'Rote Karten'!$D$2:$D$4,"&lt;&gt;"&amp;$B1303,'Rote Karten'!$B$2:$B$4,"&lt;"&amp;$F1303,'Rote Karten'!$C$2:$C$4,"&lt;="&amp;$G1303)-COUNTIFS('Rote Karten'!$A$2:$A$4,$A1303,'Rote Karten'!$D$2:$D$4,$B1303,'Rote Karten'!$B$2:$B$4,"&lt;"&amp;$F1303,'Rote Karten'!$C$2:$C$4,"&lt;="&amp;$G1303)</f>
        <v>0</v>
      </c>
      <c r="I1303" s="17" t="str">
        <f>IF(OR($L1303="Tor",$L1303="ET"),_xlfn.IFNA(IF(VLOOKUP($A1303,Spiele!$A$2:$C$16,3,FALSE)=$B1303,COUNTIFS($L$2:$L1303,"Tor",$B$2:$B1303,$B1303,$A$2:$A1303,$A1303)+COUNTIFS($L$2:$L1303,"ET",$B$2:$B1303,$B1303,$A$2:$A1303,$A1303)&amp;":"&amp;COUNTIFS($L$2:$L1303,"Tor",$B$2:$B1303,"&lt;&gt;"&amp;$B1303,$A$2:$A1303,$A1303)+COUNTIFS($L$2:$L1303,"ET",$B$2:$B1303,"&lt;&gt;"&amp;$B1303,$A$2:$A1303,$A1303),COUNTIFS($L$2:$L1303,"Tor",$B$2:$B1303,"&lt;&gt;"&amp;$B1303,$A$2:$A1303,$A1303)+COUNTIFS($L$2:$L1303,"ET",$B$2:$B1303,"&lt;&gt;"&amp;$B1303,$A$2:$A1303,$A1303)&amp;":"&amp;COUNTIFS($L$2:$L1303,"Tor",$B$2:$B1303,$B1303,$A$2:$A1303,$A1303)+COUNTIFS($L$2:$L1303,"ET",$B$2:$B1303,$B1303,$A$2:$A1303,$A1303)),""),"")</f>
        <v/>
      </c>
      <c r="J1303" s="18" t="str">
        <f>_xlfn.IFNA(IF(VLOOKUP($A1303,Spiele!$A$2:$D$16,3,FALSE)=$B1303,(COUNTIFS($L$1:$L1302,"Tor",$B$1:$B1302,$B1303,$A$1:$A1302,$A1303)+COUNTIFS($L$1:$L1302,"ET",$B$1:$B1302,$B1303,$A$1:$A1302,$A1303))-(COUNTIFS($L$1:$L1302,"Tor",$B$1:$B1302,"&lt;&gt;"&amp;$B1303,$A$1:$A1302,$A1303)+COUNTIFS($L$1:$L1302,"ET",$B$1:$B1302,"&lt;&gt;"&amp;$B1303,$A$1:$A1302,$A1303)),(COUNTIFS($L$1:$L1302,"Tor",$B$1:$B1302,$B1303,$A$1:$A1302,$A1303)+COUNTIFS($L$1:$L1302,"ET",$B$1:$B1302,$B1303,$A$1:$A1302,$A1303))-(COUNTIFS($L$1:$L1302,"Tor",$B$1:$B1302,"&lt;&gt;"&amp;$B1303,$A$1:$A1302,$A1303)+COUNTIFS($L$1:$L1302,"ET",$B$1:$B1302,"&lt;&gt;"&amp;$B1303,$A$1:$A1302,$A1303))),"")</f>
        <v/>
      </c>
      <c r="O1303" s="17"/>
      <c r="AC1303" s="14"/>
      <c r="AD1303" s="14"/>
      <c r="AE1303" s="18"/>
      <c r="AH1303" s="19">
        <f t="shared" si="82"/>
        <v>0</v>
      </c>
      <c r="AI1303" s="19">
        <f t="shared" si="83"/>
        <v>180</v>
      </c>
      <c r="AM1303" s="19">
        <f>IF(Abschlüsse[[#This Row],[Ergeb]]="ET","",SQRT(($AF1303-$AK1303)^2+($AG1303-$AL1303)^2))</f>
        <v>0</v>
      </c>
      <c r="AO1303" s="13"/>
      <c r="AP1303" s="13"/>
      <c r="AQ1303" s="19" t="str">
        <f t="shared" si="80"/>
        <v/>
      </c>
      <c r="AU1303" s="19" t="str">
        <f t="shared" si="81"/>
        <v/>
      </c>
    </row>
    <row r="1304" spans="3:47" ht="25.05" customHeight="1">
      <c r="C1304" s="17" t="str">
        <f>IF($A1304="","",IF(VLOOKUP($A1304,Spiele!$A$2:$D$16,3,FALSE)=$B1304,"H","G"))</f>
        <v/>
      </c>
      <c r="D1304" s="17" t="str">
        <f>IF($B1304="","",IF(VLOOKUP($A1304,Spiele!$A$2:$F$16,3,FALSE)=$B1304,VLOOKUP($A1304,Spiele!$A$2:$F$16,4,FALSE),VLOOKUP($A1304,Spiele!$A$2:$F$16,3,FALSE)))</f>
        <v/>
      </c>
      <c r="E1304" s="18">
        <f>IF(Abschlüsse[[#This Row],[Ergeb]]="ET",0,COUNTIFS($A$2:$A1304,$A1304,$B$2:$B1304,$B1304,$L$2:$L1304,"&lt;&gt;ET"))</f>
        <v>0</v>
      </c>
      <c r="F1304" s="11"/>
      <c r="G1304" s="12"/>
      <c r="H1304" s="18">
        <f>COUNTIFS('Rote Karten'!$A$2:$A$4,$A1304,'Rote Karten'!$D$2:$D$4,"&lt;&gt;"&amp;$B1304,'Rote Karten'!$B$2:$B$4,"&lt;"&amp;$F1304,'Rote Karten'!$C$2:$C$4,"&lt;="&amp;$G1304)-COUNTIFS('Rote Karten'!$A$2:$A$4,$A1304,'Rote Karten'!$D$2:$D$4,$B1304,'Rote Karten'!$B$2:$B$4,"&lt;"&amp;$F1304,'Rote Karten'!$C$2:$C$4,"&lt;="&amp;$G1304)</f>
        <v>0</v>
      </c>
      <c r="I1304" s="17" t="str">
        <f>IF(OR($L1304="Tor",$L1304="ET"),_xlfn.IFNA(IF(VLOOKUP($A1304,Spiele!$A$2:$C$16,3,FALSE)=$B1304,COUNTIFS($L$2:$L1304,"Tor",$B$2:$B1304,$B1304,$A$2:$A1304,$A1304)+COUNTIFS($L$2:$L1304,"ET",$B$2:$B1304,$B1304,$A$2:$A1304,$A1304)&amp;":"&amp;COUNTIFS($L$2:$L1304,"Tor",$B$2:$B1304,"&lt;&gt;"&amp;$B1304,$A$2:$A1304,$A1304)+COUNTIFS($L$2:$L1304,"ET",$B$2:$B1304,"&lt;&gt;"&amp;$B1304,$A$2:$A1304,$A1304),COUNTIFS($L$2:$L1304,"Tor",$B$2:$B1304,"&lt;&gt;"&amp;$B1304,$A$2:$A1304,$A1304)+COUNTIFS($L$2:$L1304,"ET",$B$2:$B1304,"&lt;&gt;"&amp;$B1304,$A$2:$A1304,$A1304)&amp;":"&amp;COUNTIFS($L$2:$L1304,"Tor",$B$2:$B1304,$B1304,$A$2:$A1304,$A1304)+COUNTIFS($L$2:$L1304,"ET",$B$2:$B1304,$B1304,$A$2:$A1304,$A1304)),""),"")</f>
        <v/>
      </c>
      <c r="J1304" s="18" t="str">
        <f>_xlfn.IFNA(IF(VLOOKUP($A1304,Spiele!$A$2:$D$16,3,FALSE)=$B1304,(COUNTIFS($L$1:$L1303,"Tor",$B$1:$B1303,$B1304,$A$1:$A1303,$A1304)+COUNTIFS($L$1:$L1303,"ET",$B$1:$B1303,$B1304,$A$1:$A1303,$A1304))-(COUNTIFS($L$1:$L1303,"Tor",$B$1:$B1303,"&lt;&gt;"&amp;$B1304,$A$1:$A1303,$A1304)+COUNTIFS($L$1:$L1303,"ET",$B$1:$B1303,"&lt;&gt;"&amp;$B1304,$A$1:$A1303,$A1304)),(COUNTIFS($L$1:$L1303,"Tor",$B$1:$B1303,$B1304,$A$1:$A1303,$A1304)+COUNTIFS($L$1:$L1303,"ET",$B$1:$B1303,$B1304,$A$1:$A1303,$A1304))-(COUNTIFS($L$1:$L1303,"Tor",$B$1:$B1303,"&lt;&gt;"&amp;$B1304,$A$1:$A1303,$A1304)+COUNTIFS($L$1:$L1303,"ET",$B$1:$B1303,"&lt;&gt;"&amp;$B1304,$A$1:$A1303,$A1304))),"")</f>
        <v/>
      </c>
      <c r="O1304" s="17"/>
      <c r="AC1304" s="14"/>
      <c r="AD1304" s="14"/>
      <c r="AE1304" s="18"/>
      <c r="AH1304" s="19">
        <f t="shared" si="82"/>
        <v>0</v>
      </c>
      <c r="AI1304" s="19">
        <f t="shared" si="83"/>
        <v>180</v>
      </c>
      <c r="AM1304" s="19">
        <f>IF(Abschlüsse[[#This Row],[Ergeb]]="ET","",SQRT(($AF1304-$AK1304)^2+($AG1304-$AL1304)^2))</f>
        <v>0</v>
      </c>
      <c r="AO1304" s="13"/>
      <c r="AP1304" s="13"/>
      <c r="AQ1304" s="19" t="str">
        <f t="shared" si="80"/>
        <v/>
      </c>
      <c r="AU1304" s="19" t="str">
        <f t="shared" si="81"/>
        <v/>
      </c>
    </row>
    <row r="1305" spans="3:47" ht="25.05" customHeight="1">
      <c r="C1305" s="17" t="str">
        <f>IF($A1305="","",IF(VLOOKUP($A1305,Spiele!$A$2:$D$16,3,FALSE)=$B1305,"H","G"))</f>
        <v/>
      </c>
      <c r="D1305" s="17" t="str">
        <f>IF($B1305="","",IF(VLOOKUP($A1305,Spiele!$A$2:$F$16,3,FALSE)=$B1305,VLOOKUP($A1305,Spiele!$A$2:$F$16,4,FALSE),VLOOKUP($A1305,Spiele!$A$2:$F$16,3,FALSE)))</f>
        <v/>
      </c>
      <c r="E1305" s="18">
        <f>IF(Abschlüsse[[#This Row],[Ergeb]]="ET",0,COUNTIFS($A$2:$A1305,$A1305,$B$2:$B1305,$B1305,$L$2:$L1305,"&lt;&gt;ET"))</f>
        <v>0</v>
      </c>
      <c r="F1305" s="11"/>
      <c r="G1305" s="12"/>
      <c r="H1305" s="18">
        <f>COUNTIFS('Rote Karten'!$A$2:$A$4,$A1305,'Rote Karten'!$D$2:$D$4,"&lt;&gt;"&amp;$B1305,'Rote Karten'!$B$2:$B$4,"&lt;"&amp;$F1305,'Rote Karten'!$C$2:$C$4,"&lt;="&amp;$G1305)-COUNTIFS('Rote Karten'!$A$2:$A$4,$A1305,'Rote Karten'!$D$2:$D$4,$B1305,'Rote Karten'!$B$2:$B$4,"&lt;"&amp;$F1305,'Rote Karten'!$C$2:$C$4,"&lt;="&amp;$G1305)</f>
        <v>0</v>
      </c>
      <c r="I1305" s="17" t="str">
        <f>IF(OR($L1305="Tor",$L1305="ET"),_xlfn.IFNA(IF(VLOOKUP($A1305,Spiele!$A$2:$C$16,3,FALSE)=$B1305,COUNTIFS($L$2:$L1305,"Tor",$B$2:$B1305,$B1305,$A$2:$A1305,$A1305)+COUNTIFS($L$2:$L1305,"ET",$B$2:$B1305,$B1305,$A$2:$A1305,$A1305)&amp;":"&amp;COUNTIFS($L$2:$L1305,"Tor",$B$2:$B1305,"&lt;&gt;"&amp;$B1305,$A$2:$A1305,$A1305)+COUNTIFS($L$2:$L1305,"ET",$B$2:$B1305,"&lt;&gt;"&amp;$B1305,$A$2:$A1305,$A1305),COUNTIFS($L$2:$L1305,"Tor",$B$2:$B1305,"&lt;&gt;"&amp;$B1305,$A$2:$A1305,$A1305)+COUNTIFS($L$2:$L1305,"ET",$B$2:$B1305,"&lt;&gt;"&amp;$B1305,$A$2:$A1305,$A1305)&amp;":"&amp;COUNTIFS($L$2:$L1305,"Tor",$B$2:$B1305,$B1305,$A$2:$A1305,$A1305)+COUNTIFS($L$2:$L1305,"ET",$B$2:$B1305,$B1305,$A$2:$A1305,$A1305)),""),"")</f>
        <v/>
      </c>
      <c r="J1305" s="18" t="str">
        <f>_xlfn.IFNA(IF(VLOOKUP($A1305,Spiele!$A$2:$D$16,3,FALSE)=$B1305,(COUNTIFS($L$1:$L1304,"Tor",$B$1:$B1304,$B1305,$A$1:$A1304,$A1305)+COUNTIFS($L$1:$L1304,"ET",$B$1:$B1304,$B1305,$A$1:$A1304,$A1305))-(COUNTIFS($L$1:$L1304,"Tor",$B$1:$B1304,"&lt;&gt;"&amp;$B1305,$A$1:$A1304,$A1305)+COUNTIFS($L$1:$L1304,"ET",$B$1:$B1304,"&lt;&gt;"&amp;$B1305,$A$1:$A1304,$A1305)),(COUNTIFS($L$1:$L1304,"Tor",$B$1:$B1304,$B1305,$A$1:$A1304,$A1305)+COUNTIFS($L$1:$L1304,"ET",$B$1:$B1304,$B1305,$A$1:$A1304,$A1305))-(COUNTIFS($L$1:$L1304,"Tor",$B$1:$B1304,"&lt;&gt;"&amp;$B1305,$A$1:$A1304,$A1305)+COUNTIFS($L$1:$L1304,"ET",$B$1:$B1304,"&lt;&gt;"&amp;$B1305,$A$1:$A1304,$A1305))),"")</f>
        <v/>
      </c>
      <c r="O1305" s="17"/>
      <c r="AC1305" s="14"/>
      <c r="AD1305" s="14"/>
      <c r="AE1305" s="18"/>
      <c r="AH1305" s="19">
        <f t="shared" si="82"/>
        <v>0</v>
      </c>
      <c r="AI1305" s="19">
        <f t="shared" si="83"/>
        <v>180</v>
      </c>
      <c r="AM1305" s="19">
        <f>IF(Abschlüsse[[#This Row],[Ergeb]]="ET","",SQRT(($AF1305-$AK1305)^2+($AG1305-$AL1305)^2))</f>
        <v>0</v>
      </c>
      <c r="AO1305" s="13"/>
      <c r="AP1305" s="13"/>
      <c r="AQ1305" s="19" t="str">
        <f t="shared" si="80"/>
        <v/>
      </c>
      <c r="AU1305" s="19" t="str">
        <f t="shared" si="81"/>
        <v/>
      </c>
    </row>
    <row r="1306" spans="3:47" ht="25.05" customHeight="1">
      <c r="C1306" s="17" t="str">
        <f>IF($A1306="","",IF(VLOOKUP($A1306,Spiele!$A$2:$D$16,3,FALSE)=$B1306,"H","G"))</f>
        <v/>
      </c>
      <c r="D1306" s="17" t="str">
        <f>IF($B1306="","",IF(VLOOKUP($A1306,Spiele!$A$2:$F$16,3,FALSE)=$B1306,VLOOKUP($A1306,Spiele!$A$2:$F$16,4,FALSE),VLOOKUP($A1306,Spiele!$A$2:$F$16,3,FALSE)))</f>
        <v/>
      </c>
      <c r="E1306" s="18">
        <f>IF(Abschlüsse[[#This Row],[Ergeb]]="ET",0,COUNTIFS($A$2:$A1306,$A1306,$B$2:$B1306,$B1306,$L$2:$L1306,"&lt;&gt;ET"))</f>
        <v>0</v>
      </c>
      <c r="F1306" s="11"/>
      <c r="G1306" s="12"/>
      <c r="H1306" s="18">
        <f>COUNTIFS('Rote Karten'!$A$2:$A$4,$A1306,'Rote Karten'!$D$2:$D$4,"&lt;&gt;"&amp;$B1306,'Rote Karten'!$B$2:$B$4,"&lt;"&amp;$F1306,'Rote Karten'!$C$2:$C$4,"&lt;="&amp;$G1306)-COUNTIFS('Rote Karten'!$A$2:$A$4,$A1306,'Rote Karten'!$D$2:$D$4,$B1306,'Rote Karten'!$B$2:$B$4,"&lt;"&amp;$F1306,'Rote Karten'!$C$2:$C$4,"&lt;="&amp;$G1306)</f>
        <v>0</v>
      </c>
      <c r="I1306" s="17" t="str">
        <f>IF(OR($L1306="Tor",$L1306="ET"),_xlfn.IFNA(IF(VLOOKUP($A1306,Spiele!$A$2:$C$16,3,FALSE)=$B1306,COUNTIFS($L$2:$L1306,"Tor",$B$2:$B1306,$B1306,$A$2:$A1306,$A1306)+COUNTIFS($L$2:$L1306,"ET",$B$2:$B1306,$B1306,$A$2:$A1306,$A1306)&amp;":"&amp;COUNTIFS($L$2:$L1306,"Tor",$B$2:$B1306,"&lt;&gt;"&amp;$B1306,$A$2:$A1306,$A1306)+COUNTIFS($L$2:$L1306,"ET",$B$2:$B1306,"&lt;&gt;"&amp;$B1306,$A$2:$A1306,$A1306),COUNTIFS($L$2:$L1306,"Tor",$B$2:$B1306,"&lt;&gt;"&amp;$B1306,$A$2:$A1306,$A1306)+COUNTIFS($L$2:$L1306,"ET",$B$2:$B1306,"&lt;&gt;"&amp;$B1306,$A$2:$A1306,$A1306)&amp;":"&amp;COUNTIFS($L$2:$L1306,"Tor",$B$2:$B1306,$B1306,$A$2:$A1306,$A1306)+COUNTIFS($L$2:$L1306,"ET",$B$2:$B1306,$B1306,$A$2:$A1306,$A1306)),""),"")</f>
        <v/>
      </c>
      <c r="J1306" s="18" t="str">
        <f>_xlfn.IFNA(IF(VLOOKUP($A1306,Spiele!$A$2:$D$16,3,FALSE)=$B1306,(COUNTIFS($L$1:$L1305,"Tor",$B$1:$B1305,$B1306,$A$1:$A1305,$A1306)+COUNTIFS($L$1:$L1305,"ET",$B$1:$B1305,$B1306,$A$1:$A1305,$A1306))-(COUNTIFS($L$1:$L1305,"Tor",$B$1:$B1305,"&lt;&gt;"&amp;$B1306,$A$1:$A1305,$A1306)+COUNTIFS($L$1:$L1305,"ET",$B$1:$B1305,"&lt;&gt;"&amp;$B1306,$A$1:$A1305,$A1306)),(COUNTIFS($L$1:$L1305,"Tor",$B$1:$B1305,$B1306,$A$1:$A1305,$A1306)+COUNTIFS($L$1:$L1305,"ET",$B$1:$B1305,$B1306,$A$1:$A1305,$A1306))-(COUNTIFS($L$1:$L1305,"Tor",$B$1:$B1305,"&lt;&gt;"&amp;$B1306,$A$1:$A1305,$A1306)+COUNTIFS($L$1:$L1305,"ET",$B$1:$B1305,"&lt;&gt;"&amp;$B1306,$A$1:$A1305,$A1306))),"")</f>
        <v/>
      </c>
      <c r="O1306" s="17"/>
      <c r="AC1306" s="14"/>
      <c r="AD1306" s="14"/>
      <c r="AE1306" s="18"/>
      <c r="AH1306" s="19">
        <f t="shared" si="82"/>
        <v>0</v>
      </c>
      <c r="AI1306" s="19">
        <f t="shared" si="83"/>
        <v>180</v>
      </c>
      <c r="AM1306" s="19">
        <f>IF(Abschlüsse[[#This Row],[Ergeb]]="ET","",SQRT(($AF1306-$AK1306)^2+($AG1306-$AL1306)^2))</f>
        <v>0</v>
      </c>
      <c r="AO1306" s="13"/>
      <c r="AP1306" s="13"/>
      <c r="AQ1306" s="19" t="str">
        <f t="shared" si="80"/>
        <v/>
      </c>
      <c r="AU1306" s="19" t="str">
        <f t="shared" si="81"/>
        <v/>
      </c>
    </row>
    <row r="1307" spans="3:47" ht="25.05" customHeight="1">
      <c r="C1307" s="17" t="str">
        <f>IF($A1307="","",IF(VLOOKUP($A1307,Spiele!$A$2:$D$16,3,FALSE)=$B1307,"H","G"))</f>
        <v/>
      </c>
      <c r="D1307" s="17" t="str">
        <f>IF($B1307="","",IF(VLOOKUP($A1307,Spiele!$A$2:$F$16,3,FALSE)=$B1307,VLOOKUP($A1307,Spiele!$A$2:$F$16,4,FALSE),VLOOKUP($A1307,Spiele!$A$2:$F$16,3,FALSE)))</f>
        <v/>
      </c>
      <c r="E1307" s="18">
        <f>IF(Abschlüsse[[#This Row],[Ergeb]]="ET",0,COUNTIFS($A$2:$A1307,$A1307,$B$2:$B1307,$B1307,$L$2:$L1307,"&lt;&gt;ET"))</f>
        <v>0</v>
      </c>
      <c r="F1307" s="11"/>
      <c r="G1307" s="12"/>
      <c r="H1307" s="18">
        <f>COUNTIFS('Rote Karten'!$A$2:$A$4,$A1307,'Rote Karten'!$D$2:$D$4,"&lt;&gt;"&amp;$B1307,'Rote Karten'!$B$2:$B$4,"&lt;"&amp;$F1307,'Rote Karten'!$C$2:$C$4,"&lt;="&amp;$G1307)-COUNTIFS('Rote Karten'!$A$2:$A$4,$A1307,'Rote Karten'!$D$2:$D$4,$B1307,'Rote Karten'!$B$2:$B$4,"&lt;"&amp;$F1307,'Rote Karten'!$C$2:$C$4,"&lt;="&amp;$G1307)</f>
        <v>0</v>
      </c>
      <c r="I1307" s="17" t="str">
        <f>IF(OR($L1307="Tor",$L1307="ET"),_xlfn.IFNA(IF(VLOOKUP($A1307,Spiele!$A$2:$C$16,3,FALSE)=$B1307,COUNTIFS($L$2:$L1307,"Tor",$B$2:$B1307,$B1307,$A$2:$A1307,$A1307)+COUNTIFS($L$2:$L1307,"ET",$B$2:$B1307,$B1307,$A$2:$A1307,$A1307)&amp;":"&amp;COUNTIFS($L$2:$L1307,"Tor",$B$2:$B1307,"&lt;&gt;"&amp;$B1307,$A$2:$A1307,$A1307)+COUNTIFS($L$2:$L1307,"ET",$B$2:$B1307,"&lt;&gt;"&amp;$B1307,$A$2:$A1307,$A1307),COUNTIFS($L$2:$L1307,"Tor",$B$2:$B1307,"&lt;&gt;"&amp;$B1307,$A$2:$A1307,$A1307)+COUNTIFS($L$2:$L1307,"ET",$B$2:$B1307,"&lt;&gt;"&amp;$B1307,$A$2:$A1307,$A1307)&amp;":"&amp;COUNTIFS($L$2:$L1307,"Tor",$B$2:$B1307,$B1307,$A$2:$A1307,$A1307)+COUNTIFS($L$2:$L1307,"ET",$B$2:$B1307,$B1307,$A$2:$A1307,$A1307)),""),"")</f>
        <v/>
      </c>
      <c r="J1307" s="18" t="str">
        <f>_xlfn.IFNA(IF(VLOOKUP($A1307,Spiele!$A$2:$D$16,3,FALSE)=$B1307,(COUNTIFS($L$1:$L1306,"Tor",$B$1:$B1306,$B1307,$A$1:$A1306,$A1307)+COUNTIFS($L$1:$L1306,"ET",$B$1:$B1306,$B1307,$A$1:$A1306,$A1307))-(COUNTIFS($L$1:$L1306,"Tor",$B$1:$B1306,"&lt;&gt;"&amp;$B1307,$A$1:$A1306,$A1307)+COUNTIFS($L$1:$L1306,"ET",$B$1:$B1306,"&lt;&gt;"&amp;$B1307,$A$1:$A1306,$A1307)),(COUNTIFS($L$1:$L1306,"Tor",$B$1:$B1306,$B1307,$A$1:$A1306,$A1307)+COUNTIFS($L$1:$L1306,"ET",$B$1:$B1306,$B1307,$A$1:$A1306,$A1307))-(COUNTIFS($L$1:$L1306,"Tor",$B$1:$B1306,"&lt;&gt;"&amp;$B1307,$A$1:$A1306,$A1307)+COUNTIFS($L$1:$L1306,"ET",$B$1:$B1306,"&lt;&gt;"&amp;$B1307,$A$1:$A1306,$A1307))),"")</f>
        <v/>
      </c>
      <c r="O1307" s="17"/>
      <c r="AC1307" s="14"/>
      <c r="AD1307" s="14"/>
      <c r="AE1307" s="18"/>
      <c r="AH1307" s="19">
        <f t="shared" si="82"/>
        <v>0</v>
      </c>
      <c r="AI1307" s="19">
        <f t="shared" si="83"/>
        <v>180</v>
      </c>
      <c r="AM1307" s="19">
        <f>IF(Abschlüsse[[#This Row],[Ergeb]]="ET","",SQRT(($AF1307-$AK1307)^2+($AG1307-$AL1307)^2))</f>
        <v>0</v>
      </c>
      <c r="AO1307" s="13"/>
      <c r="AP1307" s="13"/>
      <c r="AQ1307" s="19" t="str">
        <f t="shared" si="80"/>
        <v/>
      </c>
      <c r="AU1307" s="19" t="str">
        <f t="shared" si="81"/>
        <v/>
      </c>
    </row>
    <row r="1308" spans="3:47" ht="25.05" customHeight="1">
      <c r="C1308" s="17" t="str">
        <f>IF($A1308="","",IF(VLOOKUP($A1308,Spiele!$A$2:$D$16,3,FALSE)=$B1308,"H","G"))</f>
        <v/>
      </c>
      <c r="D1308" s="17" t="str">
        <f>IF($B1308="","",IF(VLOOKUP($A1308,Spiele!$A$2:$F$16,3,FALSE)=$B1308,VLOOKUP($A1308,Spiele!$A$2:$F$16,4,FALSE),VLOOKUP($A1308,Spiele!$A$2:$F$16,3,FALSE)))</f>
        <v/>
      </c>
      <c r="E1308" s="18">
        <f>IF(Abschlüsse[[#This Row],[Ergeb]]="ET",0,COUNTIFS($A$2:$A1308,$A1308,$B$2:$B1308,$B1308,$L$2:$L1308,"&lt;&gt;ET"))</f>
        <v>0</v>
      </c>
      <c r="F1308" s="11"/>
      <c r="G1308" s="12"/>
      <c r="H1308" s="18">
        <f>COUNTIFS('Rote Karten'!$A$2:$A$4,$A1308,'Rote Karten'!$D$2:$D$4,"&lt;&gt;"&amp;$B1308,'Rote Karten'!$B$2:$B$4,"&lt;"&amp;$F1308,'Rote Karten'!$C$2:$C$4,"&lt;="&amp;$G1308)-COUNTIFS('Rote Karten'!$A$2:$A$4,$A1308,'Rote Karten'!$D$2:$D$4,$B1308,'Rote Karten'!$B$2:$B$4,"&lt;"&amp;$F1308,'Rote Karten'!$C$2:$C$4,"&lt;="&amp;$G1308)</f>
        <v>0</v>
      </c>
      <c r="I1308" s="17" t="str">
        <f>IF(OR($L1308="Tor",$L1308="ET"),_xlfn.IFNA(IF(VLOOKUP($A1308,Spiele!$A$2:$C$16,3,FALSE)=$B1308,COUNTIFS($L$2:$L1308,"Tor",$B$2:$B1308,$B1308,$A$2:$A1308,$A1308)+COUNTIFS($L$2:$L1308,"ET",$B$2:$B1308,$B1308,$A$2:$A1308,$A1308)&amp;":"&amp;COUNTIFS($L$2:$L1308,"Tor",$B$2:$B1308,"&lt;&gt;"&amp;$B1308,$A$2:$A1308,$A1308)+COUNTIFS($L$2:$L1308,"ET",$B$2:$B1308,"&lt;&gt;"&amp;$B1308,$A$2:$A1308,$A1308),COUNTIFS($L$2:$L1308,"Tor",$B$2:$B1308,"&lt;&gt;"&amp;$B1308,$A$2:$A1308,$A1308)+COUNTIFS($L$2:$L1308,"ET",$B$2:$B1308,"&lt;&gt;"&amp;$B1308,$A$2:$A1308,$A1308)&amp;":"&amp;COUNTIFS($L$2:$L1308,"Tor",$B$2:$B1308,$B1308,$A$2:$A1308,$A1308)+COUNTIFS($L$2:$L1308,"ET",$B$2:$B1308,$B1308,$A$2:$A1308,$A1308)),""),"")</f>
        <v/>
      </c>
      <c r="J1308" s="18" t="str">
        <f>_xlfn.IFNA(IF(VLOOKUP($A1308,Spiele!$A$2:$D$16,3,FALSE)=$B1308,(COUNTIFS($L$1:$L1307,"Tor",$B$1:$B1307,$B1308,$A$1:$A1307,$A1308)+COUNTIFS($L$1:$L1307,"ET",$B$1:$B1307,$B1308,$A$1:$A1307,$A1308))-(COUNTIFS($L$1:$L1307,"Tor",$B$1:$B1307,"&lt;&gt;"&amp;$B1308,$A$1:$A1307,$A1308)+COUNTIFS($L$1:$L1307,"ET",$B$1:$B1307,"&lt;&gt;"&amp;$B1308,$A$1:$A1307,$A1308)),(COUNTIFS($L$1:$L1307,"Tor",$B$1:$B1307,$B1308,$A$1:$A1307,$A1308)+COUNTIFS($L$1:$L1307,"ET",$B$1:$B1307,$B1308,$A$1:$A1307,$A1308))-(COUNTIFS($L$1:$L1307,"Tor",$B$1:$B1307,"&lt;&gt;"&amp;$B1308,$A$1:$A1307,$A1308)+COUNTIFS($L$1:$L1307,"ET",$B$1:$B1307,"&lt;&gt;"&amp;$B1308,$A$1:$A1307,$A1308))),"")</f>
        <v/>
      </c>
      <c r="O1308" s="17"/>
      <c r="AC1308" s="14"/>
      <c r="AD1308" s="14"/>
      <c r="AE1308" s="18"/>
      <c r="AH1308" s="19">
        <f t="shared" si="82"/>
        <v>0</v>
      </c>
      <c r="AI1308" s="19">
        <f t="shared" si="83"/>
        <v>180</v>
      </c>
      <c r="AM1308" s="19">
        <f>IF(Abschlüsse[[#This Row],[Ergeb]]="ET","",SQRT(($AF1308-$AK1308)^2+($AG1308-$AL1308)^2))</f>
        <v>0</v>
      </c>
      <c r="AO1308" s="13"/>
      <c r="AP1308" s="13"/>
      <c r="AQ1308" s="19" t="str">
        <f t="shared" ref="AQ1308:AQ1371" si="84">IF(AN1308=0,"",SQRT(($AF1308-$AO1308)^2+($AG1308-$AP1308)^2))</f>
        <v/>
      </c>
      <c r="AU1308" s="19" t="str">
        <f t="shared" ref="AU1308:AU1371" si="85">IF(AR1308=0,"",SQRT(($AF1308-$AS1308)^2+($AG1308-$AT1308)^2))</f>
        <v/>
      </c>
    </row>
    <row r="1309" spans="3:47" ht="25.05" customHeight="1">
      <c r="C1309" s="17" t="str">
        <f>IF($A1309="","",IF(VLOOKUP($A1309,Spiele!$A$2:$D$16,3,FALSE)=$B1309,"H","G"))</f>
        <v/>
      </c>
      <c r="D1309" s="17" t="str">
        <f>IF($B1309="","",IF(VLOOKUP($A1309,Spiele!$A$2:$F$16,3,FALSE)=$B1309,VLOOKUP($A1309,Spiele!$A$2:$F$16,4,FALSE),VLOOKUP($A1309,Spiele!$A$2:$F$16,3,FALSE)))</f>
        <v/>
      </c>
      <c r="E1309" s="18">
        <f>IF(Abschlüsse[[#This Row],[Ergeb]]="ET",0,COUNTIFS($A$2:$A1309,$A1309,$B$2:$B1309,$B1309,$L$2:$L1309,"&lt;&gt;ET"))</f>
        <v>0</v>
      </c>
      <c r="F1309" s="11"/>
      <c r="G1309" s="12"/>
      <c r="H1309" s="18">
        <f>COUNTIFS('Rote Karten'!$A$2:$A$4,$A1309,'Rote Karten'!$D$2:$D$4,"&lt;&gt;"&amp;$B1309,'Rote Karten'!$B$2:$B$4,"&lt;"&amp;$F1309,'Rote Karten'!$C$2:$C$4,"&lt;="&amp;$G1309)-COUNTIFS('Rote Karten'!$A$2:$A$4,$A1309,'Rote Karten'!$D$2:$D$4,$B1309,'Rote Karten'!$B$2:$B$4,"&lt;"&amp;$F1309,'Rote Karten'!$C$2:$C$4,"&lt;="&amp;$G1309)</f>
        <v>0</v>
      </c>
      <c r="I1309" s="17" t="str">
        <f>IF(OR($L1309="Tor",$L1309="ET"),_xlfn.IFNA(IF(VLOOKUP($A1309,Spiele!$A$2:$C$16,3,FALSE)=$B1309,COUNTIFS($L$2:$L1309,"Tor",$B$2:$B1309,$B1309,$A$2:$A1309,$A1309)+COUNTIFS($L$2:$L1309,"ET",$B$2:$B1309,$B1309,$A$2:$A1309,$A1309)&amp;":"&amp;COUNTIFS($L$2:$L1309,"Tor",$B$2:$B1309,"&lt;&gt;"&amp;$B1309,$A$2:$A1309,$A1309)+COUNTIFS($L$2:$L1309,"ET",$B$2:$B1309,"&lt;&gt;"&amp;$B1309,$A$2:$A1309,$A1309),COUNTIFS($L$2:$L1309,"Tor",$B$2:$B1309,"&lt;&gt;"&amp;$B1309,$A$2:$A1309,$A1309)+COUNTIFS($L$2:$L1309,"ET",$B$2:$B1309,"&lt;&gt;"&amp;$B1309,$A$2:$A1309,$A1309)&amp;":"&amp;COUNTIFS($L$2:$L1309,"Tor",$B$2:$B1309,$B1309,$A$2:$A1309,$A1309)+COUNTIFS($L$2:$L1309,"ET",$B$2:$B1309,$B1309,$A$2:$A1309,$A1309)),""),"")</f>
        <v/>
      </c>
      <c r="J1309" s="18" t="str">
        <f>_xlfn.IFNA(IF(VLOOKUP($A1309,Spiele!$A$2:$D$16,3,FALSE)=$B1309,(COUNTIFS($L$1:$L1308,"Tor",$B$1:$B1308,$B1309,$A$1:$A1308,$A1309)+COUNTIFS($L$1:$L1308,"ET",$B$1:$B1308,$B1309,$A$1:$A1308,$A1309))-(COUNTIFS($L$1:$L1308,"Tor",$B$1:$B1308,"&lt;&gt;"&amp;$B1309,$A$1:$A1308,$A1309)+COUNTIFS($L$1:$L1308,"ET",$B$1:$B1308,"&lt;&gt;"&amp;$B1309,$A$1:$A1308,$A1309)),(COUNTIFS($L$1:$L1308,"Tor",$B$1:$B1308,$B1309,$A$1:$A1308,$A1309)+COUNTIFS($L$1:$L1308,"ET",$B$1:$B1308,$B1309,$A$1:$A1308,$A1309))-(COUNTIFS($L$1:$L1308,"Tor",$B$1:$B1308,"&lt;&gt;"&amp;$B1309,$A$1:$A1308,$A1309)+COUNTIFS($L$1:$L1308,"ET",$B$1:$B1308,"&lt;&gt;"&amp;$B1309,$A$1:$A1308,$A1309))),"")</f>
        <v/>
      </c>
      <c r="O1309" s="17"/>
      <c r="AC1309" s="14"/>
      <c r="AD1309" s="14"/>
      <c r="AE1309" s="18"/>
      <c r="AH1309" s="19">
        <f t="shared" si="82"/>
        <v>0</v>
      </c>
      <c r="AI1309" s="19">
        <f t="shared" si="83"/>
        <v>180</v>
      </c>
      <c r="AM1309" s="19">
        <f>IF(Abschlüsse[[#This Row],[Ergeb]]="ET","",SQRT(($AF1309-$AK1309)^2+($AG1309-$AL1309)^2))</f>
        <v>0</v>
      </c>
      <c r="AO1309" s="13"/>
      <c r="AP1309" s="13"/>
      <c r="AQ1309" s="19" t="str">
        <f t="shared" si="84"/>
        <v/>
      </c>
      <c r="AU1309" s="19" t="str">
        <f t="shared" si="85"/>
        <v/>
      </c>
    </row>
    <row r="1310" spans="3:47" ht="25.05" customHeight="1">
      <c r="C1310" s="17" t="str">
        <f>IF($A1310="","",IF(VLOOKUP($A1310,Spiele!$A$2:$D$16,3,FALSE)=$B1310,"H","G"))</f>
        <v/>
      </c>
      <c r="D1310" s="17" t="str">
        <f>IF($B1310="","",IF(VLOOKUP($A1310,Spiele!$A$2:$F$16,3,FALSE)=$B1310,VLOOKUP($A1310,Spiele!$A$2:$F$16,4,FALSE),VLOOKUP($A1310,Spiele!$A$2:$F$16,3,FALSE)))</f>
        <v/>
      </c>
      <c r="E1310" s="18">
        <f>IF(Abschlüsse[[#This Row],[Ergeb]]="ET",0,COUNTIFS($A$2:$A1310,$A1310,$B$2:$B1310,$B1310,$L$2:$L1310,"&lt;&gt;ET"))</f>
        <v>0</v>
      </c>
      <c r="F1310" s="11"/>
      <c r="G1310" s="12"/>
      <c r="H1310" s="18">
        <f>COUNTIFS('Rote Karten'!$A$2:$A$4,$A1310,'Rote Karten'!$D$2:$D$4,"&lt;&gt;"&amp;$B1310,'Rote Karten'!$B$2:$B$4,"&lt;"&amp;$F1310,'Rote Karten'!$C$2:$C$4,"&lt;="&amp;$G1310)-COUNTIFS('Rote Karten'!$A$2:$A$4,$A1310,'Rote Karten'!$D$2:$D$4,$B1310,'Rote Karten'!$B$2:$B$4,"&lt;"&amp;$F1310,'Rote Karten'!$C$2:$C$4,"&lt;="&amp;$G1310)</f>
        <v>0</v>
      </c>
      <c r="I1310" s="17" t="str">
        <f>IF(OR($L1310="Tor",$L1310="ET"),_xlfn.IFNA(IF(VLOOKUP($A1310,Spiele!$A$2:$C$16,3,FALSE)=$B1310,COUNTIFS($L$2:$L1310,"Tor",$B$2:$B1310,$B1310,$A$2:$A1310,$A1310)+COUNTIFS($L$2:$L1310,"ET",$B$2:$B1310,$B1310,$A$2:$A1310,$A1310)&amp;":"&amp;COUNTIFS($L$2:$L1310,"Tor",$B$2:$B1310,"&lt;&gt;"&amp;$B1310,$A$2:$A1310,$A1310)+COUNTIFS($L$2:$L1310,"ET",$B$2:$B1310,"&lt;&gt;"&amp;$B1310,$A$2:$A1310,$A1310),COUNTIFS($L$2:$L1310,"Tor",$B$2:$B1310,"&lt;&gt;"&amp;$B1310,$A$2:$A1310,$A1310)+COUNTIFS($L$2:$L1310,"ET",$B$2:$B1310,"&lt;&gt;"&amp;$B1310,$A$2:$A1310,$A1310)&amp;":"&amp;COUNTIFS($L$2:$L1310,"Tor",$B$2:$B1310,$B1310,$A$2:$A1310,$A1310)+COUNTIFS($L$2:$L1310,"ET",$B$2:$B1310,$B1310,$A$2:$A1310,$A1310)),""),"")</f>
        <v/>
      </c>
      <c r="J1310" s="18" t="str">
        <f>_xlfn.IFNA(IF(VLOOKUP($A1310,Spiele!$A$2:$D$16,3,FALSE)=$B1310,(COUNTIFS($L$1:$L1309,"Tor",$B$1:$B1309,$B1310,$A$1:$A1309,$A1310)+COUNTIFS($L$1:$L1309,"ET",$B$1:$B1309,$B1310,$A$1:$A1309,$A1310))-(COUNTIFS($L$1:$L1309,"Tor",$B$1:$B1309,"&lt;&gt;"&amp;$B1310,$A$1:$A1309,$A1310)+COUNTIFS($L$1:$L1309,"ET",$B$1:$B1309,"&lt;&gt;"&amp;$B1310,$A$1:$A1309,$A1310)),(COUNTIFS($L$1:$L1309,"Tor",$B$1:$B1309,$B1310,$A$1:$A1309,$A1310)+COUNTIFS($L$1:$L1309,"ET",$B$1:$B1309,$B1310,$A$1:$A1309,$A1310))-(COUNTIFS($L$1:$L1309,"Tor",$B$1:$B1309,"&lt;&gt;"&amp;$B1310,$A$1:$A1309,$A1310)+COUNTIFS($L$1:$L1309,"ET",$B$1:$B1309,"&lt;&gt;"&amp;$B1310,$A$1:$A1309,$A1310))),"")</f>
        <v/>
      </c>
      <c r="O1310" s="17"/>
      <c r="AC1310" s="14"/>
      <c r="AD1310" s="14"/>
      <c r="AE1310" s="18"/>
      <c r="AH1310" s="19">
        <f t="shared" si="82"/>
        <v>0</v>
      </c>
      <c r="AI1310" s="19">
        <f t="shared" si="83"/>
        <v>180</v>
      </c>
      <c r="AM1310" s="19">
        <f>IF(Abschlüsse[[#This Row],[Ergeb]]="ET","",SQRT(($AF1310-$AK1310)^2+($AG1310-$AL1310)^2))</f>
        <v>0</v>
      </c>
      <c r="AO1310" s="13"/>
      <c r="AP1310" s="13"/>
      <c r="AQ1310" s="19" t="str">
        <f t="shared" si="84"/>
        <v/>
      </c>
      <c r="AU1310" s="19" t="str">
        <f t="shared" si="85"/>
        <v/>
      </c>
    </row>
    <row r="1311" spans="3:47" ht="25.05" customHeight="1">
      <c r="C1311" s="17" t="str">
        <f>IF($A1311="","",IF(VLOOKUP($A1311,Spiele!$A$2:$D$16,3,FALSE)=$B1311,"H","G"))</f>
        <v/>
      </c>
      <c r="D1311" s="17" t="str">
        <f>IF($B1311="","",IF(VLOOKUP($A1311,Spiele!$A$2:$F$16,3,FALSE)=$B1311,VLOOKUP($A1311,Spiele!$A$2:$F$16,4,FALSE),VLOOKUP($A1311,Spiele!$A$2:$F$16,3,FALSE)))</f>
        <v/>
      </c>
      <c r="E1311" s="18">
        <f>IF(Abschlüsse[[#This Row],[Ergeb]]="ET",0,COUNTIFS($A$2:$A1311,$A1311,$B$2:$B1311,$B1311,$L$2:$L1311,"&lt;&gt;ET"))</f>
        <v>0</v>
      </c>
      <c r="F1311" s="11"/>
      <c r="G1311" s="12"/>
      <c r="H1311" s="18">
        <f>COUNTIFS('Rote Karten'!$A$2:$A$4,$A1311,'Rote Karten'!$D$2:$D$4,"&lt;&gt;"&amp;$B1311,'Rote Karten'!$B$2:$B$4,"&lt;"&amp;$F1311,'Rote Karten'!$C$2:$C$4,"&lt;="&amp;$G1311)-COUNTIFS('Rote Karten'!$A$2:$A$4,$A1311,'Rote Karten'!$D$2:$D$4,$B1311,'Rote Karten'!$B$2:$B$4,"&lt;"&amp;$F1311,'Rote Karten'!$C$2:$C$4,"&lt;="&amp;$G1311)</f>
        <v>0</v>
      </c>
      <c r="I1311" s="17" t="str">
        <f>IF(OR($L1311="Tor",$L1311="ET"),_xlfn.IFNA(IF(VLOOKUP($A1311,Spiele!$A$2:$C$16,3,FALSE)=$B1311,COUNTIFS($L$2:$L1311,"Tor",$B$2:$B1311,$B1311,$A$2:$A1311,$A1311)+COUNTIFS($L$2:$L1311,"ET",$B$2:$B1311,$B1311,$A$2:$A1311,$A1311)&amp;":"&amp;COUNTIFS($L$2:$L1311,"Tor",$B$2:$B1311,"&lt;&gt;"&amp;$B1311,$A$2:$A1311,$A1311)+COUNTIFS($L$2:$L1311,"ET",$B$2:$B1311,"&lt;&gt;"&amp;$B1311,$A$2:$A1311,$A1311),COUNTIFS($L$2:$L1311,"Tor",$B$2:$B1311,"&lt;&gt;"&amp;$B1311,$A$2:$A1311,$A1311)+COUNTIFS($L$2:$L1311,"ET",$B$2:$B1311,"&lt;&gt;"&amp;$B1311,$A$2:$A1311,$A1311)&amp;":"&amp;COUNTIFS($L$2:$L1311,"Tor",$B$2:$B1311,$B1311,$A$2:$A1311,$A1311)+COUNTIFS($L$2:$L1311,"ET",$B$2:$B1311,$B1311,$A$2:$A1311,$A1311)),""),"")</f>
        <v/>
      </c>
      <c r="J1311" s="18" t="str">
        <f>_xlfn.IFNA(IF(VLOOKUP($A1311,Spiele!$A$2:$D$16,3,FALSE)=$B1311,(COUNTIFS($L$1:$L1310,"Tor",$B$1:$B1310,$B1311,$A$1:$A1310,$A1311)+COUNTIFS($L$1:$L1310,"ET",$B$1:$B1310,$B1311,$A$1:$A1310,$A1311))-(COUNTIFS($L$1:$L1310,"Tor",$B$1:$B1310,"&lt;&gt;"&amp;$B1311,$A$1:$A1310,$A1311)+COUNTIFS($L$1:$L1310,"ET",$B$1:$B1310,"&lt;&gt;"&amp;$B1311,$A$1:$A1310,$A1311)),(COUNTIFS($L$1:$L1310,"Tor",$B$1:$B1310,$B1311,$A$1:$A1310,$A1311)+COUNTIFS($L$1:$L1310,"ET",$B$1:$B1310,$B1311,$A$1:$A1310,$A1311))-(COUNTIFS($L$1:$L1310,"Tor",$B$1:$B1310,"&lt;&gt;"&amp;$B1311,$A$1:$A1310,$A1311)+COUNTIFS($L$1:$L1310,"ET",$B$1:$B1310,"&lt;&gt;"&amp;$B1311,$A$1:$A1310,$A1311))),"")</f>
        <v/>
      </c>
      <c r="O1311" s="17"/>
      <c r="AC1311" s="14"/>
      <c r="AD1311" s="14"/>
      <c r="AE1311" s="18"/>
      <c r="AH1311" s="19">
        <f t="shared" si="82"/>
        <v>0</v>
      </c>
      <c r="AI1311" s="19">
        <f t="shared" si="83"/>
        <v>180</v>
      </c>
      <c r="AM1311" s="19">
        <f>IF(Abschlüsse[[#This Row],[Ergeb]]="ET","",SQRT(($AF1311-$AK1311)^2+($AG1311-$AL1311)^2))</f>
        <v>0</v>
      </c>
      <c r="AO1311" s="13"/>
      <c r="AP1311" s="13"/>
      <c r="AQ1311" s="19" t="str">
        <f t="shared" si="84"/>
        <v/>
      </c>
      <c r="AU1311" s="19" t="str">
        <f t="shared" si="85"/>
        <v/>
      </c>
    </row>
    <row r="1312" spans="3:47" ht="25.05" customHeight="1">
      <c r="C1312" s="17" t="str">
        <f>IF($A1312="","",IF(VLOOKUP($A1312,Spiele!$A$2:$D$16,3,FALSE)=$B1312,"H","G"))</f>
        <v/>
      </c>
      <c r="D1312" s="17" t="str">
        <f>IF($B1312="","",IF(VLOOKUP($A1312,Spiele!$A$2:$F$16,3,FALSE)=$B1312,VLOOKUP($A1312,Spiele!$A$2:$F$16,4,FALSE),VLOOKUP($A1312,Spiele!$A$2:$F$16,3,FALSE)))</f>
        <v/>
      </c>
      <c r="E1312" s="18">
        <f>IF(Abschlüsse[[#This Row],[Ergeb]]="ET",0,COUNTIFS($A$2:$A1312,$A1312,$B$2:$B1312,$B1312,$L$2:$L1312,"&lt;&gt;ET"))</f>
        <v>0</v>
      </c>
      <c r="F1312" s="11"/>
      <c r="G1312" s="12"/>
      <c r="H1312" s="18">
        <f>COUNTIFS('Rote Karten'!$A$2:$A$4,$A1312,'Rote Karten'!$D$2:$D$4,"&lt;&gt;"&amp;$B1312,'Rote Karten'!$B$2:$B$4,"&lt;"&amp;$F1312,'Rote Karten'!$C$2:$C$4,"&lt;="&amp;$G1312)-COUNTIFS('Rote Karten'!$A$2:$A$4,$A1312,'Rote Karten'!$D$2:$D$4,$B1312,'Rote Karten'!$B$2:$B$4,"&lt;"&amp;$F1312,'Rote Karten'!$C$2:$C$4,"&lt;="&amp;$G1312)</f>
        <v>0</v>
      </c>
      <c r="I1312" s="17" t="str">
        <f>IF(OR($L1312="Tor",$L1312="ET"),_xlfn.IFNA(IF(VLOOKUP($A1312,Spiele!$A$2:$C$16,3,FALSE)=$B1312,COUNTIFS($L$2:$L1312,"Tor",$B$2:$B1312,$B1312,$A$2:$A1312,$A1312)+COUNTIFS($L$2:$L1312,"ET",$B$2:$B1312,$B1312,$A$2:$A1312,$A1312)&amp;":"&amp;COUNTIFS($L$2:$L1312,"Tor",$B$2:$B1312,"&lt;&gt;"&amp;$B1312,$A$2:$A1312,$A1312)+COUNTIFS($L$2:$L1312,"ET",$B$2:$B1312,"&lt;&gt;"&amp;$B1312,$A$2:$A1312,$A1312),COUNTIFS($L$2:$L1312,"Tor",$B$2:$B1312,"&lt;&gt;"&amp;$B1312,$A$2:$A1312,$A1312)+COUNTIFS($L$2:$L1312,"ET",$B$2:$B1312,"&lt;&gt;"&amp;$B1312,$A$2:$A1312,$A1312)&amp;":"&amp;COUNTIFS($L$2:$L1312,"Tor",$B$2:$B1312,$B1312,$A$2:$A1312,$A1312)+COUNTIFS($L$2:$L1312,"ET",$B$2:$B1312,$B1312,$A$2:$A1312,$A1312)),""),"")</f>
        <v/>
      </c>
      <c r="J1312" s="18" t="str">
        <f>_xlfn.IFNA(IF(VLOOKUP($A1312,Spiele!$A$2:$D$16,3,FALSE)=$B1312,(COUNTIFS($L$1:$L1311,"Tor",$B$1:$B1311,$B1312,$A$1:$A1311,$A1312)+COUNTIFS($L$1:$L1311,"ET",$B$1:$B1311,$B1312,$A$1:$A1311,$A1312))-(COUNTIFS($L$1:$L1311,"Tor",$B$1:$B1311,"&lt;&gt;"&amp;$B1312,$A$1:$A1311,$A1312)+COUNTIFS($L$1:$L1311,"ET",$B$1:$B1311,"&lt;&gt;"&amp;$B1312,$A$1:$A1311,$A1312)),(COUNTIFS($L$1:$L1311,"Tor",$B$1:$B1311,$B1312,$A$1:$A1311,$A1312)+COUNTIFS($L$1:$L1311,"ET",$B$1:$B1311,$B1312,$A$1:$A1311,$A1312))-(COUNTIFS($L$1:$L1311,"Tor",$B$1:$B1311,"&lt;&gt;"&amp;$B1312,$A$1:$A1311,$A1312)+COUNTIFS($L$1:$L1311,"ET",$B$1:$B1311,"&lt;&gt;"&amp;$B1312,$A$1:$A1311,$A1312))),"")</f>
        <v/>
      </c>
      <c r="O1312" s="17"/>
      <c r="AC1312" s="14"/>
      <c r="AD1312" s="14"/>
      <c r="AE1312" s="18"/>
      <c r="AH1312" s="19">
        <f t="shared" si="82"/>
        <v>0</v>
      </c>
      <c r="AI1312" s="19">
        <f t="shared" si="83"/>
        <v>180</v>
      </c>
      <c r="AM1312" s="19">
        <f>IF(Abschlüsse[[#This Row],[Ergeb]]="ET","",SQRT(($AF1312-$AK1312)^2+($AG1312-$AL1312)^2))</f>
        <v>0</v>
      </c>
      <c r="AO1312" s="13"/>
      <c r="AP1312" s="13"/>
      <c r="AQ1312" s="19" t="str">
        <f t="shared" si="84"/>
        <v/>
      </c>
      <c r="AU1312" s="19" t="str">
        <f t="shared" si="85"/>
        <v/>
      </c>
    </row>
    <row r="1313" spans="3:47" ht="25.05" customHeight="1">
      <c r="C1313" s="17" t="str">
        <f>IF($A1313="","",IF(VLOOKUP($A1313,Spiele!$A$2:$D$16,3,FALSE)=$B1313,"H","G"))</f>
        <v/>
      </c>
      <c r="D1313" s="17" t="str">
        <f>IF($B1313="","",IF(VLOOKUP($A1313,Spiele!$A$2:$F$16,3,FALSE)=$B1313,VLOOKUP($A1313,Spiele!$A$2:$F$16,4,FALSE),VLOOKUP($A1313,Spiele!$A$2:$F$16,3,FALSE)))</f>
        <v/>
      </c>
      <c r="E1313" s="18">
        <f>IF(Abschlüsse[[#This Row],[Ergeb]]="ET",0,COUNTIFS($A$2:$A1313,$A1313,$B$2:$B1313,$B1313,$L$2:$L1313,"&lt;&gt;ET"))</f>
        <v>0</v>
      </c>
      <c r="F1313" s="11"/>
      <c r="G1313" s="12"/>
      <c r="H1313" s="18">
        <f>COUNTIFS('Rote Karten'!$A$2:$A$4,$A1313,'Rote Karten'!$D$2:$D$4,"&lt;&gt;"&amp;$B1313,'Rote Karten'!$B$2:$B$4,"&lt;"&amp;$F1313,'Rote Karten'!$C$2:$C$4,"&lt;="&amp;$G1313)-COUNTIFS('Rote Karten'!$A$2:$A$4,$A1313,'Rote Karten'!$D$2:$D$4,$B1313,'Rote Karten'!$B$2:$B$4,"&lt;"&amp;$F1313,'Rote Karten'!$C$2:$C$4,"&lt;="&amp;$G1313)</f>
        <v>0</v>
      </c>
      <c r="I1313" s="17" t="str">
        <f>IF(OR($L1313="Tor",$L1313="ET"),_xlfn.IFNA(IF(VLOOKUP($A1313,Spiele!$A$2:$C$16,3,FALSE)=$B1313,COUNTIFS($L$2:$L1313,"Tor",$B$2:$B1313,$B1313,$A$2:$A1313,$A1313)+COUNTIFS($L$2:$L1313,"ET",$B$2:$B1313,$B1313,$A$2:$A1313,$A1313)&amp;":"&amp;COUNTIFS($L$2:$L1313,"Tor",$B$2:$B1313,"&lt;&gt;"&amp;$B1313,$A$2:$A1313,$A1313)+COUNTIFS($L$2:$L1313,"ET",$B$2:$B1313,"&lt;&gt;"&amp;$B1313,$A$2:$A1313,$A1313),COUNTIFS($L$2:$L1313,"Tor",$B$2:$B1313,"&lt;&gt;"&amp;$B1313,$A$2:$A1313,$A1313)+COUNTIFS($L$2:$L1313,"ET",$B$2:$B1313,"&lt;&gt;"&amp;$B1313,$A$2:$A1313,$A1313)&amp;":"&amp;COUNTIFS($L$2:$L1313,"Tor",$B$2:$B1313,$B1313,$A$2:$A1313,$A1313)+COUNTIFS($L$2:$L1313,"ET",$B$2:$B1313,$B1313,$A$2:$A1313,$A1313)),""),"")</f>
        <v/>
      </c>
      <c r="J1313" s="18" t="str">
        <f>_xlfn.IFNA(IF(VLOOKUP($A1313,Spiele!$A$2:$D$16,3,FALSE)=$B1313,(COUNTIFS($L$1:$L1312,"Tor",$B$1:$B1312,$B1313,$A$1:$A1312,$A1313)+COUNTIFS($L$1:$L1312,"ET",$B$1:$B1312,$B1313,$A$1:$A1312,$A1313))-(COUNTIFS($L$1:$L1312,"Tor",$B$1:$B1312,"&lt;&gt;"&amp;$B1313,$A$1:$A1312,$A1313)+COUNTIFS($L$1:$L1312,"ET",$B$1:$B1312,"&lt;&gt;"&amp;$B1313,$A$1:$A1312,$A1313)),(COUNTIFS($L$1:$L1312,"Tor",$B$1:$B1312,$B1313,$A$1:$A1312,$A1313)+COUNTIFS($L$1:$L1312,"ET",$B$1:$B1312,$B1313,$A$1:$A1312,$A1313))-(COUNTIFS($L$1:$L1312,"Tor",$B$1:$B1312,"&lt;&gt;"&amp;$B1313,$A$1:$A1312,$A1313)+COUNTIFS($L$1:$L1312,"ET",$B$1:$B1312,"&lt;&gt;"&amp;$B1313,$A$1:$A1312,$A1313))),"")</f>
        <v/>
      </c>
      <c r="O1313" s="17"/>
      <c r="AC1313" s="14"/>
      <c r="AD1313" s="14"/>
      <c r="AE1313" s="18"/>
      <c r="AH1313" s="19">
        <f t="shared" si="82"/>
        <v>0</v>
      </c>
      <c r="AI1313" s="19">
        <f t="shared" si="83"/>
        <v>180</v>
      </c>
      <c r="AM1313" s="19">
        <f>IF(Abschlüsse[[#This Row],[Ergeb]]="ET","",SQRT(($AF1313-$AK1313)^2+($AG1313-$AL1313)^2))</f>
        <v>0</v>
      </c>
      <c r="AO1313" s="13"/>
      <c r="AP1313" s="13"/>
      <c r="AQ1313" s="19" t="str">
        <f t="shared" si="84"/>
        <v/>
      </c>
      <c r="AU1313" s="19" t="str">
        <f t="shared" si="85"/>
        <v/>
      </c>
    </row>
    <row r="1314" spans="3:47" ht="25.05" customHeight="1">
      <c r="C1314" s="17" t="str">
        <f>IF($A1314="","",IF(VLOOKUP($A1314,Spiele!$A$2:$D$16,3,FALSE)=$B1314,"H","G"))</f>
        <v/>
      </c>
      <c r="D1314" s="17" t="str">
        <f>IF($B1314="","",IF(VLOOKUP($A1314,Spiele!$A$2:$F$16,3,FALSE)=$B1314,VLOOKUP($A1314,Spiele!$A$2:$F$16,4,FALSE),VLOOKUP($A1314,Spiele!$A$2:$F$16,3,FALSE)))</f>
        <v/>
      </c>
      <c r="E1314" s="18">
        <f>IF(Abschlüsse[[#This Row],[Ergeb]]="ET",0,COUNTIFS($A$2:$A1314,$A1314,$B$2:$B1314,$B1314,$L$2:$L1314,"&lt;&gt;ET"))</f>
        <v>0</v>
      </c>
      <c r="F1314" s="11"/>
      <c r="G1314" s="12"/>
      <c r="H1314" s="18">
        <f>COUNTIFS('Rote Karten'!$A$2:$A$4,$A1314,'Rote Karten'!$D$2:$D$4,"&lt;&gt;"&amp;$B1314,'Rote Karten'!$B$2:$B$4,"&lt;"&amp;$F1314,'Rote Karten'!$C$2:$C$4,"&lt;="&amp;$G1314)-COUNTIFS('Rote Karten'!$A$2:$A$4,$A1314,'Rote Karten'!$D$2:$D$4,$B1314,'Rote Karten'!$B$2:$B$4,"&lt;"&amp;$F1314,'Rote Karten'!$C$2:$C$4,"&lt;="&amp;$G1314)</f>
        <v>0</v>
      </c>
      <c r="I1314" s="17" t="str">
        <f>IF(OR($L1314="Tor",$L1314="ET"),_xlfn.IFNA(IF(VLOOKUP($A1314,Spiele!$A$2:$C$16,3,FALSE)=$B1314,COUNTIFS($L$2:$L1314,"Tor",$B$2:$B1314,$B1314,$A$2:$A1314,$A1314)+COUNTIFS($L$2:$L1314,"ET",$B$2:$B1314,$B1314,$A$2:$A1314,$A1314)&amp;":"&amp;COUNTIFS($L$2:$L1314,"Tor",$B$2:$B1314,"&lt;&gt;"&amp;$B1314,$A$2:$A1314,$A1314)+COUNTIFS($L$2:$L1314,"ET",$B$2:$B1314,"&lt;&gt;"&amp;$B1314,$A$2:$A1314,$A1314),COUNTIFS($L$2:$L1314,"Tor",$B$2:$B1314,"&lt;&gt;"&amp;$B1314,$A$2:$A1314,$A1314)+COUNTIFS($L$2:$L1314,"ET",$B$2:$B1314,"&lt;&gt;"&amp;$B1314,$A$2:$A1314,$A1314)&amp;":"&amp;COUNTIFS($L$2:$L1314,"Tor",$B$2:$B1314,$B1314,$A$2:$A1314,$A1314)+COUNTIFS($L$2:$L1314,"ET",$B$2:$B1314,$B1314,$A$2:$A1314,$A1314)),""),"")</f>
        <v/>
      </c>
      <c r="J1314" s="18" t="str">
        <f>_xlfn.IFNA(IF(VLOOKUP($A1314,Spiele!$A$2:$D$16,3,FALSE)=$B1314,(COUNTIFS($L$1:$L1313,"Tor",$B$1:$B1313,$B1314,$A$1:$A1313,$A1314)+COUNTIFS($L$1:$L1313,"ET",$B$1:$B1313,$B1314,$A$1:$A1313,$A1314))-(COUNTIFS($L$1:$L1313,"Tor",$B$1:$B1313,"&lt;&gt;"&amp;$B1314,$A$1:$A1313,$A1314)+COUNTIFS($L$1:$L1313,"ET",$B$1:$B1313,"&lt;&gt;"&amp;$B1314,$A$1:$A1313,$A1314)),(COUNTIFS($L$1:$L1313,"Tor",$B$1:$B1313,$B1314,$A$1:$A1313,$A1314)+COUNTIFS($L$1:$L1313,"ET",$B$1:$B1313,$B1314,$A$1:$A1313,$A1314))-(COUNTIFS($L$1:$L1313,"Tor",$B$1:$B1313,"&lt;&gt;"&amp;$B1314,$A$1:$A1313,$A1314)+COUNTIFS($L$1:$L1313,"ET",$B$1:$B1313,"&lt;&gt;"&amp;$B1314,$A$1:$A1313,$A1314))),"")</f>
        <v/>
      </c>
      <c r="O1314" s="17"/>
      <c r="AC1314" s="14"/>
      <c r="AD1314" s="14"/>
      <c r="AE1314" s="18"/>
      <c r="AH1314" s="19">
        <f t="shared" si="82"/>
        <v>0</v>
      </c>
      <c r="AI1314" s="19">
        <f t="shared" si="83"/>
        <v>180</v>
      </c>
      <c r="AM1314" s="19">
        <f>IF(Abschlüsse[[#This Row],[Ergeb]]="ET","",SQRT(($AF1314-$AK1314)^2+($AG1314-$AL1314)^2))</f>
        <v>0</v>
      </c>
      <c r="AO1314" s="13"/>
      <c r="AP1314" s="13"/>
      <c r="AQ1314" s="19" t="str">
        <f t="shared" si="84"/>
        <v/>
      </c>
      <c r="AU1314" s="19" t="str">
        <f t="shared" si="85"/>
        <v/>
      </c>
    </row>
    <row r="1315" spans="3:47" ht="25.05" customHeight="1">
      <c r="C1315" s="17" t="str">
        <f>IF($A1315="","",IF(VLOOKUP($A1315,Spiele!$A$2:$D$16,3,FALSE)=$B1315,"H","G"))</f>
        <v/>
      </c>
      <c r="D1315" s="17" t="str">
        <f>IF($B1315="","",IF(VLOOKUP($A1315,Spiele!$A$2:$F$16,3,FALSE)=$B1315,VLOOKUP($A1315,Spiele!$A$2:$F$16,4,FALSE),VLOOKUP($A1315,Spiele!$A$2:$F$16,3,FALSE)))</f>
        <v/>
      </c>
      <c r="E1315" s="18">
        <f>IF(Abschlüsse[[#This Row],[Ergeb]]="ET",0,COUNTIFS($A$2:$A1315,$A1315,$B$2:$B1315,$B1315,$L$2:$L1315,"&lt;&gt;ET"))</f>
        <v>0</v>
      </c>
      <c r="F1315" s="11"/>
      <c r="G1315" s="12"/>
      <c r="H1315" s="18">
        <f>COUNTIFS('Rote Karten'!$A$2:$A$4,$A1315,'Rote Karten'!$D$2:$D$4,"&lt;&gt;"&amp;$B1315,'Rote Karten'!$B$2:$B$4,"&lt;"&amp;$F1315,'Rote Karten'!$C$2:$C$4,"&lt;="&amp;$G1315)-COUNTIFS('Rote Karten'!$A$2:$A$4,$A1315,'Rote Karten'!$D$2:$D$4,$B1315,'Rote Karten'!$B$2:$B$4,"&lt;"&amp;$F1315,'Rote Karten'!$C$2:$C$4,"&lt;="&amp;$G1315)</f>
        <v>0</v>
      </c>
      <c r="I1315" s="17" t="str">
        <f>IF(OR($L1315="Tor",$L1315="ET"),_xlfn.IFNA(IF(VLOOKUP($A1315,Spiele!$A$2:$C$16,3,FALSE)=$B1315,COUNTIFS($L$2:$L1315,"Tor",$B$2:$B1315,$B1315,$A$2:$A1315,$A1315)+COUNTIFS($L$2:$L1315,"ET",$B$2:$B1315,$B1315,$A$2:$A1315,$A1315)&amp;":"&amp;COUNTIFS($L$2:$L1315,"Tor",$B$2:$B1315,"&lt;&gt;"&amp;$B1315,$A$2:$A1315,$A1315)+COUNTIFS($L$2:$L1315,"ET",$B$2:$B1315,"&lt;&gt;"&amp;$B1315,$A$2:$A1315,$A1315),COUNTIFS($L$2:$L1315,"Tor",$B$2:$B1315,"&lt;&gt;"&amp;$B1315,$A$2:$A1315,$A1315)+COUNTIFS($L$2:$L1315,"ET",$B$2:$B1315,"&lt;&gt;"&amp;$B1315,$A$2:$A1315,$A1315)&amp;":"&amp;COUNTIFS($L$2:$L1315,"Tor",$B$2:$B1315,$B1315,$A$2:$A1315,$A1315)+COUNTIFS($L$2:$L1315,"ET",$B$2:$B1315,$B1315,$A$2:$A1315,$A1315)),""),"")</f>
        <v/>
      </c>
      <c r="J1315" s="18" t="str">
        <f>_xlfn.IFNA(IF(VLOOKUP($A1315,Spiele!$A$2:$D$16,3,FALSE)=$B1315,(COUNTIFS($L$1:$L1314,"Tor",$B$1:$B1314,$B1315,$A$1:$A1314,$A1315)+COUNTIFS($L$1:$L1314,"ET",$B$1:$B1314,$B1315,$A$1:$A1314,$A1315))-(COUNTIFS($L$1:$L1314,"Tor",$B$1:$B1314,"&lt;&gt;"&amp;$B1315,$A$1:$A1314,$A1315)+COUNTIFS($L$1:$L1314,"ET",$B$1:$B1314,"&lt;&gt;"&amp;$B1315,$A$1:$A1314,$A1315)),(COUNTIFS($L$1:$L1314,"Tor",$B$1:$B1314,$B1315,$A$1:$A1314,$A1315)+COUNTIFS($L$1:$L1314,"ET",$B$1:$B1314,$B1315,$A$1:$A1314,$A1315))-(COUNTIFS($L$1:$L1314,"Tor",$B$1:$B1314,"&lt;&gt;"&amp;$B1315,$A$1:$A1314,$A1315)+COUNTIFS($L$1:$L1314,"ET",$B$1:$B1314,"&lt;&gt;"&amp;$B1315,$A$1:$A1314,$A1315))),"")</f>
        <v/>
      </c>
      <c r="O1315" s="17"/>
      <c r="AC1315" s="14"/>
      <c r="AD1315" s="14"/>
      <c r="AE1315" s="18"/>
      <c r="AH1315" s="19">
        <f t="shared" si="82"/>
        <v>0</v>
      </c>
      <c r="AI1315" s="19">
        <f t="shared" si="83"/>
        <v>180</v>
      </c>
      <c r="AM1315" s="19">
        <f>IF(Abschlüsse[[#This Row],[Ergeb]]="ET","",SQRT(($AF1315-$AK1315)^2+($AG1315-$AL1315)^2))</f>
        <v>0</v>
      </c>
      <c r="AO1315" s="13"/>
      <c r="AP1315" s="13"/>
      <c r="AQ1315" s="19" t="str">
        <f t="shared" si="84"/>
        <v/>
      </c>
      <c r="AU1315" s="19" t="str">
        <f t="shared" si="85"/>
        <v/>
      </c>
    </row>
    <row r="1316" spans="3:47" ht="25.05" customHeight="1">
      <c r="C1316" s="17" t="str">
        <f>IF($A1316="","",IF(VLOOKUP($A1316,Spiele!$A$2:$D$16,3,FALSE)=$B1316,"H","G"))</f>
        <v/>
      </c>
      <c r="D1316" s="17" t="str">
        <f>IF($B1316="","",IF(VLOOKUP($A1316,Spiele!$A$2:$F$16,3,FALSE)=$B1316,VLOOKUP($A1316,Spiele!$A$2:$F$16,4,FALSE),VLOOKUP($A1316,Spiele!$A$2:$F$16,3,FALSE)))</f>
        <v/>
      </c>
      <c r="E1316" s="18">
        <f>IF(Abschlüsse[[#This Row],[Ergeb]]="ET",0,COUNTIFS($A$2:$A1316,$A1316,$B$2:$B1316,$B1316,$L$2:$L1316,"&lt;&gt;ET"))</f>
        <v>0</v>
      </c>
      <c r="F1316" s="11"/>
      <c r="G1316" s="12"/>
      <c r="H1316" s="18">
        <f>COUNTIFS('Rote Karten'!$A$2:$A$4,$A1316,'Rote Karten'!$D$2:$D$4,"&lt;&gt;"&amp;$B1316,'Rote Karten'!$B$2:$B$4,"&lt;"&amp;$F1316,'Rote Karten'!$C$2:$C$4,"&lt;="&amp;$G1316)-COUNTIFS('Rote Karten'!$A$2:$A$4,$A1316,'Rote Karten'!$D$2:$D$4,$B1316,'Rote Karten'!$B$2:$B$4,"&lt;"&amp;$F1316,'Rote Karten'!$C$2:$C$4,"&lt;="&amp;$G1316)</f>
        <v>0</v>
      </c>
      <c r="I1316" s="17" t="str">
        <f>IF(OR($L1316="Tor",$L1316="ET"),_xlfn.IFNA(IF(VLOOKUP($A1316,Spiele!$A$2:$C$16,3,FALSE)=$B1316,COUNTIFS($L$2:$L1316,"Tor",$B$2:$B1316,$B1316,$A$2:$A1316,$A1316)+COUNTIFS($L$2:$L1316,"ET",$B$2:$B1316,$B1316,$A$2:$A1316,$A1316)&amp;":"&amp;COUNTIFS($L$2:$L1316,"Tor",$B$2:$B1316,"&lt;&gt;"&amp;$B1316,$A$2:$A1316,$A1316)+COUNTIFS($L$2:$L1316,"ET",$B$2:$B1316,"&lt;&gt;"&amp;$B1316,$A$2:$A1316,$A1316),COUNTIFS($L$2:$L1316,"Tor",$B$2:$B1316,"&lt;&gt;"&amp;$B1316,$A$2:$A1316,$A1316)+COUNTIFS($L$2:$L1316,"ET",$B$2:$B1316,"&lt;&gt;"&amp;$B1316,$A$2:$A1316,$A1316)&amp;":"&amp;COUNTIFS($L$2:$L1316,"Tor",$B$2:$B1316,$B1316,$A$2:$A1316,$A1316)+COUNTIFS($L$2:$L1316,"ET",$B$2:$B1316,$B1316,$A$2:$A1316,$A1316)),""),"")</f>
        <v/>
      </c>
      <c r="J1316" s="18" t="str">
        <f>_xlfn.IFNA(IF(VLOOKUP($A1316,Spiele!$A$2:$D$16,3,FALSE)=$B1316,(COUNTIFS($L$1:$L1315,"Tor",$B$1:$B1315,$B1316,$A$1:$A1315,$A1316)+COUNTIFS($L$1:$L1315,"ET",$B$1:$B1315,$B1316,$A$1:$A1315,$A1316))-(COUNTIFS($L$1:$L1315,"Tor",$B$1:$B1315,"&lt;&gt;"&amp;$B1316,$A$1:$A1315,$A1316)+COUNTIFS($L$1:$L1315,"ET",$B$1:$B1315,"&lt;&gt;"&amp;$B1316,$A$1:$A1315,$A1316)),(COUNTIFS($L$1:$L1315,"Tor",$B$1:$B1315,$B1316,$A$1:$A1315,$A1316)+COUNTIFS($L$1:$L1315,"ET",$B$1:$B1315,$B1316,$A$1:$A1315,$A1316))-(COUNTIFS($L$1:$L1315,"Tor",$B$1:$B1315,"&lt;&gt;"&amp;$B1316,$A$1:$A1315,$A1316)+COUNTIFS($L$1:$L1315,"ET",$B$1:$B1315,"&lt;&gt;"&amp;$B1316,$A$1:$A1315,$A1316))),"")</f>
        <v/>
      </c>
      <c r="O1316" s="17"/>
      <c r="AC1316" s="14"/>
      <c r="AD1316" s="14"/>
      <c r="AE1316" s="18"/>
      <c r="AH1316" s="19">
        <f t="shared" si="82"/>
        <v>0</v>
      </c>
      <c r="AI1316" s="19">
        <f t="shared" si="83"/>
        <v>180</v>
      </c>
      <c r="AM1316" s="19">
        <f>IF(Abschlüsse[[#This Row],[Ergeb]]="ET","",SQRT(($AF1316-$AK1316)^2+($AG1316-$AL1316)^2))</f>
        <v>0</v>
      </c>
      <c r="AO1316" s="13"/>
      <c r="AP1316" s="13"/>
      <c r="AQ1316" s="19" t="str">
        <f t="shared" si="84"/>
        <v/>
      </c>
      <c r="AU1316" s="19" t="str">
        <f t="shared" si="85"/>
        <v/>
      </c>
    </row>
    <row r="1317" spans="3:47" ht="25.05" customHeight="1">
      <c r="C1317" s="17" t="str">
        <f>IF($A1317="","",IF(VLOOKUP($A1317,Spiele!$A$2:$D$16,3,FALSE)=$B1317,"H","G"))</f>
        <v/>
      </c>
      <c r="D1317" s="17" t="str">
        <f>IF($B1317="","",IF(VLOOKUP($A1317,Spiele!$A$2:$F$16,3,FALSE)=$B1317,VLOOKUP($A1317,Spiele!$A$2:$F$16,4,FALSE),VLOOKUP($A1317,Spiele!$A$2:$F$16,3,FALSE)))</f>
        <v/>
      </c>
      <c r="E1317" s="18">
        <f>IF(Abschlüsse[[#This Row],[Ergeb]]="ET",0,COUNTIFS($A$2:$A1317,$A1317,$B$2:$B1317,$B1317,$L$2:$L1317,"&lt;&gt;ET"))</f>
        <v>0</v>
      </c>
      <c r="F1317" s="11"/>
      <c r="G1317" s="12"/>
      <c r="H1317" s="18">
        <f>COUNTIFS('Rote Karten'!$A$2:$A$4,$A1317,'Rote Karten'!$D$2:$D$4,"&lt;&gt;"&amp;$B1317,'Rote Karten'!$B$2:$B$4,"&lt;"&amp;$F1317,'Rote Karten'!$C$2:$C$4,"&lt;="&amp;$G1317)-COUNTIFS('Rote Karten'!$A$2:$A$4,$A1317,'Rote Karten'!$D$2:$D$4,$B1317,'Rote Karten'!$B$2:$B$4,"&lt;"&amp;$F1317,'Rote Karten'!$C$2:$C$4,"&lt;="&amp;$G1317)</f>
        <v>0</v>
      </c>
      <c r="I1317" s="17" t="str">
        <f>IF(OR($L1317="Tor",$L1317="ET"),_xlfn.IFNA(IF(VLOOKUP($A1317,Spiele!$A$2:$C$16,3,FALSE)=$B1317,COUNTIFS($L$2:$L1317,"Tor",$B$2:$B1317,$B1317,$A$2:$A1317,$A1317)+COUNTIFS($L$2:$L1317,"ET",$B$2:$B1317,$B1317,$A$2:$A1317,$A1317)&amp;":"&amp;COUNTIFS($L$2:$L1317,"Tor",$B$2:$B1317,"&lt;&gt;"&amp;$B1317,$A$2:$A1317,$A1317)+COUNTIFS($L$2:$L1317,"ET",$B$2:$B1317,"&lt;&gt;"&amp;$B1317,$A$2:$A1317,$A1317),COUNTIFS($L$2:$L1317,"Tor",$B$2:$B1317,"&lt;&gt;"&amp;$B1317,$A$2:$A1317,$A1317)+COUNTIFS($L$2:$L1317,"ET",$B$2:$B1317,"&lt;&gt;"&amp;$B1317,$A$2:$A1317,$A1317)&amp;":"&amp;COUNTIFS($L$2:$L1317,"Tor",$B$2:$B1317,$B1317,$A$2:$A1317,$A1317)+COUNTIFS($L$2:$L1317,"ET",$B$2:$B1317,$B1317,$A$2:$A1317,$A1317)),""),"")</f>
        <v/>
      </c>
      <c r="J1317" s="18" t="str">
        <f>_xlfn.IFNA(IF(VLOOKUP($A1317,Spiele!$A$2:$D$16,3,FALSE)=$B1317,(COUNTIFS($L$1:$L1316,"Tor",$B$1:$B1316,$B1317,$A$1:$A1316,$A1317)+COUNTIFS($L$1:$L1316,"ET",$B$1:$B1316,$B1317,$A$1:$A1316,$A1317))-(COUNTIFS($L$1:$L1316,"Tor",$B$1:$B1316,"&lt;&gt;"&amp;$B1317,$A$1:$A1316,$A1317)+COUNTIFS($L$1:$L1316,"ET",$B$1:$B1316,"&lt;&gt;"&amp;$B1317,$A$1:$A1316,$A1317)),(COUNTIFS($L$1:$L1316,"Tor",$B$1:$B1316,$B1317,$A$1:$A1316,$A1317)+COUNTIFS($L$1:$L1316,"ET",$B$1:$B1316,$B1317,$A$1:$A1316,$A1317))-(COUNTIFS($L$1:$L1316,"Tor",$B$1:$B1316,"&lt;&gt;"&amp;$B1317,$A$1:$A1316,$A1317)+COUNTIFS($L$1:$L1316,"ET",$B$1:$B1316,"&lt;&gt;"&amp;$B1317,$A$1:$A1316,$A1317))),"")</f>
        <v/>
      </c>
      <c r="O1317" s="17"/>
      <c r="AC1317" s="14"/>
      <c r="AD1317" s="14"/>
      <c r="AE1317" s="18"/>
      <c r="AH1317" s="19">
        <f t="shared" si="82"/>
        <v>0</v>
      </c>
      <c r="AI1317" s="19">
        <f t="shared" si="83"/>
        <v>180</v>
      </c>
      <c r="AM1317" s="19">
        <f>IF(Abschlüsse[[#This Row],[Ergeb]]="ET","",SQRT(($AF1317-$AK1317)^2+($AG1317-$AL1317)^2))</f>
        <v>0</v>
      </c>
      <c r="AO1317" s="13"/>
      <c r="AP1317" s="13"/>
      <c r="AQ1317" s="19" t="str">
        <f t="shared" si="84"/>
        <v/>
      </c>
      <c r="AU1317" s="19" t="str">
        <f t="shared" si="85"/>
        <v/>
      </c>
    </row>
    <row r="1318" spans="3:47" ht="25.05" customHeight="1">
      <c r="C1318" s="17" t="str">
        <f>IF($A1318="","",IF(VLOOKUP($A1318,Spiele!$A$2:$D$16,3,FALSE)=$B1318,"H","G"))</f>
        <v/>
      </c>
      <c r="D1318" s="17" t="str">
        <f>IF($B1318="","",IF(VLOOKUP($A1318,Spiele!$A$2:$F$16,3,FALSE)=$B1318,VLOOKUP($A1318,Spiele!$A$2:$F$16,4,FALSE),VLOOKUP($A1318,Spiele!$A$2:$F$16,3,FALSE)))</f>
        <v/>
      </c>
      <c r="E1318" s="18">
        <f>IF(Abschlüsse[[#This Row],[Ergeb]]="ET",0,COUNTIFS($A$2:$A1318,$A1318,$B$2:$B1318,$B1318,$L$2:$L1318,"&lt;&gt;ET"))</f>
        <v>0</v>
      </c>
      <c r="F1318" s="11"/>
      <c r="G1318" s="12"/>
      <c r="H1318" s="18">
        <f>COUNTIFS('Rote Karten'!$A$2:$A$4,$A1318,'Rote Karten'!$D$2:$D$4,"&lt;&gt;"&amp;$B1318,'Rote Karten'!$B$2:$B$4,"&lt;"&amp;$F1318,'Rote Karten'!$C$2:$C$4,"&lt;="&amp;$G1318)-COUNTIFS('Rote Karten'!$A$2:$A$4,$A1318,'Rote Karten'!$D$2:$D$4,$B1318,'Rote Karten'!$B$2:$B$4,"&lt;"&amp;$F1318,'Rote Karten'!$C$2:$C$4,"&lt;="&amp;$G1318)</f>
        <v>0</v>
      </c>
      <c r="I1318" s="17" t="str">
        <f>IF(OR($L1318="Tor",$L1318="ET"),_xlfn.IFNA(IF(VLOOKUP($A1318,Spiele!$A$2:$C$16,3,FALSE)=$B1318,COUNTIFS($L$2:$L1318,"Tor",$B$2:$B1318,$B1318,$A$2:$A1318,$A1318)+COUNTIFS($L$2:$L1318,"ET",$B$2:$B1318,$B1318,$A$2:$A1318,$A1318)&amp;":"&amp;COUNTIFS($L$2:$L1318,"Tor",$B$2:$B1318,"&lt;&gt;"&amp;$B1318,$A$2:$A1318,$A1318)+COUNTIFS($L$2:$L1318,"ET",$B$2:$B1318,"&lt;&gt;"&amp;$B1318,$A$2:$A1318,$A1318),COUNTIFS($L$2:$L1318,"Tor",$B$2:$B1318,"&lt;&gt;"&amp;$B1318,$A$2:$A1318,$A1318)+COUNTIFS($L$2:$L1318,"ET",$B$2:$B1318,"&lt;&gt;"&amp;$B1318,$A$2:$A1318,$A1318)&amp;":"&amp;COUNTIFS($L$2:$L1318,"Tor",$B$2:$B1318,$B1318,$A$2:$A1318,$A1318)+COUNTIFS($L$2:$L1318,"ET",$B$2:$B1318,$B1318,$A$2:$A1318,$A1318)),""),"")</f>
        <v/>
      </c>
      <c r="J1318" s="18" t="str">
        <f>_xlfn.IFNA(IF(VLOOKUP($A1318,Spiele!$A$2:$D$16,3,FALSE)=$B1318,(COUNTIFS($L$1:$L1317,"Tor",$B$1:$B1317,$B1318,$A$1:$A1317,$A1318)+COUNTIFS($L$1:$L1317,"ET",$B$1:$B1317,$B1318,$A$1:$A1317,$A1318))-(COUNTIFS($L$1:$L1317,"Tor",$B$1:$B1317,"&lt;&gt;"&amp;$B1318,$A$1:$A1317,$A1318)+COUNTIFS($L$1:$L1317,"ET",$B$1:$B1317,"&lt;&gt;"&amp;$B1318,$A$1:$A1317,$A1318)),(COUNTIFS($L$1:$L1317,"Tor",$B$1:$B1317,$B1318,$A$1:$A1317,$A1318)+COUNTIFS($L$1:$L1317,"ET",$B$1:$B1317,$B1318,$A$1:$A1317,$A1318))-(COUNTIFS($L$1:$L1317,"Tor",$B$1:$B1317,"&lt;&gt;"&amp;$B1318,$A$1:$A1317,$A1318)+COUNTIFS($L$1:$L1317,"ET",$B$1:$B1317,"&lt;&gt;"&amp;$B1318,$A$1:$A1317,$A1318))),"")</f>
        <v/>
      </c>
      <c r="O1318" s="17"/>
      <c r="AC1318" s="14"/>
      <c r="AD1318" s="14"/>
      <c r="AE1318" s="18"/>
      <c r="AH1318" s="19">
        <f t="shared" si="82"/>
        <v>0</v>
      </c>
      <c r="AI1318" s="19">
        <f t="shared" si="83"/>
        <v>180</v>
      </c>
      <c r="AM1318" s="19">
        <f>IF(Abschlüsse[[#This Row],[Ergeb]]="ET","",SQRT(($AF1318-$AK1318)^2+($AG1318-$AL1318)^2))</f>
        <v>0</v>
      </c>
      <c r="AO1318" s="13"/>
      <c r="AP1318" s="13"/>
      <c r="AQ1318" s="19" t="str">
        <f t="shared" si="84"/>
        <v/>
      </c>
      <c r="AU1318" s="19" t="str">
        <f t="shared" si="85"/>
        <v/>
      </c>
    </row>
    <row r="1319" spans="3:47" ht="25.05" customHeight="1">
      <c r="C1319" s="17" t="str">
        <f>IF($A1319="","",IF(VLOOKUP($A1319,Spiele!$A$2:$D$16,3,FALSE)=$B1319,"H","G"))</f>
        <v/>
      </c>
      <c r="D1319" s="17" t="str">
        <f>IF($B1319="","",IF(VLOOKUP($A1319,Spiele!$A$2:$F$16,3,FALSE)=$B1319,VLOOKUP($A1319,Spiele!$A$2:$F$16,4,FALSE),VLOOKUP($A1319,Spiele!$A$2:$F$16,3,FALSE)))</f>
        <v/>
      </c>
      <c r="E1319" s="18">
        <f>IF(Abschlüsse[[#This Row],[Ergeb]]="ET",0,COUNTIFS($A$2:$A1319,$A1319,$B$2:$B1319,$B1319,$L$2:$L1319,"&lt;&gt;ET"))</f>
        <v>0</v>
      </c>
      <c r="F1319" s="11"/>
      <c r="G1319" s="12"/>
      <c r="H1319" s="18">
        <f>COUNTIFS('Rote Karten'!$A$2:$A$4,$A1319,'Rote Karten'!$D$2:$D$4,"&lt;&gt;"&amp;$B1319,'Rote Karten'!$B$2:$B$4,"&lt;"&amp;$F1319,'Rote Karten'!$C$2:$C$4,"&lt;="&amp;$G1319)-COUNTIFS('Rote Karten'!$A$2:$A$4,$A1319,'Rote Karten'!$D$2:$D$4,$B1319,'Rote Karten'!$B$2:$B$4,"&lt;"&amp;$F1319,'Rote Karten'!$C$2:$C$4,"&lt;="&amp;$G1319)</f>
        <v>0</v>
      </c>
      <c r="I1319" s="17" t="str">
        <f>IF(OR($L1319="Tor",$L1319="ET"),_xlfn.IFNA(IF(VLOOKUP($A1319,Spiele!$A$2:$C$16,3,FALSE)=$B1319,COUNTIFS($L$2:$L1319,"Tor",$B$2:$B1319,$B1319,$A$2:$A1319,$A1319)+COUNTIFS($L$2:$L1319,"ET",$B$2:$B1319,$B1319,$A$2:$A1319,$A1319)&amp;":"&amp;COUNTIFS($L$2:$L1319,"Tor",$B$2:$B1319,"&lt;&gt;"&amp;$B1319,$A$2:$A1319,$A1319)+COUNTIFS($L$2:$L1319,"ET",$B$2:$B1319,"&lt;&gt;"&amp;$B1319,$A$2:$A1319,$A1319),COUNTIFS($L$2:$L1319,"Tor",$B$2:$B1319,"&lt;&gt;"&amp;$B1319,$A$2:$A1319,$A1319)+COUNTIFS($L$2:$L1319,"ET",$B$2:$B1319,"&lt;&gt;"&amp;$B1319,$A$2:$A1319,$A1319)&amp;":"&amp;COUNTIFS($L$2:$L1319,"Tor",$B$2:$B1319,$B1319,$A$2:$A1319,$A1319)+COUNTIFS($L$2:$L1319,"ET",$B$2:$B1319,$B1319,$A$2:$A1319,$A1319)),""),"")</f>
        <v/>
      </c>
      <c r="J1319" s="18" t="str">
        <f>_xlfn.IFNA(IF(VLOOKUP($A1319,Spiele!$A$2:$D$16,3,FALSE)=$B1319,(COUNTIFS($L$1:$L1318,"Tor",$B$1:$B1318,$B1319,$A$1:$A1318,$A1319)+COUNTIFS($L$1:$L1318,"ET",$B$1:$B1318,$B1319,$A$1:$A1318,$A1319))-(COUNTIFS($L$1:$L1318,"Tor",$B$1:$B1318,"&lt;&gt;"&amp;$B1319,$A$1:$A1318,$A1319)+COUNTIFS($L$1:$L1318,"ET",$B$1:$B1318,"&lt;&gt;"&amp;$B1319,$A$1:$A1318,$A1319)),(COUNTIFS($L$1:$L1318,"Tor",$B$1:$B1318,$B1319,$A$1:$A1318,$A1319)+COUNTIFS($L$1:$L1318,"ET",$B$1:$B1318,$B1319,$A$1:$A1318,$A1319))-(COUNTIFS($L$1:$L1318,"Tor",$B$1:$B1318,"&lt;&gt;"&amp;$B1319,$A$1:$A1318,$A1319)+COUNTIFS($L$1:$L1318,"ET",$B$1:$B1318,"&lt;&gt;"&amp;$B1319,$A$1:$A1318,$A1319))),"")</f>
        <v/>
      </c>
      <c r="O1319" s="17"/>
      <c r="AC1319" s="14"/>
      <c r="AD1319" s="14"/>
      <c r="AE1319" s="18"/>
      <c r="AH1319" s="19">
        <f t="shared" si="82"/>
        <v>0</v>
      </c>
      <c r="AI1319" s="19">
        <f t="shared" si="83"/>
        <v>180</v>
      </c>
      <c r="AM1319" s="19">
        <f>IF(Abschlüsse[[#This Row],[Ergeb]]="ET","",SQRT(($AF1319-$AK1319)^2+($AG1319-$AL1319)^2))</f>
        <v>0</v>
      </c>
      <c r="AO1319" s="13"/>
      <c r="AP1319" s="13"/>
      <c r="AQ1319" s="19" t="str">
        <f t="shared" si="84"/>
        <v/>
      </c>
      <c r="AU1319" s="19" t="str">
        <f t="shared" si="85"/>
        <v/>
      </c>
    </row>
    <row r="1320" spans="3:47" ht="25.05" customHeight="1">
      <c r="C1320" s="17" t="str">
        <f>IF($A1320="","",IF(VLOOKUP($A1320,Spiele!$A$2:$D$16,3,FALSE)=$B1320,"H","G"))</f>
        <v/>
      </c>
      <c r="D1320" s="17" t="str">
        <f>IF($B1320="","",IF(VLOOKUP($A1320,Spiele!$A$2:$F$16,3,FALSE)=$B1320,VLOOKUP($A1320,Spiele!$A$2:$F$16,4,FALSE),VLOOKUP($A1320,Spiele!$A$2:$F$16,3,FALSE)))</f>
        <v/>
      </c>
      <c r="E1320" s="18">
        <f>IF(Abschlüsse[[#This Row],[Ergeb]]="ET",0,COUNTIFS($A$2:$A1320,$A1320,$B$2:$B1320,$B1320,$L$2:$L1320,"&lt;&gt;ET"))</f>
        <v>0</v>
      </c>
      <c r="F1320" s="11"/>
      <c r="G1320" s="12"/>
      <c r="H1320" s="18">
        <f>COUNTIFS('Rote Karten'!$A$2:$A$4,$A1320,'Rote Karten'!$D$2:$D$4,"&lt;&gt;"&amp;$B1320,'Rote Karten'!$B$2:$B$4,"&lt;"&amp;$F1320,'Rote Karten'!$C$2:$C$4,"&lt;="&amp;$G1320)-COUNTIFS('Rote Karten'!$A$2:$A$4,$A1320,'Rote Karten'!$D$2:$D$4,$B1320,'Rote Karten'!$B$2:$B$4,"&lt;"&amp;$F1320,'Rote Karten'!$C$2:$C$4,"&lt;="&amp;$G1320)</f>
        <v>0</v>
      </c>
      <c r="I1320" s="17" t="str">
        <f>IF(OR($L1320="Tor",$L1320="ET"),_xlfn.IFNA(IF(VLOOKUP($A1320,Spiele!$A$2:$C$16,3,FALSE)=$B1320,COUNTIFS($L$2:$L1320,"Tor",$B$2:$B1320,$B1320,$A$2:$A1320,$A1320)+COUNTIFS($L$2:$L1320,"ET",$B$2:$B1320,$B1320,$A$2:$A1320,$A1320)&amp;":"&amp;COUNTIFS($L$2:$L1320,"Tor",$B$2:$B1320,"&lt;&gt;"&amp;$B1320,$A$2:$A1320,$A1320)+COUNTIFS($L$2:$L1320,"ET",$B$2:$B1320,"&lt;&gt;"&amp;$B1320,$A$2:$A1320,$A1320),COUNTIFS($L$2:$L1320,"Tor",$B$2:$B1320,"&lt;&gt;"&amp;$B1320,$A$2:$A1320,$A1320)+COUNTIFS($L$2:$L1320,"ET",$B$2:$B1320,"&lt;&gt;"&amp;$B1320,$A$2:$A1320,$A1320)&amp;":"&amp;COUNTIFS($L$2:$L1320,"Tor",$B$2:$B1320,$B1320,$A$2:$A1320,$A1320)+COUNTIFS($L$2:$L1320,"ET",$B$2:$B1320,$B1320,$A$2:$A1320,$A1320)),""),"")</f>
        <v/>
      </c>
      <c r="J1320" s="18" t="str">
        <f>_xlfn.IFNA(IF(VLOOKUP($A1320,Spiele!$A$2:$D$16,3,FALSE)=$B1320,(COUNTIFS($L$1:$L1319,"Tor",$B$1:$B1319,$B1320,$A$1:$A1319,$A1320)+COUNTIFS($L$1:$L1319,"ET",$B$1:$B1319,$B1320,$A$1:$A1319,$A1320))-(COUNTIFS($L$1:$L1319,"Tor",$B$1:$B1319,"&lt;&gt;"&amp;$B1320,$A$1:$A1319,$A1320)+COUNTIFS($L$1:$L1319,"ET",$B$1:$B1319,"&lt;&gt;"&amp;$B1320,$A$1:$A1319,$A1320)),(COUNTIFS($L$1:$L1319,"Tor",$B$1:$B1319,$B1320,$A$1:$A1319,$A1320)+COUNTIFS($L$1:$L1319,"ET",$B$1:$B1319,$B1320,$A$1:$A1319,$A1320))-(COUNTIFS($L$1:$L1319,"Tor",$B$1:$B1319,"&lt;&gt;"&amp;$B1320,$A$1:$A1319,$A1320)+COUNTIFS($L$1:$L1319,"ET",$B$1:$B1319,"&lt;&gt;"&amp;$B1320,$A$1:$A1319,$A1320))),"")</f>
        <v/>
      </c>
      <c r="O1320" s="17"/>
      <c r="AC1320" s="14"/>
      <c r="AD1320" s="14"/>
      <c r="AE1320" s="18"/>
      <c r="AH1320" s="19">
        <f t="shared" si="82"/>
        <v>0</v>
      </c>
      <c r="AI1320" s="19">
        <f t="shared" si="83"/>
        <v>180</v>
      </c>
      <c r="AM1320" s="19">
        <f>IF(Abschlüsse[[#This Row],[Ergeb]]="ET","",SQRT(($AF1320-$AK1320)^2+($AG1320-$AL1320)^2))</f>
        <v>0</v>
      </c>
      <c r="AO1320" s="13"/>
      <c r="AP1320" s="13"/>
      <c r="AQ1320" s="19" t="str">
        <f t="shared" si="84"/>
        <v/>
      </c>
      <c r="AU1320" s="19" t="str">
        <f t="shared" si="85"/>
        <v/>
      </c>
    </row>
    <row r="1321" spans="3:47" ht="25.05" customHeight="1">
      <c r="C1321" s="17" t="str">
        <f>IF($A1321="","",IF(VLOOKUP($A1321,Spiele!$A$2:$D$16,3,FALSE)=$B1321,"H","G"))</f>
        <v/>
      </c>
      <c r="D1321" s="17" t="str">
        <f>IF($B1321="","",IF(VLOOKUP($A1321,Spiele!$A$2:$F$16,3,FALSE)=$B1321,VLOOKUP($A1321,Spiele!$A$2:$F$16,4,FALSE),VLOOKUP($A1321,Spiele!$A$2:$F$16,3,FALSE)))</f>
        <v/>
      </c>
      <c r="E1321" s="18">
        <f>IF(Abschlüsse[[#This Row],[Ergeb]]="ET",0,COUNTIFS($A$2:$A1321,$A1321,$B$2:$B1321,$B1321,$L$2:$L1321,"&lt;&gt;ET"))</f>
        <v>0</v>
      </c>
      <c r="F1321" s="11"/>
      <c r="G1321" s="12"/>
      <c r="H1321" s="18">
        <f>COUNTIFS('Rote Karten'!$A$2:$A$4,$A1321,'Rote Karten'!$D$2:$D$4,"&lt;&gt;"&amp;$B1321,'Rote Karten'!$B$2:$B$4,"&lt;"&amp;$F1321,'Rote Karten'!$C$2:$C$4,"&lt;="&amp;$G1321)-COUNTIFS('Rote Karten'!$A$2:$A$4,$A1321,'Rote Karten'!$D$2:$D$4,$B1321,'Rote Karten'!$B$2:$B$4,"&lt;"&amp;$F1321,'Rote Karten'!$C$2:$C$4,"&lt;="&amp;$G1321)</f>
        <v>0</v>
      </c>
      <c r="I1321" s="17" t="str">
        <f>IF(OR($L1321="Tor",$L1321="ET"),_xlfn.IFNA(IF(VLOOKUP($A1321,Spiele!$A$2:$C$16,3,FALSE)=$B1321,COUNTIFS($L$2:$L1321,"Tor",$B$2:$B1321,$B1321,$A$2:$A1321,$A1321)+COUNTIFS($L$2:$L1321,"ET",$B$2:$B1321,$B1321,$A$2:$A1321,$A1321)&amp;":"&amp;COUNTIFS($L$2:$L1321,"Tor",$B$2:$B1321,"&lt;&gt;"&amp;$B1321,$A$2:$A1321,$A1321)+COUNTIFS($L$2:$L1321,"ET",$B$2:$B1321,"&lt;&gt;"&amp;$B1321,$A$2:$A1321,$A1321),COUNTIFS($L$2:$L1321,"Tor",$B$2:$B1321,"&lt;&gt;"&amp;$B1321,$A$2:$A1321,$A1321)+COUNTIFS($L$2:$L1321,"ET",$B$2:$B1321,"&lt;&gt;"&amp;$B1321,$A$2:$A1321,$A1321)&amp;":"&amp;COUNTIFS($L$2:$L1321,"Tor",$B$2:$B1321,$B1321,$A$2:$A1321,$A1321)+COUNTIFS($L$2:$L1321,"ET",$B$2:$B1321,$B1321,$A$2:$A1321,$A1321)),""),"")</f>
        <v/>
      </c>
      <c r="J1321" s="18" t="str">
        <f>_xlfn.IFNA(IF(VLOOKUP($A1321,Spiele!$A$2:$D$16,3,FALSE)=$B1321,(COUNTIFS($L$1:$L1320,"Tor",$B$1:$B1320,$B1321,$A$1:$A1320,$A1321)+COUNTIFS($L$1:$L1320,"ET",$B$1:$B1320,$B1321,$A$1:$A1320,$A1321))-(COUNTIFS($L$1:$L1320,"Tor",$B$1:$B1320,"&lt;&gt;"&amp;$B1321,$A$1:$A1320,$A1321)+COUNTIFS($L$1:$L1320,"ET",$B$1:$B1320,"&lt;&gt;"&amp;$B1321,$A$1:$A1320,$A1321)),(COUNTIFS($L$1:$L1320,"Tor",$B$1:$B1320,$B1321,$A$1:$A1320,$A1321)+COUNTIFS($L$1:$L1320,"ET",$B$1:$B1320,$B1321,$A$1:$A1320,$A1321))-(COUNTIFS($L$1:$L1320,"Tor",$B$1:$B1320,"&lt;&gt;"&amp;$B1321,$A$1:$A1320,$A1321)+COUNTIFS($L$1:$L1320,"ET",$B$1:$B1320,"&lt;&gt;"&amp;$B1321,$A$1:$A1320,$A1321))),"")</f>
        <v/>
      </c>
      <c r="O1321" s="17"/>
      <c r="AC1321" s="14"/>
      <c r="AD1321" s="14"/>
      <c r="AE1321" s="18"/>
      <c r="AH1321" s="19">
        <f t="shared" si="82"/>
        <v>0</v>
      </c>
      <c r="AI1321" s="19">
        <f t="shared" si="83"/>
        <v>180</v>
      </c>
      <c r="AM1321" s="19">
        <f>IF(Abschlüsse[[#This Row],[Ergeb]]="ET","",SQRT(($AF1321-$AK1321)^2+($AG1321-$AL1321)^2))</f>
        <v>0</v>
      </c>
      <c r="AO1321" s="13"/>
      <c r="AP1321" s="13"/>
      <c r="AQ1321" s="19" t="str">
        <f t="shared" si="84"/>
        <v/>
      </c>
      <c r="AU1321" s="19" t="str">
        <f t="shared" si="85"/>
        <v/>
      </c>
    </row>
    <row r="1322" spans="3:47" ht="25.05" customHeight="1">
      <c r="C1322" s="17" t="str">
        <f>IF($A1322="","",IF(VLOOKUP($A1322,Spiele!$A$2:$D$16,3,FALSE)=$B1322,"H","G"))</f>
        <v/>
      </c>
      <c r="D1322" s="17" t="str">
        <f>IF($B1322="","",IF(VLOOKUP($A1322,Spiele!$A$2:$F$16,3,FALSE)=$B1322,VLOOKUP($A1322,Spiele!$A$2:$F$16,4,FALSE),VLOOKUP($A1322,Spiele!$A$2:$F$16,3,FALSE)))</f>
        <v/>
      </c>
      <c r="E1322" s="18">
        <f>IF(Abschlüsse[[#This Row],[Ergeb]]="ET",0,COUNTIFS($A$2:$A1322,$A1322,$B$2:$B1322,$B1322,$L$2:$L1322,"&lt;&gt;ET"))</f>
        <v>0</v>
      </c>
      <c r="F1322" s="11"/>
      <c r="G1322" s="12"/>
      <c r="H1322" s="18">
        <f>COUNTIFS('Rote Karten'!$A$2:$A$4,$A1322,'Rote Karten'!$D$2:$D$4,"&lt;&gt;"&amp;$B1322,'Rote Karten'!$B$2:$B$4,"&lt;"&amp;$F1322,'Rote Karten'!$C$2:$C$4,"&lt;="&amp;$G1322)-COUNTIFS('Rote Karten'!$A$2:$A$4,$A1322,'Rote Karten'!$D$2:$D$4,$B1322,'Rote Karten'!$B$2:$B$4,"&lt;"&amp;$F1322,'Rote Karten'!$C$2:$C$4,"&lt;="&amp;$G1322)</f>
        <v>0</v>
      </c>
      <c r="I1322" s="17" t="str">
        <f>IF(OR($L1322="Tor",$L1322="ET"),_xlfn.IFNA(IF(VLOOKUP($A1322,Spiele!$A$2:$C$16,3,FALSE)=$B1322,COUNTIFS($L$2:$L1322,"Tor",$B$2:$B1322,$B1322,$A$2:$A1322,$A1322)+COUNTIFS($L$2:$L1322,"ET",$B$2:$B1322,$B1322,$A$2:$A1322,$A1322)&amp;":"&amp;COUNTIFS($L$2:$L1322,"Tor",$B$2:$B1322,"&lt;&gt;"&amp;$B1322,$A$2:$A1322,$A1322)+COUNTIFS($L$2:$L1322,"ET",$B$2:$B1322,"&lt;&gt;"&amp;$B1322,$A$2:$A1322,$A1322),COUNTIFS($L$2:$L1322,"Tor",$B$2:$B1322,"&lt;&gt;"&amp;$B1322,$A$2:$A1322,$A1322)+COUNTIFS($L$2:$L1322,"ET",$B$2:$B1322,"&lt;&gt;"&amp;$B1322,$A$2:$A1322,$A1322)&amp;":"&amp;COUNTIFS($L$2:$L1322,"Tor",$B$2:$B1322,$B1322,$A$2:$A1322,$A1322)+COUNTIFS($L$2:$L1322,"ET",$B$2:$B1322,$B1322,$A$2:$A1322,$A1322)),""),"")</f>
        <v/>
      </c>
      <c r="J1322" s="18" t="str">
        <f>_xlfn.IFNA(IF(VLOOKUP($A1322,Spiele!$A$2:$D$16,3,FALSE)=$B1322,(COUNTIFS($L$1:$L1321,"Tor",$B$1:$B1321,$B1322,$A$1:$A1321,$A1322)+COUNTIFS($L$1:$L1321,"ET",$B$1:$B1321,$B1322,$A$1:$A1321,$A1322))-(COUNTIFS($L$1:$L1321,"Tor",$B$1:$B1321,"&lt;&gt;"&amp;$B1322,$A$1:$A1321,$A1322)+COUNTIFS($L$1:$L1321,"ET",$B$1:$B1321,"&lt;&gt;"&amp;$B1322,$A$1:$A1321,$A1322)),(COUNTIFS($L$1:$L1321,"Tor",$B$1:$B1321,$B1322,$A$1:$A1321,$A1322)+COUNTIFS($L$1:$L1321,"ET",$B$1:$B1321,$B1322,$A$1:$A1321,$A1322))-(COUNTIFS($L$1:$L1321,"Tor",$B$1:$B1321,"&lt;&gt;"&amp;$B1322,$A$1:$A1321,$A1322)+COUNTIFS($L$1:$L1321,"ET",$B$1:$B1321,"&lt;&gt;"&amp;$B1322,$A$1:$A1321,$A1322))),"")</f>
        <v/>
      </c>
      <c r="O1322" s="17"/>
      <c r="AC1322" s="14"/>
      <c r="AD1322" s="14"/>
      <c r="AE1322" s="18"/>
      <c r="AH1322" s="19">
        <f t="shared" si="82"/>
        <v>0</v>
      </c>
      <c r="AI1322" s="19">
        <f t="shared" si="83"/>
        <v>180</v>
      </c>
      <c r="AM1322" s="19">
        <f>IF(Abschlüsse[[#This Row],[Ergeb]]="ET","",SQRT(($AF1322-$AK1322)^2+($AG1322-$AL1322)^2))</f>
        <v>0</v>
      </c>
      <c r="AO1322" s="13"/>
      <c r="AP1322" s="13"/>
      <c r="AQ1322" s="19" t="str">
        <f t="shared" si="84"/>
        <v/>
      </c>
      <c r="AU1322" s="19" t="str">
        <f t="shared" si="85"/>
        <v/>
      </c>
    </row>
    <row r="1323" spans="3:47" ht="25.05" customHeight="1">
      <c r="C1323" s="17" t="str">
        <f>IF($A1323="","",IF(VLOOKUP($A1323,Spiele!$A$2:$D$16,3,FALSE)=$B1323,"H","G"))</f>
        <v/>
      </c>
      <c r="D1323" s="17" t="str">
        <f>IF($B1323="","",IF(VLOOKUP($A1323,Spiele!$A$2:$F$16,3,FALSE)=$B1323,VLOOKUP($A1323,Spiele!$A$2:$F$16,4,FALSE),VLOOKUP($A1323,Spiele!$A$2:$F$16,3,FALSE)))</f>
        <v/>
      </c>
      <c r="E1323" s="18">
        <f>IF(Abschlüsse[[#This Row],[Ergeb]]="ET",0,COUNTIFS($A$2:$A1323,$A1323,$B$2:$B1323,$B1323,$L$2:$L1323,"&lt;&gt;ET"))</f>
        <v>0</v>
      </c>
      <c r="F1323" s="11"/>
      <c r="G1323" s="12"/>
      <c r="H1323" s="18">
        <f>COUNTIFS('Rote Karten'!$A$2:$A$4,$A1323,'Rote Karten'!$D$2:$D$4,"&lt;&gt;"&amp;$B1323,'Rote Karten'!$B$2:$B$4,"&lt;"&amp;$F1323,'Rote Karten'!$C$2:$C$4,"&lt;="&amp;$G1323)-COUNTIFS('Rote Karten'!$A$2:$A$4,$A1323,'Rote Karten'!$D$2:$D$4,$B1323,'Rote Karten'!$B$2:$B$4,"&lt;"&amp;$F1323,'Rote Karten'!$C$2:$C$4,"&lt;="&amp;$G1323)</f>
        <v>0</v>
      </c>
      <c r="I1323" s="17" t="str">
        <f>IF(OR($L1323="Tor",$L1323="ET"),_xlfn.IFNA(IF(VLOOKUP($A1323,Spiele!$A$2:$C$16,3,FALSE)=$B1323,COUNTIFS($L$2:$L1323,"Tor",$B$2:$B1323,$B1323,$A$2:$A1323,$A1323)+COUNTIFS($L$2:$L1323,"ET",$B$2:$B1323,$B1323,$A$2:$A1323,$A1323)&amp;":"&amp;COUNTIFS($L$2:$L1323,"Tor",$B$2:$B1323,"&lt;&gt;"&amp;$B1323,$A$2:$A1323,$A1323)+COUNTIFS($L$2:$L1323,"ET",$B$2:$B1323,"&lt;&gt;"&amp;$B1323,$A$2:$A1323,$A1323),COUNTIFS($L$2:$L1323,"Tor",$B$2:$B1323,"&lt;&gt;"&amp;$B1323,$A$2:$A1323,$A1323)+COUNTIFS($L$2:$L1323,"ET",$B$2:$B1323,"&lt;&gt;"&amp;$B1323,$A$2:$A1323,$A1323)&amp;":"&amp;COUNTIFS($L$2:$L1323,"Tor",$B$2:$B1323,$B1323,$A$2:$A1323,$A1323)+COUNTIFS($L$2:$L1323,"ET",$B$2:$B1323,$B1323,$A$2:$A1323,$A1323)),""),"")</f>
        <v/>
      </c>
      <c r="J1323" s="18" t="str">
        <f>_xlfn.IFNA(IF(VLOOKUP($A1323,Spiele!$A$2:$D$16,3,FALSE)=$B1323,(COUNTIFS($L$1:$L1322,"Tor",$B$1:$B1322,$B1323,$A$1:$A1322,$A1323)+COUNTIFS($L$1:$L1322,"ET",$B$1:$B1322,$B1323,$A$1:$A1322,$A1323))-(COUNTIFS($L$1:$L1322,"Tor",$B$1:$B1322,"&lt;&gt;"&amp;$B1323,$A$1:$A1322,$A1323)+COUNTIFS($L$1:$L1322,"ET",$B$1:$B1322,"&lt;&gt;"&amp;$B1323,$A$1:$A1322,$A1323)),(COUNTIFS($L$1:$L1322,"Tor",$B$1:$B1322,$B1323,$A$1:$A1322,$A1323)+COUNTIFS($L$1:$L1322,"ET",$B$1:$B1322,$B1323,$A$1:$A1322,$A1323))-(COUNTIFS($L$1:$L1322,"Tor",$B$1:$B1322,"&lt;&gt;"&amp;$B1323,$A$1:$A1322,$A1323)+COUNTIFS($L$1:$L1322,"ET",$B$1:$B1322,"&lt;&gt;"&amp;$B1323,$A$1:$A1322,$A1323))),"")</f>
        <v/>
      </c>
      <c r="O1323" s="17"/>
      <c r="AC1323" s="14"/>
      <c r="AD1323" s="14"/>
      <c r="AE1323" s="18"/>
      <c r="AH1323" s="19">
        <f t="shared" si="82"/>
        <v>0</v>
      </c>
      <c r="AI1323" s="19">
        <f t="shared" si="83"/>
        <v>180</v>
      </c>
      <c r="AM1323" s="19">
        <f>IF(Abschlüsse[[#This Row],[Ergeb]]="ET","",SQRT(($AF1323-$AK1323)^2+($AG1323-$AL1323)^2))</f>
        <v>0</v>
      </c>
      <c r="AO1323" s="13"/>
      <c r="AP1323" s="13"/>
      <c r="AQ1323" s="19" t="str">
        <f t="shared" si="84"/>
        <v/>
      </c>
      <c r="AU1323" s="19" t="str">
        <f t="shared" si="85"/>
        <v/>
      </c>
    </row>
    <row r="1324" spans="3:47" ht="25.05" customHeight="1">
      <c r="C1324" s="17" t="str">
        <f>IF($A1324="","",IF(VLOOKUP($A1324,Spiele!$A$2:$D$16,3,FALSE)=$B1324,"H","G"))</f>
        <v/>
      </c>
      <c r="D1324" s="17" t="str">
        <f>IF($B1324="","",IF(VLOOKUP($A1324,Spiele!$A$2:$F$16,3,FALSE)=$B1324,VLOOKUP($A1324,Spiele!$A$2:$F$16,4,FALSE),VLOOKUP($A1324,Spiele!$A$2:$F$16,3,FALSE)))</f>
        <v/>
      </c>
      <c r="E1324" s="18">
        <f>IF(Abschlüsse[[#This Row],[Ergeb]]="ET",0,COUNTIFS($A$2:$A1324,$A1324,$B$2:$B1324,$B1324,$L$2:$L1324,"&lt;&gt;ET"))</f>
        <v>0</v>
      </c>
      <c r="F1324" s="11"/>
      <c r="G1324" s="12"/>
      <c r="H1324" s="18">
        <f>COUNTIFS('Rote Karten'!$A$2:$A$4,$A1324,'Rote Karten'!$D$2:$D$4,"&lt;&gt;"&amp;$B1324,'Rote Karten'!$B$2:$B$4,"&lt;"&amp;$F1324,'Rote Karten'!$C$2:$C$4,"&lt;="&amp;$G1324)-COUNTIFS('Rote Karten'!$A$2:$A$4,$A1324,'Rote Karten'!$D$2:$D$4,$B1324,'Rote Karten'!$B$2:$B$4,"&lt;"&amp;$F1324,'Rote Karten'!$C$2:$C$4,"&lt;="&amp;$G1324)</f>
        <v>0</v>
      </c>
      <c r="I1324" s="17" t="str">
        <f>IF(OR($L1324="Tor",$L1324="ET"),_xlfn.IFNA(IF(VLOOKUP($A1324,Spiele!$A$2:$C$16,3,FALSE)=$B1324,COUNTIFS($L$2:$L1324,"Tor",$B$2:$B1324,$B1324,$A$2:$A1324,$A1324)+COUNTIFS($L$2:$L1324,"ET",$B$2:$B1324,$B1324,$A$2:$A1324,$A1324)&amp;":"&amp;COUNTIFS($L$2:$L1324,"Tor",$B$2:$B1324,"&lt;&gt;"&amp;$B1324,$A$2:$A1324,$A1324)+COUNTIFS($L$2:$L1324,"ET",$B$2:$B1324,"&lt;&gt;"&amp;$B1324,$A$2:$A1324,$A1324),COUNTIFS($L$2:$L1324,"Tor",$B$2:$B1324,"&lt;&gt;"&amp;$B1324,$A$2:$A1324,$A1324)+COUNTIFS($L$2:$L1324,"ET",$B$2:$B1324,"&lt;&gt;"&amp;$B1324,$A$2:$A1324,$A1324)&amp;":"&amp;COUNTIFS($L$2:$L1324,"Tor",$B$2:$B1324,$B1324,$A$2:$A1324,$A1324)+COUNTIFS($L$2:$L1324,"ET",$B$2:$B1324,$B1324,$A$2:$A1324,$A1324)),""),"")</f>
        <v/>
      </c>
      <c r="J1324" s="18" t="str">
        <f>_xlfn.IFNA(IF(VLOOKUP($A1324,Spiele!$A$2:$D$16,3,FALSE)=$B1324,(COUNTIFS($L$1:$L1323,"Tor",$B$1:$B1323,$B1324,$A$1:$A1323,$A1324)+COUNTIFS($L$1:$L1323,"ET",$B$1:$B1323,$B1324,$A$1:$A1323,$A1324))-(COUNTIFS($L$1:$L1323,"Tor",$B$1:$B1323,"&lt;&gt;"&amp;$B1324,$A$1:$A1323,$A1324)+COUNTIFS($L$1:$L1323,"ET",$B$1:$B1323,"&lt;&gt;"&amp;$B1324,$A$1:$A1323,$A1324)),(COUNTIFS($L$1:$L1323,"Tor",$B$1:$B1323,$B1324,$A$1:$A1323,$A1324)+COUNTIFS($L$1:$L1323,"ET",$B$1:$B1323,$B1324,$A$1:$A1323,$A1324))-(COUNTIFS($L$1:$L1323,"Tor",$B$1:$B1323,"&lt;&gt;"&amp;$B1324,$A$1:$A1323,$A1324)+COUNTIFS($L$1:$L1323,"ET",$B$1:$B1323,"&lt;&gt;"&amp;$B1324,$A$1:$A1323,$A1324))),"")</f>
        <v/>
      </c>
      <c r="O1324" s="17"/>
      <c r="AC1324" s="14"/>
      <c r="AD1324" s="14"/>
      <c r="AE1324" s="18"/>
      <c r="AH1324" s="19">
        <f t="shared" si="82"/>
        <v>0</v>
      </c>
      <c r="AI1324" s="19">
        <f t="shared" si="83"/>
        <v>180</v>
      </c>
      <c r="AM1324" s="19">
        <f>IF(Abschlüsse[[#This Row],[Ergeb]]="ET","",SQRT(($AF1324-$AK1324)^2+($AG1324-$AL1324)^2))</f>
        <v>0</v>
      </c>
      <c r="AO1324" s="13"/>
      <c r="AP1324" s="13"/>
      <c r="AQ1324" s="19" t="str">
        <f t="shared" si="84"/>
        <v/>
      </c>
      <c r="AU1324" s="19" t="str">
        <f t="shared" si="85"/>
        <v/>
      </c>
    </row>
    <row r="1325" spans="3:47" ht="25.05" customHeight="1">
      <c r="C1325" s="17" t="str">
        <f>IF($A1325="","",IF(VLOOKUP($A1325,Spiele!$A$2:$D$16,3,FALSE)=$B1325,"H","G"))</f>
        <v/>
      </c>
      <c r="D1325" s="17" t="str">
        <f>IF($B1325="","",IF(VLOOKUP($A1325,Spiele!$A$2:$F$16,3,FALSE)=$B1325,VLOOKUP($A1325,Spiele!$A$2:$F$16,4,FALSE),VLOOKUP($A1325,Spiele!$A$2:$F$16,3,FALSE)))</f>
        <v/>
      </c>
      <c r="E1325" s="18">
        <f>IF(Abschlüsse[[#This Row],[Ergeb]]="ET",0,COUNTIFS($A$2:$A1325,$A1325,$B$2:$B1325,$B1325,$L$2:$L1325,"&lt;&gt;ET"))</f>
        <v>0</v>
      </c>
      <c r="F1325" s="11"/>
      <c r="G1325" s="12"/>
      <c r="H1325" s="18">
        <f>COUNTIFS('Rote Karten'!$A$2:$A$4,$A1325,'Rote Karten'!$D$2:$D$4,"&lt;&gt;"&amp;$B1325,'Rote Karten'!$B$2:$B$4,"&lt;"&amp;$F1325,'Rote Karten'!$C$2:$C$4,"&lt;="&amp;$G1325)-COUNTIFS('Rote Karten'!$A$2:$A$4,$A1325,'Rote Karten'!$D$2:$D$4,$B1325,'Rote Karten'!$B$2:$B$4,"&lt;"&amp;$F1325,'Rote Karten'!$C$2:$C$4,"&lt;="&amp;$G1325)</f>
        <v>0</v>
      </c>
      <c r="I1325" s="17" t="str">
        <f>IF(OR($L1325="Tor",$L1325="ET"),_xlfn.IFNA(IF(VLOOKUP($A1325,Spiele!$A$2:$C$16,3,FALSE)=$B1325,COUNTIFS($L$2:$L1325,"Tor",$B$2:$B1325,$B1325,$A$2:$A1325,$A1325)+COUNTIFS($L$2:$L1325,"ET",$B$2:$B1325,$B1325,$A$2:$A1325,$A1325)&amp;":"&amp;COUNTIFS($L$2:$L1325,"Tor",$B$2:$B1325,"&lt;&gt;"&amp;$B1325,$A$2:$A1325,$A1325)+COUNTIFS($L$2:$L1325,"ET",$B$2:$B1325,"&lt;&gt;"&amp;$B1325,$A$2:$A1325,$A1325),COUNTIFS($L$2:$L1325,"Tor",$B$2:$B1325,"&lt;&gt;"&amp;$B1325,$A$2:$A1325,$A1325)+COUNTIFS($L$2:$L1325,"ET",$B$2:$B1325,"&lt;&gt;"&amp;$B1325,$A$2:$A1325,$A1325)&amp;":"&amp;COUNTIFS($L$2:$L1325,"Tor",$B$2:$B1325,$B1325,$A$2:$A1325,$A1325)+COUNTIFS($L$2:$L1325,"ET",$B$2:$B1325,$B1325,$A$2:$A1325,$A1325)),""),"")</f>
        <v/>
      </c>
      <c r="J1325" s="18" t="str">
        <f>_xlfn.IFNA(IF(VLOOKUP($A1325,Spiele!$A$2:$D$16,3,FALSE)=$B1325,(COUNTIFS($L$1:$L1324,"Tor",$B$1:$B1324,$B1325,$A$1:$A1324,$A1325)+COUNTIFS($L$1:$L1324,"ET",$B$1:$B1324,$B1325,$A$1:$A1324,$A1325))-(COUNTIFS($L$1:$L1324,"Tor",$B$1:$B1324,"&lt;&gt;"&amp;$B1325,$A$1:$A1324,$A1325)+COUNTIFS($L$1:$L1324,"ET",$B$1:$B1324,"&lt;&gt;"&amp;$B1325,$A$1:$A1324,$A1325)),(COUNTIFS($L$1:$L1324,"Tor",$B$1:$B1324,$B1325,$A$1:$A1324,$A1325)+COUNTIFS($L$1:$L1324,"ET",$B$1:$B1324,$B1325,$A$1:$A1324,$A1325))-(COUNTIFS($L$1:$L1324,"Tor",$B$1:$B1324,"&lt;&gt;"&amp;$B1325,$A$1:$A1324,$A1325)+COUNTIFS($L$1:$L1324,"ET",$B$1:$B1324,"&lt;&gt;"&amp;$B1325,$A$1:$A1324,$A1325))),"")</f>
        <v/>
      </c>
      <c r="O1325" s="17"/>
      <c r="AC1325" s="14"/>
      <c r="AD1325" s="14"/>
      <c r="AE1325" s="18"/>
      <c r="AH1325" s="19">
        <f t="shared" si="82"/>
        <v>0</v>
      </c>
      <c r="AI1325" s="19">
        <f t="shared" si="83"/>
        <v>180</v>
      </c>
      <c r="AM1325" s="19">
        <f>IF(Abschlüsse[[#This Row],[Ergeb]]="ET","",SQRT(($AF1325-$AK1325)^2+($AG1325-$AL1325)^2))</f>
        <v>0</v>
      </c>
      <c r="AO1325" s="13"/>
      <c r="AP1325" s="13"/>
      <c r="AQ1325" s="19" t="str">
        <f t="shared" si="84"/>
        <v/>
      </c>
      <c r="AU1325" s="19" t="str">
        <f t="shared" si="85"/>
        <v/>
      </c>
    </row>
    <row r="1326" spans="3:47" ht="25.05" customHeight="1">
      <c r="C1326" s="17" t="str">
        <f>IF($A1326="","",IF(VLOOKUP($A1326,Spiele!$A$2:$D$16,3,FALSE)=$B1326,"H","G"))</f>
        <v/>
      </c>
      <c r="D1326" s="17" t="str">
        <f>IF($B1326="","",IF(VLOOKUP($A1326,Spiele!$A$2:$F$16,3,FALSE)=$B1326,VLOOKUP($A1326,Spiele!$A$2:$F$16,4,FALSE),VLOOKUP($A1326,Spiele!$A$2:$F$16,3,FALSE)))</f>
        <v/>
      </c>
      <c r="E1326" s="18">
        <f>IF(Abschlüsse[[#This Row],[Ergeb]]="ET",0,COUNTIFS($A$2:$A1326,$A1326,$B$2:$B1326,$B1326,$L$2:$L1326,"&lt;&gt;ET"))</f>
        <v>0</v>
      </c>
      <c r="F1326" s="11"/>
      <c r="G1326" s="12"/>
      <c r="H1326" s="18">
        <f>COUNTIFS('Rote Karten'!$A$2:$A$4,$A1326,'Rote Karten'!$D$2:$D$4,"&lt;&gt;"&amp;$B1326,'Rote Karten'!$B$2:$B$4,"&lt;"&amp;$F1326,'Rote Karten'!$C$2:$C$4,"&lt;="&amp;$G1326)-COUNTIFS('Rote Karten'!$A$2:$A$4,$A1326,'Rote Karten'!$D$2:$D$4,$B1326,'Rote Karten'!$B$2:$B$4,"&lt;"&amp;$F1326,'Rote Karten'!$C$2:$C$4,"&lt;="&amp;$G1326)</f>
        <v>0</v>
      </c>
      <c r="I1326" s="17" t="str">
        <f>IF(OR($L1326="Tor",$L1326="ET"),_xlfn.IFNA(IF(VLOOKUP($A1326,Spiele!$A$2:$C$16,3,FALSE)=$B1326,COUNTIFS($L$2:$L1326,"Tor",$B$2:$B1326,$B1326,$A$2:$A1326,$A1326)+COUNTIFS($L$2:$L1326,"ET",$B$2:$B1326,$B1326,$A$2:$A1326,$A1326)&amp;":"&amp;COUNTIFS($L$2:$L1326,"Tor",$B$2:$B1326,"&lt;&gt;"&amp;$B1326,$A$2:$A1326,$A1326)+COUNTIFS($L$2:$L1326,"ET",$B$2:$B1326,"&lt;&gt;"&amp;$B1326,$A$2:$A1326,$A1326),COUNTIFS($L$2:$L1326,"Tor",$B$2:$B1326,"&lt;&gt;"&amp;$B1326,$A$2:$A1326,$A1326)+COUNTIFS($L$2:$L1326,"ET",$B$2:$B1326,"&lt;&gt;"&amp;$B1326,$A$2:$A1326,$A1326)&amp;":"&amp;COUNTIFS($L$2:$L1326,"Tor",$B$2:$B1326,$B1326,$A$2:$A1326,$A1326)+COUNTIFS($L$2:$L1326,"ET",$B$2:$B1326,$B1326,$A$2:$A1326,$A1326)),""),"")</f>
        <v/>
      </c>
      <c r="J1326" s="18" t="str">
        <f>_xlfn.IFNA(IF(VLOOKUP($A1326,Spiele!$A$2:$D$16,3,FALSE)=$B1326,(COUNTIFS($L$1:$L1325,"Tor",$B$1:$B1325,$B1326,$A$1:$A1325,$A1326)+COUNTIFS($L$1:$L1325,"ET",$B$1:$B1325,$B1326,$A$1:$A1325,$A1326))-(COUNTIFS($L$1:$L1325,"Tor",$B$1:$B1325,"&lt;&gt;"&amp;$B1326,$A$1:$A1325,$A1326)+COUNTIFS($L$1:$L1325,"ET",$B$1:$B1325,"&lt;&gt;"&amp;$B1326,$A$1:$A1325,$A1326)),(COUNTIFS($L$1:$L1325,"Tor",$B$1:$B1325,$B1326,$A$1:$A1325,$A1326)+COUNTIFS($L$1:$L1325,"ET",$B$1:$B1325,$B1326,$A$1:$A1325,$A1326))-(COUNTIFS($L$1:$L1325,"Tor",$B$1:$B1325,"&lt;&gt;"&amp;$B1326,$A$1:$A1325,$A1326)+COUNTIFS($L$1:$L1325,"ET",$B$1:$B1325,"&lt;&gt;"&amp;$B1326,$A$1:$A1325,$A1326))),"")</f>
        <v/>
      </c>
      <c r="O1326" s="17"/>
      <c r="AC1326" s="14"/>
      <c r="AD1326" s="14"/>
      <c r="AE1326" s="18"/>
      <c r="AH1326" s="19">
        <f t="shared" si="82"/>
        <v>0</v>
      </c>
      <c r="AI1326" s="19">
        <f t="shared" si="83"/>
        <v>180</v>
      </c>
      <c r="AM1326" s="19">
        <f>IF(Abschlüsse[[#This Row],[Ergeb]]="ET","",SQRT(($AF1326-$AK1326)^2+($AG1326-$AL1326)^2))</f>
        <v>0</v>
      </c>
      <c r="AO1326" s="13"/>
      <c r="AP1326" s="13"/>
      <c r="AQ1326" s="19" t="str">
        <f t="shared" si="84"/>
        <v/>
      </c>
      <c r="AU1326" s="19" t="str">
        <f t="shared" si="85"/>
        <v/>
      </c>
    </row>
    <row r="1327" spans="3:47" ht="25.05" customHeight="1">
      <c r="C1327" s="17" t="str">
        <f>IF($A1327="","",IF(VLOOKUP($A1327,Spiele!$A$2:$D$16,3,FALSE)=$B1327,"H","G"))</f>
        <v/>
      </c>
      <c r="D1327" s="17" t="str">
        <f>IF($B1327="","",IF(VLOOKUP($A1327,Spiele!$A$2:$F$16,3,FALSE)=$B1327,VLOOKUP($A1327,Spiele!$A$2:$F$16,4,FALSE),VLOOKUP($A1327,Spiele!$A$2:$F$16,3,FALSE)))</f>
        <v/>
      </c>
      <c r="E1327" s="18">
        <f>IF(Abschlüsse[[#This Row],[Ergeb]]="ET",0,COUNTIFS($A$2:$A1327,$A1327,$B$2:$B1327,$B1327,$L$2:$L1327,"&lt;&gt;ET"))</f>
        <v>0</v>
      </c>
      <c r="F1327" s="11"/>
      <c r="G1327" s="12"/>
      <c r="H1327" s="18">
        <f>COUNTIFS('Rote Karten'!$A$2:$A$4,$A1327,'Rote Karten'!$D$2:$D$4,"&lt;&gt;"&amp;$B1327,'Rote Karten'!$B$2:$B$4,"&lt;"&amp;$F1327,'Rote Karten'!$C$2:$C$4,"&lt;="&amp;$G1327)-COUNTIFS('Rote Karten'!$A$2:$A$4,$A1327,'Rote Karten'!$D$2:$D$4,$B1327,'Rote Karten'!$B$2:$B$4,"&lt;"&amp;$F1327,'Rote Karten'!$C$2:$C$4,"&lt;="&amp;$G1327)</f>
        <v>0</v>
      </c>
      <c r="I1327" s="17" t="str">
        <f>IF(OR($L1327="Tor",$L1327="ET"),_xlfn.IFNA(IF(VLOOKUP($A1327,Spiele!$A$2:$C$16,3,FALSE)=$B1327,COUNTIFS($L$2:$L1327,"Tor",$B$2:$B1327,$B1327,$A$2:$A1327,$A1327)+COUNTIFS($L$2:$L1327,"ET",$B$2:$B1327,$B1327,$A$2:$A1327,$A1327)&amp;":"&amp;COUNTIFS($L$2:$L1327,"Tor",$B$2:$B1327,"&lt;&gt;"&amp;$B1327,$A$2:$A1327,$A1327)+COUNTIFS($L$2:$L1327,"ET",$B$2:$B1327,"&lt;&gt;"&amp;$B1327,$A$2:$A1327,$A1327),COUNTIFS($L$2:$L1327,"Tor",$B$2:$B1327,"&lt;&gt;"&amp;$B1327,$A$2:$A1327,$A1327)+COUNTIFS($L$2:$L1327,"ET",$B$2:$B1327,"&lt;&gt;"&amp;$B1327,$A$2:$A1327,$A1327)&amp;":"&amp;COUNTIFS($L$2:$L1327,"Tor",$B$2:$B1327,$B1327,$A$2:$A1327,$A1327)+COUNTIFS($L$2:$L1327,"ET",$B$2:$B1327,$B1327,$A$2:$A1327,$A1327)),""),"")</f>
        <v/>
      </c>
      <c r="J1327" s="18" t="str">
        <f>_xlfn.IFNA(IF(VLOOKUP($A1327,Spiele!$A$2:$D$16,3,FALSE)=$B1327,(COUNTIFS($L$1:$L1326,"Tor",$B$1:$B1326,$B1327,$A$1:$A1326,$A1327)+COUNTIFS($L$1:$L1326,"ET",$B$1:$B1326,$B1327,$A$1:$A1326,$A1327))-(COUNTIFS($L$1:$L1326,"Tor",$B$1:$B1326,"&lt;&gt;"&amp;$B1327,$A$1:$A1326,$A1327)+COUNTIFS($L$1:$L1326,"ET",$B$1:$B1326,"&lt;&gt;"&amp;$B1327,$A$1:$A1326,$A1327)),(COUNTIFS($L$1:$L1326,"Tor",$B$1:$B1326,$B1327,$A$1:$A1326,$A1327)+COUNTIFS($L$1:$L1326,"ET",$B$1:$B1326,$B1327,$A$1:$A1326,$A1327))-(COUNTIFS($L$1:$L1326,"Tor",$B$1:$B1326,"&lt;&gt;"&amp;$B1327,$A$1:$A1326,$A1327)+COUNTIFS($L$1:$L1326,"ET",$B$1:$B1326,"&lt;&gt;"&amp;$B1327,$A$1:$A1326,$A1327))),"")</f>
        <v/>
      </c>
      <c r="O1327" s="17"/>
      <c r="AC1327" s="14"/>
      <c r="AD1327" s="14"/>
      <c r="AE1327" s="18"/>
      <c r="AH1327" s="19">
        <f t="shared" si="82"/>
        <v>0</v>
      </c>
      <c r="AI1327" s="19">
        <f t="shared" si="83"/>
        <v>180</v>
      </c>
      <c r="AM1327" s="19">
        <f>IF(Abschlüsse[[#This Row],[Ergeb]]="ET","",SQRT(($AF1327-$AK1327)^2+($AG1327-$AL1327)^2))</f>
        <v>0</v>
      </c>
      <c r="AO1327" s="13"/>
      <c r="AP1327" s="13"/>
      <c r="AQ1327" s="19" t="str">
        <f t="shared" si="84"/>
        <v/>
      </c>
      <c r="AU1327" s="19" t="str">
        <f t="shared" si="85"/>
        <v/>
      </c>
    </row>
    <row r="1328" spans="3:47" ht="25.05" customHeight="1">
      <c r="C1328" s="17" t="str">
        <f>IF($A1328="","",IF(VLOOKUP($A1328,Spiele!$A$2:$D$16,3,FALSE)=$B1328,"H","G"))</f>
        <v/>
      </c>
      <c r="D1328" s="17" t="str">
        <f>IF($B1328="","",IF(VLOOKUP($A1328,Spiele!$A$2:$F$16,3,FALSE)=$B1328,VLOOKUP($A1328,Spiele!$A$2:$F$16,4,FALSE),VLOOKUP($A1328,Spiele!$A$2:$F$16,3,FALSE)))</f>
        <v/>
      </c>
      <c r="E1328" s="18">
        <f>IF(Abschlüsse[[#This Row],[Ergeb]]="ET",0,COUNTIFS($A$2:$A1328,$A1328,$B$2:$B1328,$B1328,$L$2:$L1328,"&lt;&gt;ET"))</f>
        <v>0</v>
      </c>
      <c r="F1328" s="11"/>
      <c r="G1328" s="12"/>
      <c r="H1328" s="18">
        <f>COUNTIFS('Rote Karten'!$A$2:$A$4,$A1328,'Rote Karten'!$D$2:$D$4,"&lt;&gt;"&amp;$B1328,'Rote Karten'!$B$2:$B$4,"&lt;"&amp;$F1328,'Rote Karten'!$C$2:$C$4,"&lt;="&amp;$G1328)-COUNTIFS('Rote Karten'!$A$2:$A$4,$A1328,'Rote Karten'!$D$2:$D$4,$B1328,'Rote Karten'!$B$2:$B$4,"&lt;"&amp;$F1328,'Rote Karten'!$C$2:$C$4,"&lt;="&amp;$G1328)</f>
        <v>0</v>
      </c>
      <c r="I1328" s="17" t="str">
        <f>IF(OR($L1328="Tor",$L1328="ET"),_xlfn.IFNA(IF(VLOOKUP($A1328,Spiele!$A$2:$C$16,3,FALSE)=$B1328,COUNTIFS($L$2:$L1328,"Tor",$B$2:$B1328,$B1328,$A$2:$A1328,$A1328)+COUNTIFS($L$2:$L1328,"ET",$B$2:$B1328,$B1328,$A$2:$A1328,$A1328)&amp;":"&amp;COUNTIFS($L$2:$L1328,"Tor",$B$2:$B1328,"&lt;&gt;"&amp;$B1328,$A$2:$A1328,$A1328)+COUNTIFS($L$2:$L1328,"ET",$B$2:$B1328,"&lt;&gt;"&amp;$B1328,$A$2:$A1328,$A1328),COUNTIFS($L$2:$L1328,"Tor",$B$2:$B1328,"&lt;&gt;"&amp;$B1328,$A$2:$A1328,$A1328)+COUNTIFS($L$2:$L1328,"ET",$B$2:$B1328,"&lt;&gt;"&amp;$B1328,$A$2:$A1328,$A1328)&amp;":"&amp;COUNTIFS($L$2:$L1328,"Tor",$B$2:$B1328,$B1328,$A$2:$A1328,$A1328)+COUNTIFS($L$2:$L1328,"ET",$B$2:$B1328,$B1328,$A$2:$A1328,$A1328)),""),"")</f>
        <v/>
      </c>
      <c r="J1328" s="18" t="str">
        <f>_xlfn.IFNA(IF(VLOOKUP($A1328,Spiele!$A$2:$D$16,3,FALSE)=$B1328,(COUNTIFS($L$1:$L1327,"Tor",$B$1:$B1327,$B1328,$A$1:$A1327,$A1328)+COUNTIFS($L$1:$L1327,"ET",$B$1:$B1327,$B1328,$A$1:$A1327,$A1328))-(COUNTIFS($L$1:$L1327,"Tor",$B$1:$B1327,"&lt;&gt;"&amp;$B1328,$A$1:$A1327,$A1328)+COUNTIFS($L$1:$L1327,"ET",$B$1:$B1327,"&lt;&gt;"&amp;$B1328,$A$1:$A1327,$A1328)),(COUNTIFS($L$1:$L1327,"Tor",$B$1:$B1327,$B1328,$A$1:$A1327,$A1328)+COUNTIFS($L$1:$L1327,"ET",$B$1:$B1327,$B1328,$A$1:$A1327,$A1328))-(COUNTIFS($L$1:$L1327,"Tor",$B$1:$B1327,"&lt;&gt;"&amp;$B1328,$A$1:$A1327,$A1328)+COUNTIFS($L$1:$L1327,"ET",$B$1:$B1327,"&lt;&gt;"&amp;$B1328,$A$1:$A1327,$A1328))),"")</f>
        <v/>
      </c>
      <c r="O1328" s="17"/>
      <c r="AC1328" s="14"/>
      <c r="AD1328" s="14"/>
      <c r="AE1328" s="18"/>
      <c r="AH1328" s="19">
        <f t="shared" si="82"/>
        <v>0</v>
      </c>
      <c r="AI1328" s="19">
        <f t="shared" si="83"/>
        <v>180</v>
      </c>
      <c r="AM1328" s="19">
        <f>IF(Abschlüsse[[#This Row],[Ergeb]]="ET","",SQRT(($AF1328-$AK1328)^2+($AG1328-$AL1328)^2))</f>
        <v>0</v>
      </c>
      <c r="AO1328" s="13"/>
      <c r="AP1328" s="13"/>
      <c r="AQ1328" s="19" t="str">
        <f t="shared" si="84"/>
        <v/>
      </c>
      <c r="AU1328" s="19" t="str">
        <f t="shared" si="85"/>
        <v/>
      </c>
    </row>
    <row r="1329" spans="3:47" ht="25.05" customHeight="1">
      <c r="C1329" s="17" t="str">
        <f>IF($A1329="","",IF(VLOOKUP($A1329,Spiele!$A$2:$D$16,3,FALSE)=$B1329,"H","G"))</f>
        <v/>
      </c>
      <c r="D1329" s="17" t="str">
        <f>IF($B1329="","",IF(VLOOKUP($A1329,Spiele!$A$2:$F$16,3,FALSE)=$B1329,VLOOKUP($A1329,Spiele!$A$2:$F$16,4,FALSE),VLOOKUP($A1329,Spiele!$A$2:$F$16,3,FALSE)))</f>
        <v/>
      </c>
      <c r="E1329" s="18">
        <f>IF(Abschlüsse[[#This Row],[Ergeb]]="ET",0,COUNTIFS($A$2:$A1329,$A1329,$B$2:$B1329,$B1329,$L$2:$L1329,"&lt;&gt;ET"))</f>
        <v>0</v>
      </c>
      <c r="F1329" s="11"/>
      <c r="G1329" s="12"/>
      <c r="H1329" s="18">
        <f>COUNTIFS('Rote Karten'!$A$2:$A$4,$A1329,'Rote Karten'!$D$2:$D$4,"&lt;&gt;"&amp;$B1329,'Rote Karten'!$B$2:$B$4,"&lt;"&amp;$F1329,'Rote Karten'!$C$2:$C$4,"&lt;="&amp;$G1329)-COUNTIFS('Rote Karten'!$A$2:$A$4,$A1329,'Rote Karten'!$D$2:$D$4,$B1329,'Rote Karten'!$B$2:$B$4,"&lt;"&amp;$F1329,'Rote Karten'!$C$2:$C$4,"&lt;="&amp;$G1329)</f>
        <v>0</v>
      </c>
      <c r="I1329" s="17" t="str">
        <f>IF(OR($L1329="Tor",$L1329="ET"),_xlfn.IFNA(IF(VLOOKUP($A1329,Spiele!$A$2:$C$16,3,FALSE)=$B1329,COUNTIFS($L$2:$L1329,"Tor",$B$2:$B1329,$B1329,$A$2:$A1329,$A1329)+COUNTIFS($L$2:$L1329,"ET",$B$2:$B1329,$B1329,$A$2:$A1329,$A1329)&amp;":"&amp;COUNTIFS($L$2:$L1329,"Tor",$B$2:$B1329,"&lt;&gt;"&amp;$B1329,$A$2:$A1329,$A1329)+COUNTIFS($L$2:$L1329,"ET",$B$2:$B1329,"&lt;&gt;"&amp;$B1329,$A$2:$A1329,$A1329),COUNTIFS($L$2:$L1329,"Tor",$B$2:$B1329,"&lt;&gt;"&amp;$B1329,$A$2:$A1329,$A1329)+COUNTIFS($L$2:$L1329,"ET",$B$2:$B1329,"&lt;&gt;"&amp;$B1329,$A$2:$A1329,$A1329)&amp;":"&amp;COUNTIFS($L$2:$L1329,"Tor",$B$2:$B1329,$B1329,$A$2:$A1329,$A1329)+COUNTIFS($L$2:$L1329,"ET",$B$2:$B1329,$B1329,$A$2:$A1329,$A1329)),""),"")</f>
        <v/>
      </c>
      <c r="J1329" s="18" t="str">
        <f>_xlfn.IFNA(IF(VLOOKUP($A1329,Spiele!$A$2:$D$16,3,FALSE)=$B1329,(COUNTIFS($L$1:$L1328,"Tor",$B$1:$B1328,$B1329,$A$1:$A1328,$A1329)+COUNTIFS($L$1:$L1328,"ET",$B$1:$B1328,$B1329,$A$1:$A1328,$A1329))-(COUNTIFS($L$1:$L1328,"Tor",$B$1:$B1328,"&lt;&gt;"&amp;$B1329,$A$1:$A1328,$A1329)+COUNTIFS($L$1:$L1328,"ET",$B$1:$B1328,"&lt;&gt;"&amp;$B1329,$A$1:$A1328,$A1329)),(COUNTIFS($L$1:$L1328,"Tor",$B$1:$B1328,$B1329,$A$1:$A1328,$A1329)+COUNTIFS($L$1:$L1328,"ET",$B$1:$B1328,$B1329,$A$1:$A1328,$A1329))-(COUNTIFS($L$1:$L1328,"Tor",$B$1:$B1328,"&lt;&gt;"&amp;$B1329,$A$1:$A1328,$A1329)+COUNTIFS($L$1:$L1328,"ET",$B$1:$B1328,"&lt;&gt;"&amp;$B1329,$A$1:$A1328,$A1329))),"")</f>
        <v/>
      </c>
      <c r="O1329" s="17"/>
      <c r="AC1329" s="14"/>
      <c r="AD1329" s="14"/>
      <c r="AE1329" s="18"/>
      <c r="AH1329" s="19">
        <f t="shared" si="82"/>
        <v>0</v>
      </c>
      <c r="AI1329" s="19">
        <f t="shared" si="83"/>
        <v>180</v>
      </c>
      <c r="AM1329" s="19">
        <f>IF(Abschlüsse[[#This Row],[Ergeb]]="ET","",SQRT(($AF1329-$AK1329)^2+($AG1329-$AL1329)^2))</f>
        <v>0</v>
      </c>
      <c r="AO1329" s="13"/>
      <c r="AP1329" s="13"/>
      <c r="AQ1329" s="19" t="str">
        <f t="shared" si="84"/>
        <v/>
      </c>
      <c r="AU1329" s="19" t="str">
        <f t="shared" si="85"/>
        <v/>
      </c>
    </row>
    <row r="1330" spans="3:47" ht="25.05" customHeight="1">
      <c r="C1330" s="17" t="str">
        <f>IF($A1330="","",IF(VLOOKUP($A1330,Spiele!$A$2:$D$16,3,FALSE)=$B1330,"H","G"))</f>
        <v/>
      </c>
      <c r="D1330" s="17" t="str">
        <f>IF($B1330="","",IF(VLOOKUP($A1330,Spiele!$A$2:$F$16,3,FALSE)=$B1330,VLOOKUP($A1330,Spiele!$A$2:$F$16,4,FALSE),VLOOKUP($A1330,Spiele!$A$2:$F$16,3,FALSE)))</f>
        <v/>
      </c>
      <c r="E1330" s="18">
        <f>IF(Abschlüsse[[#This Row],[Ergeb]]="ET",0,COUNTIFS($A$2:$A1330,$A1330,$B$2:$B1330,$B1330,$L$2:$L1330,"&lt;&gt;ET"))</f>
        <v>0</v>
      </c>
      <c r="F1330" s="11"/>
      <c r="G1330" s="12"/>
      <c r="H1330" s="18">
        <f>COUNTIFS('Rote Karten'!$A$2:$A$4,$A1330,'Rote Karten'!$D$2:$D$4,"&lt;&gt;"&amp;$B1330,'Rote Karten'!$B$2:$B$4,"&lt;"&amp;$F1330,'Rote Karten'!$C$2:$C$4,"&lt;="&amp;$G1330)-COUNTIFS('Rote Karten'!$A$2:$A$4,$A1330,'Rote Karten'!$D$2:$D$4,$B1330,'Rote Karten'!$B$2:$B$4,"&lt;"&amp;$F1330,'Rote Karten'!$C$2:$C$4,"&lt;="&amp;$G1330)</f>
        <v>0</v>
      </c>
      <c r="I1330" s="17" t="str">
        <f>IF(OR($L1330="Tor",$L1330="ET"),_xlfn.IFNA(IF(VLOOKUP($A1330,Spiele!$A$2:$C$16,3,FALSE)=$B1330,COUNTIFS($L$2:$L1330,"Tor",$B$2:$B1330,$B1330,$A$2:$A1330,$A1330)+COUNTIFS($L$2:$L1330,"ET",$B$2:$B1330,$B1330,$A$2:$A1330,$A1330)&amp;":"&amp;COUNTIFS($L$2:$L1330,"Tor",$B$2:$B1330,"&lt;&gt;"&amp;$B1330,$A$2:$A1330,$A1330)+COUNTIFS($L$2:$L1330,"ET",$B$2:$B1330,"&lt;&gt;"&amp;$B1330,$A$2:$A1330,$A1330),COUNTIFS($L$2:$L1330,"Tor",$B$2:$B1330,"&lt;&gt;"&amp;$B1330,$A$2:$A1330,$A1330)+COUNTIFS($L$2:$L1330,"ET",$B$2:$B1330,"&lt;&gt;"&amp;$B1330,$A$2:$A1330,$A1330)&amp;":"&amp;COUNTIFS($L$2:$L1330,"Tor",$B$2:$B1330,$B1330,$A$2:$A1330,$A1330)+COUNTIFS($L$2:$L1330,"ET",$B$2:$B1330,$B1330,$A$2:$A1330,$A1330)),""),"")</f>
        <v/>
      </c>
      <c r="J1330" s="18" t="str">
        <f>_xlfn.IFNA(IF(VLOOKUP($A1330,Spiele!$A$2:$D$16,3,FALSE)=$B1330,(COUNTIFS($L$1:$L1329,"Tor",$B$1:$B1329,$B1330,$A$1:$A1329,$A1330)+COUNTIFS($L$1:$L1329,"ET",$B$1:$B1329,$B1330,$A$1:$A1329,$A1330))-(COUNTIFS($L$1:$L1329,"Tor",$B$1:$B1329,"&lt;&gt;"&amp;$B1330,$A$1:$A1329,$A1330)+COUNTIFS($L$1:$L1329,"ET",$B$1:$B1329,"&lt;&gt;"&amp;$B1330,$A$1:$A1329,$A1330)),(COUNTIFS($L$1:$L1329,"Tor",$B$1:$B1329,$B1330,$A$1:$A1329,$A1330)+COUNTIFS($L$1:$L1329,"ET",$B$1:$B1329,$B1330,$A$1:$A1329,$A1330))-(COUNTIFS($L$1:$L1329,"Tor",$B$1:$B1329,"&lt;&gt;"&amp;$B1330,$A$1:$A1329,$A1330)+COUNTIFS($L$1:$L1329,"ET",$B$1:$B1329,"&lt;&gt;"&amp;$B1330,$A$1:$A1329,$A1330))),"")</f>
        <v/>
      </c>
      <c r="O1330" s="17"/>
      <c r="AC1330" s="14"/>
      <c r="AD1330" s="14"/>
      <c r="AE1330" s="18"/>
      <c r="AH1330" s="19">
        <f t="shared" si="82"/>
        <v>0</v>
      </c>
      <c r="AI1330" s="19">
        <f t="shared" si="83"/>
        <v>180</v>
      </c>
      <c r="AM1330" s="19">
        <f>IF(Abschlüsse[[#This Row],[Ergeb]]="ET","",SQRT(($AF1330-$AK1330)^2+($AG1330-$AL1330)^2))</f>
        <v>0</v>
      </c>
      <c r="AO1330" s="13"/>
      <c r="AP1330" s="13"/>
      <c r="AQ1330" s="19" t="str">
        <f t="shared" si="84"/>
        <v/>
      </c>
      <c r="AU1330" s="19" t="str">
        <f t="shared" si="85"/>
        <v/>
      </c>
    </row>
    <row r="1331" spans="3:47" ht="25.05" customHeight="1">
      <c r="C1331" s="17" t="str">
        <f>IF($A1331="","",IF(VLOOKUP($A1331,Spiele!$A$2:$D$16,3,FALSE)=$B1331,"H","G"))</f>
        <v/>
      </c>
      <c r="D1331" s="17" t="str">
        <f>IF($B1331="","",IF(VLOOKUP($A1331,Spiele!$A$2:$F$16,3,FALSE)=$B1331,VLOOKUP($A1331,Spiele!$A$2:$F$16,4,FALSE),VLOOKUP($A1331,Spiele!$A$2:$F$16,3,FALSE)))</f>
        <v/>
      </c>
      <c r="E1331" s="18">
        <f>IF(Abschlüsse[[#This Row],[Ergeb]]="ET",0,COUNTIFS($A$2:$A1331,$A1331,$B$2:$B1331,$B1331,$L$2:$L1331,"&lt;&gt;ET"))</f>
        <v>0</v>
      </c>
      <c r="F1331" s="11"/>
      <c r="G1331" s="12"/>
      <c r="H1331" s="18">
        <f>COUNTIFS('Rote Karten'!$A$2:$A$4,$A1331,'Rote Karten'!$D$2:$D$4,"&lt;&gt;"&amp;$B1331,'Rote Karten'!$B$2:$B$4,"&lt;"&amp;$F1331,'Rote Karten'!$C$2:$C$4,"&lt;="&amp;$G1331)-COUNTIFS('Rote Karten'!$A$2:$A$4,$A1331,'Rote Karten'!$D$2:$D$4,$B1331,'Rote Karten'!$B$2:$B$4,"&lt;"&amp;$F1331,'Rote Karten'!$C$2:$C$4,"&lt;="&amp;$G1331)</f>
        <v>0</v>
      </c>
      <c r="I1331" s="17" t="str">
        <f>IF(OR($L1331="Tor",$L1331="ET"),_xlfn.IFNA(IF(VLOOKUP($A1331,Spiele!$A$2:$C$16,3,FALSE)=$B1331,COUNTIFS($L$2:$L1331,"Tor",$B$2:$B1331,$B1331,$A$2:$A1331,$A1331)+COUNTIFS($L$2:$L1331,"ET",$B$2:$B1331,$B1331,$A$2:$A1331,$A1331)&amp;":"&amp;COUNTIFS($L$2:$L1331,"Tor",$B$2:$B1331,"&lt;&gt;"&amp;$B1331,$A$2:$A1331,$A1331)+COUNTIFS($L$2:$L1331,"ET",$B$2:$B1331,"&lt;&gt;"&amp;$B1331,$A$2:$A1331,$A1331),COUNTIFS($L$2:$L1331,"Tor",$B$2:$B1331,"&lt;&gt;"&amp;$B1331,$A$2:$A1331,$A1331)+COUNTIFS($L$2:$L1331,"ET",$B$2:$B1331,"&lt;&gt;"&amp;$B1331,$A$2:$A1331,$A1331)&amp;":"&amp;COUNTIFS($L$2:$L1331,"Tor",$B$2:$B1331,$B1331,$A$2:$A1331,$A1331)+COUNTIFS($L$2:$L1331,"ET",$B$2:$B1331,$B1331,$A$2:$A1331,$A1331)),""),"")</f>
        <v/>
      </c>
      <c r="J1331" s="18" t="str">
        <f>_xlfn.IFNA(IF(VLOOKUP($A1331,Spiele!$A$2:$D$16,3,FALSE)=$B1331,(COUNTIFS($L$1:$L1330,"Tor",$B$1:$B1330,$B1331,$A$1:$A1330,$A1331)+COUNTIFS($L$1:$L1330,"ET",$B$1:$B1330,$B1331,$A$1:$A1330,$A1331))-(COUNTIFS($L$1:$L1330,"Tor",$B$1:$B1330,"&lt;&gt;"&amp;$B1331,$A$1:$A1330,$A1331)+COUNTIFS($L$1:$L1330,"ET",$B$1:$B1330,"&lt;&gt;"&amp;$B1331,$A$1:$A1330,$A1331)),(COUNTIFS($L$1:$L1330,"Tor",$B$1:$B1330,$B1331,$A$1:$A1330,$A1331)+COUNTIFS($L$1:$L1330,"ET",$B$1:$B1330,$B1331,$A$1:$A1330,$A1331))-(COUNTIFS($L$1:$L1330,"Tor",$B$1:$B1330,"&lt;&gt;"&amp;$B1331,$A$1:$A1330,$A1331)+COUNTIFS($L$1:$L1330,"ET",$B$1:$B1330,"&lt;&gt;"&amp;$B1331,$A$1:$A1330,$A1331))),"")</f>
        <v/>
      </c>
      <c r="O1331" s="17"/>
      <c r="AC1331" s="14"/>
      <c r="AD1331" s="14"/>
      <c r="AE1331" s="18"/>
      <c r="AH1331" s="19">
        <f t="shared" si="82"/>
        <v>0</v>
      </c>
      <c r="AI1331" s="19">
        <f t="shared" si="83"/>
        <v>180</v>
      </c>
      <c r="AM1331" s="19">
        <f>IF(Abschlüsse[[#This Row],[Ergeb]]="ET","",SQRT(($AF1331-$AK1331)^2+($AG1331-$AL1331)^2))</f>
        <v>0</v>
      </c>
      <c r="AO1331" s="13"/>
      <c r="AP1331" s="13"/>
      <c r="AQ1331" s="19" t="str">
        <f t="shared" si="84"/>
        <v/>
      </c>
      <c r="AU1331" s="19" t="str">
        <f t="shared" si="85"/>
        <v/>
      </c>
    </row>
    <row r="1332" spans="3:47" ht="25.05" customHeight="1">
      <c r="C1332" s="17" t="str">
        <f>IF($A1332="","",IF(VLOOKUP($A1332,Spiele!$A$2:$D$16,3,FALSE)=$B1332,"H","G"))</f>
        <v/>
      </c>
      <c r="D1332" s="17" t="str">
        <f>IF($B1332="","",IF(VLOOKUP($A1332,Spiele!$A$2:$F$16,3,FALSE)=$B1332,VLOOKUP($A1332,Spiele!$A$2:$F$16,4,FALSE),VLOOKUP($A1332,Spiele!$A$2:$F$16,3,FALSE)))</f>
        <v/>
      </c>
      <c r="E1332" s="18">
        <f>IF(Abschlüsse[[#This Row],[Ergeb]]="ET",0,COUNTIFS($A$2:$A1332,$A1332,$B$2:$B1332,$B1332,$L$2:$L1332,"&lt;&gt;ET"))</f>
        <v>0</v>
      </c>
      <c r="F1332" s="11"/>
      <c r="G1332" s="12"/>
      <c r="H1332" s="18">
        <f>COUNTIFS('Rote Karten'!$A$2:$A$4,$A1332,'Rote Karten'!$D$2:$D$4,"&lt;&gt;"&amp;$B1332,'Rote Karten'!$B$2:$B$4,"&lt;"&amp;$F1332,'Rote Karten'!$C$2:$C$4,"&lt;="&amp;$G1332)-COUNTIFS('Rote Karten'!$A$2:$A$4,$A1332,'Rote Karten'!$D$2:$D$4,$B1332,'Rote Karten'!$B$2:$B$4,"&lt;"&amp;$F1332,'Rote Karten'!$C$2:$C$4,"&lt;="&amp;$G1332)</f>
        <v>0</v>
      </c>
      <c r="I1332" s="17" t="str">
        <f>IF(OR($L1332="Tor",$L1332="ET"),_xlfn.IFNA(IF(VLOOKUP($A1332,Spiele!$A$2:$C$16,3,FALSE)=$B1332,COUNTIFS($L$2:$L1332,"Tor",$B$2:$B1332,$B1332,$A$2:$A1332,$A1332)+COUNTIFS($L$2:$L1332,"ET",$B$2:$B1332,$B1332,$A$2:$A1332,$A1332)&amp;":"&amp;COUNTIFS($L$2:$L1332,"Tor",$B$2:$B1332,"&lt;&gt;"&amp;$B1332,$A$2:$A1332,$A1332)+COUNTIFS($L$2:$L1332,"ET",$B$2:$B1332,"&lt;&gt;"&amp;$B1332,$A$2:$A1332,$A1332),COUNTIFS($L$2:$L1332,"Tor",$B$2:$B1332,"&lt;&gt;"&amp;$B1332,$A$2:$A1332,$A1332)+COUNTIFS($L$2:$L1332,"ET",$B$2:$B1332,"&lt;&gt;"&amp;$B1332,$A$2:$A1332,$A1332)&amp;":"&amp;COUNTIFS($L$2:$L1332,"Tor",$B$2:$B1332,$B1332,$A$2:$A1332,$A1332)+COUNTIFS($L$2:$L1332,"ET",$B$2:$B1332,$B1332,$A$2:$A1332,$A1332)),""),"")</f>
        <v/>
      </c>
      <c r="J1332" s="18" t="str">
        <f>_xlfn.IFNA(IF(VLOOKUP($A1332,Spiele!$A$2:$D$16,3,FALSE)=$B1332,(COUNTIFS($L$1:$L1331,"Tor",$B$1:$B1331,$B1332,$A$1:$A1331,$A1332)+COUNTIFS($L$1:$L1331,"ET",$B$1:$B1331,$B1332,$A$1:$A1331,$A1332))-(COUNTIFS($L$1:$L1331,"Tor",$B$1:$B1331,"&lt;&gt;"&amp;$B1332,$A$1:$A1331,$A1332)+COUNTIFS($L$1:$L1331,"ET",$B$1:$B1331,"&lt;&gt;"&amp;$B1332,$A$1:$A1331,$A1332)),(COUNTIFS($L$1:$L1331,"Tor",$B$1:$B1331,$B1332,$A$1:$A1331,$A1332)+COUNTIFS($L$1:$L1331,"ET",$B$1:$B1331,$B1332,$A$1:$A1331,$A1332))-(COUNTIFS($L$1:$L1331,"Tor",$B$1:$B1331,"&lt;&gt;"&amp;$B1332,$A$1:$A1331,$A1332)+COUNTIFS($L$1:$L1331,"ET",$B$1:$B1331,"&lt;&gt;"&amp;$B1332,$A$1:$A1331,$A1332))),"")</f>
        <v/>
      </c>
      <c r="O1332" s="17"/>
      <c r="AC1332" s="14"/>
      <c r="AD1332" s="14"/>
      <c r="AE1332" s="18"/>
      <c r="AH1332" s="19">
        <f t="shared" si="82"/>
        <v>0</v>
      </c>
      <c r="AI1332" s="19">
        <f t="shared" si="83"/>
        <v>180</v>
      </c>
      <c r="AM1332" s="19">
        <f>IF(Abschlüsse[[#This Row],[Ergeb]]="ET","",SQRT(($AF1332-$AK1332)^2+($AG1332-$AL1332)^2))</f>
        <v>0</v>
      </c>
      <c r="AO1332" s="13"/>
      <c r="AP1332" s="13"/>
      <c r="AQ1332" s="19" t="str">
        <f t="shared" si="84"/>
        <v/>
      </c>
      <c r="AU1332" s="19" t="str">
        <f t="shared" si="85"/>
        <v/>
      </c>
    </row>
    <row r="1333" spans="3:47" ht="25.05" customHeight="1">
      <c r="C1333" s="17" t="str">
        <f>IF($A1333="","",IF(VLOOKUP($A1333,Spiele!$A$2:$D$16,3,FALSE)=$B1333,"H","G"))</f>
        <v/>
      </c>
      <c r="D1333" s="17" t="str">
        <f>IF($B1333="","",IF(VLOOKUP($A1333,Spiele!$A$2:$F$16,3,FALSE)=$B1333,VLOOKUP($A1333,Spiele!$A$2:$F$16,4,FALSE),VLOOKUP($A1333,Spiele!$A$2:$F$16,3,FALSE)))</f>
        <v/>
      </c>
      <c r="E1333" s="18">
        <f>IF(Abschlüsse[[#This Row],[Ergeb]]="ET",0,COUNTIFS($A$2:$A1333,$A1333,$B$2:$B1333,$B1333,$L$2:$L1333,"&lt;&gt;ET"))</f>
        <v>0</v>
      </c>
      <c r="F1333" s="11"/>
      <c r="G1333" s="12"/>
      <c r="H1333" s="18">
        <f>COUNTIFS('Rote Karten'!$A$2:$A$4,$A1333,'Rote Karten'!$D$2:$D$4,"&lt;&gt;"&amp;$B1333,'Rote Karten'!$B$2:$B$4,"&lt;"&amp;$F1333,'Rote Karten'!$C$2:$C$4,"&lt;="&amp;$G1333)-COUNTIFS('Rote Karten'!$A$2:$A$4,$A1333,'Rote Karten'!$D$2:$D$4,$B1333,'Rote Karten'!$B$2:$B$4,"&lt;"&amp;$F1333,'Rote Karten'!$C$2:$C$4,"&lt;="&amp;$G1333)</f>
        <v>0</v>
      </c>
      <c r="I1333" s="17" t="str">
        <f>IF(OR($L1333="Tor",$L1333="ET"),_xlfn.IFNA(IF(VLOOKUP($A1333,Spiele!$A$2:$C$16,3,FALSE)=$B1333,COUNTIFS($L$2:$L1333,"Tor",$B$2:$B1333,$B1333,$A$2:$A1333,$A1333)+COUNTIFS($L$2:$L1333,"ET",$B$2:$B1333,$B1333,$A$2:$A1333,$A1333)&amp;":"&amp;COUNTIFS($L$2:$L1333,"Tor",$B$2:$B1333,"&lt;&gt;"&amp;$B1333,$A$2:$A1333,$A1333)+COUNTIFS($L$2:$L1333,"ET",$B$2:$B1333,"&lt;&gt;"&amp;$B1333,$A$2:$A1333,$A1333),COUNTIFS($L$2:$L1333,"Tor",$B$2:$B1333,"&lt;&gt;"&amp;$B1333,$A$2:$A1333,$A1333)+COUNTIFS($L$2:$L1333,"ET",$B$2:$B1333,"&lt;&gt;"&amp;$B1333,$A$2:$A1333,$A1333)&amp;":"&amp;COUNTIFS($L$2:$L1333,"Tor",$B$2:$B1333,$B1333,$A$2:$A1333,$A1333)+COUNTIFS($L$2:$L1333,"ET",$B$2:$B1333,$B1333,$A$2:$A1333,$A1333)),""),"")</f>
        <v/>
      </c>
      <c r="J1333" s="18" t="str">
        <f>_xlfn.IFNA(IF(VLOOKUP($A1333,Spiele!$A$2:$D$16,3,FALSE)=$B1333,(COUNTIFS($L$1:$L1332,"Tor",$B$1:$B1332,$B1333,$A$1:$A1332,$A1333)+COUNTIFS($L$1:$L1332,"ET",$B$1:$B1332,$B1333,$A$1:$A1332,$A1333))-(COUNTIFS($L$1:$L1332,"Tor",$B$1:$B1332,"&lt;&gt;"&amp;$B1333,$A$1:$A1332,$A1333)+COUNTIFS($L$1:$L1332,"ET",$B$1:$B1332,"&lt;&gt;"&amp;$B1333,$A$1:$A1332,$A1333)),(COUNTIFS($L$1:$L1332,"Tor",$B$1:$B1332,$B1333,$A$1:$A1332,$A1333)+COUNTIFS($L$1:$L1332,"ET",$B$1:$B1332,$B1333,$A$1:$A1332,$A1333))-(COUNTIFS($L$1:$L1332,"Tor",$B$1:$B1332,"&lt;&gt;"&amp;$B1333,$A$1:$A1332,$A1333)+COUNTIFS($L$1:$L1332,"ET",$B$1:$B1332,"&lt;&gt;"&amp;$B1333,$A$1:$A1332,$A1333))),"")</f>
        <v/>
      </c>
      <c r="O1333" s="17"/>
      <c r="AC1333" s="14"/>
      <c r="AD1333" s="14"/>
      <c r="AE1333" s="18"/>
      <c r="AH1333" s="19">
        <f t="shared" si="82"/>
        <v>0</v>
      </c>
      <c r="AI1333" s="19">
        <f t="shared" si="83"/>
        <v>180</v>
      </c>
      <c r="AM1333" s="19">
        <f>IF(Abschlüsse[[#This Row],[Ergeb]]="ET","",SQRT(($AF1333-$AK1333)^2+($AG1333-$AL1333)^2))</f>
        <v>0</v>
      </c>
      <c r="AO1333" s="13"/>
      <c r="AP1333" s="13"/>
      <c r="AQ1333" s="19" t="str">
        <f t="shared" si="84"/>
        <v/>
      </c>
      <c r="AU1333" s="19" t="str">
        <f t="shared" si="85"/>
        <v/>
      </c>
    </row>
    <row r="1334" spans="3:47" ht="25.05" customHeight="1">
      <c r="C1334" s="17" t="str">
        <f>IF($A1334="","",IF(VLOOKUP($A1334,Spiele!$A$2:$D$16,3,FALSE)=$B1334,"H","G"))</f>
        <v/>
      </c>
      <c r="D1334" s="17" t="str">
        <f>IF($B1334="","",IF(VLOOKUP($A1334,Spiele!$A$2:$F$16,3,FALSE)=$B1334,VLOOKUP($A1334,Spiele!$A$2:$F$16,4,FALSE),VLOOKUP($A1334,Spiele!$A$2:$F$16,3,FALSE)))</f>
        <v/>
      </c>
      <c r="E1334" s="18">
        <f>IF(Abschlüsse[[#This Row],[Ergeb]]="ET",0,COUNTIFS($A$2:$A1334,$A1334,$B$2:$B1334,$B1334,$L$2:$L1334,"&lt;&gt;ET"))</f>
        <v>0</v>
      </c>
      <c r="F1334" s="11"/>
      <c r="G1334" s="12"/>
      <c r="H1334" s="18">
        <f>COUNTIFS('Rote Karten'!$A$2:$A$4,$A1334,'Rote Karten'!$D$2:$D$4,"&lt;&gt;"&amp;$B1334,'Rote Karten'!$B$2:$B$4,"&lt;"&amp;$F1334,'Rote Karten'!$C$2:$C$4,"&lt;="&amp;$G1334)-COUNTIFS('Rote Karten'!$A$2:$A$4,$A1334,'Rote Karten'!$D$2:$D$4,$B1334,'Rote Karten'!$B$2:$B$4,"&lt;"&amp;$F1334,'Rote Karten'!$C$2:$C$4,"&lt;="&amp;$G1334)</f>
        <v>0</v>
      </c>
      <c r="I1334" s="17" t="str">
        <f>IF(OR($L1334="Tor",$L1334="ET"),_xlfn.IFNA(IF(VLOOKUP($A1334,Spiele!$A$2:$C$16,3,FALSE)=$B1334,COUNTIFS($L$2:$L1334,"Tor",$B$2:$B1334,$B1334,$A$2:$A1334,$A1334)+COUNTIFS($L$2:$L1334,"ET",$B$2:$B1334,$B1334,$A$2:$A1334,$A1334)&amp;":"&amp;COUNTIFS($L$2:$L1334,"Tor",$B$2:$B1334,"&lt;&gt;"&amp;$B1334,$A$2:$A1334,$A1334)+COUNTIFS($L$2:$L1334,"ET",$B$2:$B1334,"&lt;&gt;"&amp;$B1334,$A$2:$A1334,$A1334),COUNTIFS($L$2:$L1334,"Tor",$B$2:$B1334,"&lt;&gt;"&amp;$B1334,$A$2:$A1334,$A1334)+COUNTIFS($L$2:$L1334,"ET",$B$2:$B1334,"&lt;&gt;"&amp;$B1334,$A$2:$A1334,$A1334)&amp;":"&amp;COUNTIFS($L$2:$L1334,"Tor",$B$2:$B1334,$B1334,$A$2:$A1334,$A1334)+COUNTIFS($L$2:$L1334,"ET",$B$2:$B1334,$B1334,$A$2:$A1334,$A1334)),""),"")</f>
        <v/>
      </c>
      <c r="J1334" s="18" t="str">
        <f>_xlfn.IFNA(IF(VLOOKUP($A1334,Spiele!$A$2:$D$16,3,FALSE)=$B1334,(COUNTIFS($L$1:$L1333,"Tor",$B$1:$B1333,$B1334,$A$1:$A1333,$A1334)+COUNTIFS($L$1:$L1333,"ET",$B$1:$B1333,$B1334,$A$1:$A1333,$A1334))-(COUNTIFS($L$1:$L1333,"Tor",$B$1:$B1333,"&lt;&gt;"&amp;$B1334,$A$1:$A1333,$A1334)+COUNTIFS($L$1:$L1333,"ET",$B$1:$B1333,"&lt;&gt;"&amp;$B1334,$A$1:$A1333,$A1334)),(COUNTIFS($L$1:$L1333,"Tor",$B$1:$B1333,$B1334,$A$1:$A1333,$A1334)+COUNTIFS($L$1:$L1333,"ET",$B$1:$B1333,$B1334,$A$1:$A1333,$A1334))-(COUNTIFS($L$1:$L1333,"Tor",$B$1:$B1333,"&lt;&gt;"&amp;$B1334,$A$1:$A1333,$A1334)+COUNTIFS($L$1:$L1333,"ET",$B$1:$B1333,"&lt;&gt;"&amp;$B1334,$A$1:$A1333,$A1334))),"")</f>
        <v/>
      </c>
      <c r="O1334" s="17"/>
      <c r="AC1334" s="14"/>
      <c r="AD1334" s="14"/>
      <c r="AE1334" s="18"/>
      <c r="AH1334" s="19">
        <f t="shared" si="82"/>
        <v>0</v>
      </c>
      <c r="AI1334" s="19">
        <f t="shared" si="83"/>
        <v>180</v>
      </c>
      <c r="AM1334" s="19">
        <f>IF(Abschlüsse[[#This Row],[Ergeb]]="ET","",SQRT(($AF1334-$AK1334)^2+($AG1334-$AL1334)^2))</f>
        <v>0</v>
      </c>
      <c r="AO1334" s="13"/>
      <c r="AP1334" s="13"/>
      <c r="AQ1334" s="19" t="str">
        <f t="shared" si="84"/>
        <v/>
      </c>
      <c r="AU1334" s="19" t="str">
        <f t="shared" si="85"/>
        <v/>
      </c>
    </row>
    <row r="1335" spans="3:47" ht="25.05" customHeight="1">
      <c r="C1335" s="17" t="str">
        <f>IF($A1335="","",IF(VLOOKUP($A1335,Spiele!$A$2:$D$16,3,FALSE)=$B1335,"H","G"))</f>
        <v/>
      </c>
      <c r="D1335" s="17" t="str">
        <f>IF($B1335="","",IF(VLOOKUP($A1335,Spiele!$A$2:$F$16,3,FALSE)=$B1335,VLOOKUP($A1335,Spiele!$A$2:$F$16,4,FALSE),VLOOKUP($A1335,Spiele!$A$2:$F$16,3,FALSE)))</f>
        <v/>
      </c>
      <c r="E1335" s="18">
        <f>IF(Abschlüsse[[#This Row],[Ergeb]]="ET",0,COUNTIFS($A$2:$A1335,$A1335,$B$2:$B1335,$B1335,$L$2:$L1335,"&lt;&gt;ET"))</f>
        <v>0</v>
      </c>
      <c r="F1335" s="11"/>
      <c r="G1335" s="12"/>
      <c r="H1335" s="18">
        <f>COUNTIFS('Rote Karten'!$A$2:$A$4,$A1335,'Rote Karten'!$D$2:$D$4,"&lt;&gt;"&amp;$B1335,'Rote Karten'!$B$2:$B$4,"&lt;"&amp;$F1335,'Rote Karten'!$C$2:$C$4,"&lt;="&amp;$G1335)-COUNTIFS('Rote Karten'!$A$2:$A$4,$A1335,'Rote Karten'!$D$2:$D$4,$B1335,'Rote Karten'!$B$2:$B$4,"&lt;"&amp;$F1335,'Rote Karten'!$C$2:$C$4,"&lt;="&amp;$G1335)</f>
        <v>0</v>
      </c>
      <c r="I1335" s="17" t="str">
        <f>IF(OR($L1335="Tor",$L1335="ET"),_xlfn.IFNA(IF(VLOOKUP($A1335,Spiele!$A$2:$C$16,3,FALSE)=$B1335,COUNTIFS($L$2:$L1335,"Tor",$B$2:$B1335,$B1335,$A$2:$A1335,$A1335)+COUNTIFS($L$2:$L1335,"ET",$B$2:$B1335,$B1335,$A$2:$A1335,$A1335)&amp;":"&amp;COUNTIFS($L$2:$L1335,"Tor",$B$2:$B1335,"&lt;&gt;"&amp;$B1335,$A$2:$A1335,$A1335)+COUNTIFS($L$2:$L1335,"ET",$B$2:$B1335,"&lt;&gt;"&amp;$B1335,$A$2:$A1335,$A1335),COUNTIFS($L$2:$L1335,"Tor",$B$2:$B1335,"&lt;&gt;"&amp;$B1335,$A$2:$A1335,$A1335)+COUNTIFS($L$2:$L1335,"ET",$B$2:$B1335,"&lt;&gt;"&amp;$B1335,$A$2:$A1335,$A1335)&amp;":"&amp;COUNTIFS($L$2:$L1335,"Tor",$B$2:$B1335,$B1335,$A$2:$A1335,$A1335)+COUNTIFS($L$2:$L1335,"ET",$B$2:$B1335,$B1335,$A$2:$A1335,$A1335)),""),"")</f>
        <v/>
      </c>
      <c r="J1335" s="18" t="str">
        <f>_xlfn.IFNA(IF(VLOOKUP($A1335,Spiele!$A$2:$D$16,3,FALSE)=$B1335,(COUNTIFS($L$1:$L1334,"Tor",$B$1:$B1334,$B1335,$A$1:$A1334,$A1335)+COUNTIFS($L$1:$L1334,"ET",$B$1:$B1334,$B1335,$A$1:$A1334,$A1335))-(COUNTIFS($L$1:$L1334,"Tor",$B$1:$B1334,"&lt;&gt;"&amp;$B1335,$A$1:$A1334,$A1335)+COUNTIFS($L$1:$L1334,"ET",$B$1:$B1334,"&lt;&gt;"&amp;$B1335,$A$1:$A1334,$A1335)),(COUNTIFS($L$1:$L1334,"Tor",$B$1:$B1334,$B1335,$A$1:$A1334,$A1335)+COUNTIFS($L$1:$L1334,"ET",$B$1:$B1334,$B1335,$A$1:$A1334,$A1335))-(COUNTIFS($L$1:$L1334,"Tor",$B$1:$B1334,"&lt;&gt;"&amp;$B1335,$A$1:$A1334,$A1335)+COUNTIFS($L$1:$L1334,"ET",$B$1:$B1334,"&lt;&gt;"&amp;$B1335,$A$1:$A1334,$A1335))),"")</f>
        <v/>
      </c>
      <c r="O1335" s="17"/>
      <c r="AC1335" s="14"/>
      <c r="AD1335" s="14"/>
      <c r="AE1335" s="18"/>
      <c r="AH1335" s="19">
        <f t="shared" si="82"/>
        <v>0</v>
      </c>
      <c r="AI1335" s="19">
        <f t="shared" si="83"/>
        <v>180</v>
      </c>
      <c r="AM1335" s="19">
        <f>IF(Abschlüsse[[#This Row],[Ergeb]]="ET","",SQRT(($AF1335-$AK1335)^2+($AG1335-$AL1335)^2))</f>
        <v>0</v>
      </c>
      <c r="AO1335" s="13"/>
      <c r="AP1335" s="13"/>
      <c r="AQ1335" s="19" t="str">
        <f t="shared" si="84"/>
        <v/>
      </c>
      <c r="AU1335" s="19" t="str">
        <f t="shared" si="85"/>
        <v/>
      </c>
    </row>
    <row r="1336" spans="3:47" ht="25.05" customHeight="1">
      <c r="C1336" s="17" t="str">
        <f>IF($A1336="","",IF(VLOOKUP($A1336,Spiele!$A$2:$D$16,3,FALSE)=$B1336,"H","G"))</f>
        <v/>
      </c>
      <c r="D1336" s="17" t="str">
        <f>IF($B1336="","",IF(VLOOKUP($A1336,Spiele!$A$2:$F$16,3,FALSE)=$B1336,VLOOKUP($A1336,Spiele!$A$2:$F$16,4,FALSE),VLOOKUP($A1336,Spiele!$A$2:$F$16,3,FALSE)))</f>
        <v/>
      </c>
      <c r="E1336" s="18">
        <f>IF(Abschlüsse[[#This Row],[Ergeb]]="ET",0,COUNTIFS($A$2:$A1336,$A1336,$B$2:$B1336,$B1336,$L$2:$L1336,"&lt;&gt;ET"))</f>
        <v>0</v>
      </c>
      <c r="F1336" s="11"/>
      <c r="G1336" s="12"/>
      <c r="H1336" s="18">
        <f>COUNTIFS('Rote Karten'!$A$2:$A$4,$A1336,'Rote Karten'!$D$2:$D$4,"&lt;&gt;"&amp;$B1336,'Rote Karten'!$B$2:$B$4,"&lt;"&amp;$F1336,'Rote Karten'!$C$2:$C$4,"&lt;="&amp;$G1336)-COUNTIFS('Rote Karten'!$A$2:$A$4,$A1336,'Rote Karten'!$D$2:$D$4,$B1336,'Rote Karten'!$B$2:$B$4,"&lt;"&amp;$F1336,'Rote Karten'!$C$2:$C$4,"&lt;="&amp;$G1336)</f>
        <v>0</v>
      </c>
      <c r="I1336" s="17" t="str">
        <f>IF(OR($L1336="Tor",$L1336="ET"),_xlfn.IFNA(IF(VLOOKUP($A1336,Spiele!$A$2:$C$16,3,FALSE)=$B1336,COUNTIFS($L$2:$L1336,"Tor",$B$2:$B1336,$B1336,$A$2:$A1336,$A1336)+COUNTIFS($L$2:$L1336,"ET",$B$2:$B1336,$B1336,$A$2:$A1336,$A1336)&amp;":"&amp;COUNTIFS($L$2:$L1336,"Tor",$B$2:$B1336,"&lt;&gt;"&amp;$B1336,$A$2:$A1336,$A1336)+COUNTIFS($L$2:$L1336,"ET",$B$2:$B1336,"&lt;&gt;"&amp;$B1336,$A$2:$A1336,$A1336),COUNTIFS($L$2:$L1336,"Tor",$B$2:$B1336,"&lt;&gt;"&amp;$B1336,$A$2:$A1336,$A1336)+COUNTIFS($L$2:$L1336,"ET",$B$2:$B1336,"&lt;&gt;"&amp;$B1336,$A$2:$A1336,$A1336)&amp;":"&amp;COUNTIFS($L$2:$L1336,"Tor",$B$2:$B1336,$B1336,$A$2:$A1336,$A1336)+COUNTIFS($L$2:$L1336,"ET",$B$2:$B1336,$B1336,$A$2:$A1336,$A1336)),""),"")</f>
        <v/>
      </c>
      <c r="J1336" s="18" t="str">
        <f>_xlfn.IFNA(IF(VLOOKUP($A1336,Spiele!$A$2:$D$16,3,FALSE)=$B1336,(COUNTIFS($L$1:$L1335,"Tor",$B$1:$B1335,$B1336,$A$1:$A1335,$A1336)+COUNTIFS($L$1:$L1335,"ET",$B$1:$B1335,$B1336,$A$1:$A1335,$A1336))-(COUNTIFS($L$1:$L1335,"Tor",$B$1:$B1335,"&lt;&gt;"&amp;$B1336,$A$1:$A1335,$A1336)+COUNTIFS($L$1:$L1335,"ET",$B$1:$B1335,"&lt;&gt;"&amp;$B1336,$A$1:$A1335,$A1336)),(COUNTIFS($L$1:$L1335,"Tor",$B$1:$B1335,$B1336,$A$1:$A1335,$A1336)+COUNTIFS($L$1:$L1335,"ET",$B$1:$B1335,$B1336,$A$1:$A1335,$A1336))-(COUNTIFS($L$1:$L1335,"Tor",$B$1:$B1335,"&lt;&gt;"&amp;$B1336,$A$1:$A1335,$A1336)+COUNTIFS($L$1:$L1335,"ET",$B$1:$B1335,"&lt;&gt;"&amp;$B1336,$A$1:$A1335,$A1336))),"")</f>
        <v/>
      </c>
      <c r="O1336" s="17"/>
      <c r="AC1336" s="14"/>
      <c r="AD1336" s="14"/>
      <c r="AE1336" s="18"/>
      <c r="AH1336" s="19">
        <f t="shared" si="82"/>
        <v>0</v>
      </c>
      <c r="AI1336" s="19">
        <f t="shared" si="83"/>
        <v>180</v>
      </c>
      <c r="AM1336" s="19">
        <f>IF(Abschlüsse[[#This Row],[Ergeb]]="ET","",SQRT(($AF1336-$AK1336)^2+($AG1336-$AL1336)^2))</f>
        <v>0</v>
      </c>
      <c r="AO1336" s="13"/>
      <c r="AP1336" s="13"/>
      <c r="AQ1336" s="19" t="str">
        <f t="shared" si="84"/>
        <v/>
      </c>
      <c r="AU1336" s="19" t="str">
        <f t="shared" si="85"/>
        <v/>
      </c>
    </row>
    <row r="1337" spans="3:47" ht="25.05" customHeight="1">
      <c r="C1337" s="17" t="str">
        <f>IF($A1337="","",IF(VLOOKUP($A1337,Spiele!$A$2:$D$16,3,FALSE)=$B1337,"H","G"))</f>
        <v/>
      </c>
      <c r="D1337" s="17" t="str">
        <f>IF($B1337="","",IF(VLOOKUP($A1337,Spiele!$A$2:$F$16,3,FALSE)=$B1337,VLOOKUP($A1337,Spiele!$A$2:$F$16,4,FALSE),VLOOKUP($A1337,Spiele!$A$2:$F$16,3,FALSE)))</f>
        <v/>
      </c>
      <c r="E1337" s="18">
        <f>IF(Abschlüsse[[#This Row],[Ergeb]]="ET",0,COUNTIFS($A$2:$A1337,$A1337,$B$2:$B1337,$B1337,$L$2:$L1337,"&lt;&gt;ET"))</f>
        <v>0</v>
      </c>
      <c r="F1337" s="11"/>
      <c r="G1337" s="12"/>
      <c r="H1337" s="18">
        <f>COUNTIFS('Rote Karten'!$A$2:$A$4,$A1337,'Rote Karten'!$D$2:$D$4,"&lt;&gt;"&amp;$B1337,'Rote Karten'!$B$2:$B$4,"&lt;"&amp;$F1337,'Rote Karten'!$C$2:$C$4,"&lt;="&amp;$G1337)-COUNTIFS('Rote Karten'!$A$2:$A$4,$A1337,'Rote Karten'!$D$2:$D$4,$B1337,'Rote Karten'!$B$2:$B$4,"&lt;"&amp;$F1337,'Rote Karten'!$C$2:$C$4,"&lt;="&amp;$G1337)</f>
        <v>0</v>
      </c>
      <c r="I1337" s="17" t="str">
        <f>IF(OR($L1337="Tor",$L1337="ET"),_xlfn.IFNA(IF(VLOOKUP($A1337,Spiele!$A$2:$C$16,3,FALSE)=$B1337,COUNTIFS($L$2:$L1337,"Tor",$B$2:$B1337,$B1337,$A$2:$A1337,$A1337)+COUNTIFS($L$2:$L1337,"ET",$B$2:$B1337,$B1337,$A$2:$A1337,$A1337)&amp;":"&amp;COUNTIFS($L$2:$L1337,"Tor",$B$2:$B1337,"&lt;&gt;"&amp;$B1337,$A$2:$A1337,$A1337)+COUNTIFS($L$2:$L1337,"ET",$B$2:$B1337,"&lt;&gt;"&amp;$B1337,$A$2:$A1337,$A1337),COUNTIFS($L$2:$L1337,"Tor",$B$2:$B1337,"&lt;&gt;"&amp;$B1337,$A$2:$A1337,$A1337)+COUNTIFS($L$2:$L1337,"ET",$B$2:$B1337,"&lt;&gt;"&amp;$B1337,$A$2:$A1337,$A1337)&amp;":"&amp;COUNTIFS($L$2:$L1337,"Tor",$B$2:$B1337,$B1337,$A$2:$A1337,$A1337)+COUNTIFS($L$2:$L1337,"ET",$B$2:$B1337,$B1337,$A$2:$A1337,$A1337)),""),"")</f>
        <v/>
      </c>
      <c r="J1337" s="18" t="str">
        <f>_xlfn.IFNA(IF(VLOOKUP($A1337,Spiele!$A$2:$D$16,3,FALSE)=$B1337,(COUNTIFS($L$1:$L1336,"Tor",$B$1:$B1336,$B1337,$A$1:$A1336,$A1337)+COUNTIFS($L$1:$L1336,"ET",$B$1:$B1336,$B1337,$A$1:$A1336,$A1337))-(COUNTIFS($L$1:$L1336,"Tor",$B$1:$B1336,"&lt;&gt;"&amp;$B1337,$A$1:$A1336,$A1337)+COUNTIFS($L$1:$L1336,"ET",$B$1:$B1336,"&lt;&gt;"&amp;$B1337,$A$1:$A1336,$A1337)),(COUNTIFS($L$1:$L1336,"Tor",$B$1:$B1336,$B1337,$A$1:$A1336,$A1337)+COUNTIFS($L$1:$L1336,"ET",$B$1:$B1336,$B1337,$A$1:$A1336,$A1337))-(COUNTIFS($L$1:$L1336,"Tor",$B$1:$B1336,"&lt;&gt;"&amp;$B1337,$A$1:$A1336,$A1337)+COUNTIFS($L$1:$L1336,"ET",$B$1:$B1336,"&lt;&gt;"&amp;$B1337,$A$1:$A1336,$A1337))),"")</f>
        <v/>
      </c>
      <c r="O1337" s="17"/>
      <c r="AC1337" s="14"/>
      <c r="AD1337" s="14"/>
      <c r="AE1337" s="18"/>
      <c r="AH1337" s="19">
        <f t="shared" si="82"/>
        <v>0</v>
      </c>
      <c r="AI1337" s="19">
        <f t="shared" si="83"/>
        <v>180</v>
      </c>
      <c r="AM1337" s="19">
        <f>IF(Abschlüsse[[#This Row],[Ergeb]]="ET","",SQRT(($AF1337-$AK1337)^2+($AG1337-$AL1337)^2))</f>
        <v>0</v>
      </c>
      <c r="AO1337" s="13"/>
      <c r="AP1337" s="13"/>
      <c r="AQ1337" s="19" t="str">
        <f t="shared" si="84"/>
        <v/>
      </c>
      <c r="AU1337" s="19" t="str">
        <f t="shared" si="85"/>
        <v/>
      </c>
    </row>
    <row r="1338" spans="3:47" ht="25.05" customHeight="1">
      <c r="C1338" s="17" t="str">
        <f>IF($A1338="","",IF(VLOOKUP($A1338,Spiele!$A$2:$D$16,3,FALSE)=$B1338,"H","G"))</f>
        <v/>
      </c>
      <c r="D1338" s="17" t="str">
        <f>IF($B1338="","",IF(VLOOKUP($A1338,Spiele!$A$2:$F$16,3,FALSE)=$B1338,VLOOKUP($A1338,Spiele!$A$2:$F$16,4,FALSE),VLOOKUP($A1338,Spiele!$A$2:$F$16,3,FALSE)))</f>
        <v/>
      </c>
      <c r="E1338" s="18">
        <f>IF(Abschlüsse[[#This Row],[Ergeb]]="ET",0,COUNTIFS($A$2:$A1338,$A1338,$B$2:$B1338,$B1338,$L$2:$L1338,"&lt;&gt;ET"))</f>
        <v>0</v>
      </c>
      <c r="F1338" s="11"/>
      <c r="G1338" s="12"/>
      <c r="H1338" s="18">
        <f>COUNTIFS('Rote Karten'!$A$2:$A$4,$A1338,'Rote Karten'!$D$2:$D$4,"&lt;&gt;"&amp;$B1338,'Rote Karten'!$B$2:$B$4,"&lt;"&amp;$F1338,'Rote Karten'!$C$2:$C$4,"&lt;="&amp;$G1338)-COUNTIFS('Rote Karten'!$A$2:$A$4,$A1338,'Rote Karten'!$D$2:$D$4,$B1338,'Rote Karten'!$B$2:$B$4,"&lt;"&amp;$F1338,'Rote Karten'!$C$2:$C$4,"&lt;="&amp;$G1338)</f>
        <v>0</v>
      </c>
      <c r="I1338" s="17" t="str">
        <f>IF(OR($L1338="Tor",$L1338="ET"),_xlfn.IFNA(IF(VLOOKUP($A1338,Spiele!$A$2:$C$16,3,FALSE)=$B1338,COUNTIFS($L$2:$L1338,"Tor",$B$2:$B1338,$B1338,$A$2:$A1338,$A1338)+COUNTIFS($L$2:$L1338,"ET",$B$2:$B1338,$B1338,$A$2:$A1338,$A1338)&amp;":"&amp;COUNTIFS($L$2:$L1338,"Tor",$B$2:$B1338,"&lt;&gt;"&amp;$B1338,$A$2:$A1338,$A1338)+COUNTIFS($L$2:$L1338,"ET",$B$2:$B1338,"&lt;&gt;"&amp;$B1338,$A$2:$A1338,$A1338),COUNTIFS($L$2:$L1338,"Tor",$B$2:$B1338,"&lt;&gt;"&amp;$B1338,$A$2:$A1338,$A1338)+COUNTIFS($L$2:$L1338,"ET",$B$2:$B1338,"&lt;&gt;"&amp;$B1338,$A$2:$A1338,$A1338)&amp;":"&amp;COUNTIFS($L$2:$L1338,"Tor",$B$2:$B1338,$B1338,$A$2:$A1338,$A1338)+COUNTIFS($L$2:$L1338,"ET",$B$2:$B1338,$B1338,$A$2:$A1338,$A1338)),""),"")</f>
        <v/>
      </c>
      <c r="J1338" s="18" t="str">
        <f>_xlfn.IFNA(IF(VLOOKUP($A1338,Spiele!$A$2:$D$16,3,FALSE)=$B1338,(COUNTIFS($L$1:$L1337,"Tor",$B$1:$B1337,$B1338,$A$1:$A1337,$A1338)+COUNTIFS($L$1:$L1337,"ET",$B$1:$B1337,$B1338,$A$1:$A1337,$A1338))-(COUNTIFS($L$1:$L1337,"Tor",$B$1:$B1337,"&lt;&gt;"&amp;$B1338,$A$1:$A1337,$A1338)+COUNTIFS($L$1:$L1337,"ET",$B$1:$B1337,"&lt;&gt;"&amp;$B1338,$A$1:$A1337,$A1338)),(COUNTIFS($L$1:$L1337,"Tor",$B$1:$B1337,$B1338,$A$1:$A1337,$A1338)+COUNTIFS($L$1:$L1337,"ET",$B$1:$B1337,$B1338,$A$1:$A1337,$A1338))-(COUNTIFS($L$1:$L1337,"Tor",$B$1:$B1337,"&lt;&gt;"&amp;$B1338,$A$1:$A1337,$A1338)+COUNTIFS($L$1:$L1337,"ET",$B$1:$B1337,"&lt;&gt;"&amp;$B1338,$A$1:$A1337,$A1338))),"")</f>
        <v/>
      </c>
      <c r="O1338" s="17"/>
      <c r="AC1338" s="14"/>
      <c r="AD1338" s="14"/>
      <c r="AE1338" s="18"/>
      <c r="AH1338" s="19">
        <f t="shared" si="82"/>
        <v>0</v>
      </c>
      <c r="AI1338" s="19">
        <f t="shared" si="83"/>
        <v>180</v>
      </c>
      <c r="AM1338" s="19">
        <f>IF(Abschlüsse[[#This Row],[Ergeb]]="ET","",SQRT(($AF1338-$AK1338)^2+($AG1338-$AL1338)^2))</f>
        <v>0</v>
      </c>
      <c r="AO1338" s="13"/>
      <c r="AP1338" s="13"/>
      <c r="AQ1338" s="19" t="str">
        <f t="shared" si="84"/>
        <v/>
      </c>
      <c r="AU1338" s="19" t="str">
        <f t="shared" si="85"/>
        <v/>
      </c>
    </row>
    <row r="1339" spans="3:47" ht="25.05" customHeight="1">
      <c r="C1339" s="17" t="str">
        <f>IF($A1339="","",IF(VLOOKUP($A1339,Spiele!$A$2:$D$16,3,FALSE)=$B1339,"H","G"))</f>
        <v/>
      </c>
      <c r="D1339" s="17" t="str">
        <f>IF($B1339="","",IF(VLOOKUP($A1339,Spiele!$A$2:$F$16,3,FALSE)=$B1339,VLOOKUP($A1339,Spiele!$A$2:$F$16,4,FALSE),VLOOKUP($A1339,Spiele!$A$2:$F$16,3,FALSE)))</f>
        <v/>
      </c>
      <c r="E1339" s="18">
        <f>IF(Abschlüsse[[#This Row],[Ergeb]]="ET",0,COUNTIFS($A$2:$A1339,$A1339,$B$2:$B1339,$B1339,$L$2:$L1339,"&lt;&gt;ET"))</f>
        <v>0</v>
      </c>
      <c r="F1339" s="11"/>
      <c r="G1339" s="12"/>
      <c r="H1339" s="18">
        <f>COUNTIFS('Rote Karten'!$A$2:$A$4,$A1339,'Rote Karten'!$D$2:$D$4,"&lt;&gt;"&amp;$B1339,'Rote Karten'!$B$2:$B$4,"&lt;"&amp;$F1339,'Rote Karten'!$C$2:$C$4,"&lt;="&amp;$G1339)-COUNTIFS('Rote Karten'!$A$2:$A$4,$A1339,'Rote Karten'!$D$2:$D$4,$B1339,'Rote Karten'!$B$2:$B$4,"&lt;"&amp;$F1339,'Rote Karten'!$C$2:$C$4,"&lt;="&amp;$G1339)</f>
        <v>0</v>
      </c>
      <c r="I1339" s="17" t="str">
        <f>IF(OR($L1339="Tor",$L1339="ET"),_xlfn.IFNA(IF(VLOOKUP($A1339,Spiele!$A$2:$C$16,3,FALSE)=$B1339,COUNTIFS($L$2:$L1339,"Tor",$B$2:$B1339,$B1339,$A$2:$A1339,$A1339)+COUNTIFS($L$2:$L1339,"ET",$B$2:$B1339,$B1339,$A$2:$A1339,$A1339)&amp;":"&amp;COUNTIFS($L$2:$L1339,"Tor",$B$2:$B1339,"&lt;&gt;"&amp;$B1339,$A$2:$A1339,$A1339)+COUNTIFS($L$2:$L1339,"ET",$B$2:$B1339,"&lt;&gt;"&amp;$B1339,$A$2:$A1339,$A1339),COUNTIFS($L$2:$L1339,"Tor",$B$2:$B1339,"&lt;&gt;"&amp;$B1339,$A$2:$A1339,$A1339)+COUNTIFS($L$2:$L1339,"ET",$B$2:$B1339,"&lt;&gt;"&amp;$B1339,$A$2:$A1339,$A1339)&amp;":"&amp;COUNTIFS($L$2:$L1339,"Tor",$B$2:$B1339,$B1339,$A$2:$A1339,$A1339)+COUNTIFS($L$2:$L1339,"ET",$B$2:$B1339,$B1339,$A$2:$A1339,$A1339)),""),"")</f>
        <v/>
      </c>
      <c r="J1339" s="18" t="str">
        <f>_xlfn.IFNA(IF(VLOOKUP($A1339,Spiele!$A$2:$D$16,3,FALSE)=$B1339,(COUNTIFS($L$1:$L1338,"Tor",$B$1:$B1338,$B1339,$A$1:$A1338,$A1339)+COUNTIFS($L$1:$L1338,"ET",$B$1:$B1338,$B1339,$A$1:$A1338,$A1339))-(COUNTIFS($L$1:$L1338,"Tor",$B$1:$B1338,"&lt;&gt;"&amp;$B1339,$A$1:$A1338,$A1339)+COUNTIFS($L$1:$L1338,"ET",$B$1:$B1338,"&lt;&gt;"&amp;$B1339,$A$1:$A1338,$A1339)),(COUNTIFS($L$1:$L1338,"Tor",$B$1:$B1338,$B1339,$A$1:$A1338,$A1339)+COUNTIFS($L$1:$L1338,"ET",$B$1:$B1338,$B1339,$A$1:$A1338,$A1339))-(COUNTIFS($L$1:$L1338,"Tor",$B$1:$B1338,"&lt;&gt;"&amp;$B1339,$A$1:$A1338,$A1339)+COUNTIFS($L$1:$L1338,"ET",$B$1:$B1338,"&lt;&gt;"&amp;$B1339,$A$1:$A1338,$A1339))),"")</f>
        <v/>
      </c>
      <c r="O1339" s="17"/>
      <c r="AC1339" s="14"/>
      <c r="AD1339" s="14"/>
      <c r="AE1339" s="18"/>
      <c r="AH1339" s="19">
        <f t="shared" si="82"/>
        <v>0</v>
      </c>
      <c r="AI1339" s="19">
        <f t="shared" si="83"/>
        <v>180</v>
      </c>
      <c r="AM1339" s="19">
        <f>IF(Abschlüsse[[#This Row],[Ergeb]]="ET","",SQRT(($AF1339-$AK1339)^2+($AG1339-$AL1339)^2))</f>
        <v>0</v>
      </c>
      <c r="AO1339" s="13"/>
      <c r="AP1339" s="13"/>
      <c r="AQ1339" s="19" t="str">
        <f t="shared" si="84"/>
        <v/>
      </c>
      <c r="AU1339" s="19" t="str">
        <f t="shared" si="85"/>
        <v/>
      </c>
    </row>
    <row r="1340" spans="3:47" ht="25.05" customHeight="1">
      <c r="C1340" s="17" t="str">
        <f>IF($A1340="","",IF(VLOOKUP($A1340,Spiele!$A$2:$D$16,3,FALSE)=$B1340,"H","G"))</f>
        <v/>
      </c>
      <c r="D1340" s="17" t="str">
        <f>IF($B1340="","",IF(VLOOKUP($A1340,Spiele!$A$2:$F$16,3,FALSE)=$B1340,VLOOKUP($A1340,Spiele!$A$2:$F$16,4,FALSE),VLOOKUP($A1340,Spiele!$A$2:$F$16,3,FALSE)))</f>
        <v/>
      </c>
      <c r="E1340" s="18">
        <f>IF(Abschlüsse[[#This Row],[Ergeb]]="ET",0,COUNTIFS($A$2:$A1340,$A1340,$B$2:$B1340,$B1340,$L$2:$L1340,"&lt;&gt;ET"))</f>
        <v>0</v>
      </c>
      <c r="F1340" s="11"/>
      <c r="G1340" s="12"/>
      <c r="H1340" s="18">
        <f>COUNTIFS('Rote Karten'!$A$2:$A$4,$A1340,'Rote Karten'!$D$2:$D$4,"&lt;&gt;"&amp;$B1340,'Rote Karten'!$B$2:$B$4,"&lt;"&amp;$F1340,'Rote Karten'!$C$2:$C$4,"&lt;="&amp;$G1340)-COUNTIFS('Rote Karten'!$A$2:$A$4,$A1340,'Rote Karten'!$D$2:$D$4,$B1340,'Rote Karten'!$B$2:$B$4,"&lt;"&amp;$F1340,'Rote Karten'!$C$2:$C$4,"&lt;="&amp;$G1340)</f>
        <v>0</v>
      </c>
      <c r="I1340" s="17" t="str">
        <f>IF(OR($L1340="Tor",$L1340="ET"),_xlfn.IFNA(IF(VLOOKUP($A1340,Spiele!$A$2:$C$16,3,FALSE)=$B1340,COUNTIFS($L$2:$L1340,"Tor",$B$2:$B1340,$B1340,$A$2:$A1340,$A1340)+COUNTIFS($L$2:$L1340,"ET",$B$2:$B1340,$B1340,$A$2:$A1340,$A1340)&amp;":"&amp;COUNTIFS($L$2:$L1340,"Tor",$B$2:$B1340,"&lt;&gt;"&amp;$B1340,$A$2:$A1340,$A1340)+COUNTIFS($L$2:$L1340,"ET",$B$2:$B1340,"&lt;&gt;"&amp;$B1340,$A$2:$A1340,$A1340),COUNTIFS($L$2:$L1340,"Tor",$B$2:$B1340,"&lt;&gt;"&amp;$B1340,$A$2:$A1340,$A1340)+COUNTIFS($L$2:$L1340,"ET",$B$2:$B1340,"&lt;&gt;"&amp;$B1340,$A$2:$A1340,$A1340)&amp;":"&amp;COUNTIFS($L$2:$L1340,"Tor",$B$2:$B1340,$B1340,$A$2:$A1340,$A1340)+COUNTIFS($L$2:$L1340,"ET",$B$2:$B1340,$B1340,$A$2:$A1340,$A1340)),""),"")</f>
        <v/>
      </c>
      <c r="J1340" s="18" t="str">
        <f>_xlfn.IFNA(IF(VLOOKUP($A1340,Spiele!$A$2:$D$16,3,FALSE)=$B1340,(COUNTIFS($L$1:$L1339,"Tor",$B$1:$B1339,$B1340,$A$1:$A1339,$A1340)+COUNTIFS($L$1:$L1339,"ET",$B$1:$B1339,$B1340,$A$1:$A1339,$A1340))-(COUNTIFS($L$1:$L1339,"Tor",$B$1:$B1339,"&lt;&gt;"&amp;$B1340,$A$1:$A1339,$A1340)+COUNTIFS($L$1:$L1339,"ET",$B$1:$B1339,"&lt;&gt;"&amp;$B1340,$A$1:$A1339,$A1340)),(COUNTIFS($L$1:$L1339,"Tor",$B$1:$B1339,$B1340,$A$1:$A1339,$A1340)+COUNTIFS($L$1:$L1339,"ET",$B$1:$B1339,$B1340,$A$1:$A1339,$A1340))-(COUNTIFS($L$1:$L1339,"Tor",$B$1:$B1339,"&lt;&gt;"&amp;$B1340,$A$1:$A1339,$A1340)+COUNTIFS($L$1:$L1339,"ET",$B$1:$B1339,"&lt;&gt;"&amp;$B1340,$A$1:$A1339,$A1340))),"")</f>
        <v/>
      </c>
      <c r="O1340" s="17"/>
      <c r="AC1340" s="14"/>
      <c r="AD1340" s="14"/>
      <c r="AE1340" s="18"/>
      <c r="AH1340" s="19">
        <f t="shared" si="82"/>
        <v>0</v>
      </c>
      <c r="AI1340" s="19">
        <f t="shared" si="83"/>
        <v>180</v>
      </c>
      <c r="AM1340" s="19">
        <f>IF(Abschlüsse[[#This Row],[Ergeb]]="ET","",SQRT(($AF1340-$AK1340)^2+($AG1340-$AL1340)^2))</f>
        <v>0</v>
      </c>
      <c r="AO1340" s="13"/>
      <c r="AP1340" s="13"/>
      <c r="AQ1340" s="19" t="str">
        <f t="shared" si="84"/>
        <v/>
      </c>
      <c r="AU1340" s="19" t="str">
        <f t="shared" si="85"/>
        <v/>
      </c>
    </row>
    <row r="1341" spans="3:47" ht="25.05" customHeight="1">
      <c r="C1341" s="17" t="str">
        <f>IF($A1341="","",IF(VLOOKUP($A1341,Spiele!$A$2:$D$16,3,FALSE)=$B1341,"H","G"))</f>
        <v/>
      </c>
      <c r="D1341" s="17" t="str">
        <f>IF($B1341="","",IF(VLOOKUP($A1341,Spiele!$A$2:$F$16,3,FALSE)=$B1341,VLOOKUP($A1341,Spiele!$A$2:$F$16,4,FALSE),VLOOKUP($A1341,Spiele!$A$2:$F$16,3,FALSE)))</f>
        <v/>
      </c>
      <c r="E1341" s="18">
        <f>IF(Abschlüsse[[#This Row],[Ergeb]]="ET",0,COUNTIFS($A$2:$A1341,$A1341,$B$2:$B1341,$B1341,$L$2:$L1341,"&lt;&gt;ET"))</f>
        <v>0</v>
      </c>
      <c r="F1341" s="11"/>
      <c r="G1341" s="12"/>
      <c r="H1341" s="18">
        <f>COUNTIFS('Rote Karten'!$A$2:$A$4,$A1341,'Rote Karten'!$D$2:$D$4,"&lt;&gt;"&amp;$B1341,'Rote Karten'!$B$2:$B$4,"&lt;"&amp;$F1341,'Rote Karten'!$C$2:$C$4,"&lt;="&amp;$G1341)-COUNTIFS('Rote Karten'!$A$2:$A$4,$A1341,'Rote Karten'!$D$2:$D$4,$B1341,'Rote Karten'!$B$2:$B$4,"&lt;"&amp;$F1341,'Rote Karten'!$C$2:$C$4,"&lt;="&amp;$G1341)</f>
        <v>0</v>
      </c>
      <c r="I1341" s="17" t="str">
        <f>IF(OR($L1341="Tor",$L1341="ET"),_xlfn.IFNA(IF(VLOOKUP($A1341,Spiele!$A$2:$C$16,3,FALSE)=$B1341,COUNTIFS($L$2:$L1341,"Tor",$B$2:$B1341,$B1341,$A$2:$A1341,$A1341)+COUNTIFS($L$2:$L1341,"ET",$B$2:$B1341,$B1341,$A$2:$A1341,$A1341)&amp;":"&amp;COUNTIFS($L$2:$L1341,"Tor",$B$2:$B1341,"&lt;&gt;"&amp;$B1341,$A$2:$A1341,$A1341)+COUNTIFS($L$2:$L1341,"ET",$B$2:$B1341,"&lt;&gt;"&amp;$B1341,$A$2:$A1341,$A1341),COUNTIFS($L$2:$L1341,"Tor",$B$2:$B1341,"&lt;&gt;"&amp;$B1341,$A$2:$A1341,$A1341)+COUNTIFS($L$2:$L1341,"ET",$B$2:$B1341,"&lt;&gt;"&amp;$B1341,$A$2:$A1341,$A1341)&amp;":"&amp;COUNTIFS($L$2:$L1341,"Tor",$B$2:$B1341,$B1341,$A$2:$A1341,$A1341)+COUNTIFS($L$2:$L1341,"ET",$B$2:$B1341,$B1341,$A$2:$A1341,$A1341)),""),"")</f>
        <v/>
      </c>
      <c r="J1341" s="18" t="str">
        <f>_xlfn.IFNA(IF(VLOOKUP($A1341,Spiele!$A$2:$D$16,3,FALSE)=$B1341,(COUNTIFS($L$1:$L1340,"Tor",$B$1:$B1340,$B1341,$A$1:$A1340,$A1341)+COUNTIFS($L$1:$L1340,"ET",$B$1:$B1340,$B1341,$A$1:$A1340,$A1341))-(COUNTIFS($L$1:$L1340,"Tor",$B$1:$B1340,"&lt;&gt;"&amp;$B1341,$A$1:$A1340,$A1341)+COUNTIFS($L$1:$L1340,"ET",$B$1:$B1340,"&lt;&gt;"&amp;$B1341,$A$1:$A1340,$A1341)),(COUNTIFS($L$1:$L1340,"Tor",$B$1:$B1340,$B1341,$A$1:$A1340,$A1341)+COUNTIFS($L$1:$L1340,"ET",$B$1:$B1340,$B1341,$A$1:$A1340,$A1341))-(COUNTIFS($L$1:$L1340,"Tor",$B$1:$B1340,"&lt;&gt;"&amp;$B1341,$A$1:$A1340,$A1341)+COUNTIFS($L$1:$L1340,"ET",$B$1:$B1340,"&lt;&gt;"&amp;$B1341,$A$1:$A1340,$A1341))),"")</f>
        <v/>
      </c>
      <c r="O1341" s="17"/>
      <c r="AC1341" s="14"/>
      <c r="AD1341" s="14"/>
      <c r="AE1341" s="18"/>
      <c r="AH1341" s="19">
        <f t="shared" si="82"/>
        <v>0</v>
      </c>
      <c r="AI1341" s="19">
        <f t="shared" si="83"/>
        <v>180</v>
      </c>
      <c r="AM1341" s="19">
        <f>IF(Abschlüsse[[#This Row],[Ergeb]]="ET","",SQRT(($AF1341-$AK1341)^2+($AG1341-$AL1341)^2))</f>
        <v>0</v>
      </c>
      <c r="AO1341" s="13"/>
      <c r="AP1341" s="13"/>
      <c r="AQ1341" s="19" t="str">
        <f t="shared" si="84"/>
        <v/>
      </c>
      <c r="AU1341" s="19" t="str">
        <f t="shared" si="85"/>
        <v/>
      </c>
    </row>
    <row r="1342" spans="3:47" ht="25.05" customHeight="1">
      <c r="C1342" s="17" t="str">
        <f>IF($A1342="","",IF(VLOOKUP($A1342,Spiele!$A$2:$D$16,3,FALSE)=$B1342,"H","G"))</f>
        <v/>
      </c>
      <c r="D1342" s="17" t="str">
        <f>IF($B1342="","",IF(VLOOKUP($A1342,Spiele!$A$2:$F$16,3,FALSE)=$B1342,VLOOKUP($A1342,Spiele!$A$2:$F$16,4,FALSE),VLOOKUP($A1342,Spiele!$A$2:$F$16,3,FALSE)))</f>
        <v/>
      </c>
      <c r="E1342" s="18">
        <f>IF(Abschlüsse[[#This Row],[Ergeb]]="ET",0,COUNTIFS($A$2:$A1342,$A1342,$B$2:$B1342,$B1342,$L$2:$L1342,"&lt;&gt;ET"))</f>
        <v>0</v>
      </c>
      <c r="F1342" s="11"/>
      <c r="G1342" s="12"/>
      <c r="H1342" s="18">
        <f>COUNTIFS('Rote Karten'!$A$2:$A$4,$A1342,'Rote Karten'!$D$2:$D$4,"&lt;&gt;"&amp;$B1342,'Rote Karten'!$B$2:$B$4,"&lt;"&amp;$F1342,'Rote Karten'!$C$2:$C$4,"&lt;="&amp;$G1342)-COUNTIFS('Rote Karten'!$A$2:$A$4,$A1342,'Rote Karten'!$D$2:$D$4,$B1342,'Rote Karten'!$B$2:$B$4,"&lt;"&amp;$F1342,'Rote Karten'!$C$2:$C$4,"&lt;="&amp;$G1342)</f>
        <v>0</v>
      </c>
      <c r="I1342" s="17" t="str">
        <f>IF(OR($L1342="Tor",$L1342="ET"),_xlfn.IFNA(IF(VLOOKUP($A1342,Spiele!$A$2:$C$16,3,FALSE)=$B1342,COUNTIFS($L$2:$L1342,"Tor",$B$2:$B1342,$B1342,$A$2:$A1342,$A1342)+COUNTIFS($L$2:$L1342,"ET",$B$2:$B1342,$B1342,$A$2:$A1342,$A1342)&amp;":"&amp;COUNTIFS($L$2:$L1342,"Tor",$B$2:$B1342,"&lt;&gt;"&amp;$B1342,$A$2:$A1342,$A1342)+COUNTIFS($L$2:$L1342,"ET",$B$2:$B1342,"&lt;&gt;"&amp;$B1342,$A$2:$A1342,$A1342),COUNTIFS($L$2:$L1342,"Tor",$B$2:$B1342,"&lt;&gt;"&amp;$B1342,$A$2:$A1342,$A1342)+COUNTIFS($L$2:$L1342,"ET",$B$2:$B1342,"&lt;&gt;"&amp;$B1342,$A$2:$A1342,$A1342)&amp;":"&amp;COUNTIFS($L$2:$L1342,"Tor",$B$2:$B1342,$B1342,$A$2:$A1342,$A1342)+COUNTIFS($L$2:$L1342,"ET",$B$2:$B1342,$B1342,$A$2:$A1342,$A1342)),""),"")</f>
        <v/>
      </c>
      <c r="J1342" s="18" t="str">
        <f>_xlfn.IFNA(IF(VLOOKUP($A1342,Spiele!$A$2:$D$16,3,FALSE)=$B1342,(COUNTIFS($L$1:$L1341,"Tor",$B$1:$B1341,$B1342,$A$1:$A1341,$A1342)+COUNTIFS($L$1:$L1341,"ET",$B$1:$B1341,$B1342,$A$1:$A1341,$A1342))-(COUNTIFS($L$1:$L1341,"Tor",$B$1:$B1341,"&lt;&gt;"&amp;$B1342,$A$1:$A1341,$A1342)+COUNTIFS($L$1:$L1341,"ET",$B$1:$B1341,"&lt;&gt;"&amp;$B1342,$A$1:$A1341,$A1342)),(COUNTIFS($L$1:$L1341,"Tor",$B$1:$B1341,$B1342,$A$1:$A1341,$A1342)+COUNTIFS($L$1:$L1341,"ET",$B$1:$B1341,$B1342,$A$1:$A1341,$A1342))-(COUNTIFS($L$1:$L1341,"Tor",$B$1:$B1341,"&lt;&gt;"&amp;$B1342,$A$1:$A1341,$A1342)+COUNTIFS($L$1:$L1341,"ET",$B$1:$B1341,"&lt;&gt;"&amp;$B1342,$A$1:$A1341,$A1342))),"")</f>
        <v/>
      </c>
      <c r="O1342" s="17"/>
      <c r="AC1342" s="14"/>
      <c r="AD1342" s="14"/>
      <c r="AE1342" s="18"/>
      <c r="AH1342" s="19">
        <f t="shared" si="82"/>
        <v>0</v>
      </c>
      <c r="AI1342" s="19">
        <f t="shared" si="83"/>
        <v>180</v>
      </c>
      <c r="AM1342" s="19">
        <f>IF(Abschlüsse[[#This Row],[Ergeb]]="ET","",SQRT(($AF1342-$AK1342)^2+($AG1342-$AL1342)^2))</f>
        <v>0</v>
      </c>
      <c r="AO1342" s="13"/>
      <c r="AP1342" s="13"/>
      <c r="AQ1342" s="19" t="str">
        <f t="shared" si="84"/>
        <v/>
      </c>
      <c r="AU1342" s="19" t="str">
        <f t="shared" si="85"/>
        <v/>
      </c>
    </row>
    <row r="1343" spans="3:47" ht="25.05" customHeight="1">
      <c r="C1343" s="17" t="str">
        <f>IF($A1343="","",IF(VLOOKUP($A1343,Spiele!$A$2:$D$16,3,FALSE)=$B1343,"H","G"))</f>
        <v/>
      </c>
      <c r="D1343" s="17" t="str">
        <f>IF($B1343="","",IF(VLOOKUP($A1343,Spiele!$A$2:$F$16,3,FALSE)=$B1343,VLOOKUP($A1343,Spiele!$A$2:$F$16,4,FALSE),VLOOKUP($A1343,Spiele!$A$2:$F$16,3,FALSE)))</f>
        <v/>
      </c>
      <c r="E1343" s="18">
        <f>IF(Abschlüsse[[#This Row],[Ergeb]]="ET",0,COUNTIFS($A$2:$A1343,$A1343,$B$2:$B1343,$B1343,$L$2:$L1343,"&lt;&gt;ET"))</f>
        <v>0</v>
      </c>
      <c r="F1343" s="11"/>
      <c r="G1343" s="12"/>
      <c r="H1343" s="18">
        <f>COUNTIFS('Rote Karten'!$A$2:$A$4,$A1343,'Rote Karten'!$D$2:$D$4,"&lt;&gt;"&amp;$B1343,'Rote Karten'!$B$2:$B$4,"&lt;"&amp;$F1343,'Rote Karten'!$C$2:$C$4,"&lt;="&amp;$G1343)-COUNTIFS('Rote Karten'!$A$2:$A$4,$A1343,'Rote Karten'!$D$2:$D$4,$B1343,'Rote Karten'!$B$2:$B$4,"&lt;"&amp;$F1343,'Rote Karten'!$C$2:$C$4,"&lt;="&amp;$G1343)</f>
        <v>0</v>
      </c>
      <c r="I1343" s="17" t="str">
        <f>IF(OR($L1343="Tor",$L1343="ET"),_xlfn.IFNA(IF(VLOOKUP($A1343,Spiele!$A$2:$C$16,3,FALSE)=$B1343,COUNTIFS($L$2:$L1343,"Tor",$B$2:$B1343,$B1343,$A$2:$A1343,$A1343)+COUNTIFS($L$2:$L1343,"ET",$B$2:$B1343,$B1343,$A$2:$A1343,$A1343)&amp;":"&amp;COUNTIFS($L$2:$L1343,"Tor",$B$2:$B1343,"&lt;&gt;"&amp;$B1343,$A$2:$A1343,$A1343)+COUNTIFS($L$2:$L1343,"ET",$B$2:$B1343,"&lt;&gt;"&amp;$B1343,$A$2:$A1343,$A1343),COUNTIFS($L$2:$L1343,"Tor",$B$2:$B1343,"&lt;&gt;"&amp;$B1343,$A$2:$A1343,$A1343)+COUNTIFS($L$2:$L1343,"ET",$B$2:$B1343,"&lt;&gt;"&amp;$B1343,$A$2:$A1343,$A1343)&amp;":"&amp;COUNTIFS($L$2:$L1343,"Tor",$B$2:$B1343,$B1343,$A$2:$A1343,$A1343)+COUNTIFS($L$2:$L1343,"ET",$B$2:$B1343,$B1343,$A$2:$A1343,$A1343)),""),"")</f>
        <v/>
      </c>
      <c r="J1343" s="18" t="str">
        <f>_xlfn.IFNA(IF(VLOOKUP($A1343,Spiele!$A$2:$D$16,3,FALSE)=$B1343,(COUNTIFS($L$1:$L1342,"Tor",$B$1:$B1342,$B1343,$A$1:$A1342,$A1343)+COUNTIFS($L$1:$L1342,"ET",$B$1:$B1342,$B1343,$A$1:$A1342,$A1343))-(COUNTIFS($L$1:$L1342,"Tor",$B$1:$B1342,"&lt;&gt;"&amp;$B1343,$A$1:$A1342,$A1343)+COUNTIFS($L$1:$L1342,"ET",$B$1:$B1342,"&lt;&gt;"&amp;$B1343,$A$1:$A1342,$A1343)),(COUNTIFS($L$1:$L1342,"Tor",$B$1:$B1342,$B1343,$A$1:$A1342,$A1343)+COUNTIFS($L$1:$L1342,"ET",$B$1:$B1342,$B1343,$A$1:$A1342,$A1343))-(COUNTIFS($L$1:$L1342,"Tor",$B$1:$B1342,"&lt;&gt;"&amp;$B1343,$A$1:$A1342,$A1343)+COUNTIFS($L$1:$L1342,"ET",$B$1:$B1342,"&lt;&gt;"&amp;$B1343,$A$1:$A1342,$A1343))),"")</f>
        <v/>
      </c>
      <c r="O1343" s="17"/>
      <c r="AC1343" s="14"/>
      <c r="AD1343" s="14"/>
      <c r="AE1343" s="18"/>
      <c r="AH1343" s="19">
        <f t="shared" si="82"/>
        <v>0</v>
      </c>
      <c r="AI1343" s="19">
        <f t="shared" si="83"/>
        <v>180</v>
      </c>
      <c r="AM1343" s="19">
        <f>IF(Abschlüsse[[#This Row],[Ergeb]]="ET","",SQRT(($AF1343-$AK1343)^2+($AG1343-$AL1343)^2))</f>
        <v>0</v>
      </c>
      <c r="AO1343" s="13"/>
      <c r="AP1343" s="13"/>
      <c r="AQ1343" s="19" t="str">
        <f t="shared" si="84"/>
        <v/>
      </c>
      <c r="AU1343" s="19" t="str">
        <f t="shared" si="85"/>
        <v/>
      </c>
    </row>
    <row r="1344" spans="3:47" ht="25.05" customHeight="1">
      <c r="C1344" s="17" t="str">
        <f>IF($A1344="","",IF(VLOOKUP($A1344,Spiele!$A$2:$D$16,3,FALSE)=$B1344,"H","G"))</f>
        <v/>
      </c>
      <c r="D1344" s="17" t="str">
        <f>IF($B1344="","",IF(VLOOKUP($A1344,Spiele!$A$2:$F$16,3,FALSE)=$B1344,VLOOKUP($A1344,Spiele!$A$2:$F$16,4,FALSE),VLOOKUP($A1344,Spiele!$A$2:$F$16,3,FALSE)))</f>
        <v/>
      </c>
      <c r="E1344" s="18">
        <f>IF(Abschlüsse[[#This Row],[Ergeb]]="ET",0,COUNTIFS($A$2:$A1344,$A1344,$B$2:$B1344,$B1344,$L$2:$L1344,"&lt;&gt;ET"))</f>
        <v>0</v>
      </c>
      <c r="F1344" s="11"/>
      <c r="G1344" s="12"/>
      <c r="H1344" s="18">
        <f>COUNTIFS('Rote Karten'!$A$2:$A$4,$A1344,'Rote Karten'!$D$2:$D$4,"&lt;&gt;"&amp;$B1344,'Rote Karten'!$B$2:$B$4,"&lt;"&amp;$F1344,'Rote Karten'!$C$2:$C$4,"&lt;="&amp;$G1344)-COUNTIFS('Rote Karten'!$A$2:$A$4,$A1344,'Rote Karten'!$D$2:$D$4,$B1344,'Rote Karten'!$B$2:$B$4,"&lt;"&amp;$F1344,'Rote Karten'!$C$2:$C$4,"&lt;="&amp;$G1344)</f>
        <v>0</v>
      </c>
      <c r="I1344" s="17" t="str">
        <f>IF(OR($L1344="Tor",$L1344="ET"),_xlfn.IFNA(IF(VLOOKUP($A1344,Spiele!$A$2:$C$16,3,FALSE)=$B1344,COUNTIFS($L$2:$L1344,"Tor",$B$2:$B1344,$B1344,$A$2:$A1344,$A1344)+COUNTIFS($L$2:$L1344,"ET",$B$2:$B1344,$B1344,$A$2:$A1344,$A1344)&amp;":"&amp;COUNTIFS($L$2:$L1344,"Tor",$B$2:$B1344,"&lt;&gt;"&amp;$B1344,$A$2:$A1344,$A1344)+COUNTIFS($L$2:$L1344,"ET",$B$2:$B1344,"&lt;&gt;"&amp;$B1344,$A$2:$A1344,$A1344),COUNTIFS($L$2:$L1344,"Tor",$B$2:$B1344,"&lt;&gt;"&amp;$B1344,$A$2:$A1344,$A1344)+COUNTIFS($L$2:$L1344,"ET",$B$2:$B1344,"&lt;&gt;"&amp;$B1344,$A$2:$A1344,$A1344)&amp;":"&amp;COUNTIFS($L$2:$L1344,"Tor",$B$2:$B1344,$B1344,$A$2:$A1344,$A1344)+COUNTIFS($L$2:$L1344,"ET",$B$2:$B1344,$B1344,$A$2:$A1344,$A1344)),""),"")</f>
        <v/>
      </c>
      <c r="J1344" s="18" t="str">
        <f>_xlfn.IFNA(IF(VLOOKUP($A1344,Spiele!$A$2:$D$16,3,FALSE)=$B1344,(COUNTIFS($L$1:$L1343,"Tor",$B$1:$B1343,$B1344,$A$1:$A1343,$A1344)+COUNTIFS($L$1:$L1343,"ET",$B$1:$B1343,$B1344,$A$1:$A1343,$A1344))-(COUNTIFS($L$1:$L1343,"Tor",$B$1:$B1343,"&lt;&gt;"&amp;$B1344,$A$1:$A1343,$A1344)+COUNTIFS($L$1:$L1343,"ET",$B$1:$B1343,"&lt;&gt;"&amp;$B1344,$A$1:$A1343,$A1344)),(COUNTIFS($L$1:$L1343,"Tor",$B$1:$B1343,$B1344,$A$1:$A1343,$A1344)+COUNTIFS($L$1:$L1343,"ET",$B$1:$B1343,$B1344,$A$1:$A1343,$A1344))-(COUNTIFS($L$1:$L1343,"Tor",$B$1:$B1343,"&lt;&gt;"&amp;$B1344,$A$1:$A1343,$A1344)+COUNTIFS($L$1:$L1343,"ET",$B$1:$B1343,"&lt;&gt;"&amp;$B1344,$A$1:$A1343,$A1344))),"")</f>
        <v/>
      </c>
      <c r="O1344" s="17"/>
      <c r="AC1344" s="14"/>
      <c r="AD1344" s="14"/>
      <c r="AE1344" s="18"/>
      <c r="AH1344" s="19">
        <f t="shared" si="82"/>
        <v>0</v>
      </c>
      <c r="AI1344" s="19">
        <f t="shared" si="83"/>
        <v>180</v>
      </c>
      <c r="AM1344" s="19">
        <f>IF(Abschlüsse[[#This Row],[Ergeb]]="ET","",SQRT(($AF1344-$AK1344)^2+($AG1344-$AL1344)^2))</f>
        <v>0</v>
      </c>
      <c r="AO1344" s="13"/>
      <c r="AP1344" s="13"/>
      <c r="AQ1344" s="19" t="str">
        <f t="shared" si="84"/>
        <v/>
      </c>
      <c r="AU1344" s="19" t="str">
        <f t="shared" si="85"/>
        <v/>
      </c>
    </row>
    <row r="1345" spans="3:47" ht="25.05" customHeight="1">
      <c r="C1345" s="17" t="str">
        <f>IF($A1345="","",IF(VLOOKUP($A1345,Spiele!$A$2:$D$16,3,FALSE)=$B1345,"H","G"))</f>
        <v/>
      </c>
      <c r="D1345" s="17" t="str">
        <f>IF($B1345="","",IF(VLOOKUP($A1345,Spiele!$A$2:$F$16,3,FALSE)=$B1345,VLOOKUP($A1345,Spiele!$A$2:$F$16,4,FALSE),VLOOKUP($A1345,Spiele!$A$2:$F$16,3,FALSE)))</f>
        <v/>
      </c>
      <c r="E1345" s="18">
        <f>IF(Abschlüsse[[#This Row],[Ergeb]]="ET",0,COUNTIFS($A$2:$A1345,$A1345,$B$2:$B1345,$B1345,$L$2:$L1345,"&lt;&gt;ET"))</f>
        <v>0</v>
      </c>
      <c r="F1345" s="11"/>
      <c r="G1345" s="12"/>
      <c r="H1345" s="18">
        <f>COUNTIFS('Rote Karten'!$A$2:$A$4,$A1345,'Rote Karten'!$D$2:$D$4,"&lt;&gt;"&amp;$B1345,'Rote Karten'!$B$2:$B$4,"&lt;"&amp;$F1345,'Rote Karten'!$C$2:$C$4,"&lt;="&amp;$G1345)-COUNTIFS('Rote Karten'!$A$2:$A$4,$A1345,'Rote Karten'!$D$2:$D$4,$B1345,'Rote Karten'!$B$2:$B$4,"&lt;"&amp;$F1345,'Rote Karten'!$C$2:$C$4,"&lt;="&amp;$G1345)</f>
        <v>0</v>
      </c>
      <c r="I1345" s="17" t="str">
        <f>IF(OR($L1345="Tor",$L1345="ET"),_xlfn.IFNA(IF(VLOOKUP($A1345,Spiele!$A$2:$C$16,3,FALSE)=$B1345,COUNTIFS($L$2:$L1345,"Tor",$B$2:$B1345,$B1345,$A$2:$A1345,$A1345)+COUNTIFS($L$2:$L1345,"ET",$B$2:$B1345,$B1345,$A$2:$A1345,$A1345)&amp;":"&amp;COUNTIFS($L$2:$L1345,"Tor",$B$2:$B1345,"&lt;&gt;"&amp;$B1345,$A$2:$A1345,$A1345)+COUNTIFS($L$2:$L1345,"ET",$B$2:$B1345,"&lt;&gt;"&amp;$B1345,$A$2:$A1345,$A1345),COUNTIFS($L$2:$L1345,"Tor",$B$2:$B1345,"&lt;&gt;"&amp;$B1345,$A$2:$A1345,$A1345)+COUNTIFS($L$2:$L1345,"ET",$B$2:$B1345,"&lt;&gt;"&amp;$B1345,$A$2:$A1345,$A1345)&amp;":"&amp;COUNTIFS($L$2:$L1345,"Tor",$B$2:$B1345,$B1345,$A$2:$A1345,$A1345)+COUNTIFS($L$2:$L1345,"ET",$B$2:$B1345,$B1345,$A$2:$A1345,$A1345)),""),"")</f>
        <v/>
      </c>
      <c r="J1345" s="18" t="str">
        <f>_xlfn.IFNA(IF(VLOOKUP($A1345,Spiele!$A$2:$D$16,3,FALSE)=$B1345,(COUNTIFS($L$1:$L1344,"Tor",$B$1:$B1344,$B1345,$A$1:$A1344,$A1345)+COUNTIFS($L$1:$L1344,"ET",$B$1:$B1344,$B1345,$A$1:$A1344,$A1345))-(COUNTIFS($L$1:$L1344,"Tor",$B$1:$B1344,"&lt;&gt;"&amp;$B1345,$A$1:$A1344,$A1345)+COUNTIFS($L$1:$L1344,"ET",$B$1:$B1344,"&lt;&gt;"&amp;$B1345,$A$1:$A1344,$A1345)),(COUNTIFS($L$1:$L1344,"Tor",$B$1:$B1344,$B1345,$A$1:$A1344,$A1345)+COUNTIFS($L$1:$L1344,"ET",$B$1:$B1344,$B1345,$A$1:$A1344,$A1345))-(COUNTIFS($L$1:$L1344,"Tor",$B$1:$B1344,"&lt;&gt;"&amp;$B1345,$A$1:$A1344,$A1345)+COUNTIFS($L$1:$L1344,"ET",$B$1:$B1344,"&lt;&gt;"&amp;$B1345,$A$1:$A1344,$A1345))),"")</f>
        <v/>
      </c>
      <c r="O1345" s="17"/>
      <c r="AC1345" s="14"/>
      <c r="AD1345" s="14"/>
      <c r="AE1345" s="18"/>
      <c r="AH1345" s="19">
        <f t="shared" si="82"/>
        <v>0</v>
      </c>
      <c r="AI1345" s="19">
        <f t="shared" si="83"/>
        <v>180</v>
      </c>
      <c r="AM1345" s="19">
        <f>IF(Abschlüsse[[#This Row],[Ergeb]]="ET","",SQRT(($AF1345-$AK1345)^2+($AG1345-$AL1345)^2))</f>
        <v>0</v>
      </c>
      <c r="AO1345" s="13"/>
      <c r="AP1345" s="13"/>
      <c r="AQ1345" s="19" t="str">
        <f t="shared" si="84"/>
        <v/>
      </c>
      <c r="AU1345" s="19" t="str">
        <f t="shared" si="85"/>
        <v/>
      </c>
    </row>
    <row r="1346" spans="3:47" ht="25.05" customHeight="1">
      <c r="C1346" s="17" t="str">
        <f>IF($A1346="","",IF(VLOOKUP($A1346,Spiele!$A$2:$D$16,3,FALSE)=$B1346,"H","G"))</f>
        <v/>
      </c>
      <c r="D1346" s="17" t="str">
        <f>IF($B1346="","",IF(VLOOKUP($A1346,Spiele!$A$2:$F$16,3,FALSE)=$B1346,VLOOKUP($A1346,Spiele!$A$2:$F$16,4,FALSE),VLOOKUP($A1346,Spiele!$A$2:$F$16,3,FALSE)))</f>
        <v/>
      </c>
      <c r="E1346" s="18">
        <f>IF(Abschlüsse[[#This Row],[Ergeb]]="ET",0,COUNTIFS($A$2:$A1346,$A1346,$B$2:$B1346,$B1346,$L$2:$L1346,"&lt;&gt;ET"))</f>
        <v>0</v>
      </c>
      <c r="F1346" s="11"/>
      <c r="G1346" s="12"/>
      <c r="H1346" s="18">
        <f>COUNTIFS('Rote Karten'!$A$2:$A$4,$A1346,'Rote Karten'!$D$2:$D$4,"&lt;&gt;"&amp;$B1346,'Rote Karten'!$B$2:$B$4,"&lt;"&amp;$F1346,'Rote Karten'!$C$2:$C$4,"&lt;="&amp;$G1346)-COUNTIFS('Rote Karten'!$A$2:$A$4,$A1346,'Rote Karten'!$D$2:$D$4,$B1346,'Rote Karten'!$B$2:$B$4,"&lt;"&amp;$F1346,'Rote Karten'!$C$2:$C$4,"&lt;="&amp;$G1346)</f>
        <v>0</v>
      </c>
      <c r="I1346" s="17" t="str">
        <f>IF(OR($L1346="Tor",$L1346="ET"),_xlfn.IFNA(IF(VLOOKUP($A1346,Spiele!$A$2:$C$16,3,FALSE)=$B1346,COUNTIFS($L$2:$L1346,"Tor",$B$2:$B1346,$B1346,$A$2:$A1346,$A1346)+COUNTIFS($L$2:$L1346,"ET",$B$2:$B1346,$B1346,$A$2:$A1346,$A1346)&amp;":"&amp;COUNTIFS($L$2:$L1346,"Tor",$B$2:$B1346,"&lt;&gt;"&amp;$B1346,$A$2:$A1346,$A1346)+COUNTIFS($L$2:$L1346,"ET",$B$2:$B1346,"&lt;&gt;"&amp;$B1346,$A$2:$A1346,$A1346),COUNTIFS($L$2:$L1346,"Tor",$B$2:$B1346,"&lt;&gt;"&amp;$B1346,$A$2:$A1346,$A1346)+COUNTIFS($L$2:$L1346,"ET",$B$2:$B1346,"&lt;&gt;"&amp;$B1346,$A$2:$A1346,$A1346)&amp;":"&amp;COUNTIFS($L$2:$L1346,"Tor",$B$2:$B1346,$B1346,$A$2:$A1346,$A1346)+COUNTIFS($L$2:$L1346,"ET",$B$2:$B1346,$B1346,$A$2:$A1346,$A1346)),""),"")</f>
        <v/>
      </c>
      <c r="J1346" s="18" t="str">
        <f>_xlfn.IFNA(IF(VLOOKUP($A1346,Spiele!$A$2:$D$16,3,FALSE)=$B1346,(COUNTIFS($L$1:$L1345,"Tor",$B$1:$B1345,$B1346,$A$1:$A1345,$A1346)+COUNTIFS($L$1:$L1345,"ET",$B$1:$B1345,$B1346,$A$1:$A1345,$A1346))-(COUNTIFS($L$1:$L1345,"Tor",$B$1:$B1345,"&lt;&gt;"&amp;$B1346,$A$1:$A1345,$A1346)+COUNTIFS($L$1:$L1345,"ET",$B$1:$B1345,"&lt;&gt;"&amp;$B1346,$A$1:$A1345,$A1346)),(COUNTIFS($L$1:$L1345,"Tor",$B$1:$B1345,$B1346,$A$1:$A1345,$A1346)+COUNTIFS($L$1:$L1345,"ET",$B$1:$B1345,$B1346,$A$1:$A1345,$A1346))-(COUNTIFS($L$1:$L1345,"Tor",$B$1:$B1345,"&lt;&gt;"&amp;$B1346,$A$1:$A1345,$A1346)+COUNTIFS($L$1:$L1345,"ET",$B$1:$B1345,"&lt;&gt;"&amp;$B1346,$A$1:$A1345,$A1346))),"")</f>
        <v/>
      </c>
      <c r="O1346" s="17"/>
      <c r="AC1346" s="14"/>
      <c r="AD1346" s="14"/>
      <c r="AE1346" s="18"/>
      <c r="AH1346" s="19">
        <f t="shared" si="82"/>
        <v>0</v>
      </c>
      <c r="AI1346" s="19">
        <f t="shared" si="83"/>
        <v>180</v>
      </c>
      <c r="AM1346" s="19">
        <f>IF(Abschlüsse[[#This Row],[Ergeb]]="ET","",SQRT(($AF1346-$AK1346)^2+($AG1346-$AL1346)^2))</f>
        <v>0</v>
      </c>
      <c r="AO1346" s="13"/>
      <c r="AP1346" s="13"/>
      <c r="AQ1346" s="19" t="str">
        <f t="shared" si="84"/>
        <v/>
      </c>
      <c r="AU1346" s="19" t="str">
        <f t="shared" si="85"/>
        <v/>
      </c>
    </row>
    <row r="1347" spans="3:47" ht="25.05" customHeight="1">
      <c r="C1347" s="17" t="str">
        <f>IF($A1347="","",IF(VLOOKUP($A1347,Spiele!$A$2:$D$16,3,FALSE)=$B1347,"H","G"))</f>
        <v/>
      </c>
      <c r="D1347" s="17" t="str">
        <f>IF($B1347="","",IF(VLOOKUP($A1347,Spiele!$A$2:$F$16,3,FALSE)=$B1347,VLOOKUP($A1347,Spiele!$A$2:$F$16,4,FALSE),VLOOKUP($A1347,Spiele!$A$2:$F$16,3,FALSE)))</f>
        <v/>
      </c>
      <c r="E1347" s="18">
        <f>IF(Abschlüsse[[#This Row],[Ergeb]]="ET",0,COUNTIFS($A$2:$A1347,$A1347,$B$2:$B1347,$B1347,$L$2:$L1347,"&lt;&gt;ET"))</f>
        <v>0</v>
      </c>
      <c r="F1347" s="11"/>
      <c r="G1347" s="12"/>
      <c r="H1347" s="18">
        <f>COUNTIFS('Rote Karten'!$A$2:$A$4,$A1347,'Rote Karten'!$D$2:$D$4,"&lt;&gt;"&amp;$B1347,'Rote Karten'!$B$2:$B$4,"&lt;"&amp;$F1347,'Rote Karten'!$C$2:$C$4,"&lt;="&amp;$G1347)-COUNTIFS('Rote Karten'!$A$2:$A$4,$A1347,'Rote Karten'!$D$2:$D$4,$B1347,'Rote Karten'!$B$2:$B$4,"&lt;"&amp;$F1347,'Rote Karten'!$C$2:$C$4,"&lt;="&amp;$G1347)</f>
        <v>0</v>
      </c>
      <c r="I1347" s="17" t="str">
        <f>IF(OR($L1347="Tor",$L1347="ET"),_xlfn.IFNA(IF(VLOOKUP($A1347,Spiele!$A$2:$C$16,3,FALSE)=$B1347,COUNTIFS($L$2:$L1347,"Tor",$B$2:$B1347,$B1347,$A$2:$A1347,$A1347)+COUNTIFS($L$2:$L1347,"ET",$B$2:$B1347,$B1347,$A$2:$A1347,$A1347)&amp;":"&amp;COUNTIFS($L$2:$L1347,"Tor",$B$2:$B1347,"&lt;&gt;"&amp;$B1347,$A$2:$A1347,$A1347)+COUNTIFS($L$2:$L1347,"ET",$B$2:$B1347,"&lt;&gt;"&amp;$B1347,$A$2:$A1347,$A1347),COUNTIFS($L$2:$L1347,"Tor",$B$2:$B1347,"&lt;&gt;"&amp;$B1347,$A$2:$A1347,$A1347)+COUNTIFS($L$2:$L1347,"ET",$B$2:$B1347,"&lt;&gt;"&amp;$B1347,$A$2:$A1347,$A1347)&amp;":"&amp;COUNTIFS($L$2:$L1347,"Tor",$B$2:$B1347,$B1347,$A$2:$A1347,$A1347)+COUNTIFS($L$2:$L1347,"ET",$B$2:$B1347,$B1347,$A$2:$A1347,$A1347)),""),"")</f>
        <v/>
      </c>
      <c r="J1347" s="18" t="str">
        <f>_xlfn.IFNA(IF(VLOOKUP($A1347,Spiele!$A$2:$D$16,3,FALSE)=$B1347,(COUNTIFS($L$1:$L1346,"Tor",$B$1:$B1346,$B1347,$A$1:$A1346,$A1347)+COUNTIFS($L$1:$L1346,"ET",$B$1:$B1346,$B1347,$A$1:$A1346,$A1347))-(COUNTIFS($L$1:$L1346,"Tor",$B$1:$B1346,"&lt;&gt;"&amp;$B1347,$A$1:$A1346,$A1347)+COUNTIFS($L$1:$L1346,"ET",$B$1:$B1346,"&lt;&gt;"&amp;$B1347,$A$1:$A1346,$A1347)),(COUNTIFS($L$1:$L1346,"Tor",$B$1:$B1346,$B1347,$A$1:$A1346,$A1347)+COUNTIFS($L$1:$L1346,"ET",$B$1:$B1346,$B1347,$A$1:$A1346,$A1347))-(COUNTIFS($L$1:$L1346,"Tor",$B$1:$B1346,"&lt;&gt;"&amp;$B1347,$A$1:$A1346,$A1347)+COUNTIFS($L$1:$L1346,"ET",$B$1:$B1346,"&lt;&gt;"&amp;$B1347,$A$1:$A1346,$A1347))),"")</f>
        <v/>
      </c>
      <c r="O1347" s="17"/>
      <c r="AC1347" s="14"/>
      <c r="AD1347" s="14"/>
      <c r="AE1347" s="18"/>
      <c r="AH1347" s="19">
        <f t="shared" ref="AH1347:AH1410" si="86">IF($L1347="ET","",IF($AF1347&gt;3.66,SQRT($AG1347^2+($AF1347-(7.32/2))^2),IF($AF1347&lt;-3.66,SQRT($AG1347^2+($AF1347+(7.32/2))^2),$AG1347)))</f>
        <v>0</v>
      </c>
      <c r="AI1347" s="19">
        <f t="shared" ref="AI1347:AI1410" si="87">IF($L1347="ET","",IF(DEGREES(ATAN((7.32*$AG1347)/($AG1347^2+$AF1347^2-(7.32/2)^2)))&lt;=0,180+DEGREES(ATAN((7.32*$AG1347)/($AG1347^2+$AF1347^2-(7.32/2)^2))),DEGREES(ATAN((7.32*$AG1347)/($AG1347^2+$AF1347^2-(7.32/2)^2)))))</f>
        <v>180</v>
      </c>
      <c r="AM1347" s="19">
        <f>IF(Abschlüsse[[#This Row],[Ergeb]]="ET","",SQRT(($AF1347-$AK1347)^2+($AG1347-$AL1347)^2))</f>
        <v>0</v>
      </c>
      <c r="AO1347" s="13"/>
      <c r="AP1347" s="13"/>
      <c r="AQ1347" s="19" t="str">
        <f t="shared" si="84"/>
        <v/>
      </c>
      <c r="AU1347" s="19" t="str">
        <f t="shared" si="85"/>
        <v/>
      </c>
    </row>
    <row r="1348" spans="3:47" ht="25.05" customHeight="1">
      <c r="C1348" s="17" t="str">
        <f>IF($A1348="","",IF(VLOOKUP($A1348,Spiele!$A$2:$D$16,3,FALSE)=$B1348,"H","G"))</f>
        <v/>
      </c>
      <c r="D1348" s="17" t="str">
        <f>IF($B1348="","",IF(VLOOKUP($A1348,Spiele!$A$2:$F$16,3,FALSE)=$B1348,VLOOKUP($A1348,Spiele!$A$2:$F$16,4,FALSE),VLOOKUP($A1348,Spiele!$A$2:$F$16,3,FALSE)))</f>
        <v/>
      </c>
      <c r="E1348" s="18">
        <f>IF(Abschlüsse[[#This Row],[Ergeb]]="ET",0,COUNTIFS($A$2:$A1348,$A1348,$B$2:$B1348,$B1348,$L$2:$L1348,"&lt;&gt;ET"))</f>
        <v>0</v>
      </c>
      <c r="F1348" s="11"/>
      <c r="G1348" s="12"/>
      <c r="H1348" s="18">
        <f>COUNTIFS('Rote Karten'!$A$2:$A$4,$A1348,'Rote Karten'!$D$2:$D$4,"&lt;&gt;"&amp;$B1348,'Rote Karten'!$B$2:$B$4,"&lt;"&amp;$F1348,'Rote Karten'!$C$2:$C$4,"&lt;="&amp;$G1348)-COUNTIFS('Rote Karten'!$A$2:$A$4,$A1348,'Rote Karten'!$D$2:$D$4,$B1348,'Rote Karten'!$B$2:$B$4,"&lt;"&amp;$F1348,'Rote Karten'!$C$2:$C$4,"&lt;="&amp;$G1348)</f>
        <v>0</v>
      </c>
      <c r="I1348" s="17" t="str">
        <f>IF(OR($L1348="Tor",$L1348="ET"),_xlfn.IFNA(IF(VLOOKUP($A1348,Spiele!$A$2:$C$16,3,FALSE)=$B1348,COUNTIFS($L$2:$L1348,"Tor",$B$2:$B1348,$B1348,$A$2:$A1348,$A1348)+COUNTIFS($L$2:$L1348,"ET",$B$2:$B1348,$B1348,$A$2:$A1348,$A1348)&amp;":"&amp;COUNTIFS($L$2:$L1348,"Tor",$B$2:$B1348,"&lt;&gt;"&amp;$B1348,$A$2:$A1348,$A1348)+COUNTIFS($L$2:$L1348,"ET",$B$2:$B1348,"&lt;&gt;"&amp;$B1348,$A$2:$A1348,$A1348),COUNTIFS($L$2:$L1348,"Tor",$B$2:$B1348,"&lt;&gt;"&amp;$B1348,$A$2:$A1348,$A1348)+COUNTIFS($L$2:$L1348,"ET",$B$2:$B1348,"&lt;&gt;"&amp;$B1348,$A$2:$A1348,$A1348)&amp;":"&amp;COUNTIFS($L$2:$L1348,"Tor",$B$2:$B1348,$B1348,$A$2:$A1348,$A1348)+COUNTIFS($L$2:$L1348,"ET",$B$2:$B1348,$B1348,$A$2:$A1348,$A1348)),""),"")</f>
        <v/>
      </c>
      <c r="J1348" s="18" t="str">
        <f>_xlfn.IFNA(IF(VLOOKUP($A1348,Spiele!$A$2:$D$16,3,FALSE)=$B1348,(COUNTIFS($L$1:$L1347,"Tor",$B$1:$B1347,$B1348,$A$1:$A1347,$A1348)+COUNTIFS($L$1:$L1347,"ET",$B$1:$B1347,$B1348,$A$1:$A1347,$A1348))-(COUNTIFS($L$1:$L1347,"Tor",$B$1:$B1347,"&lt;&gt;"&amp;$B1348,$A$1:$A1347,$A1348)+COUNTIFS($L$1:$L1347,"ET",$B$1:$B1347,"&lt;&gt;"&amp;$B1348,$A$1:$A1347,$A1348)),(COUNTIFS($L$1:$L1347,"Tor",$B$1:$B1347,$B1348,$A$1:$A1347,$A1348)+COUNTIFS($L$1:$L1347,"ET",$B$1:$B1347,$B1348,$A$1:$A1347,$A1348))-(COUNTIFS($L$1:$L1347,"Tor",$B$1:$B1347,"&lt;&gt;"&amp;$B1348,$A$1:$A1347,$A1348)+COUNTIFS($L$1:$L1347,"ET",$B$1:$B1347,"&lt;&gt;"&amp;$B1348,$A$1:$A1347,$A1348))),"")</f>
        <v/>
      </c>
      <c r="O1348" s="17"/>
      <c r="AC1348" s="14"/>
      <c r="AD1348" s="14"/>
      <c r="AE1348" s="18"/>
      <c r="AH1348" s="19">
        <f t="shared" si="86"/>
        <v>0</v>
      </c>
      <c r="AI1348" s="19">
        <f t="shared" si="87"/>
        <v>180</v>
      </c>
      <c r="AM1348" s="19">
        <f>IF(Abschlüsse[[#This Row],[Ergeb]]="ET","",SQRT(($AF1348-$AK1348)^2+($AG1348-$AL1348)^2))</f>
        <v>0</v>
      </c>
      <c r="AO1348" s="13"/>
      <c r="AP1348" s="13"/>
      <c r="AQ1348" s="19" t="str">
        <f t="shared" si="84"/>
        <v/>
      </c>
      <c r="AU1348" s="19" t="str">
        <f t="shared" si="85"/>
        <v/>
      </c>
    </row>
    <row r="1349" spans="3:47" ht="25.05" customHeight="1">
      <c r="C1349" s="17" t="str">
        <f>IF($A1349="","",IF(VLOOKUP($A1349,Spiele!$A$2:$D$16,3,FALSE)=$B1349,"H","G"))</f>
        <v/>
      </c>
      <c r="D1349" s="17" t="str">
        <f>IF($B1349="","",IF(VLOOKUP($A1349,Spiele!$A$2:$F$16,3,FALSE)=$B1349,VLOOKUP($A1349,Spiele!$A$2:$F$16,4,FALSE),VLOOKUP($A1349,Spiele!$A$2:$F$16,3,FALSE)))</f>
        <v/>
      </c>
      <c r="E1349" s="18">
        <f>IF(Abschlüsse[[#This Row],[Ergeb]]="ET",0,COUNTIFS($A$2:$A1349,$A1349,$B$2:$B1349,$B1349,$L$2:$L1349,"&lt;&gt;ET"))</f>
        <v>0</v>
      </c>
      <c r="F1349" s="11"/>
      <c r="G1349" s="12"/>
      <c r="H1349" s="18">
        <f>COUNTIFS('Rote Karten'!$A$2:$A$4,$A1349,'Rote Karten'!$D$2:$D$4,"&lt;&gt;"&amp;$B1349,'Rote Karten'!$B$2:$B$4,"&lt;"&amp;$F1349,'Rote Karten'!$C$2:$C$4,"&lt;="&amp;$G1349)-COUNTIFS('Rote Karten'!$A$2:$A$4,$A1349,'Rote Karten'!$D$2:$D$4,$B1349,'Rote Karten'!$B$2:$B$4,"&lt;"&amp;$F1349,'Rote Karten'!$C$2:$C$4,"&lt;="&amp;$G1349)</f>
        <v>0</v>
      </c>
      <c r="I1349" s="17" t="str">
        <f>IF(OR($L1349="Tor",$L1349="ET"),_xlfn.IFNA(IF(VLOOKUP($A1349,Spiele!$A$2:$C$16,3,FALSE)=$B1349,COUNTIFS($L$2:$L1349,"Tor",$B$2:$B1349,$B1349,$A$2:$A1349,$A1349)+COUNTIFS($L$2:$L1349,"ET",$B$2:$B1349,$B1349,$A$2:$A1349,$A1349)&amp;":"&amp;COUNTIFS($L$2:$L1349,"Tor",$B$2:$B1349,"&lt;&gt;"&amp;$B1349,$A$2:$A1349,$A1349)+COUNTIFS($L$2:$L1349,"ET",$B$2:$B1349,"&lt;&gt;"&amp;$B1349,$A$2:$A1349,$A1349),COUNTIFS($L$2:$L1349,"Tor",$B$2:$B1349,"&lt;&gt;"&amp;$B1349,$A$2:$A1349,$A1349)+COUNTIFS($L$2:$L1349,"ET",$B$2:$B1349,"&lt;&gt;"&amp;$B1349,$A$2:$A1349,$A1349)&amp;":"&amp;COUNTIFS($L$2:$L1349,"Tor",$B$2:$B1349,$B1349,$A$2:$A1349,$A1349)+COUNTIFS($L$2:$L1349,"ET",$B$2:$B1349,$B1349,$A$2:$A1349,$A1349)),""),"")</f>
        <v/>
      </c>
      <c r="J1349" s="18" t="str">
        <f>_xlfn.IFNA(IF(VLOOKUP($A1349,Spiele!$A$2:$D$16,3,FALSE)=$B1349,(COUNTIFS($L$1:$L1348,"Tor",$B$1:$B1348,$B1349,$A$1:$A1348,$A1349)+COUNTIFS($L$1:$L1348,"ET",$B$1:$B1348,$B1349,$A$1:$A1348,$A1349))-(COUNTIFS($L$1:$L1348,"Tor",$B$1:$B1348,"&lt;&gt;"&amp;$B1349,$A$1:$A1348,$A1349)+COUNTIFS($L$1:$L1348,"ET",$B$1:$B1348,"&lt;&gt;"&amp;$B1349,$A$1:$A1348,$A1349)),(COUNTIFS($L$1:$L1348,"Tor",$B$1:$B1348,$B1349,$A$1:$A1348,$A1349)+COUNTIFS($L$1:$L1348,"ET",$B$1:$B1348,$B1349,$A$1:$A1348,$A1349))-(COUNTIFS($L$1:$L1348,"Tor",$B$1:$B1348,"&lt;&gt;"&amp;$B1349,$A$1:$A1348,$A1349)+COUNTIFS($L$1:$L1348,"ET",$B$1:$B1348,"&lt;&gt;"&amp;$B1349,$A$1:$A1348,$A1349))),"")</f>
        <v/>
      </c>
      <c r="O1349" s="17"/>
      <c r="AC1349" s="14"/>
      <c r="AD1349" s="14"/>
      <c r="AE1349" s="18"/>
      <c r="AH1349" s="19">
        <f t="shared" si="86"/>
        <v>0</v>
      </c>
      <c r="AI1349" s="19">
        <f t="shared" si="87"/>
        <v>180</v>
      </c>
      <c r="AM1349" s="19">
        <f>IF(Abschlüsse[[#This Row],[Ergeb]]="ET","",SQRT(($AF1349-$AK1349)^2+($AG1349-$AL1349)^2))</f>
        <v>0</v>
      </c>
      <c r="AO1349" s="13"/>
      <c r="AP1349" s="13"/>
      <c r="AQ1349" s="19" t="str">
        <f t="shared" si="84"/>
        <v/>
      </c>
      <c r="AU1349" s="19" t="str">
        <f t="shared" si="85"/>
        <v/>
      </c>
    </row>
    <row r="1350" spans="3:47" ht="25.05" customHeight="1">
      <c r="C1350" s="17" t="str">
        <f>IF($A1350="","",IF(VLOOKUP($A1350,Spiele!$A$2:$D$16,3,FALSE)=$B1350,"H","G"))</f>
        <v/>
      </c>
      <c r="D1350" s="17" t="str">
        <f>IF($B1350="","",IF(VLOOKUP($A1350,Spiele!$A$2:$F$16,3,FALSE)=$B1350,VLOOKUP($A1350,Spiele!$A$2:$F$16,4,FALSE),VLOOKUP($A1350,Spiele!$A$2:$F$16,3,FALSE)))</f>
        <v/>
      </c>
      <c r="E1350" s="18">
        <f>IF(Abschlüsse[[#This Row],[Ergeb]]="ET",0,COUNTIFS($A$2:$A1350,$A1350,$B$2:$B1350,$B1350,$L$2:$L1350,"&lt;&gt;ET"))</f>
        <v>0</v>
      </c>
      <c r="F1350" s="11"/>
      <c r="G1350" s="12"/>
      <c r="H1350" s="18">
        <f>COUNTIFS('Rote Karten'!$A$2:$A$4,$A1350,'Rote Karten'!$D$2:$D$4,"&lt;&gt;"&amp;$B1350,'Rote Karten'!$B$2:$B$4,"&lt;"&amp;$F1350,'Rote Karten'!$C$2:$C$4,"&lt;="&amp;$G1350)-COUNTIFS('Rote Karten'!$A$2:$A$4,$A1350,'Rote Karten'!$D$2:$D$4,$B1350,'Rote Karten'!$B$2:$B$4,"&lt;"&amp;$F1350,'Rote Karten'!$C$2:$C$4,"&lt;="&amp;$G1350)</f>
        <v>0</v>
      </c>
      <c r="I1350" s="17" t="str">
        <f>IF(OR($L1350="Tor",$L1350="ET"),_xlfn.IFNA(IF(VLOOKUP($A1350,Spiele!$A$2:$C$16,3,FALSE)=$B1350,COUNTIFS($L$2:$L1350,"Tor",$B$2:$B1350,$B1350,$A$2:$A1350,$A1350)+COUNTIFS($L$2:$L1350,"ET",$B$2:$B1350,$B1350,$A$2:$A1350,$A1350)&amp;":"&amp;COUNTIFS($L$2:$L1350,"Tor",$B$2:$B1350,"&lt;&gt;"&amp;$B1350,$A$2:$A1350,$A1350)+COUNTIFS($L$2:$L1350,"ET",$B$2:$B1350,"&lt;&gt;"&amp;$B1350,$A$2:$A1350,$A1350),COUNTIFS($L$2:$L1350,"Tor",$B$2:$B1350,"&lt;&gt;"&amp;$B1350,$A$2:$A1350,$A1350)+COUNTIFS($L$2:$L1350,"ET",$B$2:$B1350,"&lt;&gt;"&amp;$B1350,$A$2:$A1350,$A1350)&amp;":"&amp;COUNTIFS($L$2:$L1350,"Tor",$B$2:$B1350,$B1350,$A$2:$A1350,$A1350)+COUNTIFS($L$2:$L1350,"ET",$B$2:$B1350,$B1350,$A$2:$A1350,$A1350)),""),"")</f>
        <v/>
      </c>
      <c r="J1350" s="18" t="str">
        <f>_xlfn.IFNA(IF(VLOOKUP($A1350,Spiele!$A$2:$D$16,3,FALSE)=$B1350,(COUNTIFS($L$1:$L1349,"Tor",$B$1:$B1349,$B1350,$A$1:$A1349,$A1350)+COUNTIFS($L$1:$L1349,"ET",$B$1:$B1349,$B1350,$A$1:$A1349,$A1350))-(COUNTIFS($L$1:$L1349,"Tor",$B$1:$B1349,"&lt;&gt;"&amp;$B1350,$A$1:$A1349,$A1350)+COUNTIFS($L$1:$L1349,"ET",$B$1:$B1349,"&lt;&gt;"&amp;$B1350,$A$1:$A1349,$A1350)),(COUNTIFS($L$1:$L1349,"Tor",$B$1:$B1349,$B1350,$A$1:$A1349,$A1350)+COUNTIFS($L$1:$L1349,"ET",$B$1:$B1349,$B1350,$A$1:$A1349,$A1350))-(COUNTIFS($L$1:$L1349,"Tor",$B$1:$B1349,"&lt;&gt;"&amp;$B1350,$A$1:$A1349,$A1350)+COUNTIFS($L$1:$L1349,"ET",$B$1:$B1349,"&lt;&gt;"&amp;$B1350,$A$1:$A1349,$A1350))),"")</f>
        <v/>
      </c>
      <c r="O1350" s="17"/>
      <c r="AC1350" s="14"/>
      <c r="AD1350" s="14"/>
      <c r="AE1350" s="18"/>
      <c r="AH1350" s="19">
        <f t="shared" si="86"/>
        <v>0</v>
      </c>
      <c r="AI1350" s="19">
        <f t="shared" si="87"/>
        <v>180</v>
      </c>
      <c r="AM1350" s="19">
        <f>IF(Abschlüsse[[#This Row],[Ergeb]]="ET","",SQRT(($AF1350-$AK1350)^2+($AG1350-$AL1350)^2))</f>
        <v>0</v>
      </c>
      <c r="AO1350" s="13"/>
      <c r="AP1350" s="13"/>
      <c r="AQ1350" s="19" t="str">
        <f t="shared" si="84"/>
        <v/>
      </c>
      <c r="AU1350" s="19" t="str">
        <f t="shared" si="85"/>
        <v/>
      </c>
    </row>
    <row r="1351" spans="3:47" ht="25.05" customHeight="1">
      <c r="C1351" s="17" t="str">
        <f>IF($A1351="","",IF(VLOOKUP($A1351,Spiele!$A$2:$D$16,3,FALSE)=$B1351,"H","G"))</f>
        <v/>
      </c>
      <c r="D1351" s="17" t="str">
        <f>IF($B1351="","",IF(VLOOKUP($A1351,Spiele!$A$2:$F$16,3,FALSE)=$B1351,VLOOKUP($A1351,Spiele!$A$2:$F$16,4,FALSE),VLOOKUP($A1351,Spiele!$A$2:$F$16,3,FALSE)))</f>
        <v/>
      </c>
      <c r="E1351" s="18">
        <f>IF(Abschlüsse[[#This Row],[Ergeb]]="ET",0,COUNTIFS($A$2:$A1351,$A1351,$B$2:$B1351,$B1351,$L$2:$L1351,"&lt;&gt;ET"))</f>
        <v>0</v>
      </c>
      <c r="F1351" s="11"/>
      <c r="G1351" s="12"/>
      <c r="H1351" s="18">
        <f>COUNTIFS('Rote Karten'!$A$2:$A$4,$A1351,'Rote Karten'!$D$2:$D$4,"&lt;&gt;"&amp;$B1351,'Rote Karten'!$B$2:$B$4,"&lt;"&amp;$F1351,'Rote Karten'!$C$2:$C$4,"&lt;="&amp;$G1351)-COUNTIFS('Rote Karten'!$A$2:$A$4,$A1351,'Rote Karten'!$D$2:$D$4,$B1351,'Rote Karten'!$B$2:$B$4,"&lt;"&amp;$F1351,'Rote Karten'!$C$2:$C$4,"&lt;="&amp;$G1351)</f>
        <v>0</v>
      </c>
      <c r="I1351" s="17" t="str">
        <f>IF(OR($L1351="Tor",$L1351="ET"),_xlfn.IFNA(IF(VLOOKUP($A1351,Spiele!$A$2:$C$16,3,FALSE)=$B1351,COUNTIFS($L$2:$L1351,"Tor",$B$2:$B1351,$B1351,$A$2:$A1351,$A1351)+COUNTIFS($L$2:$L1351,"ET",$B$2:$B1351,$B1351,$A$2:$A1351,$A1351)&amp;":"&amp;COUNTIFS($L$2:$L1351,"Tor",$B$2:$B1351,"&lt;&gt;"&amp;$B1351,$A$2:$A1351,$A1351)+COUNTIFS($L$2:$L1351,"ET",$B$2:$B1351,"&lt;&gt;"&amp;$B1351,$A$2:$A1351,$A1351),COUNTIFS($L$2:$L1351,"Tor",$B$2:$B1351,"&lt;&gt;"&amp;$B1351,$A$2:$A1351,$A1351)+COUNTIFS($L$2:$L1351,"ET",$B$2:$B1351,"&lt;&gt;"&amp;$B1351,$A$2:$A1351,$A1351)&amp;":"&amp;COUNTIFS($L$2:$L1351,"Tor",$B$2:$B1351,$B1351,$A$2:$A1351,$A1351)+COUNTIFS($L$2:$L1351,"ET",$B$2:$B1351,$B1351,$A$2:$A1351,$A1351)),""),"")</f>
        <v/>
      </c>
      <c r="J1351" s="18" t="str">
        <f>_xlfn.IFNA(IF(VLOOKUP($A1351,Spiele!$A$2:$D$16,3,FALSE)=$B1351,(COUNTIFS($L$1:$L1350,"Tor",$B$1:$B1350,$B1351,$A$1:$A1350,$A1351)+COUNTIFS($L$1:$L1350,"ET",$B$1:$B1350,$B1351,$A$1:$A1350,$A1351))-(COUNTIFS($L$1:$L1350,"Tor",$B$1:$B1350,"&lt;&gt;"&amp;$B1351,$A$1:$A1350,$A1351)+COUNTIFS($L$1:$L1350,"ET",$B$1:$B1350,"&lt;&gt;"&amp;$B1351,$A$1:$A1350,$A1351)),(COUNTIFS($L$1:$L1350,"Tor",$B$1:$B1350,$B1351,$A$1:$A1350,$A1351)+COUNTIFS($L$1:$L1350,"ET",$B$1:$B1350,$B1351,$A$1:$A1350,$A1351))-(COUNTIFS($L$1:$L1350,"Tor",$B$1:$B1350,"&lt;&gt;"&amp;$B1351,$A$1:$A1350,$A1351)+COUNTIFS($L$1:$L1350,"ET",$B$1:$B1350,"&lt;&gt;"&amp;$B1351,$A$1:$A1350,$A1351))),"")</f>
        <v/>
      </c>
      <c r="O1351" s="17"/>
      <c r="AC1351" s="14"/>
      <c r="AD1351" s="14"/>
      <c r="AE1351" s="18"/>
      <c r="AH1351" s="19">
        <f t="shared" si="86"/>
        <v>0</v>
      </c>
      <c r="AI1351" s="19">
        <f t="shared" si="87"/>
        <v>180</v>
      </c>
      <c r="AM1351" s="19">
        <f>IF(Abschlüsse[[#This Row],[Ergeb]]="ET","",SQRT(($AF1351-$AK1351)^2+($AG1351-$AL1351)^2))</f>
        <v>0</v>
      </c>
      <c r="AO1351" s="13"/>
      <c r="AP1351" s="13"/>
      <c r="AQ1351" s="19" t="str">
        <f t="shared" si="84"/>
        <v/>
      </c>
      <c r="AU1351" s="19" t="str">
        <f t="shared" si="85"/>
        <v/>
      </c>
    </row>
    <row r="1352" spans="3:47" ht="25.05" customHeight="1">
      <c r="C1352" s="17" t="str">
        <f>IF($A1352="","",IF(VLOOKUP($A1352,Spiele!$A$2:$D$16,3,FALSE)=$B1352,"H","G"))</f>
        <v/>
      </c>
      <c r="D1352" s="17" t="str">
        <f>IF($B1352="","",IF(VLOOKUP($A1352,Spiele!$A$2:$F$16,3,FALSE)=$B1352,VLOOKUP($A1352,Spiele!$A$2:$F$16,4,FALSE),VLOOKUP($A1352,Spiele!$A$2:$F$16,3,FALSE)))</f>
        <v/>
      </c>
      <c r="E1352" s="18">
        <f>IF(Abschlüsse[[#This Row],[Ergeb]]="ET",0,COUNTIFS($A$2:$A1352,$A1352,$B$2:$B1352,$B1352,$L$2:$L1352,"&lt;&gt;ET"))</f>
        <v>0</v>
      </c>
      <c r="F1352" s="11"/>
      <c r="G1352" s="12"/>
      <c r="H1352" s="18">
        <f>COUNTIFS('Rote Karten'!$A$2:$A$4,$A1352,'Rote Karten'!$D$2:$D$4,"&lt;&gt;"&amp;$B1352,'Rote Karten'!$B$2:$B$4,"&lt;"&amp;$F1352,'Rote Karten'!$C$2:$C$4,"&lt;="&amp;$G1352)-COUNTIFS('Rote Karten'!$A$2:$A$4,$A1352,'Rote Karten'!$D$2:$D$4,$B1352,'Rote Karten'!$B$2:$B$4,"&lt;"&amp;$F1352,'Rote Karten'!$C$2:$C$4,"&lt;="&amp;$G1352)</f>
        <v>0</v>
      </c>
      <c r="I1352" s="17" t="str">
        <f>IF(OR($L1352="Tor",$L1352="ET"),_xlfn.IFNA(IF(VLOOKUP($A1352,Spiele!$A$2:$C$16,3,FALSE)=$B1352,COUNTIFS($L$2:$L1352,"Tor",$B$2:$B1352,$B1352,$A$2:$A1352,$A1352)+COUNTIFS($L$2:$L1352,"ET",$B$2:$B1352,$B1352,$A$2:$A1352,$A1352)&amp;":"&amp;COUNTIFS($L$2:$L1352,"Tor",$B$2:$B1352,"&lt;&gt;"&amp;$B1352,$A$2:$A1352,$A1352)+COUNTIFS($L$2:$L1352,"ET",$B$2:$B1352,"&lt;&gt;"&amp;$B1352,$A$2:$A1352,$A1352),COUNTIFS($L$2:$L1352,"Tor",$B$2:$B1352,"&lt;&gt;"&amp;$B1352,$A$2:$A1352,$A1352)+COUNTIFS($L$2:$L1352,"ET",$B$2:$B1352,"&lt;&gt;"&amp;$B1352,$A$2:$A1352,$A1352)&amp;":"&amp;COUNTIFS($L$2:$L1352,"Tor",$B$2:$B1352,$B1352,$A$2:$A1352,$A1352)+COUNTIFS($L$2:$L1352,"ET",$B$2:$B1352,$B1352,$A$2:$A1352,$A1352)),""),"")</f>
        <v/>
      </c>
      <c r="J1352" s="18" t="str">
        <f>_xlfn.IFNA(IF(VLOOKUP($A1352,Spiele!$A$2:$D$16,3,FALSE)=$B1352,(COUNTIFS($L$1:$L1351,"Tor",$B$1:$B1351,$B1352,$A$1:$A1351,$A1352)+COUNTIFS($L$1:$L1351,"ET",$B$1:$B1351,$B1352,$A$1:$A1351,$A1352))-(COUNTIFS($L$1:$L1351,"Tor",$B$1:$B1351,"&lt;&gt;"&amp;$B1352,$A$1:$A1351,$A1352)+COUNTIFS($L$1:$L1351,"ET",$B$1:$B1351,"&lt;&gt;"&amp;$B1352,$A$1:$A1351,$A1352)),(COUNTIFS($L$1:$L1351,"Tor",$B$1:$B1351,$B1352,$A$1:$A1351,$A1352)+COUNTIFS($L$1:$L1351,"ET",$B$1:$B1351,$B1352,$A$1:$A1351,$A1352))-(COUNTIFS($L$1:$L1351,"Tor",$B$1:$B1351,"&lt;&gt;"&amp;$B1352,$A$1:$A1351,$A1352)+COUNTIFS($L$1:$L1351,"ET",$B$1:$B1351,"&lt;&gt;"&amp;$B1352,$A$1:$A1351,$A1352))),"")</f>
        <v/>
      </c>
      <c r="O1352" s="17"/>
      <c r="AC1352" s="14"/>
      <c r="AD1352" s="14"/>
      <c r="AE1352" s="18"/>
      <c r="AH1352" s="19">
        <f t="shared" si="86"/>
        <v>0</v>
      </c>
      <c r="AI1352" s="19">
        <f t="shared" si="87"/>
        <v>180</v>
      </c>
      <c r="AM1352" s="19">
        <f>IF(Abschlüsse[[#This Row],[Ergeb]]="ET","",SQRT(($AF1352-$AK1352)^2+($AG1352-$AL1352)^2))</f>
        <v>0</v>
      </c>
      <c r="AO1352" s="13"/>
      <c r="AP1352" s="13"/>
      <c r="AQ1352" s="19" t="str">
        <f t="shared" si="84"/>
        <v/>
      </c>
      <c r="AU1352" s="19" t="str">
        <f t="shared" si="85"/>
        <v/>
      </c>
    </row>
    <row r="1353" spans="3:47" ht="25.05" customHeight="1">
      <c r="C1353" s="17" t="str">
        <f>IF($A1353="","",IF(VLOOKUP($A1353,Spiele!$A$2:$D$16,3,FALSE)=$B1353,"H","G"))</f>
        <v/>
      </c>
      <c r="D1353" s="17" t="str">
        <f>IF($B1353="","",IF(VLOOKUP($A1353,Spiele!$A$2:$F$16,3,FALSE)=$B1353,VLOOKUP($A1353,Spiele!$A$2:$F$16,4,FALSE),VLOOKUP($A1353,Spiele!$A$2:$F$16,3,FALSE)))</f>
        <v/>
      </c>
      <c r="E1353" s="18">
        <f>IF(Abschlüsse[[#This Row],[Ergeb]]="ET",0,COUNTIFS($A$2:$A1353,$A1353,$B$2:$B1353,$B1353,$L$2:$L1353,"&lt;&gt;ET"))</f>
        <v>0</v>
      </c>
      <c r="F1353" s="11"/>
      <c r="G1353" s="12"/>
      <c r="H1353" s="18">
        <f>COUNTIFS('Rote Karten'!$A$2:$A$4,$A1353,'Rote Karten'!$D$2:$D$4,"&lt;&gt;"&amp;$B1353,'Rote Karten'!$B$2:$B$4,"&lt;"&amp;$F1353,'Rote Karten'!$C$2:$C$4,"&lt;="&amp;$G1353)-COUNTIFS('Rote Karten'!$A$2:$A$4,$A1353,'Rote Karten'!$D$2:$D$4,$B1353,'Rote Karten'!$B$2:$B$4,"&lt;"&amp;$F1353,'Rote Karten'!$C$2:$C$4,"&lt;="&amp;$G1353)</f>
        <v>0</v>
      </c>
      <c r="I1353" s="17" t="str">
        <f>IF(OR($L1353="Tor",$L1353="ET"),_xlfn.IFNA(IF(VLOOKUP($A1353,Spiele!$A$2:$C$16,3,FALSE)=$B1353,COUNTIFS($L$2:$L1353,"Tor",$B$2:$B1353,$B1353,$A$2:$A1353,$A1353)+COUNTIFS($L$2:$L1353,"ET",$B$2:$B1353,$B1353,$A$2:$A1353,$A1353)&amp;":"&amp;COUNTIFS($L$2:$L1353,"Tor",$B$2:$B1353,"&lt;&gt;"&amp;$B1353,$A$2:$A1353,$A1353)+COUNTIFS($L$2:$L1353,"ET",$B$2:$B1353,"&lt;&gt;"&amp;$B1353,$A$2:$A1353,$A1353),COUNTIFS($L$2:$L1353,"Tor",$B$2:$B1353,"&lt;&gt;"&amp;$B1353,$A$2:$A1353,$A1353)+COUNTIFS($L$2:$L1353,"ET",$B$2:$B1353,"&lt;&gt;"&amp;$B1353,$A$2:$A1353,$A1353)&amp;":"&amp;COUNTIFS($L$2:$L1353,"Tor",$B$2:$B1353,$B1353,$A$2:$A1353,$A1353)+COUNTIFS($L$2:$L1353,"ET",$B$2:$B1353,$B1353,$A$2:$A1353,$A1353)),""),"")</f>
        <v/>
      </c>
      <c r="J1353" s="18" t="str">
        <f>_xlfn.IFNA(IF(VLOOKUP($A1353,Spiele!$A$2:$D$16,3,FALSE)=$B1353,(COUNTIFS($L$1:$L1352,"Tor",$B$1:$B1352,$B1353,$A$1:$A1352,$A1353)+COUNTIFS($L$1:$L1352,"ET",$B$1:$B1352,$B1353,$A$1:$A1352,$A1353))-(COUNTIFS($L$1:$L1352,"Tor",$B$1:$B1352,"&lt;&gt;"&amp;$B1353,$A$1:$A1352,$A1353)+COUNTIFS($L$1:$L1352,"ET",$B$1:$B1352,"&lt;&gt;"&amp;$B1353,$A$1:$A1352,$A1353)),(COUNTIFS($L$1:$L1352,"Tor",$B$1:$B1352,$B1353,$A$1:$A1352,$A1353)+COUNTIFS($L$1:$L1352,"ET",$B$1:$B1352,$B1353,$A$1:$A1352,$A1353))-(COUNTIFS($L$1:$L1352,"Tor",$B$1:$B1352,"&lt;&gt;"&amp;$B1353,$A$1:$A1352,$A1353)+COUNTIFS($L$1:$L1352,"ET",$B$1:$B1352,"&lt;&gt;"&amp;$B1353,$A$1:$A1352,$A1353))),"")</f>
        <v/>
      </c>
      <c r="O1353" s="17"/>
      <c r="AC1353" s="14"/>
      <c r="AD1353" s="14"/>
      <c r="AE1353" s="18"/>
      <c r="AH1353" s="19">
        <f t="shared" si="86"/>
        <v>0</v>
      </c>
      <c r="AI1353" s="19">
        <f t="shared" si="87"/>
        <v>180</v>
      </c>
      <c r="AM1353" s="19">
        <f>IF(Abschlüsse[[#This Row],[Ergeb]]="ET","",SQRT(($AF1353-$AK1353)^2+($AG1353-$AL1353)^2))</f>
        <v>0</v>
      </c>
      <c r="AO1353" s="13"/>
      <c r="AP1353" s="13"/>
      <c r="AQ1353" s="19" t="str">
        <f t="shared" si="84"/>
        <v/>
      </c>
      <c r="AU1353" s="19" t="str">
        <f t="shared" si="85"/>
        <v/>
      </c>
    </row>
    <row r="1354" spans="3:47" ht="25.05" customHeight="1">
      <c r="C1354" s="17" t="str">
        <f>IF($A1354="","",IF(VLOOKUP($A1354,Spiele!$A$2:$D$16,3,FALSE)=$B1354,"H","G"))</f>
        <v/>
      </c>
      <c r="D1354" s="17" t="str">
        <f>IF($B1354="","",IF(VLOOKUP($A1354,Spiele!$A$2:$F$16,3,FALSE)=$B1354,VLOOKUP($A1354,Spiele!$A$2:$F$16,4,FALSE),VLOOKUP($A1354,Spiele!$A$2:$F$16,3,FALSE)))</f>
        <v/>
      </c>
      <c r="E1354" s="18">
        <f>IF(Abschlüsse[[#This Row],[Ergeb]]="ET",0,COUNTIFS($A$2:$A1354,$A1354,$B$2:$B1354,$B1354,$L$2:$L1354,"&lt;&gt;ET"))</f>
        <v>0</v>
      </c>
      <c r="F1354" s="11"/>
      <c r="G1354" s="12"/>
      <c r="H1354" s="18">
        <f>COUNTIFS('Rote Karten'!$A$2:$A$4,$A1354,'Rote Karten'!$D$2:$D$4,"&lt;&gt;"&amp;$B1354,'Rote Karten'!$B$2:$B$4,"&lt;"&amp;$F1354,'Rote Karten'!$C$2:$C$4,"&lt;="&amp;$G1354)-COUNTIFS('Rote Karten'!$A$2:$A$4,$A1354,'Rote Karten'!$D$2:$D$4,$B1354,'Rote Karten'!$B$2:$B$4,"&lt;"&amp;$F1354,'Rote Karten'!$C$2:$C$4,"&lt;="&amp;$G1354)</f>
        <v>0</v>
      </c>
      <c r="I1354" s="17" t="str">
        <f>IF(OR($L1354="Tor",$L1354="ET"),_xlfn.IFNA(IF(VLOOKUP($A1354,Spiele!$A$2:$C$16,3,FALSE)=$B1354,COUNTIFS($L$2:$L1354,"Tor",$B$2:$B1354,$B1354,$A$2:$A1354,$A1354)+COUNTIFS($L$2:$L1354,"ET",$B$2:$B1354,$B1354,$A$2:$A1354,$A1354)&amp;":"&amp;COUNTIFS($L$2:$L1354,"Tor",$B$2:$B1354,"&lt;&gt;"&amp;$B1354,$A$2:$A1354,$A1354)+COUNTIFS($L$2:$L1354,"ET",$B$2:$B1354,"&lt;&gt;"&amp;$B1354,$A$2:$A1354,$A1354),COUNTIFS($L$2:$L1354,"Tor",$B$2:$B1354,"&lt;&gt;"&amp;$B1354,$A$2:$A1354,$A1354)+COUNTIFS($L$2:$L1354,"ET",$B$2:$B1354,"&lt;&gt;"&amp;$B1354,$A$2:$A1354,$A1354)&amp;":"&amp;COUNTIFS($L$2:$L1354,"Tor",$B$2:$B1354,$B1354,$A$2:$A1354,$A1354)+COUNTIFS($L$2:$L1354,"ET",$B$2:$B1354,$B1354,$A$2:$A1354,$A1354)),""),"")</f>
        <v/>
      </c>
      <c r="J1354" s="18" t="str">
        <f>_xlfn.IFNA(IF(VLOOKUP($A1354,Spiele!$A$2:$D$16,3,FALSE)=$B1354,(COUNTIFS($L$1:$L1353,"Tor",$B$1:$B1353,$B1354,$A$1:$A1353,$A1354)+COUNTIFS($L$1:$L1353,"ET",$B$1:$B1353,$B1354,$A$1:$A1353,$A1354))-(COUNTIFS($L$1:$L1353,"Tor",$B$1:$B1353,"&lt;&gt;"&amp;$B1354,$A$1:$A1353,$A1354)+COUNTIFS($L$1:$L1353,"ET",$B$1:$B1353,"&lt;&gt;"&amp;$B1354,$A$1:$A1353,$A1354)),(COUNTIFS($L$1:$L1353,"Tor",$B$1:$B1353,$B1354,$A$1:$A1353,$A1354)+COUNTIFS($L$1:$L1353,"ET",$B$1:$B1353,$B1354,$A$1:$A1353,$A1354))-(COUNTIFS($L$1:$L1353,"Tor",$B$1:$B1353,"&lt;&gt;"&amp;$B1354,$A$1:$A1353,$A1354)+COUNTIFS($L$1:$L1353,"ET",$B$1:$B1353,"&lt;&gt;"&amp;$B1354,$A$1:$A1353,$A1354))),"")</f>
        <v/>
      </c>
      <c r="O1354" s="17"/>
      <c r="AC1354" s="14"/>
      <c r="AD1354" s="14"/>
      <c r="AE1354" s="18"/>
      <c r="AH1354" s="19">
        <f t="shared" si="86"/>
        <v>0</v>
      </c>
      <c r="AI1354" s="19">
        <f t="shared" si="87"/>
        <v>180</v>
      </c>
      <c r="AM1354" s="19">
        <f>IF(Abschlüsse[[#This Row],[Ergeb]]="ET","",SQRT(($AF1354-$AK1354)^2+($AG1354-$AL1354)^2))</f>
        <v>0</v>
      </c>
      <c r="AO1354" s="13"/>
      <c r="AP1354" s="13"/>
      <c r="AQ1354" s="19" t="str">
        <f t="shared" si="84"/>
        <v/>
      </c>
      <c r="AU1354" s="19" t="str">
        <f t="shared" si="85"/>
        <v/>
      </c>
    </row>
    <row r="1355" spans="3:47" ht="25.05" customHeight="1">
      <c r="C1355" s="17" t="str">
        <f>IF($A1355="","",IF(VLOOKUP($A1355,Spiele!$A$2:$D$16,3,FALSE)=$B1355,"H","G"))</f>
        <v/>
      </c>
      <c r="D1355" s="17" t="str">
        <f>IF($B1355="","",IF(VLOOKUP($A1355,Spiele!$A$2:$F$16,3,FALSE)=$B1355,VLOOKUP($A1355,Spiele!$A$2:$F$16,4,FALSE),VLOOKUP($A1355,Spiele!$A$2:$F$16,3,FALSE)))</f>
        <v/>
      </c>
      <c r="E1355" s="18">
        <f>IF(Abschlüsse[[#This Row],[Ergeb]]="ET",0,COUNTIFS($A$2:$A1355,$A1355,$B$2:$B1355,$B1355,$L$2:$L1355,"&lt;&gt;ET"))</f>
        <v>0</v>
      </c>
      <c r="F1355" s="11"/>
      <c r="G1355" s="12"/>
      <c r="H1355" s="18">
        <f>COUNTIFS('Rote Karten'!$A$2:$A$4,$A1355,'Rote Karten'!$D$2:$D$4,"&lt;&gt;"&amp;$B1355,'Rote Karten'!$B$2:$B$4,"&lt;"&amp;$F1355,'Rote Karten'!$C$2:$C$4,"&lt;="&amp;$G1355)-COUNTIFS('Rote Karten'!$A$2:$A$4,$A1355,'Rote Karten'!$D$2:$D$4,$B1355,'Rote Karten'!$B$2:$B$4,"&lt;"&amp;$F1355,'Rote Karten'!$C$2:$C$4,"&lt;="&amp;$G1355)</f>
        <v>0</v>
      </c>
      <c r="I1355" s="17" t="str">
        <f>IF(OR($L1355="Tor",$L1355="ET"),_xlfn.IFNA(IF(VLOOKUP($A1355,Spiele!$A$2:$C$16,3,FALSE)=$B1355,COUNTIFS($L$2:$L1355,"Tor",$B$2:$B1355,$B1355,$A$2:$A1355,$A1355)+COUNTIFS($L$2:$L1355,"ET",$B$2:$B1355,$B1355,$A$2:$A1355,$A1355)&amp;":"&amp;COUNTIFS($L$2:$L1355,"Tor",$B$2:$B1355,"&lt;&gt;"&amp;$B1355,$A$2:$A1355,$A1355)+COUNTIFS($L$2:$L1355,"ET",$B$2:$B1355,"&lt;&gt;"&amp;$B1355,$A$2:$A1355,$A1355),COUNTIFS($L$2:$L1355,"Tor",$B$2:$B1355,"&lt;&gt;"&amp;$B1355,$A$2:$A1355,$A1355)+COUNTIFS($L$2:$L1355,"ET",$B$2:$B1355,"&lt;&gt;"&amp;$B1355,$A$2:$A1355,$A1355)&amp;":"&amp;COUNTIFS($L$2:$L1355,"Tor",$B$2:$B1355,$B1355,$A$2:$A1355,$A1355)+COUNTIFS($L$2:$L1355,"ET",$B$2:$B1355,$B1355,$A$2:$A1355,$A1355)),""),"")</f>
        <v/>
      </c>
      <c r="J1355" s="18" t="str">
        <f>_xlfn.IFNA(IF(VLOOKUP($A1355,Spiele!$A$2:$D$16,3,FALSE)=$B1355,(COUNTIFS($L$1:$L1354,"Tor",$B$1:$B1354,$B1355,$A$1:$A1354,$A1355)+COUNTIFS($L$1:$L1354,"ET",$B$1:$B1354,$B1355,$A$1:$A1354,$A1355))-(COUNTIFS($L$1:$L1354,"Tor",$B$1:$B1354,"&lt;&gt;"&amp;$B1355,$A$1:$A1354,$A1355)+COUNTIFS($L$1:$L1354,"ET",$B$1:$B1354,"&lt;&gt;"&amp;$B1355,$A$1:$A1354,$A1355)),(COUNTIFS($L$1:$L1354,"Tor",$B$1:$B1354,$B1355,$A$1:$A1354,$A1355)+COUNTIFS($L$1:$L1354,"ET",$B$1:$B1354,$B1355,$A$1:$A1354,$A1355))-(COUNTIFS($L$1:$L1354,"Tor",$B$1:$B1354,"&lt;&gt;"&amp;$B1355,$A$1:$A1354,$A1355)+COUNTIFS($L$1:$L1354,"ET",$B$1:$B1354,"&lt;&gt;"&amp;$B1355,$A$1:$A1354,$A1355))),"")</f>
        <v/>
      </c>
      <c r="O1355" s="17"/>
      <c r="AC1355" s="14"/>
      <c r="AD1355" s="14"/>
      <c r="AE1355" s="18"/>
      <c r="AH1355" s="19">
        <f t="shared" si="86"/>
        <v>0</v>
      </c>
      <c r="AI1355" s="19">
        <f t="shared" si="87"/>
        <v>180</v>
      </c>
      <c r="AM1355" s="19">
        <f>IF(Abschlüsse[[#This Row],[Ergeb]]="ET","",SQRT(($AF1355-$AK1355)^2+($AG1355-$AL1355)^2))</f>
        <v>0</v>
      </c>
      <c r="AO1355" s="13"/>
      <c r="AP1355" s="13"/>
      <c r="AQ1355" s="19" t="str">
        <f t="shared" si="84"/>
        <v/>
      </c>
      <c r="AU1355" s="19" t="str">
        <f t="shared" si="85"/>
        <v/>
      </c>
    </row>
    <row r="1356" spans="3:47" ht="25.05" customHeight="1">
      <c r="C1356" s="17" t="str">
        <f>IF($A1356="","",IF(VLOOKUP($A1356,Spiele!$A$2:$D$16,3,FALSE)=$B1356,"H","G"))</f>
        <v/>
      </c>
      <c r="D1356" s="17" t="str">
        <f>IF($B1356="","",IF(VLOOKUP($A1356,Spiele!$A$2:$F$16,3,FALSE)=$B1356,VLOOKUP($A1356,Spiele!$A$2:$F$16,4,FALSE),VLOOKUP($A1356,Spiele!$A$2:$F$16,3,FALSE)))</f>
        <v/>
      </c>
      <c r="E1356" s="18">
        <f>IF(Abschlüsse[[#This Row],[Ergeb]]="ET",0,COUNTIFS($A$2:$A1356,$A1356,$B$2:$B1356,$B1356,$L$2:$L1356,"&lt;&gt;ET"))</f>
        <v>0</v>
      </c>
      <c r="F1356" s="11"/>
      <c r="G1356" s="12"/>
      <c r="H1356" s="18">
        <f>COUNTIFS('Rote Karten'!$A$2:$A$4,$A1356,'Rote Karten'!$D$2:$D$4,"&lt;&gt;"&amp;$B1356,'Rote Karten'!$B$2:$B$4,"&lt;"&amp;$F1356,'Rote Karten'!$C$2:$C$4,"&lt;="&amp;$G1356)-COUNTIFS('Rote Karten'!$A$2:$A$4,$A1356,'Rote Karten'!$D$2:$D$4,$B1356,'Rote Karten'!$B$2:$B$4,"&lt;"&amp;$F1356,'Rote Karten'!$C$2:$C$4,"&lt;="&amp;$G1356)</f>
        <v>0</v>
      </c>
      <c r="I1356" s="17" t="str">
        <f>IF(OR($L1356="Tor",$L1356="ET"),_xlfn.IFNA(IF(VLOOKUP($A1356,Spiele!$A$2:$C$16,3,FALSE)=$B1356,COUNTIFS($L$2:$L1356,"Tor",$B$2:$B1356,$B1356,$A$2:$A1356,$A1356)+COUNTIFS($L$2:$L1356,"ET",$B$2:$B1356,$B1356,$A$2:$A1356,$A1356)&amp;":"&amp;COUNTIFS($L$2:$L1356,"Tor",$B$2:$B1356,"&lt;&gt;"&amp;$B1356,$A$2:$A1356,$A1356)+COUNTIFS($L$2:$L1356,"ET",$B$2:$B1356,"&lt;&gt;"&amp;$B1356,$A$2:$A1356,$A1356),COUNTIFS($L$2:$L1356,"Tor",$B$2:$B1356,"&lt;&gt;"&amp;$B1356,$A$2:$A1356,$A1356)+COUNTIFS($L$2:$L1356,"ET",$B$2:$B1356,"&lt;&gt;"&amp;$B1356,$A$2:$A1356,$A1356)&amp;":"&amp;COUNTIFS($L$2:$L1356,"Tor",$B$2:$B1356,$B1356,$A$2:$A1356,$A1356)+COUNTIFS($L$2:$L1356,"ET",$B$2:$B1356,$B1356,$A$2:$A1356,$A1356)),""),"")</f>
        <v/>
      </c>
      <c r="J1356" s="18" t="str">
        <f>_xlfn.IFNA(IF(VLOOKUP($A1356,Spiele!$A$2:$D$16,3,FALSE)=$B1356,(COUNTIFS($L$1:$L1355,"Tor",$B$1:$B1355,$B1356,$A$1:$A1355,$A1356)+COUNTIFS($L$1:$L1355,"ET",$B$1:$B1355,$B1356,$A$1:$A1355,$A1356))-(COUNTIFS($L$1:$L1355,"Tor",$B$1:$B1355,"&lt;&gt;"&amp;$B1356,$A$1:$A1355,$A1356)+COUNTIFS($L$1:$L1355,"ET",$B$1:$B1355,"&lt;&gt;"&amp;$B1356,$A$1:$A1355,$A1356)),(COUNTIFS($L$1:$L1355,"Tor",$B$1:$B1355,$B1356,$A$1:$A1355,$A1356)+COUNTIFS($L$1:$L1355,"ET",$B$1:$B1355,$B1356,$A$1:$A1355,$A1356))-(COUNTIFS($L$1:$L1355,"Tor",$B$1:$B1355,"&lt;&gt;"&amp;$B1356,$A$1:$A1355,$A1356)+COUNTIFS($L$1:$L1355,"ET",$B$1:$B1355,"&lt;&gt;"&amp;$B1356,$A$1:$A1355,$A1356))),"")</f>
        <v/>
      </c>
      <c r="O1356" s="17"/>
      <c r="AC1356" s="14"/>
      <c r="AD1356" s="14"/>
      <c r="AE1356" s="18"/>
      <c r="AH1356" s="19">
        <f t="shared" si="86"/>
        <v>0</v>
      </c>
      <c r="AI1356" s="19">
        <f t="shared" si="87"/>
        <v>180</v>
      </c>
      <c r="AM1356" s="19">
        <f>IF(Abschlüsse[[#This Row],[Ergeb]]="ET","",SQRT(($AF1356-$AK1356)^2+($AG1356-$AL1356)^2))</f>
        <v>0</v>
      </c>
      <c r="AO1356" s="13"/>
      <c r="AP1356" s="13"/>
      <c r="AQ1356" s="19" t="str">
        <f t="shared" si="84"/>
        <v/>
      </c>
      <c r="AU1356" s="19" t="str">
        <f t="shared" si="85"/>
        <v/>
      </c>
    </row>
    <row r="1357" spans="3:47" ht="25.05" customHeight="1">
      <c r="C1357" s="17" t="str">
        <f>IF($A1357="","",IF(VLOOKUP($A1357,Spiele!$A$2:$D$16,3,FALSE)=$B1357,"H","G"))</f>
        <v/>
      </c>
      <c r="D1357" s="17" t="str">
        <f>IF($B1357="","",IF(VLOOKUP($A1357,Spiele!$A$2:$F$16,3,FALSE)=$B1357,VLOOKUP($A1357,Spiele!$A$2:$F$16,4,FALSE),VLOOKUP($A1357,Spiele!$A$2:$F$16,3,FALSE)))</f>
        <v/>
      </c>
      <c r="E1357" s="18">
        <f>IF(Abschlüsse[[#This Row],[Ergeb]]="ET",0,COUNTIFS($A$2:$A1357,$A1357,$B$2:$B1357,$B1357,$L$2:$L1357,"&lt;&gt;ET"))</f>
        <v>0</v>
      </c>
      <c r="F1357" s="11"/>
      <c r="G1357" s="12"/>
      <c r="H1357" s="18">
        <f>COUNTIFS('Rote Karten'!$A$2:$A$4,$A1357,'Rote Karten'!$D$2:$D$4,"&lt;&gt;"&amp;$B1357,'Rote Karten'!$B$2:$B$4,"&lt;"&amp;$F1357,'Rote Karten'!$C$2:$C$4,"&lt;="&amp;$G1357)-COUNTIFS('Rote Karten'!$A$2:$A$4,$A1357,'Rote Karten'!$D$2:$D$4,$B1357,'Rote Karten'!$B$2:$B$4,"&lt;"&amp;$F1357,'Rote Karten'!$C$2:$C$4,"&lt;="&amp;$G1357)</f>
        <v>0</v>
      </c>
      <c r="I1357" s="17" t="str">
        <f>IF(OR($L1357="Tor",$L1357="ET"),_xlfn.IFNA(IF(VLOOKUP($A1357,Spiele!$A$2:$C$16,3,FALSE)=$B1357,COUNTIFS($L$2:$L1357,"Tor",$B$2:$B1357,$B1357,$A$2:$A1357,$A1357)+COUNTIFS($L$2:$L1357,"ET",$B$2:$B1357,$B1357,$A$2:$A1357,$A1357)&amp;":"&amp;COUNTIFS($L$2:$L1357,"Tor",$B$2:$B1357,"&lt;&gt;"&amp;$B1357,$A$2:$A1357,$A1357)+COUNTIFS($L$2:$L1357,"ET",$B$2:$B1357,"&lt;&gt;"&amp;$B1357,$A$2:$A1357,$A1357),COUNTIFS($L$2:$L1357,"Tor",$B$2:$B1357,"&lt;&gt;"&amp;$B1357,$A$2:$A1357,$A1357)+COUNTIFS($L$2:$L1357,"ET",$B$2:$B1357,"&lt;&gt;"&amp;$B1357,$A$2:$A1357,$A1357)&amp;":"&amp;COUNTIFS($L$2:$L1357,"Tor",$B$2:$B1357,$B1357,$A$2:$A1357,$A1357)+COUNTIFS($L$2:$L1357,"ET",$B$2:$B1357,$B1357,$A$2:$A1357,$A1357)),""),"")</f>
        <v/>
      </c>
      <c r="J1357" s="18" t="str">
        <f>_xlfn.IFNA(IF(VLOOKUP($A1357,Spiele!$A$2:$D$16,3,FALSE)=$B1357,(COUNTIFS($L$1:$L1356,"Tor",$B$1:$B1356,$B1357,$A$1:$A1356,$A1357)+COUNTIFS($L$1:$L1356,"ET",$B$1:$B1356,$B1357,$A$1:$A1356,$A1357))-(COUNTIFS($L$1:$L1356,"Tor",$B$1:$B1356,"&lt;&gt;"&amp;$B1357,$A$1:$A1356,$A1357)+COUNTIFS($L$1:$L1356,"ET",$B$1:$B1356,"&lt;&gt;"&amp;$B1357,$A$1:$A1356,$A1357)),(COUNTIFS($L$1:$L1356,"Tor",$B$1:$B1356,$B1357,$A$1:$A1356,$A1357)+COUNTIFS($L$1:$L1356,"ET",$B$1:$B1356,$B1357,$A$1:$A1356,$A1357))-(COUNTIFS($L$1:$L1356,"Tor",$B$1:$B1356,"&lt;&gt;"&amp;$B1357,$A$1:$A1356,$A1357)+COUNTIFS($L$1:$L1356,"ET",$B$1:$B1356,"&lt;&gt;"&amp;$B1357,$A$1:$A1356,$A1357))),"")</f>
        <v/>
      </c>
      <c r="O1357" s="17"/>
      <c r="AC1357" s="14"/>
      <c r="AD1357" s="14"/>
      <c r="AE1357" s="18"/>
      <c r="AH1357" s="19">
        <f t="shared" si="86"/>
        <v>0</v>
      </c>
      <c r="AI1357" s="19">
        <f t="shared" si="87"/>
        <v>180</v>
      </c>
      <c r="AM1357" s="19">
        <f>IF(Abschlüsse[[#This Row],[Ergeb]]="ET","",SQRT(($AF1357-$AK1357)^2+($AG1357-$AL1357)^2))</f>
        <v>0</v>
      </c>
      <c r="AO1357" s="13"/>
      <c r="AP1357" s="13"/>
      <c r="AQ1357" s="19" t="str">
        <f t="shared" si="84"/>
        <v/>
      </c>
      <c r="AU1357" s="19" t="str">
        <f t="shared" si="85"/>
        <v/>
      </c>
    </row>
    <row r="1358" spans="3:47" ht="25.05" customHeight="1">
      <c r="C1358" s="17" t="str">
        <f>IF($A1358="","",IF(VLOOKUP($A1358,Spiele!$A$2:$D$16,3,FALSE)=$B1358,"H","G"))</f>
        <v/>
      </c>
      <c r="D1358" s="17" t="str">
        <f>IF($B1358="","",IF(VLOOKUP($A1358,Spiele!$A$2:$F$16,3,FALSE)=$B1358,VLOOKUP($A1358,Spiele!$A$2:$F$16,4,FALSE),VLOOKUP($A1358,Spiele!$A$2:$F$16,3,FALSE)))</f>
        <v/>
      </c>
      <c r="E1358" s="18">
        <f>IF(Abschlüsse[[#This Row],[Ergeb]]="ET",0,COUNTIFS($A$2:$A1358,$A1358,$B$2:$B1358,$B1358,$L$2:$L1358,"&lt;&gt;ET"))</f>
        <v>0</v>
      </c>
      <c r="F1358" s="11"/>
      <c r="G1358" s="12"/>
      <c r="H1358" s="18">
        <f>COUNTIFS('Rote Karten'!$A$2:$A$4,$A1358,'Rote Karten'!$D$2:$D$4,"&lt;&gt;"&amp;$B1358,'Rote Karten'!$B$2:$B$4,"&lt;"&amp;$F1358,'Rote Karten'!$C$2:$C$4,"&lt;="&amp;$G1358)-COUNTIFS('Rote Karten'!$A$2:$A$4,$A1358,'Rote Karten'!$D$2:$D$4,$B1358,'Rote Karten'!$B$2:$B$4,"&lt;"&amp;$F1358,'Rote Karten'!$C$2:$C$4,"&lt;="&amp;$G1358)</f>
        <v>0</v>
      </c>
      <c r="I1358" s="17" t="str">
        <f>IF(OR($L1358="Tor",$L1358="ET"),_xlfn.IFNA(IF(VLOOKUP($A1358,Spiele!$A$2:$C$16,3,FALSE)=$B1358,COUNTIFS($L$2:$L1358,"Tor",$B$2:$B1358,$B1358,$A$2:$A1358,$A1358)+COUNTIFS($L$2:$L1358,"ET",$B$2:$B1358,$B1358,$A$2:$A1358,$A1358)&amp;":"&amp;COUNTIFS($L$2:$L1358,"Tor",$B$2:$B1358,"&lt;&gt;"&amp;$B1358,$A$2:$A1358,$A1358)+COUNTIFS($L$2:$L1358,"ET",$B$2:$B1358,"&lt;&gt;"&amp;$B1358,$A$2:$A1358,$A1358),COUNTIFS($L$2:$L1358,"Tor",$B$2:$B1358,"&lt;&gt;"&amp;$B1358,$A$2:$A1358,$A1358)+COUNTIFS($L$2:$L1358,"ET",$B$2:$B1358,"&lt;&gt;"&amp;$B1358,$A$2:$A1358,$A1358)&amp;":"&amp;COUNTIFS($L$2:$L1358,"Tor",$B$2:$B1358,$B1358,$A$2:$A1358,$A1358)+COUNTIFS($L$2:$L1358,"ET",$B$2:$B1358,$B1358,$A$2:$A1358,$A1358)),""),"")</f>
        <v/>
      </c>
      <c r="J1358" s="18" t="str">
        <f>_xlfn.IFNA(IF(VLOOKUP($A1358,Spiele!$A$2:$D$16,3,FALSE)=$B1358,(COUNTIFS($L$1:$L1357,"Tor",$B$1:$B1357,$B1358,$A$1:$A1357,$A1358)+COUNTIFS($L$1:$L1357,"ET",$B$1:$B1357,$B1358,$A$1:$A1357,$A1358))-(COUNTIFS($L$1:$L1357,"Tor",$B$1:$B1357,"&lt;&gt;"&amp;$B1358,$A$1:$A1357,$A1358)+COUNTIFS($L$1:$L1357,"ET",$B$1:$B1357,"&lt;&gt;"&amp;$B1358,$A$1:$A1357,$A1358)),(COUNTIFS($L$1:$L1357,"Tor",$B$1:$B1357,$B1358,$A$1:$A1357,$A1358)+COUNTIFS($L$1:$L1357,"ET",$B$1:$B1357,$B1358,$A$1:$A1357,$A1358))-(COUNTIFS($L$1:$L1357,"Tor",$B$1:$B1357,"&lt;&gt;"&amp;$B1358,$A$1:$A1357,$A1358)+COUNTIFS($L$1:$L1357,"ET",$B$1:$B1357,"&lt;&gt;"&amp;$B1358,$A$1:$A1357,$A1358))),"")</f>
        <v/>
      </c>
      <c r="O1358" s="17"/>
      <c r="AC1358" s="14"/>
      <c r="AD1358" s="14"/>
      <c r="AE1358" s="18"/>
      <c r="AH1358" s="19">
        <f t="shared" si="86"/>
        <v>0</v>
      </c>
      <c r="AI1358" s="19">
        <f t="shared" si="87"/>
        <v>180</v>
      </c>
      <c r="AM1358" s="19">
        <f>IF(Abschlüsse[[#This Row],[Ergeb]]="ET","",SQRT(($AF1358-$AK1358)^2+($AG1358-$AL1358)^2))</f>
        <v>0</v>
      </c>
      <c r="AO1358" s="13"/>
      <c r="AP1358" s="13"/>
      <c r="AQ1358" s="19" t="str">
        <f t="shared" si="84"/>
        <v/>
      </c>
      <c r="AU1358" s="19" t="str">
        <f t="shared" si="85"/>
        <v/>
      </c>
    </row>
    <row r="1359" spans="3:47" ht="25.05" customHeight="1">
      <c r="C1359" s="17" t="str">
        <f>IF($A1359="","",IF(VLOOKUP($A1359,Spiele!$A$2:$D$16,3,FALSE)=$B1359,"H","G"))</f>
        <v/>
      </c>
      <c r="D1359" s="17" t="str">
        <f>IF($B1359="","",IF(VLOOKUP($A1359,Spiele!$A$2:$F$16,3,FALSE)=$B1359,VLOOKUP($A1359,Spiele!$A$2:$F$16,4,FALSE),VLOOKUP($A1359,Spiele!$A$2:$F$16,3,FALSE)))</f>
        <v/>
      </c>
      <c r="E1359" s="18">
        <f>IF(Abschlüsse[[#This Row],[Ergeb]]="ET",0,COUNTIFS($A$2:$A1359,$A1359,$B$2:$B1359,$B1359,$L$2:$L1359,"&lt;&gt;ET"))</f>
        <v>0</v>
      </c>
      <c r="F1359" s="11"/>
      <c r="G1359" s="12"/>
      <c r="H1359" s="18">
        <f>COUNTIFS('Rote Karten'!$A$2:$A$4,$A1359,'Rote Karten'!$D$2:$D$4,"&lt;&gt;"&amp;$B1359,'Rote Karten'!$B$2:$B$4,"&lt;"&amp;$F1359,'Rote Karten'!$C$2:$C$4,"&lt;="&amp;$G1359)-COUNTIFS('Rote Karten'!$A$2:$A$4,$A1359,'Rote Karten'!$D$2:$D$4,$B1359,'Rote Karten'!$B$2:$B$4,"&lt;"&amp;$F1359,'Rote Karten'!$C$2:$C$4,"&lt;="&amp;$G1359)</f>
        <v>0</v>
      </c>
      <c r="I1359" s="17" t="str">
        <f>IF(OR($L1359="Tor",$L1359="ET"),_xlfn.IFNA(IF(VLOOKUP($A1359,Spiele!$A$2:$C$16,3,FALSE)=$B1359,COUNTIFS($L$2:$L1359,"Tor",$B$2:$B1359,$B1359,$A$2:$A1359,$A1359)+COUNTIFS($L$2:$L1359,"ET",$B$2:$B1359,$B1359,$A$2:$A1359,$A1359)&amp;":"&amp;COUNTIFS($L$2:$L1359,"Tor",$B$2:$B1359,"&lt;&gt;"&amp;$B1359,$A$2:$A1359,$A1359)+COUNTIFS($L$2:$L1359,"ET",$B$2:$B1359,"&lt;&gt;"&amp;$B1359,$A$2:$A1359,$A1359),COUNTIFS($L$2:$L1359,"Tor",$B$2:$B1359,"&lt;&gt;"&amp;$B1359,$A$2:$A1359,$A1359)+COUNTIFS($L$2:$L1359,"ET",$B$2:$B1359,"&lt;&gt;"&amp;$B1359,$A$2:$A1359,$A1359)&amp;":"&amp;COUNTIFS($L$2:$L1359,"Tor",$B$2:$B1359,$B1359,$A$2:$A1359,$A1359)+COUNTIFS($L$2:$L1359,"ET",$B$2:$B1359,$B1359,$A$2:$A1359,$A1359)),""),"")</f>
        <v/>
      </c>
      <c r="J1359" s="18" t="str">
        <f>_xlfn.IFNA(IF(VLOOKUP($A1359,Spiele!$A$2:$D$16,3,FALSE)=$B1359,(COUNTIFS($L$1:$L1358,"Tor",$B$1:$B1358,$B1359,$A$1:$A1358,$A1359)+COUNTIFS($L$1:$L1358,"ET",$B$1:$B1358,$B1359,$A$1:$A1358,$A1359))-(COUNTIFS($L$1:$L1358,"Tor",$B$1:$B1358,"&lt;&gt;"&amp;$B1359,$A$1:$A1358,$A1359)+COUNTIFS($L$1:$L1358,"ET",$B$1:$B1358,"&lt;&gt;"&amp;$B1359,$A$1:$A1358,$A1359)),(COUNTIFS($L$1:$L1358,"Tor",$B$1:$B1358,$B1359,$A$1:$A1358,$A1359)+COUNTIFS($L$1:$L1358,"ET",$B$1:$B1358,$B1359,$A$1:$A1358,$A1359))-(COUNTIFS($L$1:$L1358,"Tor",$B$1:$B1358,"&lt;&gt;"&amp;$B1359,$A$1:$A1358,$A1359)+COUNTIFS($L$1:$L1358,"ET",$B$1:$B1358,"&lt;&gt;"&amp;$B1359,$A$1:$A1358,$A1359))),"")</f>
        <v/>
      </c>
      <c r="O1359" s="17"/>
      <c r="AC1359" s="14"/>
      <c r="AD1359" s="14"/>
      <c r="AE1359" s="18"/>
      <c r="AH1359" s="19">
        <f t="shared" si="86"/>
        <v>0</v>
      </c>
      <c r="AI1359" s="19">
        <f t="shared" si="87"/>
        <v>180</v>
      </c>
      <c r="AM1359" s="19">
        <f>IF(Abschlüsse[[#This Row],[Ergeb]]="ET","",SQRT(($AF1359-$AK1359)^2+($AG1359-$AL1359)^2))</f>
        <v>0</v>
      </c>
      <c r="AO1359" s="13"/>
      <c r="AP1359" s="13"/>
      <c r="AQ1359" s="19" t="str">
        <f t="shared" si="84"/>
        <v/>
      </c>
      <c r="AU1359" s="19" t="str">
        <f t="shared" si="85"/>
        <v/>
      </c>
    </row>
    <row r="1360" spans="3:47" ht="25.05" customHeight="1">
      <c r="C1360" s="17" t="str">
        <f>IF($A1360="","",IF(VLOOKUP($A1360,Spiele!$A$2:$D$16,3,FALSE)=$B1360,"H","G"))</f>
        <v/>
      </c>
      <c r="D1360" s="17" t="str">
        <f>IF($B1360="","",IF(VLOOKUP($A1360,Spiele!$A$2:$F$16,3,FALSE)=$B1360,VLOOKUP($A1360,Spiele!$A$2:$F$16,4,FALSE),VLOOKUP($A1360,Spiele!$A$2:$F$16,3,FALSE)))</f>
        <v/>
      </c>
      <c r="E1360" s="18">
        <f>IF(Abschlüsse[[#This Row],[Ergeb]]="ET",0,COUNTIFS($A$2:$A1360,$A1360,$B$2:$B1360,$B1360,$L$2:$L1360,"&lt;&gt;ET"))</f>
        <v>0</v>
      </c>
      <c r="F1360" s="11"/>
      <c r="G1360" s="12"/>
      <c r="H1360" s="18">
        <f>COUNTIFS('Rote Karten'!$A$2:$A$4,$A1360,'Rote Karten'!$D$2:$D$4,"&lt;&gt;"&amp;$B1360,'Rote Karten'!$B$2:$B$4,"&lt;"&amp;$F1360,'Rote Karten'!$C$2:$C$4,"&lt;="&amp;$G1360)-COUNTIFS('Rote Karten'!$A$2:$A$4,$A1360,'Rote Karten'!$D$2:$D$4,$B1360,'Rote Karten'!$B$2:$B$4,"&lt;"&amp;$F1360,'Rote Karten'!$C$2:$C$4,"&lt;="&amp;$G1360)</f>
        <v>0</v>
      </c>
      <c r="I1360" s="17" t="str">
        <f>IF(OR($L1360="Tor",$L1360="ET"),_xlfn.IFNA(IF(VLOOKUP($A1360,Spiele!$A$2:$C$16,3,FALSE)=$B1360,COUNTIFS($L$2:$L1360,"Tor",$B$2:$B1360,$B1360,$A$2:$A1360,$A1360)+COUNTIFS($L$2:$L1360,"ET",$B$2:$B1360,$B1360,$A$2:$A1360,$A1360)&amp;":"&amp;COUNTIFS($L$2:$L1360,"Tor",$B$2:$B1360,"&lt;&gt;"&amp;$B1360,$A$2:$A1360,$A1360)+COUNTIFS($L$2:$L1360,"ET",$B$2:$B1360,"&lt;&gt;"&amp;$B1360,$A$2:$A1360,$A1360),COUNTIFS($L$2:$L1360,"Tor",$B$2:$B1360,"&lt;&gt;"&amp;$B1360,$A$2:$A1360,$A1360)+COUNTIFS($L$2:$L1360,"ET",$B$2:$B1360,"&lt;&gt;"&amp;$B1360,$A$2:$A1360,$A1360)&amp;":"&amp;COUNTIFS($L$2:$L1360,"Tor",$B$2:$B1360,$B1360,$A$2:$A1360,$A1360)+COUNTIFS($L$2:$L1360,"ET",$B$2:$B1360,$B1360,$A$2:$A1360,$A1360)),""),"")</f>
        <v/>
      </c>
      <c r="J1360" s="18" t="str">
        <f>_xlfn.IFNA(IF(VLOOKUP($A1360,Spiele!$A$2:$D$16,3,FALSE)=$B1360,(COUNTIFS($L$1:$L1359,"Tor",$B$1:$B1359,$B1360,$A$1:$A1359,$A1360)+COUNTIFS($L$1:$L1359,"ET",$B$1:$B1359,$B1360,$A$1:$A1359,$A1360))-(COUNTIFS($L$1:$L1359,"Tor",$B$1:$B1359,"&lt;&gt;"&amp;$B1360,$A$1:$A1359,$A1360)+COUNTIFS($L$1:$L1359,"ET",$B$1:$B1359,"&lt;&gt;"&amp;$B1360,$A$1:$A1359,$A1360)),(COUNTIFS($L$1:$L1359,"Tor",$B$1:$B1359,$B1360,$A$1:$A1359,$A1360)+COUNTIFS($L$1:$L1359,"ET",$B$1:$B1359,$B1360,$A$1:$A1359,$A1360))-(COUNTIFS($L$1:$L1359,"Tor",$B$1:$B1359,"&lt;&gt;"&amp;$B1360,$A$1:$A1359,$A1360)+COUNTIFS($L$1:$L1359,"ET",$B$1:$B1359,"&lt;&gt;"&amp;$B1360,$A$1:$A1359,$A1360))),"")</f>
        <v/>
      </c>
      <c r="O1360" s="17"/>
      <c r="AC1360" s="14"/>
      <c r="AD1360" s="14"/>
      <c r="AE1360" s="18"/>
      <c r="AH1360" s="19">
        <f t="shared" si="86"/>
        <v>0</v>
      </c>
      <c r="AI1360" s="19">
        <f t="shared" si="87"/>
        <v>180</v>
      </c>
      <c r="AM1360" s="19">
        <f>IF(Abschlüsse[[#This Row],[Ergeb]]="ET","",SQRT(($AF1360-$AK1360)^2+($AG1360-$AL1360)^2))</f>
        <v>0</v>
      </c>
      <c r="AO1360" s="13"/>
      <c r="AP1360" s="13"/>
      <c r="AQ1360" s="19" t="str">
        <f t="shared" si="84"/>
        <v/>
      </c>
      <c r="AU1360" s="19" t="str">
        <f t="shared" si="85"/>
        <v/>
      </c>
    </row>
    <row r="1361" spans="3:47" ht="25.05" customHeight="1">
      <c r="C1361" s="17" t="str">
        <f>IF($A1361="","",IF(VLOOKUP($A1361,Spiele!$A$2:$D$16,3,FALSE)=$B1361,"H","G"))</f>
        <v/>
      </c>
      <c r="D1361" s="17" t="str">
        <f>IF($B1361="","",IF(VLOOKUP($A1361,Spiele!$A$2:$F$16,3,FALSE)=$B1361,VLOOKUP($A1361,Spiele!$A$2:$F$16,4,FALSE),VLOOKUP($A1361,Spiele!$A$2:$F$16,3,FALSE)))</f>
        <v/>
      </c>
      <c r="E1361" s="18">
        <f>IF(Abschlüsse[[#This Row],[Ergeb]]="ET",0,COUNTIFS($A$2:$A1361,$A1361,$B$2:$B1361,$B1361,$L$2:$L1361,"&lt;&gt;ET"))</f>
        <v>0</v>
      </c>
      <c r="F1361" s="11"/>
      <c r="G1361" s="12"/>
      <c r="H1361" s="18">
        <f>COUNTIFS('Rote Karten'!$A$2:$A$4,$A1361,'Rote Karten'!$D$2:$D$4,"&lt;&gt;"&amp;$B1361,'Rote Karten'!$B$2:$B$4,"&lt;"&amp;$F1361,'Rote Karten'!$C$2:$C$4,"&lt;="&amp;$G1361)-COUNTIFS('Rote Karten'!$A$2:$A$4,$A1361,'Rote Karten'!$D$2:$D$4,$B1361,'Rote Karten'!$B$2:$B$4,"&lt;"&amp;$F1361,'Rote Karten'!$C$2:$C$4,"&lt;="&amp;$G1361)</f>
        <v>0</v>
      </c>
      <c r="I1361" s="17" t="str">
        <f>IF(OR($L1361="Tor",$L1361="ET"),_xlfn.IFNA(IF(VLOOKUP($A1361,Spiele!$A$2:$C$16,3,FALSE)=$B1361,COUNTIFS($L$2:$L1361,"Tor",$B$2:$B1361,$B1361,$A$2:$A1361,$A1361)+COUNTIFS($L$2:$L1361,"ET",$B$2:$B1361,$B1361,$A$2:$A1361,$A1361)&amp;":"&amp;COUNTIFS($L$2:$L1361,"Tor",$B$2:$B1361,"&lt;&gt;"&amp;$B1361,$A$2:$A1361,$A1361)+COUNTIFS($L$2:$L1361,"ET",$B$2:$B1361,"&lt;&gt;"&amp;$B1361,$A$2:$A1361,$A1361),COUNTIFS($L$2:$L1361,"Tor",$B$2:$B1361,"&lt;&gt;"&amp;$B1361,$A$2:$A1361,$A1361)+COUNTIFS($L$2:$L1361,"ET",$B$2:$B1361,"&lt;&gt;"&amp;$B1361,$A$2:$A1361,$A1361)&amp;":"&amp;COUNTIFS($L$2:$L1361,"Tor",$B$2:$B1361,$B1361,$A$2:$A1361,$A1361)+COUNTIFS($L$2:$L1361,"ET",$B$2:$B1361,$B1361,$A$2:$A1361,$A1361)),""),"")</f>
        <v/>
      </c>
      <c r="J1361" s="18" t="str">
        <f>_xlfn.IFNA(IF(VLOOKUP($A1361,Spiele!$A$2:$D$16,3,FALSE)=$B1361,(COUNTIFS($L$1:$L1360,"Tor",$B$1:$B1360,$B1361,$A$1:$A1360,$A1361)+COUNTIFS($L$1:$L1360,"ET",$B$1:$B1360,$B1361,$A$1:$A1360,$A1361))-(COUNTIFS($L$1:$L1360,"Tor",$B$1:$B1360,"&lt;&gt;"&amp;$B1361,$A$1:$A1360,$A1361)+COUNTIFS($L$1:$L1360,"ET",$B$1:$B1360,"&lt;&gt;"&amp;$B1361,$A$1:$A1360,$A1361)),(COUNTIFS($L$1:$L1360,"Tor",$B$1:$B1360,$B1361,$A$1:$A1360,$A1361)+COUNTIFS($L$1:$L1360,"ET",$B$1:$B1360,$B1361,$A$1:$A1360,$A1361))-(COUNTIFS($L$1:$L1360,"Tor",$B$1:$B1360,"&lt;&gt;"&amp;$B1361,$A$1:$A1360,$A1361)+COUNTIFS($L$1:$L1360,"ET",$B$1:$B1360,"&lt;&gt;"&amp;$B1361,$A$1:$A1360,$A1361))),"")</f>
        <v/>
      </c>
      <c r="O1361" s="17"/>
      <c r="AC1361" s="14"/>
      <c r="AD1361" s="14"/>
      <c r="AE1361" s="18"/>
      <c r="AH1361" s="19">
        <f t="shared" si="86"/>
        <v>0</v>
      </c>
      <c r="AI1361" s="19">
        <f t="shared" si="87"/>
        <v>180</v>
      </c>
      <c r="AM1361" s="19">
        <f>IF(Abschlüsse[[#This Row],[Ergeb]]="ET","",SQRT(($AF1361-$AK1361)^2+($AG1361-$AL1361)^2))</f>
        <v>0</v>
      </c>
      <c r="AO1361" s="13"/>
      <c r="AP1361" s="13"/>
      <c r="AQ1361" s="19" t="str">
        <f t="shared" si="84"/>
        <v/>
      </c>
      <c r="AU1361" s="19" t="str">
        <f t="shared" si="85"/>
        <v/>
      </c>
    </row>
    <row r="1362" spans="3:47" ht="25.05" customHeight="1">
      <c r="C1362" s="17" t="str">
        <f>IF($A1362="","",IF(VLOOKUP($A1362,Spiele!$A$2:$D$16,3,FALSE)=$B1362,"H","G"))</f>
        <v/>
      </c>
      <c r="D1362" s="17" t="str">
        <f>IF($B1362="","",IF(VLOOKUP($A1362,Spiele!$A$2:$F$16,3,FALSE)=$B1362,VLOOKUP($A1362,Spiele!$A$2:$F$16,4,FALSE),VLOOKUP($A1362,Spiele!$A$2:$F$16,3,FALSE)))</f>
        <v/>
      </c>
      <c r="E1362" s="18">
        <f>IF(Abschlüsse[[#This Row],[Ergeb]]="ET",0,COUNTIFS($A$2:$A1362,$A1362,$B$2:$B1362,$B1362,$L$2:$L1362,"&lt;&gt;ET"))</f>
        <v>0</v>
      </c>
      <c r="F1362" s="11"/>
      <c r="G1362" s="12"/>
      <c r="H1362" s="18">
        <f>COUNTIFS('Rote Karten'!$A$2:$A$4,$A1362,'Rote Karten'!$D$2:$D$4,"&lt;&gt;"&amp;$B1362,'Rote Karten'!$B$2:$B$4,"&lt;"&amp;$F1362,'Rote Karten'!$C$2:$C$4,"&lt;="&amp;$G1362)-COUNTIFS('Rote Karten'!$A$2:$A$4,$A1362,'Rote Karten'!$D$2:$D$4,$B1362,'Rote Karten'!$B$2:$B$4,"&lt;"&amp;$F1362,'Rote Karten'!$C$2:$C$4,"&lt;="&amp;$G1362)</f>
        <v>0</v>
      </c>
      <c r="I1362" s="17" t="str">
        <f>IF(OR($L1362="Tor",$L1362="ET"),_xlfn.IFNA(IF(VLOOKUP($A1362,Spiele!$A$2:$C$16,3,FALSE)=$B1362,COUNTIFS($L$2:$L1362,"Tor",$B$2:$B1362,$B1362,$A$2:$A1362,$A1362)+COUNTIFS($L$2:$L1362,"ET",$B$2:$B1362,$B1362,$A$2:$A1362,$A1362)&amp;":"&amp;COUNTIFS($L$2:$L1362,"Tor",$B$2:$B1362,"&lt;&gt;"&amp;$B1362,$A$2:$A1362,$A1362)+COUNTIFS($L$2:$L1362,"ET",$B$2:$B1362,"&lt;&gt;"&amp;$B1362,$A$2:$A1362,$A1362),COUNTIFS($L$2:$L1362,"Tor",$B$2:$B1362,"&lt;&gt;"&amp;$B1362,$A$2:$A1362,$A1362)+COUNTIFS($L$2:$L1362,"ET",$B$2:$B1362,"&lt;&gt;"&amp;$B1362,$A$2:$A1362,$A1362)&amp;":"&amp;COUNTIFS($L$2:$L1362,"Tor",$B$2:$B1362,$B1362,$A$2:$A1362,$A1362)+COUNTIFS($L$2:$L1362,"ET",$B$2:$B1362,$B1362,$A$2:$A1362,$A1362)),""),"")</f>
        <v/>
      </c>
      <c r="J1362" s="18" t="str">
        <f>_xlfn.IFNA(IF(VLOOKUP($A1362,Spiele!$A$2:$D$16,3,FALSE)=$B1362,(COUNTIFS($L$1:$L1361,"Tor",$B$1:$B1361,$B1362,$A$1:$A1361,$A1362)+COUNTIFS($L$1:$L1361,"ET",$B$1:$B1361,$B1362,$A$1:$A1361,$A1362))-(COUNTIFS($L$1:$L1361,"Tor",$B$1:$B1361,"&lt;&gt;"&amp;$B1362,$A$1:$A1361,$A1362)+COUNTIFS($L$1:$L1361,"ET",$B$1:$B1361,"&lt;&gt;"&amp;$B1362,$A$1:$A1361,$A1362)),(COUNTIFS($L$1:$L1361,"Tor",$B$1:$B1361,$B1362,$A$1:$A1361,$A1362)+COUNTIFS($L$1:$L1361,"ET",$B$1:$B1361,$B1362,$A$1:$A1361,$A1362))-(COUNTIFS($L$1:$L1361,"Tor",$B$1:$B1361,"&lt;&gt;"&amp;$B1362,$A$1:$A1361,$A1362)+COUNTIFS($L$1:$L1361,"ET",$B$1:$B1361,"&lt;&gt;"&amp;$B1362,$A$1:$A1361,$A1362))),"")</f>
        <v/>
      </c>
      <c r="O1362" s="17"/>
      <c r="AC1362" s="14"/>
      <c r="AD1362" s="14"/>
      <c r="AE1362" s="18"/>
      <c r="AH1362" s="19">
        <f t="shared" si="86"/>
        <v>0</v>
      </c>
      <c r="AI1362" s="19">
        <f t="shared" si="87"/>
        <v>180</v>
      </c>
      <c r="AM1362" s="19">
        <f>IF(Abschlüsse[[#This Row],[Ergeb]]="ET","",SQRT(($AF1362-$AK1362)^2+($AG1362-$AL1362)^2))</f>
        <v>0</v>
      </c>
      <c r="AO1362" s="13"/>
      <c r="AP1362" s="13"/>
      <c r="AQ1362" s="19" t="str">
        <f t="shared" si="84"/>
        <v/>
      </c>
      <c r="AU1362" s="19" t="str">
        <f t="shared" si="85"/>
        <v/>
      </c>
    </row>
    <row r="1363" spans="3:47" ht="25.05" customHeight="1">
      <c r="C1363" s="17" t="str">
        <f>IF($A1363="","",IF(VLOOKUP($A1363,Spiele!$A$2:$D$16,3,FALSE)=$B1363,"H","G"))</f>
        <v/>
      </c>
      <c r="D1363" s="17" t="str">
        <f>IF($B1363="","",IF(VLOOKUP($A1363,Spiele!$A$2:$F$16,3,FALSE)=$B1363,VLOOKUP($A1363,Spiele!$A$2:$F$16,4,FALSE),VLOOKUP($A1363,Spiele!$A$2:$F$16,3,FALSE)))</f>
        <v/>
      </c>
      <c r="E1363" s="18">
        <f>IF(Abschlüsse[[#This Row],[Ergeb]]="ET",0,COUNTIFS($A$2:$A1363,$A1363,$B$2:$B1363,$B1363,$L$2:$L1363,"&lt;&gt;ET"))</f>
        <v>0</v>
      </c>
      <c r="F1363" s="11"/>
      <c r="G1363" s="12"/>
      <c r="H1363" s="18">
        <f>COUNTIFS('Rote Karten'!$A$2:$A$4,$A1363,'Rote Karten'!$D$2:$D$4,"&lt;&gt;"&amp;$B1363,'Rote Karten'!$B$2:$B$4,"&lt;"&amp;$F1363,'Rote Karten'!$C$2:$C$4,"&lt;="&amp;$G1363)-COUNTIFS('Rote Karten'!$A$2:$A$4,$A1363,'Rote Karten'!$D$2:$D$4,$B1363,'Rote Karten'!$B$2:$B$4,"&lt;"&amp;$F1363,'Rote Karten'!$C$2:$C$4,"&lt;="&amp;$G1363)</f>
        <v>0</v>
      </c>
      <c r="I1363" s="17" t="str">
        <f>IF(OR($L1363="Tor",$L1363="ET"),_xlfn.IFNA(IF(VLOOKUP($A1363,Spiele!$A$2:$C$16,3,FALSE)=$B1363,COUNTIFS($L$2:$L1363,"Tor",$B$2:$B1363,$B1363,$A$2:$A1363,$A1363)+COUNTIFS($L$2:$L1363,"ET",$B$2:$B1363,$B1363,$A$2:$A1363,$A1363)&amp;":"&amp;COUNTIFS($L$2:$L1363,"Tor",$B$2:$B1363,"&lt;&gt;"&amp;$B1363,$A$2:$A1363,$A1363)+COUNTIFS($L$2:$L1363,"ET",$B$2:$B1363,"&lt;&gt;"&amp;$B1363,$A$2:$A1363,$A1363),COUNTIFS($L$2:$L1363,"Tor",$B$2:$B1363,"&lt;&gt;"&amp;$B1363,$A$2:$A1363,$A1363)+COUNTIFS($L$2:$L1363,"ET",$B$2:$B1363,"&lt;&gt;"&amp;$B1363,$A$2:$A1363,$A1363)&amp;":"&amp;COUNTIFS($L$2:$L1363,"Tor",$B$2:$B1363,$B1363,$A$2:$A1363,$A1363)+COUNTIFS($L$2:$L1363,"ET",$B$2:$B1363,$B1363,$A$2:$A1363,$A1363)),""),"")</f>
        <v/>
      </c>
      <c r="J1363" s="18" t="str">
        <f>_xlfn.IFNA(IF(VLOOKUP($A1363,Spiele!$A$2:$D$16,3,FALSE)=$B1363,(COUNTIFS($L$1:$L1362,"Tor",$B$1:$B1362,$B1363,$A$1:$A1362,$A1363)+COUNTIFS($L$1:$L1362,"ET",$B$1:$B1362,$B1363,$A$1:$A1362,$A1363))-(COUNTIFS($L$1:$L1362,"Tor",$B$1:$B1362,"&lt;&gt;"&amp;$B1363,$A$1:$A1362,$A1363)+COUNTIFS($L$1:$L1362,"ET",$B$1:$B1362,"&lt;&gt;"&amp;$B1363,$A$1:$A1362,$A1363)),(COUNTIFS($L$1:$L1362,"Tor",$B$1:$B1362,$B1363,$A$1:$A1362,$A1363)+COUNTIFS($L$1:$L1362,"ET",$B$1:$B1362,$B1363,$A$1:$A1362,$A1363))-(COUNTIFS($L$1:$L1362,"Tor",$B$1:$B1362,"&lt;&gt;"&amp;$B1363,$A$1:$A1362,$A1363)+COUNTIFS($L$1:$L1362,"ET",$B$1:$B1362,"&lt;&gt;"&amp;$B1363,$A$1:$A1362,$A1363))),"")</f>
        <v/>
      </c>
      <c r="O1363" s="17"/>
      <c r="AC1363" s="14"/>
      <c r="AD1363" s="14"/>
      <c r="AE1363" s="18"/>
      <c r="AH1363" s="19">
        <f t="shared" si="86"/>
        <v>0</v>
      </c>
      <c r="AI1363" s="19">
        <f t="shared" si="87"/>
        <v>180</v>
      </c>
      <c r="AM1363" s="19">
        <f>IF(Abschlüsse[[#This Row],[Ergeb]]="ET","",SQRT(($AF1363-$AK1363)^2+($AG1363-$AL1363)^2))</f>
        <v>0</v>
      </c>
      <c r="AO1363" s="13"/>
      <c r="AP1363" s="13"/>
      <c r="AQ1363" s="19" t="str">
        <f t="shared" si="84"/>
        <v/>
      </c>
      <c r="AU1363" s="19" t="str">
        <f t="shared" si="85"/>
        <v/>
      </c>
    </row>
    <row r="1364" spans="3:47" ht="25.05" customHeight="1">
      <c r="C1364" s="17" t="str">
        <f>IF($A1364="","",IF(VLOOKUP($A1364,Spiele!$A$2:$D$16,3,FALSE)=$B1364,"H","G"))</f>
        <v/>
      </c>
      <c r="D1364" s="17" t="str">
        <f>IF($B1364="","",IF(VLOOKUP($A1364,Spiele!$A$2:$F$16,3,FALSE)=$B1364,VLOOKUP($A1364,Spiele!$A$2:$F$16,4,FALSE),VLOOKUP($A1364,Spiele!$A$2:$F$16,3,FALSE)))</f>
        <v/>
      </c>
      <c r="E1364" s="18">
        <f>IF(Abschlüsse[[#This Row],[Ergeb]]="ET",0,COUNTIFS($A$2:$A1364,$A1364,$B$2:$B1364,$B1364,$L$2:$L1364,"&lt;&gt;ET"))</f>
        <v>0</v>
      </c>
      <c r="F1364" s="11"/>
      <c r="G1364" s="12"/>
      <c r="H1364" s="18">
        <f>COUNTIFS('Rote Karten'!$A$2:$A$4,$A1364,'Rote Karten'!$D$2:$D$4,"&lt;&gt;"&amp;$B1364,'Rote Karten'!$B$2:$B$4,"&lt;"&amp;$F1364,'Rote Karten'!$C$2:$C$4,"&lt;="&amp;$G1364)-COUNTIFS('Rote Karten'!$A$2:$A$4,$A1364,'Rote Karten'!$D$2:$D$4,$B1364,'Rote Karten'!$B$2:$B$4,"&lt;"&amp;$F1364,'Rote Karten'!$C$2:$C$4,"&lt;="&amp;$G1364)</f>
        <v>0</v>
      </c>
      <c r="I1364" s="17" t="str">
        <f>IF(OR($L1364="Tor",$L1364="ET"),_xlfn.IFNA(IF(VLOOKUP($A1364,Spiele!$A$2:$C$16,3,FALSE)=$B1364,COUNTIFS($L$2:$L1364,"Tor",$B$2:$B1364,$B1364,$A$2:$A1364,$A1364)+COUNTIFS($L$2:$L1364,"ET",$B$2:$B1364,$B1364,$A$2:$A1364,$A1364)&amp;":"&amp;COUNTIFS($L$2:$L1364,"Tor",$B$2:$B1364,"&lt;&gt;"&amp;$B1364,$A$2:$A1364,$A1364)+COUNTIFS($L$2:$L1364,"ET",$B$2:$B1364,"&lt;&gt;"&amp;$B1364,$A$2:$A1364,$A1364),COUNTIFS($L$2:$L1364,"Tor",$B$2:$B1364,"&lt;&gt;"&amp;$B1364,$A$2:$A1364,$A1364)+COUNTIFS($L$2:$L1364,"ET",$B$2:$B1364,"&lt;&gt;"&amp;$B1364,$A$2:$A1364,$A1364)&amp;":"&amp;COUNTIFS($L$2:$L1364,"Tor",$B$2:$B1364,$B1364,$A$2:$A1364,$A1364)+COUNTIFS($L$2:$L1364,"ET",$B$2:$B1364,$B1364,$A$2:$A1364,$A1364)),""),"")</f>
        <v/>
      </c>
      <c r="J1364" s="18" t="str">
        <f>_xlfn.IFNA(IF(VLOOKUP($A1364,Spiele!$A$2:$D$16,3,FALSE)=$B1364,(COUNTIFS($L$1:$L1363,"Tor",$B$1:$B1363,$B1364,$A$1:$A1363,$A1364)+COUNTIFS($L$1:$L1363,"ET",$B$1:$B1363,$B1364,$A$1:$A1363,$A1364))-(COUNTIFS($L$1:$L1363,"Tor",$B$1:$B1363,"&lt;&gt;"&amp;$B1364,$A$1:$A1363,$A1364)+COUNTIFS($L$1:$L1363,"ET",$B$1:$B1363,"&lt;&gt;"&amp;$B1364,$A$1:$A1363,$A1364)),(COUNTIFS($L$1:$L1363,"Tor",$B$1:$B1363,$B1364,$A$1:$A1363,$A1364)+COUNTIFS($L$1:$L1363,"ET",$B$1:$B1363,$B1364,$A$1:$A1363,$A1364))-(COUNTIFS($L$1:$L1363,"Tor",$B$1:$B1363,"&lt;&gt;"&amp;$B1364,$A$1:$A1363,$A1364)+COUNTIFS($L$1:$L1363,"ET",$B$1:$B1363,"&lt;&gt;"&amp;$B1364,$A$1:$A1363,$A1364))),"")</f>
        <v/>
      </c>
      <c r="O1364" s="17"/>
      <c r="AC1364" s="14"/>
      <c r="AD1364" s="14"/>
      <c r="AE1364" s="18"/>
      <c r="AH1364" s="19">
        <f t="shared" si="86"/>
        <v>0</v>
      </c>
      <c r="AI1364" s="19">
        <f t="shared" si="87"/>
        <v>180</v>
      </c>
      <c r="AM1364" s="19">
        <f>IF(Abschlüsse[[#This Row],[Ergeb]]="ET","",SQRT(($AF1364-$AK1364)^2+($AG1364-$AL1364)^2))</f>
        <v>0</v>
      </c>
      <c r="AO1364" s="13"/>
      <c r="AP1364" s="13"/>
      <c r="AQ1364" s="19" t="str">
        <f t="shared" si="84"/>
        <v/>
      </c>
      <c r="AU1364" s="19" t="str">
        <f t="shared" si="85"/>
        <v/>
      </c>
    </row>
    <row r="1365" spans="3:47" ht="25.05" customHeight="1">
      <c r="C1365" s="17" t="str">
        <f>IF($A1365="","",IF(VLOOKUP($A1365,Spiele!$A$2:$D$16,3,FALSE)=$B1365,"H","G"))</f>
        <v/>
      </c>
      <c r="D1365" s="17" t="str">
        <f>IF($B1365="","",IF(VLOOKUP($A1365,Spiele!$A$2:$F$16,3,FALSE)=$B1365,VLOOKUP($A1365,Spiele!$A$2:$F$16,4,FALSE),VLOOKUP($A1365,Spiele!$A$2:$F$16,3,FALSE)))</f>
        <v/>
      </c>
      <c r="E1365" s="18">
        <f>IF(Abschlüsse[[#This Row],[Ergeb]]="ET",0,COUNTIFS($A$2:$A1365,$A1365,$B$2:$B1365,$B1365,$L$2:$L1365,"&lt;&gt;ET"))</f>
        <v>0</v>
      </c>
      <c r="F1365" s="11"/>
      <c r="G1365" s="12"/>
      <c r="H1365" s="18">
        <f>COUNTIFS('Rote Karten'!$A$2:$A$4,$A1365,'Rote Karten'!$D$2:$D$4,"&lt;&gt;"&amp;$B1365,'Rote Karten'!$B$2:$B$4,"&lt;"&amp;$F1365,'Rote Karten'!$C$2:$C$4,"&lt;="&amp;$G1365)-COUNTIFS('Rote Karten'!$A$2:$A$4,$A1365,'Rote Karten'!$D$2:$D$4,$B1365,'Rote Karten'!$B$2:$B$4,"&lt;"&amp;$F1365,'Rote Karten'!$C$2:$C$4,"&lt;="&amp;$G1365)</f>
        <v>0</v>
      </c>
      <c r="I1365" s="17" t="str">
        <f>IF(OR($L1365="Tor",$L1365="ET"),_xlfn.IFNA(IF(VLOOKUP($A1365,Spiele!$A$2:$C$16,3,FALSE)=$B1365,COUNTIFS($L$2:$L1365,"Tor",$B$2:$B1365,$B1365,$A$2:$A1365,$A1365)+COUNTIFS($L$2:$L1365,"ET",$B$2:$B1365,$B1365,$A$2:$A1365,$A1365)&amp;":"&amp;COUNTIFS($L$2:$L1365,"Tor",$B$2:$B1365,"&lt;&gt;"&amp;$B1365,$A$2:$A1365,$A1365)+COUNTIFS($L$2:$L1365,"ET",$B$2:$B1365,"&lt;&gt;"&amp;$B1365,$A$2:$A1365,$A1365),COUNTIFS($L$2:$L1365,"Tor",$B$2:$B1365,"&lt;&gt;"&amp;$B1365,$A$2:$A1365,$A1365)+COUNTIFS($L$2:$L1365,"ET",$B$2:$B1365,"&lt;&gt;"&amp;$B1365,$A$2:$A1365,$A1365)&amp;":"&amp;COUNTIFS($L$2:$L1365,"Tor",$B$2:$B1365,$B1365,$A$2:$A1365,$A1365)+COUNTIFS($L$2:$L1365,"ET",$B$2:$B1365,$B1365,$A$2:$A1365,$A1365)),""),"")</f>
        <v/>
      </c>
      <c r="J1365" s="18" t="str">
        <f>_xlfn.IFNA(IF(VLOOKUP($A1365,Spiele!$A$2:$D$16,3,FALSE)=$B1365,(COUNTIFS($L$1:$L1364,"Tor",$B$1:$B1364,$B1365,$A$1:$A1364,$A1365)+COUNTIFS($L$1:$L1364,"ET",$B$1:$B1364,$B1365,$A$1:$A1364,$A1365))-(COUNTIFS($L$1:$L1364,"Tor",$B$1:$B1364,"&lt;&gt;"&amp;$B1365,$A$1:$A1364,$A1365)+COUNTIFS($L$1:$L1364,"ET",$B$1:$B1364,"&lt;&gt;"&amp;$B1365,$A$1:$A1364,$A1365)),(COUNTIFS($L$1:$L1364,"Tor",$B$1:$B1364,$B1365,$A$1:$A1364,$A1365)+COUNTIFS($L$1:$L1364,"ET",$B$1:$B1364,$B1365,$A$1:$A1364,$A1365))-(COUNTIFS($L$1:$L1364,"Tor",$B$1:$B1364,"&lt;&gt;"&amp;$B1365,$A$1:$A1364,$A1365)+COUNTIFS($L$1:$L1364,"ET",$B$1:$B1364,"&lt;&gt;"&amp;$B1365,$A$1:$A1364,$A1365))),"")</f>
        <v/>
      </c>
      <c r="O1365" s="17"/>
      <c r="AC1365" s="14"/>
      <c r="AD1365" s="14"/>
      <c r="AE1365" s="18"/>
      <c r="AH1365" s="19">
        <f t="shared" si="86"/>
        <v>0</v>
      </c>
      <c r="AI1365" s="19">
        <f t="shared" si="87"/>
        <v>180</v>
      </c>
      <c r="AM1365" s="19">
        <f>IF(Abschlüsse[[#This Row],[Ergeb]]="ET","",SQRT(($AF1365-$AK1365)^2+($AG1365-$AL1365)^2))</f>
        <v>0</v>
      </c>
      <c r="AO1365" s="13"/>
      <c r="AP1365" s="13"/>
      <c r="AQ1365" s="19" t="str">
        <f t="shared" si="84"/>
        <v/>
      </c>
      <c r="AU1365" s="19" t="str">
        <f t="shared" si="85"/>
        <v/>
      </c>
    </row>
    <row r="1366" spans="3:47" ht="25.05" customHeight="1">
      <c r="C1366" s="17" t="str">
        <f>IF($A1366="","",IF(VLOOKUP($A1366,Spiele!$A$2:$D$16,3,FALSE)=$B1366,"H","G"))</f>
        <v/>
      </c>
      <c r="D1366" s="17" t="str">
        <f>IF($B1366="","",IF(VLOOKUP($A1366,Spiele!$A$2:$F$16,3,FALSE)=$B1366,VLOOKUP($A1366,Spiele!$A$2:$F$16,4,FALSE),VLOOKUP($A1366,Spiele!$A$2:$F$16,3,FALSE)))</f>
        <v/>
      </c>
      <c r="E1366" s="18">
        <f>IF(Abschlüsse[[#This Row],[Ergeb]]="ET",0,COUNTIFS($A$2:$A1366,$A1366,$B$2:$B1366,$B1366,$L$2:$L1366,"&lt;&gt;ET"))</f>
        <v>0</v>
      </c>
      <c r="F1366" s="11"/>
      <c r="G1366" s="12"/>
      <c r="H1366" s="18">
        <f>COUNTIFS('Rote Karten'!$A$2:$A$4,$A1366,'Rote Karten'!$D$2:$D$4,"&lt;&gt;"&amp;$B1366,'Rote Karten'!$B$2:$B$4,"&lt;"&amp;$F1366,'Rote Karten'!$C$2:$C$4,"&lt;="&amp;$G1366)-COUNTIFS('Rote Karten'!$A$2:$A$4,$A1366,'Rote Karten'!$D$2:$D$4,$B1366,'Rote Karten'!$B$2:$B$4,"&lt;"&amp;$F1366,'Rote Karten'!$C$2:$C$4,"&lt;="&amp;$G1366)</f>
        <v>0</v>
      </c>
      <c r="I1366" s="17" t="str">
        <f>IF(OR($L1366="Tor",$L1366="ET"),_xlfn.IFNA(IF(VLOOKUP($A1366,Spiele!$A$2:$C$16,3,FALSE)=$B1366,COUNTIFS($L$2:$L1366,"Tor",$B$2:$B1366,$B1366,$A$2:$A1366,$A1366)+COUNTIFS($L$2:$L1366,"ET",$B$2:$B1366,$B1366,$A$2:$A1366,$A1366)&amp;":"&amp;COUNTIFS($L$2:$L1366,"Tor",$B$2:$B1366,"&lt;&gt;"&amp;$B1366,$A$2:$A1366,$A1366)+COUNTIFS($L$2:$L1366,"ET",$B$2:$B1366,"&lt;&gt;"&amp;$B1366,$A$2:$A1366,$A1366),COUNTIFS($L$2:$L1366,"Tor",$B$2:$B1366,"&lt;&gt;"&amp;$B1366,$A$2:$A1366,$A1366)+COUNTIFS($L$2:$L1366,"ET",$B$2:$B1366,"&lt;&gt;"&amp;$B1366,$A$2:$A1366,$A1366)&amp;":"&amp;COUNTIFS($L$2:$L1366,"Tor",$B$2:$B1366,$B1366,$A$2:$A1366,$A1366)+COUNTIFS($L$2:$L1366,"ET",$B$2:$B1366,$B1366,$A$2:$A1366,$A1366)),""),"")</f>
        <v/>
      </c>
      <c r="J1366" s="18" t="str">
        <f>_xlfn.IFNA(IF(VLOOKUP($A1366,Spiele!$A$2:$D$16,3,FALSE)=$B1366,(COUNTIFS($L$1:$L1365,"Tor",$B$1:$B1365,$B1366,$A$1:$A1365,$A1366)+COUNTIFS($L$1:$L1365,"ET",$B$1:$B1365,$B1366,$A$1:$A1365,$A1366))-(COUNTIFS($L$1:$L1365,"Tor",$B$1:$B1365,"&lt;&gt;"&amp;$B1366,$A$1:$A1365,$A1366)+COUNTIFS($L$1:$L1365,"ET",$B$1:$B1365,"&lt;&gt;"&amp;$B1366,$A$1:$A1365,$A1366)),(COUNTIFS($L$1:$L1365,"Tor",$B$1:$B1365,$B1366,$A$1:$A1365,$A1366)+COUNTIFS($L$1:$L1365,"ET",$B$1:$B1365,$B1366,$A$1:$A1365,$A1366))-(COUNTIFS($L$1:$L1365,"Tor",$B$1:$B1365,"&lt;&gt;"&amp;$B1366,$A$1:$A1365,$A1366)+COUNTIFS($L$1:$L1365,"ET",$B$1:$B1365,"&lt;&gt;"&amp;$B1366,$A$1:$A1365,$A1366))),"")</f>
        <v/>
      </c>
      <c r="L1366" s="18"/>
      <c r="M1366" s="3"/>
      <c r="O1366" s="17"/>
      <c r="AA1366" s="22"/>
      <c r="AB1366" s="18"/>
      <c r="AC1366" s="14"/>
      <c r="AD1366" s="14"/>
      <c r="AE1366" s="18"/>
      <c r="AH1366" s="19">
        <f t="shared" si="86"/>
        <v>0</v>
      </c>
      <c r="AI1366" s="19">
        <f t="shared" si="87"/>
        <v>180</v>
      </c>
      <c r="AJ1366" s="3"/>
      <c r="AM1366" s="19">
        <f>IF(Abschlüsse[[#This Row],[Ergeb]]="ET","",SQRT(($AF1366-$AK1366)^2+($AG1366-$AL1366)^2))</f>
        <v>0</v>
      </c>
      <c r="AO1366" s="13"/>
      <c r="AP1366" s="13"/>
      <c r="AQ1366" s="19" t="str">
        <f t="shared" si="84"/>
        <v/>
      </c>
      <c r="AU1366" s="19" t="str">
        <f t="shared" si="85"/>
        <v/>
      </c>
    </row>
    <row r="1367" spans="3:47" ht="25.05" customHeight="1">
      <c r="C1367" s="17" t="str">
        <f>IF($A1367="","",IF(VLOOKUP($A1367,Spiele!$A$2:$D$16,3,FALSE)=$B1367,"H","G"))</f>
        <v/>
      </c>
      <c r="D1367" s="17" t="str">
        <f>IF($B1367="","",IF(VLOOKUP($A1367,Spiele!$A$2:$F$16,3,FALSE)=$B1367,VLOOKUP($A1367,Spiele!$A$2:$F$16,4,FALSE),VLOOKUP($A1367,Spiele!$A$2:$F$16,3,FALSE)))</f>
        <v/>
      </c>
      <c r="E1367" s="18">
        <f>IF(Abschlüsse[[#This Row],[Ergeb]]="ET",0,COUNTIFS($A$2:$A1367,$A1367,$B$2:$B1367,$B1367,$L$2:$L1367,"&lt;&gt;ET"))</f>
        <v>0</v>
      </c>
      <c r="F1367" s="11"/>
      <c r="G1367" s="12"/>
      <c r="H1367" s="18">
        <f>COUNTIFS('Rote Karten'!$A$2:$A$4,$A1367,'Rote Karten'!$D$2:$D$4,"&lt;&gt;"&amp;$B1367,'Rote Karten'!$B$2:$B$4,"&lt;"&amp;$F1367,'Rote Karten'!$C$2:$C$4,"&lt;="&amp;$G1367)-COUNTIFS('Rote Karten'!$A$2:$A$4,$A1367,'Rote Karten'!$D$2:$D$4,$B1367,'Rote Karten'!$B$2:$B$4,"&lt;"&amp;$F1367,'Rote Karten'!$C$2:$C$4,"&lt;="&amp;$G1367)</f>
        <v>0</v>
      </c>
      <c r="I1367" s="17" t="str">
        <f>IF(OR($L1367="Tor",$L1367="ET"),_xlfn.IFNA(IF(VLOOKUP($A1367,Spiele!$A$2:$C$16,3,FALSE)=$B1367,COUNTIFS($L$2:$L1367,"Tor",$B$2:$B1367,$B1367,$A$2:$A1367,$A1367)+COUNTIFS($L$2:$L1367,"ET",$B$2:$B1367,$B1367,$A$2:$A1367,$A1367)&amp;":"&amp;COUNTIFS($L$2:$L1367,"Tor",$B$2:$B1367,"&lt;&gt;"&amp;$B1367,$A$2:$A1367,$A1367)+COUNTIFS($L$2:$L1367,"ET",$B$2:$B1367,"&lt;&gt;"&amp;$B1367,$A$2:$A1367,$A1367),COUNTIFS($L$2:$L1367,"Tor",$B$2:$B1367,"&lt;&gt;"&amp;$B1367,$A$2:$A1367,$A1367)+COUNTIFS($L$2:$L1367,"ET",$B$2:$B1367,"&lt;&gt;"&amp;$B1367,$A$2:$A1367,$A1367)&amp;":"&amp;COUNTIFS($L$2:$L1367,"Tor",$B$2:$B1367,$B1367,$A$2:$A1367,$A1367)+COUNTIFS($L$2:$L1367,"ET",$B$2:$B1367,$B1367,$A$2:$A1367,$A1367)),""),"")</f>
        <v/>
      </c>
      <c r="J1367" s="18" t="str">
        <f>_xlfn.IFNA(IF(VLOOKUP($A1367,Spiele!$A$2:$D$16,3,FALSE)=$B1367,(COUNTIFS($L$1:$L1366,"Tor",$B$1:$B1366,$B1367,$A$1:$A1366,$A1367)+COUNTIFS($L$1:$L1366,"ET",$B$1:$B1366,$B1367,$A$1:$A1366,$A1367))-(COUNTIFS($L$1:$L1366,"Tor",$B$1:$B1366,"&lt;&gt;"&amp;$B1367,$A$1:$A1366,$A1367)+COUNTIFS($L$1:$L1366,"ET",$B$1:$B1366,"&lt;&gt;"&amp;$B1367,$A$1:$A1366,$A1367)),(COUNTIFS($L$1:$L1366,"Tor",$B$1:$B1366,$B1367,$A$1:$A1366,$A1367)+COUNTIFS($L$1:$L1366,"ET",$B$1:$B1366,$B1367,$A$1:$A1366,$A1367))-(COUNTIFS($L$1:$L1366,"Tor",$B$1:$B1366,"&lt;&gt;"&amp;$B1367,$A$1:$A1366,$A1367)+COUNTIFS($L$1:$L1366,"ET",$B$1:$B1366,"&lt;&gt;"&amp;$B1367,$A$1:$A1366,$A1367))),"")</f>
        <v/>
      </c>
      <c r="O1367" s="17"/>
      <c r="AC1367" s="14"/>
      <c r="AD1367" s="14"/>
      <c r="AE1367" s="18"/>
      <c r="AH1367" s="19">
        <f t="shared" si="86"/>
        <v>0</v>
      </c>
      <c r="AI1367" s="19">
        <f t="shared" si="87"/>
        <v>180</v>
      </c>
      <c r="AM1367" s="19">
        <f>IF(Abschlüsse[[#This Row],[Ergeb]]="ET","",SQRT(($AF1367-$AK1367)^2+($AG1367-$AL1367)^2))</f>
        <v>0</v>
      </c>
      <c r="AO1367" s="13"/>
      <c r="AP1367" s="13"/>
      <c r="AQ1367" s="19" t="str">
        <f t="shared" si="84"/>
        <v/>
      </c>
      <c r="AU1367" s="19" t="str">
        <f t="shared" si="85"/>
        <v/>
      </c>
    </row>
    <row r="1368" spans="3:47" ht="25.05" customHeight="1">
      <c r="C1368" s="17" t="str">
        <f>IF($A1368="","",IF(VLOOKUP($A1368,Spiele!$A$2:$D$16,3,FALSE)=$B1368,"H","G"))</f>
        <v/>
      </c>
      <c r="D1368" s="17" t="str">
        <f>IF($B1368="","",IF(VLOOKUP($A1368,Spiele!$A$2:$F$16,3,FALSE)=$B1368,VLOOKUP($A1368,Spiele!$A$2:$F$16,4,FALSE),VLOOKUP($A1368,Spiele!$A$2:$F$16,3,FALSE)))</f>
        <v/>
      </c>
      <c r="E1368" s="18">
        <f>IF(Abschlüsse[[#This Row],[Ergeb]]="ET",0,COUNTIFS($A$2:$A1368,$A1368,$B$2:$B1368,$B1368,$L$2:$L1368,"&lt;&gt;ET"))</f>
        <v>0</v>
      </c>
      <c r="F1368" s="11"/>
      <c r="G1368" s="12"/>
      <c r="H1368" s="18">
        <f>COUNTIFS('Rote Karten'!$A$2:$A$4,$A1368,'Rote Karten'!$D$2:$D$4,"&lt;&gt;"&amp;$B1368,'Rote Karten'!$B$2:$B$4,"&lt;"&amp;$F1368,'Rote Karten'!$C$2:$C$4,"&lt;="&amp;$G1368)-COUNTIFS('Rote Karten'!$A$2:$A$4,$A1368,'Rote Karten'!$D$2:$D$4,$B1368,'Rote Karten'!$B$2:$B$4,"&lt;"&amp;$F1368,'Rote Karten'!$C$2:$C$4,"&lt;="&amp;$G1368)</f>
        <v>0</v>
      </c>
      <c r="I1368" s="17" t="str">
        <f>IF(OR($L1368="Tor",$L1368="ET"),_xlfn.IFNA(IF(VLOOKUP($A1368,Spiele!$A$2:$C$16,3,FALSE)=$B1368,COUNTIFS($L$2:$L1368,"Tor",$B$2:$B1368,$B1368,$A$2:$A1368,$A1368)+COUNTIFS($L$2:$L1368,"ET",$B$2:$B1368,$B1368,$A$2:$A1368,$A1368)&amp;":"&amp;COUNTIFS($L$2:$L1368,"Tor",$B$2:$B1368,"&lt;&gt;"&amp;$B1368,$A$2:$A1368,$A1368)+COUNTIFS($L$2:$L1368,"ET",$B$2:$B1368,"&lt;&gt;"&amp;$B1368,$A$2:$A1368,$A1368),COUNTIFS($L$2:$L1368,"Tor",$B$2:$B1368,"&lt;&gt;"&amp;$B1368,$A$2:$A1368,$A1368)+COUNTIFS($L$2:$L1368,"ET",$B$2:$B1368,"&lt;&gt;"&amp;$B1368,$A$2:$A1368,$A1368)&amp;":"&amp;COUNTIFS($L$2:$L1368,"Tor",$B$2:$B1368,$B1368,$A$2:$A1368,$A1368)+COUNTIFS($L$2:$L1368,"ET",$B$2:$B1368,$B1368,$A$2:$A1368,$A1368)),""),"")</f>
        <v/>
      </c>
      <c r="J1368" s="18" t="str">
        <f>_xlfn.IFNA(IF(VLOOKUP($A1368,Spiele!$A$2:$D$16,3,FALSE)=$B1368,(COUNTIFS($L$1:$L1367,"Tor",$B$1:$B1367,$B1368,$A$1:$A1367,$A1368)+COUNTIFS($L$1:$L1367,"ET",$B$1:$B1367,$B1368,$A$1:$A1367,$A1368))-(COUNTIFS($L$1:$L1367,"Tor",$B$1:$B1367,"&lt;&gt;"&amp;$B1368,$A$1:$A1367,$A1368)+COUNTIFS($L$1:$L1367,"ET",$B$1:$B1367,"&lt;&gt;"&amp;$B1368,$A$1:$A1367,$A1368)),(COUNTIFS($L$1:$L1367,"Tor",$B$1:$B1367,$B1368,$A$1:$A1367,$A1368)+COUNTIFS($L$1:$L1367,"ET",$B$1:$B1367,$B1368,$A$1:$A1367,$A1368))-(COUNTIFS($L$1:$L1367,"Tor",$B$1:$B1367,"&lt;&gt;"&amp;$B1368,$A$1:$A1367,$A1368)+COUNTIFS($L$1:$L1367,"ET",$B$1:$B1367,"&lt;&gt;"&amp;$B1368,$A$1:$A1367,$A1368))),"")</f>
        <v/>
      </c>
      <c r="O1368" s="17"/>
      <c r="AC1368" s="14"/>
      <c r="AD1368" s="14"/>
      <c r="AE1368" s="18"/>
      <c r="AH1368" s="19">
        <f t="shared" si="86"/>
        <v>0</v>
      </c>
      <c r="AI1368" s="19">
        <f t="shared" si="87"/>
        <v>180</v>
      </c>
      <c r="AM1368" s="19">
        <f>IF(Abschlüsse[[#This Row],[Ergeb]]="ET","",SQRT(($AF1368-$AK1368)^2+($AG1368-$AL1368)^2))</f>
        <v>0</v>
      </c>
      <c r="AO1368" s="13"/>
      <c r="AP1368" s="13"/>
      <c r="AQ1368" s="19" t="str">
        <f t="shared" si="84"/>
        <v/>
      </c>
      <c r="AU1368" s="19" t="str">
        <f t="shared" si="85"/>
        <v/>
      </c>
    </row>
    <row r="1369" spans="3:47" ht="25.05" customHeight="1">
      <c r="C1369" s="17" t="str">
        <f>IF($A1369="","",IF(VLOOKUP($A1369,Spiele!$A$2:$D$16,3,FALSE)=$B1369,"H","G"))</f>
        <v/>
      </c>
      <c r="D1369" s="17" t="str">
        <f>IF($B1369="","",IF(VLOOKUP($A1369,Spiele!$A$2:$F$16,3,FALSE)=$B1369,VLOOKUP($A1369,Spiele!$A$2:$F$16,4,FALSE),VLOOKUP($A1369,Spiele!$A$2:$F$16,3,FALSE)))</f>
        <v/>
      </c>
      <c r="E1369" s="18">
        <f>IF(Abschlüsse[[#This Row],[Ergeb]]="ET",0,COUNTIFS($A$2:$A1369,$A1369,$B$2:$B1369,$B1369,$L$2:$L1369,"&lt;&gt;ET"))</f>
        <v>0</v>
      </c>
      <c r="F1369" s="11"/>
      <c r="G1369" s="12"/>
      <c r="H1369" s="18">
        <f>COUNTIFS('Rote Karten'!$A$2:$A$4,$A1369,'Rote Karten'!$D$2:$D$4,"&lt;&gt;"&amp;$B1369,'Rote Karten'!$B$2:$B$4,"&lt;"&amp;$F1369,'Rote Karten'!$C$2:$C$4,"&lt;="&amp;$G1369)-COUNTIFS('Rote Karten'!$A$2:$A$4,$A1369,'Rote Karten'!$D$2:$D$4,$B1369,'Rote Karten'!$B$2:$B$4,"&lt;"&amp;$F1369,'Rote Karten'!$C$2:$C$4,"&lt;="&amp;$G1369)</f>
        <v>0</v>
      </c>
      <c r="I1369" s="17" t="str">
        <f>IF(OR($L1369="Tor",$L1369="ET"),_xlfn.IFNA(IF(VLOOKUP($A1369,Spiele!$A$2:$C$16,3,FALSE)=$B1369,COUNTIFS($L$2:$L1369,"Tor",$B$2:$B1369,$B1369,$A$2:$A1369,$A1369)+COUNTIFS($L$2:$L1369,"ET",$B$2:$B1369,$B1369,$A$2:$A1369,$A1369)&amp;":"&amp;COUNTIFS($L$2:$L1369,"Tor",$B$2:$B1369,"&lt;&gt;"&amp;$B1369,$A$2:$A1369,$A1369)+COUNTIFS($L$2:$L1369,"ET",$B$2:$B1369,"&lt;&gt;"&amp;$B1369,$A$2:$A1369,$A1369),COUNTIFS($L$2:$L1369,"Tor",$B$2:$B1369,"&lt;&gt;"&amp;$B1369,$A$2:$A1369,$A1369)+COUNTIFS($L$2:$L1369,"ET",$B$2:$B1369,"&lt;&gt;"&amp;$B1369,$A$2:$A1369,$A1369)&amp;":"&amp;COUNTIFS($L$2:$L1369,"Tor",$B$2:$B1369,$B1369,$A$2:$A1369,$A1369)+COUNTIFS($L$2:$L1369,"ET",$B$2:$B1369,$B1369,$A$2:$A1369,$A1369)),""),"")</f>
        <v/>
      </c>
      <c r="J1369" s="18" t="str">
        <f>_xlfn.IFNA(IF(VLOOKUP($A1369,Spiele!$A$2:$D$16,3,FALSE)=$B1369,(COUNTIFS($L$1:$L1368,"Tor",$B$1:$B1368,$B1369,$A$1:$A1368,$A1369)+COUNTIFS($L$1:$L1368,"ET",$B$1:$B1368,$B1369,$A$1:$A1368,$A1369))-(COUNTIFS($L$1:$L1368,"Tor",$B$1:$B1368,"&lt;&gt;"&amp;$B1369,$A$1:$A1368,$A1369)+COUNTIFS($L$1:$L1368,"ET",$B$1:$B1368,"&lt;&gt;"&amp;$B1369,$A$1:$A1368,$A1369)),(COUNTIFS($L$1:$L1368,"Tor",$B$1:$B1368,$B1369,$A$1:$A1368,$A1369)+COUNTIFS($L$1:$L1368,"ET",$B$1:$B1368,$B1369,$A$1:$A1368,$A1369))-(COUNTIFS($L$1:$L1368,"Tor",$B$1:$B1368,"&lt;&gt;"&amp;$B1369,$A$1:$A1368,$A1369)+COUNTIFS($L$1:$L1368,"ET",$B$1:$B1368,"&lt;&gt;"&amp;$B1369,$A$1:$A1368,$A1369))),"")</f>
        <v/>
      </c>
      <c r="O1369" s="17"/>
      <c r="AC1369" s="14"/>
      <c r="AD1369" s="14"/>
      <c r="AE1369" s="18"/>
      <c r="AH1369" s="19">
        <f t="shared" si="86"/>
        <v>0</v>
      </c>
      <c r="AI1369" s="19">
        <f t="shared" si="87"/>
        <v>180</v>
      </c>
      <c r="AM1369" s="19">
        <f>IF(Abschlüsse[[#This Row],[Ergeb]]="ET","",SQRT(($AF1369-$AK1369)^2+($AG1369-$AL1369)^2))</f>
        <v>0</v>
      </c>
      <c r="AO1369" s="13"/>
      <c r="AP1369" s="13"/>
      <c r="AQ1369" s="19" t="str">
        <f t="shared" si="84"/>
        <v/>
      </c>
      <c r="AU1369" s="19" t="str">
        <f t="shared" si="85"/>
        <v/>
      </c>
    </row>
    <row r="1370" spans="3:47" ht="25.05" customHeight="1">
      <c r="C1370" s="17" t="str">
        <f>IF($A1370="","",IF(VLOOKUP($A1370,Spiele!$A$2:$D$16,3,FALSE)=$B1370,"H","G"))</f>
        <v/>
      </c>
      <c r="D1370" s="17" t="str">
        <f>IF($B1370="","",IF(VLOOKUP($A1370,Spiele!$A$2:$F$16,3,FALSE)=$B1370,VLOOKUP($A1370,Spiele!$A$2:$F$16,4,FALSE),VLOOKUP($A1370,Spiele!$A$2:$F$16,3,FALSE)))</f>
        <v/>
      </c>
      <c r="E1370" s="18">
        <f>IF(Abschlüsse[[#This Row],[Ergeb]]="ET",0,COUNTIFS($A$2:$A1370,$A1370,$B$2:$B1370,$B1370,$L$2:$L1370,"&lt;&gt;ET"))</f>
        <v>0</v>
      </c>
      <c r="F1370" s="11"/>
      <c r="G1370" s="12"/>
      <c r="H1370" s="18">
        <f>COUNTIFS('Rote Karten'!$A$2:$A$4,$A1370,'Rote Karten'!$D$2:$D$4,"&lt;&gt;"&amp;$B1370,'Rote Karten'!$B$2:$B$4,"&lt;"&amp;$F1370,'Rote Karten'!$C$2:$C$4,"&lt;="&amp;$G1370)-COUNTIFS('Rote Karten'!$A$2:$A$4,$A1370,'Rote Karten'!$D$2:$D$4,$B1370,'Rote Karten'!$B$2:$B$4,"&lt;"&amp;$F1370,'Rote Karten'!$C$2:$C$4,"&lt;="&amp;$G1370)</f>
        <v>0</v>
      </c>
      <c r="I1370" s="17" t="str">
        <f>IF(OR($L1370="Tor",$L1370="ET"),_xlfn.IFNA(IF(VLOOKUP($A1370,Spiele!$A$2:$C$16,3,FALSE)=$B1370,COUNTIFS($L$2:$L1370,"Tor",$B$2:$B1370,$B1370,$A$2:$A1370,$A1370)+COUNTIFS($L$2:$L1370,"ET",$B$2:$B1370,$B1370,$A$2:$A1370,$A1370)&amp;":"&amp;COUNTIFS($L$2:$L1370,"Tor",$B$2:$B1370,"&lt;&gt;"&amp;$B1370,$A$2:$A1370,$A1370)+COUNTIFS($L$2:$L1370,"ET",$B$2:$B1370,"&lt;&gt;"&amp;$B1370,$A$2:$A1370,$A1370),COUNTIFS($L$2:$L1370,"Tor",$B$2:$B1370,"&lt;&gt;"&amp;$B1370,$A$2:$A1370,$A1370)+COUNTIFS($L$2:$L1370,"ET",$B$2:$B1370,"&lt;&gt;"&amp;$B1370,$A$2:$A1370,$A1370)&amp;":"&amp;COUNTIFS($L$2:$L1370,"Tor",$B$2:$B1370,$B1370,$A$2:$A1370,$A1370)+COUNTIFS($L$2:$L1370,"ET",$B$2:$B1370,$B1370,$A$2:$A1370,$A1370)),""),"")</f>
        <v/>
      </c>
      <c r="J1370" s="18" t="str">
        <f>_xlfn.IFNA(IF(VLOOKUP($A1370,Spiele!$A$2:$D$16,3,FALSE)=$B1370,(COUNTIFS($L$1:$L1369,"Tor",$B$1:$B1369,$B1370,$A$1:$A1369,$A1370)+COUNTIFS($L$1:$L1369,"ET",$B$1:$B1369,$B1370,$A$1:$A1369,$A1370))-(COUNTIFS($L$1:$L1369,"Tor",$B$1:$B1369,"&lt;&gt;"&amp;$B1370,$A$1:$A1369,$A1370)+COUNTIFS($L$1:$L1369,"ET",$B$1:$B1369,"&lt;&gt;"&amp;$B1370,$A$1:$A1369,$A1370)),(COUNTIFS($L$1:$L1369,"Tor",$B$1:$B1369,$B1370,$A$1:$A1369,$A1370)+COUNTIFS($L$1:$L1369,"ET",$B$1:$B1369,$B1370,$A$1:$A1369,$A1370))-(COUNTIFS($L$1:$L1369,"Tor",$B$1:$B1369,"&lt;&gt;"&amp;$B1370,$A$1:$A1369,$A1370)+COUNTIFS($L$1:$L1369,"ET",$B$1:$B1369,"&lt;&gt;"&amp;$B1370,$A$1:$A1369,$A1370))),"")</f>
        <v/>
      </c>
      <c r="O1370" s="17"/>
      <c r="AC1370" s="14"/>
      <c r="AD1370" s="14"/>
      <c r="AE1370" s="18"/>
      <c r="AH1370" s="19">
        <f t="shared" si="86"/>
        <v>0</v>
      </c>
      <c r="AI1370" s="19">
        <f t="shared" si="87"/>
        <v>180</v>
      </c>
      <c r="AM1370" s="19">
        <f>IF(Abschlüsse[[#This Row],[Ergeb]]="ET","",SQRT(($AF1370-$AK1370)^2+($AG1370-$AL1370)^2))</f>
        <v>0</v>
      </c>
      <c r="AO1370" s="13"/>
      <c r="AP1370" s="13"/>
      <c r="AQ1370" s="19" t="str">
        <f t="shared" si="84"/>
        <v/>
      </c>
      <c r="AU1370" s="19" t="str">
        <f t="shared" si="85"/>
        <v/>
      </c>
    </row>
    <row r="1371" spans="3:47" ht="25.05" customHeight="1">
      <c r="C1371" s="17" t="str">
        <f>IF($A1371="","",IF(VLOOKUP($A1371,Spiele!$A$2:$D$16,3,FALSE)=$B1371,"H","G"))</f>
        <v/>
      </c>
      <c r="D1371" s="17" t="str">
        <f>IF($B1371="","",IF(VLOOKUP($A1371,Spiele!$A$2:$F$16,3,FALSE)=$B1371,VLOOKUP($A1371,Spiele!$A$2:$F$16,4,FALSE),VLOOKUP($A1371,Spiele!$A$2:$F$16,3,FALSE)))</f>
        <v/>
      </c>
      <c r="E1371" s="18">
        <f>IF(Abschlüsse[[#This Row],[Ergeb]]="ET",0,COUNTIFS($A$2:$A1371,$A1371,$B$2:$B1371,$B1371,$L$2:$L1371,"&lt;&gt;ET"))</f>
        <v>0</v>
      </c>
      <c r="F1371" s="11"/>
      <c r="G1371" s="12"/>
      <c r="H1371" s="18">
        <f>COUNTIFS('Rote Karten'!$A$2:$A$4,$A1371,'Rote Karten'!$D$2:$D$4,"&lt;&gt;"&amp;$B1371,'Rote Karten'!$B$2:$B$4,"&lt;"&amp;$F1371,'Rote Karten'!$C$2:$C$4,"&lt;="&amp;$G1371)-COUNTIFS('Rote Karten'!$A$2:$A$4,$A1371,'Rote Karten'!$D$2:$D$4,$B1371,'Rote Karten'!$B$2:$B$4,"&lt;"&amp;$F1371,'Rote Karten'!$C$2:$C$4,"&lt;="&amp;$G1371)</f>
        <v>0</v>
      </c>
      <c r="I1371" s="17" t="str">
        <f>IF(OR($L1371="Tor",$L1371="ET"),_xlfn.IFNA(IF(VLOOKUP($A1371,Spiele!$A$2:$C$16,3,FALSE)=$B1371,COUNTIFS($L$2:$L1371,"Tor",$B$2:$B1371,$B1371,$A$2:$A1371,$A1371)+COUNTIFS($L$2:$L1371,"ET",$B$2:$B1371,$B1371,$A$2:$A1371,$A1371)&amp;":"&amp;COUNTIFS($L$2:$L1371,"Tor",$B$2:$B1371,"&lt;&gt;"&amp;$B1371,$A$2:$A1371,$A1371)+COUNTIFS($L$2:$L1371,"ET",$B$2:$B1371,"&lt;&gt;"&amp;$B1371,$A$2:$A1371,$A1371),COUNTIFS($L$2:$L1371,"Tor",$B$2:$B1371,"&lt;&gt;"&amp;$B1371,$A$2:$A1371,$A1371)+COUNTIFS($L$2:$L1371,"ET",$B$2:$B1371,"&lt;&gt;"&amp;$B1371,$A$2:$A1371,$A1371)&amp;":"&amp;COUNTIFS($L$2:$L1371,"Tor",$B$2:$B1371,$B1371,$A$2:$A1371,$A1371)+COUNTIFS($L$2:$L1371,"ET",$B$2:$B1371,$B1371,$A$2:$A1371,$A1371)),""),"")</f>
        <v/>
      </c>
      <c r="J1371" s="18" t="str">
        <f>_xlfn.IFNA(IF(VLOOKUP($A1371,Spiele!$A$2:$D$16,3,FALSE)=$B1371,(COUNTIFS($L$1:$L1370,"Tor",$B$1:$B1370,$B1371,$A$1:$A1370,$A1371)+COUNTIFS($L$1:$L1370,"ET",$B$1:$B1370,$B1371,$A$1:$A1370,$A1371))-(COUNTIFS($L$1:$L1370,"Tor",$B$1:$B1370,"&lt;&gt;"&amp;$B1371,$A$1:$A1370,$A1371)+COUNTIFS($L$1:$L1370,"ET",$B$1:$B1370,"&lt;&gt;"&amp;$B1371,$A$1:$A1370,$A1371)),(COUNTIFS($L$1:$L1370,"Tor",$B$1:$B1370,$B1371,$A$1:$A1370,$A1371)+COUNTIFS($L$1:$L1370,"ET",$B$1:$B1370,$B1371,$A$1:$A1370,$A1371))-(COUNTIFS($L$1:$L1370,"Tor",$B$1:$B1370,"&lt;&gt;"&amp;$B1371,$A$1:$A1370,$A1371)+COUNTIFS($L$1:$L1370,"ET",$B$1:$B1370,"&lt;&gt;"&amp;$B1371,$A$1:$A1370,$A1371))),"")</f>
        <v/>
      </c>
      <c r="L1371" s="18"/>
      <c r="M1371" s="3"/>
      <c r="O1371" s="17"/>
      <c r="AA1371" s="22"/>
      <c r="AB1371" s="18"/>
      <c r="AC1371" s="14"/>
      <c r="AD1371" s="14"/>
      <c r="AE1371" s="18"/>
      <c r="AH1371" s="19">
        <f t="shared" si="86"/>
        <v>0</v>
      </c>
      <c r="AI1371" s="19">
        <f t="shared" si="87"/>
        <v>180</v>
      </c>
      <c r="AJ1371" s="3"/>
      <c r="AM1371" s="19">
        <f>IF(Abschlüsse[[#This Row],[Ergeb]]="ET","",SQRT(($AF1371-$AK1371)^2+($AG1371-$AL1371)^2))</f>
        <v>0</v>
      </c>
      <c r="AO1371" s="13"/>
      <c r="AP1371" s="13"/>
      <c r="AQ1371" s="19" t="str">
        <f t="shared" si="84"/>
        <v/>
      </c>
      <c r="AU1371" s="19" t="str">
        <f t="shared" si="85"/>
        <v/>
      </c>
    </row>
    <row r="1372" spans="3:47" ht="25.05" customHeight="1">
      <c r="C1372" s="17" t="str">
        <f>IF($A1372="","",IF(VLOOKUP($A1372,Spiele!$A$2:$D$16,3,FALSE)=$B1372,"H","G"))</f>
        <v/>
      </c>
      <c r="D1372" s="17" t="str">
        <f>IF($B1372="","",IF(VLOOKUP($A1372,Spiele!$A$2:$F$16,3,FALSE)=$B1372,VLOOKUP($A1372,Spiele!$A$2:$F$16,4,FALSE),VLOOKUP($A1372,Spiele!$A$2:$F$16,3,FALSE)))</f>
        <v/>
      </c>
      <c r="E1372" s="18">
        <f>IF(Abschlüsse[[#This Row],[Ergeb]]="ET",0,COUNTIFS($A$2:$A1372,$A1372,$B$2:$B1372,$B1372,$L$2:$L1372,"&lt;&gt;ET"))</f>
        <v>0</v>
      </c>
      <c r="F1372" s="11"/>
      <c r="G1372" s="12"/>
      <c r="H1372" s="18">
        <f>COUNTIFS('Rote Karten'!$A$2:$A$4,$A1372,'Rote Karten'!$D$2:$D$4,"&lt;&gt;"&amp;$B1372,'Rote Karten'!$B$2:$B$4,"&lt;"&amp;$F1372,'Rote Karten'!$C$2:$C$4,"&lt;="&amp;$G1372)-COUNTIFS('Rote Karten'!$A$2:$A$4,$A1372,'Rote Karten'!$D$2:$D$4,$B1372,'Rote Karten'!$B$2:$B$4,"&lt;"&amp;$F1372,'Rote Karten'!$C$2:$C$4,"&lt;="&amp;$G1372)</f>
        <v>0</v>
      </c>
      <c r="I1372" s="17" t="str">
        <f>IF(OR($L1372="Tor",$L1372="ET"),_xlfn.IFNA(IF(VLOOKUP($A1372,Spiele!$A$2:$C$16,3,FALSE)=$B1372,COUNTIFS($L$2:$L1372,"Tor",$B$2:$B1372,$B1372,$A$2:$A1372,$A1372)+COUNTIFS($L$2:$L1372,"ET",$B$2:$B1372,$B1372,$A$2:$A1372,$A1372)&amp;":"&amp;COUNTIFS($L$2:$L1372,"Tor",$B$2:$B1372,"&lt;&gt;"&amp;$B1372,$A$2:$A1372,$A1372)+COUNTIFS($L$2:$L1372,"ET",$B$2:$B1372,"&lt;&gt;"&amp;$B1372,$A$2:$A1372,$A1372),COUNTIFS($L$2:$L1372,"Tor",$B$2:$B1372,"&lt;&gt;"&amp;$B1372,$A$2:$A1372,$A1372)+COUNTIFS($L$2:$L1372,"ET",$B$2:$B1372,"&lt;&gt;"&amp;$B1372,$A$2:$A1372,$A1372)&amp;":"&amp;COUNTIFS($L$2:$L1372,"Tor",$B$2:$B1372,$B1372,$A$2:$A1372,$A1372)+COUNTIFS($L$2:$L1372,"ET",$B$2:$B1372,$B1372,$A$2:$A1372,$A1372)),""),"")</f>
        <v/>
      </c>
      <c r="J1372" s="18" t="str">
        <f>_xlfn.IFNA(IF(VLOOKUP($A1372,Spiele!$A$2:$D$16,3,FALSE)=$B1372,(COUNTIFS($L$1:$L1371,"Tor",$B$1:$B1371,$B1372,$A$1:$A1371,$A1372)+COUNTIFS($L$1:$L1371,"ET",$B$1:$B1371,$B1372,$A$1:$A1371,$A1372))-(COUNTIFS($L$1:$L1371,"Tor",$B$1:$B1371,"&lt;&gt;"&amp;$B1372,$A$1:$A1371,$A1372)+COUNTIFS($L$1:$L1371,"ET",$B$1:$B1371,"&lt;&gt;"&amp;$B1372,$A$1:$A1371,$A1372)),(COUNTIFS($L$1:$L1371,"Tor",$B$1:$B1371,$B1372,$A$1:$A1371,$A1372)+COUNTIFS($L$1:$L1371,"ET",$B$1:$B1371,$B1372,$A$1:$A1371,$A1372))-(COUNTIFS($L$1:$L1371,"Tor",$B$1:$B1371,"&lt;&gt;"&amp;$B1372,$A$1:$A1371,$A1372)+COUNTIFS($L$1:$L1371,"ET",$B$1:$B1371,"&lt;&gt;"&amp;$B1372,$A$1:$A1371,$A1372))),"")</f>
        <v/>
      </c>
      <c r="O1372" s="17"/>
      <c r="AC1372" s="14"/>
      <c r="AD1372" s="14"/>
      <c r="AE1372" s="18"/>
      <c r="AH1372" s="19">
        <f t="shared" si="86"/>
        <v>0</v>
      </c>
      <c r="AI1372" s="19">
        <f t="shared" si="87"/>
        <v>180</v>
      </c>
      <c r="AM1372" s="19">
        <f>IF(Abschlüsse[[#This Row],[Ergeb]]="ET","",SQRT(($AF1372-$AK1372)^2+($AG1372-$AL1372)^2))</f>
        <v>0</v>
      </c>
      <c r="AO1372" s="13"/>
      <c r="AP1372" s="13"/>
      <c r="AQ1372" s="19" t="str">
        <f t="shared" ref="AQ1372:AQ1435" si="88">IF(AN1372=0,"",SQRT(($AF1372-$AO1372)^2+($AG1372-$AP1372)^2))</f>
        <v/>
      </c>
      <c r="AU1372" s="19" t="str">
        <f t="shared" ref="AU1372:AU1435" si="89">IF(AR1372=0,"",SQRT(($AF1372-$AS1372)^2+($AG1372-$AT1372)^2))</f>
        <v/>
      </c>
    </row>
    <row r="1373" spans="3:47" ht="25.05" customHeight="1">
      <c r="C1373" s="17" t="str">
        <f>IF($A1373="","",IF(VLOOKUP($A1373,Spiele!$A$2:$D$16,3,FALSE)=$B1373,"H","G"))</f>
        <v/>
      </c>
      <c r="D1373" s="17" t="str">
        <f>IF($B1373="","",IF(VLOOKUP($A1373,Spiele!$A$2:$F$16,3,FALSE)=$B1373,VLOOKUP($A1373,Spiele!$A$2:$F$16,4,FALSE),VLOOKUP($A1373,Spiele!$A$2:$F$16,3,FALSE)))</f>
        <v/>
      </c>
      <c r="E1373" s="18">
        <f>IF(Abschlüsse[[#This Row],[Ergeb]]="ET",0,COUNTIFS($A$2:$A1373,$A1373,$B$2:$B1373,$B1373,$L$2:$L1373,"&lt;&gt;ET"))</f>
        <v>0</v>
      </c>
      <c r="F1373" s="11"/>
      <c r="G1373" s="12"/>
      <c r="H1373" s="18">
        <f>COUNTIFS('Rote Karten'!$A$2:$A$4,$A1373,'Rote Karten'!$D$2:$D$4,"&lt;&gt;"&amp;$B1373,'Rote Karten'!$B$2:$B$4,"&lt;"&amp;$F1373,'Rote Karten'!$C$2:$C$4,"&lt;="&amp;$G1373)-COUNTIFS('Rote Karten'!$A$2:$A$4,$A1373,'Rote Karten'!$D$2:$D$4,$B1373,'Rote Karten'!$B$2:$B$4,"&lt;"&amp;$F1373,'Rote Karten'!$C$2:$C$4,"&lt;="&amp;$G1373)</f>
        <v>0</v>
      </c>
      <c r="I1373" s="17" t="str">
        <f>IF(OR($L1373="Tor",$L1373="ET"),_xlfn.IFNA(IF(VLOOKUP($A1373,Spiele!$A$2:$C$16,3,FALSE)=$B1373,COUNTIFS($L$2:$L1373,"Tor",$B$2:$B1373,$B1373,$A$2:$A1373,$A1373)+COUNTIFS($L$2:$L1373,"ET",$B$2:$B1373,$B1373,$A$2:$A1373,$A1373)&amp;":"&amp;COUNTIFS($L$2:$L1373,"Tor",$B$2:$B1373,"&lt;&gt;"&amp;$B1373,$A$2:$A1373,$A1373)+COUNTIFS($L$2:$L1373,"ET",$B$2:$B1373,"&lt;&gt;"&amp;$B1373,$A$2:$A1373,$A1373),COUNTIFS($L$2:$L1373,"Tor",$B$2:$B1373,"&lt;&gt;"&amp;$B1373,$A$2:$A1373,$A1373)+COUNTIFS($L$2:$L1373,"ET",$B$2:$B1373,"&lt;&gt;"&amp;$B1373,$A$2:$A1373,$A1373)&amp;":"&amp;COUNTIFS($L$2:$L1373,"Tor",$B$2:$B1373,$B1373,$A$2:$A1373,$A1373)+COUNTIFS($L$2:$L1373,"ET",$B$2:$B1373,$B1373,$A$2:$A1373,$A1373)),""),"")</f>
        <v/>
      </c>
      <c r="J1373" s="18" t="str">
        <f>_xlfn.IFNA(IF(VLOOKUP($A1373,Spiele!$A$2:$D$16,3,FALSE)=$B1373,(COUNTIFS($L$1:$L1372,"Tor",$B$1:$B1372,$B1373,$A$1:$A1372,$A1373)+COUNTIFS($L$1:$L1372,"ET",$B$1:$B1372,$B1373,$A$1:$A1372,$A1373))-(COUNTIFS($L$1:$L1372,"Tor",$B$1:$B1372,"&lt;&gt;"&amp;$B1373,$A$1:$A1372,$A1373)+COUNTIFS($L$1:$L1372,"ET",$B$1:$B1372,"&lt;&gt;"&amp;$B1373,$A$1:$A1372,$A1373)),(COUNTIFS($L$1:$L1372,"Tor",$B$1:$B1372,$B1373,$A$1:$A1372,$A1373)+COUNTIFS($L$1:$L1372,"ET",$B$1:$B1372,$B1373,$A$1:$A1372,$A1373))-(COUNTIFS($L$1:$L1372,"Tor",$B$1:$B1372,"&lt;&gt;"&amp;$B1373,$A$1:$A1372,$A1373)+COUNTIFS($L$1:$L1372,"ET",$B$1:$B1372,"&lt;&gt;"&amp;$B1373,$A$1:$A1372,$A1373))),"")</f>
        <v/>
      </c>
      <c r="L1373" s="18"/>
      <c r="M1373" s="3"/>
      <c r="O1373" s="17"/>
      <c r="AA1373" s="22"/>
      <c r="AB1373" s="18"/>
      <c r="AC1373" s="14"/>
      <c r="AD1373" s="14"/>
      <c r="AE1373" s="18"/>
      <c r="AH1373" s="19">
        <f t="shared" si="86"/>
        <v>0</v>
      </c>
      <c r="AI1373" s="19">
        <f t="shared" si="87"/>
        <v>180</v>
      </c>
      <c r="AJ1373" s="3"/>
      <c r="AM1373" s="19">
        <f>IF(Abschlüsse[[#This Row],[Ergeb]]="ET","",SQRT(($AF1373-$AK1373)^2+($AG1373-$AL1373)^2))</f>
        <v>0</v>
      </c>
      <c r="AO1373" s="13"/>
      <c r="AP1373" s="13"/>
      <c r="AQ1373" s="19" t="str">
        <f t="shared" si="88"/>
        <v/>
      </c>
      <c r="AU1373" s="19" t="str">
        <f t="shared" si="89"/>
        <v/>
      </c>
    </row>
    <row r="1374" spans="3:47" ht="25.05" customHeight="1">
      <c r="C1374" s="17" t="str">
        <f>IF($A1374="","",IF(VLOOKUP($A1374,Spiele!$A$2:$D$16,3,FALSE)=$B1374,"H","G"))</f>
        <v/>
      </c>
      <c r="D1374" s="17" t="str">
        <f>IF($B1374="","",IF(VLOOKUP($A1374,Spiele!$A$2:$F$16,3,FALSE)=$B1374,VLOOKUP($A1374,Spiele!$A$2:$F$16,4,FALSE),VLOOKUP($A1374,Spiele!$A$2:$F$16,3,FALSE)))</f>
        <v/>
      </c>
      <c r="E1374" s="18">
        <f>IF(Abschlüsse[[#This Row],[Ergeb]]="ET",0,COUNTIFS($A$2:$A1374,$A1374,$B$2:$B1374,$B1374,$L$2:$L1374,"&lt;&gt;ET"))</f>
        <v>0</v>
      </c>
      <c r="F1374" s="11"/>
      <c r="G1374" s="12"/>
      <c r="H1374" s="18">
        <f>COUNTIFS('Rote Karten'!$A$2:$A$4,$A1374,'Rote Karten'!$D$2:$D$4,"&lt;&gt;"&amp;$B1374,'Rote Karten'!$B$2:$B$4,"&lt;"&amp;$F1374,'Rote Karten'!$C$2:$C$4,"&lt;="&amp;$G1374)-COUNTIFS('Rote Karten'!$A$2:$A$4,$A1374,'Rote Karten'!$D$2:$D$4,$B1374,'Rote Karten'!$B$2:$B$4,"&lt;"&amp;$F1374,'Rote Karten'!$C$2:$C$4,"&lt;="&amp;$G1374)</f>
        <v>0</v>
      </c>
      <c r="I1374" s="17" t="str">
        <f>IF(OR($L1374="Tor",$L1374="ET"),_xlfn.IFNA(IF(VLOOKUP($A1374,Spiele!$A$2:$C$16,3,FALSE)=$B1374,COUNTIFS($L$2:$L1374,"Tor",$B$2:$B1374,$B1374,$A$2:$A1374,$A1374)+COUNTIFS($L$2:$L1374,"ET",$B$2:$B1374,$B1374,$A$2:$A1374,$A1374)&amp;":"&amp;COUNTIFS($L$2:$L1374,"Tor",$B$2:$B1374,"&lt;&gt;"&amp;$B1374,$A$2:$A1374,$A1374)+COUNTIFS($L$2:$L1374,"ET",$B$2:$B1374,"&lt;&gt;"&amp;$B1374,$A$2:$A1374,$A1374),COUNTIFS($L$2:$L1374,"Tor",$B$2:$B1374,"&lt;&gt;"&amp;$B1374,$A$2:$A1374,$A1374)+COUNTIFS($L$2:$L1374,"ET",$B$2:$B1374,"&lt;&gt;"&amp;$B1374,$A$2:$A1374,$A1374)&amp;":"&amp;COUNTIFS($L$2:$L1374,"Tor",$B$2:$B1374,$B1374,$A$2:$A1374,$A1374)+COUNTIFS($L$2:$L1374,"ET",$B$2:$B1374,$B1374,$A$2:$A1374,$A1374)),""),"")</f>
        <v/>
      </c>
      <c r="J1374" s="18" t="str">
        <f>_xlfn.IFNA(IF(VLOOKUP($A1374,Spiele!$A$2:$D$16,3,FALSE)=$B1374,(COUNTIFS($L$1:$L1373,"Tor",$B$1:$B1373,$B1374,$A$1:$A1373,$A1374)+COUNTIFS($L$1:$L1373,"ET",$B$1:$B1373,$B1374,$A$1:$A1373,$A1374))-(COUNTIFS($L$1:$L1373,"Tor",$B$1:$B1373,"&lt;&gt;"&amp;$B1374,$A$1:$A1373,$A1374)+COUNTIFS($L$1:$L1373,"ET",$B$1:$B1373,"&lt;&gt;"&amp;$B1374,$A$1:$A1373,$A1374)),(COUNTIFS($L$1:$L1373,"Tor",$B$1:$B1373,$B1374,$A$1:$A1373,$A1374)+COUNTIFS($L$1:$L1373,"ET",$B$1:$B1373,$B1374,$A$1:$A1373,$A1374))-(COUNTIFS($L$1:$L1373,"Tor",$B$1:$B1373,"&lt;&gt;"&amp;$B1374,$A$1:$A1373,$A1374)+COUNTIFS($L$1:$L1373,"ET",$B$1:$B1373,"&lt;&gt;"&amp;$B1374,$A$1:$A1373,$A1374))),"")</f>
        <v/>
      </c>
      <c r="O1374" s="17"/>
      <c r="AC1374" s="14"/>
      <c r="AD1374" s="14"/>
      <c r="AE1374" s="18"/>
      <c r="AH1374" s="19">
        <f t="shared" si="86"/>
        <v>0</v>
      </c>
      <c r="AI1374" s="19">
        <f t="shared" si="87"/>
        <v>180</v>
      </c>
      <c r="AM1374" s="19">
        <f>IF(Abschlüsse[[#This Row],[Ergeb]]="ET","",SQRT(($AF1374-$AK1374)^2+($AG1374-$AL1374)^2))</f>
        <v>0</v>
      </c>
      <c r="AO1374" s="13"/>
      <c r="AP1374" s="13"/>
      <c r="AQ1374" s="19" t="str">
        <f t="shared" si="88"/>
        <v/>
      </c>
      <c r="AU1374" s="19" t="str">
        <f t="shared" si="89"/>
        <v/>
      </c>
    </row>
    <row r="1375" spans="3:47" ht="25.05" customHeight="1">
      <c r="C1375" s="17" t="str">
        <f>IF($A1375="","",IF(VLOOKUP($A1375,Spiele!$A$2:$D$16,3,FALSE)=$B1375,"H","G"))</f>
        <v/>
      </c>
      <c r="D1375" s="17" t="str">
        <f>IF($B1375="","",IF(VLOOKUP($A1375,Spiele!$A$2:$F$16,3,FALSE)=$B1375,VLOOKUP($A1375,Spiele!$A$2:$F$16,4,FALSE),VLOOKUP($A1375,Spiele!$A$2:$F$16,3,FALSE)))</f>
        <v/>
      </c>
      <c r="E1375" s="18">
        <f>IF(Abschlüsse[[#This Row],[Ergeb]]="ET",0,COUNTIFS($A$2:$A1375,$A1375,$B$2:$B1375,$B1375,$L$2:$L1375,"&lt;&gt;ET"))</f>
        <v>0</v>
      </c>
      <c r="F1375" s="11"/>
      <c r="G1375" s="12"/>
      <c r="H1375" s="18">
        <f>COUNTIFS('Rote Karten'!$A$2:$A$4,$A1375,'Rote Karten'!$D$2:$D$4,"&lt;&gt;"&amp;$B1375,'Rote Karten'!$B$2:$B$4,"&lt;"&amp;$F1375,'Rote Karten'!$C$2:$C$4,"&lt;="&amp;$G1375)-COUNTIFS('Rote Karten'!$A$2:$A$4,$A1375,'Rote Karten'!$D$2:$D$4,$B1375,'Rote Karten'!$B$2:$B$4,"&lt;"&amp;$F1375,'Rote Karten'!$C$2:$C$4,"&lt;="&amp;$G1375)</f>
        <v>0</v>
      </c>
      <c r="I1375" s="17" t="str">
        <f>IF(OR($L1375="Tor",$L1375="ET"),_xlfn.IFNA(IF(VLOOKUP($A1375,Spiele!$A$2:$C$16,3,FALSE)=$B1375,COUNTIFS($L$2:$L1375,"Tor",$B$2:$B1375,$B1375,$A$2:$A1375,$A1375)+COUNTIFS($L$2:$L1375,"ET",$B$2:$B1375,$B1375,$A$2:$A1375,$A1375)&amp;":"&amp;COUNTIFS($L$2:$L1375,"Tor",$B$2:$B1375,"&lt;&gt;"&amp;$B1375,$A$2:$A1375,$A1375)+COUNTIFS($L$2:$L1375,"ET",$B$2:$B1375,"&lt;&gt;"&amp;$B1375,$A$2:$A1375,$A1375),COUNTIFS($L$2:$L1375,"Tor",$B$2:$B1375,"&lt;&gt;"&amp;$B1375,$A$2:$A1375,$A1375)+COUNTIFS($L$2:$L1375,"ET",$B$2:$B1375,"&lt;&gt;"&amp;$B1375,$A$2:$A1375,$A1375)&amp;":"&amp;COUNTIFS($L$2:$L1375,"Tor",$B$2:$B1375,$B1375,$A$2:$A1375,$A1375)+COUNTIFS($L$2:$L1375,"ET",$B$2:$B1375,$B1375,$A$2:$A1375,$A1375)),""),"")</f>
        <v/>
      </c>
      <c r="J1375" s="18" t="str">
        <f>_xlfn.IFNA(IF(VLOOKUP($A1375,Spiele!$A$2:$D$16,3,FALSE)=$B1375,(COUNTIFS($L$1:$L1374,"Tor",$B$1:$B1374,$B1375,$A$1:$A1374,$A1375)+COUNTIFS($L$1:$L1374,"ET",$B$1:$B1374,$B1375,$A$1:$A1374,$A1375))-(COUNTIFS($L$1:$L1374,"Tor",$B$1:$B1374,"&lt;&gt;"&amp;$B1375,$A$1:$A1374,$A1375)+COUNTIFS($L$1:$L1374,"ET",$B$1:$B1374,"&lt;&gt;"&amp;$B1375,$A$1:$A1374,$A1375)),(COUNTIFS($L$1:$L1374,"Tor",$B$1:$B1374,$B1375,$A$1:$A1374,$A1375)+COUNTIFS($L$1:$L1374,"ET",$B$1:$B1374,$B1375,$A$1:$A1374,$A1375))-(COUNTIFS($L$1:$L1374,"Tor",$B$1:$B1374,"&lt;&gt;"&amp;$B1375,$A$1:$A1374,$A1375)+COUNTIFS($L$1:$L1374,"ET",$B$1:$B1374,"&lt;&gt;"&amp;$B1375,$A$1:$A1374,$A1375))),"")</f>
        <v/>
      </c>
      <c r="L1375" s="18"/>
      <c r="M1375" s="3"/>
      <c r="O1375" s="17"/>
      <c r="AA1375" s="22"/>
      <c r="AB1375" s="18"/>
      <c r="AC1375" s="14"/>
      <c r="AD1375" s="14"/>
      <c r="AE1375" s="18"/>
      <c r="AH1375" s="19">
        <f t="shared" si="86"/>
        <v>0</v>
      </c>
      <c r="AI1375" s="19">
        <f t="shared" si="87"/>
        <v>180</v>
      </c>
      <c r="AJ1375" s="3"/>
      <c r="AM1375" s="19">
        <f>IF(Abschlüsse[[#This Row],[Ergeb]]="ET","",SQRT(($AF1375-$AK1375)^2+($AG1375-$AL1375)^2))</f>
        <v>0</v>
      </c>
      <c r="AO1375" s="13"/>
      <c r="AP1375" s="13"/>
      <c r="AQ1375" s="19" t="str">
        <f t="shared" si="88"/>
        <v/>
      </c>
      <c r="AU1375" s="19" t="str">
        <f t="shared" si="89"/>
        <v/>
      </c>
    </row>
    <row r="1376" spans="3:47" ht="25.05" customHeight="1">
      <c r="C1376" s="17" t="str">
        <f>IF($A1376="","",IF(VLOOKUP($A1376,Spiele!$A$2:$D$16,3,FALSE)=$B1376,"H","G"))</f>
        <v/>
      </c>
      <c r="D1376" s="17" t="str">
        <f>IF($B1376="","",IF(VLOOKUP($A1376,Spiele!$A$2:$F$16,3,FALSE)=$B1376,VLOOKUP($A1376,Spiele!$A$2:$F$16,4,FALSE),VLOOKUP($A1376,Spiele!$A$2:$F$16,3,FALSE)))</f>
        <v/>
      </c>
      <c r="E1376" s="18">
        <f>IF(Abschlüsse[[#This Row],[Ergeb]]="ET",0,COUNTIFS($A$2:$A1376,$A1376,$B$2:$B1376,$B1376,$L$2:$L1376,"&lt;&gt;ET"))</f>
        <v>0</v>
      </c>
      <c r="F1376" s="11"/>
      <c r="G1376" s="12"/>
      <c r="H1376" s="18">
        <f>COUNTIFS('Rote Karten'!$A$2:$A$4,$A1376,'Rote Karten'!$D$2:$D$4,"&lt;&gt;"&amp;$B1376,'Rote Karten'!$B$2:$B$4,"&lt;"&amp;$F1376,'Rote Karten'!$C$2:$C$4,"&lt;="&amp;$G1376)-COUNTIFS('Rote Karten'!$A$2:$A$4,$A1376,'Rote Karten'!$D$2:$D$4,$B1376,'Rote Karten'!$B$2:$B$4,"&lt;"&amp;$F1376,'Rote Karten'!$C$2:$C$4,"&lt;="&amp;$G1376)</f>
        <v>0</v>
      </c>
      <c r="I1376" s="17" t="str">
        <f>IF(OR($L1376="Tor",$L1376="ET"),_xlfn.IFNA(IF(VLOOKUP($A1376,Spiele!$A$2:$C$16,3,FALSE)=$B1376,COUNTIFS($L$2:$L1376,"Tor",$B$2:$B1376,$B1376,$A$2:$A1376,$A1376)+COUNTIFS($L$2:$L1376,"ET",$B$2:$B1376,$B1376,$A$2:$A1376,$A1376)&amp;":"&amp;COUNTIFS($L$2:$L1376,"Tor",$B$2:$B1376,"&lt;&gt;"&amp;$B1376,$A$2:$A1376,$A1376)+COUNTIFS($L$2:$L1376,"ET",$B$2:$B1376,"&lt;&gt;"&amp;$B1376,$A$2:$A1376,$A1376),COUNTIFS($L$2:$L1376,"Tor",$B$2:$B1376,"&lt;&gt;"&amp;$B1376,$A$2:$A1376,$A1376)+COUNTIFS($L$2:$L1376,"ET",$B$2:$B1376,"&lt;&gt;"&amp;$B1376,$A$2:$A1376,$A1376)&amp;":"&amp;COUNTIFS($L$2:$L1376,"Tor",$B$2:$B1376,$B1376,$A$2:$A1376,$A1376)+COUNTIFS($L$2:$L1376,"ET",$B$2:$B1376,$B1376,$A$2:$A1376,$A1376)),""),"")</f>
        <v/>
      </c>
      <c r="J1376" s="18" t="str">
        <f>_xlfn.IFNA(IF(VLOOKUP($A1376,Spiele!$A$2:$D$16,3,FALSE)=$B1376,(COUNTIFS($L$1:$L1375,"Tor",$B$1:$B1375,$B1376,$A$1:$A1375,$A1376)+COUNTIFS($L$1:$L1375,"ET",$B$1:$B1375,$B1376,$A$1:$A1375,$A1376))-(COUNTIFS($L$1:$L1375,"Tor",$B$1:$B1375,"&lt;&gt;"&amp;$B1376,$A$1:$A1375,$A1376)+COUNTIFS($L$1:$L1375,"ET",$B$1:$B1375,"&lt;&gt;"&amp;$B1376,$A$1:$A1375,$A1376)),(COUNTIFS($L$1:$L1375,"Tor",$B$1:$B1375,$B1376,$A$1:$A1375,$A1376)+COUNTIFS($L$1:$L1375,"ET",$B$1:$B1375,$B1376,$A$1:$A1375,$A1376))-(COUNTIFS($L$1:$L1375,"Tor",$B$1:$B1375,"&lt;&gt;"&amp;$B1376,$A$1:$A1375,$A1376)+COUNTIFS($L$1:$L1375,"ET",$B$1:$B1375,"&lt;&gt;"&amp;$B1376,$A$1:$A1375,$A1376))),"")</f>
        <v/>
      </c>
      <c r="O1376" s="17"/>
      <c r="AC1376" s="14"/>
      <c r="AD1376" s="14"/>
      <c r="AE1376" s="18"/>
      <c r="AH1376" s="19">
        <f t="shared" si="86"/>
        <v>0</v>
      </c>
      <c r="AI1376" s="19">
        <f t="shared" si="87"/>
        <v>180</v>
      </c>
      <c r="AM1376" s="19">
        <f>IF(Abschlüsse[[#This Row],[Ergeb]]="ET","",SQRT(($AF1376-$AK1376)^2+($AG1376-$AL1376)^2))</f>
        <v>0</v>
      </c>
      <c r="AO1376" s="13"/>
      <c r="AP1376" s="13"/>
      <c r="AQ1376" s="19" t="str">
        <f t="shared" si="88"/>
        <v/>
      </c>
      <c r="AU1376" s="19" t="str">
        <f t="shared" si="89"/>
        <v/>
      </c>
    </row>
    <row r="1377" spans="3:58" ht="25.05" customHeight="1">
      <c r="C1377" s="17" t="str">
        <f>IF($A1377="","",IF(VLOOKUP($A1377,Spiele!$A$2:$D$16,3,FALSE)=$B1377,"H","G"))</f>
        <v/>
      </c>
      <c r="D1377" s="17" t="str">
        <f>IF($B1377="","",IF(VLOOKUP($A1377,Spiele!$A$2:$F$16,3,FALSE)=$B1377,VLOOKUP($A1377,Spiele!$A$2:$F$16,4,FALSE),VLOOKUP($A1377,Spiele!$A$2:$F$16,3,FALSE)))</f>
        <v/>
      </c>
      <c r="E1377" s="18">
        <f>IF(Abschlüsse[[#This Row],[Ergeb]]="ET",0,COUNTIFS($A$2:$A1377,$A1377,$B$2:$B1377,$B1377,$L$2:$L1377,"&lt;&gt;ET"))</f>
        <v>0</v>
      </c>
      <c r="F1377" s="11"/>
      <c r="G1377" s="12"/>
      <c r="H1377" s="18">
        <f>COUNTIFS('Rote Karten'!$A$2:$A$4,$A1377,'Rote Karten'!$D$2:$D$4,"&lt;&gt;"&amp;$B1377,'Rote Karten'!$B$2:$B$4,"&lt;"&amp;$F1377,'Rote Karten'!$C$2:$C$4,"&lt;="&amp;$G1377)-COUNTIFS('Rote Karten'!$A$2:$A$4,$A1377,'Rote Karten'!$D$2:$D$4,$B1377,'Rote Karten'!$B$2:$B$4,"&lt;"&amp;$F1377,'Rote Karten'!$C$2:$C$4,"&lt;="&amp;$G1377)</f>
        <v>0</v>
      </c>
      <c r="I1377" s="17" t="str">
        <f>IF(OR($L1377="Tor",$L1377="ET"),_xlfn.IFNA(IF(VLOOKUP($A1377,Spiele!$A$2:$C$16,3,FALSE)=$B1377,COUNTIFS($L$2:$L1377,"Tor",$B$2:$B1377,$B1377,$A$2:$A1377,$A1377)+COUNTIFS($L$2:$L1377,"ET",$B$2:$B1377,$B1377,$A$2:$A1377,$A1377)&amp;":"&amp;COUNTIFS($L$2:$L1377,"Tor",$B$2:$B1377,"&lt;&gt;"&amp;$B1377,$A$2:$A1377,$A1377)+COUNTIFS($L$2:$L1377,"ET",$B$2:$B1377,"&lt;&gt;"&amp;$B1377,$A$2:$A1377,$A1377),COUNTIFS($L$2:$L1377,"Tor",$B$2:$B1377,"&lt;&gt;"&amp;$B1377,$A$2:$A1377,$A1377)+COUNTIFS($L$2:$L1377,"ET",$B$2:$B1377,"&lt;&gt;"&amp;$B1377,$A$2:$A1377,$A1377)&amp;":"&amp;COUNTIFS($L$2:$L1377,"Tor",$B$2:$B1377,$B1377,$A$2:$A1377,$A1377)+COUNTIFS($L$2:$L1377,"ET",$B$2:$B1377,$B1377,$A$2:$A1377,$A1377)),""),"")</f>
        <v/>
      </c>
      <c r="J1377" s="18" t="str">
        <f>_xlfn.IFNA(IF(VLOOKUP($A1377,Spiele!$A$2:$D$16,3,FALSE)=$B1377,(COUNTIFS($L$1:$L1376,"Tor",$B$1:$B1376,$B1377,$A$1:$A1376,$A1377)+COUNTIFS($L$1:$L1376,"ET",$B$1:$B1376,$B1377,$A$1:$A1376,$A1377))-(COUNTIFS($L$1:$L1376,"Tor",$B$1:$B1376,"&lt;&gt;"&amp;$B1377,$A$1:$A1376,$A1377)+COUNTIFS($L$1:$L1376,"ET",$B$1:$B1376,"&lt;&gt;"&amp;$B1377,$A$1:$A1376,$A1377)),(COUNTIFS($L$1:$L1376,"Tor",$B$1:$B1376,$B1377,$A$1:$A1376,$A1377)+COUNTIFS($L$1:$L1376,"ET",$B$1:$B1376,$B1377,$A$1:$A1376,$A1377))-(COUNTIFS($L$1:$L1376,"Tor",$B$1:$B1376,"&lt;&gt;"&amp;$B1377,$A$1:$A1376,$A1377)+COUNTIFS($L$1:$L1376,"ET",$B$1:$B1376,"&lt;&gt;"&amp;$B1377,$A$1:$A1376,$A1377))),"")</f>
        <v/>
      </c>
      <c r="L1377" s="18"/>
      <c r="M1377" s="3"/>
      <c r="O1377" s="17"/>
      <c r="AA1377" s="22"/>
      <c r="AB1377" s="18"/>
      <c r="AC1377" s="14"/>
      <c r="AD1377" s="14"/>
      <c r="AE1377" s="18"/>
      <c r="AH1377" s="19">
        <f t="shared" si="86"/>
        <v>0</v>
      </c>
      <c r="AI1377" s="19">
        <f t="shared" si="87"/>
        <v>180</v>
      </c>
      <c r="AJ1377" s="3"/>
      <c r="AM1377" s="19">
        <f>IF(Abschlüsse[[#This Row],[Ergeb]]="ET","",SQRT(($AF1377-$AK1377)^2+($AG1377-$AL1377)^2))</f>
        <v>0</v>
      </c>
      <c r="AO1377" s="13"/>
      <c r="AP1377" s="13"/>
      <c r="AQ1377" s="19" t="str">
        <f t="shared" si="88"/>
        <v/>
      </c>
      <c r="AU1377" s="19" t="str">
        <f t="shared" si="89"/>
        <v/>
      </c>
    </row>
    <row r="1378" spans="3:58" ht="25.05" customHeight="1">
      <c r="C1378" s="17" t="str">
        <f>IF($A1378="","",IF(VLOOKUP($A1378,Spiele!$A$2:$D$16,3,FALSE)=$B1378,"H","G"))</f>
        <v/>
      </c>
      <c r="D1378" s="17" t="str">
        <f>IF($B1378="","",IF(VLOOKUP($A1378,Spiele!$A$2:$F$16,3,FALSE)=$B1378,VLOOKUP($A1378,Spiele!$A$2:$F$16,4,FALSE),VLOOKUP($A1378,Spiele!$A$2:$F$16,3,FALSE)))</f>
        <v/>
      </c>
      <c r="E1378" s="18">
        <f>IF(Abschlüsse[[#This Row],[Ergeb]]="ET",0,COUNTIFS($A$2:$A1378,$A1378,$B$2:$B1378,$B1378,$L$2:$L1378,"&lt;&gt;ET"))</f>
        <v>0</v>
      </c>
      <c r="F1378" s="11"/>
      <c r="G1378" s="12"/>
      <c r="H1378" s="18">
        <f>COUNTIFS('Rote Karten'!$A$2:$A$4,$A1378,'Rote Karten'!$D$2:$D$4,"&lt;&gt;"&amp;$B1378,'Rote Karten'!$B$2:$B$4,"&lt;"&amp;$F1378,'Rote Karten'!$C$2:$C$4,"&lt;="&amp;$G1378)-COUNTIFS('Rote Karten'!$A$2:$A$4,$A1378,'Rote Karten'!$D$2:$D$4,$B1378,'Rote Karten'!$B$2:$B$4,"&lt;"&amp;$F1378,'Rote Karten'!$C$2:$C$4,"&lt;="&amp;$G1378)</f>
        <v>0</v>
      </c>
      <c r="I1378" s="17" t="str">
        <f>IF(OR($L1378="Tor",$L1378="ET"),_xlfn.IFNA(IF(VLOOKUP($A1378,Spiele!$A$2:$C$16,3,FALSE)=$B1378,COUNTIFS($L$2:$L1378,"Tor",$B$2:$B1378,$B1378,$A$2:$A1378,$A1378)+COUNTIFS($L$2:$L1378,"ET",$B$2:$B1378,$B1378,$A$2:$A1378,$A1378)&amp;":"&amp;COUNTIFS($L$2:$L1378,"Tor",$B$2:$B1378,"&lt;&gt;"&amp;$B1378,$A$2:$A1378,$A1378)+COUNTIFS($L$2:$L1378,"ET",$B$2:$B1378,"&lt;&gt;"&amp;$B1378,$A$2:$A1378,$A1378),COUNTIFS($L$2:$L1378,"Tor",$B$2:$B1378,"&lt;&gt;"&amp;$B1378,$A$2:$A1378,$A1378)+COUNTIFS($L$2:$L1378,"ET",$B$2:$B1378,"&lt;&gt;"&amp;$B1378,$A$2:$A1378,$A1378)&amp;":"&amp;COUNTIFS($L$2:$L1378,"Tor",$B$2:$B1378,$B1378,$A$2:$A1378,$A1378)+COUNTIFS($L$2:$L1378,"ET",$B$2:$B1378,$B1378,$A$2:$A1378,$A1378)),""),"")</f>
        <v/>
      </c>
      <c r="J1378" s="18" t="str">
        <f>_xlfn.IFNA(IF(VLOOKUP($A1378,Spiele!$A$2:$D$16,3,FALSE)=$B1378,(COUNTIFS($L$1:$L1377,"Tor",$B$1:$B1377,$B1378,$A$1:$A1377,$A1378)+COUNTIFS($L$1:$L1377,"ET",$B$1:$B1377,$B1378,$A$1:$A1377,$A1378))-(COUNTIFS($L$1:$L1377,"Tor",$B$1:$B1377,"&lt;&gt;"&amp;$B1378,$A$1:$A1377,$A1378)+COUNTIFS($L$1:$L1377,"ET",$B$1:$B1377,"&lt;&gt;"&amp;$B1378,$A$1:$A1377,$A1378)),(COUNTIFS($L$1:$L1377,"Tor",$B$1:$B1377,$B1378,$A$1:$A1377,$A1378)+COUNTIFS($L$1:$L1377,"ET",$B$1:$B1377,$B1378,$A$1:$A1377,$A1378))-(COUNTIFS($L$1:$L1377,"Tor",$B$1:$B1377,"&lt;&gt;"&amp;$B1378,$A$1:$A1377,$A1378)+COUNTIFS($L$1:$L1377,"ET",$B$1:$B1377,"&lt;&gt;"&amp;$B1378,$A$1:$A1377,$A1378))),"")</f>
        <v/>
      </c>
      <c r="O1378" s="17"/>
      <c r="AC1378" s="14"/>
      <c r="AD1378" s="14"/>
      <c r="AE1378" s="18"/>
      <c r="AH1378" s="19">
        <f t="shared" si="86"/>
        <v>0</v>
      </c>
      <c r="AI1378" s="19">
        <f t="shared" si="87"/>
        <v>180</v>
      </c>
      <c r="AM1378" s="19">
        <f>IF(Abschlüsse[[#This Row],[Ergeb]]="ET","",SQRT(($AF1378-$AK1378)^2+($AG1378-$AL1378)^2))</f>
        <v>0</v>
      </c>
      <c r="AO1378" s="13"/>
      <c r="AP1378" s="13"/>
      <c r="AQ1378" s="19" t="str">
        <f t="shared" si="88"/>
        <v/>
      </c>
      <c r="AU1378" s="19" t="str">
        <f t="shared" si="89"/>
        <v/>
      </c>
    </row>
    <row r="1379" spans="3:58" ht="25.05" customHeight="1">
      <c r="C1379" s="17" t="str">
        <f>IF($A1379="","",IF(VLOOKUP($A1379,Spiele!$A$2:$D$16,3,FALSE)=$B1379,"H","G"))</f>
        <v/>
      </c>
      <c r="D1379" s="17" t="str">
        <f>IF($B1379="","",IF(VLOOKUP($A1379,Spiele!$A$2:$F$16,3,FALSE)=$B1379,VLOOKUP($A1379,Spiele!$A$2:$F$16,4,FALSE),VLOOKUP($A1379,Spiele!$A$2:$F$16,3,FALSE)))</f>
        <v/>
      </c>
      <c r="E1379" s="18">
        <f>IF(Abschlüsse[[#This Row],[Ergeb]]="ET",0,COUNTIFS($A$2:$A1379,$A1379,$B$2:$B1379,$B1379,$L$2:$L1379,"&lt;&gt;ET"))</f>
        <v>0</v>
      </c>
      <c r="F1379" s="11"/>
      <c r="G1379" s="12"/>
      <c r="H1379" s="18">
        <f>COUNTIFS('Rote Karten'!$A$2:$A$4,$A1379,'Rote Karten'!$D$2:$D$4,"&lt;&gt;"&amp;$B1379,'Rote Karten'!$B$2:$B$4,"&lt;"&amp;$F1379,'Rote Karten'!$C$2:$C$4,"&lt;="&amp;$G1379)-COUNTIFS('Rote Karten'!$A$2:$A$4,$A1379,'Rote Karten'!$D$2:$D$4,$B1379,'Rote Karten'!$B$2:$B$4,"&lt;"&amp;$F1379,'Rote Karten'!$C$2:$C$4,"&lt;="&amp;$G1379)</f>
        <v>0</v>
      </c>
      <c r="I1379" s="17" t="str">
        <f>IF(OR($L1379="Tor",$L1379="ET"),_xlfn.IFNA(IF(VLOOKUP($A1379,Spiele!$A$2:$C$16,3,FALSE)=$B1379,COUNTIFS($L$2:$L1379,"Tor",$B$2:$B1379,$B1379,$A$2:$A1379,$A1379)+COUNTIFS($L$2:$L1379,"ET",$B$2:$B1379,$B1379,$A$2:$A1379,$A1379)&amp;":"&amp;COUNTIFS($L$2:$L1379,"Tor",$B$2:$B1379,"&lt;&gt;"&amp;$B1379,$A$2:$A1379,$A1379)+COUNTIFS($L$2:$L1379,"ET",$B$2:$B1379,"&lt;&gt;"&amp;$B1379,$A$2:$A1379,$A1379),COUNTIFS($L$2:$L1379,"Tor",$B$2:$B1379,"&lt;&gt;"&amp;$B1379,$A$2:$A1379,$A1379)+COUNTIFS($L$2:$L1379,"ET",$B$2:$B1379,"&lt;&gt;"&amp;$B1379,$A$2:$A1379,$A1379)&amp;":"&amp;COUNTIFS($L$2:$L1379,"Tor",$B$2:$B1379,$B1379,$A$2:$A1379,$A1379)+COUNTIFS($L$2:$L1379,"ET",$B$2:$B1379,$B1379,$A$2:$A1379,$A1379)),""),"")</f>
        <v/>
      </c>
      <c r="J1379" s="18" t="str">
        <f>_xlfn.IFNA(IF(VLOOKUP($A1379,Spiele!$A$2:$D$16,3,FALSE)=$B1379,(COUNTIFS($L$1:$L1378,"Tor",$B$1:$B1378,$B1379,$A$1:$A1378,$A1379)+COUNTIFS($L$1:$L1378,"ET",$B$1:$B1378,$B1379,$A$1:$A1378,$A1379))-(COUNTIFS($L$1:$L1378,"Tor",$B$1:$B1378,"&lt;&gt;"&amp;$B1379,$A$1:$A1378,$A1379)+COUNTIFS($L$1:$L1378,"ET",$B$1:$B1378,"&lt;&gt;"&amp;$B1379,$A$1:$A1378,$A1379)),(COUNTIFS($L$1:$L1378,"Tor",$B$1:$B1378,$B1379,$A$1:$A1378,$A1379)+COUNTIFS($L$1:$L1378,"ET",$B$1:$B1378,$B1379,$A$1:$A1378,$A1379))-(COUNTIFS($L$1:$L1378,"Tor",$B$1:$B1378,"&lt;&gt;"&amp;$B1379,$A$1:$A1378,$A1379)+COUNTIFS($L$1:$L1378,"ET",$B$1:$B1378,"&lt;&gt;"&amp;$B1379,$A$1:$A1378,$A1379))),"")</f>
        <v/>
      </c>
      <c r="O1379" s="17"/>
      <c r="AC1379" s="14"/>
      <c r="AD1379" s="14"/>
      <c r="AE1379" s="18"/>
      <c r="AH1379" s="19">
        <f t="shared" si="86"/>
        <v>0</v>
      </c>
      <c r="AI1379" s="19">
        <f t="shared" si="87"/>
        <v>180</v>
      </c>
      <c r="AM1379" s="19">
        <f>IF(Abschlüsse[[#This Row],[Ergeb]]="ET","",SQRT(($AF1379-$AK1379)^2+($AG1379-$AL1379)^2))</f>
        <v>0</v>
      </c>
      <c r="AO1379" s="13"/>
      <c r="AP1379" s="13"/>
      <c r="AQ1379" s="19" t="str">
        <f t="shared" si="88"/>
        <v/>
      </c>
      <c r="AU1379" s="19" t="str">
        <f t="shared" si="89"/>
        <v/>
      </c>
    </row>
    <row r="1380" spans="3:58" ht="25.05" customHeight="1">
      <c r="C1380" s="17" t="str">
        <f>IF($A1380="","",IF(VLOOKUP($A1380,Spiele!$A$2:$D$16,3,FALSE)=$B1380,"H","G"))</f>
        <v/>
      </c>
      <c r="D1380" s="17" t="str">
        <f>IF($B1380="","",IF(VLOOKUP($A1380,Spiele!$A$2:$F$16,3,FALSE)=$B1380,VLOOKUP($A1380,Spiele!$A$2:$F$16,4,FALSE),VLOOKUP($A1380,Spiele!$A$2:$F$16,3,FALSE)))</f>
        <v/>
      </c>
      <c r="E1380" s="18">
        <f>IF(Abschlüsse[[#This Row],[Ergeb]]="ET",0,COUNTIFS($A$2:$A1380,$A1380,$B$2:$B1380,$B1380,$L$2:$L1380,"&lt;&gt;ET"))</f>
        <v>0</v>
      </c>
      <c r="F1380" s="11"/>
      <c r="G1380" s="12"/>
      <c r="H1380" s="18">
        <f>COUNTIFS('Rote Karten'!$A$2:$A$4,$A1380,'Rote Karten'!$D$2:$D$4,"&lt;&gt;"&amp;$B1380,'Rote Karten'!$B$2:$B$4,"&lt;"&amp;$F1380,'Rote Karten'!$C$2:$C$4,"&lt;="&amp;$G1380)-COUNTIFS('Rote Karten'!$A$2:$A$4,$A1380,'Rote Karten'!$D$2:$D$4,$B1380,'Rote Karten'!$B$2:$B$4,"&lt;"&amp;$F1380,'Rote Karten'!$C$2:$C$4,"&lt;="&amp;$G1380)</f>
        <v>0</v>
      </c>
      <c r="I1380" s="17" t="str">
        <f>IF(OR($L1380="Tor",$L1380="ET"),_xlfn.IFNA(IF(VLOOKUP($A1380,Spiele!$A$2:$C$16,3,FALSE)=$B1380,COUNTIFS($L$2:$L1380,"Tor",$B$2:$B1380,$B1380,$A$2:$A1380,$A1380)+COUNTIFS($L$2:$L1380,"ET",$B$2:$B1380,$B1380,$A$2:$A1380,$A1380)&amp;":"&amp;COUNTIFS($L$2:$L1380,"Tor",$B$2:$B1380,"&lt;&gt;"&amp;$B1380,$A$2:$A1380,$A1380)+COUNTIFS($L$2:$L1380,"ET",$B$2:$B1380,"&lt;&gt;"&amp;$B1380,$A$2:$A1380,$A1380),COUNTIFS($L$2:$L1380,"Tor",$B$2:$B1380,"&lt;&gt;"&amp;$B1380,$A$2:$A1380,$A1380)+COUNTIFS($L$2:$L1380,"ET",$B$2:$B1380,"&lt;&gt;"&amp;$B1380,$A$2:$A1380,$A1380)&amp;":"&amp;COUNTIFS($L$2:$L1380,"Tor",$B$2:$B1380,$B1380,$A$2:$A1380,$A1380)+COUNTIFS($L$2:$L1380,"ET",$B$2:$B1380,$B1380,$A$2:$A1380,$A1380)),""),"")</f>
        <v/>
      </c>
      <c r="J1380" s="18" t="str">
        <f>_xlfn.IFNA(IF(VLOOKUP($A1380,Spiele!$A$2:$D$16,3,FALSE)=$B1380,(COUNTIFS($L$1:$L1379,"Tor",$B$1:$B1379,$B1380,$A$1:$A1379,$A1380)+COUNTIFS($L$1:$L1379,"ET",$B$1:$B1379,$B1380,$A$1:$A1379,$A1380))-(COUNTIFS($L$1:$L1379,"Tor",$B$1:$B1379,"&lt;&gt;"&amp;$B1380,$A$1:$A1379,$A1380)+COUNTIFS($L$1:$L1379,"ET",$B$1:$B1379,"&lt;&gt;"&amp;$B1380,$A$1:$A1379,$A1380)),(COUNTIFS($L$1:$L1379,"Tor",$B$1:$B1379,$B1380,$A$1:$A1379,$A1380)+COUNTIFS($L$1:$L1379,"ET",$B$1:$B1379,$B1380,$A$1:$A1379,$A1380))-(COUNTIFS($L$1:$L1379,"Tor",$B$1:$B1379,"&lt;&gt;"&amp;$B1380,$A$1:$A1379,$A1380)+COUNTIFS($L$1:$L1379,"ET",$B$1:$B1379,"&lt;&gt;"&amp;$B1380,$A$1:$A1379,$A1380))),"")</f>
        <v/>
      </c>
      <c r="O1380" s="17"/>
      <c r="AC1380" s="14"/>
      <c r="AD1380" s="14"/>
      <c r="AE1380" s="18"/>
      <c r="AH1380" s="19">
        <f t="shared" si="86"/>
        <v>0</v>
      </c>
      <c r="AI1380" s="19">
        <f t="shared" si="87"/>
        <v>180</v>
      </c>
      <c r="AM1380" s="19">
        <f>IF(Abschlüsse[[#This Row],[Ergeb]]="ET","",SQRT(($AF1380-$AK1380)^2+($AG1380-$AL1380)^2))</f>
        <v>0</v>
      </c>
      <c r="AO1380" s="13"/>
      <c r="AP1380" s="13"/>
      <c r="AQ1380" s="19" t="str">
        <f t="shared" si="88"/>
        <v/>
      </c>
      <c r="AU1380" s="19" t="str">
        <f t="shared" si="89"/>
        <v/>
      </c>
      <c r="BF1380" s="2" t="s">
        <v>51</v>
      </c>
    </row>
    <row r="1381" spans="3:58" ht="25.05" customHeight="1">
      <c r="C1381" s="17" t="str">
        <f>IF($A1381="","",IF(VLOOKUP($A1381,Spiele!$A$2:$D$16,3,FALSE)=$B1381,"H","G"))</f>
        <v/>
      </c>
      <c r="D1381" s="17" t="str">
        <f>IF($B1381="","",IF(VLOOKUP($A1381,Spiele!$A$2:$F$16,3,FALSE)=$B1381,VLOOKUP($A1381,Spiele!$A$2:$F$16,4,FALSE),VLOOKUP($A1381,Spiele!$A$2:$F$16,3,FALSE)))</f>
        <v/>
      </c>
      <c r="E1381" s="18">
        <f>IF(Abschlüsse[[#This Row],[Ergeb]]="ET",0,COUNTIFS($A$2:$A1381,$A1381,$B$2:$B1381,$B1381,$L$2:$L1381,"&lt;&gt;ET"))</f>
        <v>0</v>
      </c>
      <c r="F1381" s="11"/>
      <c r="G1381" s="12"/>
      <c r="H1381" s="18">
        <f>COUNTIFS('Rote Karten'!$A$2:$A$4,$A1381,'Rote Karten'!$D$2:$D$4,"&lt;&gt;"&amp;$B1381,'Rote Karten'!$B$2:$B$4,"&lt;"&amp;$F1381,'Rote Karten'!$C$2:$C$4,"&lt;="&amp;$G1381)-COUNTIFS('Rote Karten'!$A$2:$A$4,$A1381,'Rote Karten'!$D$2:$D$4,$B1381,'Rote Karten'!$B$2:$B$4,"&lt;"&amp;$F1381,'Rote Karten'!$C$2:$C$4,"&lt;="&amp;$G1381)</f>
        <v>0</v>
      </c>
      <c r="I1381" s="17" t="str">
        <f>IF(OR($L1381="Tor",$L1381="ET"),_xlfn.IFNA(IF(VLOOKUP($A1381,Spiele!$A$2:$C$16,3,FALSE)=$B1381,COUNTIFS($L$2:$L1381,"Tor",$B$2:$B1381,$B1381,$A$2:$A1381,$A1381)+COUNTIFS($L$2:$L1381,"ET",$B$2:$B1381,$B1381,$A$2:$A1381,$A1381)&amp;":"&amp;COUNTIFS($L$2:$L1381,"Tor",$B$2:$B1381,"&lt;&gt;"&amp;$B1381,$A$2:$A1381,$A1381)+COUNTIFS($L$2:$L1381,"ET",$B$2:$B1381,"&lt;&gt;"&amp;$B1381,$A$2:$A1381,$A1381),COUNTIFS($L$2:$L1381,"Tor",$B$2:$B1381,"&lt;&gt;"&amp;$B1381,$A$2:$A1381,$A1381)+COUNTIFS($L$2:$L1381,"ET",$B$2:$B1381,"&lt;&gt;"&amp;$B1381,$A$2:$A1381,$A1381)&amp;":"&amp;COUNTIFS($L$2:$L1381,"Tor",$B$2:$B1381,$B1381,$A$2:$A1381,$A1381)+COUNTIFS($L$2:$L1381,"ET",$B$2:$B1381,$B1381,$A$2:$A1381,$A1381)),""),"")</f>
        <v/>
      </c>
      <c r="J1381" s="18" t="str">
        <f>_xlfn.IFNA(IF(VLOOKUP($A1381,Spiele!$A$2:$D$16,3,FALSE)=$B1381,(COUNTIFS($L$1:$L1380,"Tor",$B$1:$B1380,$B1381,$A$1:$A1380,$A1381)+COUNTIFS($L$1:$L1380,"ET",$B$1:$B1380,$B1381,$A$1:$A1380,$A1381))-(COUNTIFS($L$1:$L1380,"Tor",$B$1:$B1380,"&lt;&gt;"&amp;$B1381,$A$1:$A1380,$A1381)+COUNTIFS($L$1:$L1380,"ET",$B$1:$B1380,"&lt;&gt;"&amp;$B1381,$A$1:$A1380,$A1381)),(COUNTIFS($L$1:$L1380,"Tor",$B$1:$B1380,$B1381,$A$1:$A1380,$A1381)+COUNTIFS($L$1:$L1380,"ET",$B$1:$B1380,$B1381,$A$1:$A1380,$A1381))-(COUNTIFS($L$1:$L1380,"Tor",$B$1:$B1380,"&lt;&gt;"&amp;$B1381,$A$1:$A1380,$A1381)+COUNTIFS($L$1:$L1380,"ET",$B$1:$B1380,"&lt;&gt;"&amp;$B1381,$A$1:$A1380,$A1381))),"")</f>
        <v/>
      </c>
      <c r="O1381" s="17"/>
      <c r="AC1381" s="14"/>
      <c r="AD1381" s="14"/>
      <c r="AE1381" s="18"/>
      <c r="AH1381" s="19">
        <f t="shared" si="86"/>
        <v>0</v>
      </c>
      <c r="AI1381" s="19">
        <f t="shared" si="87"/>
        <v>180</v>
      </c>
      <c r="AM1381" s="19">
        <f>IF(Abschlüsse[[#This Row],[Ergeb]]="ET","",SQRT(($AF1381-$AK1381)^2+($AG1381-$AL1381)^2))</f>
        <v>0</v>
      </c>
      <c r="AO1381" s="13"/>
      <c r="AP1381" s="13"/>
      <c r="AQ1381" s="19" t="str">
        <f t="shared" si="88"/>
        <v/>
      </c>
      <c r="AU1381" s="19" t="str">
        <f t="shared" si="89"/>
        <v/>
      </c>
    </row>
    <row r="1382" spans="3:58" ht="25.05" customHeight="1">
      <c r="C1382" s="17" t="str">
        <f>IF($A1382="","",IF(VLOOKUP($A1382,Spiele!$A$2:$D$16,3,FALSE)=$B1382,"H","G"))</f>
        <v/>
      </c>
      <c r="D1382" s="17" t="str">
        <f>IF($B1382="","",IF(VLOOKUP($A1382,Spiele!$A$2:$F$16,3,FALSE)=$B1382,VLOOKUP($A1382,Spiele!$A$2:$F$16,4,FALSE),VLOOKUP($A1382,Spiele!$A$2:$F$16,3,FALSE)))</f>
        <v/>
      </c>
      <c r="E1382" s="18">
        <f>IF(Abschlüsse[[#This Row],[Ergeb]]="ET",0,COUNTIFS($A$2:$A1382,$A1382,$B$2:$B1382,$B1382,$L$2:$L1382,"&lt;&gt;ET"))</f>
        <v>0</v>
      </c>
      <c r="F1382" s="11"/>
      <c r="G1382" s="12"/>
      <c r="H1382" s="18">
        <f>COUNTIFS('Rote Karten'!$A$2:$A$4,$A1382,'Rote Karten'!$D$2:$D$4,"&lt;&gt;"&amp;$B1382,'Rote Karten'!$B$2:$B$4,"&lt;"&amp;$F1382,'Rote Karten'!$C$2:$C$4,"&lt;="&amp;$G1382)-COUNTIFS('Rote Karten'!$A$2:$A$4,$A1382,'Rote Karten'!$D$2:$D$4,$B1382,'Rote Karten'!$B$2:$B$4,"&lt;"&amp;$F1382,'Rote Karten'!$C$2:$C$4,"&lt;="&amp;$G1382)</f>
        <v>0</v>
      </c>
      <c r="I1382" s="17" t="str">
        <f>IF(OR($L1382="Tor",$L1382="ET"),_xlfn.IFNA(IF(VLOOKUP($A1382,Spiele!$A$2:$C$16,3,FALSE)=$B1382,COUNTIFS($L$2:$L1382,"Tor",$B$2:$B1382,$B1382,$A$2:$A1382,$A1382)+COUNTIFS($L$2:$L1382,"ET",$B$2:$B1382,$B1382,$A$2:$A1382,$A1382)&amp;":"&amp;COUNTIFS($L$2:$L1382,"Tor",$B$2:$B1382,"&lt;&gt;"&amp;$B1382,$A$2:$A1382,$A1382)+COUNTIFS($L$2:$L1382,"ET",$B$2:$B1382,"&lt;&gt;"&amp;$B1382,$A$2:$A1382,$A1382),COUNTIFS($L$2:$L1382,"Tor",$B$2:$B1382,"&lt;&gt;"&amp;$B1382,$A$2:$A1382,$A1382)+COUNTIFS($L$2:$L1382,"ET",$B$2:$B1382,"&lt;&gt;"&amp;$B1382,$A$2:$A1382,$A1382)&amp;":"&amp;COUNTIFS($L$2:$L1382,"Tor",$B$2:$B1382,$B1382,$A$2:$A1382,$A1382)+COUNTIFS($L$2:$L1382,"ET",$B$2:$B1382,$B1382,$A$2:$A1382,$A1382)),""),"")</f>
        <v/>
      </c>
      <c r="J1382" s="18" t="str">
        <f>_xlfn.IFNA(IF(VLOOKUP($A1382,Spiele!$A$2:$D$16,3,FALSE)=$B1382,(COUNTIFS($L$1:$L1381,"Tor",$B$1:$B1381,$B1382,$A$1:$A1381,$A1382)+COUNTIFS($L$1:$L1381,"ET",$B$1:$B1381,$B1382,$A$1:$A1381,$A1382))-(COUNTIFS($L$1:$L1381,"Tor",$B$1:$B1381,"&lt;&gt;"&amp;$B1382,$A$1:$A1381,$A1382)+COUNTIFS($L$1:$L1381,"ET",$B$1:$B1381,"&lt;&gt;"&amp;$B1382,$A$1:$A1381,$A1382)),(COUNTIFS($L$1:$L1381,"Tor",$B$1:$B1381,$B1382,$A$1:$A1381,$A1382)+COUNTIFS($L$1:$L1381,"ET",$B$1:$B1381,$B1382,$A$1:$A1381,$A1382))-(COUNTIFS($L$1:$L1381,"Tor",$B$1:$B1381,"&lt;&gt;"&amp;$B1382,$A$1:$A1381,$A1382)+COUNTIFS($L$1:$L1381,"ET",$B$1:$B1381,"&lt;&gt;"&amp;$B1382,$A$1:$A1381,$A1382))),"")</f>
        <v/>
      </c>
      <c r="L1382" s="18"/>
      <c r="M1382" s="3"/>
      <c r="O1382" s="17"/>
      <c r="AA1382" s="22"/>
      <c r="AB1382" s="18"/>
      <c r="AC1382" s="14"/>
      <c r="AD1382" s="14"/>
      <c r="AE1382" s="18"/>
      <c r="AH1382" s="19">
        <f t="shared" si="86"/>
        <v>0</v>
      </c>
      <c r="AI1382" s="19">
        <f t="shared" si="87"/>
        <v>180</v>
      </c>
      <c r="AJ1382" s="3"/>
      <c r="AM1382" s="19">
        <f>IF(Abschlüsse[[#This Row],[Ergeb]]="ET","",SQRT(($AF1382-$AK1382)^2+($AG1382-$AL1382)^2))</f>
        <v>0</v>
      </c>
      <c r="AO1382" s="13"/>
      <c r="AP1382" s="13"/>
      <c r="AQ1382" s="19" t="str">
        <f t="shared" si="88"/>
        <v/>
      </c>
      <c r="AU1382" s="19" t="str">
        <f t="shared" si="89"/>
        <v/>
      </c>
    </row>
    <row r="1383" spans="3:58" ht="25.05" customHeight="1">
      <c r="C1383" s="17" t="str">
        <f>IF($A1383="","",IF(VLOOKUP($A1383,Spiele!$A$2:$D$16,3,FALSE)=$B1383,"H","G"))</f>
        <v/>
      </c>
      <c r="D1383" s="17" t="str">
        <f>IF($B1383="","",IF(VLOOKUP($A1383,Spiele!$A$2:$F$16,3,FALSE)=$B1383,VLOOKUP($A1383,Spiele!$A$2:$F$16,4,FALSE),VLOOKUP($A1383,Spiele!$A$2:$F$16,3,FALSE)))</f>
        <v/>
      </c>
      <c r="E1383" s="18">
        <f>IF(Abschlüsse[[#This Row],[Ergeb]]="ET",0,COUNTIFS($A$2:$A1383,$A1383,$B$2:$B1383,$B1383,$L$2:$L1383,"&lt;&gt;ET"))</f>
        <v>0</v>
      </c>
      <c r="F1383" s="11"/>
      <c r="G1383" s="12"/>
      <c r="H1383" s="18">
        <f>COUNTIFS('Rote Karten'!$A$2:$A$4,$A1383,'Rote Karten'!$D$2:$D$4,"&lt;&gt;"&amp;$B1383,'Rote Karten'!$B$2:$B$4,"&lt;"&amp;$F1383,'Rote Karten'!$C$2:$C$4,"&lt;="&amp;$G1383)-COUNTIFS('Rote Karten'!$A$2:$A$4,$A1383,'Rote Karten'!$D$2:$D$4,$B1383,'Rote Karten'!$B$2:$B$4,"&lt;"&amp;$F1383,'Rote Karten'!$C$2:$C$4,"&lt;="&amp;$G1383)</f>
        <v>0</v>
      </c>
      <c r="I1383" s="17" t="str">
        <f>IF(OR($L1383="Tor",$L1383="ET"),_xlfn.IFNA(IF(VLOOKUP($A1383,Spiele!$A$2:$C$16,3,FALSE)=$B1383,COUNTIFS($L$2:$L1383,"Tor",$B$2:$B1383,$B1383,$A$2:$A1383,$A1383)+COUNTIFS($L$2:$L1383,"ET",$B$2:$B1383,$B1383,$A$2:$A1383,$A1383)&amp;":"&amp;COUNTIFS($L$2:$L1383,"Tor",$B$2:$B1383,"&lt;&gt;"&amp;$B1383,$A$2:$A1383,$A1383)+COUNTIFS($L$2:$L1383,"ET",$B$2:$B1383,"&lt;&gt;"&amp;$B1383,$A$2:$A1383,$A1383),COUNTIFS($L$2:$L1383,"Tor",$B$2:$B1383,"&lt;&gt;"&amp;$B1383,$A$2:$A1383,$A1383)+COUNTIFS($L$2:$L1383,"ET",$B$2:$B1383,"&lt;&gt;"&amp;$B1383,$A$2:$A1383,$A1383)&amp;":"&amp;COUNTIFS($L$2:$L1383,"Tor",$B$2:$B1383,$B1383,$A$2:$A1383,$A1383)+COUNTIFS($L$2:$L1383,"ET",$B$2:$B1383,$B1383,$A$2:$A1383,$A1383)),""),"")</f>
        <v/>
      </c>
      <c r="J1383" s="18" t="str">
        <f>_xlfn.IFNA(IF(VLOOKUP($A1383,Spiele!$A$2:$D$16,3,FALSE)=$B1383,(COUNTIFS($L$1:$L1382,"Tor",$B$1:$B1382,$B1383,$A$1:$A1382,$A1383)+COUNTIFS($L$1:$L1382,"ET",$B$1:$B1382,$B1383,$A$1:$A1382,$A1383))-(COUNTIFS($L$1:$L1382,"Tor",$B$1:$B1382,"&lt;&gt;"&amp;$B1383,$A$1:$A1382,$A1383)+COUNTIFS($L$1:$L1382,"ET",$B$1:$B1382,"&lt;&gt;"&amp;$B1383,$A$1:$A1382,$A1383)),(COUNTIFS($L$1:$L1382,"Tor",$B$1:$B1382,$B1383,$A$1:$A1382,$A1383)+COUNTIFS($L$1:$L1382,"ET",$B$1:$B1382,$B1383,$A$1:$A1382,$A1383))-(COUNTIFS($L$1:$L1382,"Tor",$B$1:$B1382,"&lt;&gt;"&amp;$B1383,$A$1:$A1382,$A1383)+COUNTIFS($L$1:$L1382,"ET",$B$1:$B1382,"&lt;&gt;"&amp;$B1383,$A$1:$A1382,$A1383))),"")</f>
        <v/>
      </c>
      <c r="O1383" s="17"/>
      <c r="AC1383" s="14"/>
      <c r="AD1383" s="14"/>
      <c r="AE1383" s="18"/>
      <c r="AH1383" s="19">
        <f t="shared" si="86"/>
        <v>0</v>
      </c>
      <c r="AI1383" s="19">
        <f t="shared" si="87"/>
        <v>180</v>
      </c>
      <c r="AM1383" s="19">
        <f>IF(Abschlüsse[[#This Row],[Ergeb]]="ET","",SQRT(($AF1383-$AK1383)^2+($AG1383-$AL1383)^2))</f>
        <v>0</v>
      </c>
      <c r="AO1383" s="13"/>
      <c r="AP1383" s="13"/>
      <c r="AQ1383" s="19" t="str">
        <f t="shared" si="88"/>
        <v/>
      </c>
      <c r="AU1383" s="19" t="str">
        <f t="shared" si="89"/>
        <v/>
      </c>
    </row>
    <row r="1384" spans="3:58" ht="25.05" customHeight="1">
      <c r="C1384" s="17" t="str">
        <f>IF($A1384="","",IF(VLOOKUP($A1384,Spiele!$A$2:$D$16,3,FALSE)=$B1384,"H","G"))</f>
        <v/>
      </c>
      <c r="D1384" s="17" t="str">
        <f>IF($B1384="","",IF(VLOOKUP($A1384,Spiele!$A$2:$F$16,3,FALSE)=$B1384,VLOOKUP($A1384,Spiele!$A$2:$F$16,4,FALSE),VLOOKUP($A1384,Spiele!$A$2:$F$16,3,FALSE)))</f>
        <v/>
      </c>
      <c r="E1384" s="18">
        <f>IF(Abschlüsse[[#This Row],[Ergeb]]="ET",0,COUNTIFS($A$2:$A1384,$A1384,$B$2:$B1384,$B1384,$L$2:$L1384,"&lt;&gt;ET"))</f>
        <v>0</v>
      </c>
      <c r="F1384" s="11"/>
      <c r="G1384" s="12"/>
      <c r="H1384" s="18">
        <f>COUNTIFS('Rote Karten'!$A$2:$A$4,$A1384,'Rote Karten'!$D$2:$D$4,"&lt;&gt;"&amp;$B1384,'Rote Karten'!$B$2:$B$4,"&lt;"&amp;$F1384,'Rote Karten'!$C$2:$C$4,"&lt;="&amp;$G1384)-COUNTIFS('Rote Karten'!$A$2:$A$4,$A1384,'Rote Karten'!$D$2:$D$4,$B1384,'Rote Karten'!$B$2:$B$4,"&lt;"&amp;$F1384,'Rote Karten'!$C$2:$C$4,"&lt;="&amp;$G1384)</f>
        <v>0</v>
      </c>
      <c r="I1384" s="17" t="str">
        <f>IF(OR($L1384="Tor",$L1384="ET"),_xlfn.IFNA(IF(VLOOKUP($A1384,Spiele!$A$2:$C$16,3,FALSE)=$B1384,COUNTIFS($L$2:$L1384,"Tor",$B$2:$B1384,$B1384,$A$2:$A1384,$A1384)+COUNTIFS($L$2:$L1384,"ET",$B$2:$B1384,$B1384,$A$2:$A1384,$A1384)&amp;":"&amp;COUNTIFS($L$2:$L1384,"Tor",$B$2:$B1384,"&lt;&gt;"&amp;$B1384,$A$2:$A1384,$A1384)+COUNTIFS($L$2:$L1384,"ET",$B$2:$B1384,"&lt;&gt;"&amp;$B1384,$A$2:$A1384,$A1384),COUNTIFS($L$2:$L1384,"Tor",$B$2:$B1384,"&lt;&gt;"&amp;$B1384,$A$2:$A1384,$A1384)+COUNTIFS($L$2:$L1384,"ET",$B$2:$B1384,"&lt;&gt;"&amp;$B1384,$A$2:$A1384,$A1384)&amp;":"&amp;COUNTIFS($L$2:$L1384,"Tor",$B$2:$B1384,$B1384,$A$2:$A1384,$A1384)+COUNTIFS($L$2:$L1384,"ET",$B$2:$B1384,$B1384,$A$2:$A1384,$A1384)),""),"")</f>
        <v/>
      </c>
      <c r="J1384" s="18" t="str">
        <f>_xlfn.IFNA(IF(VLOOKUP($A1384,Spiele!$A$2:$D$16,3,FALSE)=$B1384,(COUNTIFS($L$1:$L1383,"Tor",$B$1:$B1383,$B1384,$A$1:$A1383,$A1384)+COUNTIFS($L$1:$L1383,"ET",$B$1:$B1383,$B1384,$A$1:$A1383,$A1384))-(COUNTIFS($L$1:$L1383,"Tor",$B$1:$B1383,"&lt;&gt;"&amp;$B1384,$A$1:$A1383,$A1384)+COUNTIFS($L$1:$L1383,"ET",$B$1:$B1383,"&lt;&gt;"&amp;$B1384,$A$1:$A1383,$A1384)),(COUNTIFS($L$1:$L1383,"Tor",$B$1:$B1383,$B1384,$A$1:$A1383,$A1384)+COUNTIFS($L$1:$L1383,"ET",$B$1:$B1383,$B1384,$A$1:$A1383,$A1384))-(COUNTIFS($L$1:$L1383,"Tor",$B$1:$B1383,"&lt;&gt;"&amp;$B1384,$A$1:$A1383,$A1384)+COUNTIFS($L$1:$L1383,"ET",$B$1:$B1383,"&lt;&gt;"&amp;$B1384,$A$1:$A1383,$A1384))),"")</f>
        <v/>
      </c>
      <c r="O1384" s="17"/>
      <c r="AC1384" s="14"/>
      <c r="AD1384" s="14"/>
      <c r="AE1384" s="18"/>
      <c r="AH1384" s="19">
        <f t="shared" si="86"/>
        <v>0</v>
      </c>
      <c r="AI1384" s="19">
        <f t="shared" si="87"/>
        <v>180</v>
      </c>
      <c r="AM1384" s="19">
        <f>IF(Abschlüsse[[#This Row],[Ergeb]]="ET","",SQRT(($AF1384-$AK1384)^2+($AG1384-$AL1384)^2))</f>
        <v>0</v>
      </c>
      <c r="AO1384" s="13"/>
      <c r="AP1384" s="13"/>
      <c r="AQ1384" s="19" t="str">
        <f t="shared" si="88"/>
        <v/>
      </c>
      <c r="AU1384" s="19" t="str">
        <f t="shared" si="89"/>
        <v/>
      </c>
    </row>
    <row r="1385" spans="3:58" ht="25.05" customHeight="1">
      <c r="C1385" s="17" t="str">
        <f>IF($A1385="","",IF(VLOOKUP($A1385,Spiele!$A$2:$D$16,3,FALSE)=$B1385,"H","G"))</f>
        <v/>
      </c>
      <c r="D1385" s="17" t="str">
        <f>IF($B1385="","",IF(VLOOKUP($A1385,Spiele!$A$2:$F$16,3,FALSE)=$B1385,VLOOKUP($A1385,Spiele!$A$2:$F$16,4,FALSE),VLOOKUP($A1385,Spiele!$A$2:$F$16,3,FALSE)))</f>
        <v/>
      </c>
      <c r="E1385" s="18">
        <f>IF(Abschlüsse[[#This Row],[Ergeb]]="ET",0,COUNTIFS($A$2:$A1385,$A1385,$B$2:$B1385,$B1385,$L$2:$L1385,"&lt;&gt;ET"))</f>
        <v>0</v>
      </c>
      <c r="F1385" s="11"/>
      <c r="G1385" s="12"/>
      <c r="H1385" s="18">
        <f>COUNTIFS('Rote Karten'!$A$2:$A$4,$A1385,'Rote Karten'!$D$2:$D$4,"&lt;&gt;"&amp;$B1385,'Rote Karten'!$B$2:$B$4,"&lt;"&amp;$F1385,'Rote Karten'!$C$2:$C$4,"&lt;="&amp;$G1385)-COUNTIFS('Rote Karten'!$A$2:$A$4,$A1385,'Rote Karten'!$D$2:$D$4,$B1385,'Rote Karten'!$B$2:$B$4,"&lt;"&amp;$F1385,'Rote Karten'!$C$2:$C$4,"&lt;="&amp;$G1385)</f>
        <v>0</v>
      </c>
      <c r="I1385" s="17" t="str">
        <f>IF(OR($L1385="Tor",$L1385="ET"),_xlfn.IFNA(IF(VLOOKUP($A1385,Spiele!$A$2:$C$16,3,FALSE)=$B1385,COUNTIFS($L$2:$L1385,"Tor",$B$2:$B1385,$B1385,$A$2:$A1385,$A1385)+COUNTIFS($L$2:$L1385,"ET",$B$2:$B1385,$B1385,$A$2:$A1385,$A1385)&amp;":"&amp;COUNTIFS($L$2:$L1385,"Tor",$B$2:$B1385,"&lt;&gt;"&amp;$B1385,$A$2:$A1385,$A1385)+COUNTIFS($L$2:$L1385,"ET",$B$2:$B1385,"&lt;&gt;"&amp;$B1385,$A$2:$A1385,$A1385),COUNTIFS($L$2:$L1385,"Tor",$B$2:$B1385,"&lt;&gt;"&amp;$B1385,$A$2:$A1385,$A1385)+COUNTIFS($L$2:$L1385,"ET",$B$2:$B1385,"&lt;&gt;"&amp;$B1385,$A$2:$A1385,$A1385)&amp;":"&amp;COUNTIFS($L$2:$L1385,"Tor",$B$2:$B1385,$B1385,$A$2:$A1385,$A1385)+COUNTIFS($L$2:$L1385,"ET",$B$2:$B1385,$B1385,$A$2:$A1385,$A1385)),""),"")</f>
        <v/>
      </c>
      <c r="J1385" s="18" t="str">
        <f>_xlfn.IFNA(IF(VLOOKUP($A1385,Spiele!$A$2:$D$16,3,FALSE)=$B1385,(COUNTIFS($L$1:$L1384,"Tor",$B$1:$B1384,$B1385,$A$1:$A1384,$A1385)+COUNTIFS($L$1:$L1384,"ET",$B$1:$B1384,$B1385,$A$1:$A1384,$A1385))-(COUNTIFS($L$1:$L1384,"Tor",$B$1:$B1384,"&lt;&gt;"&amp;$B1385,$A$1:$A1384,$A1385)+COUNTIFS($L$1:$L1384,"ET",$B$1:$B1384,"&lt;&gt;"&amp;$B1385,$A$1:$A1384,$A1385)),(COUNTIFS($L$1:$L1384,"Tor",$B$1:$B1384,$B1385,$A$1:$A1384,$A1385)+COUNTIFS($L$1:$L1384,"ET",$B$1:$B1384,$B1385,$A$1:$A1384,$A1385))-(COUNTIFS($L$1:$L1384,"Tor",$B$1:$B1384,"&lt;&gt;"&amp;$B1385,$A$1:$A1384,$A1385)+COUNTIFS($L$1:$L1384,"ET",$B$1:$B1384,"&lt;&gt;"&amp;$B1385,$A$1:$A1384,$A1385))),"")</f>
        <v/>
      </c>
      <c r="L1385" s="18"/>
      <c r="M1385" s="3"/>
      <c r="O1385" s="17"/>
      <c r="AA1385" s="22"/>
      <c r="AB1385" s="18"/>
      <c r="AC1385" s="14"/>
      <c r="AD1385" s="14"/>
      <c r="AE1385" s="18"/>
      <c r="AH1385" s="19">
        <f t="shared" si="86"/>
        <v>0</v>
      </c>
      <c r="AI1385" s="19">
        <f t="shared" si="87"/>
        <v>180</v>
      </c>
      <c r="AJ1385" s="3"/>
      <c r="AM1385" s="19">
        <f>IF(Abschlüsse[[#This Row],[Ergeb]]="ET","",SQRT(($AF1385-$AK1385)^2+($AG1385-$AL1385)^2))</f>
        <v>0</v>
      </c>
      <c r="AO1385" s="13"/>
      <c r="AP1385" s="13"/>
      <c r="AQ1385" s="19" t="str">
        <f t="shared" si="88"/>
        <v/>
      </c>
      <c r="AU1385" s="19" t="str">
        <f t="shared" si="89"/>
        <v/>
      </c>
    </row>
    <row r="1386" spans="3:58" ht="25.05" customHeight="1">
      <c r="C1386" s="17" t="str">
        <f>IF($A1386="","",IF(VLOOKUP($A1386,Spiele!$A$2:$D$16,3,FALSE)=$B1386,"H","G"))</f>
        <v/>
      </c>
      <c r="D1386" s="17" t="str">
        <f>IF($B1386="","",IF(VLOOKUP($A1386,Spiele!$A$2:$F$16,3,FALSE)=$B1386,VLOOKUP($A1386,Spiele!$A$2:$F$16,4,FALSE),VLOOKUP($A1386,Spiele!$A$2:$F$16,3,FALSE)))</f>
        <v/>
      </c>
      <c r="E1386" s="18">
        <f>IF(Abschlüsse[[#This Row],[Ergeb]]="ET",0,COUNTIFS($A$2:$A1386,$A1386,$B$2:$B1386,$B1386,$L$2:$L1386,"&lt;&gt;ET"))</f>
        <v>0</v>
      </c>
      <c r="F1386" s="11"/>
      <c r="G1386" s="12"/>
      <c r="H1386" s="18">
        <f>COUNTIFS('Rote Karten'!$A$2:$A$4,$A1386,'Rote Karten'!$D$2:$D$4,"&lt;&gt;"&amp;$B1386,'Rote Karten'!$B$2:$B$4,"&lt;"&amp;$F1386,'Rote Karten'!$C$2:$C$4,"&lt;="&amp;$G1386)-COUNTIFS('Rote Karten'!$A$2:$A$4,$A1386,'Rote Karten'!$D$2:$D$4,$B1386,'Rote Karten'!$B$2:$B$4,"&lt;"&amp;$F1386,'Rote Karten'!$C$2:$C$4,"&lt;="&amp;$G1386)</f>
        <v>0</v>
      </c>
      <c r="I1386" s="17" t="str">
        <f>IF(OR($L1386="Tor",$L1386="ET"),_xlfn.IFNA(IF(VLOOKUP($A1386,Spiele!$A$2:$C$16,3,FALSE)=$B1386,COUNTIFS($L$2:$L1386,"Tor",$B$2:$B1386,$B1386,$A$2:$A1386,$A1386)+COUNTIFS($L$2:$L1386,"ET",$B$2:$B1386,$B1386,$A$2:$A1386,$A1386)&amp;":"&amp;COUNTIFS($L$2:$L1386,"Tor",$B$2:$B1386,"&lt;&gt;"&amp;$B1386,$A$2:$A1386,$A1386)+COUNTIFS($L$2:$L1386,"ET",$B$2:$B1386,"&lt;&gt;"&amp;$B1386,$A$2:$A1386,$A1386),COUNTIFS($L$2:$L1386,"Tor",$B$2:$B1386,"&lt;&gt;"&amp;$B1386,$A$2:$A1386,$A1386)+COUNTIFS($L$2:$L1386,"ET",$B$2:$B1386,"&lt;&gt;"&amp;$B1386,$A$2:$A1386,$A1386)&amp;":"&amp;COUNTIFS($L$2:$L1386,"Tor",$B$2:$B1386,$B1386,$A$2:$A1386,$A1386)+COUNTIFS($L$2:$L1386,"ET",$B$2:$B1386,$B1386,$A$2:$A1386,$A1386)),""),"")</f>
        <v/>
      </c>
      <c r="J1386" s="18" t="str">
        <f>_xlfn.IFNA(IF(VLOOKUP($A1386,Spiele!$A$2:$D$16,3,FALSE)=$B1386,(COUNTIFS($L$1:$L1385,"Tor",$B$1:$B1385,$B1386,$A$1:$A1385,$A1386)+COUNTIFS($L$1:$L1385,"ET",$B$1:$B1385,$B1386,$A$1:$A1385,$A1386))-(COUNTIFS($L$1:$L1385,"Tor",$B$1:$B1385,"&lt;&gt;"&amp;$B1386,$A$1:$A1385,$A1386)+COUNTIFS($L$1:$L1385,"ET",$B$1:$B1385,"&lt;&gt;"&amp;$B1386,$A$1:$A1385,$A1386)),(COUNTIFS($L$1:$L1385,"Tor",$B$1:$B1385,$B1386,$A$1:$A1385,$A1386)+COUNTIFS($L$1:$L1385,"ET",$B$1:$B1385,$B1386,$A$1:$A1385,$A1386))-(COUNTIFS($L$1:$L1385,"Tor",$B$1:$B1385,"&lt;&gt;"&amp;$B1386,$A$1:$A1385,$A1386)+COUNTIFS($L$1:$L1385,"ET",$B$1:$B1385,"&lt;&gt;"&amp;$B1386,$A$1:$A1385,$A1386))),"")</f>
        <v/>
      </c>
      <c r="O1386" s="17"/>
      <c r="AC1386" s="14"/>
      <c r="AD1386" s="14"/>
      <c r="AE1386" s="18"/>
      <c r="AH1386" s="19">
        <f t="shared" si="86"/>
        <v>0</v>
      </c>
      <c r="AI1386" s="19">
        <f t="shared" si="87"/>
        <v>180</v>
      </c>
      <c r="AM1386" s="19">
        <f>IF(Abschlüsse[[#This Row],[Ergeb]]="ET","",SQRT(($AF1386-$AK1386)^2+($AG1386-$AL1386)^2))</f>
        <v>0</v>
      </c>
      <c r="AO1386" s="13"/>
      <c r="AP1386" s="13"/>
      <c r="AQ1386" s="19" t="str">
        <f t="shared" si="88"/>
        <v/>
      </c>
      <c r="AU1386" s="19" t="str">
        <f t="shared" si="89"/>
        <v/>
      </c>
    </row>
    <row r="1387" spans="3:58" ht="25.05" customHeight="1">
      <c r="C1387" s="17" t="str">
        <f>IF($A1387="","",IF(VLOOKUP($A1387,Spiele!$A$2:$D$16,3,FALSE)=$B1387,"H","G"))</f>
        <v/>
      </c>
      <c r="D1387" s="17" t="str">
        <f>IF($B1387="","",IF(VLOOKUP($A1387,Spiele!$A$2:$F$16,3,FALSE)=$B1387,VLOOKUP($A1387,Spiele!$A$2:$F$16,4,FALSE),VLOOKUP($A1387,Spiele!$A$2:$F$16,3,FALSE)))</f>
        <v/>
      </c>
      <c r="E1387" s="18">
        <f>IF(Abschlüsse[[#This Row],[Ergeb]]="ET",0,COUNTIFS($A$2:$A1387,$A1387,$B$2:$B1387,$B1387,$L$2:$L1387,"&lt;&gt;ET"))</f>
        <v>0</v>
      </c>
      <c r="F1387" s="11"/>
      <c r="G1387" s="12"/>
      <c r="H1387" s="18">
        <f>COUNTIFS('Rote Karten'!$A$2:$A$4,$A1387,'Rote Karten'!$D$2:$D$4,"&lt;&gt;"&amp;$B1387,'Rote Karten'!$B$2:$B$4,"&lt;"&amp;$F1387,'Rote Karten'!$C$2:$C$4,"&lt;="&amp;$G1387)-COUNTIFS('Rote Karten'!$A$2:$A$4,$A1387,'Rote Karten'!$D$2:$D$4,$B1387,'Rote Karten'!$B$2:$B$4,"&lt;"&amp;$F1387,'Rote Karten'!$C$2:$C$4,"&lt;="&amp;$G1387)</f>
        <v>0</v>
      </c>
      <c r="I1387" s="17" t="str">
        <f>IF(OR($L1387="Tor",$L1387="ET"),_xlfn.IFNA(IF(VLOOKUP($A1387,Spiele!$A$2:$C$16,3,FALSE)=$B1387,COUNTIFS($L$2:$L1387,"Tor",$B$2:$B1387,$B1387,$A$2:$A1387,$A1387)+COUNTIFS($L$2:$L1387,"ET",$B$2:$B1387,$B1387,$A$2:$A1387,$A1387)&amp;":"&amp;COUNTIFS($L$2:$L1387,"Tor",$B$2:$B1387,"&lt;&gt;"&amp;$B1387,$A$2:$A1387,$A1387)+COUNTIFS($L$2:$L1387,"ET",$B$2:$B1387,"&lt;&gt;"&amp;$B1387,$A$2:$A1387,$A1387),COUNTIFS($L$2:$L1387,"Tor",$B$2:$B1387,"&lt;&gt;"&amp;$B1387,$A$2:$A1387,$A1387)+COUNTIFS($L$2:$L1387,"ET",$B$2:$B1387,"&lt;&gt;"&amp;$B1387,$A$2:$A1387,$A1387)&amp;":"&amp;COUNTIFS($L$2:$L1387,"Tor",$B$2:$B1387,$B1387,$A$2:$A1387,$A1387)+COUNTIFS($L$2:$L1387,"ET",$B$2:$B1387,$B1387,$A$2:$A1387,$A1387)),""),"")</f>
        <v/>
      </c>
      <c r="J1387" s="18" t="str">
        <f>_xlfn.IFNA(IF(VLOOKUP($A1387,Spiele!$A$2:$D$16,3,FALSE)=$B1387,(COUNTIFS($L$1:$L1386,"Tor",$B$1:$B1386,$B1387,$A$1:$A1386,$A1387)+COUNTIFS($L$1:$L1386,"ET",$B$1:$B1386,$B1387,$A$1:$A1386,$A1387))-(COUNTIFS($L$1:$L1386,"Tor",$B$1:$B1386,"&lt;&gt;"&amp;$B1387,$A$1:$A1386,$A1387)+COUNTIFS($L$1:$L1386,"ET",$B$1:$B1386,"&lt;&gt;"&amp;$B1387,$A$1:$A1386,$A1387)),(COUNTIFS($L$1:$L1386,"Tor",$B$1:$B1386,$B1387,$A$1:$A1386,$A1387)+COUNTIFS($L$1:$L1386,"ET",$B$1:$B1386,$B1387,$A$1:$A1386,$A1387))-(COUNTIFS($L$1:$L1386,"Tor",$B$1:$B1386,"&lt;&gt;"&amp;$B1387,$A$1:$A1386,$A1387)+COUNTIFS($L$1:$L1386,"ET",$B$1:$B1386,"&lt;&gt;"&amp;$B1387,$A$1:$A1386,$A1387))),"")</f>
        <v/>
      </c>
      <c r="O1387" s="17"/>
      <c r="AC1387" s="14"/>
      <c r="AD1387" s="14"/>
      <c r="AE1387" s="18"/>
      <c r="AH1387" s="19">
        <f t="shared" si="86"/>
        <v>0</v>
      </c>
      <c r="AI1387" s="19">
        <f t="shared" si="87"/>
        <v>180</v>
      </c>
      <c r="AM1387" s="19">
        <f>IF(Abschlüsse[[#This Row],[Ergeb]]="ET","",SQRT(($AF1387-$AK1387)^2+($AG1387-$AL1387)^2))</f>
        <v>0</v>
      </c>
      <c r="AO1387" s="13"/>
      <c r="AP1387" s="13"/>
      <c r="AQ1387" s="19" t="str">
        <f t="shared" si="88"/>
        <v/>
      </c>
      <c r="AU1387" s="19" t="str">
        <f t="shared" si="89"/>
        <v/>
      </c>
    </row>
    <row r="1388" spans="3:58" ht="25.05" customHeight="1">
      <c r="C1388" s="17" t="str">
        <f>IF($A1388="","",IF(VLOOKUP($A1388,Spiele!$A$2:$D$16,3,FALSE)=$B1388,"H","G"))</f>
        <v/>
      </c>
      <c r="D1388" s="17" t="str">
        <f>IF($B1388="","",IF(VLOOKUP($A1388,Spiele!$A$2:$F$16,3,FALSE)=$B1388,VLOOKUP($A1388,Spiele!$A$2:$F$16,4,FALSE),VLOOKUP($A1388,Spiele!$A$2:$F$16,3,FALSE)))</f>
        <v/>
      </c>
      <c r="E1388" s="18">
        <f>IF(Abschlüsse[[#This Row],[Ergeb]]="ET",0,COUNTIFS($A$2:$A1388,$A1388,$B$2:$B1388,$B1388,$L$2:$L1388,"&lt;&gt;ET"))</f>
        <v>0</v>
      </c>
      <c r="F1388" s="11"/>
      <c r="G1388" s="12"/>
      <c r="H1388" s="18">
        <f>COUNTIFS('Rote Karten'!$A$2:$A$4,$A1388,'Rote Karten'!$D$2:$D$4,"&lt;&gt;"&amp;$B1388,'Rote Karten'!$B$2:$B$4,"&lt;"&amp;$F1388,'Rote Karten'!$C$2:$C$4,"&lt;="&amp;$G1388)-COUNTIFS('Rote Karten'!$A$2:$A$4,$A1388,'Rote Karten'!$D$2:$D$4,$B1388,'Rote Karten'!$B$2:$B$4,"&lt;"&amp;$F1388,'Rote Karten'!$C$2:$C$4,"&lt;="&amp;$G1388)</f>
        <v>0</v>
      </c>
      <c r="I1388" s="17" t="str">
        <f>IF(OR($L1388="Tor",$L1388="ET"),_xlfn.IFNA(IF(VLOOKUP($A1388,Spiele!$A$2:$C$16,3,FALSE)=$B1388,COUNTIFS($L$2:$L1388,"Tor",$B$2:$B1388,$B1388,$A$2:$A1388,$A1388)+COUNTIFS($L$2:$L1388,"ET",$B$2:$B1388,$B1388,$A$2:$A1388,$A1388)&amp;":"&amp;COUNTIFS($L$2:$L1388,"Tor",$B$2:$B1388,"&lt;&gt;"&amp;$B1388,$A$2:$A1388,$A1388)+COUNTIFS($L$2:$L1388,"ET",$B$2:$B1388,"&lt;&gt;"&amp;$B1388,$A$2:$A1388,$A1388),COUNTIFS($L$2:$L1388,"Tor",$B$2:$B1388,"&lt;&gt;"&amp;$B1388,$A$2:$A1388,$A1388)+COUNTIFS($L$2:$L1388,"ET",$B$2:$B1388,"&lt;&gt;"&amp;$B1388,$A$2:$A1388,$A1388)&amp;":"&amp;COUNTIFS($L$2:$L1388,"Tor",$B$2:$B1388,$B1388,$A$2:$A1388,$A1388)+COUNTIFS($L$2:$L1388,"ET",$B$2:$B1388,$B1388,$A$2:$A1388,$A1388)),""),"")</f>
        <v/>
      </c>
      <c r="J1388" s="18" t="str">
        <f>_xlfn.IFNA(IF(VLOOKUP($A1388,Spiele!$A$2:$D$16,3,FALSE)=$B1388,(COUNTIFS($L$1:$L1387,"Tor",$B$1:$B1387,$B1388,$A$1:$A1387,$A1388)+COUNTIFS($L$1:$L1387,"ET",$B$1:$B1387,$B1388,$A$1:$A1387,$A1388))-(COUNTIFS($L$1:$L1387,"Tor",$B$1:$B1387,"&lt;&gt;"&amp;$B1388,$A$1:$A1387,$A1388)+COUNTIFS($L$1:$L1387,"ET",$B$1:$B1387,"&lt;&gt;"&amp;$B1388,$A$1:$A1387,$A1388)),(COUNTIFS($L$1:$L1387,"Tor",$B$1:$B1387,$B1388,$A$1:$A1387,$A1388)+COUNTIFS($L$1:$L1387,"ET",$B$1:$B1387,$B1388,$A$1:$A1387,$A1388))-(COUNTIFS($L$1:$L1387,"Tor",$B$1:$B1387,"&lt;&gt;"&amp;$B1388,$A$1:$A1387,$A1388)+COUNTIFS($L$1:$L1387,"ET",$B$1:$B1387,"&lt;&gt;"&amp;$B1388,$A$1:$A1387,$A1388))),"")</f>
        <v/>
      </c>
      <c r="L1388" s="18"/>
      <c r="M1388" s="3"/>
      <c r="O1388" s="17"/>
      <c r="AA1388" s="22"/>
      <c r="AB1388" s="18"/>
      <c r="AC1388" s="14"/>
      <c r="AD1388" s="14"/>
      <c r="AE1388" s="18"/>
      <c r="AH1388" s="19">
        <f t="shared" si="86"/>
        <v>0</v>
      </c>
      <c r="AI1388" s="19">
        <f t="shared" si="87"/>
        <v>180</v>
      </c>
      <c r="AJ1388" s="3"/>
      <c r="AM1388" s="19">
        <f>IF(Abschlüsse[[#This Row],[Ergeb]]="ET","",SQRT(($AF1388-$AK1388)^2+($AG1388-$AL1388)^2))</f>
        <v>0</v>
      </c>
      <c r="AO1388" s="13"/>
      <c r="AP1388" s="13"/>
      <c r="AQ1388" s="19" t="str">
        <f t="shared" si="88"/>
        <v/>
      </c>
      <c r="AU1388" s="19" t="str">
        <f t="shared" si="89"/>
        <v/>
      </c>
    </row>
    <row r="1389" spans="3:58" ht="25.05" customHeight="1">
      <c r="C1389" s="17" t="str">
        <f>IF($A1389="","",IF(VLOOKUP($A1389,Spiele!$A$2:$D$16,3,FALSE)=$B1389,"H","G"))</f>
        <v/>
      </c>
      <c r="D1389" s="17" t="str">
        <f>IF($B1389="","",IF(VLOOKUP($A1389,Spiele!$A$2:$F$16,3,FALSE)=$B1389,VLOOKUP($A1389,Spiele!$A$2:$F$16,4,FALSE),VLOOKUP($A1389,Spiele!$A$2:$F$16,3,FALSE)))</f>
        <v/>
      </c>
      <c r="E1389" s="18">
        <f>IF(Abschlüsse[[#This Row],[Ergeb]]="ET",0,COUNTIFS($A$2:$A1389,$A1389,$B$2:$B1389,$B1389,$L$2:$L1389,"&lt;&gt;ET"))</f>
        <v>0</v>
      </c>
      <c r="F1389" s="11"/>
      <c r="G1389" s="12"/>
      <c r="H1389" s="18">
        <f>COUNTIFS('Rote Karten'!$A$2:$A$4,$A1389,'Rote Karten'!$D$2:$D$4,"&lt;&gt;"&amp;$B1389,'Rote Karten'!$B$2:$B$4,"&lt;"&amp;$F1389,'Rote Karten'!$C$2:$C$4,"&lt;="&amp;$G1389)-COUNTIFS('Rote Karten'!$A$2:$A$4,$A1389,'Rote Karten'!$D$2:$D$4,$B1389,'Rote Karten'!$B$2:$B$4,"&lt;"&amp;$F1389,'Rote Karten'!$C$2:$C$4,"&lt;="&amp;$G1389)</f>
        <v>0</v>
      </c>
      <c r="I1389" s="17" t="str">
        <f>IF(OR($L1389="Tor",$L1389="ET"),_xlfn.IFNA(IF(VLOOKUP($A1389,Spiele!$A$2:$C$16,3,FALSE)=$B1389,COUNTIFS($L$2:$L1389,"Tor",$B$2:$B1389,$B1389,$A$2:$A1389,$A1389)+COUNTIFS($L$2:$L1389,"ET",$B$2:$B1389,$B1389,$A$2:$A1389,$A1389)&amp;":"&amp;COUNTIFS($L$2:$L1389,"Tor",$B$2:$B1389,"&lt;&gt;"&amp;$B1389,$A$2:$A1389,$A1389)+COUNTIFS($L$2:$L1389,"ET",$B$2:$B1389,"&lt;&gt;"&amp;$B1389,$A$2:$A1389,$A1389),COUNTIFS($L$2:$L1389,"Tor",$B$2:$B1389,"&lt;&gt;"&amp;$B1389,$A$2:$A1389,$A1389)+COUNTIFS($L$2:$L1389,"ET",$B$2:$B1389,"&lt;&gt;"&amp;$B1389,$A$2:$A1389,$A1389)&amp;":"&amp;COUNTIFS($L$2:$L1389,"Tor",$B$2:$B1389,$B1389,$A$2:$A1389,$A1389)+COUNTIFS($L$2:$L1389,"ET",$B$2:$B1389,$B1389,$A$2:$A1389,$A1389)),""),"")</f>
        <v/>
      </c>
      <c r="J1389" s="18" t="str">
        <f>_xlfn.IFNA(IF(VLOOKUP($A1389,Spiele!$A$2:$D$16,3,FALSE)=$B1389,(COUNTIFS($L$1:$L1388,"Tor",$B$1:$B1388,$B1389,$A$1:$A1388,$A1389)+COUNTIFS($L$1:$L1388,"ET",$B$1:$B1388,$B1389,$A$1:$A1388,$A1389))-(COUNTIFS($L$1:$L1388,"Tor",$B$1:$B1388,"&lt;&gt;"&amp;$B1389,$A$1:$A1388,$A1389)+COUNTIFS($L$1:$L1388,"ET",$B$1:$B1388,"&lt;&gt;"&amp;$B1389,$A$1:$A1388,$A1389)),(COUNTIFS($L$1:$L1388,"Tor",$B$1:$B1388,$B1389,$A$1:$A1388,$A1389)+COUNTIFS($L$1:$L1388,"ET",$B$1:$B1388,$B1389,$A$1:$A1388,$A1389))-(COUNTIFS($L$1:$L1388,"Tor",$B$1:$B1388,"&lt;&gt;"&amp;$B1389,$A$1:$A1388,$A1389)+COUNTIFS($L$1:$L1388,"ET",$B$1:$B1388,"&lt;&gt;"&amp;$B1389,$A$1:$A1388,$A1389))),"")</f>
        <v/>
      </c>
      <c r="O1389" s="17"/>
      <c r="AC1389" s="14"/>
      <c r="AD1389" s="14"/>
      <c r="AE1389" s="18"/>
      <c r="AH1389" s="19">
        <f t="shared" si="86"/>
        <v>0</v>
      </c>
      <c r="AI1389" s="19">
        <f t="shared" si="87"/>
        <v>180</v>
      </c>
      <c r="AM1389" s="19">
        <f>IF(Abschlüsse[[#This Row],[Ergeb]]="ET","",SQRT(($AF1389-$AK1389)^2+($AG1389-$AL1389)^2))</f>
        <v>0</v>
      </c>
      <c r="AO1389" s="13"/>
      <c r="AP1389" s="13"/>
      <c r="AQ1389" s="19" t="str">
        <f t="shared" si="88"/>
        <v/>
      </c>
      <c r="AU1389" s="19" t="str">
        <f t="shared" si="89"/>
        <v/>
      </c>
    </row>
    <row r="1390" spans="3:58" ht="25.05" customHeight="1">
      <c r="C1390" s="17" t="str">
        <f>IF($A1390="","",IF(VLOOKUP($A1390,Spiele!$A$2:$D$16,3,FALSE)=$B1390,"H","G"))</f>
        <v/>
      </c>
      <c r="D1390" s="17" t="str">
        <f>IF($B1390="","",IF(VLOOKUP($A1390,Spiele!$A$2:$F$16,3,FALSE)=$B1390,VLOOKUP($A1390,Spiele!$A$2:$F$16,4,FALSE),VLOOKUP($A1390,Spiele!$A$2:$F$16,3,FALSE)))</f>
        <v/>
      </c>
      <c r="E1390" s="18">
        <f>IF(Abschlüsse[[#This Row],[Ergeb]]="ET",0,COUNTIFS($A$2:$A1390,$A1390,$B$2:$B1390,$B1390,$L$2:$L1390,"&lt;&gt;ET"))</f>
        <v>0</v>
      </c>
      <c r="F1390" s="11"/>
      <c r="G1390" s="12"/>
      <c r="H1390" s="18">
        <f>COUNTIFS('Rote Karten'!$A$2:$A$4,$A1390,'Rote Karten'!$D$2:$D$4,"&lt;&gt;"&amp;$B1390,'Rote Karten'!$B$2:$B$4,"&lt;"&amp;$F1390,'Rote Karten'!$C$2:$C$4,"&lt;="&amp;$G1390)-COUNTIFS('Rote Karten'!$A$2:$A$4,$A1390,'Rote Karten'!$D$2:$D$4,$B1390,'Rote Karten'!$B$2:$B$4,"&lt;"&amp;$F1390,'Rote Karten'!$C$2:$C$4,"&lt;="&amp;$G1390)</f>
        <v>0</v>
      </c>
      <c r="I1390" s="17" t="str">
        <f>IF(OR($L1390="Tor",$L1390="ET"),_xlfn.IFNA(IF(VLOOKUP($A1390,Spiele!$A$2:$C$16,3,FALSE)=$B1390,COUNTIFS($L$2:$L1390,"Tor",$B$2:$B1390,$B1390,$A$2:$A1390,$A1390)+COUNTIFS($L$2:$L1390,"ET",$B$2:$B1390,$B1390,$A$2:$A1390,$A1390)&amp;":"&amp;COUNTIFS($L$2:$L1390,"Tor",$B$2:$B1390,"&lt;&gt;"&amp;$B1390,$A$2:$A1390,$A1390)+COUNTIFS($L$2:$L1390,"ET",$B$2:$B1390,"&lt;&gt;"&amp;$B1390,$A$2:$A1390,$A1390),COUNTIFS($L$2:$L1390,"Tor",$B$2:$B1390,"&lt;&gt;"&amp;$B1390,$A$2:$A1390,$A1390)+COUNTIFS($L$2:$L1390,"ET",$B$2:$B1390,"&lt;&gt;"&amp;$B1390,$A$2:$A1390,$A1390)&amp;":"&amp;COUNTIFS($L$2:$L1390,"Tor",$B$2:$B1390,$B1390,$A$2:$A1390,$A1390)+COUNTIFS($L$2:$L1390,"ET",$B$2:$B1390,$B1390,$A$2:$A1390,$A1390)),""),"")</f>
        <v/>
      </c>
      <c r="J1390" s="18" t="str">
        <f>_xlfn.IFNA(IF(VLOOKUP($A1390,Spiele!$A$2:$D$16,3,FALSE)=$B1390,(COUNTIFS($L$1:$L1389,"Tor",$B$1:$B1389,$B1390,$A$1:$A1389,$A1390)+COUNTIFS($L$1:$L1389,"ET",$B$1:$B1389,$B1390,$A$1:$A1389,$A1390))-(COUNTIFS($L$1:$L1389,"Tor",$B$1:$B1389,"&lt;&gt;"&amp;$B1390,$A$1:$A1389,$A1390)+COUNTIFS($L$1:$L1389,"ET",$B$1:$B1389,"&lt;&gt;"&amp;$B1390,$A$1:$A1389,$A1390)),(COUNTIFS($L$1:$L1389,"Tor",$B$1:$B1389,$B1390,$A$1:$A1389,$A1390)+COUNTIFS($L$1:$L1389,"ET",$B$1:$B1389,$B1390,$A$1:$A1389,$A1390))-(COUNTIFS($L$1:$L1389,"Tor",$B$1:$B1389,"&lt;&gt;"&amp;$B1390,$A$1:$A1389,$A1390)+COUNTIFS($L$1:$L1389,"ET",$B$1:$B1389,"&lt;&gt;"&amp;$B1390,$A$1:$A1389,$A1390))),"")</f>
        <v/>
      </c>
      <c r="O1390" s="17"/>
      <c r="AC1390" s="14"/>
      <c r="AD1390" s="14"/>
      <c r="AE1390" s="18"/>
      <c r="AH1390" s="19">
        <f t="shared" si="86"/>
        <v>0</v>
      </c>
      <c r="AI1390" s="19">
        <f t="shared" si="87"/>
        <v>180</v>
      </c>
      <c r="AM1390" s="19">
        <f>IF(Abschlüsse[[#This Row],[Ergeb]]="ET","",SQRT(($AF1390-$AK1390)^2+($AG1390-$AL1390)^2))</f>
        <v>0</v>
      </c>
      <c r="AO1390" s="13"/>
      <c r="AP1390" s="13"/>
      <c r="AQ1390" s="19" t="str">
        <f t="shared" si="88"/>
        <v/>
      </c>
      <c r="AU1390" s="19" t="str">
        <f t="shared" si="89"/>
        <v/>
      </c>
    </row>
    <row r="1391" spans="3:58" ht="25.05" customHeight="1">
      <c r="C1391" s="17" t="str">
        <f>IF($A1391="","",IF(VLOOKUP($A1391,Spiele!$A$2:$D$16,3,FALSE)=$B1391,"H","G"))</f>
        <v/>
      </c>
      <c r="D1391" s="17" t="str">
        <f>IF($B1391="","",IF(VLOOKUP($A1391,Spiele!$A$2:$F$16,3,FALSE)=$B1391,VLOOKUP($A1391,Spiele!$A$2:$F$16,4,FALSE),VLOOKUP($A1391,Spiele!$A$2:$F$16,3,FALSE)))</f>
        <v/>
      </c>
      <c r="E1391" s="18">
        <f>IF(Abschlüsse[[#This Row],[Ergeb]]="ET",0,COUNTIFS($A$2:$A1391,$A1391,$B$2:$B1391,$B1391,$L$2:$L1391,"&lt;&gt;ET"))</f>
        <v>0</v>
      </c>
      <c r="F1391" s="11"/>
      <c r="G1391" s="12"/>
      <c r="H1391" s="18">
        <f>COUNTIFS('Rote Karten'!$A$2:$A$4,$A1391,'Rote Karten'!$D$2:$D$4,"&lt;&gt;"&amp;$B1391,'Rote Karten'!$B$2:$B$4,"&lt;"&amp;$F1391,'Rote Karten'!$C$2:$C$4,"&lt;="&amp;$G1391)-COUNTIFS('Rote Karten'!$A$2:$A$4,$A1391,'Rote Karten'!$D$2:$D$4,$B1391,'Rote Karten'!$B$2:$B$4,"&lt;"&amp;$F1391,'Rote Karten'!$C$2:$C$4,"&lt;="&amp;$G1391)</f>
        <v>0</v>
      </c>
      <c r="I1391" s="17" t="str">
        <f>IF(OR($L1391="Tor",$L1391="ET"),_xlfn.IFNA(IF(VLOOKUP($A1391,Spiele!$A$2:$C$16,3,FALSE)=$B1391,COUNTIFS($L$2:$L1391,"Tor",$B$2:$B1391,$B1391,$A$2:$A1391,$A1391)+COUNTIFS($L$2:$L1391,"ET",$B$2:$B1391,$B1391,$A$2:$A1391,$A1391)&amp;":"&amp;COUNTIFS($L$2:$L1391,"Tor",$B$2:$B1391,"&lt;&gt;"&amp;$B1391,$A$2:$A1391,$A1391)+COUNTIFS($L$2:$L1391,"ET",$B$2:$B1391,"&lt;&gt;"&amp;$B1391,$A$2:$A1391,$A1391),COUNTIFS($L$2:$L1391,"Tor",$B$2:$B1391,"&lt;&gt;"&amp;$B1391,$A$2:$A1391,$A1391)+COUNTIFS($L$2:$L1391,"ET",$B$2:$B1391,"&lt;&gt;"&amp;$B1391,$A$2:$A1391,$A1391)&amp;":"&amp;COUNTIFS($L$2:$L1391,"Tor",$B$2:$B1391,$B1391,$A$2:$A1391,$A1391)+COUNTIFS($L$2:$L1391,"ET",$B$2:$B1391,$B1391,$A$2:$A1391,$A1391)),""),"")</f>
        <v/>
      </c>
      <c r="J1391" s="18" t="str">
        <f>_xlfn.IFNA(IF(VLOOKUP($A1391,Spiele!$A$2:$D$16,3,FALSE)=$B1391,(COUNTIFS($L$1:$L1390,"Tor",$B$1:$B1390,$B1391,$A$1:$A1390,$A1391)+COUNTIFS($L$1:$L1390,"ET",$B$1:$B1390,$B1391,$A$1:$A1390,$A1391))-(COUNTIFS($L$1:$L1390,"Tor",$B$1:$B1390,"&lt;&gt;"&amp;$B1391,$A$1:$A1390,$A1391)+COUNTIFS($L$1:$L1390,"ET",$B$1:$B1390,"&lt;&gt;"&amp;$B1391,$A$1:$A1390,$A1391)),(COUNTIFS($L$1:$L1390,"Tor",$B$1:$B1390,$B1391,$A$1:$A1390,$A1391)+COUNTIFS($L$1:$L1390,"ET",$B$1:$B1390,$B1391,$A$1:$A1390,$A1391))-(COUNTIFS($L$1:$L1390,"Tor",$B$1:$B1390,"&lt;&gt;"&amp;$B1391,$A$1:$A1390,$A1391)+COUNTIFS($L$1:$L1390,"ET",$B$1:$B1390,"&lt;&gt;"&amp;$B1391,$A$1:$A1390,$A1391))),"")</f>
        <v/>
      </c>
      <c r="O1391" s="17"/>
      <c r="AC1391" s="14"/>
      <c r="AD1391" s="14"/>
      <c r="AE1391" s="18"/>
      <c r="AH1391" s="19">
        <f t="shared" si="86"/>
        <v>0</v>
      </c>
      <c r="AI1391" s="19">
        <f t="shared" si="87"/>
        <v>180</v>
      </c>
      <c r="AM1391" s="19">
        <f>IF(Abschlüsse[[#This Row],[Ergeb]]="ET","",SQRT(($AF1391-$AK1391)^2+($AG1391-$AL1391)^2))</f>
        <v>0</v>
      </c>
      <c r="AO1391" s="13"/>
      <c r="AP1391" s="13"/>
      <c r="AQ1391" s="19" t="str">
        <f t="shared" si="88"/>
        <v/>
      </c>
      <c r="AU1391" s="19" t="str">
        <f t="shared" si="89"/>
        <v/>
      </c>
    </row>
    <row r="1392" spans="3:58" ht="25.05" customHeight="1">
      <c r="C1392" s="17" t="str">
        <f>IF($A1392="","",IF(VLOOKUP($A1392,Spiele!$A$2:$D$16,3,FALSE)=$B1392,"H","G"))</f>
        <v/>
      </c>
      <c r="D1392" s="17" t="str">
        <f>IF($B1392="","",IF(VLOOKUP($A1392,Spiele!$A$2:$F$16,3,FALSE)=$B1392,VLOOKUP($A1392,Spiele!$A$2:$F$16,4,FALSE),VLOOKUP($A1392,Spiele!$A$2:$F$16,3,FALSE)))</f>
        <v/>
      </c>
      <c r="E1392" s="18">
        <f>IF(Abschlüsse[[#This Row],[Ergeb]]="ET",0,COUNTIFS($A$2:$A1392,$A1392,$B$2:$B1392,$B1392,$L$2:$L1392,"&lt;&gt;ET"))</f>
        <v>0</v>
      </c>
      <c r="F1392" s="11"/>
      <c r="G1392" s="12"/>
      <c r="H1392" s="18">
        <f>COUNTIFS('Rote Karten'!$A$2:$A$4,$A1392,'Rote Karten'!$D$2:$D$4,"&lt;&gt;"&amp;$B1392,'Rote Karten'!$B$2:$B$4,"&lt;"&amp;$F1392,'Rote Karten'!$C$2:$C$4,"&lt;="&amp;$G1392)-COUNTIFS('Rote Karten'!$A$2:$A$4,$A1392,'Rote Karten'!$D$2:$D$4,$B1392,'Rote Karten'!$B$2:$B$4,"&lt;"&amp;$F1392,'Rote Karten'!$C$2:$C$4,"&lt;="&amp;$G1392)</f>
        <v>0</v>
      </c>
      <c r="I1392" s="17" t="str">
        <f>IF(OR($L1392="Tor",$L1392="ET"),_xlfn.IFNA(IF(VLOOKUP($A1392,Spiele!$A$2:$C$16,3,FALSE)=$B1392,COUNTIFS($L$2:$L1392,"Tor",$B$2:$B1392,$B1392,$A$2:$A1392,$A1392)+COUNTIFS($L$2:$L1392,"ET",$B$2:$B1392,$B1392,$A$2:$A1392,$A1392)&amp;":"&amp;COUNTIFS($L$2:$L1392,"Tor",$B$2:$B1392,"&lt;&gt;"&amp;$B1392,$A$2:$A1392,$A1392)+COUNTIFS($L$2:$L1392,"ET",$B$2:$B1392,"&lt;&gt;"&amp;$B1392,$A$2:$A1392,$A1392),COUNTIFS($L$2:$L1392,"Tor",$B$2:$B1392,"&lt;&gt;"&amp;$B1392,$A$2:$A1392,$A1392)+COUNTIFS($L$2:$L1392,"ET",$B$2:$B1392,"&lt;&gt;"&amp;$B1392,$A$2:$A1392,$A1392)&amp;":"&amp;COUNTIFS($L$2:$L1392,"Tor",$B$2:$B1392,$B1392,$A$2:$A1392,$A1392)+COUNTIFS($L$2:$L1392,"ET",$B$2:$B1392,$B1392,$A$2:$A1392,$A1392)),""),"")</f>
        <v/>
      </c>
      <c r="J1392" s="18" t="str">
        <f>_xlfn.IFNA(IF(VLOOKUP($A1392,Spiele!$A$2:$D$16,3,FALSE)=$B1392,(COUNTIFS($L$1:$L1391,"Tor",$B$1:$B1391,$B1392,$A$1:$A1391,$A1392)+COUNTIFS($L$1:$L1391,"ET",$B$1:$B1391,$B1392,$A$1:$A1391,$A1392))-(COUNTIFS($L$1:$L1391,"Tor",$B$1:$B1391,"&lt;&gt;"&amp;$B1392,$A$1:$A1391,$A1392)+COUNTIFS($L$1:$L1391,"ET",$B$1:$B1391,"&lt;&gt;"&amp;$B1392,$A$1:$A1391,$A1392)),(COUNTIFS($L$1:$L1391,"Tor",$B$1:$B1391,$B1392,$A$1:$A1391,$A1392)+COUNTIFS($L$1:$L1391,"ET",$B$1:$B1391,$B1392,$A$1:$A1391,$A1392))-(COUNTIFS($L$1:$L1391,"Tor",$B$1:$B1391,"&lt;&gt;"&amp;$B1392,$A$1:$A1391,$A1392)+COUNTIFS($L$1:$L1391,"ET",$B$1:$B1391,"&lt;&gt;"&amp;$B1392,$A$1:$A1391,$A1392))),"")</f>
        <v/>
      </c>
      <c r="O1392" s="17"/>
      <c r="AC1392" s="14"/>
      <c r="AD1392" s="14"/>
      <c r="AE1392" s="18"/>
      <c r="AH1392" s="19">
        <f t="shared" si="86"/>
        <v>0</v>
      </c>
      <c r="AI1392" s="19">
        <f t="shared" si="87"/>
        <v>180</v>
      </c>
      <c r="AM1392" s="19">
        <f>IF(Abschlüsse[[#This Row],[Ergeb]]="ET","",SQRT(($AF1392-$AK1392)^2+($AG1392-$AL1392)^2))</f>
        <v>0</v>
      </c>
      <c r="AO1392" s="13"/>
      <c r="AP1392" s="13"/>
      <c r="AQ1392" s="19" t="str">
        <f t="shared" si="88"/>
        <v/>
      </c>
      <c r="AU1392" s="19" t="str">
        <f t="shared" si="89"/>
        <v/>
      </c>
    </row>
    <row r="1393" spans="3:47" ht="25.05" customHeight="1">
      <c r="C1393" s="17" t="str">
        <f>IF($A1393="","",IF(VLOOKUP($A1393,Spiele!$A$2:$D$16,3,FALSE)=$B1393,"H","G"))</f>
        <v/>
      </c>
      <c r="D1393" s="17" t="str">
        <f>IF($B1393="","",IF(VLOOKUP($A1393,Spiele!$A$2:$F$16,3,FALSE)=$B1393,VLOOKUP($A1393,Spiele!$A$2:$F$16,4,FALSE),VLOOKUP($A1393,Spiele!$A$2:$F$16,3,FALSE)))</f>
        <v/>
      </c>
      <c r="E1393" s="18">
        <f>IF(Abschlüsse[[#This Row],[Ergeb]]="ET",0,COUNTIFS($A$2:$A1393,$A1393,$B$2:$B1393,$B1393,$L$2:$L1393,"&lt;&gt;ET"))</f>
        <v>0</v>
      </c>
      <c r="F1393" s="11"/>
      <c r="G1393" s="12"/>
      <c r="H1393" s="18">
        <f>COUNTIFS('Rote Karten'!$A$2:$A$4,$A1393,'Rote Karten'!$D$2:$D$4,"&lt;&gt;"&amp;$B1393,'Rote Karten'!$B$2:$B$4,"&lt;"&amp;$F1393,'Rote Karten'!$C$2:$C$4,"&lt;="&amp;$G1393)-COUNTIFS('Rote Karten'!$A$2:$A$4,$A1393,'Rote Karten'!$D$2:$D$4,$B1393,'Rote Karten'!$B$2:$B$4,"&lt;"&amp;$F1393,'Rote Karten'!$C$2:$C$4,"&lt;="&amp;$G1393)</f>
        <v>0</v>
      </c>
      <c r="I1393" s="17" t="str">
        <f>IF(OR($L1393="Tor",$L1393="ET"),_xlfn.IFNA(IF(VLOOKUP($A1393,Spiele!$A$2:$C$16,3,FALSE)=$B1393,COUNTIFS($L$2:$L1393,"Tor",$B$2:$B1393,$B1393,$A$2:$A1393,$A1393)+COUNTIFS($L$2:$L1393,"ET",$B$2:$B1393,$B1393,$A$2:$A1393,$A1393)&amp;":"&amp;COUNTIFS($L$2:$L1393,"Tor",$B$2:$B1393,"&lt;&gt;"&amp;$B1393,$A$2:$A1393,$A1393)+COUNTIFS($L$2:$L1393,"ET",$B$2:$B1393,"&lt;&gt;"&amp;$B1393,$A$2:$A1393,$A1393),COUNTIFS($L$2:$L1393,"Tor",$B$2:$B1393,"&lt;&gt;"&amp;$B1393,$A$2:$A1393,$A1393)+COUNTIFS($L$2:$L1393,"ET",$B$2:$B1393,"&lt;&gt;"&amp;$B1393,$A$2:$A1393,$A1393)&amp;":"&amp;COUNTIFS($L$2:$L1393,"Tor",$B$2:$B1393,$B1393,$A$2:$A1393,$A1393)+COUNTIFS($L$2:$L1393,"ET",$B$2:$B1393,$B1393,$A$2:$A1393,$A1393)),""),"")</f>
        <v/>
      </c>
      <c r="J1393" s="18" t="str">
        <f>_xlfn.IFNA(IF(VLOOKUP($A1393,Spiele!$A$2:$D$16,3,FALSE)=$B1393,(COUNTIFS($L$1:$L1392,"Tor",$B$1:$B1392,$B1393,$A$1:$A1392,$A1393)+COUNTIFS($L$1:$L1392,"ET",$B$1:$B1392,$B1393,$A$1:$A1392,$A1393))-(COUNTIFS($L$1:$L1392,"Tor",$B$1:$B1392,"&lt;&gt;"&amp;$B1393,$A$1:$A1392,$A1393)+COUNTIFS($L$1:$L1392,"ET",$B$1:$B1392,"&lt;&gt;"&amp;$B1393,$A$1:$A1392,$A1393)),(COUNTIFS($L$1:$L1392,"Tor",$B$1:$B1392,$B1393,$A$1:$A1392,$A1393)+COUNTIFS($L$1:$L1392,"ET",$B$1:$B1392,$B1393,$A$1:$A1392,$A1393))-(COUNTIFS($L$1:$L1392,"Tor",$B$1:$B1392,"&lt;&gt;"&amp;$B1393,$A$1:$A1392,$A1393)+COUNTIFS($L$1:$L1392,"ET",$B$1:$B1392,"&lt;&gt;"&amp;$B1393,$A$1:$A1392,$A1393))),"")</f>
        <v/>
      </c>
      <c r="O1393" s="17"/>
      <c r="AC1393" s="14"/>
      <c r="AD1393" s="14"/>
      <c r="AE1393" s="18"/>
      <c r="AH1393" s="19">
        <f t="shared" si="86"/>
        <v>0</v>
      </c>
      <c r="AI1393" s="19">
        <f t="shared" si="87"/>
        <v>180</v>
      </c>
      <c r="AM1393" s="19">
        <f>IF(Abschlüsse[[#This Row],[Ergeb]]="ET","",SQRT(($AF1393-$AK1393)^2+($AG1393-$AL1393)^2))</f>
        <v>0</v>
      </c>
      <c r="AO1393" s="13"/>
      <c r="AP1393" s="13"/>
      <c r="AQ1393" s="19" t="str">
        <f t="shared" si="88"/>
        <v/>
      </c>
      <c r="AU1393" s="19" t="str">
        <f t="shared" si="89"/>
        <v/>
      </c>
    </row>
    <row r="1394" spans="3:47" ht="25.05" customHeight="1">
      <c r="C1394" s="17" t="str">
        <f>IF($A1394="","",IF(VLOOKUP($A1394,Spiele!$A$2:$D$16,3,FALSE)=$B1394,"H","G"))</f>
        <v/>
      </c>
      <c r="D1394" s="17" t="str">
        <f>IF($B1394="","",IF(VLOOKUP($A1394,Spiele!$A$2:$F$16,3,FALSE)=$B1394,VLOOKUP($A1394,Spiele!$A$2:$F$16,4,FALSE),VLOOKUP($A1394,Spiele!$A$2:$F$16,3,FALSE)))</f>
        <v/>
      </c>
      <c r="E1394" s="18">
        <f>IF(Abschlüsse[[#This Row],[Ergeb]]="ET",0,COUNTIFS($A$2:$A1394,$A1394,$B$2:$B1394,$B1394,$L$2:$L1394,"&lt;&gt;ET"))</f>
        <v>0</v>
      </c>
      <c r="F1394" s="11"/>
      <c r="G1394" s="12"/>
      <c r="H1394" s="18">
        <f>COUNTIFS('Rote Karten'!$A$2:$A$4,$A1394,'Rote Karten'!$D$2:$D$4,"&lt;&gt;"&amp;$B1394,'Rote Karten'!$B$2:$B$4,"&lt;"&amp;$F1394,'Rote Karten'!$C$2:$C$4,"&lt;="&amp;$G1394)-COUNTIFS('Rote Karten'!$A$2:$A$4,$A1394,'Rote Karten'!$D$2:$D$4,$B1394,'Rote Karten'!$B$2:$B$4,"&lt;"&amp;$F1394,'Rote Karten'!$C$2:$C$4,"&lt;="&amp;$G1394)</f>
        <v>0</v>
      </c>
      <c r="I1394" s="17" t="str">
        <f>IF(OR($L1394="Tor",$L1394="ET"),_xlfn.IFNA(IF(VLOOKUP($A1394,Spiele!$A$2:$C$16,3,FALSE)=$B1394,COUNTIFS($L$2:$L1394,"Tor",$B$2:$B1394,$B1394,$A$2:$A1394,$A1394)+COUNTIFS($L$2:$L1394,"ET",$B$2:$B1394,$B1394,$A$2:$A1394,$A1394)&amp;":"&amp;COUNTIFS($L$2:$L1394,"Tor",$B$2:$B1394,"&lt;&gt;"&amp;$B1394,$A$2:$A1394,$A1394)+COUNTIFS($L$2:$L1394,"ET",$B$2:$B1394,"&lt;&gt;"&amp;$B1394,$A$2:$A1394,$A1394),COUNTIFS($L$2:$L1394,"Tor",$B$2:$B1394,"&lt;&gt;"&amp;$B1394,$A$2:$A1394,$A1394)+COUNTIFS($L$2:$L1394,"ET",$B$2:$B1394,"&lt;&gt;"&amp;$B1394,$A$2:$A1394,$A1394)&amp;":"&amp;COUNTIFS($L$2:$L1394,"Tor",$B$2:$B1394,$B1394,$A$2:$A1394,$A1394)+COUNTIFS($L$2:$L1394,"ET",$B$2:$B1394,$B1394,$A$2:$A1394,$A1394)),""),"")</f>
        <v/>
      </c>
      <c r="J1394" s="18" t="str">
        <f>_xlfn.IFNA(IF(VLOOKUP($A1394,Spiele!$A$2:$D$16,3,FALSE)=$B1394,(COUNTIFS($L$1:$L1393,"Tor",$B$1:$B1393,$B1394,$A$1:$A1393,$A1394)+COUNTIFS($L$1:$L1393,"ET",$B$1:$B1393,$B1394,$A$1:$A1393,$A1394))-(COUNTIFS($L$1:$L1393,"Tor",$B$1:$B1393,"&lt;&gt;"&amp;$B1394,$A$1:$A1393,$A1394)+COUNTIFS($L$1:$L1393,"ET",$B$1:$B1393,"&lt;&gt;"&amp;$B1394,$A$1:$A1393,$A1394)),(COUNTIFS($L$1:$L1393,"Tor",$B$1:$B1393,$B1394,$A$1:$A1393,$A1394)+COUNTIFS($L$1:$L1393,"ET",$B$1:$B1393,$B1394,$A$1:$A1393,$A1394))-(COUNTIFS($L$1:$L1393,"Tor",$B$1:$B1393,"&lt;&gt;"&amp;$B1394,$A$1:$A1393,$A1394)+COUNTIFS($L$1:$L1393,"ET",$B$1:$B1393,"&lt;&gt;"&amp;$B1394,$A$1:$A1393,$A1394))),"")</f>
        <v/>
      </c>
      <c r="O1394" s="17"/>
      <c r="AC1394" s="14"/>
      <c r="AD1394" s="14"/>
      <c r="AE1394" s="18"/>
      <c r="AH1394" s="19">
        <f t="shared" si="86"/>
        <v>0</v>
      </c>
      <c r="AI1394" s="19">
        <f t="shared" si="87"/>
        <v>180</v>
      </c>
      <c r="AM1394" s="19">
        <f>IF(Abschlüsse[[#This Row],[Ergeb]]="ET","",SQRT(($AF1394-$AK1394)^2+($AG1394-$AL1394)^2))</f>
        <v>0</v>
      </c>
      <c r="AO1394" s="13"/>
      <c r="AP1394" s="13"/>
      <c r="AQ1394" s="19" t="str">
        <f t="shared" si="88"/>
        <v/>
      </c>
      <c r="AU1394" s="19" t="str">
        <f t="shared" si="89"/>
        <v/>
      </c>
    </row>
    <row r="1395" spans="3:47" ht="25.05" customHeight="1">
      <c r="C1395" s="17" t="str">
        <f>IF($A1395="","",IF(VLOOKUP($A1395,Spiele!$A$2:$D$16,3,FALSE)=$B1395,"H","G"))</f>
        <v/>
      </c>
      <c r="D1395" s="17" t="str">
        <f>IF($B1395="","",IF(VLOOKUP($A1395,Spiele!$A$2:$F$16,3,FALSE)=$B1395,VLOOKUP($A1395,Spiele!$A$2:$F$16,4,FALSE),VLOOKUP($A1395,Spiele!$A$2:$F$16,3,FALSE)))</f>
        <v/>
      </c>
      <c r="E1395" s="18">
        <f>IF(Abschlüsse[[#This Row],[Ergeb]]="ET",0,COUNTIFS($A$2:$A1395,$A1395,$B$2:$B1395,$B1395,$L$2:$L1395,"&lt;&gt;ET"))</f>
        <v>0</v>
      </c>
      <c r="F1395" s="11"/>
      <c r="G1395" s="12"/>
      <c r="H1395" s="18">
        <f>COUNTIFS('Rote Karten'!$A$2:$A$4,$A1395,'Rote Karten'!$D$2:$D$4,"&lt;&gt;"&amp;$B1395,'Rote Karten'!$B$2:$B$4,"&lt;"&amp;$F1395,'Rote Karten'!$C$2:$C$4,"&lt;="&amp;$G1395)-COUNTIFS('Rote Karten'!$A$2:$A$4,$A1395,'Rote Karten'!$D$2:$D$4,$B1395,'Rote Karten'!$B$2:$B$4,"&lt;"&amp;$F1395,'Rote Karten'!$C$2:$C$4,"&lt;="&amp;$G1395)</f>
        <v>0</v>
      </c>
      <c r="I1395" s="17" t="str">
        <f>IF(OR($L1395="Tor",$L1395="ET"),_xlfn.IFNA(IF(VLOOKUP($A1395,Spiele!$A$2:$C$16,3,FALSE)=$B1395,COUNTIFS($L$2:$L1395,"Tor",$B$2:$B1395,$B1395,$A$2:$A1395,$A1395)+COUNTIFS($L$2:$L1395,"ET",$B$2:$B1395,$B1395,$A$2:$A1395,$A1395)&amp;":"&amp;COUNTIFS($L$2:$L1395,"Tor",$B$2:$B1395,"&lt;&gt;"&amp;$B1395,$A$2:$A1395,$A1395)+COUNTIFS($L$2:$L1395,"ET",$B$2:$B1395,"&lt;&gt;"&amp;$B1395,$A$2:$A1395,$A1395),COUNTIFS($L$2:$L1395,"Tor",$B$2:$B1395,"&lt;&gt;"&amp;$B1395,$A$2:$A1395,$A1395)+COUNTIFS($L$2:$L1395,"ET",$B$2:$B1395,"&lt;&gt;"&amp;$B1395,$A$2:$A1395,$A1395)&amp;":"&amp;COUNTIFS($L$2:$L1395,"Tor",$B$2:$B1395,$B1395,$A$2:$A1395,$A1395)+COUNTIFS($L$2:$L1395,"ET",$B$2:$B1395,$B1395,$A$2:$A1395,$A1395)),""),"")</f>
        <v/>
      </c>
      <c r="J1395" s="18" t="str">
        <f>_xlfn.IFNA(IF(VLOOKUP($A1395,Spiele!$A$2:$D$16,3,FALSE)=$B1395,(COUNTIFS($L$1:$L1394,"Tor",$B$1:$B1394,$B1395,$A$1:$A1394,$A1395)+COUNTIFS($L$1:$L1394,"ET",$B$1:$B1394,$B1395,$A$1:$A1394,$A1395))-(COUNTIFS($L$1:$L1394,"Tor",$B$1:$B1394,"&lt;&gt;"&amp;$B1395,$A$1:$A1394,$A1395)+COUNTIFS($L$1:$L1394,"ET",$B$1:$B1394,"&lt;&gt;"&amp;$B1395,$A$1:$A1394,$A1395)),(COUNTIFS($L$1:$L1394,"Tor",$B$1:$B1394,$B1395,$A$1:$A1394,$A1395)+COUNTIFS($L$1:$L1394,"ET",$B$1:$B1394,$B1395,$A$1:$A1394,$A1395))-(COUNTIFS($L$1:$L1394,"Tor",$B$1:$B1394,"&lt;&gt;"&amp;$B1395,$A$1:$A1394,$A1395)+COUNTIFS($L$1:$L1394,"ET",$B$1:$B1394,"&lt;&gt;"&amp;$B1395,$A$1:$A1394,$A1395))),"")</f>
        <v/>
      </c>
      <c r="O1395" s="17"/>
      <c r="AC1395" s="14"/>
      <c r="AD1395" s="14"/>
      <c r="AE1395" s="18"/>
      <c r="AH1395" s="19">
        <f t="shared" si="86"/>
        <v>0</v>
      </c>
      <c r="AI1395" s="19">
        <f t="shared" si="87"/>
        <v>180</v>
      </c>
      <c r="AM1395" s="19">
        <f>IF(Abschlüsse[[#This Row],[Ergeb]]="ET","",SQRT(($AF1395-$AK1395)^2+($AG1395-$AL1395)^2))</f>
        <v>0</v>
      </c>
      <c r="AO1395" s="13"/>
      <c r="AP1395" s="13"/>
      <c r="AQ1395" s="19" t="str">
        <f t="shared" si="88"/>
        <v/>
      </c>
      <c r="AU1395" s="19" t="str">
        <f t="shared" si="89"/>
        <v/>
      </c>
    </row>
    <row r="1396" spans="3:47" ht="25.05" customHeight="1">
      <c r="C1396" s="17" t="str">
        <f>IF($A1396="","",IF(VLOOKUP($A1396,Spiele!$A$2:$D$16,3,FALSE)=$B1396,"H","G"))</f>
        <v/>
      </c>
      <c r="D1396" s="17" t="str">
        <f>IF($B1396="","",IF(VLOOKUP($A1396,Spiele!$A$2:$F$16,3,FALSE)=$B1396,VLOOKUP($A1396,Spiele!$A$2:$F$16,4,FALSE),VLOOKUP($A1396,Spiele!$A$2:$F$16,3,FALSE)))</f>
        <v/>
      </c>
      <c r="E1396" s="18">
        <f>IF(Abschlüsse[[#This Row],[Ergeb]]="ET",0,COUNTIFS($A$2:$A1396,$A1396,$B$2:$B1396,$B1396,$L$2:$L1396,"&lt;&gt;ET"))</f>
        <v>0</v>
      </c>
      <c r="F1396" s="11"/>
      <c r="G1396" s="12"/>
      <c r="H1396" s="18">
        <f>COUNTIFS('Rote Karten'!$A$2:$A$4,$A1396,'Rote Karten'!$D$2:$D$4,"&lt;&gt;"&amp;$B1396,'Rote Karten'!$B$2:$B$4,"&lt;"&amp;$F1396,'Rote Karten'!$C$2:$C$4,"&lt;="&amp;$G1396)-COUNTIFS('Rote Karten'!$A$2:$A$4,$A1396,'Rote Karten'!$D$2:$D$4,$B1396,'Rote Karten'!$B$2:$B$4,"&lt;"&amp;$F1396,'Rote Karten'!$C$2:$C$4,"&lt;="&amp;$G1396)</f>
        <v>0</v>
      </c>
      <c r="I1396" s="17" t="str">
        <f>IF(OR($L1396="Tor",$L1396="ET"),_xlfn.IFNA(IF(VLOOKUP($A1396,Spiele!$A$2:$C$16,3,FALSE)=$B1396,COUNTIFS($L$2:$L1396,"Tor",$B$2:$B1396,$B1396,$A$2:$A1396,$A1396)+COUNTIFS($L$2:$L1396,"ET",$B$2:$B1396,$B1396,$A$2:$A1396,$A1396)&amp;":"&amp;COUNTIFS($L$2:$L1396,"Tor",$B$2:$B1396,"&lt;&gt;"&amp;$B1396,$A$2:$A1396,$A1396)+COUNTIFS($L$2:$L1396,"ET",$B$2:$B1396,"&lt;&gt;"&amp;$B1396,$A$2:$A1396,$A1396),COUNTIFS($L$2:$L1396,"Tor",$B$2:$B1396,"&lt;&gt;"&amp;$B1396,$A$2:$A1396,$A1396)+COUNTIFS($L$2:$L1396,"ET",$B$2:$B1396,"&lt;&gt;"&amp;$B1396,$A$2:$A1396,$A1396)&amp;":"&amp;COUNTIFS($L$2:$L1396,"Tor",$B$2:$B1396,$B1396,$A$2:$A1396,$A1396)+COUNTIFS($L$2:$L1396,"ET",$B$2:$B1396,$B1396,$A$2:$A1396,$A1396)),""),"")</f>
        <v/>
      </c>
      <c r="J1396" s="18" t="str">
        <f>_xlfn.IFNA(IF(VLOOKUP($A1396,Spiele!$A$2:$D$16,3,FALSE)=$B1396,(COUNTIFS($L$1:$L1395,"Tor",$B$1:$B1395,$B1396,$A$1:$A1395,$A1396)+COUNTIFS($L$1:$L1395,"ET",$B$1:$B1395,$B1396,$A$1:$A1395,$A1396))-(COUNTIFS($L$1:$L1395,"Tor",$B$1:$B1395,"&lt;&gt;"&amp;$B1396,$A$1:$A1395,$A1396)+COUNTIFS($L$1:$L1395,"ET",$B$1:$B1395,"&lt;&gt;"&amp;$B1396,$A$1:$A1395,$A1396)),(COUNTIFS($L$1:$L1395,"Tor",$B$1:$B1395,$B1396,$A$1:$A1395,$A1396)+COUNTIFS($L$1:$L1395,"ET",$B$1:$B1395,$B1396,$A$1:$A1395,$A1396))-(COUNTIFS($L$1:$L1395,"Tor",$B$1:$B1395,"&lt;&gt;"&amp;$B1396,$A$1:$A1395,$A1396)+COUNTIFS($L$1:$L1395,"ET",$B$1:$B1395,"&lt;&gt;"&amp;$B1396,$A$1:$A1395,$A1396))),"")</f>
        <v/>
      </c>
      <c r="L1396" s="18"/>
      <c r="M1396" s="3"/>
      <c r="O1396" s="17"/>
      <c r="AA1396" s="22"/>
      <c r="AB1396" s="18"/>
      <c r="AC1396" s="14"/>
      <c r="AD1396" s="14"/>
      <c r="AE1396" s="18"/>
      <c r="AH1396" s="19">
        <f t="shared" si="86"/>
        <v>0</v>
      </c>
      <c r="AI1396" s="19">
        <f t="shared" si="87"/>
        <v>180</v>
      </c>
      <c r="AJ1396" s="3"/>
      <c r="AM1396" s="19">
        <f>IF(Abschlüsse[[#This Row],[Ergeb]]="ET","",SQRT(($AF1396-$AK1396)^2+($AG1396-$AL1396)^2))</f>
        <v>0</v>
      </c>
      <c r="AO1396" s="13"/>
      <c r="AP1396" s="13"/>
      <c r="AQ1396" s="19" t="str">
        <f t="shared" si="88"/>
        <v/>
      </c>
      <c r="AU1396" s="19" t="str">
        <f t="shared" si="89"/>
        <v/>
      </c>
    </row>
    <row r="1397" spans="3:47" ht="25.05" customHeight="1">
      <c r="C1397" s="17" t="str">
        <f>IF($A1397="","",IF(VLOOKUP($A1397,Spiele!$A$2:$D$16,3,FALSE)=$B1397,"H","G"))</f>
        <v/>
      </c>
      <c r="D1397" s="17" t="str">
        <f>IF($B1397="","",IF(VLOOKUP($A1397,Spiele!$A$2:$F$16,3,FALSE)=$B1397,VLOOKUP($A1397,Spiele!$A$2:$F$16,4,FALSE),VLOOKUP($A1397,Spiele!$A$2:$F$16,3,FALSE)))</f>
        <v/>
      </c>
      <c r="E1397" s="18">
        <f>IF(Abschlüsse[[#This Row],[Ergeb]]="ET",0,COUNTIFS($A$2:$A1397,$A1397,$B$2:$B1397,$B1397,$L$2:$L1397,"&lt;&gt;ET"))</f>
        <v>0</v>
      </c>
      <c r="F1397" s="11"/>
      <c r="G1397" s="12"/>
      <c r="H1397" s="18">
        <f>COUNTIFS('Rote Karten'!$A$2:$A$4,$A1397,'Rote Karten'!$D$2:$D$4,"&lt;&gt;"&amp;$B1397,'Rote Karten'!$B$2:$B$4,"&lt;"&amp;$F1397,'Rote Karten'!$C$2:$C$4,"&lt;="&amp;$G1397)-COUNTIFS('Rote Karten'!$A$2:$A$4,$A1397,'Rote Karten'!$D$2:$D$4,$B1397,'Rote Karten'!$B$2:$B$4,"&lt;"&amp;$F1397,'Rote Karten'!$C$2:$C$4,"&lt;="&amp;$G1397)</f>
        <v>0</v>
      </c>
      <c r="I1397" s="17" t="str">
        <f>IF(OR($L1397="Tor",$L1397="ET"),_xlfn.IFNA(IF(VLOOKUP($A1397,Spiele!$A$2:$C$16,3,FALSE)=$B1397,COUNTIFS($L$2:$L1397,"Tor",$B$2:$B1397,$B1397,$A$2:$A1397,$A1397)+COUNTIFS($L$2:$L1397,"ET",$B$2:$B1397,$B1397,$A$2:$A1397,$A1397)&amp;":"&amp;COUNTIFS($L$2:$L1397,"Tor",$B$2:$B1397,"&lt;&gt;"&amp;$B1397,$A$2:$A1397,$A1397)+COUNTIFS($L$2:$L1397,"ET",$B$2:$B1397,"&lt;&gt;"&amp;$B1397,$A$2:$A1397,$A1397),COUNTIFS($L$2:$L1397,"Tor",$B$2:$B1397,"&lt;&gt;"&amp;$B1397,$A$2:$A1397,$A1397)+COUNTIFS($L$2:$L1397,"ET",$B$2:$B1397,"&lt;&gt;"&amp;$B1397,$A$2:$A1397,$A1397)&amp;":"&amp;COUNTIFS($L$2:$L1397,"Tor",$B$2:$B1397,$B1397,$A$2:$A1397,$A1397)+COUNTIFS($L$2:$L1397,"ET",$B$2:$B1397,$B1397,$A$2:$A1397,$A1397)),""),"")</f>
        <v/>
      </c>
      <c r="J1397" s="18" t="str">
        <f>_xlfn.IFNA(IF(VLOOKUP($A1397,Spiele!$A$2:$D$16,3,FALSE)=$B1397,(COUNTIFS($L$1:$L1396,"Tor",$B$1:$B1396,$B1397,$A$1:$A1396,$A1397)+COUNTIFS($L$1:$L1396,"ET",$B$1:$B1396,$B1397,$A$1:$A1396,$A1397))-(COUNTIFS($L$1:$L1396,"Tor",$B$1:$B1396,"&lt;&gt;"&amp;$B1397,$A$1:$A1396,$A1397)+COUNTIFS($L$1:$L1396,"ET",$B$1:$B1396,"&lt;&gt;"&amp;$B1397,$A$1:$A1396,$A1397)),(COUNTIFS($L$1:$L1396,"Tor",$B$1:$B1396,$B1397,$A$1:$A1396,$A1397)+COUNTIFS($L$1:$L1396,"ET",$B$1:$B1396,$B1397,$A$1:$A1396,$A1397))-(COUNTIFS($L$1:$L1396,"Tor",$B$1:$B1396,"&lt;&gt;"&amp;$B1397,$A$1:$A1396,$A1397)+COUNTIFS($L$1:$L1396,"ET",$B$1:$B1396,"&lt;&gt;"&amp;$B1397,$A$1:$A1396,$A1397))),"")</f>
        <v/>
      </c>
      <c r="O1397" s="17"/>
      <c r="AC1397" s="14"/>
      <c r="AD1397" s="14"/>
      <c r="AE1397" s="18"/>
      <c r="AH1397" s="19">
        <f t="shared" si="86"/>
        <v>0</v>
      </c>
      <c r="AI1397" s="19">
        <f t="shared" si="87"/>
        <v>180</v>
      </c>
      <c r="AM1397" s="19">
        <f>IF(Abschlüsse[[#This Row],[Ergeb]]="ET","",SQRT(($AF1397-$AK1397)^2+($AG1397-$AL1397)^2))</f>
        <v>0</v>
      </c>
      <c r="AO1397" s="13"/>
      <c r="AP1397" s="13"/>
      <c r="AQ1397" s="19" t="str">
        <f t="shared" si="88"/>
        <v/>
      </c>
      <c r="AU1397" s="19" t="str">
        <f t="shared" si="89"/>
        <v/>
      </c>
    </row>
    <row r="1398" spans="3:47" ht="25.05" customHeight="1">
      <c r="C1398" s="17" t="str">
        <f>IF($A1398="","",IF(VLOOKUP($A1398,Spiele!$A$2:$D$16,3,FALSE)=$B1398,"H","G"))</f>
        <v/>
      </c>
      <c r="D1398" s="17" t="str">
        <f>IF($B1398="","",IF(VLOOKUP($A1398,Spiele!$A$2:$F$16,3,FALSE)=$B1398,VLOOKUP($A1398,Spiele!$A$2:$F$16,4,FALSE),VLOOKUP($A1398,Spiele!$A$2:$F$16,3,FALSE)))</f>
        <v/>
      </c>
      <c r="E1398" s="18">
        <f>IF(Abschlüsse[[#This Row],[Ergeb]]="ET",0,COUNTIFS($A$2:$A1398,$A1398,$B$2:$B1398,$B1398,$L$2:$L1398,"&lt;&gt;ET"))</f>
        <v>0</v>
      </c>
      <c r="F1398" s="11"/>
      <c r="G1398" s="12"/>
      <c r="H1398" s="18">
        <f>COUNTIFS('Rote Karten'!$A$2:$A$4,$A1398,'Rote Karten'!$D$2:$D$4,"&lt;&gt;"&amp;$B1398,'Rote Karten'!$B$2:$B$4,"&lt;"&amp;$F1398,'Rote Karten'!$C$2:$C$4,"&lt;="&amp;$G1398)-COUNTIFS('Rote Karten'!$A$2:$A$4,$A1398,'Rote Karten'!$D$2:$D$4,$B1398,'Rote Karten'!$B$2:$B$4,"&lt;"&amp;$F1398,'Rote Karten'!$C$2:$C$4,"&lt;="&amp;$G1398)</f>
        <v>0</v>
      </c>
      <c r="I1398" s="17" t="str">
        <f>IF(OR($L1398="Tor",$L1398="ET"),_xlfn.IFNA(IF(VLOOKUP($A1398,Spiele!$A$2:$C$16,3,FALSE)=$B1398,COUNTIFS($L$2:$L1398,"Tor",$B$2:$B1398,$B1398,$A$2:$A1398,$A1398)+COUNTIFS($L$2:$L1398,"ET",$B$2:$B1398,$B1398,$A$2:$A1398,$A1398)&amp;":"&amp;COUNTIFS($L$2:$L1398,"Tor",$B$2:$B1398,"&lt;&gt;"&amp;$B1398,$A$2:$A1398,$A1398)+COUNTIFS($L$2:$L1398,"ET",$B$2:$B1398,"&lt;&gt;"&amp;$B1398,$A$2:$A1398,$A1398),COUNTIFS($L$2:$L1398,"Tor",$B$2:$B1398,"&lt;&gt;"&amp;$B1398,$A$2:$A1398,$A1398)+COUNTIFS($L$2:$L1398,"ET",$B$2:$B1398,"&lt;&gt;"&amp;$B1398,$A$2:$A1398,$A1398)&amp;":"&amp;COUNTIFS($L$2:$L1398,"Tor",$B$2:$B1398,$B1398,$A$2:$A1398,$A1398)+COUNTIFS($L$2:$L1398,"ET",$B$2:$B1398,$B1398,$A$2:$A1398,$A1398)),""),"")</f>
        <v/>
      </c>
      <c r="J1398" s="18" t="str">
        <f>_xlfn.IFNA(IF(VLOOKUP($A1398,Spiele!$A$2:$D$16,3,FALSE)=$B1398,(COUNTIFS($L$1:$L1397,"Tor",$B$1:$B1397,$B1398,$A$1:$A1397,$A1398)+COUNTIFS($L$1:$L1397,"ET",$B$1:$B1397,$B1398,$A$1:$A1397,$A1398))-(COUNTIFS($L$1:$L1397,"Tor",$B$1:$B1397,"&lt;&gt;"&amp;$B1398,$A$1:$A1397,$A1398)+COUNTIFS($L$1:$L1397,"ET",$B$1:$B1397,"&lt;&gt;"&amp;$B1398,$A$1:$A1397,$A1398)),(COUNTIFS($L$1:$L1397,"Tor",$B$1:$B1397,$B1398,$A$1:$A1397,$A1398)+COUNTIFS($L$1:$L1397,"ET",$B$1:$B1397,$B1398,$A$1:$A1397,$A1398))-(COUNTIFS($L$1:$L1397,"Tor",$B$1:$B1397,"&lt;&gt;"&amp;$B1398,$A$1:$A1397,$A1398)+COUNTIFS($L$1:$L1397,"ET",$B$1:$B1397,"&lt;&gt;"&amp;$B1398,$A$1:$A1397,$A1398))),"")</f>
        <v/>
      </c>
      <c r="O1398" s="17"/>
      <c r="AC1398" s="14"/>
      <c r="AD1398" s="14"/>
      <c r="AE1398" s="18"/>
      <c r="AH1398" s="19">
        <f t="shared" si="86"/>
        <v>0</v>
      </c>
      <c r="AI1398" s="19">
        <f t="shared" si="87"/>
        <v>180</v>
      </c>
      <c r="AM1398" s="19">
        <f>IF(Abschlüsse[[#This Row],[Ergeb]]="ET","",SQRT(($AF1398-$AK1398)^2+($AG1398-$AL1398)^2))</f>
        <v>0</v>
      </c>
      <c r="AO1398" s="13"/>
      <c r="AP1398" s="13"/>
      <c r="AQ1398" s="19" t="str">
        <f t="shared" si="88"/>
        <v/>
      </c>
      <c r="AU1398" s="19" t="str">
        <f t="shared" si="89"/>
        <v/>
      </c>
    </row>
    <row r="1399" spans="3:47" ht="25.05" customHeight="1">
      <c r="C1399" s="17" t="str">
        <f>IF($A1399="","",IF(VLOOKUP($A1399,Spiele!$A$2:$D$16,3,FALSE)=$B1399,"H","G"))</f>
        <v/>
      </c>
      <c r="D1399" s="17" t="str">
        <f>IF($B1399="","",IF(VLOOKUP($A1399,Spiele!$A$2:$F$16,3,FALSE)=$B1399,VLOOKUP($A1399,Spiele!$A$2:$F$16,4,FALSE),VLOOKUP($A1399,Spiele!$A$2:$F$16,3,FALSE)))</f>
        <v/>
      </c>
      <c r="E1399" s="18">
        <f>IF(Abschlüsse[[#This Row],[Ergeb]]="ET",0,COUNTIFS($A$2:$A1399,$A1399,$B$2:$B1399,$B1399,$L$2:$L1399,"&lt;&gt;ET"))</f>
        <v>0</v>
      </c>
      <c r="F1399" s="11"/>
      <c r="G1399" s="12"/>
      <c r="H1399" s="18">
        <f>COUNTIFS('Rote Karten'!$A$2:$A$4,$A1399,'Rote Karten'!$D$2:$D$4,"&lt;&gt;"&amp;$B1399,'Rote Karten'!$B$2:$B$4,"&lt;"&amp;$F1399,'Rote Karten'!$C$2:$C$4,"&lt;="&amp;$G1399)-COUNTIFS('Rote Karten'!$A$2:$A$4,$A1399,'Rote Karten'!$D$2:$D$4,$B1399,'Rote Karten'!$B$2:$B$4,"&lt;"&amp;$F1399,'Rote Karten'!$C$2:$C$4,"&lt;="&amp;$G1399)</f>
        <v>0</v>
      </c>
      <c r="I1399" s="17" t="str">
        <f>IF(OR($L1399="Tor",$L1399="ET"),_xlfn.IFNA(IF(VLOOKUP($A1399,Spiele!$A$2:$C$16,3,FALSE)=$B1399,COUNTIFS($L$2:$L1399,"Tor",$B$2:$B1399,$B1399,$A$2:$A1399,$A1399)+COUNTIFS($L$2:$L1399,"ET",$B$2:$B1399,$B1399,$A$2:$A1399,$A1399)&amp;":"&amp;COUNTIFS($L$2:$L1399,"Tor",$B$2:$B1399,"&lt;&gt;"&amp;$B1399,$A$2:$A1399,$A1399)+COUNTIFS($L$2:$L1399,"ET",$B$2:$B1399,"&lt;&gt;"&amp;$B1399,$A$2:$A1399,$A1399),COUNTIFS($L$2:$L1399,"Tor",$B$2:$B1399,"&lt;&gt;"&amp;$B1399,$A$2:$A1399,$A1399)+COUNTIFS($L$2:$L1399,"ET",$B$2:$B1399,"&lt;&gt;"&amp;$B1399,$A$2:$A1399,$A1399)&amp;":"&amp;COUNTIFS($L$2:$L1399,"Tor",$B$2:$B1399,$B1399,$A$2:$A1399,$A1399)+COUNTIFS($L$2:$L1399,"ET",$B$2:$B1399,$B1399,$A$2:$A1399,$A1399)),""),"")</f>
        <v/>
      </c>
      <c r="J1399" s="18" t="str">
        <f>_xlfn.IFNA(IF(VLOOKUP($A1399,Spiele!$A$2:$D$16,3,FALSE)=$B1399,(COUNTIFS($L$1:$L1398,"Tor",$B$1:$B1398,$B1399,$A$1:$A1398,$A1399)+COUNTIFS($L$1:$L1398,"ET",$B$1:$B1398,$B1399,$A$1:$A1398,$A1399))-(COUNTIFS($L$1:$L1398,"Tor",$B$1:$B1398,"&lt;&gt;"&amp;$B1399,$A$1:$A1398,$A1399)+COUNTIFS($L$1:$L1398,"ET",$B$1:$B1398,"&lt;&gt;"&amp;$B1399,$A$1:$A1398,$A1399)),(COUNTIFS($L$1:$L1398,"Tor",$B$1:$B1398,$B1399,$A$1:$A1398,$A1399)+COUNTIFS($L$1:$L1398,"ET",$B$1:$B1398,$B1399,$A$1:$A1398,$A1399))-(COUNTIFS($L$1:$L1398,"Tor",$B$1:$B1398,"&lt;&gt;"&amp;$B1399,$A$1:$A1398,$A1399)+COUNTIFS($L$1:$L1398,"ET",$B$1:$B1398,"&lt;&gt;"&amp;$B1399,$A$1:$A1398,$A1399))),"")</f>
        <v/>
      </c>
      <c r="O1399" s="17"/>
      <c r="AC1399" s="14"/>
      <c r="AD1399" s="14"/>
      <c r="AE1399" s="18"/>
      <c r="AH1399" s="19">
        <f t="shared" si="86"/>
        <v>0</v>
      </c>
      <c r="AI1399" s="19">
        <f t="shared" si="87"/>
        <v>180</v>
      </c>
      <c r="AM1399" s="19">
        <f>IF(Abschlüsse[[#This Row],[Ergeb]]="ET","",SQRT(($AF1399-$AK1399)^2+($AG1399-$AL1399)^2))</f>
        <v>0</v>
      </c>
      <c r="AO1399" s="13"/>
      <c r="AP1399" s="13"/>
      <c r="AQ1399" s="19" t="str">
        <f t="shared" si="88"/>
        <v/>
      </c>
      <c r="AU1399" s="19" t="str">
        <f t="shared" si="89"/>
        <v/>
      </c>
    </row>
    <row r="1400" spans="3:47" ht="25.05" customHeight="1">
      <c r="C1400" s="17" t="str">
        <f>IF($A1400="","",IF(VLOOKUP($A1400,Spiele!$A$2:$D$16,3,FALSE)=$B1400,"H","G"))</f>
        <v/>
      </c>
      <c r="D1400" s="17" t="str">
        <f>IF($B1400="","",IF(VLOOKUP($A1400,Spiele!$A$2:$F$16,3,FALSE)=$B1400,VLOOKUP($A1400,Spiele!$A$2:$F$16,4,FALSE),VLOOKUP($A1400,Spiele!$A$2:$F$16,3,FALSE)))</f>
        <v/>
      </c>
      <c r="E1400" s="18">
        <f>IF(Abschlüsse[[#This Row],[Ergeb]]="ET",0,COUNTIFS($A$2:$A1400,$A1400,$B$2:$B1400,$B1400,$L$2:$L1400,"&lt;&gt;ET"))</f>
        <v>0</v>
      </c>
      <c r="F1400" s="11"/>
      <c r="G1400" s="12"/>
      <c r="H1400" s="18">
        <f>COUNTIFS('Rote Karten'!$A$2:$A$4,$A1400,'Rote Karten'!$D$2:$D$4,"&lt;&gt;"&amp;$B1400,'Rote Karten'!$B$2:$B$4,"&lt;"&amp;$F1400,'Rote Karten'!$C$2:$C$4,"&lt;="&amp;$G1400)-COUNTIFS('Rote Karten'!$A$2:$A$4,$A1400,'Rote Karten'!$D$2:$D$4,$B1400,'Rote Karten'!$B$2:$B$4,"&lt;"&amp;$F1400,'Rote Karten'!$C$2:$C$4,"&lt;="&amp;$G1400)</f>
        <v>0</v>
      </c>
      <c r="I1400" s="17" t="str">
        <f>IF(OR($L1400="Tor",$L1400="ET"),_xlfn.IFNA(IF(VLOOKUP($A1400,Spiele!$A$2:$C$16,3,FALSE)=$B1400,COUNTIFS($L$2:$L1400,"Tor",$B$2:$B1400,$B1400,$A$2:$A1400,$A1400)+COUNTIFS($L$2:$L1400,"ET",$B$2:$B1400,$B1400,$A$2:$A1400,$A1400)&amp;":"&amp;COUNTIFS($L$2:$L1400,"Tor",$B$2:$B1400,"&lt;&gt;"&amp;$B1400,$A$2:$A1400,$A1400)+COUNTIFS($L$2:$L1400,"ET",$B$2:$B1400,"&lt;&gt;"&amp;$B1400,$A$2:$A1400,$A1400),COUNTIFS($L$2:$L1400,"Tor",$B$2:$B1400,"&lt;&gt;"&amp;$B1400,$A$2:$A1400,$A1400)+COUNTIFS($L$2:$L1400,"ET",$B$2:$B1400,"&lt;&gt;"&amp;$B1400,$A$2:$A1400,$A1400)&amp;":"&amp;COUNTIFS($L$2:$L1400,"Tor",$B$2:$B1400,$B1400,$A$2:$A1400,$A1400)+COUNTIFS($L$2:$L1400,"ET",$B$2:$B1400,$B1400,$A$2:$A1400,$A1400)),""),"")</f>
        <v/>
      </c>
      <c r="J1400" s="18" t="str">
        <f>_xlfn.IFNA(IF(VLOOKUP($A1400,Spiele!$A$2:$D$16,3,FALSE)=$B1400,(COUNTIFS($L$1:$L1399,"Tor",$B$1:$B1399,$B1400,$A$1:$A1399,$A1400)+COUNTIFS($L$1:$L1399,"ET",$B$1:$B1399,$B1400,$A$1:$A1399,$A1400))-(COUNTIFS($L$1:$L1399,"Tor",$B$1:$B1399,"&lt;&gt;"&amp;$B1400,$A$1:$A1399,$A1400)+COUNTIFS($L$1:$L1399,"ET",$B$1:$B1399,"&lt;&gt;"&amp;$B1400,$A$1:$A1399,$A1400)),(COUNTIFS($L$1:$L1399,"Tor",$B$1:$B1399,$B1400,$A$1:$A1399,$A1400)+COUNTIFS($L$1:$L1399,"ET",$B$1:$B1399,$B1400,$A$1:$A1399,$A1400))-(COUNTIFS($L$1:$L1399,"Tor",$B$1:$B1399,"&lt;&gt;"&amp;$B1400,$A$1:$A1399,$A1400)+COUNTIFS($L$1:$L1399,"ET",$B$1:$B1399,"&lt;&gt;"&amp;$B1400,$A$1:$A1399,$A1400))),"")</f>
        <v/>
      </c>
      <c r="O1400" s="17"/>
      <c r="AC1400" s="14"/>
      <c r="AD1400" s="14"/>
      <c r="AE1400" s="18"/>
      <c r="AH1400" s="19">
        <f t="shared" si="86"/>
        <v>0</v>
      </c>
      <c r="AI1400" s="19">
        <f t="shared" si="87"/>
        <v>180</v>
      </c>
      <c r="AM1400" s="19">
        <f>IF(Abschlüsse[[#This Row],[Ergeb]]="ET","",SQRT(($AF1400-$AK1400)^2+($AG1400-$AL1400)^2))</f>
        <v>0</v>
      </c>
      <c r="AO1400" s="13"/>
      <c r="AP1400" s="13"/>
      <c r="AQ1400" s="19" t="str">
        <f t="shared" si="88"/>
        <v/>
      </c>
      <c r="AU1400" s="19" t="str">
        <f t="shared" si="89"/>
        <v/>
      </c>
    </row>
    <row r="1401" spans="3:47" ht="25.05" customHeight="1">
      <c r="C1401" s="17" t="str">
        <f>IF($A1401="","",IF(VLOOKUP($A1401,Spiele!$A$2:$D$16,3,FALSE)=$B1401,"H","G"))</f>
        <v/>
      </c>
      <c r="D1401" s="17" t="str">
        <f>IF($B1401="","",IF(VLOOKUP($A1401,Spiele!$A$2:$F$16,3,FALSE)=$B1401,VLOOKUP($A1401,Spiele!$A$2:$F$16,4,FALSE),VLOOKUP($A1401,Spiele!$A$2:$F$16,3,FALSE)))</f>
        <v/>
      </c>
      <c r="E1401" s="18">
        <f>IF(Abschlüsse[[#This Row],[Ergeb]]="ET",0,COUNTIFS($A$2:$A1401,$A1401,$B$2:$B1401,$B1401,$L$2:$L1401,"&lt;&gt;ET"))</f>
        <v>0</v>
      </c>
      <c r="F1401" s="11"/>
      <c r="G1401" s="12"/>
      <c r="H1401" s="18">
        <f>COUNTIFS('Rote Karten'!$A$2:$A$4,$A1401,'Rote Karten'!$D$2:$D$4,"&lt;&gt;"&amp;$B1401,'Rote Karten'!$B$2:$B$4,"&lt;"&amp;$F1401,'Rote Karten'!$C$2:$C$4,"&lt;="&amp;$G1401)-COUNTIFS('Rote Karten'!$A$2:$A$4,$A1401,'Rote Karten'!$D$2:$D$4,$B1401,'Rote Karten'!$B$2:$B$4,"&lt;"&amp;$F1401,'Rote Karten'!$C$2:$C$4,"&lt;="&amp;$G1401)</f>
        <v>0</v>
      </c>
      <c r="I1401" s="17" t="str">
        <f>IF(OR($L1401="Tor",$L1401="ET"),_xlfn.IFNA(IF(VLOOKUP($A1401,Spiele!$A$2:$C$16,3,FALSE)=$B1401,COUNTIFS($L$2:$L1401,"Tor",$B$2:$B1401,$B1401,$A$2:$A1401,$A1401)+COUNTIFS($L$2:$L1401,"ET",$B$2:$B1401,$B1401,$A$2:$A1401,$A1401)&amp;":"&amp;COUNTIFS($L$2:$L1401,"Tor",$B$2:$B1401,"&lt;&gt;"&amp;$B1401,$A$2:$A1401,$A1401)+COUNTIFS($L$2:$L1401,"ET",$B$2:$B1401,"&lt;&gt;"&amp;$B1401,$A$2:$A1401,$A1401),COUNTIFS($L$2:$L1401,"Tor",$B$2:$B1401,"&lt;&gt;"&amp;$B1401,$A$2:$A1401,$A1401)+COUNTIFS($L$2:$L1401,"ET",$B$2:$B1401,"&lt;&gt;"&amp;$B1401,$A$2:$A1401,$A1401)&amp;":"&amp;COUNTIFS($L$2:$L1401,"Tor",$B$2:$B1401,$B1401,$A$2:$A1401,$A1401)+COUNTIFS($L$2:$L1401,"ET",$B$2:$B1401,$B1401,$A$2:$A1401,$A1401)),""),"")</f>
        <v/>
      </c>
      <c r="J1401" s="18" t="str">
        <f>_xlfn.IFNA(IF(VLOOKUP($A1401,Spiele!$A$2:$D$16,3,FALSE)=$B1401,(COUNTIFS($L$1:$L1400,"Tor",$B$1:$B1400,$B1401,$A$1:$A1400,$A1401)+COUNTIFS($L$1:$L1400,"ET",$B$1:$B1400,$B1401,$A$1:$A1400,$A1401))-(COUNTIFS($L$1:$L1400,"Tor",$B$1:$B1400,"&lt;&gt;"&amp;$B1401,$A$1:$A1400,$A1401)+COUNTIFS($L$1:$L1400,"ET",$B$1:$B1400,"&lt;&gt;"&amp;$B1401,$A$1:$A1400,$A1401)),(COUNTIFS($L$1:$L1400,"Tor",$B$1:$B1400,$B1401,$A$1:$A1400,$A1401)+COUNTIFS($L$1:$L1400,"ET",$B$1:$B1400,$B1401,$A$1:$A1400,$A1401))-(COUNTIFS($L$1:$L1400,"Tor",$B$1:$B1400,"&lt;&gt;"&amp;$B1401,$A$1:$A1400,$A1401)+COUNTIFS($L$1:$L1400,"ET",$B$1:$B1400,"&lt;&gt;"&amp;$B1401,$A$1:$A1400,$A1401))),"")</f>
        <v/>
      </c>
      <c r="O1401" s="17"/>
      <c r="AC1401" s="14"/>
      <c r="AD1401" s="14"/>
      <c r="AE1401" s="18"/>
      <c r="AH1401" s="19">
        <f t="shared" si="86"/>
        <v>0</v>
      </c>
      <c r="AI1401" s="19">
        <f t="shared" si="87"/>
        <v>180</v>
      </c>
      <c r="AM1401" s="19">
        <f>IF(Abschlüsse[[#This Row],[Ergeb]]="ET","",SQRT(($AF1401-$AK1401)^2+($AG1401-$AL1401)^2))</f>
        <v>0</v>
      </c>
      <c r="AO1401" s="13"/>
      <c r="AP1401" s="13"/>
      <c r="AQ1401" s="19" t="str">
        <f t="shared" si="88"/>
        <v/>
      </c>
      <c r="AU1401" s="19" t="str">
        <f t="shared" si="89"/>
        <v/>
      </c>
    </row>
    <row r="1402" spans="3:47" ht="25.05" customHeight="1">
      <c r="C1402" s="17" t="str">
        <f>IF($A1402="","",IF(VLOOKUP($A1402,Spiele!$A$2:$D$16,3,FALSE)=$B1402,"H","G"))</f>
        <v/>
      </c>
      <c r="D1402" s="17" t="str">
        <f>IF($B1402="","",IF(VLOOKUP($A1402,Spiele!$A$2:$F$16,3,FALSE)=$B1402,VLOOKUP($A1402,Spiele!$A$2:$F$16,4,FALSE),VLOOKUP($A1402,Spiele!$A$2:$F$16,3,FALSE)))</f>
        <v/>
      </c>
      <c r="E1402" s="18">
        <f>IF(Abschlüsse[[#This Row],[Ergeb]]="ET",0,COUNTIFS($A$2:$A1402,$A1402,$B$2:$B1402,$B1402,$L$2:$L1402,"&lt;&gt;ET"))</f>
        <v>0</v>
      </c>
      <c r="F1402" s="11"/>
      <c r="G1402" s="12"/>
      <c r="H1402" s="18">
        <f>COUNTIFS('Rote Karten'!$A$2:$A$4,$A1402,'Rote Karten'!$D$2:$D$4,"&lt;&gt;"&amp;$B1402,'Rote Karten'!$B$2:$B$4,"&lt;"&amp;$F1402,'Rote Karten'!$C$2:$C$4,"&lt;="&amp;$G1402)-COUNTIFS('Rote Karten'!$A$2:$A$4,$A1402,'Rote Karten'!$D$2:$D$4,$B1402,'Rote Karten'!$B$2:$B$4,"&lt;"&amp;$F1402,'Rote Karten'!$C$2:$C$4,"&lt;="&amp;$G1402)</f>
        <v>0</v>
      </c>
      <c r="I1402" s="17" t="str">
        <f>IF(OR($L1402="Tor",$L1402="ET"),_xlfn.IFNA(IF(VLOOKUP($A1402,Spiele!$A$2:$C$16,3,FALSE)=$B1402,COUNTIFS($L$2:$L1402,"Tor",$B$2:$B1402,$B1402,$A$2:$A1402,$A1402)+COUNTIFS($L$2:$L1402,"ET",$B$2:$B1402,$B1402,$A$2:$A1402,$A1402)&amp;":"&amp;COUNTIFS($L$2:$L1402,"Tor",$B$2:$B1402,"&lt;&gt;"&amp;$B1402,$A$2:$A1402,$A1402)+COUNTIFS($L$2:$L1402,"ET",$B$2:$B1402,"&lt;&gt;"&amp;$B1402,$A$2:$A1402,$A1402),COUNTIFS($L$2:$L1402,"Tor",$B$2:$B1402,"&lt;&gt;"&amp;$B1402,$A$2:$A1402,$A1402)+COUNTIFS($L$2:$L1402,"ET",$B$2:$B1402,"&lt;&gt;"&amp;$B1402,$A$2:$A1402,$A1402)&amp;":"&amp;COUNTIFS($L$2:$L1402,"Tor",$B$2:$B1402,$B1402,$A$2:$A1402,$A1402)+COUNTIFS($L$2:$L1402,"ET",$B$2:$B1402,$B1402,$A$2:$A1402,$A1402)),""),"")</f>
        <v/>
      </c>
      <c r="J1402" s="18" t="str">
        <f>_xlfn.IFNA(IF(VLOOKUP($A1402,Spiele!$A$2:$D$16,3,FALSE)=$B1402,(COUNTIFS($L$1:$L1401,"Tor",$B$1:$B1401,$B1402,$A$1:$A1401,$A1402)+COUNTIFS($L$1:$L1401,"ET",$B$1:$B1401,$B1402,$A$1:$A1401,$A1402))-(COUNTIFS($L$1:$L1401,"Tor",$B$1:$B1401,"&lt;&gt;"&amp;$B1402,$A$1:$A1401,$A1402)+COUNTIFS($L$1:$L1401,"ET",$B$1:$B1401,"&lt;&gt;"&amp;$B1402,$A$1:$A1401,$A1402)),(COUNTIFS($L$1:$L1401,"Tor",$B$1:$B1401,$B1402,$A$1:$A1401,$A1402)+COUNTIFS($L$1:$L1401,"ET",$B$1:$B1401,$B1402,$A$1:$A1401,$A1402))-(COUNTIFS($L$1:$L1401,"Tor",$B$1:$B1401,"&lt;&gt;"&amp;$B1402,$A$1:$A1401,$A1402)+COUNTIFS($L$1:$L1401,"ET",$B$1:$B1401,"&lt;&gt;"&amp;$B1402,$A$1:$A1401,$A1402))),"")</f>
        <v/>
      </c>
      <c r="O1402" s="17"/>
      <c r="AC1402" s="14"/>
      <c r="AD1402" s="14"/>
      <c r="AE1402" s="18"/>
      <c r="AH1402" s="19">
        <f t="shared" si="86"/>
        <v>0</v>
      </c>
      <c r="AI1402" s="19">
        <f t="shared" si="87"/>
        <v>180</v>
      </c>
      <c r="AM1402" s="19">
        <f>IF(Abschlüsse[[#This Row],[Ergeb]]="ET","",SQRT(($AF1402-$AK1402)^2+($AG1402-$AL1402)^2))</f>
        <v>0</v>
      </c>
      <c r="AO1402" s="13"/>
      <c r="AP1402" s="13"/>
      <c r="AQ1402" s="19" t="str">
        <f t="shared" si="88"/>
        <v/>
      </c>
      <c r="AU1402" s="19" t="str">
        <f t="shared" si="89"/>
        <v/>
      </c>
    </row>
    <row r="1403" spans="3:47" ht="25.05" customHeight="1">
      <c r="C1403" s="17" t="str">
        <f>IF($A1403="","",IF(VLOOKUP($A1403,Spiele!$A$2:$D$16,3,FALSE)=$B1403,"H","G"))</f>
        <v/>
      </c>
      <c r="D1403" s="17" t="str">
        <f>IF($B1403="","",IF(VLOOKUP($A1403,Spiele!$A$2:$F$16,3,FALSE)=$B1403,VLOOKUP($A1403,Spiele!$A$2:$F$16,4,FALSE),VLOOKUP($A1403,Spiele!$A$2:$F$16,3,FALSE)))</f>
        <v/>
      </c>
      <c r="E1403" s="18">
        <f>IF(Abschlüsse[[#This Row],[Ergeb]]="ET",0,COUNTIFS($A$2:$A1403,$A1403,$B$2:$B1403,$B1403,$L$2:$L1403,"&lt;&gt;ET"))</f>
        <v>0</v>
      </c>
      <c r="F1403" s="11"/>
      <c r="G1403" s="12"/>
      <c r="H1403" s="18">
        <f>COUNTIFS('Rote Karten'!$A$2:$A$4,$A1403,'Rote Karten'!$D$2:$D$4,"&lt;&gt;"&amp;$B1403,'Rote Karten'!$B$2:$B$4,"&lt;"&amp;$F1403,'Rote Karten'!$C$2:$C$4,"&lt;="&amp;$G1403)-COUNTIFS('Rote Karten'!$A$2:$A$4,$A1403,'Rote Karten'!$D$2:$D$4,$B1403,'Rote Karten'!$B$2:$B$4,"&lt;"&amp;$F1403,'Rote Karten'!$C$2:$C$4,"&lt;="&amp;$G1403)</f>
        <v>0</v>
      </c>
      <c r="I1403" s="17" t="str">
        <f>IF(OR($L1403="Tor",$L1403="ET"),_xlfn.IFNA(IF(VLOOKUP($A1403,Spiele!$A$2:$C$16,3,FALSE)=$B1403,COUNTIFS($L$2:$L1403,"Tor",$B$2:$B1403,$B1403,$A$2:$A1403,$A1403)+COUNTIFS($L$2:$L1403,"ET",$B$2:$B1403,$B1403,$A$2:$A1403,$A1403)&amp;":"&amp;COUNTIFS($L$2:$L1403,"Tor",$B$2:$B1403,"&lt;&gt;"&amp;$B1403,$A$2:$A1403,$A1403)+COUNTIFS($L$2:$L1403,"ET",$B$2:$B1403,"&lt;&gt;"&amp;$B1403,$A$2:$A1403,$A1403),COUNTIFS($L$2:$L1403,"Tor",$B$2:$B1403,"&lt;&gt;"&amp;$B1403,$A$2:$A1403,$A1403)+COUNTIFS($L$2:$L1403,"ET",$B$2:$B1403,"&lt;&gt;"&amp;$B1403,$A$2:$A1403,$A1403)&amp;":"&amp;COUNTIFS($L$2:$L1403,"Tor",$B$2:$B1403,$B1403,$A$2:$A1403,$A1403)+COUNTIFS($L$2:$L1403,"ET",$B$2:$B1403,$B1403,$A$2:$A1403,$A1403)),""),"")</f>
        <v/>
      </c>
      <c r="J1403" s="18" t="str">
        <f>_xlfn.IFNA(IF(VLOOKUP($A1403,Spiele!$A$2:$D$16,3,FALSE)=$B1403,(COUNTIFS($L$1:$L1402,"Tor",$B$1:$B1402,$B1403,$A$1:$A1402,$A1403)+COUNTIFS($L$1:$L1402,"ET",$B$1:$B1402,$B1403,$A$1:$A1402,$A1403))-(COUNTIFS($L$1:$L1402,"Tor",$B$1:$B1402,"&lt;&gt;"&amp;$B1403,$A$1:$A1402,$A1403)+COUNTIFS($L$1:$L1402,"ET",$B$1:$B1402,"&lt;&gt;"&amp;$B1403,$A$1:$A1402,$A1403)),(COUNTIFS($L$1:$L1402,"Tor",$B$1:$B1402,$B1403,$A$1:$A1402,$A1403)+COUNTIFS($L$1:$L1402,"ET",$B$1:$B1402,$B1403,$A$1:$A1402,$A1403))-(COUNTIFS($L$1:$L1402,"Tor",$B$1:$B1402,"&lt;&gt;"&amp;$B1403,$A$1:$A1402,$A1403)+COUNTIFS($L$1:$L1402,"ET",$B$1:$B1402,"&lt;&gt;"&amp;$B1403,$A$1:$A1402,$A1403))),"")</f>
        <v/>
      </c>
      <c r="O1403" s="17"/>
      <c r="AC1403" s="14"/>
      <c r="AD1403" s="14"/>
      <c r="AE1403" s="18"/>
      <c r="AH1403" s="19">
        <f t="shared" si="86"/>
        <v>0</v>
      </c>
      <c r="AI1403" s="19">
        <f t="shared" si="87"/>
        <v>180</v>
      </c>
      <c r="AM1403" s="19">
        <f>IF(Abschlüsse[[#This Row],[Ergeb]]="ET","",SQRT(($AF1403-$AK1403)^2+($AG1403-$AL1403)^2))</f>
        <v>0</v>
      </c>
      <c r="AO1403" s="13"/>
      <c r="AP1403" s="13"/>
      <c r="AQ1403" s="19" t="str">
        <f t="shared" si="88"/>
        <v/>
      </c>
      <c r="AU1403" s="19" t="str">
        <f t="shared" si="89"/>
        <v/>
      </c>
    </row>
    <row r="1404" spans="3:47" ht="25.05" customHeight="1">
      <c r="C1404" s="17" t="str">
        <f>IF($A1404="","",IF(VLOOKUP($A1404,Spiele!$A$2:$D$16,3,FALSE)=$B1404,"H","G"))</f>
        <v/>
      </c>
      <c r="D1404" s="17" t="str">
        <f>IF($B1404="","",IF(VLOOKUP($A1404,Spiele!$A$2:$F$16,3,FALSE)=$B1404,VLOOKUP($A1404,Spiele!$A$2:$F$16,4,FALSE),VLOOKUP($A1404,Spiele!$A$2:$F$16,3,FALSE)))</f>
        <v/>
      </c>
      <c r="E1404" s="18">
        <f>IF(Abschlüsse[[#This Row],[Ergeb]]="ET",0,COUNTIFS($A$2:$A1404,$A1404,$B$2:$B1404,$B1404,$L$2:$L1404,"&lt;&gt;ET"))</f>
        <v>0</v>
      </c>
      <c r="F1404" s="11"/>
      <c r="G1404" s="12"/>
      <c r="H1404" s="18">
        <f>COUNTIFS('Rote Karten'!$A$2:$A$4,$A1404,'Rote Karten'!$D$2:$D$4,"&lt;&gt;"&amp;$B1404,'Rote Karten'!$B$2:$B$4,"&lt;"&amp;$F1404,'Rote Karten'!$C$2:$C$4,"&lt;="&amp;$G1404)-COUNTIFS('Rote Karten'!$A$2:$A$4,$A1404,'Rote Karten'!$D$2:$D$4,$B1404,'Rote Karten'!$B$2:$B$4,"&lt;"&amp;$F1404,'Rote Karten'!$C$2:$C$4,"&lt;="&amp;$G1404)</f>
        <v>0</v>
      </c>
      <c r="I1404" s="17" t="str">
        <f>IF(OR($L1404="Tor",$L1404="ET"),_xlfn.IFNA(IF(VLOOKUP($A1404,Spiele!$A$2:$C$16,3,FALSE)=$B1404,COUNTIFS($L$2:$L1404,"Tor",$B$2:$B1404,$B1404,$A$2:$A1404,$A1404)+COUNTIFS($L$2:$L1404,"ET",$B$2:$B1404,$B1404,$A$2:$A1404,$A1404)&amp;":"&amp;COUNTIFS($L$2:$L1404,"Tor",$B$2:$B1404,"&lt;&gt;"&amp;$B1404,$A$2:$A1404,$A1404)+COUNTIFS($L$2:$L1404,"ET",$B$2:$B1404,"&lt;&gt;"&amp;$B1404,$A$2:$A1404,$A1404),COUNTIFS($L$2:$L1404,"Tor",$B$2:$B1404,"&lt;&gt;"&amp;$B1404,$A$2:$A1404,$A1404)+COUNTIFS($L$2:$L1404,"ET",$B$2:$B1404,"&lt;&gt;"&amp;$B1404,$A$2:$A1404,$A1404)&amp;":"&amp;COUNTIFS($L$2:$L1404,"Tor",$B$2:$B1404,$B1404,$A$2:$A1404,$A1404)+COUNTIFS($L$2:$L1404,"ET",$B$2:$B1404,$B1404,$A$2:$A1404,$A1404)),""),"")</f>
        <v/>
      </c>
      <c r="J1404" s="18" t="str">
        <f>_xlfn.IFNA(IF(VLOOKUP($A1404,Spiele!$A$2:$D$16,3,FALSE)=$B1404,(COUNTIFS($L$1:$L1403,"Tor",$B$1:$B1403,$B1404,$A$1:$A1403,$A1404)+COUNTIFS($L$1:$L1403,"ET",$B$1:$B1403,$B1404,$A$1:$A1403,$A1404))-(COUNTIFS($L$1:$L1403,"Tor",$B$1:$B1403,"&lt;&gt;"&amp;$B1404,$A$1:$A1403,$A1404)+COUNTIFS($L$1:$L1403,"ET",$B$1:$B1403,"&lt;&gt;"&amp;$B1404,$A$1:$A1403,$A1404)),(COUNTIFS($L$1:$L1403,"Tor",$B$1:$B1403,$B1404,$A$1:$A1403,$A1404)+COUNTIFS($L$1:$L1403,"ET",$B$1:$B1403,$B1404,$A$1:$A1403,$A1404))-(COUNTIFS($L$1:$L1403,"Tor",$B$1:$B1403,"&lt;&gt;"&amp;$B1404,$A$1:$A1403,$A1404)+COUNTIFS($L$1:$L1403,"ET",$B$1:$B1403,"&lt;&gt;"&amp;$B1404,$A$1:$A1403,$A1404))),"")</f>
        <v/>
      </c>
      <c r="O1404" s="17"/>
      <c r="AC1404" s="14"/>
      <c r="AD1404" s="14"/>
      <c r="AE1404" s="18"/>
      <c r="AH1404" s="19">
        <f t="shared" si="86"/>
        <v>0</v>
      </c>
      <c r="AI1404" s="19">
        <f t="shared" si="87"/>
        <v>180</v>
      </c>
      <c r="AM1404" s="19">
        <f>IF(Abschlüsse[[#This Row],[Ergeb]]="ET","",SQRT(($AF1404-$AK1404)^2+($AG1404-$AL1404)^2))</f>
        <v>0</v>
      </c>
      <c r="AO1404" s="13"/>
      <c r="AP1404" s="13"/>
      <c r="AQ1404" s="19" t="str">
        <f t="shared" si="88"/>
        <v/>
      </c>
      <c r="AU1404" s="19" t="str">
        <f t="shared" si="89"/>
        <v/>
      </c>
    </row>
    <row r="1405" spans="3:47" ht="25.05" customHeight="1">
      <c r="C1405" s="17" t="str">
        <f>IF($A1405="","",IF(VLOOKUP($A1405,Spiele!$A$2:$D$16,3,FALSE)=$B1405,"H","G"))</f>
        <v/>
      </c>
      <c r="D1405" s="17" t="str">
        <f>IF($B1405="","",IF(VLOOKUP($A1405,Spiele!$A$2:$F$16,3,FALSE)=$B1405,VLOOKUP($A1405,Spiele!$A$2:$F$16,4,FALSE),VLOOKUP($A1405,Spiele!$A$2:$F$16,3,FALSE)))</f>
        <v/>
      </c>
      <c r="E1405" s="18">
        <f>IF(Abschlüsse[[#This Row],[Ergeb]]="ET",0,COUNTIFS($A$2:$A1405,$A1405,$B$2:$B1405,$B1405,$L$2:$L1405,"&lt;&gt;ET"))</f>
        <v>0</v>
      </c>
      <c r="F1405" s="11"/>
      <c r="G1405" s="12"/>
      <c r="H1405" s="18">
        <f>COUNTIFS('Rote Karten'!$A$2:$A$4,$A1405,'Rote Karten'!$D$2:$D$4,"&lt;&gt;"&amp;$B1405,'Rote Karten'!$B$2:$B$4,"&lt;"&amp;$F1405,'Rote Karten'!$C$2:$C$4,"&lt;="&amp;$G1405)-COUNTIFS('Rote Karten'!$A$2:$A$4,$A1405,'Rote Karten'!$D$2:$D$4,$B1405,'Rote Karten'!$B$2:$B$4,"&lt;"&amp;$F1405,'Rote Karten'!$C$2:$C$4,"&lt;="&amp;$G1405)</f>
        <v>0</v>
      </c>
      <c r="I1405" s="17" t="str">
        <f>IF(OR($L1405="Tor",$L1405="ET"),_xlfn.IFNA(IF(VLOOKUP($A1405,Spiele!$A$2:$C$16,3,FALSE)=$B1405,COUNTIFS($L$2:$L1405,"Tor",$B$2:$B1405,$B1405,$A$2:$A1405,$A1405)+COUNTIFS($L$2:$L1405,"ET",$B$2:$B1405,$B1405,$A$2:$A1405,$A1405)&amp;":"&amp;COUNTIFS($L$2:$L1405,"Tor",$B$2:$B1405,"&lt;&gt;"&amp;$B1405,$A$2:$A1405,$A1405)+COUNTIFS($L$2:$L1405,"ET",$B$2:$B1405,"&lt;&gt;"&amp;$B1405,$A$2:$A1405,$A1405),COUNTIFS($L$2:$L1405,"Tor",$B$2:$B1405,"&lt;&gt;"&amp;$B1405,$A$2:$A1405,$A1405)+COUNTIFS($L$2:$L1405,"ET",$B$2:$B1405,"&lt;&gt;"&amp;$B1405,$A$2:$A1405,$A1405)&amp;":"&amp;COUNTIFS($L$2:$L1405,"Tor",$B$2:$B1405,$B1405,$A$2:$A1405,$A1405)+COUNTIFS($L$2:$L1405,"ET",$B$2:$B1405,$B1405,$A$2:$A1405,$A1405)),""),"")</f>
        <v/>
      </c>
      <c r="J1405" s="18" t="str">
        <f>_xlfn.IFNA(IF(VLOOKUP($A1405,Spiele!$A$2:$D$16,3,FALSE)=$B1405,(COUNTIFS($L$1:$L1404,"Tor",$B$1:$B1404,$B1405,$A$1:$A1404,$A1405)+COUNTIFS($L$1:$L1404,"ET",$B$1:$B1404,$B1405,$A$1:$A1404,$A1405))-(COUNTIFS($L$1:$L1404,"Tor",$B$1:$B1404,"&lt;&gt;"&amp;$B1405,$A$1:$A1404,$A1405)+COUNTIFS($L$1:$L1404,"ET",$B$1:$B1404,"&lt;&gt;"&amp;$B1405,$A$1:$A1404,$A1405)),(COUNTIFS($L$1:$L1404,"Tor",$B$1:$B1404,$B1405,$A$1:$A1404,$A1405)+COUNTIFS($L$1:$L1404,"ET",$B$1:$B1404,$B1405,$A$1:$A1404,$A1405))-(COUNTIFS($L$1:$L1404,"Tor",$B$1:$B1404,"&lt;&gt;"&amp;$B1405,$A$1:$A1404,$A1405)+COUNTIFS($L$1:$L1404,"ET",$B$1:$B1404,"&lt;&gt;"&amp;$B1405,$A$1:$A1404,$A1405))),"")</f>
        <v/>
      </c>
      <c r="O1405" s="17"/>
      <c r="AC1405" s="14"/>
      <c r="AD1405" s="14"/>
      <c r="AE1405" s="18"/>
      <c r="AH1405" s="19">
        <f t="shared" si="86"/>
        <v>0</v>
      </c>
      <c r="AI1405" s="19">
        <f t="shared" si="87"/>
        <v>180</v>
      </c>
      <c r="AM1405" s="19">
        <f>IF(Abschlüsse[[#This Row],[Ergeb]]="ET","",SQRT(($AF1405-$AK1405)^2+($AG1405-$AL1405)^2))</f>
        <v>0</v>
      </c>
      <c r="AO1405" s="13"/>
      <c r="AP1405" s="13"/>
      <c r="AQ1405" s="19" t="str">
        <f t="shared" si="88"/>
        <v/>
      </c>
      <c r="AU1405" s="19" t="str">
        <f t="shared" si="89"/>
        <v/>
      </c>
    </row>
    <row r="1406" spans="3:47" ht="25.05" customHeight="1">
      <c r="C1406" s="17" t="str">
        <f>IF($A1406="","",IF(VLOOKUP($A1406,Spiele!$A$2:$D$16,3,FALSE)=$B1406,"H","G"))</f>
        <v/>
      </c>
      <c r="D1406" s="17" t="str">
        <f>IF($B1406="","",IF(VLOOKUP($A1406,Spiele!$A$2:$F$16,3,FALSE)=$B1406,VLOOKUP($A1406,Spiele!$A$2:$F$16,4,FALSE),VLOOKUP($A1406,Spiele!$A$2:$F$16,3,FALSE)))</f>
        <v/>
      </c>
      <c r="E1406" s="18">
        <f>IF(Abschlüsse[[#This Row],[Ergeb]]="ET",0,COUNTIFS($A$2:$A1406,$A1406,$B$2:$B1406,$B1406,$L$2:$L1406,"&lt;&gt;ET"))</f>
        <v>0</v>
      </c>
      <c r="F1406" s="11"/>
      <c r="G1406" s="12"/>
      <c r="H1406" s="18">
        <f>COUNTIFS('Rote Karten'!$A$2:$A$4,$A1406,'Rote Karten'!$D$2:$D$4,"&lt;&gt;"&amp;$B1406,'Rote Karten'!$B$2:$B$4,"&lt;"&amp;$F1406,'Rote Karten'!$C$2:$C$4,"&lt;="&amp;$G1406)-COUNTIFS('Rote Karten'!$A$2:$A$4,$A1406,'Rote Karten'!$D$2:$D$4,$B1406,'Rote Karten'!$B$2:$B$4,"&lt;"&amp;$F1406,'Rote Karten'!$C$2:$C$4,"&lt;="&amp;$G1406)</f>
        <v>0</v>
      </c>
      <c r="I1406" s="17" t="str">
        <f>IF(OR($L1406="Tor",$L1406="ET"),_xlfn.IFNA(IF(VLOOKUP($A1406,Spiele!$A$2:$C$16,3,FALSE)=$B1406,COUNTIFS($L$2:$L1406,"Tor",$B$2:$B1406,$B1406,$A$2:$A1406,$A1406)+COUNTIFS($L$2:$L1406,"ET",$B$2:$B1406,$B1406,$A$2:$A1406,$A1406)&amp;":"&amp;COUNTIFS($L$2:$L1406,"Tor",$B$2:$B1406,"&lt;&gt;"&amp;$B1406,$A$2:$A1406,$A1406)+COUNTIFS($L$2:$L1406,"ET",$B$2:$B1406,"&lt;&gt;"&amp;$B1406,$A$2:$A1406,$A1406),COUNTIFS($L$2:$L1406,"Tor",$B$2:$B1406,"&lt;&gt;"&amp;$B1406,$A$2:$A1406,$A1406)+COUNTIFS($L$2:$L1406,"ET",$B$2:$B1406,"&lt;&gt;"&amp;$B1406,$A$2:$A1406,$A1406)&amp;":"&amp;COUNTIFS($L$2:$L1406,"Tor",$B$2:$B1406,$B1406,$A$2:$A1406,$A1406)+COUNTIFS($L$2:$L1406,"ET",$B$2:$B1406,$B1406,$A$2:$A1406,$A1406)),""),"")</f>
        <v/>
      </c>
      <c r="J1406" s="18" t="str">
        <f>_xlfn.IFNA(IF(VLOOKUP($A1406,Spiele!$A$2:$D$16,3,FALSE)=$B1406,(COUNTIFS($L$1:$L1405,"Tor",$B$1:$B1405,$B1406,$A$1:$A1405,$A1406)+COUNTIFS($L$1:$L1405,"ET",$B$1:$B1405,$B1406,$A$1:$A1405,$A1406))-(COUNTIFS($L$1:$L1405,"Tor",$B$1:$B1405,"&lt;&gt;"&amp;$B1406,$A$1:$A1405,$A1406)+COUNTIFS($L$1:$L1405,"ET",$B$1:$B1405,"&lt;&gt;"&amp;$B1406,$A$1:$A1405,$A1406)),(COUNTIFS($L$1:$L1405,"Tor",$B$1:$B1405,$B1406,$A$1:$A1405,$A1406)+COUNTIFS($L$1:$L1405,"ET",$B$1:$B1405,$B1406,$A$1:$A1405,$A1406))-(COUNTIFS($L$1:$L1405,"Tor",$B$1:$B1405,"&lt;&gt;"&amp;$B1406,$A$1:$A1405,$A1406)+COUNTIFS($L$1:$L1405,"ET",$B$1:$B1405,"&lt;&gt;"&amp;$B1406,$A$1:$A1405,$A1406))),"")</f>
        <v/>
      </c>
      <c r="O1406" s="17"/>
      <c r="AC1406" s="14"/>
      <c r="AD1406" s="14"/>
      <c r="AE1406" s="18"/>
      <c r="AH1406" s="19">
        <f t="shared" si="86"/>
        <v>0</v>
      </c>
      <c r="AI1406" s="19">
        <f t="shared" si="87"/>
        <v>180</v>
      </c>
      <c r="AM1406" s="19">
        <f>IF(Abschlüsse[[#This Row],[Ergeb]]="ET","",SQRT(($AF1406-$AK1406)^2+($AG1406-$AL1406)^2))</f>
        <v>0</v>
      </c>
      <c r="AO1406" s="13"/>
      <c r="AP1406" s="13"/>
      <c r="AQ1406" s="19" t="str">
        <f t="shared" si="88"/>
        <v/>
      </c>
      <c r="AU1406" s="19" t="str">
        <f t="shared" si="89"/>
        <v/>
      </c>
    </row>
    <row r="1407" spans="3:47" ht="25.05" customHeight="1">
      <c r="C1407" s="17" t="str">
        <f>IF($A1407="","",IF(VLOOKUP($A1407,Spiele!$A$2:$D$16,3,FALSE)=$B1407,"H","G"))</f>
        <v/>
      </c>
      <c r="D1407" s="17" t="str">
        <f>IF($B1407="","",IF(VLOOKUP($A1407,Spiele!$A$2:$F$16,3,FALSE)=$B1407,VLOOKUP($A1407,Spiele!$A$2:$F$16,4,FALSE),VLOOKUP($A1407,Spiele!$A$2:$F$16,3,FALSE)))</f>
        <v/>
      </c>
      <c r="E1407" s="18">
        <f>IF(Abschlüsse[[#This Row],[Ergeb]]="ET",0,COUNTIFS($A$2:$A1407,$A1407,$B$2:$B1407,$B1407,$L$2:$L1407,"&lt;&gt;ET"))</f>
        <v>0</v>
      </c>
      <c r="F1407" s="11"/>
      <c r="G1407" s="12"/>
      <c r="H1407" s="18">
        <f>COUNTIFS('Rote Karten'!$A$2:$A$4,$A1407,'Rote Karten'!$D$2:$D$4,"&lt;&gt;"&amp;$B1407,'Rote Karten'!$B$2:$B$4,"&lt;"&amp;$F1407,'Rote Karten'!$C$2:$C$4,"&lt;="&amp;$G1407)-COUNTIFS('Rote Karten'!$A$2:$A$4,$A1407,'Rote Karten'!$D$2:$D$4,$B1407,'Rote Karten'!$B$2:$B$4,"&lt;"&amp;$F1407,'Rote Karten'!$C$2:$C$4,"&lt;="&amp;$G1407)</f>
        <v>0</v>
      </c>
      <c r="I1407" s="17" t="str">
        <f>IF(OR($L1407="Tor",$L1407="ET"),_xlfn.IFNA(IF(VLOOKUP($A1407,Spiele!$A$2:$C$16,3,FALSE)=$B1407,COUNTIFS($L$2:$L1407,"Tor",$B$2:$B1407,$B1407,$A$2:$A1407,$A1407)+COUNTIFS($L$2:$L1407,"ET",$B$2:$B1407,$B1407,$A$2:$A1407,$A1407)&amp;":"&amp;COUNTIFS($L$2:$L1407,"Tor",$B$2:$B1407,"&lt;&gt;"&amp;$B1407,$A$2:$A1407,$A1407)+COUNTIFS($L$2:$L1407,"ET",$B$2:$B1407,"&lt;&gt;"&amp;$B1407,$A$2:$A1407,$A1407),COUNTIFS($L$2:$L1407,"Tor",$B$2:$B1407,"&lt;&gt;"&amp;$B1407,$A$2:$A1407,$A1407)+COUNTIFS($L$2:$L1407,"ET",$B$2:$B1407,"&lt;&gt;"&amp;$B1407,$A$2:$A1407,$A1407)&amp;":"&amp;COUNTIFS($L$2:$L1407,"Tor",$B$2:$B1407,$B1407,$A$2:$A1407,$A1407)+COUNTIFS($L$2:$L1407,"ET",$B$2:$B1407,$B1407,$A$2:$A1407,$A1407)),""),"")</f>
        <v/>
      </c>
      <c r="J1407" s="18" t="str">
        <f>_xlfn.IFNA(IF(VLOOKUP($A1407,Spiele!$A$2:$D$16,3,FALSE)=$B1407,(COUNTIFS($L$1:$L1406,"Tor",$B$1:$B1406,$B1407,$A$1:$A1406,$A1407)+COUNTIFS($L$1:$L1406,"ET",$B$1:$B1406,$B1407,$A$1:$A1406,$A1407))-(COUNTIFS($L$1:$L1406,"Tor",$B$1:$B1406,"&lt;&gt;"&amp;$B1407,$A$1:$A1406,$A1407)+COUNTIFS($L$1:$L1406,"ET",$B$1:$B1406,"&lt;&gt;"&amp;$B1407,$A$1:$A1406,$A1407)),(COUNTIFS($L$1:$L1406,"Tor",$B$1:$B1406,$B1407,$A$1:$A1406,$A1407)+COUNTIFS($L$1:$L1406,"ET",$B$1:$B1406,$B1407,$A$1:$A1406,$A1407))-(COUNTIFS($L$1:$L1406,"Tor",$B$1:$B1406,"&lt;&gt;"&amp;$B1407,$A$1:$A1406,$A1407)+COUNTIFS($L$1:$L1406,"ET",$B$1:$B1406,"&lt;&gt;"&amp;$B1407,$A$1:$A1406,$A1407))),"")</f>
        <v/>
      </c>
      <c r="O1407" s="17"/>
      <c r="AC1407" s="14"/>
      <c r="AD1407" s="14"/>
      <c r="AE1407" s="18"/>
      <c r="AH1407" s="19">
        <f t="shared" si="86"/>
        <v>0</v>
      </c>
      <c r="AI1407" s="19">
        <f t="shared" si="87"/>
        <v>180</v>
      </c>
      <c r="AM1407" s="19">
        <f>IF(Abschlüsse[[#This Row],[Ergeb]]="ET","",SQRT(($AF1407-$AK1407)^2+($AG1407-$AL1407)^2))</f>
        <v>0</v>
      </c>
      <c r="AO1407" s="13"/>
      <c r="AP1407" s="13"/>
      <c r="AQ1407" s="19" t="str">
        <f t="shared" si="88"/>
        <v/>
      </c>
      <c r="AU1407" s="19" t="str">
        <f t="shared" si="89"/>
        <v/>
      </c>
    </row>
    <row r="1408" spans="3:47" ht="25.05" customHeight="1">
      <c r="C1408" s="17" t="str">
        <f>IF($A1408="","",IF(VLOOKUP($A1408,Spiele!$A$2:$D$16,3,FALSE)=$B1408,"H","G"))</f>
        <v/>
      </c>
      <c r="D1408" s="17" t="str">
        <f>IF($B1408="","",IF(VLOOKUP($A1408,Spiele!$A$2:$F$16,3,FALSE)=$B1408,VLOOKUP($A1408,Spiele!$A$2:$F$16,4,FALSE),VLOOKUP($A1408,Spiele!$A$2:$F$16,3,FALSE)))</f>
        <v/>
      </c>
      <c r="E1408" s="18">
        <f>IF(Abschlüsse[[#This Row],[Ergeb]]="ET",0,COUNTIFS($A$2:$A1408,$A1408,$B$2:$B1408,$B1408,$L$2:$L1408,"&lt;&gt;ET"))</f>
        <v>0</v>
      </c>
      <c r="F1408" s="11"/>
      <c r="G1408" s="12"/>
      <c r="H1408" s="18">
        <f>COUNTIFS('Rote Karten'!$A$2:$A$4,$A1408,'Rote Karten'!$D$2:$D$4,"&lt;&gt;"&amp;$B1408,'Rote Karten'!$B$2:$B$4,"&lt;"&amp;$F1408,'Rote Karten'!$C$2:$C$4,"&lt;="&amp;$G1408)-COUNTIFS('Rote Karten'!$A$2:$A$4,$A1408,'Rote Karten'!$D$2:$D$4,$B1408,'Rote Karten'!$B$2:$B$4,"&lt;"&amp;$F1408,'Rote Karten'!$C$2:$C$4,"&lt;="&amp;$G1408)</f>
        <v>0</v>
      </c>
      <c r="I1408" s="17" t="str">
        <f>IF(OR($L1408="Tor",$L1408="ET"),_xlfn.IFNA(IF(VLOOKUP($A1408,Spiele!$A$2:$C$16,3,FALSE)=$B1408,COUNTIFS($L$2:$L1408,"Tor",$B$2:$B1408,$B1408,$A$2:$A1408,$A1408)+COUNTIFS($L$2:$L1408,"ET",$B$2:$B1408,$B1408,$A$2:$A1408,$A1408)&amp;":"&amp;COUNTIFS($L$2:$L1408,"Tor",$B$2:$B1408,"&lt;&gt;"&amp;$B1408,$A$2:$A1408,$A1408)+COUNTIFS($L$2:$L1408,"ET",$B$2:$B1408,"&lt;&gt;"&amp;$B1408,$A$2:$A1408,$A1408),COUNTIFS($L$2:$L1408,"Tor",$B$2:$B1408,"&lt;&gt;"&amp;$B1408,$A$2:$A1408,$A1408)+COUNTIFS($L$2:$L1408,"ET",$B$2:$B1408,"&lt;&gt;"&amp;$B1408,$A$2:$A1408,$A1408)&amp;":"&amp;COUNTIFS($L$2:$L1408,"Tor",$B$2:$B1408,$B1408,$A$2:$A1408,$A1408)+COUNTIFS($L$2:$L1408,"ET",$B$2:$B1408,$B1408,$A$2:$A1408,$A1408)),""),"")</f>
        <v/>
      </c>
      <c r="J1408" s="18" t="str">
        <f>_xlfn.IFNA(IF(VLOOKUP($A1408,Spiele!$A$2:$D$16,3,FALSE)=$B1408,(COUNTIFS($L$1:$L1407,"Tor",$B$1:$B1407,$B1408,$A$1:$A1407,$A1408)+COUNTIFS($L$1:$L1407,"ET",$B$1:$B1407,$B1408,$A$1:$A1407,$A1408))-(COUNTIFS($L$1:$L1407,"Tor",$B$1:$B1407,"&lt;&gt;"&amp;$B1408,$A$1:$A1407,$A1408)+COUNTIFS($L$1:$L1407,"ET",$B$1:$B1407,"&lt;&gt;"&amp;$B1408,$A$1:$A1407,$A1408)),(COUNTIFS($L$1:$L1407,"Tor",$B$1:$B1407,$B1408,$A$1:$A1407,$A1408)+COUNTIFS($L$1:$L1407,"ET",$B$1:$B1407,$B1408,$A$1:$A1407,$A1408))-(COUNTIFS($L$1:$L1407,"Tor",$B$1:$B1407,"&lt;&gt;"&amp;$B1408,$A$1:$A1407,$A1408)+COUNTIFS($L$1:$L1407,"ET",$B$1:$B1407,"&lt;&gt;"&amp;$B1408,$A$1:$A1407,$A1408))),"")</f>
        <v/>
      </c>
      <c r="O1408" s="17"/>
      <c r="AC1408" s="14"/>
      <c r="AD1408" s="14"/>
      <c r="AE1408" s="18"/>
      <c r="AH1408" s="19">
        <f t="shared" si="86"/>
        <v>0</v>
      </c>
      <c r="AI1408" s="19">
        <f t="shared" si="87"/>
        <v>180</v>
      </c>
      <c r="AM1408" s="19">
        <f>IF(Abschlüsse[[#This Row],[Ergeb]]="ET","",SQRT(($AF1408-$AK1408)^2+($AG1408-$AL1408)^2))</f>
        <v>0</v>
      </c>
      <c r="AO1408" s="13"/>
      <c r="AP1408" s="13"/>
      <c r="AQ1408" s="19" t="str">
        <f t="shared" si="88"/>
        <v/>
      </c>
      <c r="AU1408" s="19" t="str">
        <f t="shared" si="89"/>
        <v/>
      </c>
    </row>
    <row r="1409" spans="3:47" ht="25.05" customHeight="1">
      <c r="C1409" s="17" t="str">
        <f>IF($A1409="","",IF(VLOOKUP($A1409,Spiele!$A$2:$D$16,3,FALSE)=$B1409,"H","G"))</f>
        <v/>
      </c>
      <c r="D1409" s="17" t="str">
        <f>IF($B1409="","",IF(VLOOKUP($A1409,Spiele!$A$2:$F$16,3,FALSE)=$B1409,VLOOKUP($A1409,Spiele!$A$2:$F$16,4,FALSE),VLOOKUP($A1409,Spiele!$A$2:$F$16,3,FALSE)))</f>
        <v/>
      </c>
      <c r="E1409" s="18">
        <f>IF(Abschlüsse[[#This Row],[Ergeb]]="ET",0,COUNTIFS($A$2:$A1409,$A1409,$B$2:$B1409,$B1409,$L$2:$L1409,"&lt;&gt;ET"))</f>
        <v>0</v>
      </c>
      <c r="F1409" s="11"/>
      <c r="G1409" s="12"/>
      <c r="H1409" s="18">
        <f>COUNTIFS('Rote Karten'!$A$2:$A$4,$A1409,'Rote Karten'!$D$2:$D$4,"&lt;&gt;"&amp;$B1409,'Rote Karten'!$B$2:$B$4,"&lt;"&amp;$F1409,'Rote Karten'!$C$2:$C$4,"&lt;="&amp;$G1409)-COUNTIFS('Rote Karten'!$A$2:$A$4,$A1409,'Rote Karten'!$D$2:$D$4,$B1409,'Rote Karten'!$B$2:$B$4,"&lt;"&amp;$F1409,'Rote Karten'!$C$2:$C$4,"&lt;="&amp;$G1409)</f>
        <v>0</v>
      </c>
      <c r="I1409" s="17" t="str">
        <f>IF(OR($L1409="Tor",$L1409="ET"),_xlfn.IFNA(IF(VLOOKUP($A1409,Spiele!$A$2:$C$16,3,FALSE)=$B1409,COUNTIFS($L$2:$L1409,"Tor",$B$2:$B1409,$B1409,$A$2:$A1409,$A1409)+COUNTIFS($L$2:$L1409,"ET",$B$2:$B1409,$B1409,$A$2:$A1409,$A1409)&amp;":"&amp;COUNTIFS($L$2:$L1409,"Tor",$B$2:$B1409,"&lt;&gt;"&amp;$B1409,$A$2:$A1409,$A1409)+COUNTIFS($L$2:$L1409,"ET",$B$2:$B1409,"&lt;&gt;"&amp;$B1409,$A$2:$A1409,$A1409),COUNTIFS($L$2:$L1409,"Tor",$B$2:$B1409,"&lt;&gt;"&amp;$B1409,$A$2:$A1409,$A1409)+COUNTIFS($L$2:$L1409,"ET",$B$2:$B1409,"&lt;&gt;"&amp;$B1409,$A$2:$A1409,$A1409)&amp;":"&amp;COUNTIFS($L$2:$L1409,"Tor",$B$2:$B1409,$B1409,$A$2:$A1409,$A1409)+COUNTIFS($L$2:$L1409,"ET",$B$2:$B1409,$B1409,$A$2:$A1409,$A1409)),""),"")</f>
        <v/>
      </c>
      <c r="J1409" s="18" t="str">
        <f>_xlfn.IFNA(IF(VLOOKUP($A1409,Spiele!$A$2:$D$16,3,FALSE)=$B1409,(COUNTIFS($L$1:$L1408,"Tor",$B$1:$B1408,$B1409,$A$1:$A1408,$A1409)+COUNTIFS($L$1:$L1408,"ET",$B$1:$B1408,$B1409,$A$1:$A1408,$A1409))-(COUNTIFS($L$1:$L1408,"Tor",$B$1:$B1408,"&lt;&gt;"&amp;$B1409,$A$1:$A1408,$A1409)+COUNTIFS($L$1:$L1408,"ET",$B$1:$B1408,"&lt;&gt;"&amp;$B1409,$A$1:$A1408,$A1409)),(COUNTIFS($L$1:$L1408,"Tor",$B$1:$B1408,$B1409,$A$1:$A1408,$A1409)+COUNTIFS($L$1:$L1408,"ET",$B$1:$B1408,$B1409,$A$1:$A1408,$A1409))-(COUNTIFS($L$1:$L1408,"Tor",$B$1:$B1408,"&lt;&gt;"&amp;$B1409,$A$1:$A1408,$A1409)+COUNTIFS($L$1:$L1408,"ET",$B$1:$B1408,"&lt;&gt;"&amp;$B1409,$A$1:$A1408,$A1409))),"")</f>
        <v/>
      </c>
      <c r="O1409" s="17"/>
      <c r="AC1409" s="14"/>
      <c r="AD1409" s="14"/>
      <c r="AE1409" s="18"/>
      <c r="AH1409" s="19">
        <f t="shared" si="86"/>
        <v>0</v>
      </c>
      <c r="AI1409" s="19">
        <f t="shared" si="87"/>
        <v>180</v>
      </c>
      <c r="AM1409" s="19">
        <f>IF(Abschlüsse[[#This Row],[Ergeb]]="ET","",SQRT(($AF1409-$AK1409)^2+($AG1409-$AL1409)^2))</f>
        <v>0</v>
      </c>
      <c r="AO1409" s="13"/>
      <c r="AP1409" s="13"/>
      <c r="AQ1409" s="19" t="str">
        <f t="shared" si="88"/>
        <v/>
      </c>
      <c r="AU1409" s="19" t="str">
        <f t="shared" si="89"/>
        <v/>
      </c>
    </row>
    <row r="1410" spans="3:47" ht="25.05" customHeight="1">
      <c r="C1410" s="17" t="str">
        <f>IF($A1410="","",IF(VLOOKUP($A1410,Spiele!$A$2:$D$16,3,FALSE)=$B1410,"H","G"))</f>
        <v/>
      </c>
      <c r="D1410" s="17" t="str">
        <f>IF($B1410="","",IF(VLOOKUP($A1410,Spiele!$A$2:$F$16,3,FALSE)=$B1410,VLOOKUP($A1410,Spiele!$A$2:$F$16,4,FALSE),VLOOKUP($A1410,Spiele!$A$2:$F$16,3,FALSE)))</f>
        <v/>
      </c>
      <c r="E1410" s="18">
        <f>IF(Abschlüsse[[#This Row],[Ergeb]]="ET",0,COUNTIFS($A$2:$A1410,$A1410,$B$2:$B1410,$B1410,$L$2:$L1410,"&lt;&gt;ET"))</f>
        <v>0</v>
      </c>
      <c r="F1410" s="11"/>
      <c r="G1410" s="12"/>
      <c r="H1410" s="18">
        <f>COUNTIFS('Rote Karten'!$A$2:$A$4,$A1410,'Rote Karten'!$D$2:$D$4,"&lt;&gt;"&amp;$B1410,'Rote Karten'!$B$2:$B$4,"&lt;"&amp;$F1410,'Rote Karten'!$C$2:$C$4,"&lt;="&amp;$G1410)-COUNTIFS('Rote Karten'!$A$2:$A$4,$A1410,'Rote Karten'!$D$2:$D$4,$B1410,'Rote Karten'!$B$2:$B$4,"&lt;"&amp;$F1410,'Rote Karten'!$C$2:$C$4,"&lt;="&amp;$G1410)</f>
        <v>0</v>
      </c>
      <c r="I1410" s="17" t="str">
        <f>IF(OR($L1410="Tor",$L1410="ET"),_xlfn.IFNA(IF(VLOOKUP($A1410,Spiele!$A$2:$C$16,3,FALSE)=$B1410,COUNTIFS($L$2:$L1410,"Tor",$B$2:$B1410,$B1410,$A$2:$A1410,$A1410)+COUNTIFS($L$2:$L1410,"ET",$B$2:$B1410,$B1410,$A$2:$A1410,$A1410)&amp;":"&amp;COUNTIFS($L$2:$L1410,"Tor",$B$2:$B1410,"&lt;&gt;"&amp;$B1410,$A$2:$A1410,$A1410)+COUNTIFS($L$2:$L1410,"ET",$B$2:$B1410,"&lt;&gt;"&amp;$B1410,$A$2:$A1410,$A1410),COUNTIFS($L$2:$L1410,"Tor",$B$2:$B1410,"&lt;&gt;"&amp;$B1410,$A$2:$A1410,$A1410)+COUNTIFS($L$2:$L1410,"ET",$B$2:$B1410,"&lt;&gt;"&amp;$B1410,$A$2:$A1410,$A1410)&amp;":"&amp;COUNTIFS($L$2:$L1410,"Tor",$B$2:$B1410,$B1410,$A$2:$A1410,$A1410)+COUNTIFS($L$2:$L1410,"ET",$B$2:$B1410,$B1410,$A$2:$A1410,$A1410)),""),"")</f>
        <v/>
      </c>
      <c r="J1410" s="18" t="str">
        <f>_xlfn.IFNA(IF(VLOOKUP($A1410,Spiele!$A$2:$D$16,3,FALSE)=$B1410,(COUNTIFS($L$1:$L1409,"Tor",$B$1:$B1409,$B1410,$A$1:$A1409,$A1410)+COUNTIFS($L$1:$L1409,"ET",$B$1:$B1409,$B1410,$A$1:$A1409,$A1410))-(COUNTIFS($L$1:$L1409,"Tor",$B$1:$B1409,"&lt;&gt;"&amp;$B1410,$A$1:$A1409,$A1410)+COUNTIFS($L$1:$L1409,"ET",$B$1:$B1409,"&lt;&gt;"&amp;$B1410,$A$1:$A1409,$A1410)),(COUNTIFS($L$1:$L1409,"Tor",$B$1:$B1409,$B1410,$A$1:$A1409,$A1410)+COUNTIFS($L$1:$L1409,"ET",$B$1:$B1409,$B1410,$A$1:$A1409,$A1410))-(COUNTIFS($L$1:$L1409,"Tor",$B$1:$B1409,"&lt;&gt;"&amp;$B1410,$A$1:$A1409,$A1410)+COUNTIFS($L$1:$L1409,"ET",$B$1:$B1409,"&lt;&gt;"&amp;$B1410,$A$1:$A1409,$A1410))),"")</f>
        <v/>
      </c>
      <c r="O1410" s="17"/>
      <c r="AC1410" s="14"/>
      <c r="AD1410" s="14"/>
      <c r="AE1410" s="18"/>
      <c r="AH1410" s="19">
        <f t="shared" si="86"/>
        <v>0</v>
      </c>
      <c r="AI1410" s="19">
        <f t="shared" si="87"/>
        <v>180</v>
      </c>
      <c r="AM1410" s="19">
        <f>IF(Abschlüsse[[#This Row],[Ergeb]]="ET","",SQRT(($AF1410-$AK1410)^2+($AG1410-$AL1410)^2))</f>
        <v>0</v>
      </c>
      <c r="AO1410" s="13"/>
      <c r="AP1410" s="13"/>
      <c r="AQ1410" s="19" t="str">
        <f t="shared" si="88"/>
        <v/>
      </c>
      <c r="AU1410" s="19" t="str">
        <f t="shared" si="89"/>
        <v/>
      </c>
    </row>
    <row r="1411" spans="3:47" ht="25.05" customHeight="1">
      <c r="C1411" s="17" t="str">
        <f>IF($A1411="","",IF(VLOOKUP($A1411,Spiele!$A$2:$D$16,3,FALSE)=$B1411,"H","G"))</f>
        <v/>
      </c>
      <c r="D1411" s="17" t="str">
        <f>IF($B1411="","",IF(VLOOKUP($A1411,Spiele!$A$2:$F$16,3,FALSE)=$B1411,VLOOKUP($A1411,Spiele!$A$2:$F$16,4,FALSE),VLOOKUP($A1411,Spiele!$A$2:$F$16,3,FALSE)))</f>
        <v/>
      </c>
      <c r="E1411" s="18">
        <f>IF(Abschlüsse[[#This Row],[Ergeb]]="ET",0,COUNTIFS($A$2:$A1411,$A1411,$B$2:$B1411,$B1411,$L$2:$L1411,"&lt;&gt;ET"))</f>
        <v>0</v>
      </c>
      <c r="F1411" s="11"/>
      <c r="G1411" s="12"/>
      <c r="H1411" s="18">
        <f>COUNTIFS('Rote Karten'!$A$2:$A$4,$A1411,'Rote Karten'!$D$2:$D$4,"&lt;&gt;"&amp;$B1411,'Rote Karten'!$B$2:$B$4,"&lt;"&amp;$F1411,'Rote Karten'!$C$2:$C$4,"&lt;="&amp;$G1411)-COUNTIFS('Rote Karten'!$A$2:$A$4,$A1411,'Rote Karten'!$D$2:$D$4,$B1411,'Rote Karten'!$B$2:$B$4,"&lt;"&amp;$F1411,'Rote Karten'!$C$2:$C$4,"&lt;="&amp;$G1411)</f>
        <v>0</v>
      </c>
      <c r="I1411" s="17" t="str">
        <f>IF(OR($L1411="Tor",$L1411="ET"),_xlfn.IFNA(IF(VLOOKUP($A1411,Spiele!$A$2:$C$16,3,FALSE)=$B1411,COUNTIFS($L$2:$L1411,"Tor",$B$2:$B1411,$B1411,$A$2:$A1411,$A1411)+COUNTIFS($L$2:$L1411,"ET",$B$2:$B1411,$B1411,$A$2:$A1411,$A1411)&amp;":"&amp;COUNTIFS($L$2:$L1411,"Tor",$B$2:$B1411,"&lt;&gt;"&amp;$B1411,$A$2:$A1411,$A1411)+COUNTIFS($L$2:$L1411,"ET",$B$2:$B1411,"&lt;&gt;"&amp;$B1411,$A$2:$A1411,$A1411),COUNTIFS($L$2:$L1411,"Tor",$B$2:$B1411,"&lt;&gt;"&amp;$B1411,$A$2:$A1411,$A1411)+COUNTIFS($L$2:$L1411,"ET",$B$2:$B1411,"&lt;&gt;"&amp;$B1411,$A$2:$A1411,$A1411)&amp;":"&amp;COUNTIFS($L$2:$L1411,"Tor",$B$2:$B1411,$B1411,$A$2:$A1411,$A1411)+COUNTIFS($L$2:$L1411,"ET",$B$2:$B1411,$B1411,$A$2:$A1411,$A1411)),""),"")</f>
        <v/>
      </c>
      <c r="J1411" s="18" t="str">
        <f>_xlfn.IFNA(IF(VLOOKUP($A1411,Spiele!$A$2:$D$16,3,FALSE)=$B1411,(COUNTIFS($L$1:$L1410,"Tor",$B$1:$B1410,$B1411,$A$1:$A1410,$A1411)+COUNTIFS($L$1:$L1410,"ET",$B$1:$B1410,$B1411,$A$1:$A1410,$A1411))-(COUNTIFS($L$1:$L1410,"Tor",$B$1:$B1410,"&lt;&gt;"&amp;$B1411,$A$1:$A1410,$A1411)+COUNTIFS($L$1:$L1410,"ET",$B$1:$B1410,"&lt;&gt;"&amp;$B1411,$A$1:$A1410,$A1411)),(COUNTIFS($L$1:$L1410,"Tor",$B$1:$B1410,$B1411,$A$1:$A1410,$A1411)+COUNTIFS($L$1:$L1410,"ET",$B$1:$B1410,$B1411,$A$1:$A1410,$A1411))-(COUNTIFS($L$1:$L1410,"Tor",$B$1:$B1410,"&lt;&gt;"&amp;$B1411,$A$1:$A1410,$A1411)+COUNTIFS($L$1:$L1410,"ET",$B$1:$B1410,"&lt;&gt;"&amp;$B1411,$A$1:$A1410,$A1411))),"")</f>
        <v/>
      </c>
      <c r="O1411" s="17"/>
      <c r="AC1411" s="14"/>
      <c r="AD1411" s="14"/>
      <c r="AE1411" s="18"/>
      <c r="AH1411" s="19">
        <f t="shared" ref="AH1411:AH1474" si="90">IF($L1411="ET","",IF($AF1411&gt;3.66,SQRT($AG1411^2+($AF1411-(7.32/2))^2),IF($AF1411&lt;-3.66,SQRT($AG1411^2+($AF1411+(7.32/2))^2),$AG1411)))</f>
        <v>0</v>
      </c>
      <c r="AI1411" s="19">
        <f t="shared" ref="AI1411:AI1474" si="91">IF($L1411="ET","",IF(DEGREES(ATAN((7.32*$AG1411)/($AG1411^2+$AF1411^2-(7.32/2)^2)))&lt;=0,180+DEGREES(ATAN((7.32*$AG1411)/($AG1411^2+$AF1411^2-(7.32/2)^2))),DEGREES(ATAN((7.32*$AG1411)/($AG1411^2+$AF1411^2-(7.32/2)^2)))))</f>
        <v>180</v>
      </c>
      <c r="AM1411" s="19">
        <f>IF(Abschlüsse[[#This Row],[Ergeb]]="ET","",SQRT(($AF1411-$AK1411)^2+($AG1411-$AL1411)^2))</f>
        <v>0</v>
      </c>
      <c r="AO1411" s="13"/>
      <c r="AP1411" s="13"/>
      <c r="AQ1411" s="19" t="str">
        <f t="shared" si="88"/>
        <v/>
      </c>
      <c r="AU1411" s="19" t="str">
        <f t="shared" si="89"/>
        <v/>
      </c>
    </row>
    <row r="1412" spans="3:47" ht="25.05" customHeight="1">
      <c r="C1412" s="17" t="str">
        <f>IF($A1412="","",IF(VLOOKUP($A1412,Spiele!$A$2:$D$16,3,FALSE)=$B1412,"H","G"))</f>
        <v/>
      </c>
      <c r="D1412" s="17" t="str">
        <f>IF($B1412="","",IF(VLOOKUP($A1412,Spiele!$A$2:$F$16,3,FALSE)=$B1412,VLOOKUP($A1412,Spiele!$A$2:$F$16,4,FALSE),VLOOKUP($A1412,Spiele!$A$2:$F$16,3,FALSE)))</f>
        <v/>
      </c>
      <c r="E1412" s="18">
        <f>IF(Abschlüsse[[#This Row],[Ergeb]]="ET",0,COUNTIFS($A$2:$A1412,$A1412,$B$2:$B1412,$B1412,$L$2:$L1412,"&lt;&gt;ET"))</f>
        <v>0</v>
      </c>
      <c r="F1412" s="11"/>
      <c r="G1412" s="12"/>
      <c r="H1412" s="18">
        <f>COUNTIFS('Rote Karten'!$A$2:$A$4,$A1412,'Rote Karten'!$D$2:$D$4,"&lt;&gt;"&amp;$B1412,'Rote Karten'!$B$2:$B$4,"&lt;"&amp;$F1412,'Rote Karten'!$C$2:$C$4,"&lt;="&amp;$G1412)-COUNTIFS('Rote Karten'!$A$2:$A$4,$A1412,'Rote Karten'!$D$2:$D$4,$B1412,'Rote Karten'!$B$2:$B$4,"&lt;"&amp;$F1412,'Rote Karten'!$C$2:$C$4,"&lt;="&amp;$G1412)</f>
        <v>0</v>
      </c>
      <c r="I1412" s="17" t="str">
        <f>IF(OR($L1412="Tor",$L1412="ET"),_xlfn.IFNA(IF(VLOOKUP($A1412,Spiele!$A$2:$C$16,3,FALSE)=$B1412,COUNTIFS($L$2:$L1412,"Tor",$B$2:$B1412,$B1412,$A$2:$A1412,$A1412)+COUNTIFS($L$2:$L1412,"ET",$B$2:$B1412,$B1412,$A$2:$A1412,$A1412)&amp;":"&amp;COUNTIFS($L$2:$L1412,"Tor",$B$2:$B1412,"&lt;&gt;"&amp;$B1412,$A$2:$A1412,$A1412)+COUNTIFS($L$2:$L1412,"ET",$B$2:$B1412,"&lt;&gt;"&amp;$B1412,$A$2:$A1412,$A1412),COUNTIFS($L$2:$L1412,"Tor",$B$2:$B1412,"&lt;&gt;"&amp;$B1412,$A$2:$A1412,$A1412)+COUNTIFS($L$2:$L1412,"ET",$B$2:$B1412,"&lt;&gt;"&amp;$B1412,$A$2:$A1412,$A1412)&amp;":"&amp;COUNTIFS($L$2:$L1412,"Tor",$B$2:$B1412,$B1412,$A$2:$A1412,$A1412)+COUNTIFS($L$2:$L1412,"ET",$B$2:$B1412,$B1412,$A$2:$A1412,$A1412)),""),"")</f>
        <v/>
      </c>
      <c r="J1412" s="18" t="str">
        <f>_xlfn.IFNA(IF(VLOOKUP($A1412,Spiele!$A$2:$D$16,3,FALSE)=$B1412,(COUNTIFS($L$1:$L1411,"Tor",$B$1:$B1411,$B1412,$A$1:$A1411,$A1412)+COUNTIFS($L$1:$L1411,"ET",$B$1:$B1411,$B1412,$A$1:$A1411,$A1412))-(COUNTIFS($L$1:$L1411,"Tor",$B$1:$B1411,"&lt;&gt;"&amp;$B1412,$A$1:$A1411,$A1412)+COUNTIFS($L$1:$L1411,"ET",$B$1:$B1411,"&lt;&gt;"&amp;$B1412,$A$1:$A1411,$A1412)),(COUNTIFS($L$1:$L1411,"Tor",$B$1:$B1411,$B1412,$A$1:$A1411,$A1412)+COUNTIFS($L$1:$L1411,"ET",$B$1:$B1411,$B1412,$A$1:$A1411,$A1412))-(COUNTIFS($L$1:$L1411,"Tor",$B$1:$B1411,"&lt;&gt;"&amp;$B1412,$A$1:$A1411,$A1412)+COUNTIFS($L$1:$L1411,"ET",$B$1:$B1411,"&lt;&gt;"&amp;$B1412,$A$1:$A1411,$A1412))),"")</f>
        <v/>
      </c>
      <c r="O1412" s="17"/>
      <c r="AC1412" s="14"/>
      <c r="AD1412" s="14"/>
      <c r="AE1412" s="18"/>
      <c r="AH1412" s="19">
        <f t="shared" si="90"/>
        <v>0</v>
      </c>
      <c r="AI1412" s="19">
        <f t="shared" si="91"/>
        <v>180</v>
      </c>
      <c r="AM1412" s="19">
        <f>IF(Abschlüsse[[#This Row],[Ergeb]]="ET","",SQRT(($AF1412-$AK1412)^2+($AG1412-$AL1412)^2))</f>
        <v>0</v>
      </c>
      <c r="AO1412" s="13"/>
      <c r="AP1412" s="13"/>
      <c r="AQ1412" s="19" t="str">
        <f t="shared" si="88"/>
        <v/>
      </c>
      <c r="AU1412" s="19" t="str">
        <f t="shared" si="89"/>
        <v/>
      </c>
    </row>
    <row r="1413" spans="3:47" ht="25.05" customHeight="1">
      <c r="C1413" s="17" t="str">
        <f>IF($A1413="","",IF(VLOOKUP($A1413,Spiele!$A$2:$D$16,3,FALSE)=$B1413,"H","G"))</f>
        <v/>
      </c>
      <c r="D1413" s="17" t="str">
        <f>IF($B1413="","",IF(VLOOKUP($A1413,Spiele!$A$2:$F$16,3,FALSE)=$B1413,VLOOKUP($A1413,Spiele!$A$2:$F$16,4,FALSE),VLOOKUP($A1413,Spiele!$A$2:$F$16,3,FALSE)))</f>
        <v/>
      </c>
      <c r="E1413" s="18">
        <f>IF(Abschlüsse[[#This Row],[Ergeb]]="ET",0,COUNTIFS($A$2:$A1413,$A1413,$B$2:$B1413,$B1413,$L$2:$L1413,"&lt;&gt;ET"))</f>
        <v>0</v>
      </c>
      <c r="F1413" s="11"/>
      <c r="G1413" s="12"/>
      <c r="H1413" s="18">
        <f>COUNTIFS('Rote Karten'!$A$2:$A$4,$A1413,'Rote Karten'!$D$2:$D$4,"&lt;&gt;"&amp;$B1413,'Rote Karten'!$B$2:$B$4,"&lt;"&amp;$F1413,'Rote Karten'!$C$2:$C$4,"&lt;="&amp;$G1413)-COUNTIFS('Rote Karten'!$A$2:$A$4,$A1413,'Rote Karten'!$D$2:$D$4,$B1413,'Rote Karten'!$B$2:$B$4,"&lt;"&amp;$F1413,'Rote Karten'!$C$2:$C$4,"&lt;="&amp;$G1413)</f>
        <v>0</v>
      </c>
      <c r="I1413" s="17" t="str">
        <f>IF(OR($L1413="Tor",$L1413="ET"),_xlfn.IFNA(IF(VLOOKUP($A1413,Spiele!$A$2:$C$16,3,FALSE)=$B1413,COUNTIFS($L$2:$L1413,"Tor",$B$2:$B1413,$B1413,$A$2:$A1413,$A1413)+COUNTIFS($L$2:$L1413,"ET",$B$2:$B1413,$B1413,$A$2:$A1413,$A1413)&amp;":"&amp;COUNTIFS($L$2:$L1413,"Tor",$B$2:$B1413,"&lt;&gt;"&amp;$B1413,$A$2:$A1413,$A1413)+COUNTIFS($L$2:$L1413,"ET",$B$2:$B1413,"&lt;&gt;"&amp;$B1413,$A$2:$A1413,$A1413),COUNTIFS($L$2:$L1413,"Tor",$B$2:$B1413,"&lt;&gt;"&amp;$B1413,$A$2:$A1413,$A1413)+COUNTIFS($L$2:$L1413,"ET",$B$2:$B1413,"&lt;&gt;"&amp;$B1413,$A$2:$A1413,$A1413)&amp;":"&amp;COUNTIFS($L$2:$L1413,"Tor",$B$2:$B1413,$B1413,$A$2:$A1413,$A1413)+COUNTIFS($L$2:$L1413,"ET",$B$2:$B1413,$B1413,$A$2:$A1413,$A1413)),""),"")</f>
        <v/>
      </c>
      <c r="J1413" s="18" t="str">
        <f>_xlfn.IFNA(IF(VLOOKUP($A1413,Spiele!$A$2:$D$16,3,FALSE)=$B1413,(COUNTIFS($L$1:$L1412,"Tor",$B$1:$B1412,$B1413,$A$1:$A1412,$A1413)+COUNTIFS($L$1:$L1412,"ET",$B$1:$B1412,$B1413,$A$1:$A1412,$A1413))-(COUNTIFS($L$1:$L1412,"Tor",$B$1:$B1412,"&lt;&gt;"&amp;$B1413,$A$1:$A1412,$A1413)+COUNTIFS($L$1:$L1412,"ET",$B$1:$B1412,"&lt;&gt;"&amp;$B1413,$A$1:$A1412,$A1413)),(COUNTIFS($L$1:$L1412,"Tor",$B$1:$B1412,$B1413,$A$1:$A1412,$A1413)+COUNTIFS($L$1:$L1412,"ET",$B$1:$B1412,$B1413,$A$1:$A1412,$A1413))-(COUNTIFS($L$1:$L1412,"Tor",$B$1:$B1412,"&lt;&gt;"&amp;$B1413,$A$1:$A1412,$A1413)+COUNTIFS($L$1:$L1412,"ET",$B$1:$B1412,"&lt;&gt;"&amp;$B1413,$A$1:$A1412,$A1413))),"")</f>
        <v/>
      </c>
      <c r="O1413" s="17"/>
      <c r="AC1413" s="14"/>
      <c r="AD1413" s="14"/>
      <c r="AE1413" s="18"/>
      <c r="AH1413" s="19">
        <f t="shared" si="90"/>
        <v>0</v>
      </c>
      <c r="AI1413" s="19">
        <f t="shared" si="91"/>
        <v>180</v>
      </c>
      <c r="AM1413" s="19">
        <f>IF(Abschlüsse[[#This Row],[Ergeb]]="ET","",SQRT(($AF1413-$AK1413)^2+($AG1413-$AL1413)^2))</f>
        <v>0</v>
      </c>
      <c r="AO1413" s="13"/>
      <c r="AP1413" s="13"/>
      <c r="AQ1413" s="19" t="str">
        <f t="shared" si="88"/>
        <v/>
      </c>
      <c r="AU1413" s="19" t="str">
        <f t="shared" si="89"/>
        <v/>
      </c>
    </row>
    <row r="1414" spans="3:47" ht="25.05" customHeight="1">
      <c r="C1414" s="17" t="str">
        <f>IF($A1414="","",IF(VLOOKUP($A1414,Spiele!$A$2:$D$16,3,FALSE)=$B1414,"H","G"))</f>
        <v/>
      </c>
      <c r="D1414" s="17" t="str">
        <f>IF($B1414="","",IF(VLOOKUP($A1414,Spiele!$A$2:$F$16,3,FALSE)=$B1414,VLOOKUP($A1414,Spiele!$A$2:$F$16,4,FALSE),VLOOKUP($A1414,Spiele!$A$2:$F$16,3,FALSE)))</f>
        <v/>
      </c>
      <c r="E1414" s="18">
        <f>IF(Abschlüsse[[#This Row],[Ergeb]]="ET",0,COUNTIFS($A$2:$A1414,$A1414,$B$2:$B1414,$B1414,$L$2:$L1414,"&lt;&gt;ET"))</f>
        <v>0</v>
      </c>
      <c r="F1414" s="11"/>
      <c r="G1414" s="12"/>
      <c r="H1414" s="18">
        <f>COUNTIFS('Rote Karten'!$A$2:$A$4,$A1414,'Rote Karten'!$D$2:$D$4,"&lt;&gt;"&amp;$B1414,'Rote Karten'!$B$2:$B$4,"&lt;"&amp;$F1414,'Rote Karten'!$C$2:$C$4,"&lt;="&amp;$G1414)-COUNTIFS('Rote Karten'!$A$2:$A$4,$A1414,'Rote Karten'!$D$2:$D$4,$B1414,'Rote Karten'!$B$2:$B$4,"&lt;"&amp;$F1414,'Rote Karten'!$C$2:$C$4,"&lt;="&amp;$G1414)</f>
        <v>0</v>
      </c>
      <c r="I1414" s="17" t="str">
        <f>IF(OR($L1414="Tor",$L1414="ET"),_xlfn.IFNA(IF(VLOOKUP($A1414,Spiele!$A$2:$C$16,3,FALSE)=$B1414,COUNTIFS($L$2:$L1414,"Tor",$B$2:$B1414,$B1414,$A$2:$A1414,$A1414)+COUNTIFS($L$2:$L1414,"ET",$B$2:$B1414,$B1414,$A$2:$A1414,$A1414)&amp;":"&amp;COUNTIFS($L$2:$L1414,"Tor",$B$2:$B1414,"&lt;&gt;"&amp;$B1414,$A$2:$A1414,$A1414)+COUNTIFS($L$2:$L1414,"ET",$B$2:$B1414,"&lt;&gt;"&amp;$B1414,$A$2:$A1414,$A1414),COUNTIFS($L$2:$L1414,"Tor",$B$2:$B1414,"&lt;&gt;"&amp;$B1414,$A$2:$A1414,$A1414)+COUNTIFS($L$2:$L1414,"ET",$B$2:$B1414,"&lt;&gt;"&amp;$B1414,$A$2:$A1414,$A1414)&amp;":"&amp;COUNTIFS($L$2:$L1414,"Tor",$B$2:$B1414,$B1414,$A$2:$A1414,$A1414)+COUNTIFS($L$2:$L1414,"ET",$B$2:$B1414,$B1414,$A$2:$A1414,$A1414)),""),"")</f>
        <v/>
      </c>
      <c r="J1414" s="18" t="str">
        <f>_xlfn.IFNA(IF(VLOOKUP($A1414,Spiele!$A$2:$D$16,3,FALSE)=$B1414,(COUNTIFS($L$1:$L1413,"Tor",$B$1:$B1413,$B1414,$A$1:$A1413,$A1414)+COUNTIFS($L$1:$L1413,"ET",$B$1:$B1413,$B1414,$A$1:$A1413,$A1414))-(COUNTIFS($L$1:$L1413,"Tor",$B$1:$B1413,"&lt;&gt;"&amp;$B1414,$A$1:$A1413,$A1414)+COUNTIFS($L$1:$L1413,"ET",$B$1:$B1413,"&lt;&gt;"&amp;$B1414,$A$1:$A1413,$A1414)),(COUNTIFS($L$1:$L1413,"Tor",$B$1:$B1413,$B1414,$A$1:$A1413,$A1414)+COUNTIFS($L$1:$L1413,"ET",$B$1:$B1413,$B1414,$A$1:$A1413,$A1414))-(COUNTIFS($L$1:$L1413,"Tor",$B$1:$B1413,"&lt;&gt;"&amp;$B1414,$A$1:$A1413,$A1414)+COUNTIFS($L$1:$L1413,"ET",$B$1:$B1413,"&lt;&gt;"&amp;$B1414,$A$1:$A1413,$A1414))),"")</f>
        <v/>
      </c>
      <c r="O1414" s="17"/>
      <c r="AC1414" s="14"/>
      <c r="AD1414" s="14"/>
      <c r="AE1414" s="18"/>
      <c r="AH1414" s="19">
        <f t="shared" si="90"/>
        <v>0</v>
      </c>
      <c r="AI1414" s="19">
        <f t="shared" si="91"/>
        <v>180</v>
      </c>
      <c r="AM1414" s="19">
        <f>IF(Abschlüsse[[#This Row],[Ergeb]]="ET","",SQRT(($AF1414-$AK1414)^2+($AG1414-$AL1414)^2))</f>
        <v>0</v>
      </c>
      <c r="AO1414" s="13"/>
      <c r="AP1414" s="13"/>
      <c r="AQ1414" s="19" t="str">
        <f t="shared" si="88"/>
        <v/>
      </c>
      <c r="AU1414" s="19" t="str">
        <f t="shared" si="89"/>
        <v/>
      </c>
    </row>
    <row r="1415" spans="3:47" ht="25.05" customHeight="1">
      <c r="C1415" s="17" t="str">
        <f>IF($A1415="","",IF(VLOOKUP($A1415,Spiele!$A$2:$D$16,3,FALSE)=$B1415,"H","G"))</f>
        <v/>
      </c>
      <c r="D1415" s="17" t="str">
        <f>IF($B1415="","",IF(VLOOKUP($A1415,Spiele!$A$2:$F$16,3,FALSE)=$B1415,VLOOKUP($A1415,Spiele!$A$2:$F$16,4,FALSE),VLOOKUP($A1415,Spiele!$A$2:$F$16,3,FALSE)))</f>
        <v/>
      </c>
      <c r="E1415" s="18">
        <f>IF(Abschlüsse[[#This Row],[Ergeb]]="ET",0,COUNTIFS($A$2:$A1415,$A1415,$B$2:$B1415,$B1415,$L$2:$L1415,"&lt;&gt;ET"))</f>
        <v>0</v>
      </c>
      <c r="F1415" s="11"/>
      <c r="G1415" s="12"/>
      <c r="H1415" s="18">
        <f>COUNTIFS('Rote Karten'!$A$2:$A$4,$A1415,'Rote Karten'!$D$2:$D$4,"&lt;&gt;"&amp;$B1415,'Rote Karten'!$B$2:$B$4,"&lt;"&amp;$F1415,'Rote Karten'!$C$2:$C$4,"&lt;="&amp;$G1415)-COUNTIFS('Rote Karten'!$A$2:$A$4,$A1415,'Rote Karten'!$D$2:$D$4,$B1415,'Rote Karten'!$B$2:$B$4,"&lt;"&amp;$F1415,'Rote Karten'!$C$2:$C$4,"&lt;="&amp;$G1415)</f>
        <v>0</v>
      </c>
      <c r="I1415" s="17" t="str">
        <f>IF(OR($L1415="Tor",$L1415="ET"),_xlfn.IFNA(IF(VLOOKUP($A1415,Spiele!$A$2:$C$16,3,FALSE)=$B1415,COUNTIFS($L$2:$L1415,"Tor",$B$2:$B1415,$B1415,$A$2:$A1415,$A1415)+COUNTIFS($L$2:$L1415,"ET",$B$2:$B1415,$B1415,$A$2:$A1415,$A1415)&amp;":"&amp;COUNTIFS($L$2:$L1415,"Tor",$B$2:$B1415,"&lt;&gt;"&amp;$B1415,$A$2:$A1415,$A1415)+COUNTIFS($L$2:$L1415,"ET",$B$2:$B1415,"&lt;&gt;"&amp;$B1415,$A$2:$A1415,$A1415),COUNTIFS($L$2:$L1415,"Tor",$B$2:$B1415,"&lt;&gt;"&amp;$B1415,$A$2:$A1415,$A1415)+COUNTIFS($L$2:$L1415,"ET",$B$2:$B1415,"&lt;&gt;"&amp;$B1415,$A$2:$A1415,$A1415)&amp;":"&amp;COUNTIFS($L$2:$L1415,"Tor",$B$2:$B1415,$B1415,$A$2:$A1415,$A1415)+COUNTIFS($L$2:$L1415,"ET",$B$2:$B1415,$B1415,$A$2:$A1415,$A1415)),""),"")</f>
        <v/>
      </c>
      <c r="J1415" s="18" t="str">
        <f>_xlfn.IFNA(IF(VLOOKUP($A1415,Spiele!$A$2:$D$16,3,FALSE)=$B1415,(COUNTIFS($L$1:$L1414,"Tor",$B$1:$B1414,$B1415,$A$1:$A1414,$A1415)+COUNTIFS($L$1:$L1414,"ET",$B$1:$B1414,$B1415,$A$1:$A1414,$A1415))-(COUNTIFS($L$1:$L1414,"Tor",$B$1:$B1414,"&lt;&gt;"&amp;$B1415,$A$1:$A1414,$A1415)+COUNTIFS($L$1:$L1414,"ET",$B$1:$B1414,"&lt;&gt;"&amp;$B1415,$A$1:$A1414,$A1415)),(COUNTIFS($L$1:$L1414,"Tor",$B$1:$B1414,$B1415,$A$1:$A1414,$A1415)+COUNTIFS($L$1:$L1414,"ET",$B$1:$B1414,$B1415,$A$1:$A1414,$A1415))-(COUNTIFS($L$1:$L1414,"Tor",$B$1:$B1414,"&lt;&gt;"&amp;$B1415,$A$1:$A1414,$A1415)+COUNTIFS($L$1:$L1414,"ET",$B$1:$B1414,"&lt;&gt;"&amp;$B1415,$A$1:$A1414,$A1415))),"")</f>
        <v/>
      </c>
      <c r="O1415" s="17"/>
      <c r="AC1415" s="14"/>
      <c r="AD1415" s="14"/>
      <c r="AE1415" s="18"/>
      <c r="AH1415" s="19">
        <f t="shared" si="90"/>
        <v>0</v>
      </c>
      <c r="AI1415" s="19">
        <f t="shared" si="91"/>
        <v>180</v>
      </c>
      <c r="AM1415" s="19">
        <f>IF(Abschlüsse[[#This Row],[Ergeb]]="ET","",SQRT(($AF1415-$AK1415)^2+($AG1415-$AL1415)^2))</f>
        <v>0</v>
      </c>
      <c r="AO1415" s="13"/>
      <c r="AP1415" s="13"/>
      <c r="AQ1415" s="19" t="str">
        <f t="shared" si="88"/>
        <v/>
      </c>
      <c r="AU1415" s="19" t="str">
        <f t="shared" si="89"/>
        <v/>
      </c>
    </row>
    <row r="1416" spans="3:47" ht="25.05" customHeight="1">
      <c r="C1416" s="17" t="str">
        <f>IF($A1416="","",IF(VLOOKUP($A1416,Spiele!$A$2:$D$16,3,FALSE)=$B1416,"H","G"))</f>
        <v/>
      </c>
      <c r="D1416" s="17" t="str">
        <f>IF($B1416="","",IF(VLOOKUP($A1416,Spiele!$A$2:$F$16,3,FALSE)=$B1416,VLOOKUP($A1416,Spiele!$A$2:$F$16,4,FALSE),VLOOKUP($A1416,Spiele!$A$2:$F$16,3,FALSE)))</f>
        <v/>
      </c>
      <c r="E1416" s="18">
        <f>IF(Abschlüsse[[#This Row],[Ergeb]]="ET",0,COUNTIFS($A$2:$A1416,$A1416,$B$2:$B1416,$B1416,$L$2:$L1416,"&lt;&gt;ET"))</f>
        <v>0</v>
      </c>
      <c r="F1416" s="11"/>
      <c r="G1416" s="12"/>
      <c r="H1416" s="18">
        <f>COUNTIFS('Rote Karten'!$A$2:$A$4,$A1416,'Rote Karten'!$D$2:$D$4,"&lt;&gt;"&amp;$B1416,'Rote Karten'!$B$2:$B$4,"&lt;"&amp;$F1416,'Rote Karten'!$C$2:$C$4,"&lt;="&amp;$G1416)-COUNTIFS('Rote Karten'!$A$2:$A$4,$A1416,'Rote Karten'!$D$2:$D$4,$B1416,'Rote Karten'!$B$2:$B$4,"&lt;"&amp;$F1416,'Rote Karten'!$C$2:$C$4,"&lt;="&amp;$G1416)</f>
        <v>0</v>
      </c>
      <c r="I1416" s="17" t="str">
        <f>IF(OR($L1416="Tor",$L1416="ET"),_xlfn.IFNA(IF(VLOOKUP($A1416,Spiele!$A$2:$C$16,3,FALSE)=$B1416,COUNTIFS($L$2:$L1416,"Tor",$B$2:$B1416,$B1416,$A$2:$A1416,$A1416)+COUNTIFS($L$2:$L1416,"ET",$B$2:$B1416,$B1416,$A$2:$A1416,$A1416)&amp;":"&amp;COUNTIFS($L$2:$L1416,"Tor",$B$2:$B1416,"&lt;&gt;"&amp;$B1416,$A$2:$A1416,$A1416)+COUNTIFS($L$2:$L1416,"ET",$B$2:$B1416,"&lt;&gt;"&amp;$B1416,$A$2:$A1416,$A1416),COUNTIFS($L$2:$L1416,"Tor",$B$2:$B1416,"&lt;&gt;"&amp;$B1416,$A$2:$A1416,$A1416)+COUNTIFS($L$2:$L1416,"ET",$B$2:$B1416,"&lt;&gt;"&amp;$B1416,$A$2:$A1416,$A1416)&amp;":"&amp;COUNTIFS($L$2:$L1416,"Tor",$B$2:$B1416,$B1416,$A$2:$A1416,$A1416)+COUNTIFS($L$2:$L1416,"ET",$B$2:$B1416,$B1416,$A$2:$A1416,$A1416)),""),"")</f>
        <v/>
      </c>
      <c r="J1416" s="18" t="str">
        <f>_xlfn.IFNA(IF(VLOOKUP($A1416,Spiele!$A$2:$D$16,3,FALSE)=$B1416,(COUNTIFS($L$1:$L1415,"Tor",$B$1:$B1415,$B1416,$A$1:$A1415,$A1416)+COUNTIFS($L$1:$L1415,"ET",$B$1:$B1415,$B1416,$A$1:$A1415,$A1416))-(COUNTIFS($L$1:$L1415,"Tor",$B$1:$B1415,"&lt;&gt;"&amp;$B1416,$A$1:$A1415,$A1416)+COUNTIFS($L$1:$L1415,"ET",$B$1:$B1415,"&lt;&gt;"&amp;$B1416,$A$1:$A1415,$A1416)),(COUNTIFS($L$1:$L1415,"Tor",$B$1:$B1415,$B1416,$A$1:$A1415,$A1416)+COUNTIFS($L$1:$L1415,"ET",$B$1:$B1415,$B1416,$A$1:$A1415,$A1416))-(COUNTIFS($L$1:$L1415,"Tor",$B$1:$B1415,"&lt;&gt;"&amp;$B1416,$A$1:$A1415,$A1416)+COUNTIFS($L$1:$L1415,"ET",$B$1:$B1415,"&lt;&gt;"&amp;$B1416,$A$1:$A1415,$A1416))),"")</f>
        <v/>
      </c>
      <c r="O1416" s="17"/>
      <c r="AC1416" s="14"/>
      <c r="AD1416" s="14"/>
      <c r="AE1416" s="18"/>
      <c r="AH1416" s="19">
        <f t="shared" si="90"/>
        <v>0</v>
      </c>
      <c r="AI1416" s="19">
        <f t="shared" si="91"/>
        <v>180</v>
      </c>
      <c r="AM1416" s="19">
        <f>IF(Abschlüsse[[#This Row],[Ergeb]]="ET","",SQRT(($AF1416-$AK1416)^2+($AG1416-$AL1416)^2))</f>
        <v>0</v>
      </c>
      <c r="AO1416" s="13"/>
      <c r="AP1416" s="13"/>
      <c r="AQ1416" s="19" t="str">
        <f t="shared" si="88"/>
        <v/>
      </c>
      <c r="AU1416" s="19" t="str">
        <f t="shared" si="89"/>
        <v/>
      </c>
    </row>
    <row r="1417" spans="3:47" ht="25.05" customHeight="1">
      <c r="C1417" s="17" t="str">
        <f>IF($A1417="","",IF(VLOOKUP($A1417,Spiele!$A$2:$D$16,3,FALSE)=$B1417,"H","G"))</f>
        <v/>
      </c>
      <c r="D1417" s="17" t="str">
        <f>IF($B1417="","",IF(VLOOKUP($A1417,Spiele!$A$2:$F$16,3,FALSE)=$B1417,VLOOKUP($A1417,Spiele!$A$2:$F$16,4,FALSE),VLOOKUP($A1417,Spiele!$A$2:$F$16,3,FALSE)))</f>
        <v/>
      </c>
      <c r="E1417" s="18">
        <f>IF(Abschlüsse[[#This Row],[Ergeb]]="ET",0,COUNTIFS($A$2:$A1417,$A1417,$B$2:$B1417,$B1417,$L$2:$L1417,"&lt;&gt;ET"))</f>
        <v>0</v>
      </c>
      <c r="F1417" s="11"/>
      <c r="G1417" s="12"/>
      <c r="H1417" s="18">
        <f>COUNTIFS('Rote Karten'!$A$2:$A$4,$A1417,'Rote Karten'!$D$2:$D$4,"&lt;&gt;"&amp;$B1417,'Rote Karten'!$B$2:$B$4,"&lt;"&amp;$F1417,'Rote Karten'!$C$2:$C$4,"&lt;="&amp;$G1417)-COUNTIFS('Rote Karten'!$A$2:$A$4,$A1417,'Rote Karten'!$D$2:$D$4,$B1417,'Rote Karten'!$B$2:$B$4,"&lt;"&amp;$F1417,'Rote Karten'!$C$2:$C$4,"&lt;="&amp;$G1417)</f>
        <v>0</v>
      </c>
      <c r="I1417" s="17" t="str">
        <f>IF(OR($L1417="Tor",$L1417="ET"),_xlfn.IFNA(IF(VLOOKUP($A1417,Spiele!$A$2:$C$16,3,FALSE)=$B1417,COUNTIFS($L$2:$L1417,"Tor",$B$2:$B1417,$B1417,$A$2:$A1417,$A1417)+COUNTIFS($L$2:$L1417,"ET",$B$2:$B1417,$B1417,$A$2:$A1417,$A1417)&amp;":"&amp;COUNTIFS($L$2:$L1417,"Tor",$B$2:$B1417,"&lt;&gt;"&amp;$B1417,$A$2:$A1417,$A1417)+COUNTIFS($L$2:$L1417,"ET",$B$2:$B1417,"&lt;&gt;"&amp;$B1417,$A$2:$A1417,$A1417),COUNTIFS($L$2:$L1417,"Tor",$B$2:$B1417,"&lt;&gt;"&amp;$B1417,$A$2:$A1417,$A1417)+COUNTIFS($L$2:$L1417,"ET",$B$2:$B1417,"&lt;&gt;"&amp;$B1417,$A$2:$A1417,$A1417)&amp;":"&amp;COUNTIFS($L$2:$L1417,"Tor",$B$2:$B1417,$B1417,$A$2:$A1417,$A1417)+COUNTIFS($L$2:$L1417,"ET",$B$2:$B1417,$B1417,$A$2:$A1417,$A1417)),""),"")</f>
        <v/>
      </c>
      <c r="J1417" s="18" t="str">
        <f>_xlfn.IFNA(IF(VLOOKUP($A1417,Spiele!$A$2:$D$16,3,FALSE)=$B1417,(COUNTIFS($L$1:$L1416,"Tor",$B$1:$B1416,$B1417,$A$1:$A1416,$A1417)+COUNTIFS($L$1:$L1416,"ET",$B$1:$B1416,$B1417,$A$1:$A1416,$A1417))-(COUNTIFS($L$1:$L1416,"Tor",$B$1:$B1416,"&lt;&gt;"&amp;$B1417,$A$1:$A1416,$A1417)+COUNTIFS($L$1:$L1416,"ET",$B$1:$B1416,"&lt;&gt;"&amp;$B1417,$A$1:$A1416,$A1417)),(COUNTIFS($L$1:$L1416,"Tor",$B$1:$B1416,$B1417,$A$1:$A1416,$A1417)+COUNTIFS($L$1:$L1416,"ET",$B$1:$B1416,$B1417,$A$1:$A1416,$A1417))-(COUNTIFS($L$1:$L1416,"Tor",$B$1:$B1416,"&lt;&gt;"&amp;$B1417,$A$1:$A1416,$A1417)+COUNTIFS($L$1:$L1416,"ET",$B$1:$B1416,"&lt;&gt;"&amp;$B1417,$A$1:$A1416,$A1417))),"")</f>
        <v/>
      </c>
      <c r="O1417" s="17"/>
      <c r="AC1417" s="14"/>
      <c r="AD1417" s="14"/>
      <c r="AE1417" s="18"/>
      <c r="AH1417" s="19">
        <f t="shared" si="90"/>
        <v>0</v>
      </c>
      <c r="AI1417" s="19">
        <f t="shared" si="91"/>
        <v>180</v>
      </c>
      <c r="AM1417" s="19">
        <f>IF(Abschlüsse[[#This Row],[Ergeb]]="ET","",SQRT(($AF1417-$AK1417)^2+($AG1417-$AL1417)^2))</f>
        <v>0</v>
      </c>
      <c r="AO1417" s="13"/>
      <c r="AP1417" s="13"/>
      <c r="AQ1417" s="19" t="str">
        <f t="shared" si="88"/>
        <v/>
      </c>
      <c r="AU1417" s="19" t="str">
        <f t="shared" si="89"/>
        <v/>
      </c>
    </row>
    <row r="1418" spans="3:47" ht="25.05" customHeight="1">
      <c r="C1418" s="17" t="str">
        <f>IF($A1418="","",IF(VLOOKUP($A1418,Spiele!$A$2:$D$16,3,FALSE)=$B1418,"H","G"))</f>
        <v/>
      </c>
      <c r="D1418" s="17" t="str">
        <f>IF($B1418="","",IF(VLOOKUP($A1418,Spiele!$A$2:$F$16,3,FALSE)=$B1418,VLOOKUP($A1418,Spiele!$A$2:$F$16,4,FALSE),VLOOKUP($A1418,Spiele!$A$2:$F$16,3,FALSE)))</f>
        <v/>
      </c>
      <c r="E1418" s="18">
        <f>IF(Abschlüsse[[#This Row],[Ergeb]]="ET",0,COUNTIFS($A$2:$A1418,$A1418,$B$2:$B1418,$B1418,$L$2:$L1418,"&lt;&gt;ET"))</f>
        <v>0</v>
      </c>
      <c r="F1418" s="11"/>
      <c r="G1418" s="12"/>
      <c r="H1418" s="18">
        <f>COUNTIFS('Rote Karten'!$A$2:$A$4,$A1418,'Rote Karten'!$D$2:$D$4,"&lt;&gt;"&amp;$B1418,'Rote Karten'!$B$2:$B$4,"&lt;"&amp;$F1418,'Rote Karten'!$C$2:$C$4,"&lt;="&amp;$G1418)-COUNTIFS('Rote Karten'!$A$2:$A$4,$A1418,'Rote Karten'!$D$2:$D$4,$B1418,'Rote Karten'!$B$2:$B$4,"&lt;"&amp;$F1418,'Rote Karten'!$C$2:$C$4,"&lt;="&amp;$G1418)</f>
        <v>0</v>
      </c>
      <c r="I1418" s="17" t="str">
        <f>IF(OR($L1418="Tor",$L1418="ET"),_xlfn.IFNA(IF(VLOOKUP($A1418,Spiele!$A$2:$C$16,3,FALSE)=$B1418,COUNTIFS($L$2:$L1418,"Tor",$B$2:$B1418,$B1418,$A$2:$A1418,$A1418)+COUNTIFS($L$2:$L1418,"ET",$B$2:$B1418,$B1418,$A$2:$A1418,$A1418)&amp;":"&amp;COUNTIFS($L$2:$L1418,"Tor",$B$2:$B1418,"&lt;&gt;"&amp;$B1418,$A$2:$A1418,$A1418)+COUNTIFS($L$2:$L1418,"ET",$B$2:$B1418,"&lt;&gt;"&amp;$B1418,$A$2:$A1418,$A1418),COUNTIFS($L$2:$L1418,"Tor",$B$2:$B1418,"&lt;&gt;"&amp;$B1418,$A$2:$A1418,$A1418)+COUNTIFS($L$2:$L1418,"ET",$B$2:$B1418,"&lt;&gt;"&amp;$B1418,$A$2:$A1418,$A1418)&amp;":"&amp;COUNTIFS($L$2:$L1418,"Tor",$B$2:$B1418,$B1418,$A$2:$A1418,$A1418)+COUNTIFS($L$2:$L1418,"ET",$B$2:$B1418,$B1418,$A$2:$A1418,$A1418)),""),"")</f>
        <v/>
      </c>
      <c r="J1418" s="18" t="str">
        <f>_xlfn.IFNA(IF(VLOOKUP($A1418,Spiele!$A$2:$D$16,3,FALSE)=$B1418,(COUNTIFS($L$1:$L1417,"Tor",$B$1:$B1417,$B1418,$A$1:$A1417,$A1418)+COUNTIFS($L$1:$L1417,"ET",$B$1:$B1417,$B1418,$A$1:$A1417,$A1418))-(COUNTIFS($L$1:$L1417,"Tor",$B$1:$B1417,"&lt;&gt;"&amp;$B1418,$A$1:$A1417,$A1418)+COUNTIFS($L$1:$L1417,"ET",$B$1:$B1417,"&lt;&gt;"&amp;$B1418,$A$1:$A1417,$A1418)),(COUNTIFS($L$1:$L1417,"Tor",$B$1:$B1417,$B1418,$A$1:$A1417,$A1418)+COUNTIFS($L$1:$L1417,"ET",$B$1:$B1417,$B1418,$A$1:$A1417,$A1418))-(COUNTIFS($L$1:$L1417,"Tor",$B$1:$B1417,"&lt;&gt;"&amp;$B1418,$A$1:$A1417,$A1418)+COUNTIFS($L$1:$L1417,"ET",$B$1:$B1417,"&lt;&gt;"&amp;$B1418,$A$1:$A1417,$A1418))),"")</f>
        <v/>
      </c>
      <c r="O1418" s="17"/>
      <c r="AC1418" s="14"/>
      <c r="AD1418" s="14"/>
      <c r="AE1418" s="18"/>
      <c r="AH1418" s="19">
        <f t="shared" si="90"/>
        <v>0</v>
      </c>
      <c r="AI1418" s="19">
        <f t="shared" si="91"/>
        <v>180</v>
      </c>
      <c r="AM1418" s="19">
        <f>IF(Abschlüsse[[#This Row],[Ergeb]]="ET","",SQRT(($AF1418-$AK1418)^2+($AG1418-$AL1418)^2))</f>
        <v>0</v>
      </c>
      <c r="AO1418" s="13"/>
      <c r="AP1418" s="13"/>
      <c r="AQ1418" s="19" t="str">
        <f t="shared" si="88"/>
        <v/>
      </c>
      <c r="AU1418" s="19" t="str">
        <f t="shared" si="89"/>
        <v/>
      </c>
    </row>
    <row r="1419" spans="3:47" ht="25.05" customHeight="1">
      <c r="C1419" s="17" t="str">
        <f>IF($A1419="","",IF(VLOOKUP($A1419,Spiele!$A$2:$D$16,3,FALSE)=$B1419,"H","G"))</f>
        <v/>
      </c>
      <c r="D1419" s="17" t="str">
        <f>IF($B1419="","",IF(VLOOKUP($A1419,Spiele!$A$2:$F$16,3,FALSE)=$B1419,VLOOKUP($A1419,Spiele!$A$2:$F$16,4,FALSE),VLOOKUP($A1419,Spiele!$A$2:$F$16,3,FALSE)))</f>
        <v/>
      </c>
      <c r="E1419" s="18">
        <f>IF(Abschlüsse[[#This Row],[Ergeb]]="ET",0,COUNTIFS($A$2:$A1419,$A1419,$B$2:$B1419,$B1419,$L$2:$L1419,"&lt;&gt;ET"))</f>
        <v>0</v>
      </c>
      <c r="F1419" s="11"/>
      <c r="G1419" s="12"/>
      <c r="H1419" s="18">
        <f>COUNTIFS('Rote Karten'!$A$2:$A$4,$A1419,'Rote Karten'!$D$2:$D$4,"&lt;&gt;"&amp;$B1419,'Rote Karten'!$B$2:$B$4,"&lt;"&amp;$F1419,'Rote Karten'!$C$2:$C$4,"&lt;="&amp;$G1419)-COUNTIFS('Rote Karten'!$A$2:$A$4,$A1419,'Rote Karten'!$D$2:$D$4,$B1419,'Rote Karten'!$B$2:$B$4,"&lt;"&amp;$F1419,'Rote Karten'!$C$2:$C$4,"&lt;="&amp;$G1419)</f>
        <v>0</v>
      </c>
      <c r="I1419" s="17" t="str">
        <f>IF(OR($L1419="Tor",$L1419="ET"),_xlfn.IFNA(IF(VLOOKUP($A1419,Spiele!$A$2:$C$16,3,FALSE)=$B1419,COUNTIFS($L$2:$L1419,"Tor",$B$2:$B1419,$B1419,$A$2:$A1419,$A1419)+COUNTIFS($L$2:$L1419,"ET",$B$2:$B1419,$B1419,$A$2:$A1419,$A1419)&amp;":"&amp;COUNTIFS($L$2:$L1419,"Tor",$B$2:$B1419,"&lt;&gt;"&amp;$B1419,$A$2:$A1419,$A1419)+COUNTIFS($L$2:$L1419,"ET",$B$2:$B1419,"&lt;&gt;"&amp;$B1419,$A$2:$A1419,$A1419),COUNTIFS($L$2:$L1419,"Tor",$B$2:$B1419,"&lt;&gt;"&amp;$B1419,$A$2:$A1419,$A1419)+COUNTIFS($L$2:$L1419,"ET",$B$2:$B1419,"&lt;&gt;"&amp;$B1419,$A$2:$A1419,$A1419)&amp;":"&amp;COUNTIFS($L$2:$L1419,"Tor",$B$2:$B1419,$B1419,$A$2:$A1419,$A1419)+COUNTIFS($L$2:$L1419,"ET",$B$2:$B1419,$B1419,$A$2:$A1419,$A1419)),""),"")</f>
        <v/>
      </c>
      <c r="J1419" s="18" t="str">
        <f>_xlfn.IFNA(IF(VLOOKUP($A1419,Spiele!$A$2:$D$16,3,FALSE)=$B1419,(COUNTIFS($L$1:$L1418,"Tor",$B$1:$B1418,$B1419,$A$1:$A1418,$A1419)+COUNTIFS($L$1:$L1418,"ET",$B$1:$B1418,$B1419,$A$1:$A1418,$A1419))-(COUNTIFS($L$1:$L1418,"Tor",$B$1:$B1418,"&lt;&gt;"&amp;$B1419,$A$1:$A1418,$A1419)+COUNTIFS($L$1:$L1418,"ET",$B$1:$B1418,"&lt;&gt;"&amp;$B1419,$A$1:$A1418,$A1419)),(COUNTIFS($L$1:$L1418,"Tor",$B$1:$B1418,$B1419,$A$1:$A1418,$A1419)+COUNTIFS($L$1:$L1418,"ET",$B$1:$B1418,$B1419,$A$1:$A1418,$A1419))-(COUNTIFS($L$1:$L1418,"Tor",$B$1:$B1418,"&lt;&gt;"&amp;$B1419,$A$1:$A1418,$A1419)+COUNTIFS($L$1:$L1418,"ET",$B$1:$B1418,"&lt;&gt;"&amp;$B1419,$A$1:$A1418,$A1419))),"")</f>
        <v/>
      </c>
      <c r="O1419" s="17"/>
      <c r="AC1419" s="14"/>
      <c r="AD1419" s="14"/>
      <c r="AE1419" s="18"/>
      <c r="AH1419" s="19">
        <f t="shared" si="90"/>
        <v>0</v>
      </c>
      <c r="AI1419" s="19">
        <f t="shared" si="91"/>
        <v>180</v>
      </c>
      <c r="AM1419" s="19">
        <f>IF(Abschlüsse[[#This Row],[Ergeb]]="ET","",SQRT(($AF1419-$AK1419)^2+($AG1419-$AL1419)^2))</f>
        <v>0</v>
      </c>
      <c r="AO1419" s="13"/>
      <c r="AP1419" s="13"/>
      <c r="AQ1419" s="19" t="str">
        <f t="shared" si="88"/>
        <v/>
      </c>
      <c r="AU1419" s="19" t="str">
        <f t="shared" si="89"/>
        <v/>
      </c>
    </row>
    <row r="1420" spans="3:47" ht="25.05" customHeight="1">
      <c r="C1420" s="17" t="str">
        <f>IF($A1420="","",IF(VLOOKUP($A1420,Spiele!$A$2:$D$16,3,FALSE)=$B1420,"H","G"))</f>
        <v/>
      </c>
      <c r="D1420" s="17" t="str">
        <f>IF($B1420="","",IF(VLOOKUP($A1420,Spiele!$A$2:$F$16,3,FALSE)=$B1420,VLOOKUP($A1420,Spiele!$A$2:$F$16,4,FALSE),VLOOKUP($A1420,Spiele!$A$2:$F$16,3,FALSE)))</f>
        <v/>
      </c>
      <c r="E1420" s="18">
        <f>IF(Abschlüsse[[#This Row],[Ergeb]]="ET",0,COUNTIFS($A$2:$A1420,$A1420,$B$2:$B1420,$B1420,$L$2:$L1420,"&lt;&gt;ET"))</f>
        <v>0</v>
      </c>
      <c r="F1420" s="11"/>
      <c r="G1420" s="12"/>
      <c r="H1420" s="18">
        <f>COUNTIFS('Rote Karten'!$A$2:$A$4,$A1420,'Rote Karten'!$D$2:$D$4,"&lt;&gt;"&amp;$B1420,'Rote Karten'!$B$2:$B$4,"&lt;"&amp;$F1420,'Rote Karten'!$C$2:$C$4,"&lt;="&amp;$G1420)-COUNTIFS('Rote Karten'!$A$2:$A$4,$A1420,'Rote Karten'!$D$2:$D$4,$B1420,'Rote Karten'!$B$2:$B$4,"&lt;"&amp;$F1420,'Rote Karten'!$C$2:$C$4,"&lt;="&amp;$G1420)</f>
        <v>0</v>
      </c>
      <c r="I1420" s="17" t="str">
        <f>IF(OR($L1420="Tor",$L1420="ET"),_xlfn.IFNA(IF(VLOOKUP($A1420,Spiele!$A$2:$C$16,3,FALSE)=$B1420,COUNTIFS($L$2:$L1420,"Tor",$B$2:$B1420,$B1420,$A$2:$A1420,$A1420)+COUNTIFS($L$2:$L1420,"ET",$B$2:$B1420,$B1420,$A$2:$A1420,$A1420)&amp;":"&amp;COUNTIFS($L$2:$L1420,"Tor",$B$2:$B1420,"&lt;&gt;"&amp;$B1420,$A$2:$A1420,$A1420)+COUNTIFS($L$2:$L1420,"ET",$B$2:$B1420,"&lt;&gt;"&amp;$B1420,$A$2:$A1420,$A1420),COUNTIFS($L$2:$L1420,"Tor",$B$2:$B1420,"&lt;&gt;"&amp;$B1420,$A$2:$A1420,$A1420)+COUNTIFS($L$2:$L1420,"ET",$B$2:$B1420,"&lt;&gt;"&amp;$B1420,$A$2:$A1420,$A1420)&amp;":"&amp;COUNTIFS($L$2:$L1420,"Tor",$B$2:$B1420,$B1420,$A$2:$A1420,$A1420)+COUNTIFS($L$2:$L1420,"ET",$B$2:$B1420,$B1420,$A$2:$A1420,$A1420)),""),"")</f>
        <v/>
      </c>
      <c r="J1420" s="18" t="str">
        <f>_xlfn.IFNA(IF(VLOOKUP($A1420,Spiele!$A$2:$D$16,3,FALSE)=$B1420,(COUNTIFS($L$1:$L1419,"Tor",$B$1:$B1419,$B1420,$A$1:$A1419,$A1420)+COUNTIFS($L$1:$L1419,"ET",$B$1:$B1419,$B1420,$A$1:$A1419,$A1420))-(COUNTIFS($L$1:$L1419,"Tor",$B$1:$B1419,"&lt;&gt;"&amp;$B1420,$A$1:$A1419,$A1420)+COUNTIFS($L$1:$L1419,"ET",$B$1:$B1419,"&lt;&gt;"&amp;$B1420,$A$1:$A1419,$A1420)),(COUNTIFS($L$1:$L1419,"Tor",$B$1:$B1419,$B1420,$A$1:$A1419,$A1420)+COUNTIFS($L$1:$L1419,"ET",$B$1:$B1419,$B1420,$A$1:$A1419,$A1420))-(COUNTIFS($L$1:$L1419,"Tor",$B$1:$B1419,"&lt;&gt;"&amp;$B1420,$A$1:$A1419,$A1420)+COUNTIFS($L$1:$L1419,"ET",$B$1:$B1419,"&lt;&gt;"&amp;$B1420,$A$1:$A1419,$A1420))),"")</f>
        <v/>
      </c>
      <c r="O1420" s="17"/>
      <c r="AC1420" s="14"/>
      <c r="AD1420" s="14"/>
      <c r="AE1420" s="18"/>
      <c r="AH1420" s="19">
        <f t="shared" si="90"/>
        <v>0</v>
      </c>
      <c r="AI1420" s="19">
        <f t="shared" si="91"/>
        <v>180</v>
      </c>
      <c r="AM1420" s="19">
        <f>IF(Abschlüsse[[#This Row],[Ergeb]]="ET","",SQRT(($AF1420-$AK1420)^2+($AG1420-$AL1420)^2))</f>
        <v>0</v>
      </c>
      <c r="AO1420" s="13"/>
      <c r="AP1420" s="13"/>
      <c r="AQ1420" s="19" t="str">
        <f t="shared" si="88"/>
        <v/>
      </c>
      <c r="AU1420" s="19" t="str">
        <f t="shared" si="89"/>
        <v/>
      </c>
    </row>
    <row r="1421" spans="3:47" ht="25.05" customHeight="1">
      <c r="C1421" s="17" t="str">
        <f>IF($A1421="","",IF(VLOOKUP($A1421,Spiele!$A$2:$D$16,3,FALSE)=$B1421,"H","G"))</f>
        <v/>
      </c>
      <c r="D1421" s="17" t="str">
        <f>IF($B1421="","",IF(VLOOKUP($A1421,Spiele!$A$2:$F$16,3,FALSE)=$B1421,VLOOKUP($A1421,Spiele!$A$2:$F$16,4,FALSE),VLOOKUP($A1421,Spiele!$A$2:$F$16,3,FALSE)))</f>
        <v/>
      </c>
      <c r="E1421" s="18">
        <f>IF(Abschlüsse[[#This Row],[Ergeb]]="ET",0,COUNTIFS($A$2:$A1421,$A1421,$B$2:$B1421,$B1421,$L$2:$L1421,"&lt;&gt;ET"))</f>
        <v>0</v>
      </c>
      <c r="F1421" s="11"/>
      <c r="G1421" s="12"/>
      <c r="H1421" s="18">
        <f>COUNTIFS('Rote Karten'!$A$2:$A$4,$A1421,'Rote Karten'!$D$2:$D$4,"&lt;&gt;"&amp;$B1421,'Rote Karten'!$B$2:$B$4,"&lt;"&amp;$F1421,'Rote Karten'!$C$2:$C$4,"&lt;="&amp;$G1421)-COUNTIFS('Rote Karten'!$A$2:$A$4,$A1421,'Rote Karten'!$D$2:$D$4,$B1421,'Rote Karten'!$B$2:$B$4,"&lt;"&amp;$F1421,'Rote Karten'!$C$2:$C$4,"&lt;="&amp;$G1421)</f>
        <v>0</v>
      </c>
      <c r="I1421" s="17" t="str">
        <f>IF(OR($L1421="Tor",$L1421="ET"),_xlfn.IFNA(IF(VLOOKUP($A1421,Spiele!$A$2:$C$16,3,FALSE)=$B1421,COUNTIFS($L$2:$L1421,"Tor",$B$2:$B1421,$B1421,$A$2:$A1421,$A1421)+COUNTIFS($L$2:$L1421,"ET",$B$2:$B1421,$B1421,$A$2:$A1421,$A1421)&amp;":"&amp;COUNTIFS($L$2:$L1421,"Tor",$B$2:$B1421,"&lt;&gt;"&amp;$B1421,$A$2:$A1421,$A1421)+COUNTIFS($L$2:$L1421,"ET",$B$2:$B1421,"&lt;&gt;"&amp;$B1421,$A$2:$A1421,$A1421),COUNTIFS($L$2:$L1421,"Tor",$B$2:$B1421,"&lt;&gt;"&amp;$B1421,$A$2:$A1421,$A1421)+COUNTIFS($L$2:$L1421,"ET",$B$2:$B1421,"&lt;&gt;"&amp;$B1421,$A$2:$A1421,$A1421)&amp;":"&amp;COUNTIFS($L$2:$L1421,"Tor",$B$2:$B1421,$B1421,$A$2:$A1421,$A1421)+COUNTIFS($L$2:$L1421,"ET",$B$2:$B1421,$B1421,$A$2:$A1421,$A1421)),""),"")</f>
        <v/>
      </c>
      <c r="J1421" s="18" t="str">
        <f>_xlfn.IFNA(IF(VLOOKUP($A1421,Spiele!$A$2:$D$16,3,FALSE)=$B1421,(COUNTIFS($L$1:$L1420,"Tor",$B$1:$B1420,$B1421,$A$1:$A1420,$A1421)+COUNTIFS($L$1:$L1420,"ET",$B$1:$B1420,$B1421,$A$1:$A1420,$A1421))-(COUNTIFS($L$1:$L1420,"Tor",$B$1:$B1420,"&lt;&gt;"&amp;$B1421,$A$1:$A1420,$A1421)+COUNTIFS($L$1:$L1420,"ET",$B$1:$B1420,"&lt;&gt;"&amp;$B1421,$A$1:$A1420,$A1421)),(COUNTIFS($L$1:$L1420,"Tor",$B$1:$B1420,$B1421,$A$1:$A1420,$A1421)+COUNTIFS($L$1:$L1420,"ET",$B$1:$B1420,$B1421,$A$1:$A1420,$A1421))-(COUNTIFS($L$1:$L1420,"Tor",$B$1:$B1420,"&lt;&gt;"&amp;$B1421,$A$1:$A1420,$A1421)+COUNTIFS($L$1:$L1420,"ET",$B$1:$B1420,"&lt;&gt;"&amp;$B1421,$A$1:$A1420,$A1421))),"")</f>
        <v/>
      </c>
      <c r="O1421" s="17"/>
      <c r="AC1421" s="14"/>
      <c r="AD1421" s="14"/>
      <c r="AE1421" s="18"/>
      <c r="AH1421" s="19">
        <f t="shared" si="90"/>
        <v>0</v>
      </c>
      <c r="AI1421" s="19">
        <f t="shared" si="91"/>
        <v>180</v>
      </c>
      <c r="AM1421" s="19">
        <f>IF(Abschlüsse[[#This Row],[Ergeb]]="ET","",SQRT(($AF1421-$AK1421)^2+($AG1421-$AL1421)^2))</f>
        <v>0</v>
      </c>
      <c r="AO1421" s="13"/>
      <c r="AP1421" s="13"/>
      <c r="AQ1421" s="19" t="str">
        <f t="shared" si="88"/>
        <v/>
      </c>
      <c r="AU1421" s="19" t="str">
        <f t="shared" si="89"/>
        <v/>
      </c>
    </row>
    <row r="1422" spans="3:47" ht="25.05" customHeight="1">
      <c r="C1422" s="17" t="str">
        <f>IF($A1422="","",IF(VLOOKUP($A1422,Spiele!$A$2:$D$16,3,FALSE)=$B1422,"H","G"))</f>
        <v/>
      </c>
      <c r="D1422" s="17" t="str">
        <f>IF($B1422="","",IF(VLOOKUP($A1422,Spiele!$A$2:$F$16,3,FALSE)=$B1422,VLOOKUP($A1422,Spiele!$A$2:$F$16,4,FALSE),VLOOKUP($A1422,Spiele!$A$2:$F$16,3,FALSE)))</f>
        <v/>
      </c>
      <c r="E1422" s="18">
        <f>IF(Abschlüsse[[#This Row],[Ergeb]]="ET",0,COUNTIFS($A$2:$A1422,$A1422,$B$2:$B1422,$B1422,$L$2:$L1422,"&lt;&gt;ET"))</f>
        <v>0</v>
      </c>
      <c r="F1422" s="11"/>
      <c r="G1422" s="12"/>
      <c r="H1422" s="18">
        <f>COUNTIFS('Rote Karten'!$A$2:$A$4,$A1422,'Rote Karten'!$D$2:$D$4,"&lt;&gt;"&amp;$B1422,'Rote Karten'!$B$2:$B$4,"&lt;"&amp;$F1422,'Rote Karten'!$C$2:$C$4,"&lt;="&amp;$G1422)-COUNTIFS('Rote Karten'!$A$2:$A$4,$A1422,'Rote Karten'!$D$2:$D$4,$B1422,'Rote Karten'!$B$2:$B$4,"&lt;"&amp;$F1422,'Rote Karten'!$C$2:$C$4,"&lt;="&amp;$G1422)</f>
        <v>0</v>
      </c>
      <c r="I1422" s="17" t="str">
        <f>IF(OR($L1422="Tor",$L1422="ET"),_xlfn.IFNA(IF(VLOOKUP($A1422,Spiele!$A$2:$C$16,3,FALSE)=$B1422,COUNTIFS($L$2:$L1422,"Tor",$B$2:$B1422,$B1422,$A$2:$A1422,$A1422)+COUNTIFS($L$2:$L1422,"ET",$B$2:$B1422,$B1422,$A$2:$A1422,$A1422)&amp;":"&amp;COUNTIFS($L$2:$L1422,"Tor",$B$2:$B1422,"&lt;&gt;"&amp;$B1422,$A$2:$A1422,$A1422)+COUNTIFS($L$2:$L1422,"ET",$B$2:$B1422,"&lt;&gt;"&amp;$B1422,$A$2:$A1422,$A1422),COUNTIFS($L$2:$L1422,"Tor",$B$2:$B1422,"&lt;&gt;"&amp;$B1422,$A$2:$A1422,$A1422)+COUNTIFS($L$2:$L1422,"ET",$B$2:$B1422,"&lt;&gt;"&amp;$B1422,$A$2:$A1422,$A1422)&amp;":"&amp;COUNTIFS($L$2:$L1422,"Tor",$B$2:$B1422,$B1422,$A$2:$A1422,$A1422)+COUNTIFS($L$2:$L1422,"ET",$B$2:$B1422,$B1422,$A$2:$A1422,$A1422)),""),"")</f>
        <v/>
      </c>
      <c r="J1422" s="18" t="str">
        <f>_xlfn.IFNA(IF(VLOOKUP($A1422,Spiele!$A$2:$D$16,3,FALSE)=$B1422,(COUNTIFS($L$1:$L1421,"Tor",$B$1:$B1421,$B1422,$A$1:$A1421,$A1422)+COUNTIFS($L$1:$L1421,"ET",$B$1:$B1421,$B1422,$A$1:$A1421,$A1422))-(COUNTIFS($L$1:$L1421,"Tor",$B$1:$B1421,"&lt;&gt;"&amp;$B1422,$A$1:$A1421,$A1422)+COUNTIFS($L$1:$L1421,"ET",$B$1:$B1421,"&lt;&gt;"&amp;$B1422,$A$1:$A1421,$A1422)),(COUNTIFS($L$1:$L1421,"Tor",$B$1:$B1421,$B1422,$A$1:$A1421,$A1422)+COUNTIFS($L$1:$L1421,"ET",$B$1:$B1421,$B1422,$A$1:$A1421,$A1422))-(COUNTIFS($L$1:$L1421,"Tor",$B$1:$B1421,"&lt;&gt;"&amp;$B1422,$A$1:$A1421,$A1422)+COUNTIFS($L$1:$L1421,"ET",$B$1:$B1421,"&lt;&gt;"&amp;$B1422,$A$1:$A1421,$A1422))),"")</f>
        <v/>
      </c>
      <c r="O1422" s="17"/>
      <c r="AC1422" s="14"/>
      <c r="AD1422" s="14"/>
      <c r="AE1422" s="18"/>
      <c r="AH1422" s="19">
        <f t="shared" si="90"/>
        <v>0</v>
      </c>
      <c r="AI1422" s="19">
        <f t="shared" si="91"/>
        <v>180</v>
      </c>
      <c r="AM1422" s="19">
        <f>IF(Abschlüsse[[#This Row],[Ergeb]]="ET","",SQRT(($AF1422-$AK1422)^2+($AG1422-$AL1422)^2))</f>
        <v>0</v>
      </c>
      <c r="AO1422" s="13"/>
      <c r="AP1422" s="13"/>
      <c r="AQ1422" s="19" t="str">
        <f t="shared" si="88"/>
        <v/>
      </c>
      <c r="AU1422" s="19" t="str">
        <f t="shared" si="89"/>
        <v/>
      </c>
    </row>
    <row r="1423" spans="3:47" ht="25.05" customHeight="1">
      <c r="C1423" s="17" t="str">
        <f>IF($A1423="","",IF(VLOOKUP($A1423,Spiele!$A$2:$D$16,3,FALSE)=$B1423,"H","G"))</f>
        <v/>
      </c>
      <c r="D1423" s="17" t="str">
        <f>IF($B1423="","",IF(VLOOKUP($A1423,Spiele!$A$2:$F$16,3,FALSE)=$B1423,VLOOKUP($A1423,Spiele!$A$2:$F$16,4,FALSE),VLOOKUP($A1423,Spiele!$A$2:$F$16,3,FALSE)))</f>
        <v/>
      </c>
      <c r="E1423" s="18">
        <f>IF(Abschlüsse[[#This Row],[Ergeb]]="ET",0,COUNTIFS($A$2:$A1423,$A1423,$B$2:$B1423,$B1423,$L$2:$L1423,"&lt;&gt;ET"))</f>
        <v>0</v>
      </c>
      <c r="F1423" s="11"/>
      <c r="G1423" s="12"/>
      <c r="H1423" s="18">
        <f>COUNTIFS('Rote Karten'!$A$2:$A$4,$A1423,'Rote Karten'!$D$2:$D$4,"&lt;&gt;"&amp;$B1423,'Rote Karten'!$B$2:$B$4,"&lt;"&amp;$F1423,'Rote Karten'!$C$2:$C$4,"&lt;="&amp;$G1423)-COUNTIFS('Rote Karten'!$A$2:$A$4,$A1423,'Rote Karten'!$D$2:$D$4,$B1423,'Rote Karten'!$B$2:$B$4,"&lt;"&amp;$F1423,'Rote Karten'!$C$2:$C$4,"&lt;="&amp;$G1423)</f>
        <v>0</v>
      </c>
      <c r="I1423" s="17" t="str">
        <f>IF(OR($L1423="Tor",$L1423="ET"),_xlfn.IFNA(IF(VLOOKUP($A1423,Spiele!$A$2:$C$16,3,FALSE)=$B1423,COUNTIFS($L$2:$L1423,"Tor",$B$2:$B1423,$B1423,$A$2:$A1423,$A1423)+COUNTIFS($L$2:$L1423,"ET",$B$2:$B1423,$B1423,$A$2:$A1423,$A1423)&amp;":"&amp;COUNTIFS($L$2:$L1423,"Tor",$B$2:$B1423,"&lt;&gt;"&amp;$B1423,$A$2:$A1423,$A1423)+COUNTIFS($L$2:$L1423,"ET",$B$2:$B1423,"&lt;&gt;"&amp;$B1423,$A$2:$A1423,$A1423),COUNTIFS($L$2:$L1423,"Tor",$B$2:$B1423,"&lt;&gt;"&amp;$B1423,$A$2:$A1423,$A1423)+COUNTIFS($L$2:$L1423,"ET",$B$2:$B1423,"&lt;&gt;"&amp;$B1423,$A$2:$A1423,$A1423)&amp;":"&amp;COUNTIFS($L$2:$L1423,"Tor",$B$2:$B1423,$B1423,$A$2:$A1423,$A1423)+COUNTIFS($L$2:$L1423,"ET",$B$2:$B1423,$B1423,$A$2:$A1423,$A1423)),""),"")</f>
        <v/>
      </c>
      <c r="J1423" s="18" t="str">
        <f>_xlfn.IFNA(IF(VLOOKUP($A1423,Spiele!$A$2:$D$16,3,FALSE)=$B1423,(COUNTIFS($L$1:$L1422,"Tor",$B$1:$B1422,$B1423,$A$1:$A1422,$A1423)+COUNTIFS($L$1:$L1422,"ET",$B$1:$B1422,$B1423,$A$1:$A1422,$A1423))-(COUNTIFS($L$1:$L1422,"Tor",$B$1:$B1422,"&lt;&gt;"&amp;$B1423,$A$1:$A1422,$A1423)+COUNTIFS($L$1:$L1422,"ET",$B$1:$B1422,"&lt;&gt;"&amp;$B1423,$A$1:$A1422,$A1423)),(COUNTIFS($L$1:$L1422,"Tor",$B$1:$B1422,$B1423,$A$1:$A1422,$A1423)+COUNTIFS($L$1:$L1422,"ET",$B$1:$B1422,$B1423,$A$1:$A1422,$A1423))-(COUNTIFS($L$1:$L1422,"Tor",$B$1:$B1422,"&lt;&gt;"&amp;$B1423,$A$1:$A1422,$A1423)+COUNTIFS($L$1:$L1422,"ET",$B$1:$B1422,"&lt;&gt;"&amp;$B1423,$A$1:$A1422,$A1423))),"")</f>
        <v/>
      </c>
      <c r="O1423" s="17"/>
      <c r="AC1423" s="14"/>
      <c r="AD1423" s="14"/>
      <c r="AE1423" s="18"/>
      <c r="AH1423" s="19">
        <f t="shared" si="90"/>
        <v>0</v>
      </c>
      <c r="AI1423" s="19">
        <f t="shared" si="91"/>
        <v>180</v>
      </c>
      <c r="AM1423" s="19">
        <f>IF(Abschlüsse[[#This Row],[Ergeb]]="ET","",SQRT(($AF1423-$AK1423)^2+($AG1423-$AL1423)^2))</f>
        <v>0</v>
      </c>
      <c r="AO1423" s="13"/>
      <c r="AP1423" s="13"/>
      <c r="AQ1423" s="19" t="str">
        <f t="shared" si="88"/>
        <v/>
      </c>
      <c r="AU1423" s="19" t="str">
        <f t="shared" si="89"/>
        <v/>
      </c>
    </row>
    <row r="1424" spans="3:47" ht="25.05" customHeight="1">
      <c r="C1424" s="17" t="str">
        <f>IF($A1424="","",IF(VLOOKUP($A1424,Spiele!$A$2:$D$16,3,FALSE)=$B1424,"H","G"))</f>
        <v/>
      </c>
      <c r="D1424" s="17" t="str">
        <f>IF($B1424="","",IF(VLOOKUP($A1424,Spiele!$A$2:$F$16,3,FALSE)=$B1424,VLOOKUP($A1424,Spiele!$A$2:$F$16,4,FALSE),VLOOKUP($A1424,Spiele!$A$2:$F$16,3,FALSE)))</f>
        <v/>
      </c>
      <c r="E1424" s="18">
        <f>IF(Abschlüsse[[#This Row],[Ergeb]]="ET",0,COUNTIFS($A$2:$A1424,$A1424,$B$2:$B1424,$B1424,$L$2:$L1424,"&lt;&gt;ET"))</f>
        <v>0</v>
      </c>
      <c r="F1424" s="11"/>
      <c r="G1424" s="12"/>
      <c r="H1424" s="18">
        <f>COUNTIFS('Rote Karten'!$A$2:$A$4,$A1424,'Rote Karten'!$D$2:$D$4,"&lt;&gt;"&amp;$B1424,'Rote Karten'!$B$2:$B$4,"&lt;"&amp;$F1424,'Rote Karten'!$C$2:$C$4,"&lt;="&amp;$G1424)-COUNTIFS('Rote Karten'!$A$2:$A$4,$A1424,'Rote Karten'!$D$2:$D$4,$B1424,'Rote Karten'!$B$2:$B$4,"&lt;"&amp;$F1424,'Rote Karten'!$C$2:$C$4,"&lt;="&amp;$G1424)</f>
        <v>0</v>
      </c>
      <c r="I1424" s="17" t="str">
        <f>IF(OR($L1424="Tor",$L1424="ET"),_xlfn.IFNA(IF(VLOOKUP($A1424,Spiele!$A$2:$C$16,3,FALSE)=$B1424,COUNTIFS($L$2:$L1424,"Tor",$B$2:$B1424,$B1424,$A$2:$A1424,$A1424)+COUNTIFS($L$2:$L1424,"ET",$B$2:$B1424,$B1424,$A$2:$A1424,$A1424)&amp;":"&amp;COUNTIFS($L$2:$L1424,"Tor",$B$2:$B1424,"&lt;&gt;"&amp;$B1424,$A$2:$A1424,$A1424)+COUNTIFS($L$2:$L1424,"ET",$B$2:$B1424,"&lt;&gt;"&amp;$B1424,$A$2:$A1424,$A1424),COUNTIFS($L$2:$L1424,"Tor",$B$2:$B1424,"&lt;&gt;"&amp;$B1424,$A$2:$A1424,$A1424)+COUNTIFS($L$2:$L1424,"ET",$B$2:$B1424,"&lt;&gt;"&amp;$B1424,$A$2:$A1424,$A1424)&amp;":"&amp;COUNTIFS($L$2:$L1424,"Tor",$B$2:$B1424,$B1424,$A$2:$A1424,$A1424)+COUNTIFS($L$2:$L1424,"ET",$B$2:$B1424,$B1424,$A$2:$A1424,$A1424)),""),"")</f>
        <v/>
      </c>
      <c r="J1424" s="18" t="str">
        <f>_xlfn.IFNA(IF(VLOOKUP($A1424,Spiele!$A$2:$D$16,3,FALSE)=$B1424,(COUNTIFS($L$1:$L1423,"Tor",$B$1:$B1423,$B1424,$A$1:$A1423,$A1424)+COUNTIFS($L$1:$L1423,"ET",$B$1:$B1423,$B1424,$A$1:$A1423,$A1424))-(COUNTIFS($L$1:$L1423,"Tor",$B$1:$B1423,"&lt;&gt;"&amp;$B1424,$A$1:$A1423,$A1424)+COUNTIFS($L$1:$L1423,"ET",$B$1:$B1423,"&lt;&gt;"&amp;$B1424,$A$1:$A1423,$A1424)),(COUNTIFS($L$1:$L1423,"Tor",$B$1:$B1423,$B1424,$A$1:$A1423,$A1424)+COUNTIFS($L$1:$L1423,"ET",$B$1:$B1423,$B1424,$A$1:$A1423,$A1424))-(COUNTIFS($L$1:$L1423,"Tor",$B$1:$B1423,"&lt;&gt;"&amp;$B1424,$A$1:$A1423,$A1424)+COUNTIFS($L$1:$L1423,"ET",$B$1:$B1423,"&lt;&gt;"&amp;$B1424,$A$1:$A1423,$A1424))),"")</f>
        <v/>
      </c>
      <c r="O1424" s="17"/>
      <c r="AC1424" s="14"/>
      <c r="AD1424" s="14"/>
      <c r="AE1424" s="18"/>
      <c r="AH1424" s="19">
        <f t="shared" si="90"/>
        <v>0</v>
      </c>
      <c r="AI1424" s="19">
        <f t="shared" si="91"/>
        <v>180</v>
      </c>
      <c r="AM1424" s="19">
        <f>IF(Abschlüsse[[#This Row],[Ergeb]]="ET","",SQRT(($AF1424-$AK1424)^2+($AG1424-$AL1424)^2))</f>
        <v>0</v>
      </c>
      <c r="AO1424" s="13"/>
      <c r="AP1424" s="13"/>
      <c r="AQ1424" s="19" t="str">
        <f t="shared" si="88"/>
        <v/>
      </c>
      <c r="AU1424" s="19" t="str">
        <f t="shared" si="89"/>
        <v/>
      </c>
    </row>
    <row r="1425" spans="3:47" ht="25.05" customHeight="1">
      <c r="C1425" s="17" t="str">
        <f>IF($A1425="","",IF(VLOOKUP($A1425,Spiele!$A$2:$D$16,3,FALSE)=$B1425,"H","G"))</f>
        <v/>
      </c>
      <c r="D1425" s="17" t="str">
        <f>IF($B1425="","",IF(VLOOKUP($A1425,Spiele!$A$2:$F$16,3,FALSE)=$B1425,VLOOKUP($A1425,Spiele!$A$2:$F$16,4,FALSE),VLOOKUP($A1425,Spiele!$A$2:$F$16,3,FALSE)))</f>
        <v/>
      </c>
      <c r="E1425" s="18">
        <f>IF(Abschlüsse[[#This Row],[Ergeb]]="ET",0,COUNTIFS($A$2:$A1425,$A1425,$B$2:$B1425,$B1425,$L$2:$L1425,"&lt;&gt;ET"))</f>
        <v>0</v>
      </c>
      <c r="F1425" s="11"/>
      <c r="G1425" s="12"/>
      <c r="H1425" s="18">
        <f>COUNTIFS('Rote Karten'!$A$2:$A$4,$A1425,'Rote Karten'!$D$2:$D$4,"&lt;&gt;"&amp;$B1425,'Rote Karten'!$B$2:$B$4,"&lt;"&amp;$F1425,'Rote Karten'!$C$2:$C$4,"&lt;="&amp;$G1425)-COUNTIFS('Rote Karten'!$A$2:$A$4,$A1425,'Rote Karten'!$D$2:$D$4,$B1425,'Rote Karten'!$B$2:$B$4,"&lt;"&amp;$F1425,'Rote Karten'!$C$2:$C$4,"&lt;="&amp;$G1425)</f>
        <v>0</v>
      </c>
      <c r="I1425" s="17" t="str">
        <f>IF(OR($L1425="Tor",$L1425="ET"),_xlfn.IFNA(IF(VLOOKUP($A1425,Spiele!$A$2:$C$16,3,FALSE)=$B1425,COUNTIFS($L$2:$L1425,"Tor",$B$2:$B1425,$B1425,$A$2:$A1425,$A1425)+COUNTIFS($L$2:$L1425,"ET",$B$2:$B1425,$B1425,$A$2:$A1425,$A1425)&amp;":"&amp;COUNTIFS($L$2:$L1425,"Tor",$B$2:$B1425,"&lt;&gt;"&amp;$B1425,$A$2:$A1425,$A1425)+COUNTIFS($L$2:$L1425,"ET",$B$2:$B1425,"&lt;&gt;"&amp;$B1425,$A$2:$A1425,$A1425),COUNTIFS($L$2:$L1425,"Tor",$B$2:$B1425,"&lt;&gt;"&amp;$B1425,$A$2:$A1425,$A1425)+COUNTIFS($L$2:$L1425,"ET",$B$2:$B1425,"&lt;&gt;"&amp;$B1425,$A$2:$A1425,$A1425)&amp;":"&amp;COUNTIFS($L$2:$L1425,"Tor",$B$2:$B1425,$B1425,$A$2:$A1425,$A1425)+COUNTIFS($L$2:$L1425,"ET",$B$2:$B1425,$B1425,$A$2:$A1425,$A1425)),""),"")</f>
        <v/>
      </c>
      <c r="J1425" s="18" t="str">
        <f>_xlfn.IFNA(IF(VLOOKUP($A1425,Spiele!$A$2:$D$16,3,FALSE)=$B1425,(COUNTIFS($L$1:$L1424,"Tor",$B$1:$B1424,$B1425,$A$1:$A1424,$A1425)+COUNTIFS($L$1:$L1424,"ET",$B$1:$B1424,$B1425,$A$1:$A1424,$A1425))-(COUNTIFS($L$1:$L1424,"Tor",$B$1:$B1424,"&lt;&gt;"&amp;$B1425,$A$1:$A1424,$A1425)+COUNTIFS($L$1:$L1424,"ET",$B$1:$B1424,"&lt;&gt;"&amp;$B1425,$A$1:$A1424,$A1425)),(COUNTIFS($L$1:$L1424,"Tor",$B$1:$B1424,$B1425,$A$1:$A1424,$A1425)+COUNTIFS($L$1:$L1424,"ET",$B$1:$B1424,$B1425,$A$1:$A1424,$A1425))-(COUNTIFS($L$1:$L1424,"Tor",$B$1:$B1424,"&lt;&gt;"&amp;$B1425,$A$1:$A1424,$A1425)+COUNTIFS($L$1:$L1424,"ET",$B$1:$B1424,"&lt;&gt;"&amp;$B1425,$A$1:$A1424,$A1425))),"")</f>
        <v/>
      </c>
      <c r="O1425" s="17"/>
      <c r="AC1425" s="14"/>
      <c r="AD1425" s="14"/>
      <c r="AE1425" s="18"/>
      <c r="AH1425" s="19">
        <f t="shared" si="90"/>
        <v>0</v>
      </c>
      <c r="AI1425" s="19">
        <f t="shared" si="91"/>
        <v>180</v>
      </c>
      <c r="AM1425" s="19">
        <f>IF(Abschlüsse[[#This Row],[Ergeb]]="ET","",SQRT(($AF1425-$AK1425)^2+($AG1425-$AL1425)^2))</f>
        <v>0</v>
      </c>
      <c r="AO1425" s="13"/>
      <c r="AP1425" s="13"/>
      <c r="AQ1425" s="19" t="str">
        <f t="shared" si="88"/>
        <v/>
      </c>
      <c r="AU1425" s="19" t="str">
        <f t="shared" si="89"/>
        <v/>
      </c>
    </row>
    <row r="1426" spans="3:47" ht="25.05" customHeight="1">
      <c r="C1426" s="17" t="str">
        <f>IF($A1426="","",IF(VLOOKUP($A1426,Spiele!$A$2:$D$16,3,FALSE)=$B1426,"H","G"))</f>
        <v/>
      </c>
      <c r="D1426" s="17" t="str">
        <f>IF($B1426="","",IF(VLOOKUP($A1426,Spiele!$A$2:$F$16,3,FALSE)=$B1426,VLOOKUP($A1426,Spiele!$A$2:$F$16,4,FALSE),VLOOKUP($A1426,Spiele!$A$2:$F$16,3,FALSE)))</f>
        <v/>
      </c>
      <c r="E1426" s="18">
        <f>IF(Abschlüsse[[#This Row],[Ergeb]]="ET",0,COUNTIFS($A$2:$A1426,$A1426,$B$2:$B1426,$B1426,$L$2:$L1426,"&lt;&gt;ET"))</f>
        <v>0</v>
      </c>
      <c r="F1426" s="11"/>
      <c r="G1426" s="12"/>
      <c r="H1426" s="18">
        <f>COUNTIFS('Rote Karten'!$A$2:$A$4,$A1426,'Rote Karten'!$D$2:$D$4,"&lt;&gt;"&amp;$B1426,'Rote Karten'!$B$2:$B$4,"&lt;"&amp;$F1426,'Rote Karten'!$C$2:$C$4,"&lt;="&amp;$G1426)-COUNTIFS('Rote Karten'!$A$2:$A$4,$A1426,'Rote Karten'!$D$2:$D$4,$B1426,'Rote Karten'!$B$2:$B$4,"&lt;"&amp;$F1426,'Rote Karten'!$C$2:$C$4,"&lt;="&amp;$G1426)</f>
        <v>0</v>
      </c>
      <c r="I1426" s="17" t="str">
        <f>IF(OR($L1426="Tor",$L1426="ET"),_xlfn.IFNA(IF(VLOOKUP($A1426,Spiele!$A$2:$C$16,3,FALSE)=$B1426,COUNTIFS($L$2:$L1426,"Tor",$B$2:$B1426,$B1426,$A$2:$A1426,$A1426)+COUNTIFS($L$2:$L1426,"ET",$B$2:$B1426,$B1426,$A$2:$A1426,$A1426)&amp;":"&amp;COUNTIFS($L$2:$L1426,"Tor",$B$2:$B1426,"&lt;&gt;"&amp;$B1426,$A$2:$A1426,$A1426)+COUNTIFS($L$2:$L1426,"ET",$B$2:$B1426,"&lt;&gt;"&amp;$B1426,$A$2:$A1426,$A1426),COUNTIFS($L$2:$L1426,"Tor",$B$2:$B1426,"&lt;&gt;"&amp;$B1426,$A$2:$A1426,$A1426)+COUNTIFS($L$2:$L1426,"ET",$B$2:$B1426,"&lt;&gt;"&amp;$B1426,$A$2:$A1426,$A1426)&amp;":"&amp;COUNTIFS($L$2:$L1426,"Tor",$B$2:$B1426,$B1426,$A$2:$A1426,$A1426)+COUNTIFS($L$2:$L1426,"ET",$B$2:$B1426,$B1426,$A$2:$A1426,$A1426)),""),"")</f>
        <v/>
      </c>
      <c r="J1426" s="18" t="str">
        <f>_xlfn.IFNA(IF(VLOOKUP($A1426,Spiele!$A$2:$D$16,3,FALSE)=$B1426,(COUNTIFS($L$1:$L1425,"Tor",$B$1:$B1425,$B1426,$A$1:$A1425,$A1426)+COUNTIFS($L$1:$L1425,"ET",$B$1:$B1425,$B1426,$A$1:$A1425,$A1426))-(COUNTIFS($L$1:$L1425,"Tor",$B$1:$B1425,"&lt;&gt;"&amp;$B1426,$A$1:$A1425,$A1426)+COUNTIFS($L$1:$L1425,"ET",$B$1:$B1425,"&lt;&gt;"&amp;$B1426,$A$1:$A1425,$A1426)),(COUNTIFS($L$1:$L1425,"Tor",$B$1:$B1425,$B1426,$A$1:$A1425,$A1426)+COUNTIFS($L$1:$L1425,"ET",$B$1:$B1425,$B1426,$A$1:$A1425,$A1426))-(COUNTIFS($L$1:$L1425,"Tor",$B$1:$B1425,"&lt;&gt;"&amp;$B1426,$A$1:$A1425,$A1426)+COUNTIFS($L$1:$L1425,"ET",$B$1:$B1425,"&lt;&gt;"&amp;$B1426,$A$1:$A1425,$A1426))),"")</f>
        <v/>
      </c>
      <c r="O1426" s="17"/>
      <c r="AC1426" s="14"/>
      <c r="AD1426" s="14"/>
      <c r="AE1426" s="18"/>
      <c r="AH1426" s="19">
        <f t="shared" si="90"/>
        <v>0</v>
      </c>
      <c r="AI1426" s="19">
        <f t="shared" si="91"/>
        <v>180</v>
      </c>
      <c r="AM1426" s="19">
        <f>IF(Abschlüsse[[#This Row],[Ergeb]]="ET","",SQRT(($AF1426-$AK1426)^2+($AG1426-$AL1426)^2))</f>
        <v>0</v>
      </c>
      <c r="AO1426" s="13"/>
      <c r="AP1426" s="13"/>
      <c r="AQ1426" s="19" t="str">
        <f t="shared" si="88"/>
        <v/>
      </c>
      <c r="AU1426" s="19" t="str">
        <f t="shared" si="89"/>
        <v/>
      </c>
    </row>
    <row r="1427" spans="3:47" ht="25.05" customHeight="1">
      <c r="C1427" s="17" t="str">
        <f>IF($A1427="","",IF(VLOOKUP($A1427,Spiele!$A$2:$D$16,3,FALSE)=$B1427,"H","G"))</f>
        <v/>
      </c>
      <c r="D1427" s="17" t="str">
        <f>IF($B1427="","",IF(VLOOKUP($A1427,Spiele!$A$2:$F$16,3,FALSE)=$B1427,VLOOKUP($A1427,Spiele!$A$2:$F$16,4,FALSE),VLOOKUP($A1427,Spiele!$A$2:$F$16,3,FALSE)))</f>
        <v/>
      </c>
      <c r="E1427" s="18">
        <f>IF(Abschlüsse[[#This Row],[Ergeb]]="ET",0,COUNTIFS($A$2:$A1427,$A1427,$B$2:$B1427,$B1427,$L$2:$L1427,"&lt;&gt;ET"))</f>
        <v>0</v>
      </c>
      <c r="F1427" s="11"/>
      <c r="G1427" s="12"/>
      <c r="H1427" s="18">
        <f>COUNTIFS('Rote Karten'!$A$2:$A$4,$A1427,'Rote Karten'!$D$2:$D$4,"&lt;&gt;"&amp;$B1427,'Rote Karten'!$B$2:$B$4,"&lt;"&amp;$F1427,'Rote Karten'!$C$2:$C$4,"&lt;="&amp;$G1427)-COUNTIFS('Rote Karten'!$A$2:$A$4,$A1427,'Rote Karten'!$D$2:$D$4,$B1427,'Rote Karten'!$B$2:$B$4,"&lt;"&amp;$F1427,'Rote Karten'!$C$2:$C$4,"&lt;="&amp;$G1427)</f>
        <v>0</v>
      </c>
      <c r="I1427" s="17" t="str">
        <f>IF(OR($L1427="Tor",$L1427="ET"),_xlfn.IFNA(IF(VLOOKUP($A1427,Spiele!$A$2:$C$16,3,FALSE)=$B1427,COUNTIFS($L$2:$L1427,"Tor",$B$2:$B1427,$B1427,$A$2:$A1427,$A1427)+COUNTIFS($L$2:$L1427,"ET",$B$2:$B1427,$B1427,$A$2:$A1427,$A1427)&amp;":"&amp;COUNTIFS($L$2:$L1427,"Tor",$B$2:$B1427,"&lt;&gt;"&amp;$B1427,$A$2:$A1427,$A1427)+COUNTIFS($L$2:$L1427,"ET",$B$2:$B1427,"&lt;&gt;"&amp;$B1427,$A$2:$A1427,$A1427),COUNTIFS($L$2:$L1427,"Tor",$B$2:$B1427,"&lt;&gt;"&amp;$B1427,$A$2:$A1427,$A1427)+COUNTIFS($L$2:$L1427,"ET",$B$2:$B1427,"&lt;&gt;"&amp;$B1427,$A$2:$A1427,$A1427)&amp;":"&amp;COUNTIFS($L$2:$L1427,"Tor",$B$2:$B1427,$B1427,$A$2:$A1427,$A1427)+COUNTIFS($L$2:$L1427,"ET",$B$2:$B1427,$B1427,$A$2:$A1427,$A1427)),""),"")</f>
        <v/>
      </c>
      <c r="J1427" s="18" t="str">
        <f>_xlfn.IFNA(IF(VLOOKUP($A1427,Spiele!$A$2:$D$16,3,FALSE)=$B1427,(COUNTIFS($L$1:$L1426,"Tor",$B$1:$B1426,$B1427,$A$1:$A1426,$A1427)+COUNTIFS($L$1:$L1426,"ET",$B$1:$B1426,$B1427,$A$1:$A1426,$A1427))-(COUNTIFS($L$1:$L1426,"Tor",$B$1:$B1426,"&lt;&gt;"&amp;$B1427,$A$1:$A1426,$A1427)+COUNTIFS($L$1:$L1426,"ET",$B$1:$B1426,"&lt;&gt;"&amp;$B1427,$A$1:$A1426,$A1427)),(COUNTIFS($L$1:$L1426,"Tor",$B$1:$B1426,$B1427,$A$1:$A1426,$A1427)+COUNTIFS($L$1:$L1426,"ET",$B$1:$B1426,$B1427,$A$1:$A1426,$A1427))-(COUNTIFS($L$1:$L1426,"Tor",$B$1:$B1426,"&lt;&gt;"&amp;$B1427,$A$1:$A1426,$A1427)+COUNTIFS($L$1:$L1426,"ET",$B$1:$B1426,"&lt;&gt;"&amp;$B1427,$A$1:$A1426,$A1427))),"")</f>
        <v/>
      </c>
      <c r="O1427" s="17"/>
      <c r="AC1427" s="14"/>
      <c r="AD1427" s="14"/>
      <c r="AE1427" s="18"/>
      <c r="AH1427" s="19">
        <f t="shared" si="90"/>
        <v>0</v>
      </c>
      <c r="AI1427" s="19">
        <f t="shared" si="91"/>
        <v>180</v>
      </c>
      <c r="AM1427" s="19">
        <f>IF(Abschlüsse[[#This Row],[Ergeb]]="ET","",SQRT(($AF1427-$AK1427)^2+($AG1427-$AL1427)^2))</f>
        <v>0</v>
      </c>
      <c r="AO1427" s="13"/>
      <c r="AP1427" s="13"/>
      <c r="AQ1427" s="19" t="str">
        <f t="shared" si="88"/>
        <v/>
      </c>
      <c r="AU1427" s="19" t="str">
        <f t="shared" si="89"/>
        <v/>
      </c>
    </row>
    <row r="1428" spans="3:47" ht="25.05" customHeight="1">
      <c r="C1428" s="17" t="str">
        <f>IF($A1428="","",IF(VLOOKUP($A1428,Spiele!$A$2:$D$16,3,FALSE)=$B1428,"H","G"))</f>
        <v/>
      </c>
      <c r="D1428" s="17" t="str">
        <f>IF($B1428="","",IF(VLOOKUP($A1428,Spiele!$A$2:$F$16,3,FALSE)=$B1428,VLOOKUP($A1428,Spiele!$A$2:$F$16,4,FALSE),VLOOKUP($A1428,Spiele!$A$2:$F$16,3,FALSE)))</f>
        <v/>
      </c>
      <c r="E1428" s="18">
        <f>IF(Abschlüsse[[#This Row],[Ergeb]]="ET",0,COUNTIFS($A$2:$A1428,$A1428,$B$2:$B1428,$B1428,$L$2:$L1428,"&lt;&gt;ET"))</f>
        <v>0</v>
      </c>
      <c r="F1428" s="11"/>
      <c r="G1428" s="12"/>
      <c r="H1428" s="18">
        <f>COUNTIFS('Rote Karten'!$A$2:$A$4,$A1428,'Rote Karten'!$D$2:$D$4,"&lt;&gt;"&amp;$B1428,'Rote Karten'!$B$2:$B$4,"&lt;"&amp;$F1428,'Rote Karten'!$C$2:$C$4,"&lt;="&amp;$G1428)-COUNTIFS('Rote Karten'!$A$2:$A$4,$A1428,'Rote Karten'!$D$2:$D$4,$B1428,'Rote Karten'!$B$2:$B$4,"&lt;"&amp;$F1428,'Rote Karten'!$C$2:$C$4,"&lt;="&amp;$G1428)</f>
        <v>0</v>
      </c>
      <c r="I1428" s="17" t="str">
        <f>IF(OR($L1428="Tor",$L1428="ET"),_xlfn.IFNA(IF(VLOOKUP($A1428,Spiele!$A$2:$C$16,3,FALSE)=$B1428,COUNTIFS($L$2:$L1428,"Tor",$B$2:$B1428,$B1428,$A$2:$A1428,$A1428)+COUNTIFS($L$2:$L1428,"ET",$B$2:$B1428,$B1428,$A$2:$A1428,$A1428)&amp;":"&amp;COUNTIFS($L$2:$L1428,"Tor",$B$2:$B1428,"&lt;&gt;"&amp;$B1428,$A$2:$A1428,$A1428)+COUNTIFS($L$2:$L1428,"ET",$B$2:$B1428,"&lt;&gt;"&amp;$B1428,$A$2:$A1428,$A1428),COUNTIFS($L$2:$L1428,"Tor",$B$2:$B1428,"&lt;&gt;"&amp;$B1428,$A$2:$A1428,$A1428)+COUNTIFS($L$2:$L1428,"ET",$B$2:$B1428,"&lt;&gt;"&amp;$B1428,$A$2:$A1428,$A1428)&amp;":"&amp;COUNTIFS($L$2:$L1428,"Tor",$B$2:$B1428,$B1428,$A$2:$A1428,$A1428)+COUNTIFS($L$2:$L1428,"ET",$B$2:$B1428,$B1428,$A$2:$A1428,$A1428)),""),"")</f>
        <v/>
      </c>
      <c r="J1428" s="18" t="str">
        <f>_xlfn.IFNA(IF(VLOOKUP($A1428,Spiele!$A$2:$D$16,3,FALSE)=$B1428,(COUNTIFS($L$1:$L1427,"Tor",$B$1:$B1427,$B1428,$A$1:$A1427,$A1428)+COUNTIFS($L$1:$L1427,"ET",$B$1:$B1427,$B1428,$A$1:$A1427,$A1428))-(COUNTIFS($L$1:$L1427,"Tor",$B$1:$B1427,"&lt;&gt;"&amp;$B1428,$A$1:$A1427,$A1428)+COUNTIFS($L$1:$L1427,"ET",$B$1:$B1427,"&lt;&gt;"&amp;$B1428,$A$1:$A1427,$A1428)),(COUNTIFS($L$1:$L1427,"Tor",$B$1:$B1427,$B1428,$A$1:$A1427,$A1428)+COUNTIFS($L$1:$L1427,"ET",$B$1:$B1427,$B1428,$A$1:$A1427,$A1428))-(COUNTIFS($L$1:$L1427,"Tor",$B$1:$B1427,"&lt;&gt;"&amp;$B1428,$A$1:$A1427,$A1428)+COUNTIFS($L$1:$L1427,"ET",$B$1:$B1427,"&lt;&gt;"&amp;$B1428,$A$1:$A1427,$A1428))),"")</f>
        <v/>
      </c>
      <c r="O1428" s="17"/>
      <c r="AC1428" s="14"/>
      <c r="AD1428" s="14"/>
      <c r="AE1428" s="18"/>
      <c r="AH1428" s="19">
        <f t="shared" si="90"/>
        <v>0</v>
      </c>
      <c r="AI1428" s="19">
        <f t="shared" si="91"/>
        <v>180</v>
      </c>
      <c r="AM1428" s="19">
        <f>IF(Abschlüsse[[#This Row],[Ergeb]]="ET","",SQRT(($AF1428-$AK1428)^2+($AG1428-$AL1428)^2))</f>
        <v>0</v>
      </c>
      <c r="AO1428" s="13"/>
      <c r="AP1428" s="13"/>
      <c r="AQ1428" s="19" t="str">
        <f t="shared" si="88"/>
        <v/>
      </c>
      <c r="AU1428" s="19" t="str">
        <f t="shared" si="89"/>
        <v/>
      </c>
    </row>
    <row r="1429" spans="3:47" ht="25.05" customHeight="1">
      <c r="C1429" s="17" t="str">
        <f>IF($A1429="","",IF(VLOOKUP($A1429,Spiele!$A$2:$D$16,3,FALSE)=$B1429,"H","G"))</f>
        <v/>
      </c>
      <c r="D1429" s="17" t="str">
        <f>IF($B1429="","",IF(VLOOKUP($A1429,Spiele!$A$2:$F$16,3,FALSE)=$B1429,VLOOKUP($A1429,Spiele!$A$2:$F$16,4,FALSE),VLOOKUP($A1429,Spiele!$A$2:$F$16,3,FALSE)))</f>
        <v/>
      </c>
      <c r="E1429" s="18">
        <f>IF(Abschlüsse[[#This Row],[Ergeb]]="ET",0,COUNTIFS($A$2:$A1429,$A1429,$B$2:$B1429,$B1429,$L$2:$L1429,"&lt;&gt;ET"))</f>
        <v>0</v>
      </c>
      <c r="F1429" s="11"/>
      <c r="G1429" s="12"/>
      <c r="H1429" s="18">
        <f>COUNTIFS('Rote Karten'!$A$2:$A$4,$A1429,'Rote Karten'!$D$2:$D$4,"&lt;&gt;"&amp;$B1429,'Rote Karten'!$B$2:$B$4,"&lt;"&amp;$F1429,'Rote Karten'!$C$2:$C$4,"&lt;="&amp;$G1429)-COUNTIFS('Rote Karten'!$A$2:$A$4,$A1429,'Rote Karten'!$D$2:$D$4,$B1429,'Rote Karten'!$B$2:$B$4,"&lt;"&amp;$F1429,'Rote Karten'!$C$2:$C$4,"&lt;="&amp;$G1429)</f>
        <v>0</v>
      </c>
      <c r="I1429" s="17" t="str">
        <f>IF(OR($L1429="Tor",$L1429="ET"),_xlfn.IFNA(IF(VLOOKUP($A1429,Spiele!$A$2:$C$16,3,FALSE)=$B1429,COUNTIFS($L$2:$L1429,"Tor",$B$2:$B1429,$B1429,$A$2:$A1429,$A1429)+COUNTIFS($L$2:$L1429,"ET",$B$2:$B1429,$B1429,$A$2:$A1429,$A1429)&amp;":"&amp;COUNTIFS($L$2:$L1429,"Tor",$B$2:$B1429,"&lt;&gt;"&amp;$B1429,$A$2:$A1429,$A1429)+COUNTIFS($L$2:$L1429,"ET",$B$2:$B1429,"&lt;&gt;"&amp;$B1429,$A$2:$A1429,$A1429),COUNTIFS($L$2:$L1429,"Tor",$B$2:$B1429,"&lt;&gt;"&amp;$B1429,$A$2:$A1429,$A1429)+COUNTIFS($L$2:$L1429,"ET",$B$2:$B1429,"&lt;&gt;"&amp;$B1429,$A$2:$A1429,$A1429)&amp;":"&amp;COUNTIFS($L$2:$L1429,"Tor",$B$2:$B1429,$B1429,$A$2:$A1429,$A1429)+COUNTIFS($L$2:$L1429,"ET",$B$2:$B1429,$B1429,$A$2:$A1429,$A1429)),""),"")</f>
        <v/>
      </c>
      <c r="J1429" s="18" t="str">
        <f>_xlfn.IFNA(IF(VLOOKUP($A1429,Spiele!$A$2:$D$16,3,FALSE)=$B1429,(COUNTIFS($L$1:$L1428,"Tor",$B$1:$B1428,$B1429,$A$1:$A1428,$A1429)+COUNTIFS($L$1:$L1428,"ET",$B$1:$B1428,$B1429,$A$1:$A1428,$A1429))-(COUNTIFS($L$1:$L1428,"Tor",$B$1:$B1428,"&lt;&gt;"&amp;$B1429,$A$1:$A1428,$A1429)+COUNTIFS($L$1:$L1428,"ET",$B$1:$B1428,"&lt;&gt;"&amp;$B1429,$A$1:$A1428,$A1429)),(COUNTIFS($L$1:$L1428,"Tor",$B$1:$B1428,$B1429,$A$1:$A1428,$A1429)+COUNTIFS($L$1:$L1428,"ET",$B$1:$B1428,$B1429,$A$1:$A1428,$A1429))-(COUNTIFS($L$1:$L1428,"Tor",$B$1:$B1428,"&lt;&gt;"&amp;$B1429,$A$1:$A1428,$A1429)+COUNTIFS($L$1:$L1428,"ET",$B$1:$B1428,"&lt;&gt;"&amp;$B1429,$A$1:$A1428,$A1429))),"")</f>
        <v/>
      </c>
      <c r="O1429" s="17"/>
      <c r="AC1429" s="14"/>
      <c r="AD1429" s="14"/>
      <c r="AE1429" s="18"/>
      <c r="AH1429" s="19">
        <f t="shared" si="90"/>
        <v>0</v>
      </c>
      <c r="AI1429" s="19">
        <f t="shared" si="91"/>
        <v>180</v>
      </c>
      <c r="AM1429" s="19">
        <f>IF(Abschlüsse[[#This Row],[Ergeb]]="ET","",SQRT(($AF1429-$AK1429)^2+($AG1429-$AL1429)^2))</f>
        <v>0</v>
      </c>
      <c r="AO1429" s="13"/>
      <c r="AP1429" s="13"/>
      <c r="AQ1429" s="19" t="str">
        <f t="shared" si="88"/>
        <v/>
      </c>
      <c r="AU1429" s="19" t="str">
        <f t="shared" si="89"/>
        <v/>
      </c>
    </row>
    <row r="1430" spans="3:47" ht="25.05" customHeight="1">
      <c r="C1430" s="17" t="str">
        <f>IF($A1430="","",IF(VLOOKUP($A1430,Spiele!$A$2:$D$16,3,FALSE)=$B1430,"H","G"))</f>
        <v/>
      </c>
      <c r="D1430" s="17" t="str">
        <f>IF($B1430="","",IF(VLOOKUP($A1430,Spiele!$A$2:$F$16,3,FALSE)=$B1430,VLOOKUP($A1430,Spiele!$A$2:$F$16,4,FALSE),VLOOKUP($A1430,Spiele!$A$2:$F$16,3,FALSE)))</f>
        <v/>
      </c>
      <c r="E1430" s="18">
        <f>IF(Abschlüsse[[#This Row],[Ergeb]]="ET",0,COUNTIFS($A$2:$A1430,$A1430,$B$2:$B1430,$B1430,$L$2:$L1430,"&lt;&gt;ET"))</f>
        <v>0</v>
      </c>
      <c r="F1430" s="11"/>
      <c r="G1430" s="12"/>
      <c r="H1430" s="18">
        <f>COUNTIFS('Rote Karten'!$A$2:$A$4,$A1430,'Rote Karten'!$D$2:$D$4,"&lt;&gt;"&amp;$B1430,'Rote Karten'!$B$2:$B$4,"&lt;"&amp;$F1430,'Rote Karten'!$C$2:$C$4,"&lt;="&amp;$G1430)-COUNTIFS('Rote Karten'!$A$2:$A$4,$A1430,'Rote Karten'!$D$2:$D$4,$B1430,'Rote Karten'!$B$2:$B$4,"&lt;"&amp;$F1430,'Rote Karten'!$C$2:$C$4,"&lt;="&amp;$G1430)</f>
        <v>0</v>
      </c>
      <c r="I1430" s="17" t="str">
        <f>IF(OR($L1430="Tor",$L1430="ET"),_xlfn.IFNA(IF(VLOOKUP($A1430,Spiele!$A$2:$C$16,3,FALSE)=$B1430,COUNTIFS($L$2:$L1430,"Tor",$B$2:$B1430,$B1430,$A$2:$A1430,$A1430)+COUNTIFS($L$2:$L1430,"ET",$B$2:$B1430,$B1430,$A$2:$A1430,$A1430)&amp;":"&amp;COUNTIFS($L$2:$L1430,"Tor",$B$2:$B1430,"&lt;&gt;"&amp;$B1430,$A$2:$A1430,$A1430)+COUNTIFS($L$2:$L1430,"ET",$B$2:$B1430,"&lt;&gt;"&amp;$B1430,$A$2:$A1430,$A1430),COUNTIFS($L$2:$L1430,"Tor",$B$2:$B1430,"&lt;&gt;"&amp;$B1430,$A$2:$A1430,$A1430)+COUNTIFS($L$2:$L1430,"ET",$B$2:$B1430,"&lt;&gt;"&amp;$B1430,$A$2:$A1430,$A1430)&amp;":"&amp;COUNTIFS($L$2:$L1430,"Tor",$B$2:$B1430,$B1430,$A$2:$A1430,$A1430)+COUNTIFS($L$2:$L1430,"ET",$B$2:$B1430,$B1430,$A$2:$A1430,$A1430)),""),"")</f>
        <v/>
      </c>
      <c r="J1430" s="18" t="str">
        <f>_xlfn.IFNA(IF(VLOOKUP($A1430,Spiele!$A$2:$D$16,3,FALSE)=$B1430,(COUNTIFS($L$1:$L1429,"Tor",$B$1:$B1429,$B1430,$A$1:$A1429,$A1430)+COUNTIFS($L$1:$L1429,"ET",$B$1:$B1429,$B1430,$A$1:$A1429,$A1430))-(COUNTIFS($L$1:$L1429,"Tor",$B$1:$B1429,"&lt;&gt;"&amp;$B1430,$A$1:$A1429,$A1430)+COUNTIFS($L$1:$L1429,"ET",$B$1:$B1429,"&lt;&gt;"&amp;$B1430,$A$1:$A1429,$A1430)),(COUNTIFS($L$1:$L1429,"Tor",$B$1:$B1429,$B1430,$A$1:$A1429,$A1430)+COUNTIFS($L$1:$L1429,"ET",$B$1:$B1429,$B1430,$A$1:$A1429,$A1430))-(COUNTIFS($L$1:$L1429,"Tor",$B$1:$B1429,"&lt;&gt;"&amp;$B1430,$A$1:$A1429,$A1430)+COUNTIFS($L$1:$L1429,"ET",$B$1:$B1429,"&lt;&gt;"&amp;$B1430,$A$1:$A1429,$A1430))),"")</f>
        <v/>
      </c>
      <c r="O1430" s="17"/>
      <c r="AC1430" s="14"/>
      <c r="AD1430" s="14"/>
      <c r="AE1430" s="18"/>
      <c r="AH1430" s="19">
        <f t="shared" si="90"/>
        <v>0</v>
      </c>
      <c r="AI1430" s="19">
        <f t="shared" si="91"/>
        <v>180</v>
      </c>
      <c r="AM1430" s="19">
        <f>IF(Abschlüsse[[#This Row],[Ergeb]]="ET","",SQRT(($AF1430-$AK1430)^2+($AG1430-$AL1430)^2))</f>
        <v>0</v>
      </c>
      <c r="AO1430" s="13"/>
      <c r="AP1430" s="13"/>
      <c r="AQ1430" s="19" t="str">
        <f t="shared" si="88"/>
        <v/>
      </c>
      <c r="AU1430" s="19" t="str">
        <f t="shared" si="89"/>
        <v/>
      </c>
    </row>
    <row r="1431" spans="3:47" ht="25.05" customHeight="1">
      <c r="C1431" s="17" t="str">
        <f>IF($A1431="","",IF(VLOOKUP($A1431,Spiele!$A$2:$D$16,3,FALSE)=$B1431,"H","G"))</f>
        <v/>
      </c>
      <c r="D1431" s="17" t="str">
        <f>IF($B1431="","",IF(VLOOKUP($A1431,Spiele!$A$2:$F$16,3,FALSE)=$B1431,VLOOKUP($A1431,Spiele!$A$2:$F$16,4,FALSE),VLOOKUP($A1431,Spiele!$A$2:$F$16,3,FALSE)))</f>
        <v/>
      </c>
      <c r="E1431" s="18">
        <f>IF(Abschlüsse[[#This Row],[Ergeb]]="ET",0,COUNTIFS($A$2:$A1431,$A1431,$B$2:$B1431,$B1431,$L$2:$L1431,"&lt;&gt;ET"))</f>
        <v>0</v>
      </c>
      <c r="F1431" s="11"/>
      <c r="G1431" s="12"/>
      <c r="H1431" s="18">
        <f>COUNTIFS('Rote Karten'!$A$2:$A$4,$A1431,'Rote Karten'!$D$2:$D$4,"&lt;&gt;"&amp;$B1431,'Rote Karten'!$B$2:$B$4,"&lt;"&amp;$F1431,'Rote Karten'!$C$2:$C$4,"&lt;="&amp;$G1431)-COUNTIFS('Rote Karten'!$A$2:$A$4,$A1431,'Rote Karten'!$D$2:$D$4,$B1431,'Rote Karten'!$B$2:$B$4,"&lt;"&amp;$F1431,'Rote Karten'!$C$2:$C$4,"&lt;="&amp;$G1431)</f>
        <v>0</v>
      </c>
      <c r="I1431" s="17" t="str">
        <f>IF(OR($L1431="Tor",$L1431="ET"),_xlfn.IFNA(IF(VLOOKUP($A1431,Spiele!$A$2:$C$16,3,FALSE)=$B1431,COUNTIFS($L$2:$L1431,"Tor",$B$2:$B1431,$B1431,$A$2:$A1431,$A1431)+COUNTIFS($L$2:$L1431,"ET",$B$2:$B1431,$B1431,$A$2:$A1431,$A1431)&amp;":"&amp;COUNTIFS($L$2:$L1431,"Tor",$B$2:$B1431,"&lt;&gt;"&amp;$B1431,$A$2:$A1431,$A1431)+COUNTIFS($L$2:$L1431,"ET",$B$2:$B1431,"&lt;&gt;"&amp;$B1431,$A$2:$A1431,$A1431),COUNTIFS($L$2:$L1431,"Tor",$B$2:$B1431,"&lt;&gt;"&amp;$B1431,$A$2:$A1431,$A1431)+COUNTIFS($L$2:$L1431,"ET",$B$2:$B1431,"&lt;&gt;"&amp;$B1431,$A$2:$A1431,$A1431)&amp;":"&amp;COUNTIFS($L$2:$L1431,"Tor",$B$2:$B1431,$B1431,$A$2:$A1431,$A1431)+COUNTIFS($L$2:$L1431,"ET",$B$2:$B1431,$B1431,$A$2:$A1431,$A1431)),""),"")</f>
        <v/>
      </c>
      <c r="J1431" s="18" t="str">
        <f>_xlfn.IFNA(IF(VLOOKUP($A1431,Spiele!$A$2:$D$16,3,FALSE)=$B1431,(COUNTIFS($L$1:$L1430,"Tor",$B$1:$B1430,$B1431,$A$1:$A1430,$A1431)+COUNTIFS($L$1:$L1430,"ET",$B$1:$B1430,$B1431,$A$1:$A1430,$A1431))-(COUNTIFS($L$1:$L1430,"Tor",$B$1:$B1430,"&lt;&gt;"&amp;$B1431,$A$1:$A1430,$A1431)+COUNTIFS($L$1:$L1430,"ET",$B$1:$B1430,"&lt;&gt;"&amp;$B1431,$A$1:$A1430,$A1431)),(COUNTIFS($L$1:$L1430,"Tor",$B$1:$B1430,$B1431,$A$1:$A1430,$A1431)+COUNTIFS($L$1:$L1430,"ET",$B$1:$B1430,$B1431,$A$1:$A1430,$A1431))-(COUNTIFS($L$1:$L1430,"Tor",$B$1:$B1430,"&lt;&gt;"&amp;$B1431,$A$1:$A1430,$A1431)+COUNTIFS($L$1:$L1430,"ET",$B$1:$B1430,"&lt;&gt;"&amp;$B1431,$A$1:$A1430,$A1431))),"")</f>
        <v/>
      </c>
      <c r="O1431" s="17"/>
      <c r="AC1431" s="14"/>
      <c r="AD1431" s="14"/>
      <c r="AE1431" s="18"/>
      <c r="AH1431" s="19">
        <f t="shared" si="90"/>
        <v>0</v>
      </c>
      <c r="AI1431" s="19">
        <f t="shared" si="91"/>
        <v>180</v>
      </c>
      <c r="AM1431" s="19">
        <f>IF(Abschlüsse[[#This Row],[Ergeb]]="ET","",SQRT(($AF1431-$AK1431)^2+($AG1431-$AL1431)^2))</f>
        <v>0</v>
      </c>
      <c r="AO1431" s="13"/>
      <c r="AP1431" s="13"/>
      <c r="AQ1431" s="19" t="str">
        <f t="shared" si="88"/>
        <v/>
      </c>
      <c r="AU1431" s="19" t="str">
        <f t="shared" si="89"/>
        <v/>
      </c>
    </row>
    <row r="1432" spans="3:47" ht="25.05" customHeight="1">
      <c r="C1432" s="17" t="str">
        <f>IF($A1432="","",IF(VLOOKUP($A1432,Spiele!$A$2:$D$16,3,FALSE)=$B1432,"H","G"))</f>
        <v/>
      </c>
      <c r="D1432" s="17" t="str">
        <f>IF($B1432="","",IF(VLOOKUP($A1432,Spiele!$A$2:$F$16,3,FALSE)=$B1432,VLOOKUP($A1432,Spiele!$A$2:$F$16,4,FALSE),VLOOKUP($A1432,Spiele!$A$2:$F$16,3,FALSE)))</f>
        <v/>
      </c>
      <c r="E1432" s="18">
        <f>IF(Abschlüsse[[#This Row],[Ergeb]]="ET",0,COUNTIFS($A$2:$A1432,$A1432,$B$2:$B1432,$B1432,$L$2:$L1432,"&lt;&gt;ET"))</f>
        <v>0</v>
      </c>
      <c r="F1432" s="11"/>
      <c r="G1432" s="12"/>
      <c r="H1432" s="18">
        <f>COUNTIFS('Rote Karten'!$A$2:$A$4,$A1432,'Rote Karten'!$D$2:$D$4,"&lt;&gt;"&amp;$B1432,'Rote Karten'!$B$2:$B$4,"&lt;"&amp;$F1432,'Rote Karten'!$C$2:$C$4,"&lt;="&amp;$G1432)-COUNTIFS('Rote Karten'!$A$2:$A$4,$A1432,'Rote Karten'!$D$2:$D$4,$B1432,'Rote Karten'!$B$2:$B$4,"&lt;"&amp;$F1432,'Rote Karten'!$C$2:$C$4,"&lt;="&amp;$G1432)</f>
        <v>0</v>
      </c>
      <c r="I1432" s="17" t="str">
        <f>IF(OR($L1432="Tor",$L1432="ET"),_xlfn.IFNA(IF(VLOOKUP($A1432,Spiele!$A$2:$C$16,3,FALSE)=$B1432,COUNTIFS($L$2:$L1432,"Tor",$B$2:$B1432,$B1432,$A$2:$A1432,$A1432)+COUNTIFS($L$2:$L1432,"ET",$B$2:$B1432,$B1432,$A$2:$A1432,$A1432)&amp;":"&amp;COUNTIFS($L$2:$L1432,"Tor",$B$2:$B1432,"&lt;&gt;"&amp;$B1432,$A$2:$A1432,$A1432)+COUNTIFS($L$2:$L1432,"ET",$B$2:$B1432,"&lt;&gt;"&amp;$B1432,$A$2:$A1432,$A1432),COUNTIFS($L$2:$L1432,"Tor",$B$2:$B1432,"&lt;&gt;"&amp;$B1432,$A$2:$A1432,$A1432)+COUNTIFS($L$2:$L1432,"ET",$B$2:$B1432,"&lt;&gt;"&amp;$B1432,$A$2:$A1432,$A1432)&amp;":"&amp;COUNTIFS($L$2:$L1432,"Tor",$B$2:$B1432,$B1432,$A$2:$A1432,$A1432)+COUNTIFS($L$2:$L1432,"ET",$B$2:$B1432,$B1432,$A$2:$A1432,$A1432)),""),"")</f>
        <v/>
      </c>
      <c r="J1432" s="18" t="str">
        <f>_xlfn.IFNA(IF(VLOOKUP($A1432,Spiele!$A$2:$D$16,3,FALSE)=$B1432,(COUNTIFS($L$1:$L1431,"Tor",$B$1:$B1431,$B1432,$A$1:$A1431,$A1432)+COUNTIFS($L$1:$L1431,"ET",$B$1:$B1431,$B1432,$A$1:$A1431,$A1432))-(COUNTIFS($L$1:$L1431,"Tor",$B$1:$B1431,"&lt;&gt;"&amp;$B1432,$A$1:$A1431,$A1432)+COUNTIFS($L$1:$L1431,"ET",$B$1:$B1431,"&lt;&gt;"&amp;$B1432,$A$1:$A1431,$A1432)),(COUNTIFS($L$1:$L1431,"Tor",$B$1:$B1431,$B1432,$A$1:$A1431,$A1432)+COUNTIFS($L$1:$L1431,"ET",$B$1:$B1431,$B1432,$A$1:$A1431,$A1432))-(COUNTIFS($L$1:$L1431,"Tor",$B$1:$B1431,"&lt;&gt;"&amp;$B1432,$A$1:$A1431,$A1432)+COUNTIFS($L$1:$L1431,"ET",$B$1:$B1431,"&lt;&gt;"&amp;$B1432,$A$1:$A1431,$A1432))),"")</f>
        <v/>
      </c>
      <c r="O1432" s="17"/>
      <c r="AC1432" s="14"/>
      <c r="AD1432" s="14"/>
      <c r="AE1432" s="18"/>
      <c r="AH1432" s="19">
        <f t="shared" si="90"/>
        <v>0</v>
      </c>
      <c r="AI1432" s="19">
        <f t="shared" si="91"/>
        <v>180</v>
      </c>
      <c r="AM1432" s="19">
        <f>IF(Abschlüsse[[#This Row],[Ergeb]]="ET","",SQRT(($AF1432-$AK1432)^2+($AG1432-$AL1432)^2))</f>
        <v>0</v>
      </c>
      <c r="AO1432" s="13"/>
      <c r="AP1432" s="13"/>
      <c r="AQ1432" s="19" t="str">
        <f t="shared" si="88"/>
        <v/>
      </c>
      <c r="AU1432" s="19" t="str">
        <f t="shared" si="89"/>
        <v/>
      </c>
    </row>
    <row r="1433" spans="3:47" ht="25.05" customHeight="1">
      <c r="C1433" s="17" t="str">
        <f>IF($A1433="","",IF(VLOOKUP($A1433,Spiele!$A$2:$D$16,3,FALSE)=$B1433,"H","G"))</f>
        <v/>
      </c>
      <c r="D1433" s="17" t="str">
        <f>IF($B1433="","",IF(VLOOKUP($A1433,Spiele!$A$2:$F$16,3,FALSE)=$B1433,VLOOKUP($A1433,Spiele!$A$2:$F$16,4,FALSE),VLOOKUP($A1433,Spiele!$A$2:$F$16,3,FALSE)))</f>
        <v/>
      </c>
      <c r="E1433" s="18">
        <f>IF(Abschlüsse[[#This Row],[Ergeb]]="ET",0,COUNTIFS($A$2:$A1433,$A1433,$B$2:$B1433,$B1433,$L$2:$L1433,"&lt;&gt;ET"))</f>
        <v>0</v>
      </c>
      <c r="F1433" s="11"/>
      <c r="G1433" s="12"/>
      <c r="H1433" s="18">
        <f>COUNTIFS('Rote Karten'!$A$2:$A$4,$A1433,'Rote Karten'!$D$2:$D$4,"&lt;&gt;"&amp;$B1433,'Rote Karten'!$B$2:$B$4,"&lt;"&amp;$F1433,'Rote Karten'!$C$2:$C$4,"&lt;="&amp;$G1433)-COUNTIFS('Rote Karten'!$A$2:$A$4,$A1433,'Rote Karten'!$D$2:$D$4,$B1433,'Rote Karten'!$B$2:$B$4,"&lt;"&amp;$F1433,'Rote Karten'!$C$2:$C$4,"&lt;="&amp;$G1433)</f>
        <v>0</v>
      </c>
      <c r="I1433" s="17" t="str">
        <f>IF(OR($L1433="Tor",$L1433="ET"),_xlfn.IFNA(IF(VLOOKUP($A1433,Spiele!$A$2:$C$16,3,FALSE)=$B1433,COUNTIFS($L$2:$L1433,"Tor",$B$2:$B1433,$B1433,$A$2:$A1433,$A1433)+COUNTIFS($L$2:$L1433,"ET",$B$2:$B1433,$B1433,$A$2:$A1433,$A1433)&amp;":"&amp;COUNTIFS($L$2:$L1433,"Tor",$B$2:$B1433,"&lt;&gt;"&amp;$B1433,$A$2:$A1433,$A1433)+COUNTIFS($L$2:$L1433,"ET",$B$2:$B1433,"&lt;&gt;"&amp;$B1433,$A$2:$A1433,$A1433),COUNTIFS($L$2:$L1433,"Tor",$B$2:$B1433,"&lt;&gt;"&amp;$B1433,$A$2:$A1433,$A1433)+COUNTIFS($L$2:$L1433,"ET",$B$2:$B1433,"&lt;&gt;"&amp;$B1433,$A$2:$A1433,$A1433)&amp;":"&amp;COUNTIFS($L$2:$L1433,"Tor",$B$2:$B1433,$B1433,$A$2:$A1433,$A1433)+COUNTIFS($L$2:$L1433,"ET",$B$2:$B1433,$B1433,$A$2:$A1433,$A1433)),""),"")</f>
        <v/>
      </c>
      <c r="J1433" s="18" t="str">
        <f>_xlfn.IFNA(IF(VLOOKUP($A1433,Spiele!$A$2:$D$16,3,FALSE)=$B1433,(COUNTIFS($L$1:$L1432,"Tor",$B$1:$B1432,$B1433,$A$1:$A1432,$A1433)+COUNTIFS($L$1:$L1432,"ET",$B$1:$B1432,$B1433,$A$1:$A1432,$A1433))-(COUNTIFS($L$1:$L1432,"Tor",$B$1:$B1432,"&lt;&gt;"&amp;$B1433,$A$1:$A1432,$A1433)+COUNTIFS($L$1:$L1432,"ET",$B$1:$B1432,"&lt;&gt;"&amp;$B1433,$A$1:$A1432,$A1433)),(COUNTIFS($L$1:$L1432,"Tor",$B$1:$B1432,$B1433,$A$1:$A1432,$A1433)+COUNTIFS($L$1:$L1432,"ET",$B$1:$B1432,$B1433,$A$1:$A1432,$A1433))-(COUNTIFS($L$1:$L1432,"Tor",$B$1:$B1432,"&lt;&gt;"&amp;$B1433,$A$1:$A1432,$A1433)+COUNTIFS($L$1:$L1432,"ET",$B$1:$B1432,"&lt;&gt;"&amp;$B1433,$A$1:$A1432,$A1433))),"")</f>
        <v/>
      </c>
      <c r="O1433" s="17"/>
      <c r="AC1433" s="14"/>
      <c r="AD1433" s="14"/>
      <c r="AE1433" s="18"/>
      <c r="AH1433" s="19">
        <f t="shared" si="90"/>
        <v>0</v>
      </c>
      <c r="AI1433" s="19">
        <f t="shared" si="91"/>
        <v>180</v>
      </c>
      <c r="AM1433" s="19">
        <f>IF(Abschlüsse[[#This Row],[Ergeb]]="ET","",SQRT(($AF1433-$AK1433)^2+($AG1433-$AL1433)^2))</f>
        <v>0</v>
      </c>
      <c r="AO1433" s="13"/>
      <c r="AP1433" s="13"/>
      <c r="AQ1433" s="19" t="str">
        <f t="shared" si="88"/>
        <v/>
      </c>
      <c r="AU1433" s="19" t="str">
        <f t="shared" si="89"/>
        <v/>
      </c>
    </row>
    <row r="1434" spans="3:47" ht="25.05" customHeight="1">
      <c r="C1434" s="17" t="str">
        <f>IF($A1434="","",IF(VLOOKUP($A1434,Spiele!$A$2:$D$16,3,FALSE)=$B1434,"H","G"))</f>
        <v/>
      </c>
      <c r="D1434" s="17" t="str">
        <f>IF($B1434="","",IF(VLOOKUP($A1434,Spiele!$A$2:$F$16,3,FALSE)=$B1434,VLOOKUP($A1434,Spiele!$A$2:$F$16,4,FALSE),VLOOKUP($A1434,Spiele!$A$2:$F$16,3,FALSE)))</f>
        <v/>
      </c>
      <c r="E1434" s="18">
        <f>IF(Abschlüsse[[#This Row],[Ergeb]]="ET",0,COUNTIFS($A$2:$A1434,$A1434,$B$2:$B1434,$B1434,$L$2:$L1434,"&lt;&gt;ET"))</f>
        <v>0</v>
      </c>
      <c r="F1434" s="11"/>
      <c r="G1434" s="12"/>
      <c r="H1434" s="18">
        <f>COUNTIFS('Rote Karten'!$A$2:$A$4,$A1434,'Rote Karten'!$D$2:$D$4,"&lt;&gt;"&amp;$B1434,'Rote Karten'!$B$2:$B$4,"&lt;"&amp;$F1434,'Rote Karten'!$C$2:$C$4,"&lt;="&amp;$G1434)-COUNTIFS('Rote Karten'!$A$2:$A$4,$A1434,'Rote Karten'!$D$2:$D$4,$B1434,'Rote Karten'!$B$2:$B$4,"&lt;"&amp;$F1434,'Rote Karten'!$C$2:$C$4,"&lt;="&amp;$G1434)</f>
        <v>0</v>
      </c>
      <c r="I1434" s="17" t="str">
        <f>IF(OR($L1434="Tor",$L1434="ET"),_xlfn.IFNA(IF(VLOOKUP($A1434,Spiele!$A$2:$C$16,3,FALSE)=$B1434,COUNTIFS($L$2:$L1434,"Tor",$B$2:$B1434,$B1434,$A$2:$A1434,$A1434)+COUNTIFS($L$2:$L1434,"ET",$B$2:$B1434,$B1434,$A$2:$A1434,$A1434)&amp;":"&amp;COUNTIFS($L$2:$L1434,"Tor",$B$2:$B1434,"&lt;&gt;"&amp;$B1434,$A$2:$A1434,$A1434)+COUNTIFS($L$2:$L1434,"ET",$B$2:$B1434,"&lt;&gt;"&amp;$B1434,$A$2:$A1434,$A1434),COUNTIFS($L$2:$L1434,"Tor",$B$2:$B1434,"&lt;&gt;"&amp;$B1434,$A$2:$A1434,$A1434)+COUNTIFS($L$2:$L1434,"ET",$B$2:$B1434,"&lt;&gt;"&amp;$B1434,$A$2:$A1434,$A1434)&amp;":"&amp;COUNTIFS($L$2:$L1434,"Tor",$B$2:$B1434,$B1434,$A$2:$A1434,$A1434)+COUNTIFS($L$2:$L1434,"ET",$B$2:$B1434,$B1434,$A$2:$A1434,$A1434)),""),"")</f>
        <v/>
      </c>
      <c r="J1434" s="18" t="str">
        <f>_xlfn.IFNA(IF(VLOOKUP($A1434,Spiele!$A$2:$D$16,3,FALSE)=$B1434,(COUNTIFS($L$1:$L1433,"Tor",$B$1:$B1433,$B1434,$A$1:$A1433,$A1434)+COUNTIFS($L$1:$L1433,"ET",$B$1:$B1433,$B1434,$A$1:$A1433,$A1434))-(COUNTIFS($L$1:$L1433,"Tor",$B$1:$B1433,"&lt;&gt;"&amp;$B1434,$A$1:$A1433,$A1434)+COUNTIFS($L$1:$L1433,"ET",$B$1:$B1433,"&lt;&gt;"&amp;$B1434,$A$1:$A1433,$A1434)),(COUNTIFS($L$1:$L1433,"Tor",$B$1:$B1433,$B1434,$A$1:$A1433,$A1434)+COUNTIFS($L$1:$L1433,"ET",$B$1:$B1433,$B1434,$A$1:$A1433,$A1434))-(COUNTIFS($L$1:$L1433,"Tor",$B$1:$B1433,"&lt;&gt;"&amp;$B1434,$A$1:$A1433,$A1434)+COUNTIFS($L$1:$L1433,"ET",$B$1:$B1433,"&lt;&gt;"&amp;$B1434,$A$1:$A1433,$A1434))),"")</f>
        <v/>
      </c>
      <c r="O1434" s="17"/>
      <c r="AC1434" s="14"/>
      <c r="AD1434" s="14"/>
      <c r="AE1434" s="18"/>
      <c r="AH1434" s="19">
        <f t="shared" si="90"/>
        <v>0</v>
      </c>
      <c r="AI1434" s="19">
        <f t="shared" si="91"/>
        <v>180</v>
      </c>
      <c r="AM1434" s="19">
        <f>IF(Abschlüsse[[#This Row],[Ergeb]]="ET","",SQRT(($AF1434-$AK1434)^2+($AG1434-$AL1434)^2))</f>
        <v>0</v>
      </c>
      <c r="AO1434" s="13"/>
      <c r="AP1434" s="13"/>
      <c r="AQ1434" s="19" t="str">
        <f t="shared" si="88"/>
        <v/>
      </c>
      <c r="AU1434" s="19" t="str">
        <f t="shared" si="89"/>
        <v/>
      </c>
    </row>
    <row r="1435" spans="3:47" ht="25.05" customHeight="1">
      <c r="C1435" s="17" t="str">
        <f>IF($A1435="","",IF(VLOOKUP($A1435,Spiele!$A$2:$D$16,3,FALSE)=$B1435,"H","G"))</f>
        <v/>
      </c>
      <c r="D1435" s="17" t="str">
        <f>IF($B1435="","",IF(VLOOKUP($A1435,Spiele!$A$2:$F$16,3,FALSE)=$B1435,VLOOKUP($A1435,Spiele!$A$2:$F$16,4,FALSE),VLOOKUP($A1435,Spiele!$A$2:$F$16,3,FALSE)))</f>
        <v/>
      </c>
      <c r="E1435" s="18">
        <f>IF(Abschlüsse[[#This Row],[Ergeb]]="ET",0,COUNTIFS($A$2:$A1435,$A1435,$B$2:$B1435,$B1435,$L$2:$L1435,"&lt;&gt;ET"))</f>
        <v>0</v>
      </c>
      <c r="F1435" s="11"/>
      <c r="G1435" s="12"/>
      <c r="H1435" s="18">
        <f>COUNTIFS('Rote Karten'!$A$2:$A$4,$A1435,'Rote Karten'!$D$2:$D$4,"&lt;&gt;"&amp;$B1435,'Rote Karten'!$B$2:$B$4,"&lt;"&amp;$F1435,'Rote Karten'!$C$2:$C$4,"&lt;="&amp;$G1435)-COUNTIFS('Rote Karten'!$A$2:$A$4,$A1435,'Rote Karten'!$D$2:$D$4,$B1435,'Rote Karten'!$B$2:$B$4,"&lt;"&amp;$F1435,'Rote Karten'!$C$2:$C$4,"&lt;="&amp;$G1435)</f>
        <v>0</v>
      </c>
      <c r="I1435" s="17" t="str">
        <f>IF(OR($L1435="Tor",$L1435="ET"),_xlfn.IFNA(IF(VLOOKUP($A1435,Spiele!$A$2:$C$16,3,FALSE)=$B1435,COUNTIFS($L$2:$L1435,"Tor",$B$2:$B1435,$B1435,$A$2:$A1435,$A1435)+COUNTIFS($L$2:$L1435,"ET",$B$2:$B1435,$B1435,$A$2:$A1435,$A1435)&amp;":"&amp;COUNTIFS($L$2:$L1435,"Tor",$B$2:$B1435,"&lt;&gt;"&amp;$B1435,$A$2:$A1435,$A1435)+COUNTIFS($L$2:$L1435,"ET",$B$2:$B1435,"&lt;&gt;"&amp;$B1435,$A$2:$A1435,$A1435),COUNTIFS($L$2:$L1435,"Tor",$B$2:$B1435,"&lt;&gt;"&amp;$B1435,$A$2:$A1435,$A1435)+COUNTIFS($L$2:$L1435,"ET",$B$2:$B1435,"&lt;&gt;"&amp;$B1435,$A$2:$A1435,$A1435)&amp;":"&amp;COUNTIFS($L$2:$L1435,"Tor",$B$2:$B1435,$B1435,$A$2:$A1435,$A1435)+COUNTIFS($L$2:$L1435,"ET",$B$2:$B1435,$B1435,$A$2:$A1435,$A1435)),""),"")</f>
        <v/>
      </c>
      <c r="J1435" s="18" t="str">
        <f>_xlfn.IFNA(IF(VLOOKUP($A1435,Spiele!$A$2:$D$16,3,FALSE)=$B1435,(COUNTIFS($L$1:$L1434,"Tor",$B$1:$B1434,$B1435,$A$1:$A1434,$A1435)+COUNTIFS($L$1:$L1434,"ET",$B$1:$B1434,$B1435,$A$1:$A1434,$A1435))-(COUNTIFS($L$1:$L1434,"Tor",$B$1:$B1434,"&lt;&gt;"&amp;$B1435,$A$1:$A1434,$A1435)+COUNTIFS($L$1:$L1434,"ET",$B$1:$B1434,"&lt;&gt;"&amp;$B1435,$A$1:$A1434,$A1435)),(COUNTIFS($L$1:$L1434,"Tor",$B$1:$B1434,$B1435,$A$1:$A1434,$A1435)+COUNTIFS($L$1:$L1434,"ET",$B$1:$B1434,$B1435,$A$1:$A1434,$A1435))-(COUNTIFS($L$1:$L1434,"Tor",$B$1:$B1434,"&lt;&gt;"&amp;$B1435,$A$1:$A1434,$A1435)+COUNTIFS($L$1:$L1434,"ET",$B$1:$B1434,"&lt;&gt;"&amp;$B1435,$A$1:$A1434,$A1435))),"")</f>
        <v/>
      </c>
      <c r="O1435" s="17"/>
      <c r="AC1435" s="14"/>
      <c r="AD1435" s="14"/>
      <c r="AE1435" s="18"/>
      <c r="AH1435" s="19">
        <f t="shared" si="90"/>
        <v>0</v>
      </c>
      <c r="AI1435" s="19">
        <f t="shared" si="91"/>
        <v>180</v>
      </c>
      <c r="AM1435" s="19">
        <f>IF(Abschlüsse[[#This Row],[Ergeb]]="ET","",SQRT(($AF1435-$AK1435)^2+($AG1435-$AL1435)^2))</f>
        <v>0</v>
      </c>
      <c r="AO1435" s="13"/>
      <c r="AP1435" s="13"/>
      <c r="AQ1435" s="19" t="str">
        <f t="shared" si="88"/>
        <v/>
      </c>
      <c r="AU1435" s="19" t="str">
        <f t="shared" si="89"/>
        <v/>
      </c>
    </row>
    <row r="1436" spans="3:47" ht="25.05" customHeight="1">
      <c r="C1436" s="17" t="str">
        <f>IF($A1436="","",IF(VLOOKUP($A1436,Spiele!$A$2:$D$16,3,FALSE)=$B1436,"H","G"))</f>
        <v/>
      </c>
      <c r="D1436" s="17" t="str">
        <f>IF($B1436="","",IF(VLOOKUP($A1436,Spiele!$A$2:$F$16,3,FALSE)=$B1436,VLOOKUP($A1436,Spiele!$A$2:$F$16,4,FALSE),VLOOKUP($A1436,Spiele!$A$2:$F$16,3,FALSE)))</f>
        <v/>
      </c>
      <c r="E1436" s="18">
        <f>IF(Abschlüsse[[#This Row],[Ergeb]]="ET",0,COUNTIFS($A$2:$A1436,$A1436,$B$2:$B1436,$B1436,$L$2:$L1436,"&lt;&gt;ET"))</f>
        <v>0</v>
      </c>
      <c r="F1436" s="11"/>
      <c r="G1436" s="12"/>
      <c r="H1436" s="18">
        <f>COUNTIFS('Rote Karten'!$A$2:$A$4,$A1436,'Rote Karten'!$D$2:$D$4,"&lt;&gt;"&amp;$B1436,'Rote Karten'!$B$2:$B$4,"&lt;"&amp;$F1436,'Rote Karten'!$C$2:$C$4,"&lt;="&amp;$G1436)-COUNTIFS('Rote Karten'!$A$2:$A$4,$A1436,'Rote Karten'!$D$2:$D$4,$B1436,'Rote Karten'!$B$2:$B$4,"&lt;"&amp;$F1436,'Rote Karten'!$C$2:$C$4,"&lt;="&amp;$G1436)</f>
        <v>0</v>
      </c>
      <c r="I1436" s="17" t="str">
        <f>IF(OR($L1436="Tor",$L1436="ET"),_xlfn.IFNA(IF(VLOOKUP($A1436,Spiele!$A$2:$C$16,3,FALSE)=$B1436,COUNTIFS($L$2:$L1436,"Tor",$B$2:$B1436,$B1436,$A$2:$A1436,$A1436)+COUNTIFS($L$2:$L1436,"ET",$B$2:$B1436,$B1436,$A$2:$A1436,$A1436)&amp;":"&amp;COUNTIFS($L$2:$L1436,"Tor",$B$2:$B1436,"&lt;&gt;"&amp;$B1436,$A$2:$A1436,$A1436)+COUNTIFS($L$2:$L1436,"ET",$B$2:$B1436,"&lt;&gt;"&amp;$B1436,$A$2:$A1436,$A1436),COUNTIFS($L$2:$L1436,"Tor",$B$2:$B1436,"&lt;&gt;"&amp;$B1436,$A$2:$A1436,$A1436)+COUNTIFS($L$2:$L1436,"ET",$B$2:$B1436,"&lt;&gt;"&amp;$B1436,$A$2:$A1436,$A1436)&amp;":"&amp;COUNTIFS($L$2:$L1436,"Tor",$B$2:$B1436,$B1436,$A$2:$A1436,$A1436)+COUNTIFS($L$2:$L1436,"ET",$B$2:$B1436,$B1436,$A$2:$A1436,$A1436)),""),"")</f>
        <v/>
      </c>
      <c r="J1436" s="18" t="str">
        <f>_xlfn.IFNA(IF(VLOOKUP($A1436,Spiele!$A$2:$D$16,3,FALSE)=$B1436,(COUNTIFS($L$1:$L1435,"Tor",$B$1:$B1435,$B1436,$A$1:$A1435,$A1436)+COUNTIFS($L$1:$L1435,"ET",$B$1:$B1435,$B1436,$A$1:$A1435,$A1436))-(COUNTIFS($L$1:$L1435,"Tor",$B$1:$B1435,"&lt;&gt;"&amp;$B1436,$A$1:$A1435,$A1436)+COUNTIFS($L$1:$L1435,"ET",$B$1:$B1435,"&lt;&gt;"&amp;$B1436,$A$1:$A1435,$A1436)),(COUNTIFS($L$1:$L1435,"Tor",$B$1:$B1435,$B1436,$A$1:$A1435,$A1436)+COUNTIFS($L$1:$L1435,"ET",$B$1:$B1435,$B1436,$A$1:$A1435,$A1436))-(COUNTIFS($L$1:$L1435,"Tor",$B$1:$B1435,"&lt;&gt;"&amp;$B1436,$A$1:$A1435,$A1436)+COUNTIFS($L$1:$L1435,"ET",$B$1:$B1435,"&lt;&gt;"&amp;$B1436,$A$1:$A1435,$A1436))),"")</f>
        <v/>
      </c>
      <c r="O1436" s="17"/>
      <c r="AC1436" s="14"/>
      <c r="AD1436" s="14"/>
      <c r="AE1436" s="18"/>
      <c r="AH1436" s="19">
        <f t="shared" si="90"/>
        <v>0</v>
      </c>
      <c r="AI1436" s="19">
        <f t="shared" si="91"/>
        <v>180</v>
      </c>
      <c r="AM1436" s="19">
        <f>IF(Abschlüsse[[#This Row],[Ergeb]]="ET","",SQRT(($AF1436-$AK1436)^2+($AG1436-$AL1436)^2))</f>
        <v>0</v>
      </c>
      <c r="AO1436" s="13"/>
      <c r="AP1436" s="13"/>
      <c r="AQ1436" s="19" t="str">
        <f t="shared" ref="AQ1436:AQ1499" si="92">IF(AN1436=0,"",SQRT(($AF1436-$AO1436)^2+($AG1436-$AP1436)^2))</f>
        <v/>
      </c>
      <c r="AU1436" s="19" t="str">
        <f t="shared" ref="AU1436:AU1499" si="93">IF(AR1436=0,"",SQRT(($AF1436-$AS1436)^2+($AG1436-$AT1436)^2))</f>
        <v/>
      </c>
    </row>
    <row r="1437" spans="3:47" ht="25.05" customHeight="1">
      <c r="C1437" s="17" t="str">
        <f>IF($A1437="","",IF(VLOOKUP($A1437,Spiele!$A$2:$D$16,3,FALSE)=$B1437,"H","G"))</f>
        <v/>
      </c>
      <c r="D1437" s="17" t="str">
        <f>IF($B1437="","",IF(VLOOKUP($A1437,Spiele!$A$2:$F$16,3,FALSE)=$B1437,VLOOKUP($A1437,Spiele!$A$2:$F$16,4,FALSE),VLOOKUP($A1437,Spiele!$A$2:$F$16,3,FALSE)))</f>
        <v/>
      </c>
      <c r="E1437" s="18">
        <f>IF(Abschlüsse[[#This Row],[Ergeb]]="ET",0,COUNTIFS($A$2:$A1437,$A1437,$B$2:$B1437,$B1437,$L$2:$L1437,"&lt;&gt;ET"))</f>
        <v>0</v>
      </c>
      <c r="F1437" s="11"/>
      <c r="G1437" s="12"/>
      <c r="H1437" s="18">
        <f>COUNTIFS('Rote Karten'!$A$2:$A$4,$A1437,'Rote Karten'!$D$2:$D$4,"&lt;&gt;"&amp;$B1437,'Rote Karten'!$B$2:$B$4,"&lt;"&amp;$F1437,'Rote Karten'!$C$2:$C$4,"&lt;="&amp;$G1437)-COUNTIFS('Rote Karten'!$A$2:$A$4,$A1437,'Rote Karten'!$D$2:$D$4,$B1437,'Rote Karten'!$B$2:$B$4,"&lt;"&amp;$F1437,'Rote Karten'!$C$2:$C$4,"&lt;="&amp;$G1437)</f>
        <v>0</v>
      </c>
      <c r="I1437" s="17" t="str">
        <f>IF(OR($L1437="Tor",$L1437="ET"),_xlfn.IFNA(IF(VLOOKUP($A1437,Spiele!$A$2:$C$16,3,FALSE)=$B1437,COUNTIFS($L$2:$L1437,"Tor",$B$2:$B1437,$B1437,$A$2:$A1437,$A1437)+COUNTIFS($L$2:$L1437,"ET",$B$2:$B1437,$B1437,$A$2:$A1437,$A1437)&amp;":"&amp;COUNTIFS($L$2:$L1437,"Tor",$B$2:$B1437,"&lt;&gt;"&amp;$B1437,$A$2:$A1437,$A1437)+COUNTIFS($L$2:$L1437,"ET",$B$2:$B1437,"&lt;&gt;"&amp;$B1437,$A$2:$A1437,$A1437),COUNTIFS($L$2:$L1437,"Tor",$B$2:$B1437,"&lt;&gt;"&amp;$B1437,$A$2:$A1437,$A1437)+COUNTIFS($L$2:$L1437,"ET",$B$2:$B1437,"&lt;&gt;"&amp;$B1437,$A$2:$A1437,$A1437)&amp;":"&amp;COUNTIFS($L$2:$L1437,"Tor",$B$2:$B1437,$B1437,$A$2:$A1437,$A1437)+COUNTIFS($L$2:$L1437,"ET",$B$2:$B1437,$B1437,$A$2:$A1437,$A1437)),""),"")</f>
        <v/>
      </c>
      <c r="J1437" s="18" t="str">
        <f>_xlfn.IFNA(IF(VLOOKUP($A1437,Spiele!$A$2:$D$16,3,FALSE)=$B1437,(COUNTIFS($L$1:$L1436,"Tor",$B$1:$B1436,$B1437,$A$1:$A1436,$A1437)+COUNTIFS($L$1:$L1436,"ET",$B$1:$B1436,$B1437,$A$1:$A1436,$A1437))-(COUNTIFS($L$1:$L1436,"Tor",$B$1:$B1436,"&lt;&gt;"&amp;$B1437,$A$1:$A1436,$A1437)+COUNTIFS($L$1:$L1436,"ET",$B$1:$B1436,"&lt;&gt;"&amp;$B1437,$A$1:$A1436,$A1437)),(COUNTIFS($L$1:$L1436,"Tor",$B$1:$B1436,$B1437,$A$1:$A1436,$A1437)+COUNTIFS($L$1:$L1436,"ET",$B$1:$B1436,$B1437,$A$1:$A1436,$A1437))-(COUNTIFS($L$1:$L1436,"Tor",$B$1:$B1436,"&lt;&gt;"&amp;$B1437,$A$1:$A1436,$A1437)+COUNTIFS($L$1:$L1436,"ET",$B$1:$B1436,"&lt;&gt;"&amp;$B1437,$A$1:$A1436,$A1437))),"")</f>
        <v/>
      </c>
      <c r="O1437" s="17"/>
      <c r="AC1437" s="14"/>
      <c r="AD1437" s="14"/>
      <c r="AE1437" s="18"/>
      <c r="AH1437" s="19">
        <f t="shared" si="90"/>
        <v>0</v>
      </c>
      <c r="AI1437" s="19">
        <f t="shared" si="91"/>
        <v>180</v>
      </c>
      <c r="AM1437" s="19">
        <f>IF(Abschlüsse[[#This Row],[Ergeb]]="ET","",SQRT(($AF1437-$AK1437)^2+($AG1437-$AL1437)^2))</f>
        <v>0</v>
      </c>
      <c r="AO1437" s="13"/>
      <c r="AP1437" s="13"/>
      <c r="AQ1437" s="19" t="str">
        <f t="shared" si="92"/>
        <v/>
      </c>
      <c r="AU1437" s="19" t="str">
        <f t="shared" si="93"/>
        <v/>
      </c>
    </row>
    <row r="1438" spans="3:47" ht="25.05" customHeight="1">
      <c r="C1438" s="17" t="str">
        <f>IF($A1438="","",IF(VLOOKUP($A1438,Spiele!$A$2:$D$16,3,FALSE)=$B1438,"H","G"))</f>
        <v/>
      </c>
      <c r="D1438" s="17" t="str">
        <f>IF($B1438="","",IF(VLOOKUP($A1438,Spiele!$A$2:$F$16,3,FALSE)=$B1438,VLOOKUP($A1438,Spiele!$A$2:$F$16,4,FALSE),VLOOKUP($A1438,Spiele!$A$2:$F$16,3,FALSE)))</f>
        <v/>
      </c>
      <c r="E1438" s="18">
        <f>IF(Abschlüsse[[#This Row],[Ergeb]]="ET",0,COUNTIFS($A$2:$A1438,$A1438,$B$2:$B1438,$B1438,$L$2:$L1438,"&lt;&gt;ET"))</f>
        <v>0</v>
      </c>
      <c r="F1438" s="11"/>
      <c r="G1438" s="12"/>
      <c r="H1438" s="18">
        <f>COUNTIFS('Rote Karten'!$A$2:$A$4,$A1438,'Rote Karten'!$D$2:$D$4,"&lt;&gt;"&amp;$B1438,'Rote Karten'!$B$2:$B$4,"&lt;"&amp;$F1438,'Rote Karten'!$C$2:$C$4,"&lt;="&amp;$G1438)-COUNTIFS('Rote Karten'!$A$2:$A$4,$A1438,'Rote Karten'!$D$2:$D$4,$B1438,'Rote Karten'!$B$2:$B$4,"&lt;"&amp;$F1438,'Rote Karten'!$C$2:$C$4,"&lt;="&amp;$G1438)</f>
        <v>0</v>
      </c>
      <c r="I1438" s="17" t="str">
        <f>IF(OR($L1438="Tor",$L1438="ET"),_xlfn.IFNA(IF(VLOOKUP($A1438,Spiele!$A$2:$C$16,3,FALSE)=$B1438,COUNTIFS($L$2:$L1438,"Tor",$B$2:$B1438,$B1438,$A$2:$A1438,$A1438)+COUNTIFS($L$2:$L1438,"ET",$B$2:$B1438,$B1438,$A$2:$A1438,$A1438)&amp;":"&amp;COUNTIFS($L$2:$L1438,"Tor",$B$2:$B1438,"&lt;&gt;"&amp;$B1438,$A$2:$A1438,$A1438)+COUNTIFS($L$2:$L1438,"ET",$B$2:$B1438,"&lt;&gt;"&amp;$B1438,$A$2:$A1438,$A1438),COUNTIFS($L$2:$L1438,"Tor",$B$2:$B1438,"&lt;&gt;"&amp;$B1438,$A$2:$A1438,$A1438)+COUNTIFS($L$2:$L1438,"ET",$B$2:$B1438,"&lt;&gt;"&amp;$B1438,$A$2:$A1438,$A1438)&amp;":"&amp;COUNTIFS($L$2:$L1438,"Tor",$B$2:$B1438,$B1438,$A$2:$A1438,$A1438)+COUNTIFS($L$2:$L1438,"ET",$B$2:$B1438,$B1438,$A$2:$A1438,$A1438)),""),"")</f>
        <v/>
      </c>
      <c r="J1438" s="18" t="str">
        <f>_xlfn.IFNA(IF(VLOOKUP($A1438,Spiele!$A$2:$D$16,3,FALSE)=$B1438,(COUNTIFS($L$1:$L1437,"Tor",$B$1:$B1437,$B1438,$A$1:$A1437,$A1438)+COUNTIFS($L$1:$L1437,"ET",$B$1:$B1437,$B1438,$A$1:$A1437,$A1438))-(COUNTIFS($L$1:$L1437,"Tor",$B$1:$B1437,"&lt;&gt;"&amp;$B1438,$A$1:$A1437,$A1438)+COUNTIFS($L$1:$L1437,"ET",$B$1:$B1437,"&lt;&gt;"&amp;$B1438,$A$1:$A1437,$A1438)),(COUNTIFS($L$1:$L1437,"Tor",$B$1:$B1437,$B1438,$A$1:$A1437,$A1438)+COUNTIFS($L$1:$L1437,"ET",$B$1:$B1437,$B1438,$A$1:$A1437,$A1438))-(COUNTIFS($L$1:$L1437,"Tor",$B$1:$B1437,"&lt;&gt;"&amp;$B1438,$A$1:$A1437,$A1438)+COUNTIFS($L$1:$L1437,"ET",$B$1:$B1437,"&lt;&gt;"&amp;$B1438,$A$1:$A1437,$A1438))),"")</f>
        <v/>
      </c>
      <c r="O1438" s="17"/>
      <c r="AC1438" s="14"/>
      <c r="AD1438" s="14"/>
      <c r="AE1438" s="18"/>
      <c r="AH1438" s="19">
        <f t="shared" si="90"/>
        <v>0</v>
      </c>
      <c r="AI1438" s="19">
        <f t="shared" si="91"/>
        <v>180</v>
      </c>
      <c r="AM1438" s="19">
        <f>IF(Abschlüsse[[#This Row],[Ergeb]]="ET","",SQRT(($AF1438-$AK1438)^2+($AG1438-$AL1438)^2))</f>
        <v>0</v>
      </c>
      <c r="AO1438" s="13"/>
      <c r="AP1438" s="13"/>
      <c r="AQ1438" s="19" t="str">
        <f t="shared" si="92"/>
        <v/>
      </c>
      <c r="AU1438" s="19" t="str">
        <f t="shared" si="93"/>
        <v/>
      </c>
    </row>
    <row r="1439" spans="3:47" ht="25.05" customHeight="1">
      <c r="C1439" s="17" t="str">
        <f>IF($A1439="","",IF(VLOOKUP($A1439,Spiele!$A$2:$D$16,3,FALSE)=$B1439,"H","G"))</f>
        <v/>
      </c>
      <c r="D1439" s="17" t="str">
        <f>IF($B1439="","",IF(VLOOKUP($A1439,Spiele!$A$2:$F$16,3,FALSE)=$B1439,VLOOKUP($A1439,Spiele!$A$2:$F$16,4,FALSE),VLOOKUP($A1439,Spiele!$A$2:$F$16,3,FALSE)))</f>
        <v/>
      </c>
      <c r="E1439" s="18">
        <f>IF(Abschlüsse[[#This Row],[Ergeb]]="ET",0,COUNTIFS($A$2:$A1439,$A1439,$B$2:$B1439,$B1439,$L$2:$L1439,"&lt;&gt;ET"))</f>
        <v>0</v>
      </c>
      <c r="F1439" s="11"/>
      <c r="G1439" s="12"/>
      <c r="H1439" s="18">
        <f>COUNTIFS('Rote Karten'!$A$2:$A$4,$A1439,'Rote Karten'!$D$2:$D$4,"&lt;&gt;"&amp;$B1439,'Rote Karten'!$B$2:$B$4,"&lt;"&amp;$F1439,'Rote Karten'!$C$2:$C$4,"&lt;="&amp;$G1439)-COUNTIFS('Rote Karten'!$A$2:$A$4,$A1439,'Rote Karten'!$D$2:$D$4,$B1439,'Rote Karten'!$B$2:$B$4,"&lt;"&amp;$F1439,'Rote Karten'!$C$2:$C$4,"&lt;="&amp;$G1439)</f>
        <v>0</v>
      </c>
      <c r="I1439" s="17" t="str">
        <f>IF(OR($L1439="Tor",$L1439="ET"),_xlfn.IFNA(IF(VLOOKUP($A1439,Spiele!$A$2:$C$16,3,FALSE)=$B1439,COUNTIFS($L$2:$L1439,"Tor",$B$2:$B1439,$B1439,$A$2:$A1439,$A1439)+COUNTIFS($L$2:$L1439,"ET",$B$2:$B1439,$B1439,$A$2:$A1439,$A1439)&amp;":"&amp;COUNTIFS($L$2:$L1439,"Tor",$B$2:$B1439,"&lt;&gt;"&amp;$B1439,$A$2:$A1439,$A1439)+COUNTIFS($L$2:$L1439,"ET",$B$2:$B1439,"&lt;&gt;"&amp;$B1439,$A$2:$A1439,$A1439),COUNTIFS($L$2:$L1439,"Tor",$B$2:$B1439,"&lt;&gt;"&amp;$B1439,$A$2:$A1439,$A1439)+COUNTIFS($L$2:$L1439,"ET",$B$2:$B1439,"&lt;&gt;"&amp;$B1439,$A$2:$A1439,$A1439)&amp;":"&amp;COUNTIFS($L$2:$L1439,"Tor",$B$2:$B1439,$B1439,$A$2:$A1439,$A1439)+COUNTIFS($L$2:$L1439,"ET",$B$2:$B1439,$B1439,$A$2:$A1439,$A1439)),""),"")</f>
        <v/>
      </c>
      <c r="J1439" s="18" t="str">
        <f>_xlfn.IFNA(IF(VLOOKUP($A1439,Spiele!$A$2:$D$16,3,FALSE)=$B1439,(COUNTIFS($L$1:$L1438,"Tor",$B$1:$B1438,$B1439,$A$1:$A1438,$A1439)+COUNTIFS($L$1:$L1438,"ET",$B$1:$B1438,$B1439,$A$1:$A1438,$A1439))-(COUNTIFS($L$1:$L1438,"Tor",$B$1:$B1438,"&lt;&gt;"&amp;$B1439,$A$1:$A1438,$A1439)+COUNTIFS($L$1:$L1438,"ET",$B$1:$B1438,"&lt;&gt;"&amp;$B1439,$A$1:$A1438,$A1439)),(COUNTIFS($L$1:$L1438,"Tor",$B$1:$B1438,$B1439,$A$1:$A1438,$A1439)+COUNTIFS($L$1:$L1438,"ET",$B$1:$B1438,$B1439,$A$1:$A1438,$A1439))-(COUNTIFS($L$1:$L1438,"Tor",$B$1:$B1438,"&lt;&gt;"&amp;$B1439,$A$1:$A1438,$A1439)+COUNTIFS($L$1:$L1438,"ET",$B$1:$B1438,"&lt;&gt;"&amp;$B1439,$A$1:$A1438,$A1439))),"")</f>
        <v/>
      </c>
      <c r="O1439" s="17"/>
      <c r="AC1439" s="14"/>
      <c r="AD1439" s="14"/>
      <c r="AE1439" s="18"/>
      <c r="AH1439" s="19">
        <f t="shared" si="90"/>
        <v>0</v>
      </c>
      <c r="AI1439" s="19">
        <f t="shared" si="91"/>
        <v>180</v>
      </c>
      <c r="AM1439" s="19">
        <f>IF(Abschlüsse[[#This Row],[Ergeb]]="ET","",SQRT(($AF1439-$AK1439)^2+($AG1439-$AL1439)^2))</f>
        <v>0</v>
      </c>
      <c r="AO1439" s="13"/>
      <c r="AP1439" s="13"/>
      <c r="AQ1439" s="19" t="str">
        <f t="shared" si="92"/>
        <v/>
      </c>
      <c r="AU1439" s="19" t="str">
        <f t="shared" si="93"/>
        <v/>
      </c>
    </row>
    <row r="1440" spans="3:47" ht="25.05" customHeight="1">
      <c r="C1440" s="17" t="str">
        <f>IF($A1440="","",IF(VLOOKUP($A1440,Spiele!$A$2:$D$16,3,FALSE)=$B1440,"H","G"))</f>
        <v/>
      </c>
      <c r="D1440" s="17" t="str">
        <f>IF($B1440="","",IF(VLOOKUP($A1440,Spiele!$A$2:$F$16,3,FALSE)=$B1440,VLOOKUP($A1440,Spiele!$A$2:$F$16,4,FALSE),VLOOKUP($A1440,Spiele!$A$2:$F$16,3,FALSE)))</f>
        <v/>
      </c>
      <c r="E1440" s="18">
        <f>IF(Abschlüsse[[#This Row],[Ergeb]]="ET",0,COUNTIFS($A$2:$A1440,$A1440,$B$2:$B1440,$B1440,$L$2:$L1440,"&lt;&gt;ET"))</f>
        <v>0</v>
      </c>
      <c r="F1440" s="11"/>
      <c r="G1440" s="12"/>
      <c r="H1440" s="18">
        <f>COUNTIFS('Rote Karten'!$A$2:$A$4,$A1440,'Rote Karten'!$D$2:$D$4,"&lt;&gt;"&amp;$B1440,'Rote Karten'!$B$2:$B$4,"&lt;"&amp;$F1440,'Rote Karten'!$C$2:$C$4,"&lt;="&amp;$G1440)-COUNTIFS('Rote Karten'!$A$2:$A$4,$A1440,'Rote Karten'!$D$2:$D$4,$B1440,'Rote Karten'!$B$2:$B$4,"&lt;"&amp;$F1440,'Rote Karten'!$C$2:$C$4,"&lt;="&amp;$G1440)</f>
        <v>0</v>
      </c>
      <c r="I1440" s="17" t="str">
        <f>IF(OR($L1440="Tor",$L1440="ET"),_xlfn.IFNA(IF(VLOOKUP($A1440,Spiele!$A$2:$C$16,3,FALSE)=$B1440,COUNTIFS($L$2:$L1440,"Tor",$B$2:$B1440,$B1440,$A$2:$A1440,$A1440)+COUNTIFS($L$2:$L1440,"ET",$B$2:$B1440,$B1440,$A$2:$A1440,$A1440)&amp;":"&amp;COUNTIFS($L$2:$L1440,"Tor",$B$2:$B1440,"&lt;&gt;"&amp;$B1440,$A$2:$A1440,$A1440)+COUNTIFS($L$2:$L1440,"ET",$B$2:$B1440,"&lt;&gt;"&amp;$B1440,$A$2:$A1440,$A1440),COUNTIFS($L$2:$L1440,"Tor",$B$2:$B1440,"&lt;&gt;"&amp;$B1440,$A$2:$A1440,$A1440)+COUNTIFS($L$2:$L1440,"ET",$B$2:$B1440,"&lt;&gt;"&amp;$B1440,$A$2:$A1440,$A1440)&amp;":"&amp;COUNTIFS($L$2:$L1440,"Tor",$B$2:$B1440,$B1440,$A$2:$A1440,$A1440)+COUNTIFS($L$2:$L1440,"ET",$B$2:$B1440,$B1440,$A$2:$A1440,$A1440)),""),"")</f>
        <v/>
      </c>
      <c r="J1440" s="18" t="str">
        <f>_xlfn.IFNA(IF(VLOOKUP($A1440,Spiele!$A$2:$D$16,3,FALSE)=$B1440,(COUNTIFS($L$1:$L1439,"Tor",$B$1:$B1439,$B1440,$A$1:$A1439,$A1440)+COUNTIFS($L$1:$L1439,"ET",$B$1:$B1439,$B1440,$A$1:$A1439,$A1440))-(COUNTIFS($L$1:$L1439,"Tor",$B$1:$B1439,"&lt;&gt;"&amp;$B1440,$A$1:$A1439,$A1440)+COUNTIFS($L$1:$L1439,"ET",$B$1:$B1439,"&lt;&gt;"&amp;$B1440,$A$1:$A1439,$A1440)),(COUNTIFS($L$1:$L1439,"Tor",$B$1:$B1439,$B1440,$A$1:$A1439,$A1440)+COUNTIFS($L$1:$L1439,"ET",$B$1:$B1439,$B1440,$A$1:$A1439,$A1440))-(COUNTIFS($L$1:$L1439,"Tor",$B$1:$B1439,"&lt;&gt;"&amp;$B1440,$A$1:$A1439,$A1440)+COUNTIFS($L$1:$L1439,"ET",$B$1:$B1439,"&lt;&gt;"&amp;$B1440,$A$1:$A1439,$A1440))),"")</f>
        <v/>
      </c>
      <c r="O1440" s="17"/>
      <c r="AC1440" s="14"/>
      <c r="AD1440" s="14"/>
      <c r="AE1440" s="18"/>
      <c r="AH1440" s="19">
        <f t="shared" si="90"/>
        <v>0</v>
      </c>
      <c r="AI1440" s="19">
        <f t="shared" si="91"/>
        <v>180</v>
      </c>
      <c r="AM1440" s="19">
        <f>IF(Abschlüsse[[#This Row],[Ergeb]]="ET","",SQRT(($AF1440-$AK1440)^2+($AG1440-$AL1440)^2))</f>
        <v>0</v>
      </c>
      <c r="AO1440" s="13"/>
      <c r="AP1440" s="13"/>
      <c r="AQ1440" s="19" t="str">
        <f t="shared" si="92"/>
        <v/>
      </c>
      <c r="AU1440" s="19" t="str">
        <f t="shared" si="93"/>
        <v/>
      </c>
    </row>
    <row r="1441" spans="3:47" ht="25.05" customHeight="1">
      <c r="C1441" s="17" t="str">
        <f>IF($A1441="","",IF(VLOOKUP($A1441,Spiele!$A$2:$D$16,3,FALSE)=$B1441,"H","G"))</f>
        <v/>
      </c>
      <c r="D1441" s="17" t="str">
        <f>IF($B1441="","",IF(VLOOKUP($A1441,Spiele!$A$2:$F$16,3,FALSE)=$B1441,VLOOKUP($A1441,Spiele!$A$2:$F$16,4,FALSE),VLOOKUP($A1441,Spiele!$A$2:$F$16,3,FALSE)))</f>
        <v/>
      </c>
      <c r="E1441" s="18">
        <f>IF(Abschlüsse[[#This Row],[Ergeb]]="ET",0,COUNTIFS($A$2:$A1441,$A1441,$B$2:$B1441,$B1441,$L$2:$L1441,"&lt;&gt;ET"))</f>
        <v>0</v>
      </c>
      <c r="F1441" s="11"/>
      <c r="G1441" s="12"/>
      <c r="H1441" s="18">
        <f>COUNTIFS('Rote Karten'!$A$2:$A$4,$A1441,'Rote Karten'!$D$2:$D$4,"&lt;&gt;"&amp;$B1441,'Rote Karten'!$B$2:$B$4,"&lt;"&amp;$F1441,'Rote Karten'!$C$2:$C$4,"&lt;="&amp;$G1441)-COUNTIFS('Rote Karten'!$A$2:$A$4,$A1441,'Rote Karten'!$D$2:$D$4,$B1441,'Rote Karten'!$B$2:$B$4,"&lt;"&amp;$F1441,'Rote Karten'!$C$2:$C$4,"&lt;="&amp;$G1441)</f>
        <v>0</v>
      </c>
      <c r="I1441" s="17" t="str">
        <f>IF(OR($L1441="Tor",$L1441="ET"),_xlfn.IFNA(IF(VLOOKUP($A1441,Spiele!$A$2:$C$16,3,FALSE)=$B1441,COUNTIFS($L$2:$L1441,"Tor",$B$2:$B1441,$B1441,$A$2:$A1441,$A1441)+COUNTIFS($L$2:$L1441,"ET",$B$2:$B1441,$B1441,$A$2:$A1441,$A1441)&amp;":"&amp;COUNTIFS($L$2:$L1441,"Tor",$B$2:$B1441,"&lt;&gt;"&amp;$B1441,$A$2:$A1441,$A1441)+COUNTIFS($L$2:$L1441,"ET",$B$2:$B1441,"&lt;&gt;"&amp;$B1441,$A$2:$A1441,$A1441),COUNTIFS($L$2:$L1441,"Tor",$B$2:$B1441,"&lt;&gt;"&amp;$B1441,$A$2:$A1441,$A1441)+COUNTIFS($L$2:$L1441,"ET",$B$2:$B1441,"&lt;&gt;"&amp;$B1441,$A$2:$A1441,$A1441)&amp;":"&amp;COUNTIFS($L$2:$L1441,"Tor",$B$2:$B1441,$B1441,$A$2:$A1441,$A1441)+COUNTIFS($L$2:$L1441,"ET",$B$2:$B1441,$B1441,$A$2:$A1441,$A1441)),""),"")</f>
        <v/>
      </c>
      <c r="J1441" s="18" t="str">
        <f>_xlfn.IFNA(IF(VLOOKUP($A1441,Spiele!$A$2:$D$16,3,FALSE)=$B1441,(COUNTIFS($L$1:$L1440,"Tor",$B$1:$B1440,$B1441,$A$1:$A1440,$A1441)+COUNTIFS($L$1:$L1440,"ET",$B$1:$B1440,$B1441,$A$1:$A1440,$A1441))-(COUNTIFS($L$1:$L1440,"Tor",$B$1:$B1440,"&lt;&gt;"&amp;$B1441,$A$1:$A1440,$A1441)+COUNTIFS($L$1:$L1440,"ET",$B$1:$B1440,"&lt;&gt;"&amp;$B1441,$A$1:$A1440,$A1441)),(COUNTIFS($L$1:$L1440,"Tor",$B$1:$B1440,$B1441,$A$1:$A1440,$A1441)+COUNTIFS($L$1:$L1440,"ET",$B$1:$B1440,$B1441,$A$1:$A1440,$A1441))-(COUNTIFS($L$1:$L1440,"Tor",$B$1:$B1440,"&lt;&gt;"&amp;$B1441,$A$1:$A1440,$A1441)+COUNTIFS($L$1:$L1440,"ET",$B$1:$B1440,"&lt;&gt;"&amp;$B1441,$A$1:$A1440,$A1441))),"")</f>
        <v/>
      </c>
      <c r="O1441" s="17"/>
      <c r="AC1441" s="14"/>
      <c r="AD1441" s="14"/>
      <c r="AE1441" s="18"/>
      <c r="AH1441" s="19">
        <f t="shared" si="90"/>
        <v>0</v>
      </c>
      <c r="AI1441" s="19">
        <f t="shared" si="91"/>
        <v>180</v>
      </c>
      <c r="AM1441" s="19">
        <f>IF(Abschlüsse[[#This Row],[Ergeb]]="ET","",SQRT(($AF1441-$AK1441)^2+($AG1441-$AL1441)^2))</f>
        <v>0</v>
      </c>
      <c r="AO1441" s="13"/>
      <c r="AP1441" s="13"/>
      <c r="AQ1441" s="19" t="str">
        <f t="shared" si="92"/>
        <v/>
      </c>
      <c r="AU1441" s="19" t="str">
        <f t="shared" si="93"/>
        <v/>
      </c>
    </row>
    <row r="1442" spans="3:47" ht="25.05" customHeight="1">
      <c r="C1442" s="17" t="str">
        <f>IF($A1442="","",IF(VLOOKUP($A1442,Spiele!$A$2:$D$16,3,FALSE)=$B1442,"H","G"))</f>
        <v/>
      </c>
      <c r="D1442" s="17" t="str">
        <f>IF($B1442="","",IF(VLOOKUP($A1442,Spiele!$A$2:$F$16,3,FALSE)=$B1442,VLOOKUP($A1442,Spiele!$A$2:$F$16,4,FALSE),VLOOKUP($A1442,Spiele!$A$2:$F$16,3,FALSE)))</f>
        <v/>
      </c>
      <c r="E1442" s="18">
        <f>IF(Abschlüsse[[#This Row],[Ergeb]]="ET",0,COUNTIFS($A$2:$A1442,$A1442,$B$2:$B1442,$B1442,$L$2:$L1442,"&lt;&gt;ET"))</f>
        <v>0</v>
      </c>
      <c r="F1442" s="11"/>
      <c r="G1442" s="12"/>
      <c r="H1442" s="18">
        <f>COUNTIFS('Rote Karten'!$A$2:$A$4,$A1442,'Rote Karten'!$D$2:$D$4,"&lt;&gt;"&amp;$B1442,'Rote Karten'!$B$2:$B$4,"&lt;"&amp;$F1442,'Rote Karten'!$C$2:$C$4,"&lt;="&amp;$G1442)-COUNTIFS('Rote Karten'!$A$2:$A$4,$A1442,'Rote Karten'!$D$2:$D$4,$B1442,'Rote Karten'!$B$2:$B$4,"&lt;"&amp;$F1442,'Rote Karten'!$C$2:$C$4,"&lt;="&amp;$G1442)</f>
        <v>0</v>
      </c>
      <c r="I1442" s="17" t="str">
        <f>IF(OR($L1442="Tor",$L1442="ET"),_xlfn.IFNA(IF(VLOOKUP($A1442,Spiele!$A$2:$C$16,3,FALSE)=$B1442,COUNTIFS($L$2:$L1442,"Tor",$B$2:$B1442,$B1442,$A$2:$A1442,$A1442)+COUNTIFS($L$2:$L1442,"ET",$B$2:$B1442,$B1442,$A$2:$A1442,$A1442)&amp;":"&amp;COUNTIFS($L$2:$L1442,"Tor",$B$2:$B1442,"&lt;&gt;"&amp;$B1442,$A$2:$A1442,$A1442)+COUNTIFS($L$2:$L1442,"ET",$B$2:$B1442,"&lt;&gt;"&amp;$B1442,$A$2:$A1442,$A1442),COUNTIFS($L$2:$L1442,"Tor",$B$2:$B1442,"&lt;&gt;"&amp;$B1442,$A$2:$A1442,$A1442)+COUNTIFS($L$2:$L1442,"ET",$B$2:$B1442,"&lt;&gt;"&amp;$B1442,$A$2:$A1442,$A1442)&amp;":"&amp;COUNTIFS($L$2:$L1442,"Tor",$B$2:$B1442,$B1442,$A$2:$A1442,$A1442)+COUNTIFS($L$2:$L1442,"ET",$B$2:$B1442,$B1442,$A$2:$A1442,$A1442)),""),"")</f>
        <v/>
      </c>
      <c r="J1442" s="18" t="str">
        <f>_xlfn.IFNA(IF(VLOOKUP($A1442,Spiele!$A$2:$D$16,3,FALSE)=$B1442,(COUNTIFS($L$1:$L1441,"Tor",$B$1:$B1441,$B1442,$A$1:$A1441,$A1442)+COUNTIFS($L$1:$L1441,"ET",$B$1:$B1441,$B1442,$A$1:$A1441,$A1442))-(COUNTIFS($L$1:$L1441,"Tor",$B$1:$B1441,"&lt;&gt;"&amp;$B1442,$A$1:$A1441,$A1442)+COUNTIFS($L$1:$L1441,"ET",$B$1:$B1441,"&lt;&gt;"&amp;$B1442,$A$1:$A1441,$A1442)),(COUNTIFS($L$1:$L1441,"Tor",$B$1:$B1441,$B1442,$A$1:$A1441,$A1442)+COUNTIFS($L$1:$L1441,"ET",$B$1:$B1441,$B1442,$A$1:$A1441,$A1442))-(COUNTIFS($L$1:$L1441,"Tor",$B$1:$B1441,"&lt;&gt;"&amp;$B1442,$A$1:$A1441,$A1442)+COUNTIFS($L$1:$L1441,"ET",$B$1:$B1441,"&lt;&gt;"&amp;$B1442,$A$1:$A1441,$A1442))),"")</f>
        <v/>
      </c>
      <c r="O1442" s="17"/>
      <c r="AC1442" s="14"/>
      <c r="AD1442" s="14"/>
      <c r="AE1442" s="18"/>
      <c r="AH1442" s="19">
        <f t="shared" si="90"/>
        <v>0</v>
      </c>
      <c r="AI1442" s="19">
        <f t="shared" si="91"/>
        <v>180</v>
      </c>
      <c r="AM1442" s="19">
        <f>IF(Abschlüsse[[#This Row],[Ergeb]]="ET","",SQRT(($AF1442-$AK1442)^2+($AG1442-$AL1442)^2))</f>
        <v>0</v>
      </c>
      <c r="AO1442" s="13"/>
      <c r="AP1442" s="13"/>
      <c r="AQ1442" s="19" t="str">
        <f t="shared" si="92"/>
        <v/>
      </c>
      <c r="AU1442" s="19" t="str">
        <f t="shared" si="93"/>
        <v/>
      </c>
    </row>
    <row r="1443" spans="3:47" ht="25.05" customHeight="1">
      <c r="C1443" s="17" t="str">
        <f>IF($A1443="","",IF(VLOOKUP($A1443,Spiele!$A$2:$D$16,3,FALSE)=$B1443,"H","G"))</f>
        <v/>
      </c>
      <c r="D1443" s="17" t="str">
        <f>IF($B1443="","",IF(VLOOKUP($A1443,Spiele!$A$2:$F$16,3,FALSE)=$B1443,VLOOKUP($A1443,Spiele!$A$2:$F$16,4,FALSE),VLOOKUP($A1443,Spiele!$A$2:$F$16,3,FALSE)))</f>
        <v/>
      </c>
      <c r="E1443" s="18">
        <f>IF(Abschlüsse[[#This Row],[Ergeb]]="ET",0,COUNTIFS($A$2:$A1443,$A1443,$B$2:$B1443,$B1443,$L$2:$L1443,"&lt;&gt;ET"))</f>
        <v>0</v>
      </c>
      <c r="F1443" s="11"/>
      <c r="G1443" s="12"/>
      <c r="H1443" s="18">
        <f>COUNTIFS('Rote Karten'!$A$2:$A$4,$A1443,'Rote Karten'!$D$2:$D$4,"&lt;&gt;"&amp;$B1443,'Rote Karten'!$B$2:$B$4,"&lt;"&amp;$F1443,'Rote Karten'!$C$2:$C$4,"&lt;="&amp;$G1443)-COUNTIFS('Rote Karten'!$A$2:$A$4,$A1443,'Rote Karten'!$D$2:$D$4,$B1443,'Rote Karten'!$B$2:$B$4,"&lt;"&amp;$F1443,'Rote Karten'!$C$2:$C$4,"&lt;="&amp;$G1443)</f>
        <v>0</v>
      </c>
      <c r="I1443" s="17" t="str">
        <f>IF(OR($L1443="Tor",$L1443="ET"),_xlfn.IFNA(IF(VLOOKUP($A1443,Spiele!$A$2:$C$16,3,FALSE)=$B1443,COUNTIFS($L$2:$L1443,"Tor",$B$2:$B1443,$B1443,$A$2:$A1443,$A1443)+COUNTIFS($L$2:$L1443,"ET",$B$2:$B1443,$B1443,$A$2:$A1443,$A1443)&amp;":"&amp;COUNTIFS($L$2:$L1443,"Tor",$B$2:$B1443,"&lt;&gt;"&amp;$B1443,$A$2:$A1443,$A1443)+COUNTIFS($L$2:$L1443,"ET",$B$2:$B1443,"&lt;&gt;"&amp;$B1443,$A$2:$A1443,$A1443),COUNTIFS($L$2:$L1443,"Tor",$B$2:$B1443,"&lt;&gt;"&amp;$B1443,$A$2:$A1443,$A1443)+COUNTIFS($L$2:$L1443,"ET",$B$2:$B1443,"&lt;&gt;"&amp;$B1443,$A$2:$A1443,$A1443)&amp;":"&amp;COUNTIFS($L$2:$L1443,"Tor",$B$2:$B1443,$B1443,$A$2:$A1443,$A1443)+COUNTIFS($L$2:$L1443,"ET",$B$2:$B1443,$B1443,$A$2:$A1443,$A1443)),""),"")</f>
        <v/>
      </c>
      <c r="J1443" s="18" t="str">
        <f>_xlfn.IFNA(IF(VLOOKUP($A1443,Spiele!$A$2:$D$16,3,FALSE)=$B1443,(COUNTIFS($L$1:$L1442,"Tor",$B$1:$B1442,$B1443,$A$1:$A1442,$A1443)+COUNTIFS($L$1:$L1442,"ET",$B$1:$B1442,$B1443,$A$1:$A1442,$A1443))-(COUNTIFS($L$1:$L1442,"Tor",$B$1:$B1442,"&lt;&gt;"&amp;$B1443,$A$1:$A1442,$A1443)+COUNTIFS($L$1:$L1442,"ET",$B$1:$B1442,"&lt;&gt;"&amp;$B1443,$A$1:$A1442,$A1443)),(COUNTIFS($L$1:$L1442,"Tor",$B$1:$B1442,$B1443,$A$1:$A1442,$A1443)+COUNTIFS($L$1:$L1442,"ET",$B$1:$B1442,$B1443,$A$1:$A1442,$A1443))-(COUNTIFS($L$1:$L1442,"Tor",$B$1:$B1442,"&lt;&gt;"&amp;$B1443,$A$1:$A1442,$A1443)+COUNTIFS($L$1:$L1442,"ET",$B$1:$B1442,"&lt;&gt;"&amp;$B1443,$A$1:$A1442,$A1443))),"")</f>
        <v/>
      </c>
      <c r="O1443" s="17"/>
      <c r="AC1443" s="14"/>
      <c r="AD1443" s="14"/>
      <c r="AE1443" s="18"/>
      <c r="AH1443" s="19">
        <f t="shared" si="90"/>
        <v>0</v>
      </c>
      <c r="AI1443" s="19">
        <f t="shared" si="91"/>
        <v>180</v>
      </c>
      <c r="AM1443" s="19">
        <f>IF(Abschlüsse[[#This Row],[Ergeb]]="ET","",SQRT(($AF1443-$AK1443)^2+($AG1443-$AL1443)^2))</f>
        <v>0</v>
      </c>
      <c r="AO1443" s="13"/>
      <c r="AP1443" s="13"/>
      <c r="AQ1443" s="19" t="str">
        <f t="shared" si="92"/>
        <v/>
      </c>
      <c r="AU1443" s="19" t="str">
        <f t="shared" si="93"/>
        <v/>
      </c>
    </row>
    <row r="1444" spans="3:47" ht="25.05" customHeight="1">
      <c r="C1444" s="17" t="str">
        <f>IF($A1444="","",IF(VLOOKUP($A1444,Spiele!$A$2:$D$16,3,FALSE)=$B1444,"H","G"))</f>
        <v/>
      </c>
      <c r="D1444" s="17" t="str">
        <f>IF($B1444="","",IF(VLOOKUP($A1444,Spiele!$A$2:$F$16,3,FALSE)=$B1444,VLOOKUP($A1444,Spiele!$A$2:$F$16,4,FALSE),VLOOKUP($A1444,Spiele!$A$2:$F$16,3,FALSE)))</f>
        <v/>
      </c>
      <c r="E1444" s="18">
        <f>IF(Abschlüsse[[#This Row],[Ergeb]]="ET",0,COUNTIFS($A$2:$A1444,$A1444,$B$2:$B1444,$B1444,$L$2:$L1444,"&lt;&gt;ET"))</f>
        <v>0</v>
      </c>
      <c r="F1444" s="11"/>
      <c r="G1444" s="12"/>
      <c r="H1444" s="18">
        <f>COUNTIFS('Rote Karten'!$A$2:$A$4,$A1444,'Rote Karten'!$D$2:$D$4,"&lt;&gt;"&amp;$B1444,'Rote Karten'!$B$2:$B$4,"&lt;"&amp;$F1444,'Rote Karten'!$C$2:$C$4,"&lt;="&amp;$G1444)-COUNTIFS('Rote Karten'!$A$2:$A$4,$A1444,'Rote Karten'!$D$2:$D$4,$B1444,'Rote Karten'!$B$2:$B$4,"&lt;"&amp;$F1444,'Rote Karten'!$C$2:$C$4,"&lt;="&amp;$G1444)</f>
        <v>0</v>
      </c>
      <c r="I1444" s="17" t="str">
        <f>IF(OR($L1444="Tor",$L1444="ET"),_xlfn.IFNA(IF(VLOOKUP($A1444,Spiele!$A$2:$C$16,3,FALSE)=$B1444,COUNTIFS($L$2:$L1444,"Tor",$B$2:$B1444,$B1444,$A$2:$A1444,$A1444)+COUNTIFS($L$2:$L1444,"ET",$B$2:$B1444,$B1444,$A$2:$A1444,$A1444)&amp;":"&amp;COUNTIFS($L$2:$L1444,"Tor",$B$2:$B1444,"&lt;&gt;"&amp;$B1444,$A$2:$A1444,$A1444)+COUNTIFS($L$2:$L1444,"ET",$B$2:$B1444,"&lt;&gt;"&amp;$B1444,$A$2:$A1444,$A1444),COUNTIFS($L$2:$L1444,"Tor",$B$2:$B1444,"&lt;&gt;"&amp;$B1444,$A$2:$A1444,$A1444)+COUNTIFS($L$2:$L1444,"ET",$B$2:$B1444,"&lt;&gt;"&amp;$B1444,$A$2:$A1444,$A1444)&amp;":"&amp;COUNTIFS($L$2:$L1444,"Tor",$B$2:$B1444,$B1444,$A$2:$A1444,$A1444)+COUNTIFS($L$2:$L1444,"ET",$B$2:$B1444,$B1444,$A$2:$A1444,$A1444)),""),"")</f>
        <v/>
      </c>
      <c r="J1444" s="18" t="str">
        <f>_xlfn.IFNA(IF(VLOOKUP($A1444,Spiele!$A$2:$D$16,3,FALSE)=$B1444,(COUNTIFS($L$1:$L1443,"Tor",$B$1:$B1443,$B1444,$A$1:$A1443,$A1444)+COUNTIFS($L$1:$L1443,"ET",$B$1:$B1443,$B1444,$A$1:$A1443,$A1444))-(COUNTIFS($L$1:$L1443,"Tor",$B$1:$B1443,"&lt;&gt;"&amp;$B1444,$A$1:$A1443,$A1444)+COUNTIFS($L$1:$L1443,"ET",$B$1:$B1443,"&lt;&gt;"&amp;$B1444,$A$1:$A1443,$A1444)),(COUNTIFS($L$1:$L1443,"Tor",$B$1:$B1443,$B1444,$A$1:$A1443,$A1444)+COUNTIFS($L$1:$L1443,"ET",$B$1:$B1443,$B1444,$A$1:$A1443,$A1444))-(COUNTIFS($L$1:$L1443,"Tor",$B$1:$B1443,"&lt;&gt;"&amp;$B1444,$A$1:$A1443,$A1444)+COUNTIFS($L$1:$L1443,"ET",$B$1:$B1443,"&lt;&gt;"&amp;$B1444,$A$1:$A1443,$A1444))),"")</f>
        <v/>
      </c>
      <c r="O1444" s="17"/>
      <c r="AC1444" s="14"/>
      <c r="AD1444" s="14"/>
      <c r="AE1444" s="18"/>
      <c r="AH1444" s="19">
        <f t="shared" si="90"/>
        <v>0</v>
      </c>
      <c r="AI1444" s="19">
        <f t="shared" si="91"/>
        <v>180</v>
      </c>
      <c r="AM1444" s="19">
        <f>IF(Abschlüsse[[#This Row],[Ergeb]]="ET","",SQRT(($AF1444-$AK1444)^2+($AG1444-$AL1444)^2))</f>
        <v>0</v>
      </c>
      <c r="AO1444" s="13"/>
      <c r="AP1444" s="13"/>
      <c r="AQ1444" s="19" t="str">
        <f t="shared" si="92"/>
        <v/>
      </c>
      <c r="AU1444" s="19" t="str">
        <f t="shared" si="93"/>
        <v/>
      </c>
    </row>
    <row r="1445" spans="3:47" ht="25.05" customHeight="1">
      <c r="C1445" s="17" t="str">
        <f>IF($A1445="","",IF(VLOOKUP($A1445,Spiele!$A$2:$D$16,3,FALSE)=$B1445,"H","G"))</f>
        <v/>
      </c>
      <c r="D1445" s="17" t="str">
        <f>IF($B1445="","",IF(VLOOKUP($A1445,Spiele!$A$2:$F$16,3,FALSE)=$B1445,VLOOKUP($A1445,Spiele!$A$2:$F$16,4,FALSE),VLOOKUP($A1445,Spiele!$A$2:$F$16,3,FALSE)))</f>
        <v/>
      </c>
      <c r="E1445" s="18">
        <f>IF(Abschlüsse[[#This Row],[Ergeb]]="ET",0,COUNTIFS($A$2:$A1445,$A1445,$B$2:$B1445,$B1445,$L$2:$L1445,"&lt;&gt;ET"))</f>
        <v>0</v>
      </c>
      <c r="F1445" s="11"/>
      <c r="G1445" s="12"/>
      <c r="H1445" s="18">
        <f>COUNTIFS('Rote Karten'!$A$2:$A$4,$A1445,'Rote Karten'!$D$2:$D$4,"&lt;&gt;"&amp;$B1445,'Rote Karten'!$B$2:$B$4,"&lt;"&amp;$F1445,'Rote Karten'!$C$2:$C$4,"&lt;="&amp;$G1445)-COUNTIFS('Rote Karten'!$A$2:$A$4,$A1445,'Rote Karten'!$D$2:$D$4,$B1445,'Rote Karten'!$B$2:$B$4,"&lt;"&amp;$F1445,'Rote Karten'!$C$2:$C$4,"&lt;="&amp;$G1445)</f>
        <v>0</v>
      </c>
      <c r="I1445" s="17" t="str">
        <f>IF(OR($L1445="Tor",$L1445="ET"),_xlfn.IFNA(IF(VLOOKUP($A1445,Spiele!$A$2:$C$16,3,FALSE)=$B1445,COUNTIFS($L$2:$L1445,"Tor",$B$2:$B1445,$B1445,$A$2:$A1445,$A1445)+COUNTIFS($L$2:$L1445,"ET",$B$2:$B1445,$B1445,$A$2:$A1445,$A1445)&amp;":"&amp;COUNTIFS($L$2:$L1445,"Tor",$B$2:$B1445,"&lt;&gt;"&amp;$B1445,$A$2:$A1445,$A1445)+COUNTIFS($L$2:$L1445,"ET",$B$2:$B1445,"&lt;&gt;"&amp;$B1445,$A$2:$A1445,$A1445),COUNTIFS($L$2:$L1445,"Tor",$B$2:$B1445,"&lt;&gt;"&amp;$B1445,$A$2:$A1445,$A1445)+COUNTIFS($L$2:$L1445,"ET",$B$2:$B1445,"&lt;&gt;"&amp;$B1445,$A$2:$A1445,$A1445)&amp;":"&amp;COUNTIFS($L$2:$L1445,"Tor",$B$2:$B1445,$B1445,$A$2:$A1445,$A1445)+COUNTIFS($L$2:$L1445,"ET",$B$2:$B1445,$B1445,$A$2:$A1445,$A1445)),""),"")</f>
        <v/>
      </c>
      <c r="J1445" s="18" t="str">
        <f>_xlfn.IFNA(IF(VLOOKUP($A1445,Spiele!$A$2:$D$16,3,FALSE)=$B1445,(COUNTIFS($L$1:$L1444,"Tor",$B$1:$B1444,$B1445,$A$1:$A1444,$A1445)+COUNTIFS($L$1:$L1444,"ET",$B$1:$B1444,$B1445,$A$1:$A1444,$A1445))-(COUNTIFS($L$1:$L1444,"Tor",$B$1:$B1444,"&lt;&gt;"&amp;$B1445,$A$1:$A1444,$A1445)+COUNTIFS($L$1:$L1444,"ET",$B$1:$B1444,"&lt;&gt;"&amp;$B1445,$A$1:$A1444,$A1445)),(COUNTIFS($L$1:$L1444,"Tor",$B$1:$B1444,$B1445,$A$1:$A1444,$A1445)+COUNTIFS($L$1:$L1444,"ET",$B$1:$B1444,$B1445,$A$1:$A1444,$A1445))-(COUNTIFS($L$1:$L1444,"Tor",$B$1:$B1444,"&lt;&gt;"&amp;$B1445,$A$1:$A1444,$A1445)+COUNTIFS($L$1:$L1444,"ET",$B$1:$B1444,"&lt;&gt;"&amp;$B1445,$A$1:$A1444,$A1445))),"")</f>
        <v/>
      </c>
      <c r="O1445" s="17"/>
      <c r="AC1445" s="14"/>
      <c r="AD1445" s="14"/>
      <c r="AE1445" s="18"/>
      <c r="AH1445" s="19">
        <f t="shared" si="90"/>
        <v>0</v>
      </c>
      <c r="AI1445" s="19">
        <f t="shared" si="91"/>
        <v>180</v>
      </c>
      <c r="AM1445" s="19">
        <f>IF(Abschlüsse[[#This Row],[Ergeb]]="ET","",SQRT(($AF1445-$AK1445)^2+($AG1445-$AL1445)^2))</f>
        <v>0</v>
      </c>
      <c r="AO1445" s="13"/>
      <c r="AP1445" s="13"/>
      <c r="AQ1445" s="19" t="str">
        <f t="shared" si="92"/>
        <v/>
      </c>
      <c r="AU1445" s="19" t="str">
        <f t="shared" si="93"/>
        <v/>
      </c>
    </row>
    <row r="1446" spans="3:47" ht="25.05" customHeight="1">
      <c r="C1446" s="17" t="str">
        <f>IF($A1446="","",IF(VLOOKUP($A1446,Spiele!$A$2:$D$16,3,FALSE)=$B1446,"H","G"))</f>
        <v/>
      </c>
      <c r="D1446" s="17" t="str">
        <f>IF($B1446="","",IF(VLOOKUP($A1446,Spiele!$A$2:$F$16,3,FALSE)=$B1446,VLOOKUP($A1446,Spiele!$A$2:$F$16,4,FALSE),VLOOKUP($A1446,Spiele!$A$2:$F$16,3,FALSE)))</f>
        <v/>
      </c>
      <c r="E1446" s="18">
        <f>IF(Abschlüsse[[#This Row],[Ergeb]]="ET",0,COUNTIFS($A$2:$A1446,$A1446,$B$2:$B1446,$B1446,$L$2:$L1446,"&lt;&gt;ET"))</f>
        <v>0</v>
      </c>
      <c r="F1446" s="11"/>
      <c r="G1446" s="12"/>
      <c r="H1446" s="18">
        <f>COUNTIFS('Rote Karten'!$A$2:$A$4,$A1446,'Rote Karten'!$D$2:$D$4,"&lt;&gt;"&amp;$B1446,'Rote Karten'!$B$2:$B$4,"&lt;"&amp;$F1446,'Rote Karten'!$C$2:$C$4,"&lt;="&amp;$G1446)-COUNTIFS('Rote Karten'!$A$2:$A$4,$A1446,'Rote Karten'!$D$2:$D$4,$B1446,'Rote Karten'!$B$2:$B$4,"&lt;"&amp;$F1446,'Rote Karten'!$C$2:$C$4,"&lt;="&amp;$G1446)</f>
        <v>0</v>
      </c>
      <c r="I1446" s="17" t="str">
        <f>IF(OR($L1446="Tor",$L1446="ET"),_xlfn.IFNA(IF(VLOOKUP($A1446,Spiele!$A$2:$C$16,3,FALSE)=$B1446,COUNTIFS($L$2:$L1446,"Tor",$B$2:$B1446,$B1446,$A$2:$A1446,$A1446)+COUNTIFS($L$2:$L1446,"ET",$B$2:$B1446,$B1446,$A$2:$A1446,$A1446)&amp;":"&amp;COUNTIFS($L$2:$L1446,"Tor",$B$2:$B1446,"&lt;&gt;"&amp;$B1446,$A$2:$A1446,$A1446)+COUNTIFS($L$2:$L1446,"ET",$B$2:$B1446,"&lt;&gt;"&amp;$B1446,$A$2:$A1446,$A1446),COUNTIFS($L$2:$L1446,"Tor",$B$2:$B1446,"&lt;&gt;"&amp;$B1446,$A$2:$A1446,$A1446)+COUNTIFS($L$2:$L1446,"ET",$B$2:$B1446,"&lt;&gt;"&amp;$B1446,$A$2:$A1446,$A1446)&amp;":"&amp;COUNTIFS($L$2:$L1446,"Tor",$B$2:$B1446,$B1446,$A$2:$A1446,$A1446)+COUNTIFS($L$2:$L1446,"ET",$B$2:$B1446,$B1446,$A$2:$A1446,$A1446)),""),"")</f>
        <v/>
      </c>
      <c r="J1446" s="18" t="str">
        <f>_xlfn.IFNA(IF(VLOOKUP($A1446,Spiele!$A$2:$D$16,3,FALSE)=$B1446,(COUNTIFS($L$1:$L1445,"Tor",$B$1:$B1445,$B1446,$A$1:$A1445,$A1446)+COUNTIFS($L$1:$L1445,"ET",$B$1:$B1445,$B1446,$A$1:$A1445,$A1446))-(COUNTIFS($L$1:$L1445,"Tor",$B$1:$B1445,"&lt;&gt;"&amp;$B1446,$A$1:$A1445,$A1446)+COUNTIFS($L$1:$L1445,"ET",$B$1:$B1445,"&lt;&gt;"&amp;$B1446,$A$1:$A1445,$A1446)),(COUNTIFS($L$1:$L1445,"Tor",$B$1:$B1445,$B1446,$A$1:$A1445,$A1446)+COUNTIFS($L$1:$L1445,"ET",$B$1:$B1445,$B1446,$A$1:$A1445,$A1446))-(COUNTIFS($L$1:$L1445,"Tor",$B$1:$B1445,"&lt;&gt;"&amp;$B1446,$A$1:$A1445,$A1446)+COUNTIFS($L$1:$L1445,"ET",$B$1:$B1445,"&lt;&gt;"&amp;$B1446,$A$1:$A1445,$A1446))),"")</f>
        <v/>
      </c>
      <c r="O1446" s="17"/>
      <c r="AC1446" s="14"/>
      <c r="AD1446" s="14"/>
      <c r="AE1446" s="18"/>
      <c r="AH1446" s="19">
        <f t="shared" si="90"/>
        <v>0</v>
      </c>
      <c r="AI1446" s="19">
        <f t="shared" si="91"/>
        <v>180</v>
      </c>
      <c r="AM1446" s="19">
        <f>IF(Abschlüsse[[#This Row],[Ergeb]]="ET","",SQRT(($AF1446-$AK1446)^2+($AG1446-$AL1446)^2))</f>
        <v>0</v>
      </c>
      <c r="AO1446" s="13"/>
      <c r="AP1446" s="13"/>
      <c r="AQ1446" s="19" t="str">
        <f t="shared" si="92"/>
        <v/>
      </c>
      <c r="AU1446" s="19" t="str">
        <f t="shared" si="93"/>
        <v/>
      </c>
    </row>
    <row r="1447" spans="3:47" ht="25.05" customHeight="1">
      <c r="C1447" s="17" t="str">
        <f>IF($A1447="","",IF(VLOOKUP($A1447,Spiele!$A$2:$D$16,3,FALSE)=$B1447,"H","G"))</f>
        <v/>
      </c>
      <c r="D1447" s="17" t="str">
        <f>IF($B1447="","",IF(VLOOKUP($A1447,Spiele!$A$2:$F$16,3,FALSE)=$B1447,VLOOKUP($A1447,Spiele!$A$2:$F$16,4,FALSE),VLOOKUP($A1447,Spiele!$A$2:$F$16,3,FALSE)))</f>
        <v/>
      </c>
      <c r="E1447" s="18">
        <f>IF(Abschlüsse[[#This Row],[Ergeb]]="ET",0,COUNTIFS($A$2:$A1447,$A1447,$B$2:$B1447,$B1447,$L$2:$L1447,"&lt;&gt;ET"))</f>
        <v>0</v>
      </c>
      <c r="F1447" s="11"/>
      <c r="G1447" s="12"/>
      <c r="H1447" s="18">
        <f>COUNTIFS('Rote Karten'!$A$2:$A$4,$A1447,'Rote Karten'!$D$2:$D$4,"&lt;&gt;"&amp;$B1447,'Rote Karten'!$B$2:$B$4,"&lt;"&amp;$F1447,'Rote Karten'!$C$2:$C$4,"&lt;="&amp;$G1447)-COUNTIFS('Rote Karten'!$A$2:$A$4,$A1447,'Rote Karten'!$D$2:$D$4,$B1447,'Rote Karten'!$B$2:$B$4,"&lt;"&amp;$F1447,'Rote Karten'!$C$2:$C$4,"&lt;="&amp;$G1447)</f>
        <v>0</v>
      </c>
      <c r="I1447" s="17" t="str">
        <f>IF(OR($L1447="Tor",$L1447="ET"),_xlfn.IFNA(IF(VLOOKUP($A1447,Spiele!$A$2:$C$16,3,FALSE)=$B1447,COUNTIFS($L$2:$L1447,"Tor",$B$2:$B1447,$B1447,$A$2:$A1447,$A1447)+COUNTIFS($L$2:$L1447,"ET",$B$2:$B1447,$B1447,$A$2:$A1447,$A1447)&amp;":"&amp;COUNTIFS($L$2:$L1447,"Tor",$B$2:$B1447,"&lt;&gt;"&amp;$B1447,$A$2:$A1447,$A1447)+COUNTIFS($L$2:$L1447,"ET",$B$2:$B1447,"&lt;&gt;"&amp;$B1447,$A$2:$A1447,$A1447),COUNTIFS($L$2:$L1447,"Tor",$B$2:$B1447,"&lt;&gt;"&amp;$B1447,$A$2:$A1447,$A1447)+COUNTIFS($L$2:$L1447,"ET",$B$2:$B1447,"&lt;&gt;"&amp;$B1447,$A$2:$A1447,$A1447)&amp;":"&amp;COUNTIFS($L$2:$L1447,"Tor",$B$2:$B1447,$B1447,$A$2:$A1447,$A1447)+COUNTIFS($L$2:$L1447,"ET",$B$2:$B1447,$B1447,$A$2:$A1447,$A1447)),""),"")</f>
        <v/>
      </c>
      <c r="J1447" s="18" t="str">
        <f>_xlfn.IFNA(IF(VLOOKUP($A1447,Spiele!$A$2:$D$16,3,FALSE)=$B1447,(COUNTIFS($L$1:$L1446,"Tor",$B$1:$B1446,$B1447,$A$1:$A1446,$A1447)+COUNTIFS($L$1:$L1446,"ET",$B$1:$B1446,$B1447,$A$1:$A1446,$A1447))-(COUNTIFS($L$1:$L1446,"Tor",$B$1:$B1446,"&lt;&gt;"&amp;$B1447,$A$1:$A1446,$A1447)+COUNTIFS($L$1:$L1446,"ET",$B$1:$B1446,"&lt;&gt;"&amp;$B1447,$A$1:$A1446,$A1447)),(COUNTIFS($L$1:$L1446,"Tor",$B$1:$B1446,$B1447,$A$1:$A1446,$A1447)+COUNTIFS($L$1:$L1446,"ET",$B$1:$B1446,$B1447,$A$1:$A1446,$A1447))-(COUNTIFS($L$1:$L1446,"Tor",$B$1:$B1446,"&lt;&gt;"&amp;$B1447,$A$1:$A1446,$A1447)+COUNTIFS($L$1:$L1446,"ET",$B$1:$B1446,"&lt;&gt;"&amp;$B1447,$A$1:$A1446,$A1447))),"")</f>
        <v/>
      </c>
      <c r="O1447" s="17"/>
      <c r="AC1447" s="14"/>
      <c r="AD1447" s="14"/>
      <c r="AE1447" s="18"/>
      <c r="AH1447" s="19">
        <f t="shared" si="90"/>
        <v>0</v>
      </c>
      <c r="AI1447" s="19">
        <f t="shared" si="91"/>
        <v>180</v>
      </c>
      <c r="AM1447" s="19">
        <f>IF(Abschlüsse[[#This Row],[Ergeb]]="ET","",SQRT(($AF1447-$AK1447)^2+($AG1447-$AL1447)^2))</f>
        <v>0</v>
      </c>
      <c r="AO1447" s="13"/>
      <c r="AP1447" s="13"/>
      <c r="AQ1447" s="19" t="str">
        <f t="shared" si="92"/>
        <v/>
      </c>
      <c r="AU1447" s="19" t="str">
        <f t="shared" si="93"/>
        <v/>
      </c>
    </row>
    <row r="1448" spans="3:47" ht="25.05" customHeight="1">
      <c r="C1448" s="17" t="str">
        <f>IF($A1448="","",IF(VLOOKUP($A1448,Spiele!$A$2:$D$16,3,FALSE)=$B1448,"H","G"))</f>
        <v/>
      </c>
      <c r="D1448" s="17" t="str">
        <f>IF($B1448="","",IF(VLOOKUP($A1448,Spiele!$A$2:$F$16,3,FALSE)=$B1448,VLOOKUP($A1448,Spiele!$A$2:$F$16,4,FALSE),VLOOKUP($A1448,Spiele!$A$2:$F$16,3,FALSE)))</f>
        <v/>
      </c>
      <c r="E1448" s="18">
        <f>IF(Abschlüsse[[#This Row],[Ergeb]]="ET",0,COUNTIFS($A$2:$A1448,$A1448,$B$2:$B1448,$B1448,$L$2:$L1448,"&lt;&gt;ET"))</f>
        <v>0</v>
      </c>
      <c r="F1448" s="11"/>
      <c r="G1448" s="12"/>
      <c r="H1448" s="18">
        <f>COUNTIFS('Rote Karten'!$A$2:$A$4,$A1448,'Rote Karten'!$D$2:$D$4,"&lt;&gt;"&amp;$B1448,'Rote Karten'!$B$2:$B$4,"&lt;"&amp;$F1448,'Rote Karten'!$C$2:$C$4,"&lt;="&amp;$G1448)-COUNTIFS('Rote Karten'!$A$2:$A$4,$A1448,'Rote Karten'!$D$2:$D$4,$B1448,'Rote Karten'!$B$2:$B$4,"&lt;"&amp;$F1448,'Rote Karten'!$C$2:$C$4,"&lt;="&amp;$G1448)</f>
        <v>0</v>
      </c>
      <c r="I1448" s="17" t="str">
        <f>IF(OR($L1448="Tor",$L1448="ET"),_xlfn.IFNA(IF(VLOOKUP($A1448,Spiele!$A$2:$C$16,3,FALSE)=$B1448,COUNTIFS($L$2:$L1448,"Tor",$B$2:$B1448,$B1448,$A$2:$A1448,$A1448)+COUNTIFS($L$2:$L1448,"ET",$B$2:$B1448,$B1448,$A$2:$A1448,$A1448)&amp;":"&amp;COUNTIFS($L$2:$L1448,"Tor",$B$2:$B1448,"&lt;&gt;"&amp;$B1448,$A$2:$A1448,$A1448)+COUNTIFS($L$2:$L1448,"ET",$B$2:$B1448,"&lt;&gt;"&amp;$B1448,$A$2:$A1448,$A1448),COUNTIFS($L$2:$L1448,"Tor",$B$2:$B1448,"&lt;&gt;"&amp;$B1448,$A$2:$A1448,$A1448)+COUNTIFS($L$2:$L1448,"ET",$B$2:$B1448,"&lt;&gt;"&amp;$B1448,$A$2:$A1448,$A1448)&amp;":"&amp;COUNTIFS($L$2:$L1448,"Tor",$B$2:$B1448,$B1448,$A$2:$A1448,$A1448)+COUNTIFS($L$2:$L1448,"ET",$B$2:$B1448,$B1448,$A$2:$A1448,$A1448)),""),"")</f>
        <v/>
      </c>
      <c r="J1448" s="18" t="str">
        <f>_xlfn.IFNA(IF(VLOOKUP($A1448,Spiele!$A$2:$D$16,3,FALSE)=$B1448,(COUNTIFS($L$1:$L1447,"Tor",$B$1:$B1447,$B1448,$A$1:$A1447,$A1448)+COUNTIFS($L$1:$L1447,"ET",$B$1:$B1447,$B1448,$A$1:$A1447,$A1448))-(COUNTIFS($L$1:$L1447,"Tor",$B$1:$B1447,"&lt;&gt;"&amp;$B1448,$A$1:$A1447,$A1448)+COUNTIFS($L$1:$L1447,"ET",$B$1:$B1447,"&lt;&gt;"&amp;$B1448,$A$1:$A1447,$A1448)),(COUNTIFS($L$1:$L1447,"Tor",$B$1:$B1447,$B1448,$A$1:$A1447,$A1448)+COUNTIFS($L$1:$L1447,"ET",$B$1:$B1447,$B1448,$A$1:$A1447,$A1448))-(COUNTIFS($L$1:$L1447,"Tor",$B$1:$B1447,"&lt;&gt;"&amp;$B1448,$A$1:$A1447,$A1448)+COUNTIFS($L$1:$L1447,"ET",$B$1:$B1447,"&lt;&gt;"&amp;$B1448,$A$1:$A1447,$A1448))),"")</f>
        <v/>
      </c>
      <c r="O1448" s="17"/>
      <c r="AC1448" s="14"/>
      <c r="AD1448" s="14"/>
      <c r="AE1448" s="18"/>
      <c r="AH1448" s="19">
        <f t="shared" si="90"/>
        <v>0</v>
      </c>
      <c r="AI1448" s="19">
        <f t="shared" si="91"/>
        <v>180</v>
      </c>
      <c r="AM1448" s="19">
        <f>IF(Abschlüsse[[#This Row],[Ergeb]]="ET","",SQRT(($AF1448-$AK1448)^2+($AG1448-$AL1448)^2))</f>
        <v>0</v>
      </c>
      <c r="AO1448" s="13"/>
      <c r="AP1448" s="13"/>
      <c r="AQ1448" s="19" t="str">
        <f t="shared" si="92"/>
        <v/>
      </c>
      <c r="AU1448" s="19" t="str">
        <f t="shared" si="93"/>
        <v/>
      </c>
    </row>
    <row r="1449" spans="3:47" ht="25.05" customHeight="1">
      <c r="C1449" s="17" t="str">
        <f>IF($A1449="","",IF(VLOOKUP($A1449,Spiele!$A$2:$D$16,3,FALSE)=$B1449,"H","G"))</f>
        <v/>
      </c>
      <c r="D1449" s="17" t="str">
        <f>IF($B1449="","",IF(VLOOKUP($A1449,Spiele!$A$2:$F$16,3,FALSE)=$B1449,VLOOKUP($A1449,Spiele!$A$2:$F$16,4,FALSE),VLOOKUP($A1449,Spiele!$A$2:$F$16,3,FALSE)))</f>
        <v/>
      </c>
      <c r="E1449" s="18">
        <f>IF(Abschlüsse[[#This Row],[Ergeb]]="ET",0,COUNTIFS($A$2:$A1449,$A1449,$B$2:$B1449,$B1449,$L$2:$L1449,"&lt;&gt;ET"))</f>
        <v>0</v>
      </c>
      <c r="F1449" s="11"/>
      <c r="G1449" s="12"/>
      <c r="H1449" s="18">
        <f>COUNTIFS('Rote Karten'!$A$2:$A$4,$A1449,'Rote Karten'!$D$2:$D$4,"&lt;&gt;"&amp;$B1449,'Rote Karten'!$B$2:$B$4,"&lt;"&amp;$F1449,'Rote Karten'!$C$2:$C$4,"&lt;="&amp;$G1449)-COUNTIFS('Rote Karten'!$A$2:$A$4,$A1449,'Rote Karten'!$D$2:$D$4,$B1449,'Rote Karten'!$B$2:$B$4,"&lt;"&amp;$F1449,'Rote Karten'!$C$2:$C$4,"&lt;="&amp;$G1449)</f>
        <v>0</v>
      </c>
      <c r="I1449" s="17" t="str">
        <f>IF(OR($L1449="Tor",$L1449="ET"),_xlfn.IFNA(IF(VLOOKUP($A1449,Spiele!$A$2:$C$16,3,FALSE)=$B1449,COUNTIFS($L$2:$L1449,"Tor",$B$2:$B1449,$B1449,$A$2:$A1449,$A1449)+COUNTIFS($L$2:$L1449,"ET",$B$2:$B1449,$B1449,$A$2:$A1449,$A1449)&amp;":"&amp;COUNTIFS($L$2:$L1449,"Tor",$B$2:$B1449,"&lt;&gt;"&amp;$B1449,$A$2:$A1449,$A1449)+COUNTIFS($L$2:$L1449,"ET",$B$2:$B1449,"&lt;&gt;"&amp;$B1449,$A$2:$A1449,$A1449),COUNTIFS($L$2:$L1449,"Tor",$B$2:$B1449,"&lt;&gt;"&amp;$B1449,$A$2:$A1449,$A1449)+COUNTIFS($L$2:$L1449,"ET",$B$2:$B1449,"&lt;&gt;"&amp;$B1449,$A$2:$A1449,$A1449)&amp;":"&amp;COUNTIFS($L$2:$L1449,"Tor",$B$2:$B1449,$B1449,$A$2:$A1449,$A1449)+COUNTIFS($L$2:$L1449,"ET",$B$2:$B1449,$B1449,$A$2:$A1449,$A1449)),""),"")</f>
        <v/>
      </c>
      <c r="J1449" s="18" t="str">
        <f>_xlfn.IFNA(IF(VLOOKUP($A1449,Spiele!$A$2:$D$16,3,FALSE)=$B1449,(COUNTIFS($L$1:$L1448,"Tor",$B$1:$B1448,$B1449,$A$1:$A1448,$A1449)+COUNTIFS($L$1:$L1448,"ET",$B$1:$B1448,$B1449,$A$1:$A1448,$A1449))-(COUNTIFS($L$1:$L1448,"Tor",$B$1:$B1448,"&lt;&gt;"&amp;$B1449,$A$1:$A1448,$A1449)+COUNTIFS($L$1:$L1448,"ET",$B$1:$B1448,"&lt;&gt;"&amp;$B1449,$A$1:$A1448,$A1449)),(COUNTIFS($L$1:$L1448,"Tor",$B$1:$B1448,$B1449,$A$1:$A1448,$A1449)+COUNTIFS($L$1:$L1448,"ET",$B$1:$B1448,$B1449,$A$1:$A1448,$A1449))-(COUNTIFS($L$1:$L1448,"Tor",$B$1:$B1448,"&lt;&gt;"&amp;$B1449,$A$1:$A1448,$A1449)+COUNTIFS($L$1:$L1448,"ET",$B$1:$B1448,"&lt;&gt;"&amp;$B1449,$A$1:$A1448,$A1449))),"")</f>
        <v/>
      </c>
      <c r="O1449" s="17"/>
      <c r="AC1449" s="14"/>
      <c r="AD1449" s="14"/>
      <c r="AE1449" s="18"/>
      <c r="AH1449" s="19">
        <f t="shared" si="90"/>
        <v>0</v>
      </c>
      <c r="AI1449" s="19">
        <f t="shared" si="91"/>
        <v>180</v>
      </c>
      <c r="AM1449" s="19">
        <f>IF(Abschlüsse[[#This Row],[Ergeb]]="ET","",SQRT(($AF1449-$AK1449)^2+($AG1449-$AL1449)^2))</f>
        <v>0</v>
      </c>
      <c r="AO1449" s="13"/>
      <c r="AP1449" s="13"/>
      <c r="AQ1449" s="19" t="str">
        <f t="shared" si="92"/>
        <v/>
      </c>
      <c r="AU1449" s="19" t="str">
        <f t="shared" si="93"/>
        <v/>
      </c>
    </row>
    <row r="1450" spans="3:47" ht="25.05" customHeight="1">
      <c r="C1450" s="17" t="str">
        <f>IF($A1450="","",IF(VLOOKUP($A1450,Spiele!$A$2:$D$16,3,FALSE)=$B1450,"H","G"))</f>
        <v/>
      </c>
      <c r="D1450" s="17" t="str">
        <f>IF($B1450="","",IF(VLOOKUP($A1450,Spiele!$A$2:$F$16,3,FALSE)=$B1450,VLOOKUP($A1450,Spiele!$A$2:$F$16,4,FALSE),VLOOKUP($A1450,Spiele!$A$2:$F$16,3,FALSE)))</f>
        <v/>
      </c>
      <c r="E1450" s="18">
        <f>IF(Abschlüsse[[#This Row],[Ergeb]]="ET",0,COUNTIFS($A$2:$A1450,$A1450,$B$2:$B1450,$B1450,$L$2:$L1450,"&lt;&gt;ET"))</f>
        <v>0</v>
      </c>
      <c r="F1450" s="11"/>
      <c r="G1450" s="12"/>
      <c r="H1450" s="18">
        <f>COUNTIFS('Rote Karten'!$A$2:$A$4,$A1450,'Rote Karten'!$D$2:$D$4,"&lt;&gt;"&amp;$B1450,'Rote Karten'!$B$2:$B$4,"&lt;"&amp;$F1450,'Rote Karten'!$C$2:$C$4,"&lt;="&amp;$G1450)-COUNTIFS('Rote Karten'!$A$2:$A$4,$A1450,'Rote Karten'!$D$2:$D$4,$B1450,'Rote Karten'!$B$2:$B$4,"&lt;"&amp;$F1450,'Rote Karten'!$C$2:$C$4,"&lt;="&amp;$G1450)</f>
        <v>0</v>
      </c>
      <c r="I1450" s="17" t="str">
        <f>IF(OR($L1450="Tor",$L1450="ET"),_xlfn.IFNA(IF(VLOOKUP($A1450,Spiele!$A$2:$C$16,3,FALSE)=$B1450,COUNTIFS($L$2:$L1450,"Tor",$B$2:$B1450,$B1450,$A$2:$A1450,$A1450)+COUNTIFS($L$2:$L1450,"ET",$B$2:$B1450,$B1450,$A$2:$A1450,$A1450)&amp;":"&amp;COUNTIFS($L$2:$L1450,"Tor",$B$2:$B1450,"&lt;&gt;"&amp;$B1450,$A$2:$A1450,$A1450)+COUNTIFS($L$2:$L1450,"ET",$B$2:$B1450,"&lt;&gt;"&amp;$B1450,$A$2:$A1450,$A1450),COUNTIFS($L$2:$L1450,"Tor",$B$2:$B1450,"&lt;&gt;"&amp;$B1450,$A$2:$A1450,$A1450)+COUNTIFS($L$2:$L1450,"ET",$B$2:$B1450,"&lt;&gt;"&amp;$B1450,$A$2:$A1450,$A1450)&amp;":"&amp;COUNTIFS($L$2:$L1450,"Tor",$B$2:$B1450,$B1450,$A$2:$A1450,$A1450)+COUNTIFS($L$2:$L1450,"ET",$B$2:$B1450,$B1450,$A$2:$A1450,$A1450)),""),"")</f>
        <v/>
      </c>
      <c r="J1450" s="18" t="str">
        <f>_xlfn.IFNA(IF(VLOOKUP($A1450,Spiele!$A$2:$D$16,3,FALSE)=$B1450,(COUNTIFS($L$1:$L1449,"Tor",$B$1:$B1449,$B1450,$A$1:$A1449,$A1450)+COUNTIFS($L$1:$L1449,"ET",$B$1:$B1449,$B1450,$A$1:$A1449,$A1450))-(COUNTIFS($L$1:$L1449,"Tor",$B$1:$B1449,"&lt;&gt;"&amp;$B1450,$A$1:$A1449,$A1450)+COUNTIFS($L$1:$L1449,"ET",$B$1:$B1449,"&lt;&gt;"&amp;$B1450,$A$1:$A1449,$A1450)),(COUNTIFS($L$1:$L1449,"Tor",$B$1:$B1449,$B1450,$A$1:$A1449,$A1450)+COUNTIFS($L$1:$L1449,"ET",$B$1:$B1449,$B1450,$A$1:$A1449,$A1450))-(COUNTIFS($L$1:$L1449,"Tor",$B$1:$B1449,"&lt;&gt;"&amp;$B1450,$A$1:$A1449,$A1450)+COUNTIFS($L$1:$L1449,"ET",$B$1:$B1449,"&lt;&gt;"&amp;$B1450,$A$1:$A1449,$A1450))),"")</f>
        <v/>
      </c>
      <c r="O1450" s="17"/>
      <c r="AC1450" s="14"/>
      <c r="AD1450" s="14"/>
      <c r="AE1450" s="18"/>
      <c r="AH1450" s="19">
        <f t="shared" si="90"/>
        <v>0</v>
      </c>
      <c r="AI1450" s="19">
        <f t="shared" si="91"/>
        <v>180</v>
      </c>
      <c r="AM1450" s="19">
        <f>IF(Abschlüsse[[#This Row],[Ergeb]]="ET","",SQRT(($AF1450-$AK1450)^2+($AG1450-$AL1450)^2))</f>
        <v>0</v>
      </c>
      <c r="AO1450" s="13"/>
      <c r="AP1450" s="13"/>
      <c r="AQ1450" s="19" t="str">
        <f t="shared" si="92"/>
        <v/>
      </c>
      <c r="AU1450" s="19" t="str">
        <f t="shared" si="93"/>
        <v/>
      </c>
    </row>
    <row r="1451" spans="3:47" ht="25.05" customHeight="1">
      <c r="C1451" s="17" t="str">
        <f>IF($A1451="","",IF(VLOOKUP($A1451,Spiele!$A$2:$D$16,3,FALSE)=$B1451,"H","G"))</f>
        <v/>
      </c>
      <c r="D1451" s="17" t="str">
        <f>IF($B1451="","",IF(VLOOKUP($A1451,Spiele!$A$2:$F$16,3,FALSE)=$B1451,VLOOKUP($A1451,Spiele!$A$2:$F$16,4,FALSE),VLOOKUP($A1451,Spiele!$A$2:$F$16,3,FALSE)))</f>
        <v/>
      </c>
      <c r="E1451" s="18">
        <f>IF(Abschlüsse[[#This Row],[Ergeb]]="ET",0,COUNTIFS($A$2:$A1451,$A1451,$B$2:$B1451,$B1451,$L$2:$L1451,"&lt;&gt;ET"))</f>
        <v>0</v>
      </c>
      <c r="F1451" s="11"/>
      <c r="G1451" s="12"/>
      <c r="H1451" s="18">
        <f>COUNTIFS('Rote Karten'!$A$2:$A$4,$A1451,'Rote Karten'!$D$2:$D$4,"&lt;&gt;"&amp;$B1451,'Rote Karten'!$B$2:$B$4,"&lt;"&amp;$F1451,'Rote Karten'!$C$2:$C$4,"&lt;="&amp;$G1451)-COUNTIFS('Rote Karten'!$A$2:$A$4,$A1451,'Rote Karten'!$D$2:$D$4,$B1451,'Rote Karten'!$B$2:$B$4,"&lt;"&amp;$F1451,'Rote Karten'!$C$2:$C$4,"&lt;="&amp;$G1451)</f>
        <v>0</v>
      </c>
      <c r="I1451" s="17" t="str">
        <f>IF(OR($L1451="Tor",$L1451="ET"),_xlfn.IFNA(IF(VLOOKUP($A1451,Spiele!$A$2:$C$16,3,FALSE)=$B1451,COUNTIFS($L$2:$L1451,"Tor",$B$2:$B1451,$B1451,$A$2:$A1451,$A1451)+COUNTIFS($L$2:$L1451,"ET",$B$2:$B1451,$B1451,$A$2:$A1451,$A1451)&amp;":"&amp;COUNTIFS($L$2:$L1451,"Tor",$B$2:$B1451,"&lt;&gt;"&amp;$B1451,$A$2:$A1451,$A1451)+COUNTIFS($L$2:$L1451,"ET",$B$2:$B1451,"&lt;&gt;"&amp;$B1451,$A$2:$A1451,$A1451),COUNTIFS($L$2:$L1451,"Tor",$B$2:$B1451,"&lt;&gt;"&amp;$B1451,$A$2:$A1451,$A1451)+COUNTIFS($L$2:$L1451,"ET",$B$2:$B1451,"&lt;&gt;"&amp;$B1451,$A$2:$A1451,$A1451)&amp;":"&amp;COUNTIFS($L$2:$L1451,"Tor",$B$2:$B1451,$B1451,$A$2:$A1451,$A1451)+COUNTIFS($L$2:$L1451,"ET",$B$2:$B1451,$B1451,$A$2:$A1451,$A1451)),""),"")</f>
        <v/>
      </c>
      <c r="J1451" s="18" t="str">
        <f>_xlfn.IFNA(IF(VLOOKUP($A1451,Spiele!$A$2:$D$16,3,FALSE)=$B1451,(COUNTIFS($L$1:$L1450,"Tor",$B$1:$B1450,$B1451,$A$1:$A1450,$A1451)+COUNTIFS($L$1:$L1450,"ET",$B$1:$B1450,$B1451,$A$1:$A1450,$A1451))-(COUNTIFS($L$1:$L1450,"Tor",$B$1:$B1450,"&lt;&gt;"&amp;$B1451,$A$1:$A1450,$A1451)+COUNTIFS($L$1:$L1450,"ET",$B$1:$B1450,"&lt;&gt;"&amp;$B1451,$A$1:$A1450,$A1451)),(COUNTIFS($L$1:$L1450,"Tor",$B$1:$B1450,$B1451,$A$1:$A1450,$A1451)+COUNTIFS($L$1:$L1450,"ET",$B$1:$B1450,$B1451,$A$1:$A1450,$A1451))-(COUNTIFS($L$1:$L1450,"Tor",$B$1:$B1450,"&lt;&gt;"&amp;$B1451,$A$1:$A1450,$A1451)+COUNTIFS($L$1:$L1450,"ET",$B$1:$B1450,"&lt;&gt;"&amp;$B1451,$A$1:$A1450,$A1451))),"")</f>
        <v/>
      </c>
      <c r="O1451" s="17"/>
      <c r="AC1451" s="14"/>
      <c r="AD1451" s="14"/>
      <c r="AE1451" s="18"/>
      <c r="AH1451" s="19">
        <f t="shared" si="90"/>
        <v>0</v>
      </c>
      <c r="AI1451" s="19">
        <f t="shared" si="91"/>
        <v>180</v>
      </c>
      <c r="AM1451" s="19">
        <f>IF(Abschlüsse[[#This Row],[Ergeb]]="ET","",SQRT(($AF1451-$AK1451)^2+($AG1451-$AL1451)^2))</f>
        <v>0</v>
      </c>
      <c r="AO1451" s="13"/>
      <c r="AP1451" s="13"/>
      <c r="AQ1451" s="19" t="str">
        <f t="shared" si="92"/>
        <v/>
      </c>
      <c r="AU1451" s="19" t="str">
        <f t="shared" si="93"/>
        <v/>
      </c>
    </row>
    <row r="1452" spans="3:47" ht="25.05" customHeight="1">
      <c r="C1452" s="17" t="str">
        <f>IF($A1452="","",IF(VLOOKUP($A1452,Spiele!$A$2:$D$16,3,FALSE)=$B1452,"H","G"))</f>
        <v/>
      </c>
      <c r="D1452" s="17" t="str">
        <f>IF($B1452="","",IF(VLOOKUP($A1452,Spiele!$A$2:$F$16,3,FALSE)=$B1452,VLOOKUP($A1452,Spiele!$A$2:$F$16,4,FALSE),VLOOKUP($A1452,Spiele!$A$2:$F$16,3,FALSE)))</f>
        <v/>
      </c>
      <c r="E1452" s="18">
        <f>IF(Abschlüsse[[#This Row],[Ergeb]]="ET",0,COUNTIFS($A$2:$A1452,$A1452,$B$2:$B1452,$B1452,$L$2:$L1452,"&lt;&gt;ET"))</f>
        <v>0</v>
      </c>
      <c r="F1452" s="11"/>
      <c r="G1452" s="12"/>
      <c r="H1452" s="18">
        <f>COUNTIFS('Rote Karten'!$A$2:$A$4,$A1452,'Rote Karten'!$D$2:$D$4,"&lt;&gt;"&amp;$B1452,'Rote Karten'!$B$2:$B$4,"&lt;"&amp;$F1452,'Rote Karten'!$C$2:$C$4,"&lt;="&amp;$G1452)-COUNTIFS('Rote Karten'!$A$2:$A$4,$A1452,'Rote Karten'!$D$2:$D$4,$B1452,'Rote Karten'!$B$2:$B$4,"&lt;"&amp;$F1452,'Rote Karten'!$C$2:$C$4,"&lt;="&amp;$G1452)</f>
        <v>0</v>
      </c>
      <c r="I1452" s="17" t="str">
        <f>IF(OR($L1452="Tor",$L1452="ET"),_xlfn.IFNA(IF(VLOOKUP($A1452,Spiele!$A$2:$C$16,3,FALSE)=$B1452,COUNTIFS($L$2:$L1452,"Tor",$B$2:$B1452,$B1452,$A$2:$A1452,$A1452)+COUNTIFS($L$2:$L1452,"ET",$B$2:$B1452,$B1452,$A$2:$A1452,$A1452)&amp;":"&amp;COUNTIFS($L$2:$L1452,"Tor",$B$2:$B1452,"&lt;&gt;"&amp;$B1452,$A$2:$A1452,$A1452)+COUNTIFS($L$2:$L1452,"ET",$B$2:$B1452,"&lt;&gt;"&amp;$B1452,$A$2:$A1452,$A1452),COUNTIFS($L$2:$L1452,"Tor",$B$2:$B1452,"&lt;&gt;"&amp;$B1452,$A$2:$A1452,$A1452)+COUNTIFS($L$2:$L1452,"ET",$B$2:$B1452,"&lt;&gt;"&amp;$B1452,$A$2:$A1452,$A1452)&amp;":"&amp;COUNTIFS($L$2:$L1452,"Tor",$B$2:$B1452,$B1452,$A$2:$A1452,$A1452)+COUNTIFS($L$2:$L1452,"ET",$B$2:$B1452,$B1452,$A$2:$A1452,$A1452)),""),"")</f>
        <v/>
      </c>
      <c r="J1452" s="18" t="str">
        <f>_xlfn.IFNA(IF(VLOOKUP($A1452,Spiele!$A$2:$D$16,3,FALSE)=$B1452,(COUNTIFS($L$1:$L1451,"Tor",$B$1:$B1451,$B1452,$A$1:$A1451,$A1452)+COUNTIFS($L$1:$L1451,"ET",$B$1:$B1451,$B1452,$A$1:$A1451,$A1452))-(COUNTIFS($L$1:$L1451,"Tor",$B$1:$B1451,"&lt;&gt;"&amp;$B1452,$A$1:$A1451,$A1452)+COUNTIFS($L$1:$L1451,"ET",$B$1:$B1451,"&lt;&gt;"&amp;$B1452,$A$1:$A1451,$A1452)),(COUNTIFS($L$1:$L1451,"Tor",$B$1:$B1451,$B1452,$A$1:$A1451,$A1452)+COUNTIFS($L$1:$L1451,"ET",$B$1:$B1451,$B1452,$A$1:$A1451,$A1452))-(COUNTIFS($L$1:$L1451,"Tor",$B$1:$B1451,"&lt;&gt;"&amp;$B1452,$A$1:$A1451,$A1452)+COUNTIFS($L$1:$L1451,"ET",$B$1:$B1451,"&lt;&gt;"&amp;$B1452,$A$1:$A1451,$A1452))),"")</f>
        <v/>
      </c>
      <c r="O1452" s="17"/>
      <c r="AC1452" s="14"/>
      <c r="AD1452" s="14"/>
      <c r="AE1452" s="18"/>
      <c r="AH1452" s="19">
        <f t="shared" si="90"/>
        <v>0</v>
      </c>
      <c r="AI1452" s="19">
        <f t="shared" si="91"/>
        <v>180</v>
      </c>
      <c r="AM1452" s="19">
        <f>IF(Abschlüsse[[#This Row],[Ergeb]]="ET","",SQRT(($AF1452-$AK1452)^2+($AG1452-$AL1452)^2))</f>
        <v>0</v>
      </c>
      <c r="AO1452" s="13"/>
      <c r="AP1452" s="13"/>
      <c r="AQ1452" s="19" t="str">
        <f t="shared" si="92"/>
        <v/>
      </c>
      <c r="AU1452" s="19" t="str">
        <f t="shared" si="93"/>
        <v/>
      </c>
    </row>
    <row r="1453" spans="3:47" ht="25.05" customHeight="1">
      <c r="C1453" s="17" t="str">
        <f>IF($A1453="","",IF(VLOOKUP($A1453,Spiele!$A$2:$D$16,3,FALSE)=$B1453,"H","G"))</f>
        <v/>
      </c>
      <c r="D1453" s="17" t="str">
        <f>IF($B1453="","",IF(VLOOKUP($A1453,Spiele!$A$2:$F$16,3,FALSE)=$B1453,VLOOKUP($A1453,Spiele!$A$2:$F$16,4,FALSE),VLOOKUP($A1453,Spiele!$A$2:$F$16,3,FALSE)))</f>
        <v/>
      </c>
      <c r="E1453" s="18">
        <f>IF(Abschlüsse[[#This Row],[Ergeb]]="ET",0,COUNTIFS($A$2:$A1453,$A1453,$B$2:$B1453,$B1453,$L$2:$L1453,"&lt;&gt;ET"))</f>
        <v>0</v>
      </c>
      <c r="F1453" s="11"/>
      <c r="G1453" s="12"/>
      <c r="H1453" s="18">
        <f>COUNTIFS('Rote Karten'!$A$2:$A$4,$A1453,'Rote Karten'!$D$2:$D$4,"&lt;&gt;"&amp;$B1453,'Rote Karten'!$B$2:$B$4,"&lt;"&amp;$F1453,'Rote Karten'!$C$2:$C$4,"&lt;="&amp;$G1453)-COUNTIFS('Rote Karten'!$A$2:$A$4,$A1453,'Rote Karten'!$D$2:$D$4,$B1453,'Rote Karten'!$B$2:$B$4,"&lt;"&amp;$F1453,'Rote Karten'!$C$2:$C$4,"&lt;="&amp;$G1453)</f>
        <v>0</v>
      </c>
      <c r="I1453" s="17" t="str">
        <f>IF(OR($L1453="Tor",$L1453="ET"),_xlfn.IFNA(IF(VLOOKUP($A1453,Spiele!$A$2:$C$16,3,FALSE)=$B1453,COUNTIFS($L$2:$L1453,"Tor",$B$2:$B1453,$B1453,$A$2:$A1453,$A1453)+COUNTIFS($L$2:$L1453,"ET",$B$2:$B1453,$B1453,$A$2:$A1453,$A1453)&amp;":"&amp;COUNTIFS($L$2:$L1453,"Tor",$B$2:$B1453,"&lt;&gt;"&amp;$B1453,$A$2:$A1453,$A1453)+COUNTIFS($L$2:$L1453,"ET",$B$2:$B1453,"&lt;&gt;"&amp;$B1453,$A$2:$A1453,$A1453),COUNTIFS($L$2:$L1453,"Tor",$B$2:$B1453,"&lt;&gt;"&amp;$B1453,$A$2:$A1453,$A1453)+COUNTIFS($L$2:$L1453,"ET",$B$2:$B1453,"&lt;&gt;"&amp;$B1453,$A$2:$A1453,$A1453)&amp;":"&amp;COUNTIFS($L$2:$L1453,"Tor",$B$2:$B1453,$B1453,$A$2:$A1453,$A1453)+COUNTIFS($L$2:$L1453,"ET",$B$2:$B1453,$B1453,$A$2:$A1453,$A1453)),""),"")</f>
        <v/>
      </c>
      <c r="J1453" s="18" t="str">
        <f>_xlfn.IFNA(IF(VLOOKUP($A1453,Spiele!$A$2:$D$16,3,FALSE)=$B1453,(COUNTIFS($L$1:$L1452,"Tor",$B$1:$B1452,$B1453,$A$1:$A1452,$A1453)+COUNTIFS($L$1:$L1452,"ET",$B$1:$B1452,$B1453,$A$1:$A1452,$A1453))-(COUNTIFS($L$1:$L1452,"Tor",$B$1:$B1452,"&lt;&gt;"&amp;$B1453,$A$1:$A1452,$A1453)+COUNTIFS($L$1:$L1452,"ET",$B$1:$B1452,"&lt;&gt;"&amp;$B1453,$A$1:$A1452,$A1453)),(COUNTIFS($L$1:$L1452,"Tor",$B$1:$B1452,$B1453,$A$1:$A1452,$A1453)+COUNTIFS($L$1:$L1452,"ET",$B$1:$B1452,$B1453,$A$1:$A1452,$A1453))-(COUNTIFS($L$1:$L1452,"Tor",$B$1:$B1452,"&lt;&gt;"&amp;$B1453,$A$1:$A1452,$A1453)+COUNTIFS($L$1:$L1452,"ET",$B$1:$B1452,"&lt;&gt;"&amp;$B1453,$A$1:$A1452,$A1453))),"")</f>
        <v/>
      </c>
      <c r="O1453" s="17"/>
      <c r="AC1453" s="14"/>
      <c r="AD1453" s="14"/>
      <c r="AE1453" s="18"/>
      <c r="AH1453" s="19">
        <f t="shared" si="90"/>
        <v>0</v>
      </c>
      <c r="AI1453" s="19">
        <f t="shared" si="91"/>
        <v>180</v>
      </c>
      <c r="AM1453" s="19">
        <f>IF(Abschlüsse[[#This Row],[Ergeb]]="ET","",SQRT(($AF1453-$AK1453)^2+($AG1453-$AL1453)^2))</f>
        <v>0</v>
      </c>
      <c r="AO1453" s="13"/>
      <c r="AP1453" s="13"/>
      <c r="AQ1453" s="19" t="str">
        <f t="shared" si="92"/>
        <v/>
      </c>
      <c r="AU1453" s="19" t="str">
        <f t="shared" si="93"/>
        <v/>
      </c>
    </row>
    <row r="1454" spans="3:47" ht="25.05" customHeight="1">
      <c r="C1454" s="17" t="str">
        <f>IF($A1454="","",IF(VLOOKUP($A1454,Spiele!$A$2:$D$16,3,FALSE)=$B1454,"H","G"))</f>
        <v/>
      </c>
      <c r="D1454" s="17" t="str">
        <f>IF($B1454="","",IF(VLOOKUP($A1454,Spiele!$A$2:$F$16,3,FALSE)=$B1454,VLOOKUP($A1454,Spiele!$A$2:$F$16,4,FALSE),VLOOKUP($A1454,Spiele!$A$2:$F$16,3,FALSE)))</f>
        <v/>
      </c>
      <c r="E1454" s="18">
        <f>IF(Abschlüsse[[#This Row],[Ergeb]]="ET",0,COUNTIFS($A$2:$A1454,$A1454,$B$2:$B1454,$B1454,$L$2:$L1454,"&lt;&gt;ET"))</f>
        <v>0</v>
      </c>
      <c r="F1454" s="11"/>
      <c r="G1454" s="12"/>
      <c r="H1454" s="18">
        <f>COUNTIFS('Rote Karten'!$A$2:$A$4,$A1454,'Rote Karten'!$D$2:$D$4,"&lt;&gt;"&amp;$B1454,'Rote Karten'!$B$2:$B$4,"&lt;"&amp;$F1454,'Rote Karten'!$C$2:$C$4,"&lt;="&amp;$G1454)-COUNTIFS('Rote Karten'!$A$2:$A$4,$A1454,'Rote Karten'!$D$2:$D$4,$B1454,'Rote Karten'!$B$2:$B$4,"&lt;"&amp;$F1454,'Rote Karten'!$C$2:$C$4,"&lt;="&amp;$G1454)</f>
        <v>0</v>
      </c>
      <c r="I1454" s="17" t="str">
        <f>IF(OR($L1454="Tor",$L1454="ET"),_xlfn.IFNA(IF(VLOOKUP($A1454,Spiele!$A$2:$C$16,3,FALSE)=$B1454,COUNTIFS($L$2:$L1454,"Tor",$B$2:$B1454,$B1454,$A$2:$A1454,$A1454)+COUNTIFS($L$2:$L1454,"ET",$B$2:$B1454,$B1454,$A$2:$A1454,$A1454)&amp;":"&amp;COUNTIFS($L$2:$L1454,"Tor",$B$2:$B1454,"&lt;&gt;"&amp;$B1454,$A$2:$A1454,$A1454)+COUNTIFS($L$2:$L1454,"ET",$B$2:$B1454,"&lt;&gt;"&amp;$B1454,$A$2:$A1454,$A1454),COUNTIFS($L$2:$L1454,"Tor",$B$2:$B1454,"&lt;&gt;"&amp;$B1454,$A$2:$A1454,$A1454)+COUNTIFS($L$2:$L1454,"ET",$B$2:$B1454,"&lt;&gt;"&amp;$B1454,$A$2:$A1454,$A1454)&amp;":"&amp;COUNTIFS($L$2:$L1454,"Tor",$B$2:$B1454,$B1454,$A$2:$A1454,$A1454)+COUNTIFS($L$2:$L1454,"ET",$B$2:$B1454,$B1454,$A$2:$A1454,$A1454)),""),"")</f>
        <v/>
      </c>
      <c r="J1454" s="18" t="str">
        <f>_xlfn.IFNA(IF(VLOOKUP($A1454,Spiele!$A$2:$D$16,3,FALSE)=$B1454,(COUNTIFS($L$1:$L1453,"Tor",$B$1:$B1453,$B1454,$A$1:$A1453,$A1454)+COUNTIFS($L$1:$L1453,"ET",$B$1:$B1453,$B1454,$A$1:$A1453,$A1454))-(COUNTIFS($L$1:$L1453,"Tor",$B$1:$B1453,"&lt;&gt;"&amp;$B1454,$A$1:$A1453,$A1454)+COUNTIFS($L$1:$L1453,"ET",$B$1:$B1453,"&lt;&gt;"&amp;$B1454,$A$1:$A1453,$A1454)),(COUNTIFS($L$1:$L1453,"Tor",$B$1:$B1453,$B1454,$A$1:$A1453,$A1454)+COUNTIFS($L$1:$L1453,"ET",$B$1:$B1453,$B1454,$A$1:$A1453,$A1454))-(COUNTIFS($L$1:$L1453,"Tor",$B$1:$B1453,"&lt;&gt;"&amp;$B1454,$A$1:$A1453,$A1454)+COUNTIFS($L$1:$L1453,"ET",$B$1:$B1453,"&lt;&gt;"&amp;$B1454,$A$1:$A1453,$A1454))),"")</f>
        <v/>
      </c>
      <c r="O1454" s="17"/>
      <c r="AC1454" s="14"/>
      <c r="AD1454" s="14"/>
      <c r="AE1454" s="18"/>
      <c r="AH1454" s="19">
        <f t="shared" si="90"/>
        <v>0</v>
      </c>
      <c r="AI1454" s="19">
        <f t="shared" si="91"/>
        <v>180</v>
      </c>
      <c r="AM1454" s="19">
        <f>IF(Abschlüsse[[#This Row],[Ergeb]]="ET","",SQRT(($AF1454-$AK1454)^2+($AG1454-$AL1454)^2))</f>
        <v>0</v>
      </c>
      <c r="AO1454" s="13"/>
      <c r="AP1454" s="13"/>
      <c r="AQ1454" s="19" t="str">
        <f t="shared" si="92"/>
        <v/>
      </c>
      <c r="AU1454" s="19" t="str">
        <f t="shared" si="93"/>
        <v/>
      </c>
    </row>
    <row r="1455" spans="3:47" ht="25.05" customHeight="1">
      <c r="C1455" s="17" t="str">
        <f>IF($A1455="","",IF(VLOOKUP($A1455,Spiele!$A$2:$D$16,3,FALSE)=$B1455,"H","G"))</f>
        <v/>
      </c>
      <c r="D1455" s="17" t="str">
        <f>IF($B1455="","",IF(VLOOKUP($A1455,Spiele!$A$2:$F$16,3,FALSE)=$B1455,VLOOKUP($A1455,Spiele!$A$2:$F$16,4,FALSE),VLOOKUP($A1455,Spiele!$A$2:$F$16,3,FALSE)))</f>
        <v/>
      </c>
      <c r="E1455" s="18">
        <f>IF(Abschlüsse[[#This Row],[Ergeb]]="ET",0,COUNTIFS($A$2:$A1455,$A1455,$B$2:$B1455,$B1455,$L$2:$L1455,"&lt;&gt;ET"))</f>
        <v>0</v>
      </c>
      <c r="F1455" s="11"/>
      <c r="G1455" s="12"/>
      <c r="H1455" s="18">
        <f>COUNTIFS('Rote Karten'!$A$2:$A$4,$A1455,'Rote Karten'!$D$2:$D$4,"&lt;&gt;"&amp;$B1455,'Rote Karten'!$B$2:$B$4,"&lt;"&amp;$F1455,'Rote Karten'!$C$2:$C$4,"&lt;="&amp;$G1455)-COUNTIFS('Rote Karten'!$A$2:$A$4,$A1455,'Rote Karten'!$D$2:$D$4,$B1455,'Rote Karten'!$B$2:$B$4,"&lt;"&amp;$F1455,'Rote Karten'!$C$2:$C$4,"&lt;="&amp;$G1455)</f>
        <v>0</v>
      </c>
      <c r="I1455" s="17" t="str">
        <f>IF(OR($L1455="Tor",$L1455="ET"),_xlfn.IFNA(IF(VLOOKUP($A1455,Spiele!$A$2:$C$16,3,FALSE)=$B1455,COUNTIFS($L$2:$L1455,"Tor",$B$2:$B1455,$B1455,$A$2:$A1455,$A1455)+COUNTIFS($L$2:$L1455,"ET",$B$2:$B1455,$B1455,$A$2:$A1455,$A1455)&amp;":"&amp;COUNTIFS($L$2:$L1455,"Tor",$B$2:$B1455,"&lt;&gt;"&amp;$B1455,$A$2:$A1455,$A1455)+COUNTIFS($L$2:$L1455,"ET",$B$2:$B1455,"&lt;&gt;"&amp;$B1455,$A$2:$A1455,$A1455),COUNTIFS($L$2:$L1455,"Tor",$B$2:$B1455,"&lt;&gt;"&amp;$B1455,$A$2:$A1455,$A1455)+COUNTIFS($L$2:$L1455,"ET",$B$2:$B1455,"&lt;&gt;"&amp;$B1455,$A$2:$A1455,$A1455)&amp;":"&amp;COUNTIFS($L$2:$L1455,"Tor",$B$2:$B1455,$B1455,$A$2:$A1455,$A1455)+COUNTIFS($L$2:$L1455,"ET",$B$2:$B1455,$B1455,$A$2:$A1455,$A1455)),""),"")</f>
        <v/>
      </c>
      <c r="J1455" s="18" t="str">
        <f>_xlfn.IFNA(IF(VLOOKUP($A1455,Spiele!$A$2:$D$16,3,FALSE)=$B1455,(COUNTIFS($L$1:$L1454,"Tor",$B$1:$B1454,$B1455,$A$1:$A1454,$A1455)+COUNTIFS($L$1:$L1454,"ET",$B$1:$B1454,$B1455,$A$1:$A1454,$A1455))-(COUNTIFS($L$1:$L1454,"Tor",$B$1:$B1454,"&lt;&gt;"&amp;$B1455,$A$1:$A1454,$A1455)+COUNTIFS($L$1:$L1454,"ET",$B$1:$B1454,"&lt;&gt;"&amp;$B1455,$A$1:$A1454,$A1455)),(COUNTIFS($L$1:$L1454,"Tor",$B$1:$B1454,$B1455,$A$1:$A1454,$A1455)+COUNTIFS($L$1:$L1454,"ET",$B$1:$B1454,$B1455,$A$1:$A1454,$A1455))-(COUNTIFS($L$1:$L1454,"Tor",$B$1:$B1454,"&lt;&gt;"&amp;$B1455,$A$1:$A1454,$A1455)+COUNTIFS($L$1:$L1454,"ET",$B$1:$B1454,"&lt;&gt;"&amp;$B1455,$A$1:$A1454,$A1455))),"")</f>
        <v/>
      </c>
      <c r="O1455" s="17"/>
      <c r="AC1455" s="14"/>
      <c r="AD1455" s="14"/>
      <c r="AE1455" s="18"/>
      <c r="AH1455" s="19">
        <f t="shared" si="90"/>
        <v>0</v>
      </c>
      <c r="AI1455" s="19">
        <f t="shared" si="91"/>
        <v>180</v>
      </c>
      <c r="AM1455" s="19">
        <f>IF(Abschlüsse[[#This Row],[Ergeb]]="ET","",SQRT(($AF1455-$AK1455)^2+($AG1455-$AL1455)^2))</f>
        <v>0</v>
      </c>
      <c r="AO1455" s="13"/>
      <c r="AP1455" s="13"/>
      <c r="AQ1455" s="19" t="str">
        <f t="shared" si="92"/>
        <v/>
      </c>
      <c r="AU1455" s="19" t="str">
        <f t="shared" si="93"/>
        <v/>
      </c>
    </row>
    <row r="1456" spans="3:47" ht="25.05" customHeight="1">
      <c r="C1456" s="17" t="str">
        <f>IF($A1456="","",IF(VLOOKUP($A1456,Spiele!$A$2:$D$16,3,FALSE)=$B1456,"H","G"))</f>
        <v/>
      </c>
      <c r="D1456" s="17" t="str">
        <f>IF($B1456="","",IF(VLOOKUP($A1456,Spiele!$A$2:$F$16,3,FALSE)=$B1456,VLOOKUP($A1456,Spiele!$A$2:$F$16,4,FALSE),VLOOKUP($A1456,Spiele!$A$2:$F$16,3,FALSE)))</f>
        <v/>
      </c>
      <c r="E1456" s="18">
        <f>IF(Abschlüsse[[#This Row],[Ergeb]]="ET",0,COUNTIFS($A$2:$A1456,$A1456,$B$2:$B1456,$B1456,$L$2:$L1456,"&lt;&gt;ET"))</f>
        <v>0</v>
      </c>
      <c r="F1456" s="11"/>
      <c r="G1456" s="12"/>
      <c r="H1456" s="18">
        <f>COUNTIFS('Rote Karten'!$A$2:$A$4,$A1456,'Rote Karten'!$D$2:$D$4,"&lt;&gt;"&amp;$B1456,'Rote Karten'!$B$2:$B$4,"&lt;"&amp;$F1456,'Rote Karten'!$C$2:$C$4,"&lt;="&amp;$G1456)-COUNTIFS('Rote Karten'!$A$2:$A$4,$A1456,'Rote Karten'!$D$2:$D$4,$B1456,'Rote Karten'!$B$2:$B$4,"&lt;"&amp;$F1456,'Rote Karten'!$C$2:$C$4,"&lt;="&amp;$G1456)</f>
        <v>0</v>
      </c>
      <c r="I1456" s="17" t="str">
        <f>IF(OR($L1456="Tor",$L1456="ET"),_xlfn.IFNA(IF(VLOOKUP($A1456,Spiele!$A$2:$C$16,3,FALSE)=$B1456,COUNTIFS($L$2:$L1456,"Tor",$B$2:$B1456,$B1456,$A$2:$A1456,$A1456)+COUNTIFS($L$2:$L1456,"ET",$B$2:$B1456,$B1456,$A$2:$A1456,$A1456)&amp;":"&amp;COUNTIFS($L$2:$L1456,"Tor",$B$2:$B1456,"&lt;&gt;"&amp;$B1456,$A$2:$A1456,$A1456)+COUNTIFS($L$2:$L1456,"ET",$B$2:$B1456,"&lt;&gt;"&amp;$B1456,$A$2:$A1456,$A1456),COUNTIFS($L$2:$L1456,"Tor",$B$2:$B1456,"&lt;&gt;"&amp;$B1456,$A$2:$A1456,$A1456)+COUNTIFS($L$2:$L1456,"ET",$B$2:$B1456,"&lt;&gt;"&amp;$B1456,$A$2:$A1456,$A1456)&amp;":"&amp;COUNTIFS($L$2:$L1456,"Tor",$B$2:$B1456,$B1456,$A$2:$A1456,$A1456)+COUNTIFS($L$2:$L1456,"ET",$B$2:$B1456,$B1456,$A$2:$A1456,$A1456)),""),"")</f>
        <v/>
      </c>
      <c r="J1456" s="18" t="str">
        <f>_xlfn.IFNA(IF(VLOOKUP($A1456,Spiele!$A$2:$D$16,3,FALSE)=$B1456,(COUNTIFS($L$1:$L1455,"Tor",$B$1:$B1455,$B1456,$A$1:$A1455,$A1456)+COUNTIFS($L$1:$L1455,"ET",$B$1:$B1455,$B1456,$A$1:$A1455,$A1456))-(COUNTIFS($L$1:$L1455,"Tor",$B$1:$B1455,"&lt;&gt;"&amp;$B1456,$A$1:$A1455,$A1456)+COUNTIFS($L$1:$L1455,"ET",$B$1:$B1455,"&lt;&gt;"&amp;$B1456,$A$1:$A1455,$A1456)),(COUNTIFS($L$1:$L1455,"Tor",$B$1:$B1455,$B1456,$A$1:$A1455,$A1456)+COUNTIFS($L$1:$L1455,"ET",$B$1:$B1455,$B1456,$A$1:$A1455,$A1456))-(COUNTIFS($L$1:$L1455,"Tor",$B$1:$B1455,"&lt;&gt;"&amp;$B1456,$A$1:$A1455,$A1456)+COUNTIFS($L$1:$L1455,"ET",$B$1:$B1455,"&lt;&gt;"&amp;$B1456,$A$1:$A1455,$A1456))),"")</f>
        <v/>
      </c>
      <c r="O1456" s="17"/>
      <c r="AC1456" s="14"/>
      <c r="AD1456" s="14"/>
      <c r="AE1456" s="18"/>
      <c r="AH1456" s="19">
        <f t="shared" si="90"/>
        <v>0</v>
      </c>
      <c r="AI1456" s="19">
        <f t="shared" si="91"/>
        <v>180</v>
      </c>
      <c r="AM1456" s="19">
        <f>IF(Abschlüsse[[#This Row],[Ergeb]]="ET","",SQRT(($AF1456-$AK1456)^2+($AG1456-$AL1456)^2))</f>
        <v>0</v>
      </c>
      <c r="AO1456" s="13"/>
      <c r="AP1456" s="13"/>
      <c r="AQ1456" s="19" t="str">
        <f t="shared" si="92"/>
        <v/>
      </c>
      <c r="AU1456" s="19" t="str">
        <f t="shared" si="93"/>
        <v/>
      </c>
    </row>
    <row r="1457" spans="3:47" ht="25.05" customHeight="1">
      <c r="C1457" s="17" t="str">
        <f>IF($A1457="","",IF(VLOOKUP($A1457,Spiele!$A$2:$D$16,3,FALSE)=$B1457,"H","G"))</f>
        <v/>
      </c>
      <c r="D1457" s="17" t="str">
        <f>IF($B1457="","",IF(VLOOKUP($A1457,Spiele!$A$2:$F$16,3,FALSE)=$B1457,VLOOKUP($A1457,Spiele!$A$2:$F$16,4,FALSE),VLOOKUP($A1457,Spiele!$A$2:$F$16,3,FALSE)))</f>
        <v/>
      </c>
      <c r="E1457" s="18">
        <f>IF(Abschlüsse[[#This Row],[Ergeb]]="ET",0,COUNTIFS($A$2:$A1457,$A1457,$B$2:$B1457,$B1457,$L$2:$L1457,"&lt;&gt;ET"))</f>
        <v>0</v>
      </c>
      <c r="F1457" s="11"/>
      <c r="G1457" s="12"/>
      <c r="H1457" s="18">
        <f>COUNTIFS('Rote Karten'!$A$2:$A$4,$A1457,'Rote Karten'!$D$2:$D$4,"&lt;&gt;"&amp;$B1457,'Rote Karten'!$B$2:$B$4,"&lt;"&amp;$F1457,'Rote Karten'!$C$2:$C$4,"&lt;="&amp;$G1457)-COUNTIFS('Rote Karten'!$A$2:$A$4,$A1457,'Rote Karten'!$D$2:$D$4,$B1457,'Rote Karten'!$B$2:$B$4,"&lt;"&amp;$F1457,'Rote Karten'!$C$2:$C$4,"&lt;="&amp;$G1457)</f>
        <v>0</v>
      </c>
      <c r="I1457" s="17" t="str">
        <f>IF(OR($L1457="Tor",$L1457="ET"),_xlfn.IFNA(IF(VLOOKUP($A1457,Spiele!$A$2:$C$16,3,FALSE)=$B1457,COUNTIFS($L$2:$L1457,"Tor",$B$2:$B1457,$B1457,$A$2:$A1457,$A1457)+COUNTIFS($L$2:$L1457,"ET",$B$2:$B1457,$B1457,$A$2:$A1457,$A1457)&amp;":"&amp;COUNTIFS($L$2:$L1457,"Tor",$B$2:$B1457,"&lt;&gt;"&amp;$B1457,$A$2:$A1457,$A1457)+COUNTIFS($L$2:$L1457,"ET",$B$2:$B1457,"&lt;&gt;"&amp;$B1457,$A$2:$A1457,$A1457),COUNTIFS($L$2:$L1457,"Tor",$B$2:$B1457,"&lt;&gt;"&amp;$B1457,$A$2:$A1457,$A1457)+COUNTIFS($L$2:$L1457,"ET",$B$2:$B1457,"&lt;&gt;"&amp;$B1457,$A$2:$A1457,$A1457)&amp;":"&amp;COUNTIFS($L$2:$L1457,"Tor",$B$2:$B1457,$B1457,$A$2:$A1457,$A1457)+COUNTIFS($L$2:$L1457,"ET",$B$2:$B1457,$B1457,$A$2:$A1457,$A1457)),""),"")</f>
        <v/>
      </c>
      <c r="J1457" s="18" t="str">
        <f>_xlfn.IFNA(IF(VLOOKUP($A1457,Spiele!$A$2:$D$16,3,FALSE)=$B1457,(COUNTIFS($L$1:$L1456,"Tor",$B$1:$B1456,$B1457,$A$1:$A1456,$A1457)+COUNTIFS($L$1:$L1456,"ET",$B$1:$B1456,$B1457,$A$1:$A1456,$A1457))-(COUNTIFS($L$1:$L1456,"Tor",$B$1:$B1456,"&lt;&gt;"&amp;$B1457,$A$1:$A1456,$A1457)+COUNTIFS($L$1:$L1456,"ET",$B$1:$B1456,"&lt;&gt;"&amp;$B1457,$A$1:$A1456,$A1457)),(COUNTIFS($L$1:$L1456,"Tor",$B$1:$B1456,$B1457,$A$1:$A1456,$A1457)+COUNTIFS($L$1:$L1456,"ET",$B$1:$B1456,$B1457,$A$1:$A1456,$A1457))-(COUNTIFS($L$1:$L1456,"Tor",$B$1:$B1456,"&lt;&gt;"&amp;$B1457,$A$1:$A1456,$A1457)+COUNTIFS($L$1:$L1456,"ET",$B$1:$B1456,"&lt;&gt;"&amp;$B1457,$A$1:$A1456,$A1457))),"")</f>
        <v/>
      </c>
      <c r="O1457" s="17"/>
      <c r="AC1457" s="14"/>
      <c r="AD1457" s="14"/>
      <c r="AE1457" s="18"/>
      <c r="AH1457" s="19">
        <f t="shared" si="90"/>
        <v>0</v>
      </c>
      <c r="AI1457" s="19">
        <f t="shared" si="91"/>
        <v>180</v>
      </c>
      <c r="AM1457" s="19">
        <f>IF(Abschlüsse[[#This Row],[Ergeb]]="ET","",SQRT(($AF1457-$AK1457)^2+($AG1457-$AL1457)^2))</f>
        <v>0</v>
      </c>
      <c r="AO1457" s="13"/>
      <c r="AP1457" s="13"/>
      <c r="AQ1457" s="19" t="str">
        <f t="shared" si="92"/>
        <v/>
      </c>
      <c r="AU1457" s="19" t="str">
        <f t="shared" si="93"/>
        <v/>
      </c>
    </row>
    <row r="1458" spans="3:47" ht="25.05" customHeight="1">
      <c r="C1458" s="17" t="str">
        <f>IF($A1458="","",IF(VLOOKUP($A1458,Spiele!$A$2:$D$16,3,FALSE)=$B1458,"H","G"))</f>
        <v/>
      </c>
      <c r="D1458" s="17" t="str">
        <f>IF($B1458="","",IF(VLOOKUP($A1458,Spiele!$A$2:$F$16,3,FALSE)=$B1458,VLOOKUP($A1458,Spiele!$A$2:$F$16,4,FALSE),VLOOKUP($A1458,Spiele!$A$2:$F$16,3,FALSE)))</f>
        <v/>
      </c>
      <c r="E1458" s="18">
        <f>IF(Abschlüsse[[#This Row],[Ergeb]]="ET",0,COUNTIFS($A$2:$A1458,$A1458,$B$2:$B1458,$B1458,$L$2:$L1458,"&lt;&gt;ET"))</f>
        <v>0</v>
      </c>
      <c r="F1458" s="11"/>
      <c r="G1458" s="12"/>
      <c r="H1458" s="18">
        <f>COUNTIFS('Rote Karten'!$A$2:$A$4,$A1458,'Rote Karten'!$D$2:$D$4,"&lt;&gt;"&amp;$B1458,'Rote Karten'!$B$2:$B$4,"&lt;"&amp;$F1458,'Rote Karten'!$C$2:$C$4,"&lt;="&amp;$G1458)-COUNTIFS('Rote Karten'!$A$2:$A$4,$A1458,'Rote Karten'!$D$2:$D$4,$B1458,'Rote Karten'!$B$2:$B$4,"&lt;"&amp;$F1458,'Rote Karten'!$C$2:$C$4,"&lt;="&amp;$G1458)</f>
        <v>0</v>
      </c>
      <c r="I1458" s="17" t="str">
        <f>IF(OR($L1458="Tor",$L1458="ET"),_xlfn.IFNA(IF(VLOOKUP($A1458,Spiele!$A$2:$C$16,3,FALSE)=$B1458,COUNTIFS($L$2:$L1458,"Tor",$B$2:$B1458,$B1458,$A$2:$A1458,$A1458)+COUNTIFS($L$2:$L1458,"ET",$B$2:$B1458,$B1458,$A$2:$A1458,$A1458)&amp;":"&amp;COUNTIFS($L$2:$L1458,"Tor",$B$2:$B1458,"&lt;&gt;"&amp;$B1458,$A$2:$A1458,$A1458)+COUNTIFS($L$2:$L1458,"ET",$B$2:$B1458,"&lt;&gt;"&amp;$B1458,$A$2:$A1458,$A1458),COUNTIFS($L$2:$L1458,"Tor",$B$2:$B1458,"&lt;&gt;"&amp;$B1458,$A$2:$A1458,$A1458)+COUNTIFS($L$2:$L1458,"ET",$B$2:$B1458,"&lt;&gt;"&amp;$B1458,$A$2:$A1458,$A1458)&amp;":"&amp;COUNTIFS($L$2:$L1458,"Tor",$B$2:$B1458,$B1458,$A$2:$A1458,$A1458)+COUNTIFS($L$2:$L1458,"ET",$B$2:$B1458,$B1458,$A$2:$A1458,$A1458)),""),"")</f>
        <v/>
      </c>
      <c r="J1458" s="18" t="str">
        <f>_xlfn.IFNA(IF(VLOOKUP($A1458,Spiele!$A$2:$D$16,3,FALSE)=$B1458,(COUNTIFS($L$1:$L1457,"Tor",$B$1:$B1457,$B1458,$A$1:$A1457,$A1458)+COUNTIFS($L$1:$L1457,"ET",$B$1:$B1457,$B1458,$A$1:$A1457,$A1458))-(COUNTIFS($L$1:$L1457,"Tor",$B$1:$B1457,"&lt;&gt;"&amp;$B1458,$A$1:$A1457,$A1458)+COUNTIFS($L$1:$L1457,"ET",$B$1:$B1457,"&lt;&gt;"&amp;$B1458,$A$1:$A1457,$A1458)),(COUNTIFS($L$1:$L1457,"Tor",$B$1:$B1457,$B1458,$A$1:$A1457,$A1458)+COUNTIFS($L$1:$L1457,"ET",$B$1:$B1457,$B1458,$A$1:$A1457,$A1458))-(COUNTIFS($L$1:$L1457,"Tor",$B$1:$B1457,"&lt;&gt;"&amp;$B1458,$A$1:$A1457,$A1458)+COUNTIFS($L$1:$L1457,"ET",$B$1:$B1457,"&lt;&gt;"&amp;$B1458,$A$1:$A1457,$A1458))),"")</f>
        <v/>
      </c>
      <c r="O1458" s="17"/>
      <c r="AC1458" s="14"/>
      <c r="AD1458" s="14"/>
      <c r="AE1458" s="18"/>
      <c r="AH1458" s="19">
        <f t="shared" si="90"/>
        <v>0</v>
      </c>
      <c r="AI1458" s="19">
        <f t="shared" si="91"/>
        <v>180</v>
      </c>
      <c r="AM1458" s="19">
        <f>IF(Abschlüsse[[#This Row],[Ergeb]]="ET","",SQRT(($AF1458-$AK1458)^2+($AG1458-$AL1458)^2))</f>
        <v>0</v>
      </c>
      <c r="AO1458" s="13"/>
      <c r="AP1458" s="13"/>
      <c r="AQ1458" s="19" t="str">
        <f t="shared" si="92"/>
        <v/>
      </c>
      <c r="AU1458" s="19" t="str">
        <f t="shared" si="93"/>
        <v/>
      </c>
    </row>
    <row r="1459" spans="3:47" ht="25.05" customHeight="1">
      <c r="C1459" s="17" t="str">
        <f>IF($A1459="","",IF(VLOOKUP($A1459,Spiele!$A$2:$D$16,3,FALSE)=$B1459,"H","G"))</f>
        <v/>
      </c>
      <c r="D1459" s="17" t="str">
        <f>IF($B1459="","",IF(VLOOKUP($A1459,Spiele!$A$2:$F$16,3,FALSE)=$B1459,VLOOKUP($A1459,Spiele!$A$2:$F$16,4,FALSE),VLOOKUP($A1459,Spiele!$A$2:$F$16,3,FALSE)))</f>
        <v/>
      </c>
      <c r="E1459" s="18">
        <f>IF(Abschlüsse[[#This Row],[Ergeb]]="ET",0,COUNTIFS($A$2:$A1459,$A1459,$B$2:$B1459,$B1459,$L$2:$L1459,"&lt;&gt;ET"))</f>
        <v>0</v>
      </c>
      <c r="F1459" s="11"/>
      <c r="G1459" s="12"/>
      <c r="H1459" s="18">
        <f>COUNTIFS('Rote Karten'!$A$2:$A$4,$A1459,'Rote Karten'!$D$2:$D$4,"&lt;&gt;"&amp;$B1459,'Rote Karten'!$B$2:$B$4,"&lt;"&amp;$F1459,'Rote Karten'!$C$2:$C$4,"&lt;="&amp;$G1459)-COUNTIFS('Rote Karten'!$A$2:$A$4,$A1459,'Rote Karten'!$D$2:$D$4,$B1459,'Rote Karten'!$B$2:$B$4,"&lt;"&amp;$F1459,'Rote Karten'!$C$2:$C$4,"&lt;="&amp;$G1459)</f>
        <v>0</v>
      </c>
      <c r="I1459" s="17" t="str">
        <f>IF(OR($L1459="Tor",$L1459="ET"),_xlfn.IFNA(IF(VLOOKUP($A1459,Spiele!$A$2:$C$16,3,FALSE)=$B1459,COUNTIFS($L$2:$L1459,"Tor",$B$2:$B1459,$B1459,$A$2:$A1459,$A1459)+COUNTIFS($L$2:$L1459,"ET",$B$2:$B1459,$B1459,$A$2:$A1459,$A1459)&amp;":"&amp;COUNTIFS($L$2:$L1459,"Tor",$B$2:$B1459,"&lt;&gt;"&amp;$B1459,$A$2:$A1459,$A1459)+COUNTIFS($L$2:$L1459,"ET",$B$2:$B1459,"&lt;&gt;"&amp;$B1459,$A$2:$A1459,$A1459),COUNTIFS($L$2:$L1459,"Tor",$B$2:$B1459,"&lt;&gt;"&amp;$B1459,$A$2:$A1459,$A1459)+COUNTIFS($L$2:$L1459,"ET",$B$2:$B1459,"&lt;&gt;"&amp;$B1459,$A$2:$A1459,$A1459)&amp;":"&amp;COUNTIFS($L$2:$L1459,"Tor",$B$2:$B1459,$B1459,$A$2:$A1459,$A1459)+COUNTIFS($L$2:$L1459,"ET",$B$2:$B1459,$B1459,$A$2:$A1459,$A1459)),""),"")</f>
        <v/>
      </c>
      <c r="J1459" s="18" t="str">
        <f>_xlfn.IFNA(IF(VLOOKUP($A1459,Spiele!$A$2:$D$16,3,FALSE)=$B1459,(COUNTIFS($L$1:$L1458,"Tor",$B$1:$B1458,$B1459,$A$1:$A1458,$A1459)+COUNTIFS($L$1:$L1458,"ET",$B$1:$B1458,$B1459,$A$1:$A1458,$A1459))-(COUNTIFS($L$1:$L1458,"Tor",$B$1:$B1458,"&lt;&gt;"&amp;$B1459,$A$1:$A1458,$A1459)+COUNTIFS($L$1:$L1458,"ET",$B$1:$B1458,"&lt;&gt;"&amp;$B1459,$A$1:$A1458,$A1459)),(COUNTIFS($L$1:$L1458,"Tor",$B$1:$B1458,$B1459,$A$1:$A1458,$A1459)+COUNTIFS($L$1:$L1458,"ET",$B$1:$B1458,$B1459,$A$1:$A1458,$A1459))-(COUNTIFS($L$1:$L1458,"Tor",$B$1:$B1458,"&lt;&gt;"&amp;$B1459,$A$1:$A1458,$A1459)+COUNTIFS($L$1:$L1458,"ET",$B$1:$B1458,"&lt;&gt;"&amp;$B1459,$A$1:$A1458,$A1459))),"")</f>
        <v/>
      </c>
      <c r="O1459" s="17"/>
      <c r="AC1459" s="14"/>
      <c r="AD1459" s="14"/>
      <c r="AE1459" s="18"/>
      <c r="AH1459" s="19">
        <f t="shared" si="90"/>
        <v>0</v>
      </c>
      <c r="AI1459" s="19">
        <f t="shared" si="91"/>
        <v>180</v>
      </c>
      <c r="AM1459" s="19">
        <f>IF(Abschlüsse[[#This Row],[Ergeb]]="ET","",SQRT(($AF1459-$AK1459)^2+($AG1459-$AL1459)^2))</f>
        <v>0</v>
      </c>
      <c r="AO1459" s="13"/>
      <c r="AP1459" s="13"/>
      <c r="AQ1459" s="19" t="str">
        <f t="shared" si="92"/>
        <v/>
      </c>
      <c r="AU1459" s="19" t="str">
        <f t="shared" si="93"/>
        <v/>
      </c>
    </row>
    <row r="1460" spans="3:47" ht="25.05" customHeight="1">
      <c r="C1460" s="17" t="str">
        <f>IF($A1460="","",IF(VLOOKUP($A1460,Spiele!$A$2:$D$16,3,FALSE)=$B1460,"H","G"))</f>
        <v/>
      </c>
      <c r="D1460" s="17" t="str">
        <f>IF($B1460="","",IF(VLOOKUP($A1460,Spiele!$A$2:$F$16,3,FALSE)=$B1460,VLOOKUP($A1460,Spiele!$A$2:$F$16,4,FALSE),VLOOKUP($A1460,Spiele!$A$2:$F$16,3,FALSE)))</f>
        <v/>
      </c>
      <c r="E1460" s="18">
        <f>IF(Abschlüsse[[#This Row],[Ergeb]]="ET",0,COUNTIFS($A$2:$A1460,$A1460,$B$2:$B1460,$B1460,$L$2:$L1460,"&lt;&gt;ET"))</f>
        <v>0</v>
      </c>
      <c r="F1460" s="11"/>
      <c r="G1460" s="12"/>
      <c r="H1460" s="18">
        <f>COUNTIFS('Rote Karten'!$A$2:$A$4,$A1460,'Rote Karten'!$D$2:$D$4,"&lt;&gt;"&amp;$B1460,'Rote Karten'!$B$2:$B$4,"&lt;"&amp;$F1460,'Rote Karten'!$C$2:$C$4,"&lt;="&amp;$G1460)-COUNTIFS('Rote Karten'!$A$2:$A$4,$A1460,'Rote Karten'!$D$2:$D$4,$B1460,'Rote Karten'!$B$2:$B$4,"&lt;"&amp;$F1460,'Rote Karten'!$C$2:$C$4,"&lt;="&amp;$G1460)</f>
        <v>0</v>
      </c>
      <c r="I1460" s="17" t="str">
        <f>IF(OR($L1460="Tor",$L1460="ET"),_xlfn.IFNA(IF(VLOOKUP($A1460,Spiele!$A$2:$C$16,3,FALSE)=$B1460,COUNTIFS($L$2:$L1460,"Tor",$B$2:$B1460,$B1460,$A$2:$A1460,$A1460)+COUNTIFS($L$2:$L1460,"ET",$B$2:$B1460,$B1460,$A$2:$A1460,$A1460)&amp;":"&amp;COUNTIFS($L$2:$L1460,"Tor",$B$2:$B1460,"&lt;&gt;"&amp;$B1460,$A$2:$A1460,$A1460)+COUNTIFS($L$2:$L1460,"ET",$B$2:$B1460,"&lt;&gt;"&amp;$B1460,$A$2:$A1460,$A1460),COUNTIFS($L$2:$L1460,"Tor",$B$2:$B1460,"&lt;&gt;"&amp;$B1460,$A$2:$A1460,$A1460)+COUNTIFS($L$2:$L1460,"ET",$B$2:$B1460,"&lt;&gt;"&amp;$B1460,$A$2:$A1460,$A1460)&amp;":"&amp;COUNTIFS($L$2:$L1460,"Tor",$B$2:$B1460,$B1460,$A$2:$A1460,$A1460)+COUNTIFS($L$2:$L1460,"ET",$B$2:$B1460,$B1460,$A$2:$A1460,$A1460)),""),"")</f>
        <v/>
      </c>
      <c r="J1460" s="18" t="str">
        <f>_xlfn.IFNA(IF(VLOOKUP($A1460,Spiele!$A$2:$D$16,3,FALSE)=$B1460,(COUNTIFS($L$1:$L1459,"Tor",$B$1:$B1459,$B1460,$A$1:$A1459,$A1460)+COUNTIFS($L$1:$L1459,"ET",$B$1:$B1459,$B1460,$A$1:$A1459,$A1460))-(COUNTIFS($L$1:$L1459,"Tor",$B$1:$B1459,"&lt;&gt;"&amp;$B1460,$A$1:$A1459,$A1460)+COUNTIFS($L$1:$L1459,"ET",$B$1:$B1459,"&lt;&gt;"&amp;$B1460,$A$1:$A1459,$A1460)),(COUNTIFS($L$1:$L1459,"Tor",$B$1:$B1459,$B1460,$A$1:$A1459,$A1460)+COUNTIFS($L$1:$L1459,"ET",$B$1:$B1459,$B1460,$A$1:$A1459,$A1460))-(COUNTIFS($L$1:$L1459,"Tor",$B$1:$B1459,"&lt;&gt;"&amp;$B1460,$A$1:$A1459,$A1460)+COUNTIFS($L$1:$L1459,"ET",$B$1:$B1459,"&lt;&gt;"&amp;$B1460,$A$1:$A1459,$A1460))),"")</f>
        <v/>
      </c>
      <c r="O1460" s="17"/>
      <c r="AC1460" s="14"/>
      <c r="AD1460" s="14"/>
      <c r="AE1460" s="18"/>
      <c r="AH1460" s="19">
        <f t="shared" si="90"/>
        <v>0</v>
      </c>
      <c r="AI1460" s="19">
        <f t="shared" si="91"/>
        <v>180</v>
      </c>
      <c r="AM1460" s="19">
        <f>IF(Abschlüsse[[#This Row],[Ergeb]]="ET","",SQRT(($AF1460-$AK1460)^2+($AG1460-$AL1460)^2))</f>
        <v>0</v>
      </c>
      <c r="AO1460" s="13"/>
      <c r="AP1460" s="13"/>
      <c r="AQ1460" s="19" t="str">
        <f t="shared" si="92"/>
        <v/>
      </c>
      <c r="AU1460" s="19" t="str">
        <f t="shared" si="93"/>
        <v/>
      </c>
    </row>
    <row r="1461" spans="3:47" ht="25.05" customHeight="1">
      <c r="C1461" s="17" t="str">
        <f>IF($A1461="","",IF(VLOOKUP($A1461,Spiele!$A$2:$D$16,3,FALSE)=$B1461,"H","G"))</f>
        <v/>
      </c>
      <c r="D1461" s="17" t="str">
        <f>IF($B1461="","",IF(VLOOKUP($A1461,Spiele!$A$2:$F$16,3,FALSE)=$B1461,VLOOKUP($A1461,Spiele!$A$2:$F$16,4,FALSE),VLOOKUP($A1461,Spiele!$A$2:$F$16,3,FALSE)))</f>
        <v/>
      </c>
      <c r="E1461" s="18">
        <f>IF(Abschlüsse[[#This Row],[Ergeb]]="ET",0,COUNTIFS($A$2:$A1461,$A1461,$B$2:$B1461,$B1461,$L$2:$L1461,"&lt;&gt;ET"))</f>
        <v>0</v>
      </c>
      <c r="F1461" s="11"/>
      <c r="G1461" s="12"/>
      <c r="H1461" s="18">
        <f>COUNTIFS('Rote Karten'!$A$2:$A$4,$A1461,'Rote Karten'!$D$2:$D$4,"&lt;&gt;"&amp;$B1461,'Rote Karten'!$B$2:$B$4,"&lt;"&amp;$F1461,'Rote Karten'!$C$2:$C$4,"&lt;="&amp;$G1461)-COUNTIFS('Rote Karten'!$A$2:$A$4,$A1461,'Rote Karten'!$D$2:$D$4,$B1461,'Rote Karten'!$B$2:$B$4,"&lt;"&amp;$F1461,'Rote Karten'!$C$2:$C$4,"&lt;="&amp;$G1461)</f>
        <v>0</v>
      </c>
      <c r="I1461" s="17" t="str">
        <f>IF(OR($L1461="Tor",$L1461="ET"),_xlfn.IFNA(IF(VLOOKUP($A1461,Spiele!$A$2:$C$16,3,FALSE)=$B1461,COUNTIFS($L$2:$L1461,"Tor",$B$2:$B1461,$B1461,$A$2:$A1461,$A1461)+COUNTIFS($L$2:$L1461,"ET",$B$2:$B1461,$B1461,$A$2:$A1461,$A1461)&amp;":"&amp;COUNTIFS($L$2:$L1461,"Tor",$B$2:$B1461,"&lt;&gt;"&amp;$B1461,$A$2:$A1461,$A1461)+COUNTIFS($L$2:$L1461,"ET",$B$2:$B1461,"&lt;&gt;"&amp;$B1461,$A$2:$A1461,$A1461),COUNTIFS($L$2:$L1461,"Tor",$B$2:$B1461,"&lt;&gt;"&amp;$B1461,$A$2:$A1461,$A1461)+COUNTIFS($L$2:$L1461,"ET",$B$2:$B1461,"&lt;&gt;"&amp;$B1461,$A$2:$A1461,$A1461)&amp;":"&amp;COUNTIFS($L$2:$L1461,"Tor",$B$2:$B1461,$B1461,$A$2:$A1461,$A1461)+COUNTIFS($L$2:$L1461,"ET",$B$2:$B1461,$B1461,$A$2:$A1461,$A1461)),""),"")</f>
        <v/>
      </c>
      <c r="J1461" s="18" t="str">
        <f>_xlfn.IFNA(IF(VLOOKUP($A1461,Spiele!$A$2:$D$16,3,FALSE)=$B1461,(COUNTIFS($L$1:$L1460,"Tor",$B$1:$B1460,$B1461,$A$1:$A1460,$A1461)+COUNTIFS($L$1:$L1460,"ET",$B$1:$B1460,$B1461,$A$1:$A1460,$A1461))-(COUNTIFS($L$1:$L1460,"Tor",$B$1:$B1460,"&lt;&gt;"&amp;$B1461,$A$1:$A1460,$A1461)+COUNTIFS($L$1:$L1460,"ET",$B$1:$B1460,"&lt;&gt;"&amp;$B1461,$A$1:$A1460,$A1461)),(COUNTIFS($L$1:$L1460,"Tor",$B$1:$B1460,$B1461,$A$1:$A1460,$A1461)+COUNTIFS($L$1:$L1460,"ET",$B$1:$B1460,$B1461,$A$1:$A1460,$A1461))-(COUNTIFS($L$1:$L1460,"Tor",$B$1:$B1460,"&lt;&gt;"&amp;$B1461,$A$1:$A1460,$A1461)+COUNTIFS($L$1:$L1460,"ET",$B$1:$B1460,"&lt;&gt;"&amp;$B1461,$A$1:$A1460,$A1461))),"")</f>
        <v/>
      </c>
      <c r="O1461" s="17"/>
      <c r="AC1461" s="14"/>
      <c r="AD1461" s="14"/>
      <c r="AE1461" s="18"/>
      <c r="AH1461" s="19">
        <f t="shared" si="90"/>
        <v>0</v>
      </c>
      <c r="AI1461" s="19">
        <f t="shared" si="91"/>
        <v>180</v>
      </c>
      <c r="AM1461" s="19">
        <f>IF(Abschlüsse[[#This Row],[Ergeb]]="ET","",SQRT(($AF1461-$AK1461)^2+($AG1461-$AL1461)^2))</f>
        <v>0</v>
      </c>
      <c r="AO1461" s="13"/>
      <c r="AP1461" s="13"/>
      <c r="AQ1461" s="19" t="str">
        <f t="shared" si="92"/>
        <v/>
      </c>
      <c r="AU1461" s="19" t="str">
        <f t="shared" si="93"/>
        <v/>
      </c>
    </row>
    <row r="1462" spans="3:47" ht="25.05" customHeight="1">
      <c r="C1462" s="17" t="str">
        <f>IF($A1462="","",IF(VLOOKUP($A1462,Spiele!$A$2:$D$16,3,FALSE)=$B1462,"H","G"))</f>
        <v/>
      </c>
      <c r="D1462" s="17" t="str">
        <f>IF($B1462="","",IF(VLOOKUP($A1462,Spiele!$A$2:$F$16,3,FALSE)=$B1462,VLOOKUP($A1462,Spiele!$A$2:$F$16,4,FALSE),VLOOKUP($A1462,Spiele!$A$2:$F$16,3,FALSE)))</f>
        <v/>
      </c>
      <c r="E1462" s="18">
        <f>IF(Abschlüsse[[#This Row],[Ergeb]]="ET",0,COUNTIFS($A$2:$A1462,$A1462,$B$2:$B1462,$B1462,$L$2:$L1462,"&lt;&gt;ET"))</f>
        <v>0</v>
      </c>
      <c r="F1462" s="11"/>
      <c r="G1462" s="12"/>
      <c r="H1462" s="18">
        <f>COUNTIFS('Rote Karten'!$A$2:$A$4,$A1462,'Rote Karten'!$D$2:$D$4,"&lt;&gt;"&amp;$B1462,'Rote Karten'!$B$2:$B$4,"&lt;"&amp;$F1462,'Rote Karten'!$C$2:$C$4,"&lt;="&amp;$G1462)-COUNTIFS('Rote Karten'!$A$2:$A$4,$A1462,'Rote Karten'!$D$2:$D$4,$B1462,'Rote Karten'!$B$2:$B$4,"&lt;"&amp;$F1462,'Rote Karten'!$C$2:$C$4,"&lt;="&amp;$G1462)</f>
        <v>0</v>
      </c>
      <c r="I1462" s="17" t="str">
        <f>IF(OR($L1462="Tor",$L1462="ET"),_xlfn.IFNA(IF(VLOOKUP($A1462,Spiele!$A$2:$C$16,3,FALSE)=$B1462,COUNTIFS($L$2:$L1462,"Tor",$B$2:$B1462,$B1462,$A$2:$A1462,$A1462)+COUNTIFS($L$2:$L1462,"ET",$B$2:$B1462,$B1462,$A$2:$A1462,$A1462)&amp;":"&amp;COUNTIFS($L$2:$L1462,"Tor",$B$2:$B1462,"&lt;&gt;"&amp;$B1462,$A$2:$A1462,$A1462)+COUNTIFS($L$2:$L1462,"ET",$B$2:$B1462,"&lt;&gt;"&amp;$B1462,$A$2:$A1462,$A1462),COUNTIFS($L$2:$L1462,"Tor",$B$2:$B1462,"&lt;&gt;"&amp;$B1462,$A$2:$A1462,$A1462)+COUNTIFS($L$2:$L1462,"ET",$B$2:$B1462,"&lt;&gt;"&amp;$B1462,$A$2:$A1462,$A1462)&amp;":"&amp;COUNTIFS($L$2:$L1462,"Tor",$B$2:$B1462,$B1462,$A$2:$A1462,$A1462)+COUNTIFS($L$2:$L1462,"ET",$B$2:$B1462,$B1462,$A$2:$A1462,$A1462)),""),"")</f>
        <v/>
      </c>
      <c r="J1462" s="18" t="str">
        <f>_xlfn.IFNA(IF(VLOOKUP($A1462,Spiele!$A$2:$D$16,3,FALSE)=$B1462,(COUNTIFS($L$1:$L1461,"Tor",$B$1:$B1461,$B1462,$A$1:$A1461,$A1462)+COUNTIFS($L$1:$L1461,"ET",$B$1:$B1461,$B1462,$A$1:$A1461,$A1462))-(COUNTIFS($L$1:$L1461,"Tor",$B$1:$B1461,"&lt;&gt;"&amp;$B1462,$A$1:$A1461,$A1462)+COUNTIFS($L$1:$L1461,"ET",$B$1:$B1461,"&lt;&gt;"&amp;$B1462,$A$1:$A1461,$A1462)),(COUNTIFS($L$1:$L1461,"Tor",$B$1:$B1461,$B1462,$A$1:$A1461,$A1462)+COUNTIFS($L$1:$L1461,"ET",$B$1:$B1461,$B1462,$A$1:$A1461,$A1462))-(COUNTIFS($L$1:$L1461,"Tor",$B$1:$B1461,"&lt;&gt;"&amp;$B1462,$A$1:$A1461,$A1462)+COUNTIFS($L$1:$L1461,"ET",$B$1:$B1461,"&lt;&gt;"&amp;$B1462,$A$1:$A1461,$A1462))),"")</f>
        <v/>
      </c>
      <c r="O1462" s="17"/>
      <c r="AC1462" s="14"/>
      <c r="AD1462" s="14"/>
      <c r="AE1462" s="18"/>
      <c r="AH1462" s="19">
        <f t="shared" si="90"/>
        <v>0</v>
      </c>
      <c r="AI1462" s="19">
        <f t="shared" si="91"/>
        <v>180</v>
      </c>
      <c r="AM1462" s="19">
        <f>IF(Abschlüsse[[#This Row],[Ergeb]]="ET","",SQRT(($AF1462-$AK1462)^2+($AG1462-$AL1462)^2))</f>
        <v>0</v>
      </c>
      <c r="AO1462" s="13"/>
      <c r="AP1462" s="13"/>
      <c r="AQ1462" s="19" t="str">
        <f t="shared" si="92"/>
        <v/>
      </c>
      <c r="AU1462" s="19" t="str">
        <f t="shared" si="93"/>
        <v/>
      </c>
    </row>
    <row r="1463" spans="3:47" ht="25.05" customHeight="1">
      <c r="C1463" s="17" t="str">
        <f>IF($A1463="","",IF(VLOOKUP($A1463,Spiele!$A$2:$D$16,3,FALSE)=$B1463,"H","G"))</f>
        <v/>
      </c>
      <c r="D1463" s="17" t="str">
        <f>IF($B1463="","",IF(VLOOKUP($A1463,Spiele!$A$2:$F$16,3,FALSE)=$B1463,VLOOKUP($A1463,Spiele!$A$2:$F$16,4,FALSE),VLOOKUP($A1463,Spiele!$A$2:$F$16,3,FALSE)))</f>
        <v/>
      </c>
      <c r="E1463" s="18">
        <f>IF(Abschlüsse[[#This Row],[Ergeb]]="ET",0,COUNTIFS($A$2:$A1463,$A1463,$B$2:$B1463,$B1463,$L$2:$L1463,"&lt;&gt;ET"))</f>
        <v>0</v>
      </c>
      <c r="F1463" s="11"/>
      <c r="G1463" s="12"/>
      <c r="H1463" s="18">
        <f>COUNTIFS('Rote Karten'!$A$2:$A$4,$A1463,'Rote Karten'!$D$2:$D$4,"&lt;&gt;"&amp;$B1463,'Rote Karten'!$B$2:$B$4,"&lt;"&amp;$F1463,'Rote Karten'!$C$2:$C$4,"&lt;="&amp;$G1463)-COUNTIFS('Rote Karten'!$A$2:$A$4,$A1463,'Rote Karten'!$D$2:$D$4,$B1463,'Rote Karten'!$B$2:$B$4,"&lt;"&amp;$F1463,'Rote Karten'!$C$2:$C$4,"&lt;="&amp;$G1463)</f>
        <v>0</v>
      </c>
      <c r="I1463" s="17" t="str">
        <f>IF(OR($L1463="Tor",$L1463="ET"),_xlfn.IFNA(IF(VLOOKUP($A1463,Spiele!$A$2:$C$16,3,FALSE)=$B1463,COUNTIFS($L$2:$L1463,"Tor",$B$2:$B1463,$B1463,$A$2:$A1463,$A1463)+COUNTIFS($L$2:$L1463,"ET",$B$2:$B1463,$B1463,$A$2:$A1463,$A1463)&amp;":"&amp;COUNTIFS($L$2:$L1463,"Tor",$B$2:$B1463,"&lt;&gt;"&amp;$B1463,$A$2:$A1463,$A1463)+COUNTIFS($L$2:$L1463,"ET",$B$2:$B1463,"&lt;&gt;"&amp;$B1463,$A$2:$A1463,$A1463),COUNTIFS($L$2:$L1463,"Tor",$B$2:$B1463,"&lt;&gt;"&amp;$B1463,$A$2:$A1463,$A1463)+COUNTIFS($L$2:$L1463,"ET",$B$2:$B1463,"&lt;&gt;"&amp;$B1463,$A$2:$A1463,$A1463)&amp;":"&amp;COUNTIFS($L$2:$L1463,"Tor",$B$2:$B1463,$B1463,$A$2:$A1463,$A1463)+COUNTIFS($L$2:$L1463,"ET",$B$2:$B1463,$B1463,$A$2:$A1463,$A1463)),""),"")</f>
        <v/>
      </c>
      <c r="J1463" s="18" t="str">
        <f>_xlfn.IFNA(IF(VLOOKUP($A1463,Spiele!$A$2:$D$16,3,FALSE)=$B1463,(COUNTIFS($L$1:$L1462,"Tor",$B$1:$B1462,$B1463,$A$1:$A1462,$A1463)+COUNTIFS($L$1:$L1462,"ET",$B$1:$B1462,$B1463,$A$1:$A1462,$A1463))-(COUNTIFS($L$1:$L1462,"Tor",$B$1:$B1462,"&lt;&gt;"&amp;$B1463,$A$1:$A1462,$A1463)+COUNTIFS($L$1:$L1462,"ET",$B$1:$B1462,"&lt;&gt;"&amp;$B1463,$A$1:$A1462,$A1463)),(COUNTIFS($L$1:$L1462,"Tor",$B$1:$B1462,$B1463,$A$1:$A1462,$A1463)+COUNTIFS($L$1:$L1462,"ET",$B$1:$B1462,$B1463,$A$1:$A1462,$A1463))-(COUNTIFS($L$1:$L1462,"Tor",$B$1:$B1462,"&lt;&gt;"&amp;$B1463,$A$1:$A1462,$A1463)+COUNTIFS($L$1:$L1462,"ET",$B$1:$B1462,"&lt;&gt;"&amp;$B1463,$A$1:$A1462,$A1463))),"")</f>
        <v/>
      </c>
      <c r="O1463" s="17"/>
      <c r="AC1463" s="14"/>
      <c r="AD1463" s="14"/>
      <c r="AE1463" s="18"/>
      <c r="AH1463" s="19">
        <f t="shared" si="90"/>
        <v>0</v>
      </c>
      <c r="AI1463" s="19">
        <f t="shared" si="91"/>
        <v>180</v>
      </c>
      <c r="AM1463" s="19">
        <f>IF(Abschlüsse[[#This Row],[Ergeb]]="ET","",SQRT(($AF1463-$AK1463)^2+($AG1463-$AL1463)^2))</f>
        <v>0</v>
      </c>
      <c r="AO1463" s="13"/>
      <c r="AP1463" s="13"/>
      <c r="AQ1463" s="19" t="str">
        <f t="shared" si="92"/>
        <v/>
      </c>
      <c r="AU1463" s="19" t="str">
        <f t="shared" si="93"/>
        <v/>
      </c>
    </row>
    <row r="1464" spans="3:47" ht="25.05" customHeight="1">
      <c r="C1464" s="17" t="str">
        <f>IF($A1464="","",IF(VLOOKUP($A1464,Spiele!$A$2:$D$16,3,FALSE)=$B1464,"H","G"))</f>
        <v/>
      </c>
      <c r="D1464" s="17" t="str">
        <f>IF($B1464="","",IF(VLOOKUP($A1464,Spiele!$A$2:$F$16,3,FALSE)=$B1464,VLOOKUP($A1464,Spiele!$A$2:$F$16,4,FALSE),VLOOKUP($A1464,Spiele!$A$2:$F$16,3,FALSE)))</f>
        <v/>
      </c>
      <c r="E1464" s="18">
        <f>IF(Abschlüsse[[#This Row],[Ergeb]]="ET",0,COUNTIFS($A$2:$A1464,$A1464,$B$2:$B1464,$B1464,$L$2:$L1464,"&lt;&gt;ET"))</f>
        <v>0</v>
      </c>
      <c r="F1464" s="11"/>
      <c r="G1464" s="12"/>
      <c r="H1464" s="18">
        <f>COUNTIFS('Rote Karten'!$A$2:$A$4,$A1464,'Rote Karten'!$D$2:$D$4,"&lt;&gt;"&amp;$B1464,'Rote Karten'!$B$2:$B$4,"&lt;"&amp;$F1464,'Rote Karten'!$C$2:$C$4,"&lt;="&amp;$G1464)-COUNTIFS('Rote Karten'!$A$2:$A$4,$A1464,'Rote Karten'!$D$2:$D$4,$B1464,'Rote Karten'!$B$2:$B$4,"&lt;"&amp;$F1464,'Rote Karten'!$C$2:$C$4,"&lt;="&amp;$G1464)</f>
        <v>0</v>
      </c>
      <c r="I1464" s="17" t="str">
        <f>IF(OR($L1464="Tor",$L1464="ET"),_xlfn.IFNA(IF(VLOOKUP($A1464,Spiele!$A$2:$C$16,3,FALSE)=$B1464,COUNTIFS($L$2:$L1464,"Tor",$B$2:$B1464,$B1464,$A$2:$A1464,$A1464)+COUNTIFS($L$2:$L1464,"ET",$B$2:$B1464,$B1464,$A$2:$A1464,$A1464)&amp;":"&amp;COUNTIFS($L$2:$L1464,"Tor",$B$2:$B1464,"&lt;&gt;"&amp;$B1464,$A$2:$A1464,$A1464)+COUNTIFS($L$2:$L1464,"ET",$B$2:$B1464,"&lt;&gt;"&amp;$B1464,$A$2:$A1464,$A1464),COUNTIFS($L$2:$L1464,"Tor",$B$2:$B1464,"&lt;&gt;"&amp;$B1464,$A$2:$A1464,$A1464)+COUNTIFS($L$2:$L1464,"ET",$B$2:$B1464,"&lt;&gt;"&amp;$B1464,$A$2:$A1464,$A1464)&amp;":"&amp;COUNTIFS($L$2:$L1464,"Tor",$B$2:$B1464,$B1464,$A$2:$A1464,$A1464)+COUNTIFS($L$2:$L1464,"ET",$B$2:$B1464,$B1464,$A$2:$A1464,$A1464)),""),"")</f>
        <v/>
      </c>
      <c r="J1464" s="18" t="str">
        <f>_xlfn.IFNA(IF(VLOOKUP($A1464,Spiele!$A$2:$D$16,3,FALSE)=$B1464,(COUNTIFS($L$1:$L1463,"Tor",$B$1:$B1463,$B1464,$A$1:$A1463,$A1464)+COUNTIFS($L$1:$L1463,"ET",$B$1:$B1463,$B1464,$A$1:$A1463,$A1464))-(COUNTIFS($L$1:$L1463,"Tor",$B$1:$B1463,"&lt;&gt;"&amp;$B1464,$A$1:$A1463,$A1464)+COUNTIFS($L$1:$L1463,"ET",$B$1:$B1463,"&lt;&gt;"&amp;$B1464,$A$1:$A1463,$A1464)),(COUNTIFS($L$1:$L1463,"Tor",$B$1:$B1463,$B1464,$A$1:$A1463,$A1464)+COUNTIFS($L$1:$L1463,"ET",$B$1:$B1463,$B1464,$A$1:$A1463,$A1464))-(COUNTIFS($L$1:$L1463,"Tor",$B$1:$B1463,"&lt;&gt;"&amp;$B1464,$A$1:$A1463,$A1464)+COUNTIFS($L$1:$L1463,"ET",$B$1:$B1463,"&lt;&gt;"&amp;$B1464,$A$1:$A1463,$A1464))),"")</f>
        <v/>
      </c>
      <c r="O1464" s="17"/>
      <c r="AC1464" s="14"/>
      <c r="AD1464" s="14"/>
      <c r="AE1464" s="18"/>
      <c r="AH1464" s="19">
        <f t="shared" si="90"/>
        <v>0</v>
      </c>
      <c r="AI1464" s="19">
        <f t="shared" si="91"/>
        <v>180</v>
      </c>
      <c r="AM1464" s="19">
        <f>IF(Abschlüsse[[#This Row],[Ergeb]]="ET","",SQRT(($AF1464-$AK1464)^2+($AG1464-$AL1464)^2))</f>
        <v>0</v>
      </c>
      <c r="AO1464" s="13"/>
      <c r="AP1464" s="13"/>
      <c r="AQ1464" s="19" t="str">
        <f t="shared" si="92"/>
        <v/>
      </c>
      <c r="AU1464" s="19" t="str">
        <f t="shared" si="93"/>
        <v/>
      </c>
    </row>
    <row r="1465" spans="3:47" ht="25.05" customHeight="1">
      <c r="C1465" s="17" t="str">
        <f>IF($A1465="","",IF(VLOOKUP($A1465,Spiele!$A$2:$D$16,3,FALSE)=$B1465,"H","G"))</f>
        <v/>
      </c>
      <c r="D1465" s="17" t="str">
        <f>IF($B1465="","",IF(VLOOKUP($A1465,Spiele!$A$2:$F$16,3,FALSE)=$B1465,VLOOKUP($A1465,Spiele!$A$2:$F$16,4,FALSE),VLOOKUP($A1465,Spiele!$A$2:$F$16,3,FALSE)))</f>
        <v/>
      </c>
      <c r="E1465" s="18">
        <f>IF(Abschlüsse[[#This Row],[Ergeb]]="ET",0,COUNTIFS($A$2:$A1465,$A1465,$B$2:$B1465,$B1465,$L$2:$L1465,"&lt;&gt;ET"))</f>
        <v>0</v>
      </c>
      <c r="F1465" s="11"/>
      <c r="G1465" s="12"/>
      <c r="H1465" s="18">
        <f>COUNTIFS('Rote Karten'!$A$2:$A$4,$A1465,'Rote Karten'!$D$2:$D$4,"&lt;&gt;"&amp;$B1465,'Rote Karten'!$B$2:$B$4,"&lt;"&amp;$F1465,'Rote Karten'!$C$2:$C$4,"&lt;="&amp;$G1465)-COUNTIFS('Rote Karten'!$A$2:$A$4,$A1465,'Rote Karten'!$D$2:$D$4,$B1465,'Rote Karten'!$B$2:$B$4,"&lt;"&amp;$F1465,'Rote Karten'!$C$2:$C$4,"&lt;="&amp;$G1465)</f>
        <v>0</v>
      </c>
      <c r="I1465" s="17" t="str">
        <f>IF(OR($L1465="Tor",$L1465="ET"),_xlfn.IFNA(IF(VLOOKUP($A1465,Spiele!$A$2:$C$16,3,FALSE)=$B1465,COUNTIFS($L$2:$L1465,"Tor",$B$2:$B1465,$B1465,$A$2:$A1465,$A1465)+COUNTIFS($L$2:$L1465,"ET",$B$2:$B1465,$B1465,$A$2:$A1465,$A1465)&amp;":"&amp;COUNTIFS($L$2:$L1465,"Tor",$B$2:$B1465,"&lt;&gt;"&amp;$B1465,$A$2:$A1465,$A1465)+COUNTIFS($L$2:$L1465,"ET",$B$2:$B1465,"&lt;&gt;"&amp;$B1465,$A$2:$A1465,$A1465),COUNTIFS($L$2:$L1465,"Tor",$B$2:$B1465,"&lt;&gt;"&amp;$B1465,$A$2:$A1465,$A1465)+COUNTIFS($L$2:$L1465,"ET",$B$2:$B1465,"&lt;&gt;"&amp;$B1465,$A$2:$A1465,$A1465)&amp;":"&amp;COUNTIFS($L$2:$L1465,"Tor",$B$2:$B1465,$B1465,$A$2:$A1465,$A1465)+COUNTIFS($L$2:$L1465,"ET",$B$2:$B1465,$B1465,$A$2:$A1465,$A1465)),""),"")</f>
        <v/>
      </c>
      <c r="J1465" s="18" t="str">
        <f>_xlfn.IFNA(IF(VLOOKUP($A1465,Spiele!$A$2:$D$16,3,FALSE)=$B1465,(COUNTIFS($L$1:$L1464,"Tor",$B$1:$B1464,$B1465,$A$1:$A1464,$A1465)+COUNTIFS($L$1:$L1464,"ET",$B$1:$B1464,$B1465,$A$1:$A1464,$A1465))-(COUNTIFS($L$1:$L1464,"Tor",$B$1:$B1464,"&lt;&gt;"&amp;$B1465,$A$1:$A1464,$A1465)+COUNTIFS($L$1:$L1464,"ET",$B$1:$B1464,"&lt;&gt;"&amp;$B1465,$A$1:$A1464,$A1465)),(COUNTIFS($L$1:$L1464,"Tor",$B$1:$B1464,$B1465,$A$1:$A1464,$A1465)+COUNTIFS($L$1:$L1464,"ET",$B$1:$B1464,$B1465,$A$1:$A1464,$A1465))-(COUNTIFS($L$1:$L1464,"Tor",$B$1:$B1464,"&lt;&gt;"&amp;$B1465,$A$1:$A1464,$A1465)+COUNTIFS($L$1:$L1464,"ET",$B$1:$B1464,"&lt;&gt;"&amp;$B1465,$A$1:$A1464,$A1465))),"")</f>
        <v/>
      </c>
      <c r="O1465" s="17"/>
      <c r="AC1465" s="14"/>
      <c r="AD1465" s="14"/>
      <c r="AE1465" s="18"/>
      <c r="AH1465" s="19">
        <f t="shared" si="90"/>
        <v>0</v>
      </c>
      <c r="AI1465" s="19">
        <f t="shared" si="91"/>
        <v>180</v>
      </c>
      <c r="AM1465" s="19">
        <f>IF(Abschlüsse[[#This Row],[Ergeb]]="ET","",SQRT(($AF1465-$AK1465)^2+($AG1465-$AL1465)^2))</f>
        <v>0</v>
      </c>
      <c r="AO1465" s="13"/>
      <c r="AP1465" s="13"/>
      <c r="AQ1465" s="19" t="str">
        <f t="shared" si="92"/>
        <v/>
      </c>
      <c r="AU1465" s="19" t="str">
        <f t="shared" si="93"/>
        <v/>
      </c>
    </row>
    <row r="1466" spans="3:47" ht="25.05" customHeight="1">
      <c r="C1466" s="17" t="str">
        <f>IF($A1466="","",IF(VLOOKUP($A1466,Spiele!$A$2:$D$16,3,FALSE)=$B1466,"H","G"))</f>
        <v/>
      </c>
      <c r="D1466" s="17" t="str">
        <f>IF($B1466="","",IF(VLOOKUP($A1466,Spiele!$A$2:$F$16,3,FALSE)=$B1466,VLOOKUP($A1466,Spiele!$A$2:$F$16,4,FALSE),VLOOKUP($A1466,Spiele!$A$2:$F$16,3,FALSE)))</f>
        <v/>
      </c>
      <c r="E1466" s="18">
        <f>IF(Abschlüsse[[#This Row],[Ergeb]]="ET",0,COUNTIFS($A$2:$A1466,$A1466,$B$2:$B1466,$B1466,$L$2:$L1466,"&lt;&gt;ET"))</f>
        <v>0</v>
      </c>
      <c r="F1466" s="11"/>
      <c r="G1466" s="12"/>
      <c r="H1466" s="18">
        <f>COUNTIFS('Rote Karten'!$A$2:$A$4,$A1466,'Rote Karten'!$D$2:$D$4,"&lt;&gt;"&amp;$B1466,'Rote Karten'!$B$2:$B$4,"&lt;"&amp;$F1466,'Rote Karten'!$C$2:$C$4,"&lt;="&amp;$G1466)-COUNTIFS('Rote Karten'!$A$2:$A$4,$A1466,'Rote Karten'!$D$2:$D$4,$B1466,'Rote Karten'!$B$2:$B$4,"&lt;"&amp;$F1466,'Rote Karten'!$C$2:$C$4,"&lt;="&amp;$G1466)</f>
        <v>0</v>
      </c>
      <c r="I1466" s="17" t="str">
        <f>IF(OR($L1466="Tor",$L1466="ET"),_xlfn.IFNA(IF(VLOOKUP($A1466,Spiele!$A$2:$C$16,3,FALSE)=$B1466,COUNTIFS($L$2:$L1466,"Tor",$B$2:$B1466,$B1466,$A$2:$A1466,$A1466)+COUNTIFS($L$2:$L1466,"ET",$B$2:$B1466,$B1466,$A$2:$A1466,$A1466)&amp;":"&amp;COUNTIFS($L$2:$L1466,"Tor",$B$2:$B1466,"&lt;&gt;"&amp;$B1466,$A$2:$A1466,$A1466)+COUNTIFS($L$2:$L1466,"ET",$B$2:$B1466,"&lt;&gt;"&amp;$B1466,$A$2:$A1466,$A1466),COUNTIFS($L$2:$L1466,"Tor",$B$2:$B1466,"&lt;&gt;"&amp;$B1466,$A$2:$A1466,$A1466)+COUNTIFS($L$2:$L1466,"ET",$B$2:$B1466,"&lt;&gt;"&amp;$B1466,$A$2:$A1466,$A1466)&amp;":"&amp;COUNTIFS($L$2:$L1466,"Tor",$B$2:$B1466,$B1466,$A$2:$A1466,$A1466)+COUNTIFS($L$2:$L1466,"ET",$B$2:$B1466,$B1466,$A$2:$A1466,$A1466)),""),"")</f>
        <v/>
      </c>
      <c r="J1466" s="18" t="str">
        <f>_xlfn.IFNA(IF(VLOOKUP($A1466,Spiele!$A$2:$D$16,3,FALSE)=$B1466,(COUNTIFS($L$1:$L1465,"Tor",$B$1:$B1465,$B1466,$A$1:$A1465,$A1466)+COUNTIFS($L$1:$L1465,"ET",$B$1:$B1465,$B1466,$A$1:$A1465,$A1466))-(COUNTIFS($L$1:$L1465,"Tor",$B$1:$B1465,"&lt;&gt;"&amp;$B1466,$A$1:$A1465,$A1466)+COUNTIFS($L$1:$L1465,"ET",$B$1:$B1465,"&lt;&gt;"&amp;$B1466,$A$1:$A1465,$A1466)),(COUNTIFS($L$1:$L1465,"Tor",$B$1:$B1465,$B1466,$A$1:$A1465,$A1466)+COUNTIFS($L$1:$L1465,"ET",$B$1:$B1465,$B1466,$A$1:$A1465,$A1466))-(COUNTIFS($L$1:$L1465,"Tor",$B$1:$B1465,"&lt;&gt;"&amp;$B1466,$A$1:$A1465,$A1466)+COUNTIFS($L$1:$L1465,"ET",$B$1:$B1465,"&lt;&gt;"&amp;$B1466,$A$1:$A1465,$A1466))),"")</f>
        <v/>
      </c>
      <c r="O1466" s="17"/>
      <c r="AC1466" s="14"/>
      <c r="AD1466" s="14"/>
      <c r="AE1466" s="18"/>
      <c r="AH1466" s="19">
        <f t="shared" si="90"/>
        <v>0</v>
      </c>
      <c r="AI1466" s="19">
        <f t="shared" si="91"/>
        <v>180</v>
      </c>
      <c r="AM1466" s="19">
        <f>IF(Abschlüsse[[#This Row],[Ergeb]]="ET","",SQRT(($AF1466-$AK1466)^2+($AG1466-$AL1466)^2))</f>
        <v>0</v>
      </c>
      <c r="AO1466" s="13"/>
      <c r="AP1466" s="13"/>
      <c r="AQ1466" s="19" t="str">
        <f t="shared" si="92"/>
        <v/>
      </c>
      <c r="AU1466" s="19" t="str">
        <f t="shared" si="93"/>
        <v/>
      </c>
    </row>
    <row r="1467" spans="3:47" ht="25.05" customHeight="1">
      <c r="C1467" s="17" t="str">
        <f>IF($A1467="","",IF(VLOOKUP($A1467,Spiele!$A$2:$D$16,3,FALSE)=$B1467,"H","G"))</f>
        <v/>
      </c>
      <c r="D1467" s="17" t="str">
        <f>IF($B1467="","",IF(VLOOKUP($A1467,Spiele!$A$2:$F$16,3,FALSE)=$B1467,VLOOKUP($A1467,Spiele!$A$2:$F$16,4,FALSE),VLOOKUP($A1467,Spiele!$A$2:$F$16,3,FALSE)))</f>
        <v/>
      </c>
      <c r="E1467" s="18">
        <f>IF(Abschlüsse[[#This Row],[Ergeb]]="ET",0,COUNTIFS($A$2:$A1467,$A1467,$B$2:$B1467,$B1467,$L$2:$L1467,"&lt;&gt;ET"))</f>
        <v>0</v>
      </c>
      <c r="F1467" s="11"/>
      <c r="G1467" s="12"/>
      <c r="H1467" s="18">
        <f>COUNTIFS('Rote Karten'!$A$2:$A$4,$A1467,'Rote Karten'!$D$2:$D$4,"&lt;&gt;"&amp;$B1467,'Rote Karten'!$B$2:$B$4,"&lt;"&amp;$F1467,'Rote Karten'!$C$2:$C$4,"&lt;="&amp;$G1467)-COUNTIFS('Rote Karten'!$A$2:$A$4,$A1467,'Rote Karten'!$D$2:$D$4,$B1467,'Rote Karten'!$B$2:$B$4,"&lt;"&amp;$F1467,'Rote Karten'!$C$2:$C$4,"&lt;="&amp;$G1467)</f>
        <v>0</v>
      </c>
      <c r="I1467" s="17" t="str">
        <f>IF(OR($L1467="Tor",$L1467="ET"),_xlfn.IFNA(IF(VLOOKUP($A1467,Spiele!$A$2:$C$16,3,FALSE)=$B1467,COUNTIFS($L$2:$L1467,"Tor",$B$2:$B1467,$B1467,$A$2:$A1467,$A1467)+COUNTIFS($L$2:$L1467,"ET",$B$2:$B1467,$B1467,$A$2:$A1467,$A1467)&amp;":"&amp;COUNTIFS($L$2:$L1467,"Tor",$B$2:$B1467,"&lt;&gt;"&amp;$B1467,$A$2:$A1467,$A1467)+COUNTIFS($L$2:$L1467,"ET",$B$2:$B1467,"&lt;&gt;"&amp;$B1467,$A$2:$A1467,$A1467),COUNTIFS($L$2:$L1467,"Tor",$B$2:$B1467,"&lt;&gt;"&amp;$B1467,$A$2:$A1467,$A1467)+COUNTIFS($L$2:$L1467,"ET",$B$2:$B1467,"&lt;&gt;"&amp;$B1467,$A$2:$A1467,$A1467)&amp;":"&amp;COUNTIFS($L$2:$L1467,"Tor",$B$2:$B1467,$B1467,$A$2:$A1467,$A1467)+COUNTIFS($L$2:$L1467,"ET",$B$2:$B1467,$B1467,$A$2:$A1467,$A1467)),""),"")</f>
        <v/>
      </c>
      <c r="J1467" s="18" t="str">
        <f>_xlfn.IFNA(IF(VLOOKUP($A1467,Spiele!$A$2:$D$16,3,FALSE)=$B1467,(COUNTIFS($L$1:$L1466,"Tor",$B$1:$B1466,$B1467,$A$1:$A1466,$A1467)+COUNTIFS($L$1:$L1466,"ET",$B$1:$B1466,$B1467,$A$1:$A1466,$A1467))-(COUNTIFS($L$1:$L1466,"Tor",$B$1:$B1466,"&lt;&gt;"&amp;$B1467,$A$1:$A1466,$A1467)+COUNTIFS($L$1:$L1466,"ET",$B$1:$B1466,"&lt;&gt;"&amp;$B1467,$A$1:$A1466,$A1467)),(COUNTIFS($L$1:$L1466,"Tor",$B$1:$B1466,$B1467,$A$1:$A1466,$A1467)+COUNTIFS($L$1:$L1466,"ET",$B$1:$B1466,$B1467,$A$1:$A1466,$A1467))-(COUNTIFS($L$1:$L1466,"Tor",$B$1:$B1466,"&lt;&gt;"&amp;$B1467,$A$1:$A1466,$A1467)+COUNTIFS($L$1:$L1466,"ET",$B$1:$B1466,"&lt;&gt;"&amp;$B1467,$A$1:$A1466,$A1467))),"")</f>
        <v/>
      </c>
      <c r="O1467" s="17"/>
      <c r="AC1467" s="14"/>
      <c r="AD1467" s="14"/>
      <c r="AE1467" s="18"/>
      <c r="AH1467" s="19">
        <f t="shared" si="90"/>
        <v>0</v>
      </c>
      <c r="AI1467" s="19">
        <f t="shared" si="91"/>
        <v>180</v>
      </c>
      <c r="AM1467" s="19">
        <f>IF(Abschlüsse[[#This Row],[Ergeb]]="ET","",SQRT(($AF1467-$AK1467)^2+($AG1467-$AL1467)^2))</f>
        <v>0</v>
      </c>
      <c r="AO1467" s="13"/>
      <c r="AP1467" s="13"/>
      <c r="AQ1467" s="19" t="str">
        <f t="shared" si="92"/>
        <v/>
      </c>
      <c r="AU1467" s="19" t="str">
        <f t="shared" si="93"/>
        <v/>
      </c>
    </row>
    <row r="1468" spans="3:47" ht="25.05" customHeight="1">
      <c r="C1468" s="17" t="str">
        <f>IF($A1468="","",IF(VLOOKUP($A1468,Spiele!$A$2:$D$16,3,FALSE)=$B1468,"H","G"))</f>
        <v/>
      </c>
      <c r="D1468" s="17" t="str">
        <f>IF($B1468="","",IF(VLOOKUP($A1468,Spiele!$A$2:$F$16,3,FALSE)=$B1468,VLOOKUP($A1468,Spiele!$A$2:$F$16,4,FALSE),VLOOKUP($A1468,Spiele!$A$2:$F$16,3,FALSE)))</f>
        <v/>
      </c>
      <c r="E1468" s="18">
        <f>IF(Abschlüsse[[#This Row],[Ergeb]]="ET",0,COUNTIFS($A$2:$A1468,$A1468,$B$2:$B1468,$B1468,$L$2:$L1468,"&lt;&gt;ET"))</f>
        <v>0</v>
      </c>
      <c r="F1468" s="11"/>
      <c r="G1468" s="12"/>
      <c r="H1468" s="18">
        <f>COUNTIFS('Rote Karten'!$A$2:$A$4,$A1468,'Rote Karten'!$D$2:$D$4,"&lt;&gt;"&amp;$B1468,'Rote Karten'!$B$2:$B$4,"&lt;"&amp;$F1468,'Rote Karten'!$C$2:$C$4,"&lt;="&amp;$G1468)-COUNTIFS('Rote Karten'!$A$2:$A$4,$A1468,'Rote Karten'!$D$2:$D$4,$B1468,'Rote Karten'!$B$2:$B$4,"&lt;"&amp;$F1468,'Rote Karten'!$C$2:$C$4,"&lt;="&amp;$G1468)</f>
        <v>0</v>
      </c>
      <c r="I1468" s="17" t="str">
        <f>IF(OR($L1468="Tor",$L1468="ET"),_xlfn.IFNA(IF(VLOOKUP($A1468,Spiele!$A$2:$C$16,3,FALSE)=$B1468,COUNTIFS($L$2:$L1468,"Tor",$B$2:$B1468,$B1468,$A$2:$A1468,$A1468)+COUNTIFS($L$2:$L1468,"ET",$B$2:$B1468,$B1468,$A$2:$A1468,$A1468)&amp;":"&amp;COUNTIFS($L$2:$L1468,"Tor",$B$2:$B1468,"&lt;&gt;"&amp;$B1468,$A$2:$A1468,$A1468)+COUNTIFS($L$2:$L1468,"ET",$B$2:$B1468,"&lt;&gt;"&amp;$B1468,$A$2:$A1468,$A1468),COUNTIFS($L$2:$L1468,"Tor",$B$2:$B1468,"&lt;&gt;"&amp;$B1468,$A$2:$A1468,$A1468)+COUNTIFS($L$2:$L1468,"ET",$B$2:$B1468,"&lt;&gt;"&amp;$B1468,$A$2:$A1468,$A1468)&amp;":"&amp;COUNTIFS($L$2:$L1468,"Tor",$B$2:$B1468,$B1468,$A$2:$A1468,$A1468)+COUNTIFS($L$2:$L1468,"ET",$B$2:$B1468,$B1468,$A$2:$A1468,$A1468)),""),"")</f>
        <v/>
      </c>
      <c r="J1468" s="18" t="str">
        <f>_xlfn.IFNA(IF(VLOOKUP($A1468,Spiele!$A$2:$D$16,3,FALSE)=$B1468,(COUNTIFS($L$1:$L1467,"Tor",$B$1:$B1467,$B1468,$A$1:$A1467,$A1468)+COUNTIFS($L$1:$L1467,"ET",$B$1:$B1467,$B1468,$A$1:$A1467,$A1468))-(COUNTIFS($L$1:$L1467,"Tor",$B$1:$B1467,"&lt;&gt;"&amp;$B1468,$A$1:$A1467,$A1468)+COUNTIFS($L$1:$L1467,"ET",$B$1:$B1467,"&lt;&gt;"&amp;$B1468,$A$1:$A1467,$A1468)),(COUNTIFS($L$1:$L1467,"Tor",$B$1:$B1467,$B1468,$A$1:$A1467,$A1468)+COUNTIFS($L$1:$L1467,"ET",$B$1:$B1467,$B1468,$A$1:$A1467,$A1468))-(COUNTIFS($L$1:$L1467,"Tor",$B$1:$B1467,"&lt;&gt;"&amp;$B1468,$A$1:$A1467,$A1468)+COUNTIFS($L$1:$L1467,"ET",$B$1:$B1467,"&lt;&gt;"&amp;$B1468,$A$1:$A1467,$A1468))),"")</f>
        <v/>
      </c>
      <c r="O1468" s="17"/>
      <c r="AC1468" s="14"/>
      <c r="AD1468" s="14"/>
      <c r="AE1468" s="18"/>
      <c r="AH1468" s="19">
        <f t="shared" si="90"/>
        <v>0</v>
      </c>
      <c r="AI1468" s="19">
        <f t="shared" si="91"/>
        <v>180</v>
      </c>
      <c r="AM1468" s="19">
        <f>IF(Abschlüsse[[#This Row],[Ergeb]]="ET","",SQRT(($AF1468-$AK1468)^2+($AG1468-$AL1468)^2))</f>
        <v>0</v>
      </c>
      <c r="AO1468" s="13"/>
      <c r="AP1468" s="13"/>
      <c r="AQ1468" s="19" t="str">
        <f t="shared" si="92"/>
        <v/>
      </c>
      <c r="AU1468" s="19" t="str">
        <f t="shared" si="93"/>
        <v/>
      </c>
    </row>
    <row r="1469" spans="3:47" ht="25.05" customHeight="1">
      <c r="C1469" s="17" t="str">
        <f>IF($A1469="","",IF(VLOOKUP($A1469,Spiele!$A$2:$D$16,3,FALSE)=$B1469,"H","G"))</f>
        <v/>
      </c>
      <c r="D1469" s="17" t="str">
        <f>IF($B1469="","",IF(VLOOKUP($A1469,Spiele!$A$2:$F$16,3,FALSE)=$B1469,VLOOKUP($A1469,Spiele!$A$2:$F$16,4,FALSE),VLOOKUP($A1469,Spiele!$A$2:$F$16,3,FALSE)))</f>
        <v/>
      </c>
      <c r="E1469" s="18">
        <f>IF(Abschlüsse[[#This Row],[Ergeb]]="ET",0,COUNTIFS($A$2:$A1469,$A1469,$B$2:$B1469,$B1469,$L$2:$L1469,"&lt;&gt;ET"))</f>
        <v>0</v>
      </c>
      <c r="F1469" s="11"/>
      <c r="G1469" s="12"/>
      <c r="H1469" s="18">
        <f>COUNTIFS('Rote Karten'!$A$2:$A$4,$A1469,'Rote Karten'!$D$2:$D$4,"&lt;&gt;"&amp;$B1469,'Rote Karten'!$B$2:$B$4,"&lt;"&amp;$F1469,'Rote Karten'!$C$2:$C$4,"&lt;="&amp;$G1469)-COUNTIFS('Rote Karten'!$A$2:$A$4,$A1469,'Rote Karten'!$D$2:$D$4,$B1469,'Rote Karten'!$B$2:$B$4,"&lt;"&amp;$F1469,'Rote Karten'!$C$2:$C$4,"&lt;="&amp;$G1469)</f>
        <v>0</v>
      </c>
      <c r="I1469" s="17" t="str">
        <f>IF(OR($L1469="Tor",$L1469="ET"),_xlfn.IFNA(IF(VLOOKUP($A1469,Spiele!$A$2:$C$16,3,FALSE)=$B1469,COUNTIFS($L$2:$L1469,"Tor",$B$2:$B1469,$B1469,$A$2:$A1469,$A1469)+COUNTIFS($L$2:$L1469,"ET",$B$2:$B1469,$B1469,$A$2:$A1469,$A1469)&amp;":"&amp;COUNTIFS($L$2:$L1469,"Tor",$B$2:$B1469,"&lt;&gt;"&amp;$B1469,$A$2:$A1469,$A1469)+COUNTIFS($L$2:$L1469,"ET",$B$2:$B1469,"&lt;&gt;"&amp;$B1469,$A$2:$A1469,$A1469),COUNTIFS($L$2:$L1469,"Tor",$B$2:$B1469,"&lt;&gt;"&amp;$B1469,$A$2:$A1469,$A1469)+COUNTIFS($L$2:$L1469,"ET",$B$2:$B1469,"&lt;&gt;"&amp;$B1469,$A$2:$A1469,$A1469)&amp;":"&amp;COUNTIFS($L$2:$L1469,"Tor",$B$2:$B1469,$B1469,$A$2:$A1469,$A1469)+COUNTIFS($L$2:$L1469,"ET",$B$2:$B1469,$B1469,$A$2:$A1469,$A1469)),""),"")</f>
        <v/>
      </c>
      <c r="J1469" s="18" t="str">
        <f>_xlfn.IFNA(IF(VLOOKUP($A1469,Spiele!$A$2:$D$16,3,FALSE)=$B1469,(COUNTIFS($L$1:$L1468,"Tor",$B$1:$B1468,$B1469,$A$1:$A1468,$A1469)+COUNTIFS($L$1:$L1468,"ET",$B$1:$B1468,$B1469,$A$1:$A1468,$A1469))-(COUNTIFS($L$1:$L1468,"Tor",$B$1:$B1468,"&lt;&gt;"&amp;$B1469,$A$1:$A1468,$A1469)+COUNTIFS($L$1:$L1468,"ET",$B$1:$B1468,"&lt;&gt;"&amp;$B1469,$A$1:$A1468,$A1469)),(COUNTIFS($L$1:$L1468,"Tor",$B$1:$B1468,$B1469,$A$1:$A1468,$A1469)+COUNTIFS($L$1:$L1468,"ET",$B$1:$B1468,$B1469,$A$1:$A1468,$A1469))-(COUNTIFS($L$1:$L1468,"Tor",$B$1:$B1468,"&lt;&gt;"&amp;$B1469,$A$1:$A1468,$A1469)+COUNTIFS($L$1:$L1468,"ET",$B$1:$B1468,"&lt;&gt;"&amp;$B1469,$A$1:$A1468,$A1469))),"")</f>
        <v/>
      </c>
      <c r="O1469" s="17"/>
      <c r="AC1469" s="14"/>
      <c r="AD1469" s="14"/>
      <c r="AE1469" s="18"/>
      <c r="AH1469" s="19">
        <f t="shared" si="90"/>
        <v>0</v>
      </c>
      <c r="AI1469" s="19">
        <f t="shared" si="91"/>
        <v>180</v>
      </c>
      <c r="AM1469" s="19">
        <f>IF(Abschlüsse[[#This Row],[Ergeb]]="ET","",SQRT(($AF1469-$AK1469)^2+($AG1469-$AL1469)^2))</f>
        <v>0</v>
      </c>
      <c r="AO1469" s="13"/>
      <c r="AP1469" s="13"/>
      <c r="AQ1469" s="19" t="str">
        <f t="shared" si="92"/>
        <v/>
      </c>
      <c r="AU1469" s="19" t="str">
        <f t="shared" si="93"/>
        <v/>
      </c>
    </row>
    <row r="1470" spans="3:47" ht="25.05" customHeight="1">
      <c r="C1470" s="17" t="str">
        <f>IF($A1470="","",IF(VLOOKUP($A1470,Spiele!$A$2:$D$16,3,FALSE)=$B1470,"H","G"))</f>
        <v/>
      </c>
      <c r="D1470" s="17" t="str">
        <f>IF($B1470="","",IF(VLOOKUP($A1470,Spiele!$A$2:$F$16,3,FALSE)=$B1470,VLOOKUP($A1470,Spiele!$A$2:$F$16,4,FALSE),VLOOKUP($A1470,Spiele!$A$2:$F$16,3,FALSE)))</f>
        <v/>
      </c>
      <c r="E1470" s="18">
        <f>IF(Abschlüsse[[#This Row],[Ergeb]]="ET",0,COUNTIFS($A$2:$A1470,$A1470,$B$2:$B1470,$B1470,$L$2:$L1470,"&lt;&gt;ET"))</f>
        <v>0</v>
      </c>
      <c r="F1470" s="11"/>
      <c r="G1470" s="12"/>
      <c r="H1470" s="18">
        <f>COUNTIFS('Rote Karten'!$A$2:$A$4,$A1470,'Rote Karten'!$D$2:$D$4,"&lt;&gt;"&amp;$B1470,'Rote Karten'!$B$2:$B$4,"&lt;"&amp;$F1470,'Rote Karten'!$C$2:$C$4,"&lt;="&amp;$G1470)-COUNTIFS('Rote Karten'!$A$2:$A$4,$A1470,'Rote Karten'!$D$2:$D$4,$B1470,'Rote Karten'!$B$2:$B$4,"&lt;"&amp;$F1470,'Rote Karten'!$C$2:$C$4,"&lt;="&amp;$G1470)</f>
        <v>0</v>
      </c>
      <c r="I1470" s="17" t="str">
        <f>IF(OR($L1470="Tor",$L1470="ET"),_xlfn.IFNA(IF(VLOOKUP($A1470,Spiele!$A$2:$C$16,3,FALSE)=$B1470,COUNTIFS($L$2:$L1470,"Tor",$B$2:$B1470,$B1470,$A$2:$A1470,$A1470)+COUNTIFS($L$2:$L1470,"ET",$B$2:$B1470,$B1470,$A$2:$A1470,$A1470)&amp;":"&amp;COUNTIFS($L$2:$L1470,"Tor",$B$2:$B1470,"&lt;&gt;"&amp;$B1470,$A$2:$A1470,$A1470)+COUNTIFS($L$2:$L1470,"ET",$B$2:$B1470,"&lt;&gt;"&amp;$B1470,$A$2:$A1470,$A1470),COUNTIFS($L$2:$L1470,"Tor",$B$2:$B1470,"&lt;&gt;"&amp;$B1470,$A$2:$A1470,$A1470)+COUNTIFS($L$2:$L1470,"ET",$B$2:$B1470,"&lt;&gt;"&amp;$B1470,$A$2:$A1470,$A1470)&amp;":"&amp;COUNTIFS($L$2:$L1470,"Tor",$B$2:$B1470,$B1470,$A$2:$A1470,$A1470)+COUNTIFS($L$2:$L1470,"ET",$B$2:$B1470,$B1470,$A$2:$A1470,$A1470)),""),"")</f>
        <v/>
      </c>
      <c r="J1470" s="18" t="str">
        <f>_xlfn.IFNA(IF(VLOOKUP($A1470,Spiele!$A$2:$D$16,3,FALSE)=$B1470,(COUNTIFS($L$1:$L1469,"Tor",$B$1:$B1469,$B1470,$A$1:$A1469,$A1470)+COUNTIFS($L$1:$L1469,"ET",$B$1:$B1469,$B1470,$A$1:$A1469,$A1470))-(COUNTIFS($L$1:$L1469,"Tor",$B$1:$B1469,"&lt;&gt;"&amp;$B1470,$A$1:$A1469,$A1470)+COUNTIFS($L$1:$L1469,"ET",$B$1:$B1469,"&lt;&gt;"&amp;$B1470,$A$1:$A1469,$A1470)),(COUNTIFS($L$1:$L1469,"Tor",$B$1:$B1469,$B1470,$A$1:$A1469,$A1470)+COUNTIFS($L$1:$L1469,"ET",$B$1:$B1469,$B1470,$A$1:$A1469,$A1470))-(COUNTIFS($L$1:$L1469,"Tor",$B$1:$B1469,"&lt;&gt;"&amp;$B1470,$A$1:$A1469,$A1470)+COUNTIFS($L$1:$L1469,"ET",$B$1:$B1469,"&lt;&gt;"&amp;$B1470,$A$1:$A1469,$A1470))),"")</f>
        <v/>
      </c>
      <c r="O1470" s="17"/>
      <c r="AC1470" s="14"/>
      <c r="AD1470" s="14"/>
      <c r="AE1470" s="18"/>
      <c r="AH1470" s="19">
        <f t="shared" si="90"/>
        <v>0</v>
      </c>
      <c r="AI1470" s="19">
        <f t="shared" si="91"/>
        <v>180</v>
      </c>
      <c r="AM1470" s="19">
        <f>IF(Abschlüsse[[#This Row],[Ergeb]]="ET","",SQRT(($AF1470-$AK1470)^2+($AG1470-$AL1470)^2))</f>
        <v>0</v>
      </c>
      <c r="AO1470" s="13"/>
      <c r="AP1470" s="13"/>
      <c r="AQ1470" s="19" t="str">
        <f t="shared" si="92"/>
        <v/>
      </c>
      <c r="AU1470" s="19" t="str">
        <f t="shared" si="93"/>
        <v/>
      </c>
    </row>
    <row r="1471" spans="3:47" ht="25.05" customHeight="1">
      <c r="C1471" s="17" t="str">
        <f>IF($A1471="","",IF(VLOOKUP($A1471,Spiele!$A$2:$D$16,3,FALSE)=$B1471,"H","G"))</f>
        <v/>
      </c>
      <c r="D1471" s="17" t="str">
        <f>IF($B1471="","",IF(VLOOKUP($A1471,Spiele!$A$2:$F$16,3,FALSE)=$B1471,VLOOKUP($A1471,Spiele!$A$2:$F$16,4,FALSE),VLOOKUP($A1471,Spiele!$A$2:$F$16,3,FALSE)))</f>
        <v/>
      </c>
      <c r="E1471" s="18">
        <f>IF(Abschlüsse[[#This Row],[Ergeb]]="ET",0,COUNTIFS($A$2:$A1471,$A1471,$B$2:$B1471,$B1471,$L$2:$L1471,"&lt;&gt;ET"))</f>
        <v>0</v>
      </c>
      <c r="F1471" s="11"/>
      <c r="G1471" s="12"/>
      <c r="H1471" s="18">
        <f>COUNTIFS('Rote Karten'!$A$2:$A$4,$A1471,'Rote Karten'!$D$2:$D$4,"&lt;&gt;"&amp;$B1471,'Rote Karten'!$B$2:$B$4,"&lt;"&amp;$F1471,'Rote Karten'!$C$2:$C$4,"&lt;="&amp;$G1471)-COUNTIFS('Rote Karten'!$A$2:$A$4,$A1471,'Rote Karten'!$D$2:$D$4,$B1471,'Rote Karten'!$B$2:$B$4,"&lt;"&amp;$F1471,'Rote Karten'!$C$2:$C$4,"&lt;="&amp;$G1471)</f>
        <v>0</v>
      </c>
      <c r="I1471" s="17" t="str">
        <f>IF(OR($L1471="Tor",$L1471="ET"),_xlfn.IFNA(IF(VLOOKUP($A1471,Spiele!$A$2:$C$16,3,FALSE)=$B1471,COUNTIFS($L$2:$L1471,"Tor",$B$2:$B1471,$B1471,$A$2:$A1471,$A1471)+COUNTIFS($L$2:$L1471,"ET",$B$2:$B1471,$B1471,$A$2:$A1471,$A1471)&amp;":"&amp;COUNTIFS($L$2:$L1471,"Tor",$B$2:$B1471,"&lt;&gt;"&amp;$B1471,$A$2:$A1471,$A1471)+COUNTIFS($L$2:$L1471,"ET",$B$2:$B1471,"&lt;&gt;"&amp;$B1471,$A$2:$A1471,$A1471),COUNTIFS($L$2:$L1471,"Tor",$B$2:$B1471,"&lt;&gt;"&amp;$B1471,$A$2:$A1471,$A1471)+COUNTIFS($L$2:$L1471,"ET",$B$2:$B1471,"&lt;&gt;"&amp;$B1471,$A$2:$A1471,$A1471)&amp;":"&amp;COUNTIFS($L$2:$L1471,"Tor",$B$2:$B1471,$B1471,$A$2:$A1471,$A1471)+COUNTIFS($L$2:$L1471,"ET",$B$2:$B1471,$B1471,$A$2:$A1471,$A1471)),""),"")</f>
        <v/>
      </c>
      <c r="J1471" s="18" t="str">
        <f>_xlfn.IFNA(IF(VLOOKUP($A1471,Spiele!$A$2:$D$16,3,FALSE)=$B1471,(COUNTIFS($L$1:$L1470,"Tor",$B$1:$B1470,$B1471,$A$1:$A1470,$A1471)+COUNTIFS($L$1:$L1470,"ET",$B$1:$B1470,$B1471,$A$1:$A1470,$A1471))-(COUNTIFS($L$1:$L1470,"Tor",$B$1:$B1470,"&lt;&gt;"&amp;$B1471,$A$1:$A1470,$A1471)+COUNTIFS($L$1:$L1470,"ET",$B$1:$B1470,"&lt;&gt;"&amp;$B1471,$A$1:$A1470,$A1471)),(COUNTIFS($L$1:$L1470,"Tor",$B$1:$B1470,$B1471,$A$1:$A1470,$A1471)+COUNTIFS($L$1:$L1470,"ET",$B$1:$B1470,$B1471,$A$1:$A1470,$A1471))-(COUNTIFS($L$1:$L1470,"Tor",$B$1:$B1470,"&lt;&gt;"&amp;$B1471,$A$1:$A1470,$A1471)+COUNTIFS($L$1:$L1470,"ET",$B$1:$B1470,"&lt;&gt;"&amp;$B1471,$A$1:$A1470,$A1471))),"")</f>
        <v/>
      </c>
      <c r="O1471" s="17"/>
      <c r="AC1471" s="14"/>
      <c r="AD1471" s="14"/>
      <c r="AE1471" s="18"/>
      <c r="AH1471" s="19">
        <f t="shared" si="90"/>
        <v>0</v>
      </c>
      <c r="AI1471" s="19">
        <f t="shared" si="91"/>
        <v>180</v>
      </c>
      <c r="AM1471" s="19">
        <f>IF(Abschlüsse[[#This Row],[Ergeb]]="ET","",SQRT(($AF1471-$AK1471)^2+($AG1471-$AL1471)^2))</f>
        <v>0</v>
      </c>
      <c r="AO1471" s="13"/>
      <c r="AP1471" s="13"/>
      <c r="AQ1471" s="19" t="str">
        <f t="shared" si="92"/>
        <v/>
      </c>
      <c r="AU1471" s="19" t="str">
        <f t="shared" si="93"/>
        <v/>
      </c>
    </row>
    <row r="1472" spans="3:47" ht="25.05" customHeight="1">
      <c r="C1472" s="17" t="str">
        <f>IF($A1472="","",IF(VLOOKUP($A1472,Spiele!$A$2:$D$16,3,FALSE)=$B1472,"H","G"))</f>
        <v/>
      </c>
      <c r="D1472" s="17" t="str">
        <f>IF($B1472="","",IF(VLOOKUP($A1472,Spiele!$A$2:$F$16,3,FALSE)=$B1472,VLOOKUP($A1472,Spiele!$A$2:$F$16,4,FALSE),VLOOKUP($A1472,Spiele!$A$2:$F$16,3,FALSE)))</f>
        <v/>
      </c>
      <c r="E1472" s="18">
        <f>IF(Abschlüsse[[#This Row],[Ergeb]]="ET",0,COUNTIFS($A$2:$A1472,$A1472,$B$2:$B1472,$B1472,$L$2:$L1472,"&lt;&gt;ET"))</f>
        <v>0</v>
      </c>
      <c r="F1472" s="11"/>
      <c r="G1472" s="12"/>
      <c r="H1472" s="18">
        <f>COUNTIFS('Rote Karten'!$A$2:$A$4,$A1472,'Rote Karten'!$D$2:$D$4,"&lt;&gt;"&amp;$B1472,'Rote Karten'!$B$2:$B$4,"&lt;"&amp;$F1472,'Rote Karten'!$C$2:$C$4,"&lt;="&amp;$G1472)-COUNTIFS('Rote Karten'!$A$2:$A$4,$A1472,'Rote Karten'!$D$2:$D$4,$B1472,'Rote Karten'!$B$2:$B$4,"&lt;"&amp;$F1472,'Rote Karten'!$C$2:$C$4,"&lt;="&amp;$G1472)</f>
        <v>0</v>
      </c>
      <c r="I1472" s="17" t="str">
        <f>IF(OR($L1472="Tor",$L1472="ET"),_xlfn.IFNA(IF(VLOOKUP($A1472,Spiele!$A$2:$C$16,3,FALSE)=$B1472,COUNTIFS($L$2:$L1472,"Tor",$B$2:$B1472,$B1472,$A$2:$A1472,$A1472)+COUNTIFS($L$2:$L1472,"ET",$B$2:$B1472,$B1472,$A$2:$A1472,$A1472)&amp;":"&amp;COUNTIFS($L$2:$L1472,"Tor",$B$2:$B1472,"&lt;&gt;"&amp;$B1472,$A$2:$A1472,$A1472)+COUNTIFS($L$2:$L1472,"ET",$B$2:$B1472,"&lt;&gt;"&amp;$B1472,$A$2:$A1472,$A1472),COUNTIFS($L$2:$L1472,"Tor",$B$2:$B1472,"&lt;&gt;"&amp;$B1472,$A$2:$A1472,$A1472)+COUNTIFS($L$2:$L1472,"ET",$B$2:$B1472,"&lt;&gt;"&amp;$B1472,$A$2:$A1472,$A1472)&amp;":"&amp;COUNTIFS($L$2:$L1472,"Tor",$B$2:$B1472,$B1472,$A$2:$A1472,$A1472)+COUNTIFS($L$2:$L1472,"ET",$B$2:$B1472,$B1472,$A$2:$A1472,$A1472)),""),"")</f>
        <v/>
      </c>
      <c r="J1472" s="18" t="str">
        <f>_xlfn.IFNA(IF(VLOOKUP($A1472,Spiele!$A$2:$D$16,3,FALSE)=$B1472,(COUNTIFS($L$1:$L1471,"Tor",$B$1:$B1471,$B1472,$A$1:$A1471,$A1472)+COUNTIFS($L$1:$L1471,"ET",$B$1:$B1471,$B1472,$A$1:$A1471,$A1472))-(COUNTIFS($L$1:$L1471,"Tor",$B$1:$B1471,"&lt;&gt;"&amp;$B1472,$A$1:$A1471,$A1472)+COUNTIFS($L$1:$L1471,"ET",$B$1:$B1471,"&lt;&gt;"&amp;$B1472,$A$1:$A1471,$A1472)),(COUNTIFS($L$1:$L1471,"Tor",$B$1:$B1471,$B1472,$A$1:$A1471,$A1472)+COUNTIFS($L$1:$L1471,"ET",$B$1:$B1471,$B1472,$A$1:$A1471,$A1472))-(COUNTIFS($L$1:$L1471,"Tor",$B$1:$B1471,"&lt;&gt;"&amp;$B1472,$A$1:$A1471,$A1472)+COUNTIFS($L$1:$L1471,"ET",$B$1:$B1471,"&lt;&gt;"&amp;$B1472,$A$1:$A1471,$A1472))),"")</f>
        <v/>
      </c>
      <c r="O1472" s="17"/>
      <c r="AC1472" s="14"/>
      <c r="AD1472" s="14"/>
      <c r="AE1472" s="18"/>
      <c r="AH1472" s="19">
        <f t="shared" si="90"/>
        <v>0</v>
      </c>
      <c r="AI1472" s="19">
        <f t="shared" si="91"/>
        <v>180</v>
      </c>
      <c r="AM1472" s="19">
        <f>IF(Abschlüsse[[#This Row],[Ergeb]]="ET","",SQRT(($AF1472-$AK1472)^2+($AG1472-$AL1472)^2))</f>
        <v>0</v>
      </c>
      <c r="AO1472" s="13"/>
      <c r="AP1472" s="13"/>
      <c r="AQ1472" s="19" t="str">
        <f t="shared" si="92"/>
        <v/>
      </c>
      <c r="AU1472" s="19" t="str">
        <f t="shared" si="93"/>
        <v/>
      </c>
    </row>
    <row r="1473" spans="3:47" ht="25.05" customHeight="1">
      <c r="C1473" s="17" t="str">
        <f>IF($A1473="","",IF(VLOOKUP($A1473,Spiele!$A$2:$D$16,3,FALSE)=$B1473,"H","G"))</f>
        <v/>
      </c>
      <c r="D1473" s="17" t="str">
        <f>IF($B1473="","",IF(VLOOKUP($A1473,Spiele!$A$2:$F$16,3,FALSE)=$B1473,VLOOKUP($A1473,Spiele!$A$2:$F$16,4,FALSE),VLOOKUP($A1473,Spiele!$A$2:$F$16,3,FALSE)))</f>
        <v/>
      </c>
      <c r="E1473" s="18">
        <f>IF(Abschlüsse[[#This Row],[Ergeb]]="ET",0,COUNTIFS($A$2:$A1473,$A1473,$B$2:$B1473,$B1473,$L$2:$L1473,"&lt;&gt;ET"))</f>
        <v>0</v>
      </c>
      <c r="F1473" s="11"/>
      <c r="G1473" s="12"/>
      <c r="H1473" s="18">
        <f>COUNTIFS('Rote Karten'!$A$2:$A$4,$A1473,'Rote Karten'!$D$2:$D$4,"&lt;&gt;"&amp;$B1473,'Rote Karten'!$B$2:$B$4,"&lt;"&amp;$F1473,'Rote Karten'!$C$2:$C$4,"&lt;="&amp;$G1473)-COUNTIFS('Rote Karten'!$A$2:$A$4,$A1473,'Rote Karten'!$D$2:$D$4,$B1473,'Rote Karten'!$B$2:$B$4,"&lt;"&amp;$F1473,'Rote Karten'!$C$2:$C$4,"&lt;="&amp;$G1473)</f>
        <v>0</v>
      </c>
      <c r="I1473" s="17" t="str">
        <f>IF(OR($L1473="Tor",$L1473="ET"),_xlfn.IFNA(IF(VLOOKUP($A1473,Spiele!$A$2:$C$16,3,FALSE)=$B1473,COUNTIFS($L$2:$L1473,"Tor",$B$2:$B1473,$B1473,$A$2:$A1473,$A1473)+COUNTIFS($L$2:$L1473,"ET",$B$2:$B1473,$B1473,$A$2:$A1473,$A1473)&amp;":"&amp;COUNTIFS($L$2:$L1473,"Tor",$B$2:$B1473,"&lt;&gt;"&amp;$B1473,$A$2:$A1473,$A1473)+COUNTIFS($L$2:$L1473,"ET",$B$2:$B1473,"&lt;&gt;"&amp;$B1473,$A$2:$A1473,$A1473),COUNTIFS($L$2:$L1473,"Tor",$B$2:$B1473,"&lt;&gt;"&amp;$B1473,$A$2:$A1473,$A1473)+COUNTIFS($L$2:$L1473,"ET",$B$2:$B1473,"&lt;&gt;"&amp;$B1473,$A$2:$A1473,$A1473)&amp;":"&amp;COUNTIFS($L$2:$L1473,"Tor",$B$2:$B1473,$B1473,$A$2:$A1473,$A1473)+COUNTIFS($L$2:$L1473,"ET",$B$2:$B1473,$B1473,$A$2:$A1473,$A1473)),""),"")</f>
        <v/>
      </c>
      <c r="J1473" s="18" t="str">
        <f>_xlfn.IFNA(IF(VLOOKUP($A1473,Spiele!$A$2:$D$16,3,FALSE)=$B1473,(COUNTIFS($L$1:$L1472,"Tor",$B$1:$B1472,$B1473,$A$1:$A1472,$A1473)+COUNTIFS($L$1:$L1472,"ET",$B$1:$B1472,$B1473,$A$1:$A1472,$A1473))-(COUNTIFS($L$1:$L1472,"Tor",$B$1:$B1472,"&lt;&gt;"&amp;$B1473,$A$1:$A1472,$A1473)+COUNTIFS($L$1:$L1472,"ET",$B$1:$B1472,"&lt;&gt;"&amp;$B1473,$A$1:$A1472,$A1473)),(COUNTIFS($L$1:$L1472,"Tor",$B$1:$B1472,$B1473,$A$1:$A1472,$A1473)+COUNTIFS($L$1:$L1472,"ET",$B$1:$B1472,$B1473,$A$1:$A1472,$A1473))-(COUNTIFS($L$1:$L1472,"Tor",$B$1:$B1472,"&lt;&gt;"&amp;$B1473,$A$1:$A1472,$A1473)+COUNTIFS($L$1:$L1472,"ET",$B$1:$B1472,"&lt;&gt;"&amp;$B1473,$A$1:$A1472,$A1473))),"")</f>
        <v/>
      </c>
      <c r="O1473" s="17"/>
      <c r="AC1473" s="14"/>
      <c r="AD1473" s="14"/>
      <c r="AE1473" s="18"/>
      <c r="AH1473" s="19">
        <f t="shared" si="90"/>
        <v>0</v>
      </c>
      <c r="AI1473" s="19">
        <f t="shared" si="91"/>
        <v>180</v>
      </c>
      <c r="AM1473" s="19">
        <f>IF(Abschlüsse[[#This Row],[Ergeb]]="ET","",SQRT(($AF1473-$AK1473)^2+($AG1473-$AL1473)^2))</f>
        <v>0</v>
      </c>
      <c r="AO1473" s="13"/>
      <c r="AP1473" s="13"/>
      <c r="AQ1473" s="19" t="str">
        <f t="shared" si="92"/>
        <v/>
      </c>
      <c r="AU1473" s="19" t="str">
        <f t="shared" si="93"/>
        <v/>
      </c>
    </row>
    <row r="1474" spans="3:47" ht="25.05" customHeight="1">
      <c r="C1474" s="17" t="str">
        <f>IF($A1474="","",IF(VLOOKUP($A1474,Spiele!$A$2:$D$16,3,FALSE)=$B1474,"H","G"))</f>
        <v/>
      </c>
      <c r="D1474" s="17" t="str">
        <f>IF($B1474="","",IF(VLOOKUP($A1474,Spiele!$A$2:$F$16,3,FALSE)=$B1474,VLOOKUP($A1474,Spiele!$A$2:$F$16,4,FALSE),VLOOKUP($A1474,Spiele!$A$2:$F$16,3,FALSE)))</f>
        <v/>
      </c>
      <c r="E1474" s="18">
        <f>IF(Abschlüsse[[#This Row],[Ergeb]]="ET",0,COUNTIFS($A$2:$A1474,$A1474,$B$2:$B1474,$B1474,$L$2:$L1474,"&lt;&gt;ET"))</f>
        <v>0</v>
      </c>
      <c r="F1474" s="11"/>
      <c r="G1474" s="12"/>
      <c r="H1474" s="18">
        <f>COUNTIFS('Rote Karten'!$A$2:$A$4,$A1474,'Rote Karten'!$D$2:$D$4,"&lt;&gt;"&amp;$B1474,'Rote Karten'!$B$2:$B$4,"&lt;"&amp;$F1474,'Rote Karten'!$C$2:$C$4,"&lt;="&amp;$G1474)-COUNTIFS('Rote Karten'!$A$2:$A$4,$A1474,'Rote Karten'!$D$2:$D$4,$B1474,'Rote Karten'!$B$2:$B$4,"&lt;"&amp;$F1474,'Rote Karten'!$C$2:$C$4,"&lt;="&amp;$G1474)</f>
        <v>0</v>
      </c>
      <c r="I1474" s="17" t="str">
        <f>IF(OR($L1474="Tor",$L1474="ET"),_xlfn.IFNA(IF(VLOOKUP($A1474,Spiele!$A$2:$C$16,3,FALSE)=$B1474,COUNTIFS($L$2:$L1474,"Tor",$B$2:$B1474,$B1474,$A$2:$A1474,$A1474)+COUNTIFS($L$2:$L1474,"ET",$B$2:$B1474,$B1474,$A$2:$A1474,$A1474)&amp;":"&amp;COUNTIFS($L$2:$L1474,"Tor",$B$2:$B1474,"&lt;&gt;"&amp;$B1474,$A$2:$A1474,$A1474)+COUNTIFS($L$2:$L1474,"ET",$B$2:$B1474,"&lt;&gt;"&amp;$B1474,$A$2:$A1474,$A1474),COUNTIFS($L$2:$L1474,"Tor",$B$2:$B1474,"&lt;&gt;"&amp;$B1474,$A$2:$A1474,$A1474)+COUNTIFS($L$2:$L1474,"ET",$B$2:$B1474,"&lt;&gt;"&amp;$B1474,$A$2:$A1474,$A1474)&amp;":"&amp;COUNTIFS($L$2:$L1474,"Tor",$B$2:$B1474,$B1474,$A$2:$A1474,$A1474)+COUNTIFS($L$2:$L1474,"ET",$B$2:$B1474,$B1474,$A$2:$A1474,$A1474)),""),"")</f>
        <v/>
      </c>
      <c r="J1474" s="18" t="str">
        <f>_xlfn.IFNA(IF(VLOOKUP($A1474,Spiele!$A$2:$D$16,3,FALSE)=$B1474,(COUNTIFS($L$1:$L1473,"Tor",$B$1:$B1473,$B1474,$A$1:$A1473,$A1474)+COUNTIFS($L$1:$L1473,"ET",$B$1:$B1473,$B1474,$A$1:$A1473,$A1474))-(COUNTIFS($L$1:$L1473,"Tor",$B$1:$B1473,"&lt;&gt;"&amp;$B1474,$A$1:$A1473,$A1474)+COUNTIFS($L$1:$L1473,"ET",$B$1:$B1473,"&lt;&gt;"&amp;$B1474,$A$1:$A1473,$A1474)),(COUNTIFS($L$1:$L1473,"Tor",$B$1:$B1473,$B1474,$A$1:$A1473,$A1474)+COUNTIFS($L$1:$L1473,"ET",$B$1:$B1473,$B1474,$A$1:$A1473,$A1474))-(COUNTIFS($L$1:$L1473,"Tor",$B$1:$B1473,"&lt;&gt;"&amp;$B1474,$A$1:$A1473,$A1474)+COUNTIFS($L$1:$L1473,"ET",$B$1:$B1473,"&lt;&gt;"&amp;$B1474,$A$1:$A1473,$A1474))),"")</f>
        <v/>
      </c>
      <c r="O1474" s="17"/>
      <c r="AC1474" s="14"/>
      <c r="AD1474" s="14"/>
      <c r="AE1474" s="18"/>
      <c r="AH1474" s="19">
        <f t="shared" si="90"/>
        <v>0</v>
      </c>
      <c r="AI1474" s="19">
        <f t="shared" si="91"/>
        <v>180</v>
      </c>
      <c r="AM1474" s="19">
        <f>IF(Abschlüsse[[#This Row],[Ergeb]]="ET","",SQRT(($AF1474-$AK1474)^2+($AG1474-$AL1474)^2))</f>
        <v>0</v>
      </c>
      <c r="AO1474" s="13"/>
      <c r="AP1474" s="13"/>
      <c r="AQ1474" s="19" t="str">
        <f t="shared" si="92"/>
        <v/>
      </c>
      <c r="AU1474" s="19" t="str">
        <f t="shared" si="93"/>
        <v/>
      </c>
    </row>
    <row r="1475" spans="3:47" ht="25.05" customHeight="1">
      <c r="C1475" s="17" t="str">
        <f>IF($A1475="","",IF(VLOOKUP($A1475,Spiele!$A$2:$D$16,3,FALSE)=$B1475,"H","G"))</f>
        <v/>
      </c>
      <c r="D1475" s="17" t="str">
        <f>IF($B1475="","",IF(VLOOKUP($A1475,Spiele!$A$2:$F$16,3,FALSE)=$B1475,VLOOKUP($A1475,Spiele!$A$2:$F$16,4,FALSE),VLOOKUP($A1475,Spiele!$A$2:$F$16,3,FALSE)))</f>
        <v/>
      </c>
      <c r="E1475" s="18">
        <f>IF(Abschlüsse[[#This Row],[Ergeb]]="ET",0,COUNTIFS($A$2:$A1475,$A1475,$B$2:$B1475,$B1475,$L$2:$L1475,"&lt;&gt;ET"))</f>
        <v>0</v>
      </c>
      <c r="F1475" s="11"/>
      <c r="G1475" s="12"/>
      <c r="H1475" s="18">
        <f>COUNTIFS('Rote Karten'!$A$2:$A$4,$A1475,'Rote Karten'!$D$2:$D$4,"&lt;&gt;"&amp;$B1475,'Rote Karten'!$B$2:$B$4,"&lt;"&amp;$F1475,'Rote Karten'!$C$2:$C$4,"&lt;="&amp;$G1475)-COUNTIFS('Rote Karten'!$A$2:$A$4,$A1475,'Rote Karten'!$D$2:$D$4,$B1475,'Rote Karten'!$B$2:$B$4,"&lt;"&amp;$F1475,'Rote Karten'!$C$2:$C$4,"&lt;="&amp;$G1475)</f>
        <v>0</v>
      </c>
      <c r="I1475" s="17" t="str">
        <f>IF(OR($L1475="Tor",$L1475="ET"),_xlfn.IFNA(IF(VLOOKUP($A1475,Spiele!$A$2:$C$16,3,FALSE)=$B1475,COUNTIFS($L$2:$L1475,"Tor",$B$2:$B1475,$B1475,$A$2:$A1475,$A1475)+COUNTIFS($L$2:$L1475,"ET",$B$2:$B1475,$B1475,$A$2:$A1475,$A1475)&amp;":"&amp;COUNTIFS($L$2:$L1475,"Tor",$B$2:$B1475,"&lt;&gt;"&amp;$B1475,$A$2:$A1475,$A1475)+COUNTIFS($L$2:$L1475,"ET",$B$2:$B1475,"&lt;&gt;"&amp;$B1475,$A$2:$A1475,$A1475),COUNTIFS($L$2:$L1475,"Tor",$B$2:$B1475,"&lt;&gt;"&amp;$B1475,$A$2:$A1475,$A1475)+COUNTIFS($L$2:$L1475,"ET",$B$2:$B1475,"&lt;&gt;"&amp;$B1475,$A$2:$A1475,$A1475)&amp;":"&amp;COUNTIFS($L$2:$L1475,"Tor",$B$2:$B1475,$B1475,$A$2:$A1475,$A1475)+COUNTIFS($L$2:$L1475,"ET",$B$2:$B1475,$B1475,$A$2:$A1475,$A1475)),""),"")</f>
        <v/>
      </c>
      <c r="J1475" s="18" t="str">
        <f>_xlfn.IFNA(IF(VLOOKUP($A1475,Spiele!$A$2:$D$16,3,FALSE)=$B1475,(COUNTIFS($L$1:$L1474,"Tor",$B$1:$B1474,$B1475,$A$1:$A1474,$A1475)+COUNTIFS($L$1:$L1474,"ET",$B$1:$B1474,$B1475,$A$1:$A1474,$A1475))-(COUNTIFS($L$1:$L1474,"Tor",$B$1:$B1474,"&lt;&gt;"&amp;$B1475,$A$1:$A1474,$A1475)+COUNTIFS($L$1:$L1474,"ET",$B$1:$B1474,"&lt;&gt;"&amp;$B1475,$A$1:$A1474,$A1475)),(COUNTIFS($L$1:$L1474,"Tor",$B$1:$B1474,$B1475,$A$1:$A1474,$A1475)+COUNTIFS($L$1:$L1474,"ET",$B$1:$B1474,$B1475,$A$1:$A1474,$A1475))-(COUNTIFS($L$1:$L1474,"Tor",$B$1:$B1474,"&lt;&gt;"&amp;$B1475,$A$1:$A1474,$A1475)+COUNTIFS($L$1:$L1474,"ET",$B$1:$B1474,"&lt;&gt;"&amp;$B1475,$A$1:$A1474,$A1475))),"")</f>
        <v/>
      </c>
      <c r="O1475" s="17"/>
      <c r="AC1475" s="14"/>
      <c r="AD1475" s="14"/>
      <c r="AE1475" s="18"/>
      <c r="AH1475" s="19">
        <f t="shared" ref="AH1475:AH1538" si="94">IF($L1475="ET","",IF($AF1475&gt;3.66,SQRT($AG1475^2+($AF1475-(7.32/2))^2),IF($AF1475&lt;-3.66,SQRT($AG1475^2+($AF1475+(7.32/2))^2),$AG1475)))</f>
        <v>0</v>
      </c>
      <c r="AI1475" s="19">
        <f t="shared" ref="AI1475:AI1538" si="95">IF($L1475="ET","",IF(DEGREES(ATAN((7.32*$AG1475)/($AG1475^2+$AF1475^2-(7.32/2)^2)))&lt;=0,180+DEGREES(ATAN((7.32*$AG1475)/($AG1475^2+$AF1475^2-(7.32/2)^2))),DEGREES(ATAN((7.32*$AG1475)/($AG1475^2+$AF1475^2-(7.32/2)^2)))))</f>
        <v>180</v>
      </c>
      <c r="AM1475" s="19">
        <f>IF(Abschlüsse[[#This Row],[Ergeb]]="ET","",SQRT(($AF1475-$AK1475)^2+($AG1475-$AL1475)^2))</f>
        <v>0</v>
      </c>
      <c r="AO1475" s="13"/>
      <c r="AP1475" s="13"/>
      <c r="AQ1475" s="19" t="str">
        <f t="shared" si="92"/>
        <v/>
      </c>
      <c r="AU1475" s="19" t="str">
        <f t="shared" si="93"/>
        <v/>
      </c>
    </row>
    <row r="1476" spans="3:47" ht="25.05" customHeight="1">
      <c r="C1476" s="17" t="str">
        <f>IF($A1476="","",IF(VLOOKUP($A1476,Spiele!$A$2:$D$16,3,FALSE)=$B1476,"H","G"))</f>
        <v/>
      </c>
      <c r="D1476" s="17" t="str">
        <f>IF($B1476="","",IF(VLOOKUP($A1476,Spiele!$A$2:$F$16,3,FALSE)=$B1476,VLOOKUP($A1476,Spiele!$A$2:$F$16,4,FALSE),VLOOKUP($A1476,Spiele!$A$2:$F$16,3,FALSE)))</f>
        <v/>
      </c>
      <c r="E1476" s="18">
        <f>IF(Abschlüsse[[#This Row],[Ergeb]]="ET",0,COUNTIFS($A$2:$A1476,$A1476,$B$2:$B1476,$B1476,$L$2:$L1476,"&lt;&gt;ET"))</f>
        <v>0</v>
      </c>
      <c r="F1476" s="11"/>
      <c r="G1476" s="12"/>
      <c r="H1476" s="18">
        <f>COUNTIFS('Rote Karten'!$A$2:$A$4,$A1476,'Rote Karten'!$D$2:$D$4,"&lt;&gt;"&amp;$B1476,'Rote Karten'!$B$2:$B$4,"&lt;"&amp;$F1476,'Rote Karten'!$C$2:$C$4,"&lt;="&amp;$G1476)-COUNTIFS('Rote Karten'!$A$2:$A$4,$A1476,'Rote Karten'!$D$2:$D$4,$B1476,'Rote Karten'!$B$2:$B$4,"&lt;"&amp;$F1476,'Rote Karten'!$C$2:$C$4,"&lt;="&amp;$G1476)</f>
        <v>0</v>
      </c>
      <c r="I1476" s="17" t="str">
        <f>IF(OR($L1476="Tor",$L1476="ET"),_xlfn.IFNA(IF(VLOOKUP($A1476,Spiele!$A$2:$C$16,3,FALSE)=$B1476,COUNTIFS($L$2:$L1476,"Tor",$B$2:$B1476,$B1476,$A$2:$A1476,$A1476)+COUNTIFS($L$2:$L1476,"ET",$B$2:$B1476,$B1476,$A$2:$A1476,$A1476)&amp;":"&amp;COUNTIFS($L$2:$L1476,"Tor",$B$2:$B1476,"&lt;&gt;"&amp;$B1476,$A$2:$A1476,$A1476)+COUNTIFS($L$2:$L1476,"ET",$B$2:$B1476,"&lt;&gt;"&amp;$B1476,$A$2:$A1476,$A1476),COUNTIFS($L$2:$L1476,"Tor",$B$2:$B1476,"&lt;&gt;"&amp;$B1476,$A$2:$A1476,$A1476)+COUNTIFS($L$2:$L1476,"ET",$B$2:$B1476,"&lt;&gt;"&amp;$B1476,$A$2:$A1476,$A1476)&amp;":"&amp;COUNTIFS($L$2:$L1476,"Tor",$B$2:$B1476,$B1476,$A$2:$A1476,$A1476)+COUNTIFS($L$2:$L1476,"ET",$B$2:$B1476,$B1476,$A$2:$A1476,$A1476)),""),"")</f>
        <v/>
      </c>
      <c r="J1476" s="18" t="str">
        <f>_xlfn.IFNA(IF(VLOOKUP($A1476,Spiele!$A$2:$D$16,3,FALSE)=$B1476,(COUNTIFS($L$1:$L1475,"Tor",$B$1:$B1475,$B1476,$A$1:$A1475,$A1476)+COUNTIFS($L$1:$L1475,"ET",$B$1:$B1475,$B1476,$A$1:$A1475,$A1476))-(COUNTIFS($L$1:$L1475,"Tor",$B$1:$B1475,"&lt;&gt;"&amp;$B1476,$A$1:$A1475,$A1476)+COUNTIFS($L$1:$L1475,"ET",$B$1:$B1475,"&lt;&gt;"&amp;$B1476,$A$1:$A1475,$A1476)),(COUNTIFS($L$1:$L1475,"Tor",$B$1:$B1475,$B1476,$A$1:$A1475,$A1476)+COUNTIFS($L$1:$L1475,"ET",$B$1:$B1475,$B1476,$A$1:$A1475,$A1476))-(COUNTIFS($L$1:$L1475,"Tor",$B$1:$B1475,"&lt;&gt;"&amp;$B1476,$A$1:$A1475,$A1476)+COUNTIFS($L$1:$L1475,"ET",$B$1:$B1475,"&lt;&gt;"&amp;$B1476,$A$1:$A1475,$A1476))),"")</f>
        <v/>
      </c>
      <c r="O1476" s="17"/>
      <c r="AC1476" s="14"/>
      <c r="AD1476" s="14"/>
      <c r="AE1476" s="18"/>
      <c r="AH1476" s="19">
        <f t="shared" si="94"/>
        <v>0</v>
      </c>
      <c r="AI1476" s="19">
        <f t="shared" si="95"/>
        <v>180</v>
      </c>
      <c r="AM1476" s="19">
        <f>IF(Abschlüsse[[#This Row],[Ergeb]]="ET","",SQRT(($AF1476-$AK1476)^2+($AG1476-$AL1476)^2))</f>
        <v>0</v>
      </c>
      <c r="AO1476" s="13"/>
      <c r="AP1476" s="13"/>
      <c r="AQ1476" s="19" t="str">
        <f t="shared" si="92"/>
        <v/>
      </c>
      <c r="AU1476" s="19" t="str">
        <f t="shared" si="93"/>
        <v/>
      </c>
    </row>
    <row r="1477" spans="3:47" ht="25.05" customHeight="1">
      <c r="C1477" s="17" t="str">
        <f>IF($A1477="","",IF(VLOOKUP($A1477,Spiele!$A$2:$D$16,3,FALSE)=$B1477,"H","G"))</f>
        <v/>
      </c>
      <c r="D1477" s="17" t="str">
        <f>IF($B1477="","",IF(VLOOKUP($A1477,Spiele!$A$2:$F$16,3,FALSE)=$B1477,VLOOKUP($A1477,Spiele!$A$2:$F$16,4,FALSE),VLOOKUP($A1477,Spiele!$A$2:$F$16,3,FALSE)))</f>
        <v/>
      </c>
      <c r="E1477" s="18">
        <f>IF(Abschlüsse[[#This Row],[Ergeb]]="ET",0,COUNTIFS($A$2:$A1477,$A1477,$B$2:$B1477,$B1477,$L$2:$L1477,"&lt;&gt;ET"))</f>
        <v>0</v>
      </c>
      <c r="F1477" s="11"/>
      <c r="G1477" s="12"/>
      <c r="H1477" s="18">
        <f>COUNTIFS('Rote Karten'!$A$2:$A$4,$A1477,'Rote Karten'!$D$2:$D$4,"&lt;&gt;"&amp;$B1477,'Rote Karten'!$B$2:$B$4,"&lt;"&amp;$F1477,'Rote Karten'!$C$2:$C$4,"&lt;="&amp;$G1477)-COUNTIFS('Rote Karten'!$A$2:$A$4,$A1477,'Rote Karten'!$D$2:$D$4,$B1477,'Rote Karten'!$B$2:$B$4,"&lt;"&amp;$F1477,'Rote Karten'!$C$2:$C$4,"&lt;="&amp;$G1477)</f>
        <v>0</v>
      </c>
      <c r="I1477" s="17" t="str">
        <f>IF(OR($L1477="Tor",$L1477="ET"),_xlfn.IFNA(IF(VLOOKUP($A1477,Spiele!$A$2:$C$16,3,FALSE)=$B1477,COUNTIFS($L$2:$L1477,"Tor",$B$2:$B1477,$B1477,$A$2:$A1477,$A1477)+COUNTIFS($L$2:$L1477,"ET",$B$2:$B1477,$B1477,$A$2:$A1477,$A1477)&amp;":"&amp;COUNTIFS($L$2:$L1477,"Tor",$B$2:$B1477,"&lt;&gt;"&amp;$B1477,$A$2:$A1477,$A1477)+COUNTIFS($L$2:$L1477,"ET",$B$2:$B1477,"&lt;&gt;"&amp;$B1477,$A$2:$A1477,$A1477),COUNTIFS($L$2:$L1477,"Tor",$B$2:$B1477,"&lt;&gt;"&amp;$B1477,$A$2:$A1477,$A1477)+COUNTIFS($L$2:$L1477,"ET",$B$2:$B1477,"&lt;&gt;"&amp;$B1477,$A$2:$A1477,$A1477)&amp;":"&amp;COUNTIFS($L$2:$L1477,"Tor",$B$2:$B1477,$B1477,$A$2:$A1477,$A1477)+COUNTIFS($L$2:$L1477,"ET",$B$2:$B1477,$B1477,$A$2:$A1477,$A1477)),""),"")</f>
        <v/>
      </c>
      <c r="J1477" s="18" t="str">
        <f>_xlfn.IFNA(IF(VLOOKUP($A1477,Spiele!$A$2:$D$16,3,FALSE)=$B1477,(COUNTIFS($L$1:$L1476,"Tor",$B$1:$B1476,$B1477,$A$1:$A1476,$A1477)+COUNTIFS($L$1:$L1476,"ET",$B$1:$B1476,$B1477,$A$1:$A1476,$A1477))-(COUNTIFS($L$1:$L1476,"Tor",$B$1:$B1476,"&lt;&gt;"&amp;$B1477,$A$1:$A1476,$A1477)+COUNTIFS($L$1:$L1476,"ET",$B$1:$B1476,"&lt;&gt;"&amp;$B1477,$A$1:$A1476,$A1477)),(COUNTIFS($L$1:$L1476,"Tor",$B$1:$B1476,$B1477,$A$1:$A1476,$A1477)+COUNTIFS($L$1:$L1476,"ET",$B$1:$B1476,$B1477,$A$1:$A1476,$A1477))-(COUNTIFS($L$1:$L1476,"Tor",$B$1:$B1476,"&lt;&gt;"&amp;$B1477,$A$1:$A1476,$A1477)+COUNTIFS($L$1:$L1476,"ET",$B$1:$B1476,"&lt;&gt;"&amp;$B1477,$A$1:$A1476,$A1477))),"")</f>
        <v/>
      </c>
      <c r="O1477" s="17"/>
      <c r="AC1477" s="14"/>
      <c r="AD1477" s="14"/>
      <c r="AE1477" s="18"/>
      <c r="AH1477" s="19">
        <f t="shared" si="94"/>
        <v>0</v>
      </c>
      <c r="AI1477" s="19">
        <f t="shared" si="95"/>
        <v>180</v>
      </c>
      <c r="AM1477" s="19">
        <f>IF(Abschlüsse[[#This Row],[Ergeb]]="ET","",SQRT(($AF1477-$AK1477)^2+($AG1477-$AL1477)^2))</f>
        <v>0</v>
      </c>
      <c r="AO1477" s="13"/>
      <c r="AP1477" s="13"/>
      <c r="AQ1477" s="19" t="str">
        <f t="shared" si="92"/>
        <v/>
      </c>
      <c r="AU1477" s="19" t="str">
        <f t="shared" si="93"/>
        <v/>
      </c>
    </row>
    <row r="1478" spans="3:47" ht="25.05" customHeight="1">
      <c r="C1478" s="17" t="str">
        <f>IF($A1478="","",IF(VLOOKUP($A1478,Spiele!$A$2:$D$16,3,FALSE)=$B1478,"H","G"))</f>
        <v/>
      </c>
      <c r="D1478" s="17" t="str">
        <f>IF($B1478="","",IF(VLOOKUP($A1478,Spiele!$A$2:$F$16,3,FALSE)=$B1478,VLOOKUP($A1478,Spiele!$A$2:$F$16,4,FALSE),VLOOKUP($A1478,Spiele!$A$2:$F$16,3,FALSE)))</f>
        <v/>
      </c>
      <c r="E1478" s="18">
        <f>IF(Abschlüsse[[#This Row],[Ergeb]]="ET",0,COUNTIFS($A$2:$A1478,$A1478,$B$2:$B1478,$B1478,$L$2:$L1478,"&lt;&gt;ET"))</f>
        <v>0</v>
      </c>
      <c r="F1478" s="11"/>
      <c r="G1478" s="12"/>
      <c r="H1478" s="18">
        <f>COUNTIFS('Rote Karten'!$A$2:$A$4,$A1478,'Rote Karten'!$D$2:$D$4,"&lt;&gt;"&amp;$B1478,'Rote Karten'!$B$2:$B$4,"&lt;"&amp;$F1478,'Rote Karten'!$C$2:$C$4,"&lt;="&amp;$G1478)-COUNTIFS('Rote Karten'!$A$2:$A$4,$A1478,'Rote Karten'!$D$2:$D$4,$B1478,'Rote Karten'!$B$2:$B$4,"&lt;"&amp;$F1478,'Rote Karten'!$C$2:$C$4,"&lt;="&amp;$G1478)</f>
        <v>0</v>
      </c>
      <c r="I1478" s="17" t="str">
        <f>IF(OR($L1478="Tor",$L1478="ET"),_xlfn.IFNA(IF(VLOOKUP($A1478,Spiele!$A$2:$C$16,3,FALSE)=$B1478,COUNTIFS($L$2:$L1478,"Tor",$B$2:$B1478,$B1478,$A$2:$A1478,$A1478)+COUNTIFS($L$2:$L1478,"ET",$B$2:$B1478,$B1478,$A$2:$A1478,$A1478)&amp;":"&amp;COUNTIFS($L$2:$L1478,"Tor",$B$2:$B1478,"&lt;&gt;"&amp;$B1478,$A$2:$A1478,$A1478)+COUNTIFS($L$2:$L1478,"ET",$B$2:$B1478,"&lt;&gt;"&amp;$B1478,$A$2:$A1478,$A1478),COUNTIFS($L$2:$L1478,"Tor",$B$2:$B1478,"&lt;&gt;"&amp;$B1478,$A$2:$A1478,$A1478)+COUNTIFS($L$2:$L1478,"ET",$B$2:$B1478,"&lt;&gt;"&amp;$B1478,$A$2:$A1478,$A1478)&amp;":"&amp;COUNTIFS($L$2:$L1478,"Tor",$B$2:$B1478,$B1478,$A$2:$A1478,$A1478)+COUNTIFS($L$2:$L1478,"ET",$B$2:$B1478,$B1478,$A$2:$A1478,$A1478)),""),"")</f>
        <v/>
      </c>
      <c r="J1478" s="18" t="str">
        <f>_xlfn.IFNA(IF(VLOOKUP($A1478,Spiele!$A$2:$D$16,3,FALSE)=$B1478,(COUNTIFS($L$1:$L1477,"Tor",$B$1:$B1477,$B1478,$A$1:$A1477,$A1478)+COUNTIFS($L$1:$L1477,"ET",$B$1:$B1477,$B1478,$A$1:$A1477,$A1478))-(COUNTIFS($L$1:$L1477,"Tor",$B$1:$B1477,"&lt;&gt;"&amp;$B1478,$A$1:$A1477,$A1478)+COUNTIFS($L$1:$L1477,"ET",$B$1:$B1477,"&lt;&gt;"&amp;$B1478,$A$1:$A1477,$A1478)),(COUNTIFS($L$1:$L1477,"Tor",$B$1:$B1477,$B1478,$A$1:$A1477,$A1478)+COUNTIFS($L$1:$L1477,"ET",$B$1:$B1477,$B1478,$A$1:$A1477,$A1478))-(COUNTIFS($L$1:$L1477,"Tor",$B$1:$B1477,"&lt;&gt;"&amp;$B1478,$A$1:$A1477,$A1478)+COUNTIFS($L$1:$L1477,"ET",$B$1:$B1477,"&lt;&gt;"&amp;$B1478,$A$1:$A1477,$A1478))),"")</f>
        <v/>
      </c>
      <c r="O1478" s="17"/>
      <c r="AC1478" s="14"/>
      <c r="AD1478" s="14"/>
      <c r="AE1478" s="18"/>
      <c r="AH1478" s="19">
        <f t="shared" si="94"/>
        <v>0</v>
      </c>
      <c r="AI1478" s="19">
        <f t="shared" si="95"/>
        <v>180</v>
      </c>
      <c r="AM1478" s="19">
        <f>IF(Abschlüsse[[#This Row],[Ergeb]]="ET","",SQRT(($AF1478-$AK1478)^2+($AG1478-$AL1478)^2))</f>
        <v>0</v>
      </c>
      <c r="AO1478" s="13"/>
      <c r="AP1478" s="13"/>
      <c r="AQ1478" s="19" t="str">
        <f t="shared" si="92"/>
        <v/>
      </c>
      <c r="AU1478" s="19" t="str">
        <f t="shared" si="93"/>
        <v/>
      </c>
    </row>
    <row r="1479" spans="3:47" ht="25.05" customHeight="1">
      <c r="C1479" s="17" t="str">
        <f>IF($A1479="","",IF(VLOOKUP($A1479,Spiele!$A$2:$D$16,3,FALSE)=$B1479,"H","G"))</f>
        <v/>
      </c>
      <c r="D1479" s="17" t="str">
        <f>IF($B1479="","",IF(VLOOKUP($A1479,Spiele!$A$2:$F$16,3,FALSE)=$B1479,VLOOKUP($A1479,Spiele!$A$2:$F$16,4,FALSE),VLOOKUP($A1479,Spiele!$A$2:$F$16,3,FALSE)))</f>
        <v/>
      </c>
      <c r="E1479" s="18">
        <f>IF(Abschlüsse[[#This Row],[Ergeb]]="ET",0,COUNTIFS($A$2:$A1479,$A1479,$B$2:$B1479,$B1479,$L$2:$L1479,"&lt;&gt;ET"))</f>
        <v>0</v>
      </c>
      <c r="F1479" s="11"/>
      <c r="G1479" s="12"/>
      <c r="H1479" s="18">
        <f>COUNTIFS('Rote Karten'!$A$2:$A$4,$A1479,'Rote Karten'!$D$2:$D$4,"&lt;&gt;"&amp;$B1479,'Rote Karten'!$B$2:$B$4,"&lt;"&amp;$F1479,'Rote Karten'!$C$2:$C$4,"&lt;="&amp;$G1479)-COUNTIFS('Rote Karten'!$A$2:$A$4,$A1479,'Rote Karten'!$D$2:$D$4,$B1479,'Rote Karten'!$B$2:$B$4,"&lt;"&amp;$F1479,'Rote Karten'!$C$2:$C$4,"&lt;="&amp;$G1479)</f>
        <v>0</v>
      </c>
      <c r="I1479" s="17" t="str">
        <f>IF(OR($L1479="Tor",$L1479="ET"),_xlfn.IFNA(IF(VLOOKUP($A1479,Spiele!$A$2:$C$16,3,FALSE)=$B1479,COUNTIFS($L$2:$L1479,"Tor",$B$2:$B1479,$B1479,$A$2:$A1479,$A1479)+COUNTIFS($L$2:$L1479,"ET",$B$2:$B1479,$B1479,$A$2:$A1479,$A1479)&amp;":"&amp;COUNTIFS($L$2:$L1479,"Tor",$B$2:$B1479,"&lt;&gt;"&amp;$B1479,$A$2:$A1479,$A1479)+COUNTIFS($L$2:$L1479,"ET",$B$2:$B1479,"&lt;&gt;"&amp;$B1479,$A$2:$A1479,$A1479),COUNTIFS($L$2:$L1479,"Tor",$B$2:$B1479,"&lt;&gt;"&amp;$B1479,$A$2:$A1479,$A1479)+COUNTIFS($L$2:$L1479,"ET",$B$2:$B1479,"&lt;&gt;"&amp;$B1479,$A$2:$A1479,$A1479)&amp;":"&amp;COUNTIFS($L$2:$L1479,"Tor",$B$2:$B1479,$B1479,$A$2:$A1479,$A1479)+COUNTIFS($L$2:$L1479,"ET",$B$2:$B1479,$B1479,$A$2:$A1479,$A1479)),""),"")</f>
        <v/>
      </c>
      <c r="J1479" s="18" t="str">
        <f>_xlfn.IFNA(IF(VLOOKUP($A1479,Spiele!$A$2:$D$16,3,FALSE)=$B1479,(COUNTIFS($L$1:$L1478,"Tor",$B$1:$B1478,$B1479,$A$1:$A1478,$A1479)+COUNTIFS($L$1:$L1478,"ET",$B$1:$B1478,$B1479,$A$1:$A1478,$A1479))-(COUNTIFS($L$1:$L1478,"Tor",$B$1:$B1478,"&lt;&gt;"&amp;$B1479,$A$1:$A1478,$A1479)+COUNTIFS($L$1:$L1478,"ET",$B$1:$B1478,"&lt;&gt;"&amp;$B1479,$A$1:$A1478,$A1479)),(COUNTIFS($L$1:$L1478,"Tor",$B$1:$B1478,$B1479,$A$1:$A1478,$A1479)+COUNTIFS($L$1:$L1478,"ET",$B$1:$B1478,$B1479,$A$1:$A1478,$A1479))-(COUNTIFS($L$1:$L1478,"Tor",$B$1:$B1478,"&lt;&gt;"&amp;$B1479,$A$1:$A1478,$A1479)+COUNTIFS($L$1:$L1478,"ET",$B$1:$B1478,"&lt;&gt;"&amp;$B1479,$A$1:$A1478,$A1479))),"")</f>
        <v/>
      </c>
      <c r="O1479" s="17"/>
      <c r="AC1479" s="14"/>
      <c r="AD1479" s="14"/>
      <c r="AE1479" s="18"/>
      <c r="AH1479" s="19">
        <f t="shared" si="94"/>
        <v>0</v>
      </c>
      <c r="AI1479" s="19">
        <f t="shared" si="95"/>
        <v>180</v>
      </c>
      <c r="AM1479" s="19">
        <f>IF(Abschlüsse[[#This Row],[Ergeb]]="ET","",SQRT(($AF1479-$AK1479)^2+($AG1479-$AL1479)^2))</f>
        <v>0</v>
      </c>
      <c r="AO1479" s="13"/>
      <c r="AP1479" s="13"/>
      <c r="AQ1479" s="19" t="str">
        <f t="shared" si="92"/>
        <v/>
      </c>
      <c r="AU1479" s="19" t="str">
        <f t="shared" si="93"/>
        <v/>
      </c>
    </row>
    <row r="1480" spans="3:47" ht="25.05" customHeight="1">
      <c r="C1480" s="17" t="str">
        <f>IF($A1480="","",IF(VLOOKUP($A1480,Spiele!$A$2:$D$16,3,FALSE)=$B1480,"H","G"))</f>
        <v/>
      </c>
      <c r="D1480" s="17" t="str">
        <f>IF($B1480="","",IF(VLOOKUP($A1480,Spiele!$A$2:$F$16,3,FALSE)=$B1480,VLOOKUP($A1480,Spiele!$A$2:$F$16,4,FALSE),VLOOKUP($A1480,Spiele!$A$2:$F$16,3,FALSE)))</f>
        <v/>
      </c>
      <c r="E1480" s="18">
        <f>IF(Abschlüsse[[#This Row],[Ergeb]]="ET",0,COUNTIFS($A$2:$A1480,$A1480,$B$2:$B1480,$B1480,$L$2:$L1480,"&lt;&gt;ET"))</f>
        <v>0</v>
      </c>
      <c r="F1480" s="11"/>
      <c r="G1480" s="12"/>
      <c r="H1480" s="18">
        <f>COUNTIFS('Rote Karten'!$A$2:$A$4,$A1480,'Rote Karten'!$D$2:$D$4,"&lt;&gt;"&amp;$B1480,'Rote Karten'!$B$2:$B$4,"&lt;"&amp;$F1480,'Rote Karten'!$C$2:$C$4,"&lt;="&amp;$G1480)-COUNTIFS('Rote Karten'!$A$2:$A$4,$A1480,'Rote Karten'!$D$2:$D$4,$B1480,'Rote Karten'!$B$2:$B$4,"&lt;"&amp;$F1480,'Rote Karten'!$C$2:$C$4,"&lt;="&amp;$G1480)</f>
        <v>0</v>
      </c>
      <c r="I1480" s="17" t="str">
        <f>IF(OR($L1480="Tor",$L1480="ET"),_xlfn.IFNA(IF(VLOOKUP($A1480,Spiele!$A$2:$C$16,3,FALSE)=$B1480,COUNTIFS($L$2:$L1480,"Tor",$B$2:$B1480,$B1480,$A$2:$A1480,$A1480)+COUNTIFS($L$2:$L1480,"ET",$B$2:$B1480,$B1480,$A$2:$A1480,$A1480)&amp;":"&amp;COUNTIFS($L$2:$L1480,"Tor",$B$2:$B1480,"&lt;&gt;"&amp;$B1480,$A$2:$A1480,$A1480)+COUNTIFS($L$2:$L1480,"ET",$B$2:$B1480,"&lt;&gt;"&amp;$B1480,$A$2:$A1480,$A1480),COUNTIFS($L$2:$L1480,"Tor",$B$2:$B1480,"&lt;&gt;"&amp;$B1480,$A$2:$A1480,$A1480)+COUNTIFS($L$2:$L1480,"ET",$B$2:$B1480,"&lt;&gt;"&amp;$B1480,$A$2:$A1480,$A1480)&amp;":"&amp;COUNTIFS($L$2:$L1480,"Tor",$B$2:$B1480,$B1480,$A$2:$A1480,$A1480)+COUNTIFS($L$2:$L1480,"ET",$B$2:$B1480,$B1480,$A$2:$A1480,$A1480)),""),"")</f>
        <v/>
      </c>
      <c r="J1480" s="18" t="str">
        <f>_xlfn.IFNA(IF(VLOOKUP($A1480,Spiele!$A$2:$D$16,3,FALSE)=$B1480,(COUNTIFS($L$1:$L1479,"Tor",$B$1:$B1479,$B1480,$A$1:$A1479,$A1480)+COUNTIFS($L$1:$L1479,"ET",$B$1:$B1479,$B1480,$A$1:$A1479,$A1480))-(COUNTIFS($L$1:$L1479,"Tor",$B$1:$B1479,"&lt;&gt;"&amp;$B1480,$A$1:$A1479,$A1480)+COUNTIFS($L$1:$L1479,"ET",$B$1:$B1479,"&lt;&gt;"&amp;$B1480,$A$1:$A1479,$A1480)),(COUNTIFS($L$1:$L1479,"Tor",$B$1:$B1479,$B1480,$A$1:$A1479,$A1480)+COUNTIFS($L$1:$L1479,"ET",$B$1:$B1479,$B1480,$A$1:$A1479,$A1480))-(COUNTIFS($L$1:$L1479,"Tor",$B$1:$B1479,"&lt;&gt;"&amp;$B1480,$A$1:$A1479,$A1480)+COUNTIFS($L$1:$L1479,"ET",$B$1:$B1479,"&lt;&gt;"&amp;$B1480,$A$1:$A1479,$A1480))),"")</f>
        <v/>
      </c>
      <c r="O1480" s="17"/>
      <c r="AC1480" s="14"/>
      <c r="AD1480" s="14"/>
      <c r="AE1480" s="18"/>
      <c r="AH1480" s="19">
        <f t="shared" si="94"/>
        <v>0</v>
      </c>
      <c r="AI1480" s="19">
        <f t="shared" si="95"/>
        <v>180</v>
      </c>
      <c r="AM1480" s="19">
        <f>IF(Abschlüsse[[#This Row],[Ergeb]]="ET","",SQRT(($AF1480-$AK1480)^2+($AG1480-$AL1480)^2))</f>
        <v>0</v>
      </c>
      <c r="AO1480" s="13"/>
      <c r="AP1480" s="13"/>
      <c r="AQ1480" s="19" t="str">
        <f t="shared" si="92"/>
        <v/>
      </c>
      <c r="AU1480" s="19" t="str">
        <f t="shared" si="93"/>
        <v/>
      </c>
    </row>
    <row r="1481" spans="3:47" ht="25.05" customHeight="1">
      <c r="C1481" s="17" t="str">
        <f>IF($A1481="","",IF(VLOOKUP($A1481,Spiele!$A$2:$D$16,3,FALSE)=$B1481,"H","G"))</f>
        <v/>
      </c>
      <c r="D1481" s="17" t="str">
        <f>IF($B1481="","",IF(VLOOKUP($A1481,Spiele!$A$2:$F$16,3,FALSE)=$B1481,VLOOKUP($A1481,Spiele!$A$2:$F$16,4,FALSE),VLOOKUP($A1481,Spiele!$A$2:$F$16,3,FALSE)))</f>
        <v/>
      </c>
      <c r="E1481" s="18">
        <f>IF(Abschlüsse[[#This Row],[Ergeb]]="ET",0,COUNTIFS($A$2:$A1481,$A1481,$B$2:$B1481,$B1481,$L$2:$L1481,"&lt;&gt;ET"))</f>
        <v>0</v>
      </c>
      <c r="F1481" s="11"/>
      <c r="G1481" s="12"/>
      <c r="H1481" s="18">
        <f>COUNTIFS('Rote Karten'!$A$2:$A$4,$A1481,'Rote Karten'!$D$2:$D$4,"&lt;&gt;"&amp;$B1481,'Rote Karten'!$B$2:$B$4,"&lt;"&amp;$F1481,'Rote Karten'!$C$2:$C$4,"&lt;="&amp;$G1481)-COUNTIFS('Rote Karten'!$A$2:$A$4,$A1481,'Rote Karten'!$D$2:$D$4,$B1481,'Rote Karten'!$B$2:$B$4,"&lt;"&amp;$F1481,'Rote Karten'!$C$2:$C$4,"&lt;="&amp;$G1481)</f>
        <v>0</v>
      </c>
      <c r="I1481" s="17" t="str">
        <f>IF(OR($L1481="Tor",$L1481="ET"),_xlfn.IFNA(IF(VLOOKUP($A1481,Spiele!$A$2:$C$16,3,FALSE)=$B1481,COUNTIFS($L$2:$L1481,"Tor",$B$2:$B1481,$B1481,$A$2:$A1481,$A1481)+COUNTIFS($L$2:$L1481,"ET",$B$2:$B1481,$B1481,$A$2:$A1481,$A1481)&amp;":"&amp;COUNTIFS($L$2:$L1481,"Tor",$B$2:$B1481,"&lt;&gt;"&amp;$B1481,$A$2:$A1481,$A1481)+COUNTIFS($L$2:$L1481,"ET",$B$2:$B1481,"&lt;&gt;"&amp;$B1481,$A$2:$A1481,$A1481),COUNTIFS($L$2:$L1481,"Tor",$B$2:$B1481,"&lt;&gt;"&amp;$B1481,$A$2:$A1481,$A1481)+COUNTIFS($L$2:$L1481,"ET",$B$2:$B1481,"&lt;&gt;"&amp;$B1481,$A$2:$A1481,$A1481)&amp;":"&amp;COUNTIFS($L$2:$L1481,"Tor",$B$2:$B1481,$B1481,$A$2:$A1481,$A1481)+COUNTIFS($L$2:$L1481,"ET",$B$2:$B1481,$B1481,$A$2:$A1481,$A1481)),""),"")</f>
        <v/>
      </c>
      <c r="J1481" s="18" t="str">
        <f>_xlfn.IFNA(IF(VLOOKUP($A1481,Spiele!$A$2:$D$16,3,FALSE)=$B1481,(COUNTIFS($L$1:$L1480,"Tor",$B$1:$B1480,$B1481,$A$1:$A1480,$A1481)+COUNTIFS($L$1:$L1480,"ET",$B$1:$B1480,$B1481,$A$1:$A1480,$A1481))-(COUNTIFS($L$1:$L1480,"Tor",$B$1:$B1480,"&lt;&gt;"&amp;$B1481,$A$1:$A1480,$A1481)+COUNTIFS($L$1:$L1480,"ET",$B$1:$B1480,"&lt;&gt;"&amp;$B1481,$A$1:$A1480,$A1481)),(COUNTIFS($L$1:$L1480,"Tor",$B$1:$B1480,$B1481,$A$1:$A1480,$A1481)+COUNTIFS($L$1:$L1480,"ET",$B$1:$B1480,$B1481,$A$1:$A1480,$A1481))-(COUNTIFS($L$1:$L1480,"Tor",$B$1:$B1480,"&lt;&gt;"&amp;$B1481,$A$1:$A1480,$A1481)+COUNTIFS($L$1:$L1480,"ET",$B$1:$B1480,"&lt;&gt;"&amp;$B1481,$A$1:$A1480,$A1481))),"")</f>
        <v/>
      </c>
      <c r="O1481" s="17"/>
      <c r="AC1481" s="14"/>
      <c r="AD1481" s="14"/>
      <c r="AE1481" s="18"/>
      <c r="AH1481" s="19">
        <f t="shared" si="94"/>
        <v>0</v>
      </c>
      <c r="AI1481" s="19">
        <f t="shared" si="95"/>
        <v>180</v>
      </c>
      <c r="AM1481" s="19">
        <f>IF(Abschlüsse[[#This Row],[Ergeb]]="ET","",SQRT(($AF1481-$AK1481)^2+($AG1481-$AL1481)^2))</f>
        <v>0</v>
      </c>
      <c r="AO1481" s="13"/>
      <c r="AP1481" s="13"/>
      <c r="AQ1481" s="19" t="str">
        <f t="shared" si="92"/>
        <v/>
      </c>
      <c r="AU1481" s="19" t="str">
        <f t="shared" si="93"/>
        <v/>
      </c>
    </row>
    <row r="1482" spans="3:47" ht="25.05" customHeight="1">
      <c r="C1482" s="17" t="str">
        <f>IF($A1482="","",IF(VLOOKUP($A1482,Spiele!$A$2:$D$16,3,FALSE)=$B1482,"H","G"))</f>
        <v/>
      </c>
      <c r="D1482" s="17" t="str">
        <f>IF($B1482="","",IF(VLOOKUP($A1482,Spiele!$A$2:$F$16,3,FALSE)=$B1482,VLOOKUP($A1482,Spiele!$A$2:$F$16,4,FALSE),VLOOKUP($A1482,Spiele!$A$2:$F$16,3,FALSE)))</f>
        <v/>
      </c>
      <c r="E1482" s="18">
        <f>IF(Abschlüsse[[#This Row],[Ergeb]]="ET",0,COUNTIFS($A$2:$A1482,$A1482,$B$2:$B1482,$B1482,$L$2:$L1482,"&lt;&gt;ET"))</f>
        <v>0</v>
      </c>
      <c r="F1482" s="11"/>
      <c r="G1482" s="12"/>
      <c r="H1482" s="18">
        <f>COUNTIFS('Rote Karten'!$A$2:$A$4,$A1482,'Rote Karten'!$D$2:$D$4,"&lt;&gt;"&amp;$B1482,'Rote Karten'!$B$2:$B$4,"&lt;"&amp;$F1482,'Rote Karten'!$C$2:$C$4,"&lt;="&amp;$G1482)-COUNTIFS('Rote Karten'!$A$2:$A$4,$A1482,'Rote Karten'!$D$2:$D$4,$B1482,'Rote Karten'!$B$2:$B$4,"&lt;"&amp;$F1482,'Rote Karten'!$C$2:$C$4,"&lt;="&amp;$G1482)</f>
        <v>0</v>
      </c>
      <c r="I1482" s="17" t="str">
        <f>IF(OR($L1482="Tor",$L1482="ET"),_xlfn.IFNA(IF(VLOOKUP($A1482,Spiele!$A$2:$C$16,3,FALSE)=$B1482,COUNTIFS($L$2:$L1482,"Tor",$B$2:$B1482,$B1482,$A$2:$A1482,$A1482)+COUNTIFS($L$2:$L1482,"ET",$B$2:$B1482,$B1482,$A$2:$A1482,$A1482)&amp;":"&amp;COUNTIFS($L$2:$L1482,"Tor",$B$2:$B1482,"&lt;&gt;"&amp;$B1482,$A$2:$A1482,$A1482)+COUNTIFS($L$2:$L1482,"ET",$B$2:$B1482,"&lt;&gt;"&amp;$B1482,$A$2:$A1482,$A1482),COUNTIFS($L$2:$L1482,"Tor",$B$2:$B1482,"&lt;&gt;"&amp;$B1482,$A$2:$A1482,$A1482)+COUNTIFS($L$2:$L1482,"ET",$B$2:$B1482,"&lt;&gt;"&amp;$B1482,$A$2:$A1482,$A1482)&amp;":"&amp;COUNTIFS($L$2:$L1482,"Tor",$B$2:$B1482,$B1482,$A$2:$A1482,$A1482)+COUNTIFS($L$2:$L1482,"ET",$B$2:$B1482,$B1482,$A$2:$A1482,$A1482)),""),"")</f>
        <v/>
      </c>
      <c r="J1482" s="18" t="str">
        <f>_xlfn.IFNA(IF(VLOOKUP($A1482,Spiele!$A$2:$D$16,3,FALSE)=$B1482,(COUNTIFS($L$1:$L1481,"Tor",$B$1:$B1481,$B1482,$A$1:$A1481,$A1482)+COUNTIFS($L$1:$L1481,"ET",$B$1:$B1481,$B1482,$A$1:$A1481,$A1482))-(COUNTIFS($L$1:$L1481,"Tor",$B$1:$B1481,"&lt;&gt;"&amp;$B1482,$A$1:$A1481,$A1482)+COUNTIFS($L$1:$L1481,"ET",$B$1:$B1481,"&lt;&gt;"&amp;$B1482,$A$1:$A1481,$A1482)),(COUNTIFS($L$1:$L1481,"Tor",$B$1:$B1481,$B1482,$A$1:$A1481,$A1482)+COUNTIFS($L$1:$L1481,"ET",$B$1:$B1481,$B1482,$A$1:$A1481,$A1482))-(COUNTIFS($L$1:$L1481,"Tor",$B$1:$B1481,"&lt;&gt;"&amp;$B1482,$A$1:$A1481,$A1482)+COUNTIFS($L$1:$L1481,"ET",$B$1:$B1481,"&lt;&gt;"&amp;$B1482,$A$1:$A1481,$A1482))),"")</f>
        <v/>
      </c>
      <c r="O1482" s="17"/>
      <c r="AC1482" s="14"/>
      <c r="AD1482" s="14"/>
      <c r="AE1482" s="18"/>
      <c r="AH1482" s="19">
        <f t="shared" si="94"/>
        <v>0</v>
      </c>
      <c r="AI1482" s="19">
        <f t="shared" si="95"/>
        <v>180</v>
      </c>
      <c r="AM1482" s="19">
        <f>IF(Abschlüsse[[#This Row],[Ergeb]]="ET","",SQRT(($AF1482-$AK1482)^2+($AG1482-$AL1482)^2))</f>
        <v>0</v>
      </c>
      <c r="AO1482" s="13"/>
      <c r="AP1482" s="13"/>
      <c r="AQ1482" s="19" t="str">
        <f t="shared" si="92"/>
        <v/>
      </c>
      <c r="AU1482" s="19" t="str">
        <f t="shared" si="93"/>
        <v/>
      </c>
    </row>
    <row r="1483" spans="3:47" ht="25.05" customHeight="1">
      <c r="C1483" s="17" t="str">
        <f>IF($A1483="","",IF(VLOOKUP($A1483,Spiele!$A$2:$D$16,3,FALSE)=$B1483,"H","G"))</f>
        <v/>
      </c>
      <c r="D1483" s="17" t="str">
        <f>IF($B1483="","",IF(VLOOKUP($A1483,Spiele!$A$2:$F$16,3,FALSE)=$B1483,VLOOKUP($A1483,Spiele!$A$2:$F$16,4,FALSE),VLOOKUP($A1483,Spiele!$A$2:$F$16,3,FALSE)))</f>
        <v/>
      </c>
      <c r="E1483" s="18">
        <f>IF(Abschlüsse[[#This Row],[Ergeb]]="ET",0,COUNTIFS($A$2:$A1483,$A1483,$B$2:$B1483,$B1483,$L$2:$L1483,"&lt;&gt;ET"))</f>
        <v>0</v>
      </c>
      <c r="F1483" s="11"/>
      <c r="G1483" s="12"/>
      <c r="H1483" s="18">
        <f>COUNTIFS('Rote Karten'!$A$2:$A$4,$A1483,'Rote Karten'!$D$2:$D$4,"&lt;&gt;"&amp;$B1483,'Rote Karten'!$B$2:$B$4,"&lt;"&amp;$F1483,'Rote Karten'!$C$2:$C$4,"&lt;="&amp;$G1483)-COUNTIFS('Rote Karten'!$A$2:$A$4,$A1483,'Rote Karten'!$D$2:$D$4,$B1483,'Rote Karten'!$B$2:$B$4,"&lt;"&amp;$F1483,'Rote Karten'!$C$2:$C$4,"&lt;="&amp;$G1483)</f>
        <v>0</v>
      </c>
      <c r="I1483" s="17" t="str">
        <f>IF(OR($L1483="Tor",$L1483="ET"),_xlfn.IFNA(IF(VLOOKUP($A1483,Spiele!$A$2:$C$16,3,FALSE)=$B1483,COUNTIFS($L$2:$L1483,"Tor",$B$2:$B1483,$B1483,$A$2:$A1483,$A1483)+COUNTIFS($L$2:$L1483,"ET",$B$2:$B1483,$B1483,$A$2:$A1483,$A1483)&amp;":"&amp;COUNTIFS($L$2:$L1483,"Tor",$B$2:$B1483,"&lt;&gt;"&amp;$B1483,$A$2:$A1483,$A1483)+COUNTIFS($L$2:$L1483,"ET",$B$2:$B1483,"&lt;&gt;"&amp;$B1483,$A$2:$A1483,$A1483),COUNTIFS($L$2:$L1483,"Tor",$B$2:$B1483,"&lt;&gt;"&amp;$B1483,$A$2:$A1483,$A1483)+COUNTIFS($L$2:$L1483,"ET",$B$2:$B1483,"&lt;&gt;"&amp;$B1483,$A$2:$A1483,$A1483)&amp;":"&amp;COUNTIFS($L$2:$L1483,"Tor",$B$2:$B1483,$B1483,$A$2:$A1483,$A1483)+COUNTIFS($L$2:$L1483,"ET",$B$2:$B1483,$B1483,$A$2:$A1483,$A1483)),""),"")</f>
        <v/>
      </c>
      <c r="J1483" s="18" t="str">
        <f>_xlfn.IFNA(IF(VLOOKUP($A1483,Spiele!$A$2:$D$16,3,FALSE)=$B1483,(COUNTIFS($L$1:$L1482,"Tor",$B$1:$B1482,$B1483,$A$1:$A1482,$A1483)+COUNTIFS($L$1:$L1482,"ET",$B$1:$B1482,$B1483,$A$1:$A1482,$A1483))-(COUNTIFS($L$1:$L1482,"Tor",$B$1:$B1482,"&lt;&gt;"&amp;$B1483,$A$1:$A1482,$A1483)+COUNTIFS($L$1:$L1482,"ET",$B$1:$B1482,"&lt;&gt;"&amp;$B1483,$A$1:$A1482,$A1483)),(COUNTIFS($L$1:$L1482,"Tor",$B$1:$B1482,$B1483,$A$1:$A1482,$A1483)+COUNTIFS($L$1:$L1482,"ET",$B$1:$B1482,$B1483,$A$1:$A1482,$A1483))-(COUNTIFS($L$1:$L1482,"Tor",$B$1:$B1482,"&lt;&gt;"&amp;$B1483,$A$1:$A1482,$A1483)+COUNTIFS($L$1:$L1482,"ET",$B$1:$B1482,"&lt;&gt;"&amp;$B1483,$A$1:$A1482,$A1483))),"")</f>
        <v/>
      </c>
      <c r="O1483" s="17"/>
      <c r="AC1483" s="14"/>
      <c r="AD1483" s="14"/>
      <c r="AE1483" s="18"/>
      <c r="AH1483" s="19">
        <f t="shared" si="94"/>
        <v>0</v>
      </c>
      <c r="AI1483" s="19">
        <f t="shared" si="95"/>
        <v>180</v>
      </c>
      <c r="AM1483" s="19">
        <f>IF(Abschlüsse[[#This Row],[Ergeb]]="ET","",SQRT(($AF1483-$AK1483)^2+($AG1483-$AL1483)^2))</f>
        <v>0</v>
      </c>
      <c r="AO1483" s="13"/>
      <c r="AP1483" s="13"/>
      <c r="AQ1483" s="19" t="str">
        <f t="shared" si="92"/>
        <v/>
      </c>
      <c r="AU1483" s="19" t="str">
        <f t="shared" si="93"/>
        <v/>
      </c>
    </row>
    <row r="1484" spans="3:47" ht="25.05" customHeight="1">
      <c r="C1484" s="17" t="str">
        <f>IF($A1484="","",IF(VLOOKUP($A1484,Spiele!$A$2:$D$16,3,FALSE)=$B1484,"H","G"))</f>
        <v/>
      </c>
      <c r="D1484" s="17" t="str">
        <f>IF($B1484="","",IF(VLOOKUP($A1484,Spiele!$A$2:$F$16,3,FALSE)=$B1484,VLOOKUP($A1484,Spiele!$A$2:$F$16,4,FALSE),VLOOKUP($A1484,Spiele!$A$2:$F$16,3,FALSE)))</f>
        <v/>
      </c>
      <c r="E1484" s="18">
        <f>IF(Abschlüsse[[#This Row],[Ergeb]]="ET",0,COUNTIFS($A$2:$A1484,$A1484,$B$2:$B1484,$B1484,$L$2:$L1484,"&lt;&gt;ET"))</f>
        <v>0</v>
      </c>
      <c r="F1484" s="11"/>
      <c r="G1484" s="12"/>
      <c r="H1484" s="18">
        <f>COUNTIFS('Rote Karten'!$A$2:$A$4,$A1484,'Rote Karten'!$D$2:$D$4,"&lt;&gt;"&amp;$B1484,'Rote Karten'!$B$2:$B$4,"&lt;"&amp;$F1484,'Rote Karten'!$C$2:$C$4,"&lt;="&amp;$G1484)-COUNTIFS('Rote Karten'!$A$2:$A$4,$A1484,'Rote Karten'!$D$2:$D$4,$B1484,'Rote Karten'!$B$2:$B$4,"&lt;"&amp;$F1484,'Rote Karten'!$C$2:$C$4,"&lt;="&amp;$G1484)</f>
        <v>0</v>
      </c>
      <c r="I1484" s="17" t="str">
        <f>IF(OR($L1484="Tor",$L1484="ET"),_xlfn.IFNA(IF(VLOOKUP($A1484,Spiele!$A$2:$C$16,3,FALSE)=$B1484,COUNTIFS($L$2:$L1484,"Tor",$B$2:$B1484,$B1484,$A$2:$A1484,$A1484)+COUNTIFS($L$2:$L1484,"ET",$B$2:$B1484,$B1484,$A$2:$A1484,$A1484)&amp;":"&amp;COUNTIFS($L$2:$L1484,"Tor",$B$2:$B1484,"&lt;&gt;"&amp;$B1484,$A$2:$A1484,$A1484)+COUNTIFS($L$2:$L1484,"ET",$B$2:$B1484,"&lt;&gt;"&amp;$B1484,$A$2:$A1484,$A1484),COUNTIFS($L$2:$L1484,"Tor",$B$2:$B1484,"&lt;&gt;"&amp;$B1484,$A$2:$A1484,$A1484)+COUNTIFS($L$2:$L1484,"ET",$B$2:$B1484,"&lt;&gt;"&amp;$B1484,$A$2:$A1484,$A1484)&amp;":"&amp;COUNTIFS($L$2:$L1484,"Tor",$B$2:$B1484,$B1484,$A$2:$A1484,$A1484)+COUNTIFS($L$2:$L1484,"ET",$B$2:$B1484,$B1484,$A$2:$A1484,$A1484)),""),"")</f>
        <v/>
      </c>
      <c r="J1484" s="18" t="str">
        <f>_xlfn.IFNA(IF(VLOOKUP($A1484,Spiele!$A$2:$D$16,3,FALSE)=$B1484,(COUNTIFS($L$1:$L1483,"Tor",$B$1:$B1483,$B1484,$A$1:$A1483,$A1484)+COUNTIFS($L$1:$L1483,"ET",$B$1:$B1483,$B1484,$A$1:$A1483,$A1484))-(COUNTIFS($L$1:$L1483,"Tor",$B$1:$B1483,"&lt;&gt;"&amp;$B1484,$A$1:$A1483,$A1484)+COUNTIFS($L$1:$L1483,"ET",$B$1:$B1483,"&lt;&gt;"&amp;$B1484,$A$1:$A1483,$A1484)),(COUNTIFS($L$1:$L1483,"Tor",$B$1:$B1483,$B1484,$A$1:$A1483,$A1484)+COUNTIFS($L$1:$L1483,"ET",$B$1:$B1483,$B1484,$A$1:$A1483,$A1484))-(COUNTIFS($L$1:$L1483,"Tor",$B$1:$B1483,"&lt;&gt;"&amp;$B1484,$A$1:$A1483,$A1484)+COUNTIFS($L$1:$L1483,"ET",$B$1:$B1483,"&lt;&gt;"&amp;$B1484,$A$1:$A1483,$A1484))),"")</f>
        <v/>
      </c>
      <c r="O1484" s="17"/>
      <c r="AC1484" s="14"/>
      <c r="AD1484" s="14"/>
      <c r="AE1484" s="18"/>
      <c r="AH1484" s="19">
        <f t="shared" si="94"/>
        <v>0</v>
      </c>
      <c r="AI1484" s="19">
        <f t="shared" si="95"/>
        <v>180</v>
      </c>
      <c r="AM1484" s="19">
        <f>IF(Abschlüsse[[#This Row],[Ergeb]]="ET","",SQRT(($AF1484-$AK1484)^2+($AG1484-$AL1484)^2))</f>
        <v>0</v>
      </c>
      <c r="AO1484" s="13"/>
      <c r="AP1484" s="13"/>
      <c r="AQ1484" s="19" t="str">
        <f t="shared" si="92"/>
        <v/>
      </c>
      <c r="AU1484" s="19" t="str">
        <f t="shared" si="93"/>
        <v/>
      </c>
    </row>
    <row r="1485" spans="3:47" ht="25.05" customHeight="1">
      <c r="C1485" s="17" t="str">
        <f>IF($A1485="","",IF(VLOOKUP($A1485,Spiele!$A$2:$D$16,3,FALSE)=$B1485,"H","G"))</f>
        <v/>
      </c>
      <c r="D1485" s="17" t="str">
        <f>IF($B1485="","",IF(VLOOKUP($A1485,Spiele!$A$2:$F$16,3,FALSE)=$B1485,VLOOKUP($A1485,Spiele!$A$2:$F$16,4,FALSE),VLOOKUP($A1485,Spiele!$A$2:$F$16,3,FALSE)))</f>
        <v/>
      </c>
      <c r="E1485" s="18">
        <f>IF(Abschlüsse[[#This Row],[Ergeb]]="ET",0,COUNTIFS($A$2:$A1485,$A1485,$B$2:$B1485,$B1485,$L$2:$L1485,"&lt;&gt;ET"))</f>
        <v>0</v>
      </c>
      <c r="F1485" s="11"/>
      <c r="G1485" s="12"/>
      <c r="H1485" s="18">
        <f>COUNTIFS('Rote Karten'!$A$2:$A$4,$A1485,'Rote Karten'!$D$2:$D$4,"&lt;&gt;"&amp;$B1485,'Rote Karten'!$B$2:$B$4,"&lt;"&amp;$F1485,'Rote Karten'!$C$2:$C$4,"&lt;="&amp;$G1485)-COUNTIFS('Rote Karten'!$A$2:$A$4,$A1485,'Rote Karten'!$D$2:$D$4,$B1485,'Rote Karten'!$B$2:$B$4,"&lt;"&amp;$F1485,'Rote Karten'!$C$2:$C$4,"&lt;="&amp;$G1485)</f>
        <v>0</v>
      </c>
      <c r="I1485" s="17" t="str">
        <f>IF(OR($L1485="Tor",$L1485="ET"),_xlfn.IFNA(IF(VLOOKUP($A1485,Spiele!$A$2:$C$16,3,FALSE)=$B1485,COUNTIFS($L$2:$L1485,"Tor",$B$2:$B1485,$B1485,$A$2:$A1485,$A1485)+COUNTIFS($L$2:$L1485,"ET",$B$2:$B1485,$B1485,$A$2:$A1485,$A1485)&amp;":"&amp;COUNTIFS($L$2:$L1485,"Tor",$B$2:$B1485,"&lt;&gt;"&amp;$B1485,$A$2:$A1485,$A1485)+COUNTIFS($L$2:$L1485,"ET",$B$2:$B1485,"&lt;&gt;"&amp;$B1485,$A$2:$A1485,$A1485),COUNTIFS($L$2:$L1485,"Tor",$B$2:$B1485,"&lt;&gt;"&amp;$B1485,$A$2:$A1485,$A1485)+COUNTIFS($L$2:$L1485,"ET",$B$2:$B1485,"&lt;&gt;"&amp;$B1485,$A$2:$A1485,$A1485)&amp;":"&amp;COUNTIFS($L$2:$L1485,"Tor",$B$2:$B1485,$B1485,$A$2:$A1485,$A1485)+COUNTIFS($L$2:$L1485,"ET",$B$2:$B1485,$B1485,$A$2:$A1485,$A1485)),""),"")</f>
        <v/>
      </c>
      <c r="J1485" s="18" t="str">
        <f>_xlfn.IFNA(IF(VLOOKUP($A1485,Spiele!$A$2:$D$16,3,FALSE)=$B1485,(COUNTIFS($L$1:$L1484,"Tor",$B$1:$B1484,$B1485,$A$1:$A1484,$A1485)+COUNTIFS($L$1:$L1484,"ET",$B$1:$B1484,$B1485,$A$1:$A1484,$A1485))-(COUNTIFS($L$1:$L1484,"Tor",$B$1:$B1484,"&lt;&gt;"&amp;$B1485,$A$1:$A1484,$A1485)+COUNTIFS($L$1:$L1484,"ET",$B$1:$B1484,"&lt;&gt;"&amp;$B1485,$A$1:$A1484,$A1485)),(COUNTIFS($L$1:$L1484,"Tor",$B$1:$B1484,$B1485,$A$1:$A1484,$A1485)+COUNTIFS($L$1:$L1484,"ET",$B$1:$B1484,$B1485,$A$1:$A1484,$A1485))-(COUNTIFS($L$1:$L1484,"Tor",$B$1:$B1484,"&lt;&gt;"&amp;$B1485,$A$1:$A1484,$A1485)+COUNTIFS($L$1:$L1484,"ET",$B$1:$B1484,"&lt;&gt;"&amp;$B1485,$A$1:$A1484,$A1485))),"")</f>
        <v/>
      </c>
      <c r="O1485" s="17"/>
      <c r="AC1485" s="14"/>
      <c r="AD1485" s="14"/>
      <c r="AE1485" s="18"/>
      <c r="AH1485" s="19">
        <f t="shared" si="94"/>
        <v>0</v>
      </c>
      <c r="AI1485" s="19">
        <f t="shared" si="95"/>
        <v>180</v>
      </c>
      <c r="AM1485" s="19">
        <f>IF(Abschlüsse[[#This Row],[Ergeb]]="ET","",SQRT(($AF1485-$AK1485)^2+($AG1485-$AL1485)^2))</f>
        <v>0</v>
      </c>
      <c r="AO1485" s="13"/>
      <c r="AP1485" s="13"/>
      <c r="AQ1485" s="19" t="str">
        <f t="shared" si="92"/>
        <v/>
      </c>
      <c r="AU1485" s="19" t="str">
        <f t="shared" si="93"/>
        <v/>
      </c>
    </row>
    <row r="1486" spans="3:47" ht="25.05" customHeight="1">
      <c r="C1486" s="17" t="str">
        <f>IF($A1486="","",IF(VLOOKUP($A1486,Spiele!$A$2:$D$16,3,FALSE)=$B1486,"H","G"))</f>
        <v/>
      </c>
      <c r="D1486" s="17" t="str">
        <f>IF($B1486="","",IF(VLOOKUP($A1486,Spiele!$A$2:$F$16,3,FALSE)=$B1486,VLOOKUP($A1486,Spiele!$A$2:$F$16,4,FALSE),VLOOKUP($A1486,Spiele!$A$2:$F$16,3,FALSE)))</f>
        <v/>
      </c>
      <c r="E1486" s="18">
        <f>IF(Abschlüsse[[#This Row],[Ergeb]]="ET",0,COUNTIFS($A$2:$A1486,$A1486,$B$2:$B1486,$B1486,$L$2:$L1486,"&lt;&gt;ET"))</f>
        <v>0</v>
      </c>
      <c r="F1486" s="11"/>
      <c r="G1486" s="12"/>
      <c r="H1486" s="18">
        <f>COUNTIFS('Rote Karten'!$A$2:$A$4,$A1486,'Rote Karten'!$D$2:$D$4,"&lt;&gt;"&amp;$B1486,'Rote Karten'!$B$2:$B$4,"&lt;"&amp;$F1486,'Rote Karten'!$C$2:$C$4,"&lt;="&amp;$G1486)-COUNTIFS('Rote Karten'!$A$2:$A$4,$A1486,'Rote Karten'!$D$2:$D$4,$B1486,'Rote Karten'!$B$2:$B$4,"&lt;"&amp;$F1486,'Rote Karten'!$C$2:$C$4,"&lt;="&amp;$G1486)</f>
        <v>0</v>
      </c>
      <c r="I1486" s="17" t="str">
        <f>IF(OR($L1486="Tor",$L1486="ET"),_xlfn.IFNA(IF(VLOOKUP($A1486,Spiele!$A$2:$C$16,3,FALSE)=$B1486,COUNTIFS($L$2:$L1486,"Tor",$B$2:$B1486,$B1486,$A$2:$A1486,$A1486)+COUNTIFS($L$2:$L1486,"ET",$B$2:$B1486,$B1486,$A$2:$A1486,$A1486)&amp;":"&amp;COUNTIFS($L$2:$L1486,"Tor",$B$2:$B1486,"&lt;&gt;"&amp;$B1486,$A$2:$A1486,$A1486)+COUNTIFS($L$2:$L1486,"ET",$B$2:$B1486,"&lt;&gt;"&amp;$B1486,$A$2:$A1486,$A1486),COUNTIFS($L$2:$L1486,"Tor",$B$2:$B1486,"&lt;&gt;"&amp;$B1486,$A$2:$A1486,$A1486)+COUNTIFS($L$2:$L1486,"ET",$B$2:$B1486,"&lt;&gt;"&amp;$B1486,$A$2:$A1486,$A1486)&amp;":"&amp;COUNTIFS($L$2:$L1486,"Tor",$B$2:$B1486,$B1486,$A$2:$A1486,$A1486)+COUNTIFS($L$2:$L1486,"ET",$B$2:$B1486,$B1486,$A$2:$A1486,$A1486)),""),"")</f>
        <v/>
      </c>
      <c r="J1486" s="18" t="str">
        <f>_xlfn.IFNA(IF(VLOOKUP($A1486,Spiele!$A$2:$D$16,3,FALSE)=$B1486,(COUNTIFS($L$1:$L1485,"Tor",$B$1:$B1485,$B1486,$A$1:$A1485,$A1486)+COUNTIFS($L$1:$L1485,"ET",$B$1:$B1485,$B1486,$A$1:$A1485,$A1486))-(COUNTIFS($L$1:$L1485,"Tor",$B$1:$B1485,"&lt;&gt;"&amp;$B1486,$A$1:$A1485,$A1486)+COUNTIFS($L$1:$L1485,"ET",$B$1:$B1485,"&lt;&gt;"&amp;$B1486,$A$1:$A1485,$A1486)),(COUNTIFS($L$1:$L1485,"Tor",$B$1:$B1485,$B1486,$A$1:$A1485,$A1486)+COUNTIFS($L$1:$L1485,"ET",$B$1:$B1485,$B1486,$A$1:$A1485,$A1486))-(COUNTIFS($L$1:$L1485,"Tor",$B$1:$B1485,"&lt;&gt;"&amp;$B1486,$A$1:$A1485,$A1486)+COUNTIFS($L$1:$L1485,"ET",$B$1:$B1485,"&lt;&gt;"&amp;$B1486,$A$1:$A1485,$A1486))),"")</f>
        <v/>
      </c>
      <c r="O1486" s="17"/>
      <c r="AC1486" s="14"/>
      <c r="AD1486" s="14"/>
      <c r="AE1486" s="18"/>
      <c r="AH1486" s="19">
        <f t="shared" si="94"/>
        <v>0</v>
      </c>
      <c r="AI1486" s="19">
        <f t="shared" si="95"/>
        <v>180</v>
      </c>
      <c r="AM1486" s="19">
        <f>IF(Abschlüsse[[#This Row],[Ergeb]]="ET","",SQRT(($AF1486-$AK1486)^2+($AG1486-$AL1486)^2))</f>
        <v>0</v>
      </c>
      <c r="AO1486" s="13"/>
      <c r="AP1486" s="13"/>
      <c r="AQ1486" s="19" t="str">
        <f t="shared" si="92"/>
        <v/>
      </c>
      <c r="AU1486" s="19" t="str">
        <f t="shared" si="93"/>
        <v/>
      </c>
    </row>
    <row r="1487" spans="3:47" ht="25.05" customHeight="1">
      <c r="C1487" s="17" t="str">
        <f>IF($A1487="","",IF(VLOOKUP($A1487,Spiele!$A$2:$D$16,3,FALSE)=$B1487,"H","G"))</f>
        <v/>
      </c>
      <c r="D1487" s="17" t="str">
        <f>IF($B1487="","",IF(VLOOKUP($A1487,Spiele!$A$2:$F$16,3,FALSE)=$B1487,VLOOKUP($A1487,Spiele!$A$2:$F$16,4,FALSE),VLOOKUP($A1487,Spiele!$A$2:$F$16,3,FALSE)))</f>
        <v/>
      </c>
      <c r="E1487" s="18">
        <f>IF(Abschlüsse[[#This Row],[Ergeb]]="ET",0,COUNTIFS($A$2:$A1487,$A1487,$B$2:$B1487,$B1487,$L$2:$L1487,"&lt;&gt;ET"))</f>
        <v>0</v>
      </c>
      <c r="F1487" s="11"/>
      <c r="G1487" s="12"/>
      <c r="H1487" s="18">
        <f>COUNTIFS('Rote Karten'!$A$2:$A$4,$A1487,'Rote Karten'!$D$2:$D$4,"&lt;&gt;"&amp;$B1487,'Rote Karten'!$B$2:$B$4,"&lt;"&amp;$F1487,'Rote Karten'!$C$2:$C$4,"&lt;="&amp;$G1487)-COUNTIFS('Rote Karten'!$A$2:$A$4,$A1487,'Rote Karten'!$D$2:$D$4,$B1487,'Rote Karten'!$B$2:$B$4,"&lt;"&amp;$F1487,'Rote Karten'!$C$2:$C$4,"&lt;="&amp;$G1487)</f>
        <v>0</v>
      </c>
      <c r="I1487" s="17" t="str">
        <f>IF(OR($L1487="Tor",$L1487="ET"),_xlfn.IFNA(IF(VLOOKUP($A1487,Spiele!$A$2:$C$16,3,FALSE)=$B1487,COUNTIFS($L$2:$L1487,"Tor",$B$2:$B1487,$B1487,$A$2:$A1487,$A1487)+COUNTIFS($L$2:$L1487,"ET",$B$2:$B1487,$B1487,$A$2:$A1487,$A1487)&amp;":"&amp;COUNTIFS($L$2:$L1487,"Tor",$B$2:$B1487,"&lt;&gt;"&amp;$B1487,$A$2:$A1487,$A1487)+COUNTIFS($L$2:$L1487,"ET",$B$2:$B1487,"&lt;&gt;"&amp;$B1487,$A$2:$A1487,$A1487),COUNTIFS($L$2:$L1487,"Tor",$B$2:$B1487,"&lt;&gt;"&amp;$B1487,$A$2:$A1487,$A1487)+COUNTIFS($L$2:$L1487,"ET",$B$2:$B1487,"&lt;&gt;"&amp;$B1487,$A$2:$A1487,$A1487)&amp;":"&amp;COUNTIFS($L$2:$L1487,"Tor",$B$2:$B1487,$B1487,$A$2:$A1487,$A1487)+COUNTIFS($L$2:$L1487,"ET",$B$2:$B1487,$B1487,$A$2:$A1487,$A1487)),""),"")</f>
        <v/>
      </c>
      <c r="J1487" s="18" t="str">
        <f>_xlfn.IFNA(IF(VLOOKUP($A1487,Spiele!$A$2:$D$16,3,FALSE)=$B1487,(COUNTIFS($L$1:$L1486,"Tor",$B$1:$B1486,$B1487,$A$1:$A1486,$A1487)+COUNTIFS($L$1:$L1486,"ET",$B$1:$B1486,$B1487,$A$1:$A1486,$A1487))-(COUNTIFS($L$1:$L1486,"Tor",$B$1:$B1486,"&lt;&gt;"&amp;$B1487,$A$1:$A1486,$A1487)+COUNTIFS($L$1:$L1486,"ET",$B$1:$B1486,"&lt;&gt;"&amp;$B1487,$A$1:$A1486,$A1487)),(COUNTIFS($L$1:$L1486,"Tor",$B$1:$B1486,$B1487,$A$1:$A1486,$A1487)+COUNTIFS($L$1:$L1486,"ET",$B$1:$B1486,$B1487,$A$1:$A1486,$A1487))-(COUNTIFS($L$1:$L1486,"Tor",$B$1:$B1486,"&lt;&gt;"&amp;$B1487,$A$1:$A1486,$A1487)+COUNTIFS($L$1:$L1486,"ET",$B$1:$B1486,"&lt;&gt;"&amp;$B1487,$A$1:$A1486,$A1487))),"")</f>
        <v/>
      </c>
      <c r="O1487" s="17"/>
      <c r="AC1487" s="14"/>
      <c r="AD1487" s="14"/>
      <c r="AE1487" s="18"/>
      <c r="AH1487" s="19">
        <f t="shared" si="94"/>
        <v>0</v>
      </c>
      <c r="AI1487" s="19">
        <f t="shared" si="95"/>
        <v>180</v>
      </c>
      <c r="AM1487" s="19">
        <f>IF(Abschlüsse[[#This Row],[Ergeb]]="ET","",SQRT(($AF1487-$AK1487)^2+($AG1487-$AL1487)^2))</f>
        <v>0</v>
      </c>
      <c r="AO1487" s="13"/>
      <c r="AP1487" s="13"/>
      <c r="AQ1487" s="19" t="str">
        <f t="shared" si="92"/>
        <v/>
      </c>
      <c r="AU1487" s="19" t="str">
        <f t="shared" si="93"/>
        <v/>
      </c>
    </row>
    <row r="1488" spans="3:47" ht="25.05" customHeight="1">
      <c r="C1488" s="17" t="str">
        <f>IF($A1488="","",IF(VLOOKUP($A1488,Spiele!$A$2:$D$16,3,FALSE)=$B1488,"H","G"))</f>
        <v/>
      </c>
      <c r="D1488" s="17" t="str">
        <f>IF($B1488="","",IF(VLOOKUP($A1488,Spiele!$A$2:$F$16,3,FALSE)=$B1488,VLOOKUP($A1488,Spiele!$A$2:$F$16,4,FALSE),VLOOKUP($A1488,Spiele!$A$2:$F$16,3,FALSE)))</f>
        <v/>
      </c>
      <c r="E1488" s="18">
        <f>IF(Abschlüsse[[#This Row],[Ergeb]]="ET",0,COUNTIFS($A$2:$A1488,$A1488,$B$2:$B1488,$B1488,$L$2:$L1488,"&lt;&gt;ET"))</f>
        <v>0</v>
      </c>
      <c r="F1488" s="11"/>
      <c r="G1488" s="12"/>
      <c r="H1488" s="18">
        <f>COUNTIFS('Rote Karten'!$A$2:$A$4,$A1488,'Rote Karten'!$D$2:$D$4,"&lt;&gt;"&amp;$B1488,'Rote Karten'!$B$2:$B$4,"&lt;"&amp;$F1488,'Rote Karten'!$C$2:$C$4,"&lt;="&amp;$G1488)-COUNTIFS('Rote Karten'!$A$2:$A$4,$A1488,'Rote Karten'!$D$2:$D$4,$B1488,'Rote Karten'!$B$2:$B$4,"&lt;"&amp;$F1488,'Rote Karten'!$C$2:$C$4,"&lt;="&amp;$G1488)</f>
        <v>0</v>
      </c>
      <c r="I1488" s="17" t="str">
        <f>IF(OR($L1488="Tor",$L1488="ET"),_xlfn.IFNA(IF(VLOOKUP($A1488,Spiele!$A$2:$C$16,3,FALSE)=$B1488,COUNTIFS($L$2:$L1488,"Tor",$B$2:$B1488,$B1488,$A$2:$A1488,$A1488)+COUNTIFS($L$2:$L1488,"ET",$B$2:$B1488,$B1488,$A$2:$A1488,$A1488)&amp;":"&amp;COUNTIFS($L$2:$L1488,"Tor",$B$2:$B1488,"&lt;&gt;"&amp;$B1488,$A$2:$A1488,$A1488)+COUNTIFS($L$2:$L1488,"ET",$B$2:$B1488,"&lt;&gt;"&amp;$B1488,$A$2:$A1488,$A1488),COUNTIFS($L$2:$L1488,"Tor",$B$2:$B1488,"&lt;&gt;"&amp;$B1488,$A$2:$A1488,$A1488)+COUNTIFS($L$2:$L1488,"ET",$B$2:$B1488,"&lt;&gt;"&amp;$B1488,$A$2:$A1488,$A1488)&amp;":"&amp;COUNTIFS($L$2:$L1488,"Tor",$B$2:$B1488,$B1488,$A$2:$A1488,$A1488)+COUNTIFS($L$2:$L1488,"ET",$B$2:$B1488,$B1488,$A$2:$A1488,$A1488)),""),"")</f>
        <v/>
      </c>
      <c r="J1488" s="18" t="str">
        <f>_xlfn.IFNA(IF(VLOOKUP($A1488,Spiele!$A$2:$D$16,3,FALSE)=$B1488,(COUNTIFS($L$1:$L1487,"Tor",$B$1:$B1487,$B1488,$A$1:$A1487,$A1488)+COUNTIFS($L$1:$L1487,"ET",$B$1:$B1487,$B1488,$A$1:$A1487,$A1488))-(COUNTIFS($L$1:$L1487,"Tor",$B$1:$B1487,"&lt;&gt;"&amp;$B1488,$A$1:$A1487,$A1488)+COUNTIFS($L$1:$L1487,"ET",$B$1:$B1487,"&lt;&gt;"&amp;$B1488,$A$1:$A1487,$A1488)),(COUNTIFS($L$1:$L1487,"Tor",$B$1:$B1487,$B1488,$A$1:$A1487,$A1488)+COUNTIFS($L$1:$L1487,"ET",$B$1:$B1487,$B1488,$A$1:$A1487,$A1488))-(COUNTIFS($L$1:$L1487,"Tor",$B$1:$B1487,"&lt;&gt;"&amp;$B1488,$A$1:$A1487,$A1488)+COUNTIFS($L$1:$L1487,"ET",$B$1:$B1487,"&lt;&gt;"&amp;$B1488,$A$1:$A1487,$A1488))),"")</f>
        <v/>
      </c>
      <c r="O1488" s="17"/>
      <c r="AC1488" s="14"/>
      <c r="AD1488" s="14"/>
      <c r="AE1488" s="18"/>
      <c r="AH1488" s="19">
        <f t="shared" si="94"/>
        <v>0</v>
      </c>
      <c r="AI1488" s="19">
        <f t="shared" si="95"/>
        <v>180</v>
      </c>
      <c r="AM1488" s="19">
        <f>IF(Abschlüsse[[#This Row],[Ergeb]]="ET","",SQRT(($AF1488-$AK1488)^2+($AG1488-$AL1488)^2))</f>
        <v>0</v>
      </c>
      <c r="AO1488" s="13"/>
      <c r="AP1488" s="13"/>
      <c r="AQ1488" s="19" t="str">
        <f t="shared" si="92"/>
        <v/>
      </c>
      <c r="AU1488" s="19" t="str">
        <f t="shared" si="93"/>
        <v/>
      </c>
    </row>
    <row r="1489" spans="3:47" ht="25.05" customHeight="1">
      <c r="C1489" s="17" t="str">
        <f>IF($A1489="","",IF(VLOOKUP($A1489,Spiele!$A$2:$D$16,3,FALSE)=$B1489,"H","G"))</f>
        <v/>
      </c>
      <c r="D1489" s="17" t="str">
        <f>IF($B1489="","",IF(VLOOKUP($A1489,Spiele!$A$2:$F$16,3,FALSE)=$B1489,VLOOKUP($A1489,Spiele!$A$2:$F$16,4,FALSE),VLOOKUP($A1489,Spiele!$A$2:$F$16,3,FALSE)))</f>
        <v/>
      </c>
      <c r="E1489" s="18">
        <f>IF(Abschlüsse[[#This Row],[Ergeb]]="ET",0,COUNTIFS($A$2:$A1489,$A1489,$B$2:$B1489,$B1489,$L$2:$L1489,"&lt;&gt;ET"))</f>
        <v>0</v>
      </c>
      <c r="F1489" s="11"/>
      <c r="G1489" s="12"/>
      <c r="H1489" s="18">
        <f>COUNTIFS('Rote Karten'!$A$2:$A$4,$A1489,'Rote Karten'!$D$2:$D$4,"&lt;&gt;"&amp;$B1489,'Rote Karten'!$B$2:$B$4,"&lt;"&amp;$F1489,'Rote Karten'!$C$2:$C$4,"&lt;="&amp;$G1489)-COUNTIFS('Rote Karten'!$A$2:$A$4,$A1489,'Rote Karten'!$D$2:$D$4,$B1489,'Rote Karten'!$B$2:$B$4,"&lt;"&amp;$F1489,'Rote Karten'!$C$2:$C$4,"&lt;="&amp;$G1489)</f>
        <v>0</v>
      </c>
      <c r="I1489" s="17" t="str">
        <f>IF(OR($L1489="Tor",$L1489="ET"),_xlfn.IFNA(IF(VLOOKUP($A1489,Spiele!$A$2:$C$16,3,FALSE)=$B1489,COUNTIFS($L$2:$L1489,"Tor",$B$2:$B1489,$B1489,$A$2:$A1489,$A1489)+COUNTIFS($L$2:$L1489,"ET",$B$2:$B1489,$B1489,$A$2:$A1489,$A1489)&amp;":"&amp;COUNTIFS($L$2:$L1489,"Tor",$B$2:$B1489,"&lt;&gt;"&amp;$B1489,$A$2:$A1489,$A1489)+COUNTIFS($L$2:$L1489,"ET",$B$2:$B1489,"&lt;&gt;"&amp;$B1489,$A$2:$A1489,$A1489),COUNTIFS($L$2:$L1489,"Tor",$B$2:$B1489,"&lt;&gt;"&amp;$B1489,$A$2:$A1489,$A1489)+COUNTIFS($L$2:$L1489,"ET",$B$2:$B1489,"&lt;&gt;"&amp;$B1489,$A$2:$A1489,$A1489)&amp;":"&amp;COUNTIFS($L$2:$L1489,"Tor",$B$2:$B1489,$B1489,$A$2:$A1489,$A1489)+COUNTIFS($L$2:$L1489,"ET",$B$2:$B1489,$B1489,$A$2:$A1489,$A1489)),""),"")</f>
        <v/>
      </c>
      <c r="J1489" s="18" t="str">
        <f>_xlfn.IFNA(IF(VLOOKUP($A1489,Spiele!$A$2:$D$16,3,FALSE)=$B1489,(COUNTIFS($L$1:$L1488,"Tor",$B$1:$B1488,$B1489,$A$1:$A1488,$A1489)+COUNTIFS($L$1:$L1488,"ET",$B$1:$B1488,$B1489,$A$1:$A1488,$A1489))-(COUNTIFS($L$1:$L1488,"Tor",$B$1:$B1488,"&lt;&gt;"&amp;$B1489,$A$1:$A1488,$A1489)+COUNTIFS($L$1:$L1488,"ET",$B$1:$B1488,"&lt;&gt;"&amp;$B1489,$A$1:$A1488,$A1489)),(COUNTIFS($L$1:$L1488,"Tor",$B$1:$B1488,$B1489,$A$1:$A1488,$A1489)+COUNTIFS($L$1:$L1488,"ET",$B$1:$B1488,$B1489,$A$1:$A1488,$A1489))-(COUNTIFS($L$1:$L1488,"Tor",$B$1:$B1488,"&lt;&gt;"&amp;$B1489,$A$1:$A1488,$A1489)+COUNTIFS($L$1:$L1488,"ET",$B$1:$B1488,"&lt;&gt;"&amp;$B1489,$A$1:$A1488,$A1489))),"")</f>
        <v/>
      </c>
      <c r="O1489" s="17"/>
      <c r="AC1489" s="14"/>
      <c r="AD1489" s="14"/>
      <c r="AE1489" s="18"/>
      <c r="AH1489" s="19">
        <f t="shared" si="94"/>
        <v>0</v>
      </c>
      <c r="AI1489" s="19">
        <f t="shared" si="95"/>
        <v>180</v>
      </c>
      <c r="AM1489" s="19">
        <f>IF(Abschlüsse[[#This Row],[Ergeb]]="ET","",SQRT(($AF1489-$AK1489)^2+($AG1489-$AL1489)^2))</f>
        <v>0</v>
      </c>
      <c r="AO1489" s="13"/>
      <c r="AP1489" s="13"/>
      <c r="AQ1489" s="19" t="str">
        <f t="shared" si="92"/>
        <v/>
      </c>
      <c r="AU1489" s="19" t="str">
        <f t="shared" si="93"/>
        <v/>
      </c>
    </row>
    <row r="1490" spans="3:47" ht="25.05" customHeight="1">
      <c r="C1490" s="17" t="str">
        <f>IF($A1490="","",IF(VLOOKUP($A1490,Spiele!$A$2:$D$16,3,FALSE)=$B1490,"H","G"))</f>
        <v/>
      </c>
      <c r="D1490" s="17" t="str">
        <f>IF($B1490="","",IF(VLOOKUP($A1490,Spiele!$A$2:$F$16,3,FALSE)=$B1490,VLOOKUP($A1490,Spiele!$A$2:$F$16,4,FALSE),VLOOKUP($A1490,Spiele!$A$2:$F$16,3,FALSE)))</f>
        <v/>
      </c>
      <c r="E1490" s="18">
        <f>IF(Abschlüsse[[#This Row],[Ergeb]]="ET",0,COUNTIFS($A$2:$A1490,$A1490,$B$2:$B1490,$B1490,$L$2:$L1490,"&lt;&gt;ET"))</f>
        <v>0</v>
      </c>
      <c r="F1490" s="11"/>
      <c r="G1490" s="12"/>
      <c r="H1490" s="18">
        <f>COUNTIFS('Rote Karten'!$A$2:$A$4,$A1490,'Rote Karten'!$D$2:$D$4,"&lt;&gt;"&amp;$B1490,'Rote Karten'!$B$2:$B$4,"&lt;"&amp;$F1490,'Rote Karten'!$C$2:$C$4,"&lt;="&amp;$G1490)-COUNTIFS('Rote Karten'!$A$2:$A$4,$A1490,'Rote Karten'!$D$2:$D$4,$B1490,'Rote Karten'!$B$2:$B$4,"&lt;"&amp;$F1490,'Rote Karten'!$C$2:$C$4,"&lt;="&amp;$G1490)</f>
        <v>0</v>
      </c>
      <c r="I1490" s="17" t="str">
        <f>IF(OR($L1490="Tor",$L1490="ET"),_xlfn.IFNA(IF(VLOOKUP($A1490,Spiele!$A$2:$C$16,3,FALSE)=$B1490,COUNTIFS($L$2:$L1490,"Tor",$B$2:$B1490,$B1490,$A$2:$A1490,$A1490)+COUNTIFS($L$2:$L1490,"ET",$B$2:$B1490,$B1490,$A$2:$A1490,$A1490)&amp;":"&amp;COUNTIFS($L$2:$L1490,"Tor",$B$2:$B1490,"&lt;&gt;"&amp;$B1490,$A$2:$A1490,$A1490)+COUNTIFS($L$2:$L1490,"ET",$B$2:$B1490,"&lt;&gt;"&amp;$B1490,$A$2:$A1490,$A1490),COUNTIFS($L$2:$L1490,"Tor",$B$2:$B1490,"&lt;&gt;"&amp;$B1490,$A$2:$A1490,$A1490)+COUNTIFS($L$2:$L1490,"ET",$B$2:$B1490,"&lt;&gt;"&amp;$B1490,$A$2:$A1490,$A1490)&amp;":"&amp;COUNTIFS($L$2:$L1490,"Tor",$B$2:$B1490,$B1490,$A$2:$A1490,$A1490)+COUNTIFS($L$2:$L1490,"ET",$B$2:$B1490,$B1490,$A$2:$A1490,$A1490)),""),"")</f>
        <v/>
      </c>
      <c r="J1490" s="18" t="str">
        <f>_xlfn.IFNA(IF(VLOOKUP($A1490,Spiele!$A$2:$D$16,3,FALSE)=$B1490,(COUNTIFS($L$1:$L1489,"Tor",$B$1:$B1489,$B1490,$A$1:$A1489,$A1490)+COUNTIFS($L$1:$L1489,"ET",$B$1:$B1489,$B1490,$A$1:$A1489,$A1490))-(COUNTIFS($L$1:$L1489,"Tor",$B$1:$B1489,"&lt;&gt;"&amp;$B1490,$A$1:$A1489,$A1490)+COUNTIFS($L$1:$L1489,"ET",$B$1:$B1489,"&lt;&gt;"&amp;$B1490,$A$1:$A1489,$A1490)),(COUNTIFS($L$1:$L1489,"Tor",$B$1:$B1489,$B1490,$A$1:$A1489,$A1490)+COUNTIFS($L$1:$L1489,"ET",$B$1:$B1489,$B1490,$A$1:$A1489,$A1490))-(COUNTIFS($L$1:$L1489,"Tor",$B$1:$B1489,"&lt;&gt;"&amp;$B1490,$A$1:$A1489,$A1490)+COUNTIFS($L$1:$L1489,"ET",$B$1:$B1489,"&lt;&gt;"&amp;$B1490,$A$1:$A1489,$A1490))),"")</f>
        <v/>
      </c>
      <c r="O1490" s="17"/>
      <c r="AC1490" s="14"/>
      <c r="AD1490" s="14"/>
      <c r="AE1490" s="18"/>
      <c r="AH1490" s="19">
        <f t="shared" si="94"/>
        <v>0</v>
      </c>
      <c r="AI1490" s="19">
        <f t="shared" si="95"/>
        <v>180</v>
      </c>
      <c r="AM1490" s="19">
        <f>IF(Abschlüsse[[#This Row],[Ergeb]]="ET","",SQRT(($AF1490-$AK1490)^2+($AG1490-$AL1490)^2))</f>
        <v>0</v>
      </c>
      <c r="AO1490" s="13"/>
      <c r="AP1490" s="13"/>
      <c r="AQ1490" s="19" t="str">
        <f t="shared" si="92"/>
        <v/>
      </c>
      <c r="AU1490" s="19" t="str">
        <f t="shared" si="93"/>
        <v/>
      </c>
    </row>
    <row r="1491" spans="3:47" ht="25.05" customHeight="1">
      <c r="C1491" s="17" t="str">
        <f>IF($A1491="","",IF(VLOOKUP($A1491,Spiele!$A$2:$D$16,3,FALSE)=$B1491,"H","G"))</f>
        <v/>
      </c>
      <c r="D1491" s="17" t="str">
        <f>IF($B1491="","",IF(VLOOKUP($A1491,Spiele!$A$2:$F$16,3,FALSE)=$B1491,VLOOKUP($A1491,Spiele!$A$2:$F$16,4,FALSE),VLOOKUP($A1491,Spiele!$A$2:$F$16,3,FALSE)))</f>
        <v/>
      </c>
      <c r="E1491" s="18">
        <f>IF(Abschlüsse[[#This Row],[Ergeb]]="ET",0,COUNTIFS($A$2:$A1491,$A1491,$B$2:$B1491,$B1491,$L$2:$L1491,"&lt;&gt;ET"))</f>
        <v>0</v>
      </c>
      <c r="F1491" s="11"/>
      <c r="G1491" s="12"/>
      <c r="H1491" s="18">
        <f>COUNTIFS('Rote Karten'!$A$2:$A$4,$A1491,'Rote Karten'!$D$2:$D$4,"&lt;&gt;"&amp;$B1491,'Rote Karten'!$B$2:$B$4,"&lt;"&amp;$F1491,'Rote Karten'!$C$2:$C$4,"&lt;="&amp;$G1491)-COUNTIFS('Rote Karten'!$A$2:$A$4,$A1491,'Rote Karten'!$D$2:$D$4,$B1491,'Rote Karten'!$B$2:$B$4,"&lt;"&amp;$F1491,'Rote Karten'!$C$2:$C$4,"&lt;="&amp;$G1491)</f>
        <v>0</v>
      </c>
      <c r="I1491" s="17" t="str">
        <f>IF(OR($L1491="Tor",$L1491="ET"),_xlfn.IFNA(IF(VLOOKUP($A1491,Spiele!$A$2:$C$16,3,FALSE)=$B1491,COUNTIFS($L$2:$L1491,"Tor",$B$2:$B1491,$B1491,$A$2:$A1491,$A1491)+COUNTIFS($L$2:$L1491,"ET",$B$2:$B1491,$B1491,$A$2:$A1491,$A1491)&amp;":"&amp;COUNTIFS($L$2:$L1491,"Tor",$B$2:$B1491,"&lt;&gt;"&amp;$B1491,$A$2:$A1491,$A1491)+COUNTIFS($L$2:$L1491,"ET",$B$2:$B1491,"&lt;&gt;"&amp;$B1491,$A$2:$A1491,$A1491),COUNTIFS($L$2:$L1491,"Tor",$B$2:$B1491,"&lt;&gt;"&amp;$B1491,$A$2:$A1491,$A1491)+COUNTIFS($L$2:$L1491,"ET",$B$2:$B1491,"&lt;&gt;"&amp;$B1491,$A$2:$A1491,$A1491)&amp;":"&amp;COUNTIFS($L$2:$L1491,"Tor",$B$2:$B1491,$B1491,$A$2:$A1491,$A1491)+COUNTIFS($L$2:$L1491,"ET",$B$2:$B1491,$B1491,$A$2:$A1491,$A1491)),""),"")</f>
        <v/>
      </c>
      <c r="J1491" s="18" t="str">
        <f>_xlfn.IFNA(IF(VLOOKUP($A1491,Spiele!$A$2:$D$16,3,FALSE)=$B1491,(COUNTIFS($L$1:$L1490,"Tor",$B$1:$B1490,$B1491,$A$1:$A1490,$A1491)+COUNTIFS($L$1:$L1490,"ET",$B$1:$B1490,$B1491,$A$1:$A1490,$A1491))-(COUNTIFS($L$1:$L1490,"Tor",$B$1:$B1490,"&lt;&gt;"&amp;$B1491,$A$1:$A1490,$A1491)+COUNTIFS($L$1:$L1490,"ET",$B$1:$B1490,"&lt;&gt;"&amp;$B1491,$A$1:$A1490,$A1491)),(COUNTIFS($L$1:$L1490,"Tor",$B$1:$B1490,$B1491,$A$1:$A1490,$A1491)+COUNTIFS($L$1:$L1490,"ET",$B$1:$B1490,$B1491,$A$1:$A1490,$A1491))-(COUNTIFS($L$1:$L1490,"Tor",$B$1:$B1490,"&lt;&gt;"&amp;$B1491,$A$1:$A1490,$A1491)+COUNTIFS($L$1:$L1490,"ET",$B$1:$B1490,"&lt;&gt;"&amp;$B1491,$A$1:$A1490,$A1491))),"")</f>
        <v/>
      </c>
      <c r="O1491" s="17"/>
      <c r="AC1491" s="14"/>
      <c r="AD1491" s="14"/>
      <c r="AE1491" s="18"/>
      <c r="AH1491" s="19">
        <f t="shared" si="94"/>
        <v>0</v>
      </c>
      <c r="AI1491" s="19">
        <f t="shared" si="95"/>
        <v>180</v>
      </c>
      <c r="AM1491" s="19">
        <f>IF(Abschlüsse[[#This Row],[Ergeb]]="ET","",SQRT(($AF1491-$AK1491)^2+($AG1491-$AL1491)^2))</f>
        <v>0</v>
      </c>
      <c r="AO1491" s="13"/>
      <c r="AP1491" s="13"/>
      <c r="AQ1491" s="19" t="str">
        <f t="shared" si="92"/>
        <v/>
      </c>
      <c r="AU1491" s="19" t="str">
        <f t="shared" si="93"/>
        <v/>
      </c>
    </row>
    <row r="1492" spans="3:47" ht="25.05" customHeight="1">
      <c r="C1492" s="17" t="str">
        <f>IF($A1492="","",IF(VLOOKUP($A1492,Spiele!$A$2:$D$16,3,FALSE)=$B1492,"H","G"))</f>
        <v/>
      </c>
      <c r="D1492" s="17" t="str">
        <f>IF($B1492="","",IF(VLOOKUP($A1492,Spiele!$A$2:$F$16,3,FALSE)=$B1492,VLOOKUP($A1492,Spiele!$A$2:$F$16,4,FALSE),VLOOKUP($A1492,Spiele!$A$2:$F$16,3,FALSE)))</f>
        <v/>
      </c>
      <c r="E1492" s="18">
        <f>IF(Abschlüsse[[#This Row],[Ergeb]]="ET",0,COUNTIFS($A$2:$A1492,$A1492,$B$2:$B1492,$B1492,$L$2:$L1492,"&lt;&gt;ET"))</f>
        <v>0</v>
      </c>
      <c r="F1492" s="11"/>
      <c r="G1492" s="12"/>
      <c r="H1492" s="18">
        <f>COUNTIFS('Rote Karten'!$A$2:$A$4,$A1492,'Rote Karten'!$D$2:$D$4,"&lt;&gt;"&amp;$B1492,'Rote Karten'!$B$2:$B$4,"&lt;"&amp;$F1492,'Rote Karten'!$C$2:$C$4,"&lt;="&amp;$G1492)-COUNTIFS('Rote Karten'!$A$2:$A$4,$A1492,'Rote Karten'!$D$2:$D$4,$B1492,'Rote Karten'!$B$2:$B$4,"&lt;"&amp;$F1492,'Rote Karten'!$C$2:$C$4,"&lt;="&amp;$G1492)</f>
        <v>0</v>
      </c>
      <c r="I1492" s="17" t="str">
        <f>IF(OR($L1492="Tor",$L1492="ET"),_xlfn.IFNA(IF(VLOOKUP($A1492,Spiele!$A$2:$C$16,3,FALSE)=$B1492,COUNTIFS($L$2:$L1492,"Tor",$B$2:$B1492,$B1492,$A$2:$A1492,$A1492)+COUNTIFS($L$2:$L1492,"ET",$B$2:$B1492,$B1492,$A$2:$A1492,$A1492)&amp;":"&amp;COUNTIFS($L$2:$L1492,"Tor",$B$2:$B1492,"&lt;&gt;"&amp;$B1492,$A$2:$A1492,$A1492)+COUNTIFS($L$2:$L1492,"ET",$B$2:$B1492,"&lt;&gt;"&amp;$B1492,$A$2:$A1492,$A1492),COUNTIFS($L$2:$L1492,"Tor",$B$2:$B1492,"&lt;&gt;"&amp;$B1492,$A$2:$A1492,$A1492)+COUNTIFS($L$2:$L1492,"ET",$B$2:$B1492,"&lt;&gt;"&amp;$B1492,$A$2:$A1492,$A1492)&amp;":"&amp;COUNTIFS($L$2:$L1492,"Tor",$B$2:$B1492,$B1492,$A$2:$A1492,$A1492)+COUNTIFS($L$2:$L1492,"ET",$B$2:$B1492,$B1492,$A$2:$A1492,$A1492)),""),"")</f>
        <v/>
      </c>
      <c r="J1492" s="18" t="str">
        <f>_xlfn.IFNA(IF(VLOOKUP($A1492,Spiele!$A$2:$D$16,3,FALSE)=$B1492,(COUNTIFS($L$1:$L1491,"Tor",$B$1:$B1491,$B1492,$A$1:$A1491,$A1492)+COUNTIFS($L$1:$L1491,"ET",$B$1:$B1491,$B1492,$A$1:$A1491,$A1492))-(COUNTIFS($L$1:$L1491,"Tor",$B$1:$B1491,"&lt;&gt;"&amp;$B1492,$A$1:$A1491,$A1492)+COUNTIFS($L$1:$L1491,"ET",$B$1:$B1491,"&lt;&gt;"&amp;$B1492,$A$1:$A1491,$A1492)),(COUNTIFS($L$1:$L1491,"Tor",$B$1:$B1491,$B1492,$A$1:$A1491,$A1492)+COUNTIFS($L$1:$L1491,"ET",$B$1:$B1491,$B1492,$A$1:$A1491,$A1492))-(COUNTIFS($L$1:$L1491,"Tor",$B$1:$B1491,"&lt;&gt;"&amp;$B1492,$A$1:$A1491,$A1492)+COUNTIFS($L$1:$L1491,"ET",$B$1:$B1491,"&lt;&gt;"&amp;$B1492,$A$1:$A1491,$A1492))),"")</f>
        <v/>
      </c>
      <c r="O1492" s="17"/>
      <c r="AC1492" s="14"/>
      <c r="AD1492" s="14"/>
      <c r="AE1492" s="18"/>
      <c r="AH1492" s="19">
        <f t="shared" si="94"/>
        <v>0</v>
      </c>
      <c r="AI1492" s="19">
        <f t="shared" si="95"/>
        <v>180</v>
      </c>
      <c r="AM1492" s="19">
        <f>IF(Abschlüsse[[#This Row],[Ergeb]]="ET","",SQRT(($AF1492-$AK1492)^2+($AG1492-$AL1492)^2))</f>
        <v>0</v>
      </c>
      <c r="AO1492" s="13"/>
      <c r="AP1492" s="13"/>
      <c r="AQ1492" s="19" t="str">
        <f t="shared" si="92"/>
        <v/>
      </c>
      <c r="AU1492" s="19" t="str">
        <f t="shared" si="93"/>
        <v/>
      </c>
    </row>
    <row r="1493" spans="3:47" ht="25.05" customHeight="1">
      <c r="C1493" s="17" t="str">
        <f>IF($A1493="","",IF(VLOOKUP($A1493,Spiele!$A$2:$D$16,3,FALSE)=$B1493,"H","G"))</f>
        <v/>
      </c>
      <c r="D1493" s="17" t="str">
        <f>IF($B1493="","",IF(VLOOKUP($A1493,Spiele!$A$2:$F$16,3,FALSE)=$B1493,VLOOKUP($A1493,Spiele!$A$2:$F$16,4,FALSE),VLOOKUP($A1493,Spiele!$A$2:$F$16,3,FALSE)))</f>
        <v/>
      </c>
      <c r="E1493" s="18">
        <f>IF(Abschlüsse[[#This Row],[Ergeb]]="ET",0,COUNTIFS($A$2:$A1493,$A1493,$B$2:$B1493,$B1493,$L$2:$L1493,"&lt;&gt;ET"))</f>
        <v>0</v>
      </c>
      <c r="F1493" s="11"/>
      <c r="G1493" s="12"/>
      <c r="H1493" s="18">
        <f>COUNTIFS('Rote Karten'!$A$2:$A$4,$A1493,'Rote Karten'!$D$2:$D$4,"&lt;&gt;"&amp;$B1493,'Rote Karten'!$B$2:$B$4,"&lt;"&amp;$F1493,'Rote Karten'!$C$2:$C$4,"&lt;="&amp;$G1493)-COUNTIFS('Rote Karten'!$A$2:$A$4,$A1493,'Rote Karten'!$D$2:$D$4,$B1493,'Rote Karten'!$B$2:$B$4,"&lt;"&amp;$F1493,'Rote Karten'!$C$2:$C$4,"&lt;="&amp;$G1493)</f>
        <v>0</v>
      </c>
      <c r="I1493" s="17" t="str">
        <f>IF(OR($L1493="Tor",$L1493="ET"),_xlfn.IFNA(IF(VLOOKUP($A1493,Spiele!$A$2:$C$16,3,FALSE)=$B1493,COUNTIFS($L$2:$L1493,"Tor",$B$2:$B1493,$B1493,$A$2:$A1493,$A1493)+COUNTIFS($L$2:$L1493,"ET",$B$2:$B1493,$B1493,$A$2:$A1493,$A1493)&amp;":"&amp;COUNTIFS($L$2:$L1493,"Tor",$B$2:$B1493,"&lt;&gt;"&amp;$B1493,$A$2:$A1493,$A1493)+COUNTIFS($L$2:$L1493,"ET",$B$2:$B1493,"&lt;&gt;"&amp;$B1493,$A$2:$A1493,$A1493),COUNTIFS($L$2:$L1493,"Tor",$B$2:$B1493,"&lt;&gt;"&amp;$B1493,$A$2:$A1493,$A1493)+COUNTIFS($L$2:$L1493,"ET",$B$2:$B1493,"&lt;&gt;"&amp;$B1493,$A$2:$A1493,$A1493)&amp;":"&amp;COUNTIFS($L$2:$L1493,"Tor",$B$2:$B1493,$B1493,$A$2:$A1493,$A1493)+COUNTIFS($L$2:$L1493,"ET",$B$2:$B1493,$B1493,$A$2:$A1493,$A1493)),""),"")</f>
        <v/>
      </c>
      <c r="J1493" s="18" t="str">
        <f>_xlfn.IFNA(IF(VLOOKUP($A1493,Spiele!$A$2:$D$16,3,FALSE)=$B1493,(COUNTIFS($L$1:$L1492,"Tor",$B$1:$B1492,$B1493,$A$1:$A1492,$A1493)+COUNTIFS($L$1:$L1492,"ET",$B$1:$B1492,$B1493,$A$1:$A1492,$A1493))-(COUNTIFS($L$1:$L1492,"Tor",$B$1:$B1492,"&lt;&gt;"&amp;$B1493,$A$1:$A1492,$A1493)+COUNTIFS($L$1:$L1492,"ET",$B$1:$B1492,"&lt;&gt;"&amp;$B1493,$A$1:$A1492,$A1493)),(COUNTIFS($L$1:$L1492,"Tor",$B$1:$B1492,$B1493,$A$1:$A1492,$A1493)+COUNTIFS($L$1:$L1492,"ET",$B$1:$B1492,$B1493,$A$1:$A1492,$A1493))-(COUNTIFS($L$1:$L1492,"Tor",$B$1:$B1492,"&lt;&gt;"&amp;$B1493,$A$1:$A1492,$A1493)+COUNTIFS($L$1:$L1492,"ET",$B$1:$B1492,"&lt;&gt;"&amp;$B1493,$A$1:$A1492,$A1493))),"")</f>
        <v/>
      </c>
      <c r="O1493" s="17"/>
      <c r="AC1493" s="14"/>
      <c r="AD1493" s="14"/>
      <c r="AE1493" s="18"/>
      <c r="AH1493" s="19">
        <f t="shared" si="94"/>
        <v>0</v>
      </c>
      <c r="AI1493" s="19">
        <f t="shared" si="95"/>
        <v>180</v>
      </c>
      <c r="AM1493" s="19">
        <f>IF(Abschlüsse[[#This Row],[Ergeb]]="ET","",SQRT(($AF1493-$AK1493)^2+($AG1493-$AL1493)^2))</f>
        <v>0</v>
      </c>
      <c r="AO1493" s="13"/>
      <c r="AP1493" s="13"/>
      <c r="AQ1493" s="19" t="str">
        <f t="shared" si="92"/>
        <v/>
      </c>
      <c r="AU1493" s="19" t="str">
        <f t="shared" si="93"/>
        <v/>
      </c>
    </row>
    <row r="1494" spans="3:47" ht="25.05" customHeight="1">
      <c r="C1494" s="17" t="str">
        <f>IF($A1494="","",IF(VLOOKUP($A1494,Spiele!$A$2:$D$16,3,FALSE)=$B1494,"H","G"))</f>
        <v/>
      </c>
      <c r="D1494" s="17" t="str">
        <f>IF($B1494="","",IF(VLOOKUP($A1494,Spiele!$A$2:$F$16,3,FALSE)=$B1494,VLOOKUP($A1494,Spiele!$A$2:$F$16,4,FALSE),VLOOKUP($A1494,Spiele!$A$2:$F$16,3,FALSE)))</f>
        <v/>
      </c>
      <c r="E1494" s="18">
        <f>IF(Abschlüsse[[#This Row],[Ergeb]]="ET",0,COUNTIFS($A$2:$A1494,$A1494,$B$2:$B1494,$B1494,$L$2:$L1494,"&lt;&gt;ET"))</f>
        <v>0</v>
      </c>
      <c r="F1494" s="11"/>
      <c r="G1494" s="12"/>
      <c r="H1494" s="18">
        <f>COUNTIFS('Rote Karten'!$A$2:$A$4,$A1494,'Rote Karten'!$D$2:$D$4,"&lt;&gt;"&amp;$B1494,'Rote Karten'!$B$2:$B$4,"&lt;"&amp;$F1494,'Rote Karten'!$C$2:$C$4,"&lt;="&amp;$G1494)-COUNTIFS('Rote Karten'!$A$2:$A$4,$A1494,'Rote Karten'!$D$2:$D$4,$B1494,'Rote Karten'!$B$2:$B$4,"&lt;"&amp;$F1494,'Rote Karten'!$C$2:$C$4,"&lt;="&amp;$G1494)</f>
        <v>0</v>
      </c>
      <c r="I1494" s="17" t="str">
        <f>IF(OR($L1494="Tor",$L1494="ET"),_xlfn.IFNA(IF(VLOOKUP($A1494,Spiele!$A$2:$C$16,3,FALSE)=$B1494,COUNTIFS($L$2:$L1494,"Tor",$B$2:$B1494,$B1494,$A$2:$A1494,$A1494)+COUNTIFS($L$2:$L1494,"ET",$B$2:$B1494,$B1494,$A$2:$A1494,$A1494)&amp;":"&amp;COUNTIFS($L$2:$L1494,"Tor",$B$2:$B1494,"&lt;&gt;"&amp;$B1494,$A$2:$A1494,$A1494)+COUNTIFS($L$2:$L1494,"ET",$B$2:$B1494,"&lt;&gt;"&amp;$B1494,$A$2:$A1494,$A1494),COUNTIFS($L$2:$L1494,"Tor",$B$2:$B1494,"&lt;&gt;"&amp;$B1494,$A$2:$A1494,$A1494)+COUNTIFS($L$2:$L1494,"ET",$B$2:$B1494,"&lt;&gt;"&amp;$B1494,$A$2:$A1494,$A1494)&amp;":"&amp;COUNTIFS($L$2:$L1494,"Tor",$B$2:$B1494,$B1494,$A$2:$A1494,$A1494)+COUNTIFS($L$2:$L1494,"ET",$B$2:$B1494,$B1494,$A$2:$A1494,$A1494)),""),"")</f>
        <v/>
      </c>
      <c r="J1494" s="18" t="str">
        <f>_xlfn.IFNA(IF(VLOOKUP($A1494,Spiele!$A$2:$D$16,3,FALSE)=$B1494,(COUNTIFS($L$1:$L1493,"Tor",$B$1:$B1493,$B1494,$A$1:$A1493,$A1494)+COUNTIFS($L$1:$L1493,"ET",$B$1:$B1493,$B1494,$A$1:$A1493,$A1494))-(COUNTIFS($L$1:$L1493,"Tor",$B$1:$B1493,"&lt;&gt;"&amp;$B1494,$A$1:$A1493,$A1494)+COUNTIFS($L$1:$L1493,"ET",$B$1:$B1493,"&lt;&gt;"&amp;$B1494,$A$1:$A1493,$A1494)),(COUNTIFS($L$1:$L1493,"Tor",$B$1:$B1493,$B1494,$A$1:$A1493,$A1494)+COUNTIFS($L$1:$L1493,"ET",$B$1:$B1493,$B1494,$A$1:$A1493,$A1494))-(COUNTIFS($L$1:$L1493,"Tor",$B$1:$B1493,"&lt;&gt;"&amp;$B1494,$A$1:$A1493,$A1494)+COUNTIFS($L$1:$L1493,"ET",$B$1:$B1493,"&lt;&gt;"&amp;$B1494,$A$1:$A1493,$A1494))),"")</f>
        <v/>
      </c>
      <c r="O1494" s="17"/>
      <c r="AC1494" s="14"/>
      <c r="AD1494" s="14"/>
      <c r="AE1494" s="18"/>
      <c r="AH1494" s="19">
        <f t="shared" si="94"/>
        <v>0</v>
      </c>
      <c r="AI1494" s="19">
        <f t="shared" si="95"/>
        <v>180</v>
      </c>
      <c r="AM1494" s="19">
        <f>IF(Abschlüsse[[#This Row],[Ergeb]]="ET","",SQRT(($AF1494-$AK1494)^2+($AG1494-$AL1494)^2))</f>
        <v>0</v>
      </c>
      <c r="AO1494" s="13"/>
      <c r="AP1494" s="13"/>
      <c r="AQ1494" s="19" t="str">
        <f t="shared" si="92"/>
        <v/>
      </c>
      <c r="AU1494" s="19" t="str">
        <f t="shared" si="93"/>
        <v/>
      </c>
    </row>
    <row r="1495" spans="3:47" ht="25.05" customHeight="1">
      <c r="C1495" s="17" t="str">
        <f>IF($A1495="","",IF(VLOOKUP($A1495,Spiele!$A$2:$D$16,3,FALSE)=$B1495,"H","G"))</f>
        <v/>
      </c>
      <c r="D1495" s="17" t="str">
        <f>IF($B1495="","",IF(VLOOKUP($A1495,Spiele!$A$2:$F$16,3,FALSE)=$B1495,VLOOKUP($A1495,Spiele!$A$2:$F$16,4,FALSE),VLOOKUP($A1495,Spiele!$A$2:$F$16,3,FALSE)))</f>
        <v/>
      </c>
      <c r="E1495" s="18">
        <f>IF(Abschlüsse[[#This Row],[Ergeb]]="ET",0,COUNTIFS($A$2:$A1495,$A1495,$B$2:$B1495,$B1495,$L$2:$L1495,"&lt;&gt;ET"))</f>
        <v>0</v>
      </c>
      <c r="F1495" s="11"/>
      <c r="G1495" s="12"/>
      <c r="H1495" s="18">
        <f>COUNTIFS('Rote Karten'!$A$2:$A$4,$A1495,'Rote Karten'!$D$2:$D$4,"&lt;&gt;"&amp;$B1495,'Rote Karten'!$B$2:$B$4,"&lt;"&amp;$F1495,'Rote Karten'!$C$2:$C$4,"&lt;="&amp;$G1495)-COUNTIFS('Rote Karten'!$A$2:$A$4,$A1495,'Rote Karten'!$D$2:$D$4,$B1495,'Rote Karten'!$B$2:$B$4,"&lt;"&amp;$F1495,'Rote Karten'!$C$2:$C$4,"&lt;="&amp;$G1495)</f>
        <v>0</v>
      </c>
      <c r="I1495" s="17" t="str">
        <f>IF(OR($L1495="Tor",$L1495="ET"),_xlfn.IFNA(IF(VLOOKUP($A1495,Spiele!$A$2:$C$16,3,FALSE)=$B1495,COUNTIFS($L$2:$L1495,"Tor",$B$2:$B1495,$B1495,$A$2:$A1495,$A1495)+COUNTIFS($L$2:$L1495,"ET",$B$2:$B1495,$B1495,$A$2:$A1495,$A1495)&amp;":"&amp;COUNTIFS($L$2:$L1495,"Tor",$B$2:$B1495,"&lt;&gt;"&amp;$B1495,$A$2:$A1495,$A1495)+COUNTIFS($L$2:$L1495,"ET",$B$2:$B1495,"&lt;&gt;"&amp;$B1495,$A$2:$A1495,$A1495),COUNTIFS($L$2:$L1495,"Tor",$B$2:$B1495,"&lt;&gt;"&amp;$B1495,$A$2:$A1495,$A1495)+COUNTIFS($L$2:$L1495,"ET",$B$2:$B1495,"&lt;&gt;"&amp;$B1495,$A$2:$A1495,$A1495)&amp;":"&amp;COUNTIFS($L$2:$L1495,"Tor",$B$2:$B1495,$B1495,$A$2:$A1495,$A1495)+COUNTIFS($L$2:$L1495,"ET",$B$2:$B1495,$B1495,$A$2:$A1495,$A1495)),""),"")</f>
        <v/>
      </c>
      <c r="J1495" s="18" t="str">
        <f>_xlfn.IFNA(IF(VLOOKUP($A1495,Spiele!$A$2:$D$16,3,FALSE)=$B1495,(COUNTIFS($L$1:$L1494,"Tor",$B$1:$B1494,$B1495,$A$1:$A1494,$A1495)+COUNTIFS($L$1:$L1494,"ET",$B$1:$B1494,$B1495,$A$1:$A1494,$A1495))-(COUNTIFS($L$1:$L1494,"Tor",$B$1:$B1494,"&lt;&gt;"&amp;$B1495,$A$1:$A1494,$A1495)+COUNTIFS($L$1:$L1494,"ET",$B$1:$B1494,"&lt;&gt;"&amp;$B1495,$A$1:$A1494,$A1495)),(COUNTIFS($L$1:$L1494,"Tor",$B$1:$B1494,$B1495,$A$1:$A1494,$A1495)+COUNTIFS($L$1:$L1494,"ET",$B$1:$B1494,$B1495,$A$1:$A1494,$A1495))-(COUNTIFS($L$1:$L1494,"Tor",$B$1:$B1494,"&lt;&gt;"&amp;$B1495,$A$1:$A1494,$A1495)+COUNTIFS($L$1:$L1494,"ET",$B$1:$B1494,"&lt;&gt;"&amp;$B1495,$A$1:$A1494,$A1495))),"")</f>
        <v/>
      </c>
      <c r="O1495" s="17"/>
      <c r="AC1495" s="14"/>
      <c r="AD1495" s="14"/>
      <c r="AE1495" s="18"/>
      <c r="AH1495" s="19">
        <f t="shared" si="94"/>
        <v>0</v>
      </c>
      <c r="AI1495" s="19">
        <f t="shared" si="95"/>
        <v>180</v>
      </c>
      <c r="AM1495" s="19">
        <f>IF(Abschlüsse[[#This Row],[Ergeb]]="ET","",SQRT(($AF1495-$AK1495)^2+($AG1495-$AL1495)^2))</f>
        <v>0</v>
      </c>
      <c r="AO1495" s="13"/>
      <c r="AP1495" s="13"/>
      <c r="AQ1495" s="19" t="str">
        <f t="shared" si="92"/>
        <v/>
      </c>
      <c r="AU1495" s="19" t="str">
        <f t="shared" si="93"/>
        <v/>
      </c>
    </row>
    <row r="1496" spans="3:47" ht="25.05" customHeight="1">
      <c r="C1496" s="17" t="str">
        <f>IF($A1496="","",IF(VLOOKUP($A1496,Spiele!$A$2:$D$16,3,FALSE)=$B1496,"H","G"))</f>
        <v/>
      </c>
      <c r="D1496" s="17" t="str">
        <f>IF($B1496="","",IF(VLOOKUP($A1496,Spiele!$A$2:$F$16,3,FALSE)=$B1496,VLOOKUP($A1496,Spiele!$A$2:$F$16,4,FALSE),VLOOKUP($A1496,Spiele!$A$2:$F$16,3,FALSE)))</f>
        <v/>
      </c>
      <c r="E1496" s="18">
        <f>IF(Abschlüsse[[#This Row],[Ergeb]]="ET",0,COUNTIFS($A$2:$A1496,$A1496,$B$2:$B1496,$B1496,$L$2:$L1496,"&lt;&gt;ET"))</f>
        <v>0</v>
      </c>
      <c r="F1496" s="11"/>
      <c r="G1496" s="12"/>
      <c r="H1496" s="18">
        <f>COUNTIFS('Rote Karten'!$A$2:$A$4,$A1496,'Rote Karten'!$D$2:$D$4,"&lt;&gt;"&amp;$B1496,'Rote Karten'!$B$2:$B$4,"&lt;"&amp;$F1496,'Rote Karten'!$C$2:$C$4,"&lt;="&amp;$G1496)-COUNTIFS('Rote Karten'!$A$2:$A$4,$A1496,'Rote Karten'!$D$2:$D$4,$B1496,'Rote Karten'!$B$2:$B$4,"&lt;"&amp;$F1496,'Rote Karten'!$C$2:$C$4,"&lt;="&amp;$G1496)</f>
        <v>0</v>
      </c>
      <c r="I1496" s="17" t="str">
        <f>IF(OR($L1496="Tor",$L1496="ET"),_xlfn.IFNA(IF(VLOOKUP($A1496,Spiele!$A$2:$C$16,3,FALSE)=$B1496,COUNTIFS($L$2:$L1496,"Tor",$B$2:$B1496,$B1496,$A$2:$A1496,$A1496)+COUNTIFS($L$2:$L1496,"ET",$B$2:$B1496,$B1496,$A$2:$A1496,$A1496)&amp;":"&amp;COUNTIFS($L$2:$L1496,"Tor",$B$2:$B1496,"&lt;&gt;"&amp;$B1496,$A$2:$A1496,$A1496)+COUNTIFS($L$2:$L1496,"ET",$B$2:$B1496,"&lt;&gt;"&amp;$B1496,$A$2:$A1496,$A1496),COUNTIFS($L$2:$L1496,"Tor",$B$2:$B1496,"&lt;&gt;"&amp;$B1496,$A$2:$A1496,$A1496)+COUNTIFS($L$2:$L1496,"ET",$B$2:$B1496,"&lt;&gt;"&amp;$B1496,$A$2:$A1496,$A1496)&amp;":"&amp;COUNTIFS($L$2:$L1496,"Tor",$B$2:$B1496,$B1496,$A$2:$A1496,$A1496)+COUNTIFS($L$2:$L1496,"ET",$B$2:$B1496,$B1496,$A$2:$A1496,$A1496)),""),"")</f>
        <v/>
      </c>
      <c r="J1496" s="18" t="str">
        <f>_xlfn.IFNA(IF(VLOOKUP($A1496,Spiele!$A$2:$D$16,3,FALSE)=$B1496,(COUNTIFS($L$1:$L1495,"Tor",$B$1:$B1495,$B1496,$A$1:$A1495,$A1496)+COUNTIFS($L$1:$L1495,"ET",$B$1:$B1495,$B1496,$A$1:$A1495,$A1496))-(COUNTIFS($L$1:$L1495,"Tor",$B$1:$B1495,"&lt;&gt;"&amp;$B1496,$A$1:$A1495,$A1496)+COUNTIFS($L$1:$L1495,"ET",$B$1:$B1495,"&lt;&gt;"&amp;$B1496,$A$1:$A1495,$A1496)),(COUNTIFS($L$1:$L1495,"Tor",$B$1:$B1495,$B1496,$A$1:$A1495,$A1496)+COUNTIFS($L$1:$L1495,"ET",$B$1:$B1495,$B1496,$A$1:$A1495,$A1496))-(COUNTIFS($L$1:$L1495,"Tor",$B$1:$B1495,"&lt;&gt;"&amp;$B1496,$A$1:$A1495,$A1496)+COUNTIFS($L$1:$L1495,"ET",$B$1:$B1495,"&lt;&gt;"&amp;$B1496,$A$1:$A1495,$A1496))),"")</f>
        <v/>
      </c>
      <c r="O1496" s="17"/>
      <c r="AC1496" s="14"/>
      <c r="AD1496" s="14"/>
      <c r="AE1496" s="18"/>
      <c r="AH1496" s="19">
        <f t="shared" si="94"/>
        <v>0</v>
      </c>
      <c r="AI1496" s="19">
        <f t="shared" si="95"/>
        <v>180</v>
      </c>
      <c r="AM1496" s="19">
        <f>IF(Abschlüsse[[#This Row],[Ergeb]]="ET","",SQRT(($AF1496-$AK1496)^2+($AG1496-$AL1496)^2))</f>
        <v>0</v>
      </c>
      <c r="AO1496" s="13"/>
      <c r="AP1496" s="13"/>
      <c r="AQ1496" s="19" t="str">
        <f t="shared" si="92"/>
        <v/>
      </c>
      <c r="AU1496" s="19" t="str">
        <f t="shared" si="93"/>
        <v/>
      </c>
    </row>
    <row r="1497" spans="3:47" ht="25.05" customHeight="1">
      <c r="C1497" s="17" t="str">
        <f>IF($A1497="","",IF(VLOOKUP($A1497,Spiele!$A$2:$D$16,3,FALSE)=$B1497,"H","G"))</f>
        <v/>
      </c>
      <c r="D1497" s="17" t="str">
        <f>IF($B1497="","",IF(VLOOKUP($A1497,Spiele!$A$2:$F$16,3,FALSE)=$B1497,VLOOKUP($A1497,Spiele!$A$2:$F$16,4,FALSE),VLOOKUP($A1497,Spiele!$A$2:$F$16,3,FALSE)))</f>
        <v/>
      </c>
      <c r="E1497" s="18">
        <f>IF(Abschlüsse[[#This Row],[Ergeb]]="ET",0,COUNTIFS($A$2:$A1497,$A1497,$B$2:$B1497,$B1497,$L$2:$L1497,"&lt;&gt;ET"))</f>
        <v>0</v>
      </c>
      <c r="F1497" s="11"/>
      <c r="G1497" s="12"/>
      <c r="H1497" s="18">
        <f>COUNTIFS('Rote Karten'!$A$2:$A$4,$A1497,'Rote Karten'!$D$2:$D$4,"&lt;&gt;"&amp;$B1497,'Rote Karten'!$B$2:$B$4,"&lt;"&amp;$F1497,'Rote Karten'!$C$2:$C$4,"&lt;="&amp;$G1497)-COUNTIFS('Rote Karten'!$A$2:$A$4,$A1497,'Rote Karten'!$D$2:$D$4,$B1497,'Rote Karten'!$B$2:$B$4,"&lt;"&amp;$F1497,'Rote Karten'!$C$2:$C$4,"&lt;="&amp;$G1497)</f>
        <v>0</v>
      </c>
      <c r="I1497" s="17" t="str">
        <f>IF(OR($L1497="Tor",$L1497="ET"),_xlfn.IFNA(IF(VLOOKUP($A1497,Spiele!$A$2:$C$16,3,FALSE)=$B1497,COUNTIFS($L$2:$L1497,"Tor",$B$2:$B1497,$B1497,$A$2:$A1497,$A1497)+COUNTIFS($L$2:$L1497,"ET",$B$2:$B1497,$B1497,$A$2:$A1497,$A1497)&amp;":"&amp;COUNTIFS($L$2:$L1497,"Tor",$B$2:$B1497,"&lt;&gt;"&amp;$B1497,$A$2:$A1497,$A1497)+COUNTIFS($L$2:$L1497,"ET",$B$2:$B1497,"&lt;&gt;"&amp;$B1497,$A$2:$A1497,$A1497),COUNTIFS($L$2:$L1497,"Tor",$B$2:$B1497,"&lt;&gt;"&amp;$B1497,$A$2:$A1497,$A1497)+COUNTIFS($L$2:$L1497,"ET",$B$2:$B1497,"&lt;&gt;"&amp;$B1497,$A$2:$A1497,$A1497)&amp;":"&amp;COUNTIFS($L$2:$L1497,"Tor",$B$2:$B1497,$B1497,$A$2:$A1497,$A1497)+COUNTIFS($L$2:$L1497,"ET",$B$2:$B1497,$B1497,$A$2:$A1497,$A1497)),""),"")</f>
        <v/>
      </c>
      <c r="J1497" s="18" t="str">
        <f>_xlfn.IFNA(IF(VLOOKUP($A1497,Spiele!$A$2:$D$16,3,FALSE)=$B1497,(COUNTIFS($L$1:$L1496,"Tor",$B$1:$B1496,$B1497,$A$1:$A1496,$A1497)+COUNTIFS($L$1:$L1496,"ET",$B$1:$B1496,$B1497,$A$1:$A1496,$A1497))-(COUNTIFS($L$1:$L1496,"Tor",$B$1:$B1496,"&lt;&gt;"&amp;$B1497,$A$1:$A1496,$A1497)+COUNTIFS($L$1:$L1496,"ET",$B$1:$B1496,"&lt;&gt;"&amp;$B1497,$A$1:$A1496,$A1497)),(COUNTIFS($L$1:$L1496,"Tor",$B$1:$B1496,$B1497,$A$1:$A1496,$A1497)+COUNTIFS($L$1:$L1496,"ET",$B$1:$B1496,$B1497,$A$1:$A1496,$A1497))-(COUNTIFS($L$1:$L1496,"Tor",$B$1:$B1496,"&lt;&gt;"&amp;$B1497,$A$1:$A1496,$A1497)+COUNTIFS($L$1:$L1496,"ET",$B$1:$B1496,"&lt;&gt;"&amp;$B1497,$A$1:$A1496,$A1497))),"")</f>
        <v/>
      </c>
      <c r="O1497" s="17"/>
      <c r="AC1497" s="14"/>
      <c r="AD1497" s="14"/>
      <c r="AE1497" s="18"/>
      <c r="AH1497" s="19">
        <f t="shared" si="94"/>
        <v>0</v>
      </c>
      <c r="AI1497" s="19">
        <f t="shared" si="95"/>
        <v>180</v>
      </c>
      <c r="AM1497" s="19">
        <f>IF(Abschlüsse[[#This Row],[Ergeb]]="ET","",SQRT(($AF1497-$AK1497)^2+($AG1497-$AL1497)^2))</f>
        <v>0</v>
      </c>
      <c r="AO1497" s="13"/>
      <c r="AP1497" s="13"/>
      <c r="AQ1497" s="19" t="str">
        <f t="shared" si="92"/>
        <v/>
      </c>
      <c r="AU1497" s="19" t="str">
        <f t="shared" si="93"/>
        <v/>
      </c>
    </row>
    <row r="1498" spans="3:47" ht="25.05" customHeight="1">
      <c r="C1498" s="17" t="str">
        <f>IF($A1498="","",IF(VLOOKUP($A1498,Spiele!$A$2:$D$16,3,FALSE)=$B1498,"H","G"))</f>
        <v/>
      </c>
      <c r="D1498" s="17" t="str">
        <f>IF($B1498="","",IF(VLOOKUP($A1498,Spiele!$A$2:$F$16,3,FALSE)=$B1498,VLOOKUP($A1498,Spiele!$A$2:$F$16,4,FALSE),VLOOKUP($A1498,Spiele!$A$2:$F$16,3,FALSE)))</f>
        <v/>
      </c>
      <c r="E1498" s="18">
        <f>IF(Abschlüsse[[#This Row],[Ergeb]]="ET",0,COUNTIFS($A$2:$A1498,$A1498,$B$2:$B1498,$B1498,$L$2:$L1498,"&lt;&gt;ET"))</f>
        <v>0</v>
      </c>
      <c r="F1498" s="11"/>
      <c r="G1498" s="12"/>
      <c r="H1498" s="18">
        <f>COUNTIFS('Rote Karten'!$A$2:$A$4,$A1498,'Rote Karten'!$D$2:$D$4,"&lt;&gt;"&amp;$B1498,'Rote Karten'!$B$2:$B$4,"&lt;"&amp;$F1498,'Rote Karten'!$C$2:$C$4,"&lt;="&amp;$G1498)-COUNTIFS('Rote Karten'!$A$2:$A$4,$A1498,'Rote Karten'!$D$2:$D$4,$B1498,'Rote Karten'!$B$2:$B$4,"&lt;"&amp;$F1498,'Rote Karten'!$C$2:$C$4,"&lt;="&amp;$G1498)</f>
        <v>0</v>
      </c>
      <c r="I1498" s="17" t="str">
        <f>IF(OR($L1498="Tor",$L1498="ET"),_xlfn.IFNA(IF(VLOOKUP($A1498,Spiele!$A$2:$C$16,3,FALSE)=$B1498,COUNTIFS($L$2:$L1498,"Tor",$B$2:$B1498,$B1498,$A$2:$A1498,$A1498)+COUNTIFS($L$2:$L1498,"ET",$B$2:$B1498,$B1498,$A$2:$A1498,$A1498)&amp;":"&amp;COUNTIFS($L$2:$L1498,"Tor",$B$2:$B1498,"&lt;&gt;"&amp;$B1498,$A$2:$A1498,$A1498)+COUNTIFS($L$2:$L1498,"ET",$B$2:$B1498,"&lt;&gt;"&amp;$B1498,$A$2:$A1498,$A1498),COUNTIFS($L$2:$L1498,"Tor",$B$2:$B1498,"&lt;&gt;"&amp;$B1498,$A$2:$A1498,$A1498)+COUNTIFS($L$2:$L1498,"ET",$B$2:$B1498,"&lt;&gt;"&amp;$B1498,$A$2:$A1498,$A1498)&amp;":"&amp;COUNTIFS($L$2:$L1498,"Tor",$B$2:$B1498,$B1498,$A$2:$A1498,$A1498)+COUNTIFS($L$2:$L1498,"ET",$B$2:$B1498,$B1498,$A$2:$A1498,$A1498)),""),"")</f>
        <v/>
      </c>
      <c r="J1498" s="18" t="str">
        <f>_xlfn.IFNA(IF(VLOOKUP($A1498,Spiele!$A$2:$D$16,3,FALSE)=$B1498,(COUNTIFS($L$1:$L1497,"Tor",$B$1:$B1497,$B1498,$A$1:$A1497,$A1498)+COUNTIFS($L$1:$L1497,"ET",$B$1:$B1497,$B1498,$A$1:$A1497,$A1498))-(COUNTIFS($L$1:$L1497,"Tor",$B$1:$B1497,"&lt;&gt;"&amp;$B1498,$A$1:$A1497,$A1498)+COUNTIFS($L$1:$L1497,"ET",$B$1:$B1497,"&lt;&gt;"&amp;$B1498,$A$1:$A1497,$A1498)),(COUNTIFS($L$1:$L1497,"Tor",$B$1:$B1497,$B1498,$A$1:$A1497,$A1498)+COUNTIFS($L$1:$L1497,"ET",$B$1:$B1497,$B1498,$A$1:$A1497,$A1498))-(COUNTIFS($L$1:$L1497,"Tor",$B$1:$B1497,"&lt;&gt;"&amp;$B1498,$A$1:$A1497,$A1498)+COUNTIFS($L$1:$L1497,"ET",$B$1:$B1497,"&lt;&gt;"&amp;$B1498,$A$1:$A1497,$A1498))),"")</f>
        <v/>
      </c>
      <c r="O1498" s="17"/>
      <c r="AC1498" s="14"/>
      <c r="AD1498" s="14"/>
      <c r="AE1498" s="18"/>
      <c r="AH1498" s="19">
        <f t="shared" si="94"/>
        <v>0</v>
      </c>
      <c r="AI1498" s="19">
        <f t="shared" si="95"/>
        <v>180</v>
      </c>
      <c r="AM1498" s="19">
        <f>IF(Abschlüsse[[#This Row],[Ergeb]]="ET","",SQRT(($AF1498-$AK1498)^2+($AG1498-$AL1498)^2))</f>
        <v>0</v>
      </c>
      <c r="AO1498" s="13"/>
      <c r="AP1498" s="13"/>
      <c r="AQ1498" s="19" t="str">
        <f t="shared" si="92"/>
        <v/>
      </c>
      <c r="AU1498" s="19" t="str">
        <f t="shared" si="93"/>
        <v/>
      </c>
    </row>
    <row r="1499" spans="3:47" ht="25.05" customHeight="1">
      <c r="C1499" s="17" t="str">
        <f>IF($A1499="","",IF(VLOOKUP($A1499,Spiele!$A$2:$D$16,3,FALSE)=$B1499,"H","G"))</f>
        <v/>
      </c>
      <c r="D1499" s="17" t="str">
        <f>IF($B1499="","",IF(VLOOKUP($A1499,Spiele!$A$2:$F$16,3,FALSE)=$B1499,VLOOKUP($A1499,Spiele!$A$2:$F$16,4,FALSE),VLOOKUP($A1499,Spiele!$A$2:$F$16,3,FALSE)))</f>
        <v/>
      </c>
      <c r="E1499" s="18">
        <f>IF(Abschlüsse[[#This Row],[Ergeb]]="ET",0,COUNTIFS($A$2:$A1499,$A1499,$B$2:$B1499,$B1499,$L$2:$L1499,"&lt;&gt;ET"))</f>
        <v>0</v>
      </c>
      <c r="F1499" s="11"/>
      <c r="G1499" s="12"/>
      <c r="H1499" s="18">
        <f>COUNTIFS('Rote Karten'!$A$2:$A$4,$A1499,'Rote Karten'!$D$2:$D$4,"&lt;&gt;"&amp;$B1499,'Rote Karten'!$B$2:$B$4,"&lt;"&amp;$F1499,'Rote Karten'!$C$2:$C$4,"&lt;="&amp;$G1499)-COUNTIFS('Rote Karten'!$A$2:$A$4,$A1499,'Rote Karten'!$D$2:$D$4,$B1499,'Rote Karten'!$B$2:$B$4,"&lt;"&amp;$F1499,'Rote Karten'!$C$2:$C$4,"&lt;="&amp;$G1499)</f>
        <v>0</v>
      </c>
      <c r="I1499" s="17" t="str">
        <f>IF(OR($L1499="Tor",$L1499="ET"),_xlfn.IFNA(IF(VLOOKUP($A1499,Spiele!$A$2:$C$16,3,FALSE)=$B1499,COUNTIFS($L$2:$L1499,"Tor",$B$2:$B1499,$B1499,$A$2:$A1499,$A1499)+COUNTIFS($L$2:$L1499,"ET",$B$2:$B1499,$B1499,$A$2:$A1499,$A1499)&amp;":"&amp;COUNTIFS($L$2:$L1499,"Tor",$B$2:$B1499,"&lt;&gt;"&amp;$B1499,$A$2:$A1499,$A1499)+COUNTIFS($L$2:$L1499,"ET",$B$2:$B1499,"&lt;&gt;"&amp;$B1499,$A$2:$A1499,$A1499),COUNTIFS($L$2:$L1499,"Tor",$B$2:$B1499,"&lt;&gt;"&amp;$B1499,$A$2:$A1499,$A1499)+COUNTIFS($L$2:$L1499,"ET",$B$2:$B1499,"&lt;&gt;"&amp;$B1499,$A$2:$A1499,$A1499)&amp;":"&amp;COUNTIFS($L$2:$L1499,"Tor",$B$2:$B1499,$B1499,$A$2:$A1499,$A1499)+COUNTIFS($L$2:$L1499,"ET",$B$2:$B1499,$B1499,$A$2:$A1499,$A1499)),""),"")</f>
        <v/>
      </c>
      <c r="J1499" s="18" t="str">
        <f>_xlfn.IFNA(IF(VLOOKUP($A1499,Spiele!$A$2:$D$16,3,FALSE)=$B1499,(COUNTIFS($L$1:$L1498,"Tor",$B$1:$B1498,$B1499,$A$1:$A1498,$A1499)+COUNTIFS($L$1:$L1498,"ET",$B$1:$B1498,$B1499,$A$1:$A1498,$A1499))-(COUNTIFS($L$1:$L1498,"Tor",$B$1:$B1498,"&lt;&gt;"&amp;$B1499,$A$1:$A1498,$A1499)+COUNTIFS($L$1:$L1498,"ET",$B$1:$B1498,"&lt;&gt;"&amp;$B1499,$A$1:$A1498,$A1499)),(COUNTIFS($L$1:$L1498,"Tor",$B$1:$B1498,$B1499,$A$1:$A1498,$A1499)+COUNTIFS($L$1:$L1498,"ET",$B$1:$B1498,$B1499,$A$1:$A1498,$A1499))-(COUNTIFS($L$1:$L1498,"Tor",$B$1:$B1498,"&lt;&gt;"&amp;$B1499,$A$1:$A1498,$A1499)+COUNTIFS($L$1:$L1498,"ET",$B$1:$B1498,"&lt;&gt;"&amp;$B1499,$A$1:$A1498,$A1499))),"")</f>
        <v/>
      </c>
      <c r="O1499" s="17"/>
      <c r="AC1499" s="14"/>
      <c r="AD1499" s="14"/>
      <c r="AE1499" s="18"/>
      <c r="AH1499" s="19">
        <f t="shared" si="94"/>
        <v>0</v>
      </c>
      <c r="AI1499" s="19">
        <f t="shared" si="95"/>
        <v>180</v>
      </c>
      <c r="AM1499" s="19">
        <f>IF(Abschlüsse[[#This Row],[Ergeb]]="ET","",SQRT(($AF1499-$AK1499)^2+($AG1499-$AL1499)^2))</f>
        <v>0</v>
      </c>
      <c r="AO1499" s="13"/>
      <c r="AP1499" s="13"/>
      <c r="AQ1499" s="19" t="str">
        <f t="shared" si="92"/>
        <v/>
      </c>
      <c r="AU1499" s="19" t="str">
        <f t="shared" si="93"/>
        <v/>
      </c>
    </row>
    <row r="1500" spans="3:47" ht="25.05" customHeight="1">
      <c r="C1500" s="17" t="str">
        <f>IF($A1500="","",IF(VLOOKUP($A1500,Spiele!$A$2:$D$16,3,FALSE)=$B1500,"H","G"))</f>
        <v/>
      </c>
      <c r="D1500" s="17" t="str">
        <f>IF($B1500="","",IF(VLOOKUP($A1500,Spiele!$A$2:$F$16,3,FALSE)=$B1500,VLOOKUP($A1500,Spiele!$A$2:$F$16,4,FALSE),VLOOKUP($A1500,Spiele!$A$2:$F$16,3,FALSE)))</f>
        <v/>
      </c>
      <c r="E1500" s="18">
        <f>IF(Abschlüsse[[#This Row],[Ergeb]]="ET",0,COUNTIFS($A$2:$A1500,$A1500,$B$2:$B1500,$B1500,$L$2:$L1500,"&lt;&gt;ET"))</f>
        <v>0</v>
      </c>
      <c r="F1500" s="11"/>
      <c r="G1500" s="12"/>
      <c r="H1500" s="18">
        <f>COUNTIFS('Rote Karten'!$A$2:$A$4,$A1500,'Rote Karten'!$D$2:$D$4,"&lt;&gt;"&amp;$B1500,'Rote Karten'!$B$2:$B$4,"&lt;"&amp;$F1500,'Rote Karten'!$C$2:$C$4,"&lt;="&amp;$G1500)-COUNTIFS('Rote Karten'!$A$2:$A$4,$A1500,'Rote Karten'!$D$2:$D$4,$B1500,'Rote Karten'!$B$2:$B$4,"&lt;"&amp;$F1500,'Rote Karten'!$C$2:$C$4,"&lt;="&amp;$G1500)</f>
        <v>0</v>
      </c>
      <c r="I1500" s="17" t="str">
        <f>IF(OR($L1500="Tor",$L1500="ET"),_xlfn.IFNA(IF(VLOOKUP($A1500,Spiele!$A$2:$C$16,3,FALSE)=$B1500,COUNTIFS($L$2:$L1500,"Tor",$B$2:$B1500,$B1500,$A$2:$A1500,$A1500)+COUNTIFS($L$2:$L1500,"ET",$B$2:$B1500,$B1500,$A$2:$A1500,$A1500)&amp;":"&amp;COUNTIFS($L$2:$L1500,"Tor",$B$2:$B1500,"&lt;&gt;"&amp;$B1500,$A$2:$A1500,$A1500)+COUNTIFS($L$2:$L1500,"ET",$B$2:$B1500,"&lt;&gt;"&amp;$B1500,$A$2:$A1500,$A1500),COUNTIFS($L$2:$L1500,"Tor",$B$2:$B1500,"&lt;&gt;"&amp;$B1500,$A$2:$A1500,$A1500)+COUNTIFS($L$2:$L1500,"ET",$B$2:$B1500,"&lt;&gt;"&amp;$B1500,$A$2:$A1500,$A1500)&amp;":"&amp;COUNTIFS($L$2:$L1500,"Tor",$B$2:$B1500,$B1500,$A$2:$A1500,$A1500)+COUNTIFS($L$2:$L1500,"ET",$B$2:$B1500,$B1500,$A$2:$A1500,$A1500)),""),"")</f>
        <v/>
      </c>
      <c r="J1500" s="18" t="str">
        <f>_xlfn.IFNA(IF(VLOOKUP($A1500,Spiele!$A$2:$D$16,3,FALSE)=$B1500,(COUNTIFS($L$1:$L1499,"Tor",$B$1:$B1499,$B1500,$A$1:$A1499,$A1500)+COUNTIFS($L$1:$L1499,"ET",$B$1:$B1499,$B1500,$A$1:$A1499,$A1500))-(COUNTIFS($L$1:$L1499,"Tor",$B$1:$B1499,"&lt;&gt;"&amp;$B1500,$A$1:$A1499,$A1500)+COUNTIFS($L$1:$L1499,"ET",$B$1:$B1499,"&lt;&gt;"&amp;$B1500,$A$1:$A1499,$A1500)),(COUNTIFS($L$1:$L1499,"Tor",$B$1:$B1499,$B1500,$A$1:$A1499,$A1500)+COUNTIFS($L$1:$L1499,"ET",$B$1:$B1499,$B1500,$A$1:$A1499,$A1500))-(COUNTIFS($L$1:$L1499,"Tor",$B$1:$B1499,"&lt;&gt;"&amp;$B1500,$A$1:$A1499,$A1500)+COUNTIFS($L$1:$L1499,"ET",$B$1:$B1499,"&lt;&gt;"&amp;$B1500,$A$1:$A1499,$A1500))),"")</f>
        <v/>
      </c>
      <c r="O1500" s="17"/>
      <c r="AC1500" s="14"/>
      <c r="AD1500" s="14"/>
      <c r="AE1500" s="18"/>
      <c r="AH1500" s="19">
        <f t="shared" si="94"/>
        <v>0</v>
      </c>
      <c r="AI1500" s="19">
        <f t="shared" si="95"/>
        <v>180</v>
      </c>
      <c r="AM1500" s="19">
        <f>IF(Abschlüsse[[#This Row],[Ergeb]]="ET","",SQRT(($AF1500-$AK1500)^2+($AG1500-$AL1500)^2))</f>
        <v>0</v>
      </c>
      <c r="AO1500" s="13"/>
      <c r="AP1500" s="13"/>
      <c r="AQ1500" s="19" t="str">
        <f t="shared" ref="AQ1500:AQ1563" si="96">IF(AN1500=0,"",SQRT(($AF1500-$AO1500)^2+($AG1500-$AP1500)^2))</f>
        <v/>
      </c>
      <c r="AU1500" s="19" t="str">
        <f t="shared" ref="AU1500:AU1563" si="97">IF(AR1500=0,"",SQRT(($AF1500-$AS1500)^2+($AG1500-$AT1500)^2))</f>
        <v/>
      </c>
    </row>
    <row r="1501" spans="3:47" ht="25.05" customHeight="1">
      <c r="C1501" s="17" t="str">
        <f>IF($A1501="","",IF(VLOOKUP($A1501,Spiele!$A$2:$D$16,3,FALSE)=$B1501,"H","G"))</f>
        <v/>
      </c>
      <c r="D1501" s="17" t="str">
        <f>IF($B1501="","",IF(VLOOKUP($A1501,Spiele!$A$2:$F$16,3,FALSE)=$B1501,VLOOKUP($A1501,Spiele!$A$2:$F$16,4,FALSE),VLOOKUP($A1501,Spiele!$A$2:$F$16,3,FALSE)))</f>
        <v/>
      </c>
      <c r="E1501" s="18">
        <f>IF(Abschlüsse[[#This Row],[Ergeb]]="ET",0,COUNTIFS($A$2:$A1501,$A1501,$B$2:$B1501,$B1501,$L$2:$L1501,"&lt;&gt;ET"))</f>
        <v>0</v>
      </c>
      <c r="F1501" s="11"/>
      <c r="G1501" s="12"/>
      <c r="H1501" s="18">
        <f>COUNTIFS('Rote Karten'!$A$2:$A$4,$A1501,'Rote Karten'!$D$2:$D$4,"&lt;&gt;"&amp;$B1501,'Rote Karten'!$B$2:$B$4,"&lt;"&amp;$F1501,'Rote Karten'!$C$2:$C$4,"&lt;="&amp;$G1501)-COUNTIFS('Rote Karten'!$A$2:$A$4,$A1501,'Rote Karten'!$D$2:$D$4,$B1501,'Rote Karten'!$B$2:$B$4,"&lt;"&amp;$F1501,'Rote Karten'!$C$2:$C$4,"&lt;="&amp;$G1501)</f>
        <v>0</v>
      </c>
      <c r="I1501" s="17" t="str">
        <f>IF(OR($L1501="Tor",$L1501="ET"),_xlfn.IFNA(IF(VLOOKUP($A1501,Spiele!$A$2:$C$16,3,FALSE)=$B1501,COUNTIFS($L$2:$L1501,"Tor",$B$2:$B1501,$B1501,$A$2:$A1501,$A1501)+COUNTIFS($L$2:$L1501,"ET",$B$2:$B1501,$B1501,$A$2:$A1501,$A1501)&amp;":"&amp;COUNTIFS($L$2:$L1501,"Tor",$B$2:$B1501,"&lt;&gt;"&amp;$B1501,$A$2:$A1501,$A1501)+COUNTIFS($L$2:$L1501,"ET",$B$2:$B1501,"&lt;&gt;"&amp;$B1501,$A$2:$A1501,$A1501),COUNTIFS($L$2:$L1501,"Tor",$B$2:$B1501,"&lt;&gt;"&amp;$B1501,$A$2:$A1501,$A1501)+COUNTIFS($L$2:$L1501,"ET",$B$2:$B1501,"&lt;&gt;"&amp;$B1501,$A$2:$A1501,$A1501)&amp;":"&amp;COUNTIFS($L$2:$L1501,"Tor",$B$2:$B1501,$B1501,$A$2:$A1501,$A1501)+COUNTIFS($L$2:$L1501,"ET",$B$2:$B1501,$B1501,$A$2:$A1501,$A1501)),""),"")</f>
        <v/>
      </c>
      <c r="J1501" s="18" t="str">
        <f>_xlfn.IFNA(IF(VLOOKUP($A1501,Spiele!$A$2:$D$16,3,FALSE)=$B1501,(COUNTIFS($L$1:$L1500,"Tor",$B$1:$B1500,$B1501,$A$1:$A1500,$A1501)+COUNTIFS($L$1:$L1500,"ET",$B$1:$B1500,$B1501,$A$1:$A1500,$A1501))-(COUNTIFS($L$1:$L1500,"Tor",$B$1:$B1500,"&lt;&gt;"&amp;$B1501,$A$1:$A1500,$A1501)+COUNTIFS($L$1:$L1500,"ET",$B$1:$B1500,"&lt;&gt;"&amp;$B1501,$A$1:$A1500,$A1501)),(COUNTIFS($L$1:$L1500,"Tor",$B$1:$B1500,$B1501,$A$1:$A1500,$A1501)+COUNTIFS($L$1:$L1500,"ET",$B$1:$B1500,$B1501,$A$1:$A1500,$A1501))-(COUNTIFS($L$1:$L1500,"Tor",$B$1:$B1500,"&lt;&gt;"&amp;$B1501,$A$1:$A1500,$A1501)+COUNTIFS($L$1:$L1500,"ET",$B$1:$B1500,"&lt;&gt;"&amp;$B1501,$A$1:$A1500,$A1501))),"")</f>
        <v/>
      </c>
      <c r="O1501" s="17"/>
      <c r="AC1501" s="14"/>
      <c r="AD1501" s="14"/>
      <c r="AE1501" s="18"/>
      <c r="AH1501" s="19">
        <f t="shared" si="94"/>
        <v>0</v>
      </c>
      <c r="AI1501" s="19">
        <f t="shared" si="95"/>
        <v>180</v>
      </c>
      <c r="AM1501" s="19">
        <f>IF(Abschlüsse[[#This Row],[Ergeb]]="ET","",SQRT(($AF1501-$AK1501)^2+($AG1501-$AL1501)^2))</f>
        <v>0</v>
      </c>
      <c r="AO1501" s="13"/>
      <c r="AP1501" s="13"/>
      <c r="AQ1501" s="19" t="str">
        <f t="shared" si="96"/>
        <v/>
      </c>
      <c r="AU1501" s="19" t="str">
        <f t="shared" si="97"/>
        <v/>
      </c>
    </row>
    <row r="1502" spans="3:47" ht="25.05" customHeight="1">
      <c r="C1502" s="17" t="str">
        <f>IF($A1502="","",IF(VLOOKUP($A1502,Spiele!$A$2:$D$16,3,FALSE)=$B1502,"H","G"))</f>
        <v/>
      </c>
      <c r="D1502" s="17" t="str">
        <f>IF($B1502="","",IF(VLOOKUP($A1502,Spiele!$A$2:$F$16,3,FALSE)=$B1502,VLOOKUP($A1502,Spiele!$A$2:$F$16,4,FALSE),VLOOKUP($A1502,Spiele!$A$2:$F$16,3,FALSE)))</f>
        <v/>
      </c>
      <c r="E1502" s="18">
        <f>IF(Abschlüsse[[#This Row],[Ergeb]]="ET",0,COUNTIFS($A$2:$A1502,$A1502,$B$2:$B1502,$B1502,$L$2:$L1502,"&lt;&gt;ET"))</f>
        <v>0</v>
      </c>
      <c r="F1502" s="11"/>
      <c r="G1502" s="12"/>
      <c r="H1502" s="18">
        <f>COUNTIFS('Rote Karten'!$A$2:$A$4,$A1502,'Rote Karten'!$D$2:$D$4,"&lt;&gt;"&amp;$B1502,'Rote Karten'!$B$2:$B$4,"&lt;"&amp;$F1502,'Rote Karten'!$C$2:$C$4,"&lt;="&amp;$G1502)-COUNTIFS('Rote Karten'!$A$2:$A$4,$A1502,'Rote Karten'!$D$2:$D$4,$B1502,'Rote Karten'!$B$2:$B$4,"&lt;"&amp;$F1502,'Rote Karten'!$C$2:$C$4,"&lt;="&amp;$G1502)</f>
        <v>0</v>
      </c>
      <c r="I1502" s="17" t="str">
        <f>IF(OR($L1502="Tor",$L1502="ET"),_xlfn.IFNA(IF(VLOOKUP($A1502,Spiele!$A$2:$C$16,3,FALSE)=$B1502,COUNTIFS($L$2:$L1502,"Tor",$B$2:$B1502,$B1502,$A$2:$A1502,$A1502)+COUNTIFS($L$2:$L1502,"ET",$B$2:$B1502,$B1502,$A$2:$A1502,$A1502)&amp;":"&amp;COUNTIFS($L$2:$L1502,"Tor",$B$2:$B1502,"&lt;&gt;"&amp;$B1502,$A$2:$A1502,$A1502)+COUNTIFS($L$2:$L1502,"ET",$B$2:$B1502,"&lt;&gt;"&amp;$B1502,$A$2:$A1502,$A1502),COUNTIFS($L$2:$L1502,"Tor",$B$2:$B1502,"&lt;&gt;"&amp;$B1502,$A$2:$A1502,$A1502)+COUNTIFS($L$2:$L1502,"ET",$B$2:$B1502,"&lt;&gt;"&amp;$B1502,$A$2:$A1502,$A1502)&amp;":"&amp;COUNTIFS($L$2:$L1502,"Tor",$B$2:$B1502,$B1502,$A$2:$A1502,$A1502)+COUNTIFS($L$2:$L1502,"ET",$B$2:$B1502,$B1502,$A$2:$A1502,$A1502)),""),"")</f>
        <v/>
      </c>
      <c r="J1502" s="18" t="str">
        <f>_xlfn.IFNA(IF(VLOOKUP($A1502,Spiele!$A$2:$D$16,3,FALSE)=$B1502,(COUNTIFS($L$1:$L1501,"Tor",$B$1:$B1501,$B1502,$A$1:$A1501,$A1502)+COUNTIFS($L$1:$L1501,"ET",$B$1:$B1501,$B1502,$A$1:$A1501,$A1502))-(COUNTIFS($L$1:$L1501,"Tor",$B$1:$B1501,"&lt;&gt;"&amp;$B1502,$A$1:$A1501,$A1502)+COUNTIFS($L$1:$L1501,"ET",$B$1:$B1501,"&lt;&gt;"&amp;$B1502,$A$1:$A1501,$A1502)),(COUNTIFS($L$1:$L1501,"Tor",$B$1:$B1501,$B1502,$A$1:$A1501,$A1502)+COUNTIFS($L$1:$L1501,"ET",$B$1:$B1501,$B1502,$A$1:$A1501,$A1502))-(COUNTIFS($L$1:$L1501,"Tor",$B$1:$B1501,"&lt;&gt;"&amp;$B1502,$A$1:$A1501,$A1502)+COUNTIFS($L$1:$L1501,"ET",$B$1:$B1501,"&lt;&gt;"&amp;$B1502,$A$1:$A1501,$A1502))),"")</f>
        <v/>
      </c>
      <c r="O1502" s="17"/>
      <c r="AC1502" s="14"/>
      <c r="AD1502" s="14"/>
      <c r="AE1502" s="18"/>
      <c r="AH1502" s="19">
        <f t="shared" si="94"/>
        <v>0</v>
      </c>
      <c r="AI1502" s="19">
        <f t="shared" si="95"/>
        <v>180</v>
      </c>
      <c r="AM1502" s="19">
        <f>IF(Abschlüsse[[#This Row],[Ergeb]]="ET","",SQRT(($AF1502-$AK1502)^2+($AG1502-$AL1502)^2))</f>
        <v>0</v>
      </c>
      <c r="AO1502" s="13"/>
      <c r="AP1502" s="13"/>
      <c r="AQ1502" s="19" t="str">
        <f t="shared" si="96"/>
        <v/>
      </c>
      <c r="AU1502" s="19" t="str">
        <f t="shared" si="97"/>
        <v/>
      </c>
    </row>
    <row r="1503" spans="3:47" ht="25.05" customHeight="1">
      <c r="C1503" s="17" t="str">
        <f>IF($A1503="","",IF(VLOOKUP($A1503,Spiele!$A$2:$D$16,3,FALSE)=$B1503,"H","G"))</f>
        <v/>
      </c>
      <c r="D1503" s="17" t="str">
        <f>IF($B1503="","",IF(VLOOKUP($A1503,Spiele!$A$2:$F$16,3,FALSE)=$B1503,VLOOKUP($A1503,Spiele!$A$2:$F$16,4,FALSE),VLOOKUP($A1503,Spiele!$A$2:$F$16,3,FALSE)))</f>
        <v/>
      </c>
      <c r="E1503" s="18">
        <f>IF(Abschlüsse[[#This Row],[Ergeb]]="ET",0,COUNTIFS($A$2:$A1503,$A1503,$B$2:$B1503,$B1503,$L$2:$L1503,"&lt;&gt;ET"))</f>
        <v>0</v>
      </c>
      <c r="F1503" s="11"/>
      <c r="G1503" s="12"/>
      <c r="H1503" s="18">
        <f>COUNTIFS('Rote Karten'!$A$2:$A$4,$A1503,'Rote Karten'!$D$2:$D$4,"&lt;&gt;"&amp;$B1503,'Rote Karten'!$B$2:$B$4,"&lt;"&amp;$F1503,'Rote Karten'!$C$2:$C$4,"&lt;="&amp;$G1503)-COUNTIFS('Rote Karten'!$A$2:$A$4,$A1503,'Rote Karten'!$D$2:$D$4,$B1503,'Rote Karten'!$B$2:$B$4,"&lt;"&amp;$F1503,'Rote Karten'!$C$2:$C$4,"&lt;="&amp;$G1503)</f>
        <v>0</v>
      </c>
      <c r="I1503" s="17" t="str">
        <f>IF(OR($L1503="Tor",$L1503="ET"),_xlfn.IFNA(IF(VLOOKUP($A1503,Spiele!$A$2:$C$16,3,FALSE)=$B1503,COUNTIFS($L$2:$L1503,"Tor",$B$2:$B1503,$B1503,$A$2:$A1503,$A1503)+COUNTIFS($L$2:$L1503,"ET",$B$2:$B1503,$B1503,$A$2:$A1503,$A1503)&amp;":"&amp;COUNTIFS($L$2:$L1503,"Tor",$B$2:$B1503,"&lt;&gt;"&amp;$B1503,$A$2:$A1503,$A1503)+COUNTIFS($L$2:$L1503,"ET",$B$2:$B1503,"&lt;&gt;"&amp;$B1503,$A$2:$A1503,$A1503),COUNTIFS($L$2:$L1503,"Tor",$B$2:$B1503,"&lt;&gt;"&amp;$B1503,$A$2:$A1503,$A1503)+COUNTIFS($L$2:$L1503,"ET",$B$2:$B1503,"&lt;&gt;"&amp;$B1503,$A$2:$A1503,$A1503)&amp;":"&amp;COUNTIFS($L$2:$L1503,"Tor",$B$2:$B1503,$B1503,$A$2:$A1503,$A1503)+COUNTIFS($L$2:$L1503,"ET",$B$2:$B1503,$B1503,$A$2:$A1503,$A1503)),""),"")</f>
        <v/>
      </c>
      <c r="J1503" s="18" t="str">
        <f>_xlfn.IFNA(IF(VLOOKUP($A1503,Spiele!$A$2:$D$16,3,FALSE)=$B1503,(COUNTIFS($L$1:$L1502,"Tor",$B$1:$B1502,$B1503,$A$1:$A1502,$A1503)+COUNTIFS($L$1:$L1502,"ET",$B$1:$B1502,$B1503,$A$1:$A1502,$A1503))-(COUNTIFS($L$1:$L1502,"Tor",$B$1:$B1502,"&lt;&gt;"&amp;$B1503,$A$1:$A1502,$A1503)+COUNTIFS($L$1:$L1502,"ET",$B$1:$B1502,"&lt;&gt;"&amp;$B1503,$A$1:$A1502,$A1503)),(COUNTIFS($L$1:$L1502,"Tor",$B$1:$B1502,$B1503,$A$1:$A1502,$A1503)+COUNTIFS($L$1:$L1502,"ET",$B$1:$B1502,$B1503,$A$1:$A1502,$A1503))-(COUNTIFS($L$1:$L1502,"Tor",$B$1:$B1502,"&lt;&gt;"&amp;$B1503,$A$1:$A1502,$A1503)+COUNTIFS($L$1:$L1502,"ET",$B$1:$B1502,"&lt;&gt;"&amp;$B1503,$A$1:$A1502,$A1503))),"")</f>
        <v/>
      </c>
      <c r="O1503" s="17"/>
      <c r="AC1503" s="14"/>
      <c r="AD1503" s="14"/>
      <c r="AE1503" s="18"/>
      <c r="AH1503" s="19">
        <f t="shared" si="94"/>
        <v>0</v>
      </c>
      <c r="AI1503" s="19">
        <f t="shared" si="95"/>
        <v>180</v>
      </c>
      <c r="AM1503" s="19">
        <f>IF(Abschlüsse[[#This Row],[Ergeb]]="ET","",SQRT(($AF1503-$AK1503)^2+($AG1503-$AL1503)^2))</f>
        <v>0</v>
      </c>
      <c r="AO1503" s="13"/>
      <c r="AP1503" s="13"/>
      <c r="AQ1503" s="19" t="str">
        <f t="shared" si="96"/>
        <v/>
      </c>
      <c r="AU1503" s="19" t="str">
        <f t="shared" si="97"/>
        <v/>
      </c>
    </row>
    <row r="1504" spans="3:47" ht="25.05" customHeight="1">
      <c r="C1504" s="17" t="str">
        <f>IF($A1504="","",IF(VLOOKUP($A1504,Spiele!$A$2:$D$16,3,FALSE)=$B1504,"H","G"))</f>
        <v/>
      </c>
      <c r="D1504" s="17" t="str">
        <f>IF($B1504="","",IF(VLOOKUP($A1504,Spiele!$A$2:$F$16,3,FALSE)=$B1504,VLOOKUP($A1504,Spiele!$A$2:$F$16,4,FALSE),VLOOKUP($A1504,Spiele!$A$2:$F$16,3,FALSE)))</f>
        <v/>
      </c>
      <c r="E1504" s="18">
        <f>IF(Abschlüsse[[#This Row],[Ergeb]]="ET",0,COUNTIFS($A$2:$A1504,$A1504,$B$2:$B1504,$B1504,$L$2:$L1504,"&lt;&gt;ET"))</f>
        <v>0</v>
      </c>
      <c r="F1504" s="11"/>
      <c r="G1504" s="12"/>
      <c r="H1504" s="18">
        <f>COUNTIFS('Rote Karten'!$A$2:$A$4,$A1504,'Rote Karten'!$D$2:$D$4,"&lt;&gt;"&amp;$B1504,'Rote Karten'!$B$2:$B$4,"&lt;"&amp;$F1504,'Rote Karten'!$C$2:$C$4,"&lt;="&amp;$G1504)-COUNTIFS('Rote Karten'!$A$2:$A$4,$A1504,'Rote Karten'!$D$2:$D$4,$B1504,'Rote Karten'!$B$2:$B$4,"&lt;"&amp;$F1504,'Rote Karten'!$C$2:$C$4,"&lt;="&amp;$G1504)</f>
        <v>0</v>
      </c>
      <c r="I1504" s="17" t="str">
        <f>IF(OR($L1504="Tor",$L1504="ET"),_xlfn.IFNA(IF(VLOOKUP($A1504,Spiele!$A$2:$C$16,3,FALSE)=$B1504,COUNTIFS($L$2:$L1504,"Tor",$B$2:$B1504,$B1504,$A$2:$A1504,$A1504)+COUNTIFS($L$2:$L1504,"ET",$B$2:$B1504,$B1504,$A$2:$A1504,$A1504)&amp;":"&amp;COUNTIFS($L$2:$L1504,"Tor",$B$2:$B1504,"&lt;&gt;"&amp;$B1504,$A$2:$A1504,$A1504)+COUNTIFS($L$2:$L1504,"ET",$B$2:$B1504,"&lt;&gt;"&amp;$B1504,$A$2:$A1504,$A1504),COUNTIFS($L$2:$L1504,"Tor",$B$2:$B1504,"&lt;&gt;"&amp;$B1504,$A$2:$A1504,$A1504)+COUNTIFS($L$2:$L1504,"ET",$B$2:$B1504,"&lt;&gt;"&amp;$B1504,$A$2:$A1504,$A1504)&amp;":"&amp;COUNTIFS($L$2:$L1504,"Tor",$B$2:$B1504,$B1504,$A$2:$A1504,$A1504)+COUNTIFS($L$2:$L1504,"ET",$B$2:$B1504,$B1504,$A$2:$A1504,$A1504)),""),"")</f>
        <v/>
      </c>
      <c r="J1504" s="18" t="str">
        <f>_xlfn.IFNA(IF(VLOOKUP($A1504,Spiele!$A$2:$D$16,3,FALSE)=$B1504,(COUNTIFS($L$1:$L1503,"Tor",$B$1:$B1503,$B1504,$A$1:$A1503,$A1504)+COUNTIFS($L$1:$L1503,"ET",$B$1:$B1503,$B1504,$A$1:$A1503,$A1504))-(COUNTIFS($L$1:$L1503,"Tor",$B$1:$B1503,"&lt;&gt;"&amp;$B1504,$A$1:$A1503,$A1504)+COUNTIFS($L$1:$L1503,"ET",$B$1:$B1503,"&lt;&gt;"&amp;$B1504,$A$1:$A1503,$A1504)),(COUNTIFS($L$1:$L1503,"Tor",$B$1:$B1503,$B1504,$A$1:$A1503,$A1504)+COUNTIFS($L$1:$L1503,"ET",$B$1:$B1503,$B1504,$A$1:$A1503,$A1504))-(COUNTIFS($L$1:$L1503,"Tor",$B$1:$B1503,"&lt;&gt;"&amp;$B1504,$A$1:$A1503,$A1504)+COUNTIFS($L$1:$L1503,"ET",$B$1:$B1503,"&lt;&gt;"&amp;$B1504,$A$1:$A1503,$A1504))),"")</f>
        <v/>
      </c>
      <c r="O1504" s="17"/>
      <c r="AC1504" s="14"/>
      <c r="AD1504" s="14"/>
      <c r="AE1504" s="18"/>
      <c r="AH1504" s="19">
        <f t="shared" si="94"/>
        <v>0</v>
      </c>
      <c r="AI1504" s="19">
        <f t="shared" si="95"/>
        <v>180</v>
      </c>
      <c r="AM1504" s="19">
        <f>IF(Abschlüsse[[#This Row],[Ergeb]]="ET","",SQRT(($AF1504-$AK1504)^2+($AG1504-$AL1504)^2))</f>
        <v>0</v>
      </c>
      <c r="AO1504" s="13"/>
      <c r="AP1504" s="13"/>
      <c r="AQ1504" s="19" t="str">
        <f t="shared" si="96"/>
        <v/>
      </c>
      <c r="AU1504" s="19" t="str">
        <f t="shared" si="97"/>
        <v/>
      </c>
    </row>
    <row r="1505" spans="3:47" ht="25.05" customHeight="1">
      <c r="C1505" s="17" t="str">
        <f>IF($A1505="","",IF(VLOOKUP($A1505,Spiele!$A$2:$D$16,3,FALSE)=$B1505,"H","G"))</f>
        <v/>
      </c>
      <c r="D1505" s="17" t="str">
        <f>IF($B1505="","",IF(VLOOKUP($A1505,Spiele!$A$2:$F$16,3,FALSE)=$B1505,VLOOKUP($A1505,Spiele!$A$2:$F$16,4,FALSE),VLOOKUP($A1505,Spiele!$A$2:$F$16,3,FALSE)))</f>
        <v/>
      </c>
      <c r="E1505" s="18">
        <f>IF(Abschlüsse[[#This Row],[Ergeb]]="ET",0,COUNTIFS($A$2:$A1505,$A1505,$B$2:$B1505,$B1505,$L$2:$L1505,"&lt;&gt;ET"))</f>
        <v>0</v>
      </c>
      <c r="F1505" s="11"/>
      <c r="G1505" s="12"/>
      <c r="H1505" s="18">
        <f>COUNTIFS('Rote Karten'!$A$2:$A$4,$A1505,'Rote Karten'!$D$2:$D$4,"&lt;&gt;"&amp;$B1505,'Rote Karten'!$B$2:$B$4,"&lt;"&amp;$F1505,'Rote Karten'!$C$2:$C$4,"&lt;="&amp;$G1505)-COUNTIFS('Rote Karten'!$A$2:$A$4,$A1505,'Rote Karten'!$D$2:$D$4,$B1505,'Rote Karten'!$B$2:$B$4,"&lt;"&amp;$F1505,'Rote Karten'!$C$2:$C$4,"&lt;="&amp;$G1505)</f>
        <v>0</v>
      </c>
      <c r="I1505" s="17" t="str">
        <f>IF(OR($L1505="Tor",$L1505="ET"),_xlfn.IFNA(IF(VLOOKUP($A1505,Spiele!$A$2:$C$16,3,FALSE)=$B1505,COUNTIFS($L$2:$L1505,"Tor",$B$2:$B1505,$B1505,$A$2:$A1505,$A1505)+COUNTIFS($L$2:$L1505,"ET",$B$2:$B1505,$B1505,$A$2:$A1505,$A1505)&amp;":"&amp;COUNTIFS($L$2:$L1505,"Tor",$B$2:$B1505,"&lt;&gt;"&amp;$B1505,$A$2:$A1505,$A1505)+COUNTIFS($L$2:$L1505,"ET",$B$2:$B1505,"&lt;&gt;"&amp;$B1505,$A$2:$A1505,$A1505),COUNTIFS($L$2:$L1505,"Tor",$B$2:$B1505,"&lt;&gt;"&amp;$B1505,$A$2:$A1505,$A1505)+COUNTIFS($L$2:$L1505,"ET",$B$2:$B1505,"&lt;&gt;"&amp;$B1505,$A$2:$A1505,$A1505)&amp;":"&amp;COUNTIFS($L$2:$L1505,"Tor",$B$2:$B1505,$B1505,$A$2:$A1505,$A1505)+COUNTIFS($L$2:$L1505,"ET",$B$2:$B1505,$B1505,$A$2:$A1505,$A1505)),""),"")</f>
        <v/>
      </c>
      <c r="J1505" s="18" t="str">
        <f>_xlfn.IFNA(IF(VLOOKUP($A1505,Spiele!$A$2:$D$16,3,FALSE)=$B1505,(COUNTIFS($L$1:$L1504,"Tor",$B$1:$B1504,$B1505,$A$1:$A1504,$A1505)+COUNTIFS($L$1:$L1504,"ET",$B$1:$B1504,$B1505,$A$1:$A1504,$A1505))-(COUNTIFS($L$1:$L1504,"Tor",$B$1:$B1504,"&lt;&gt;"&amp;$B1505,$A$1:$A1504,$A1505)+COUNTIFS($L$1:$L1504,"ET",$B$1:$B1504,"&lt;&gt;"&amp;$B1505,$A$1:$A1504,$A1505)),(COUNTIFS($L$1:$L1504,"Tor",$B$1:$B1504,$B1505,$A$1:$A1504,$A1505)+COUNTIFS($L$1:$L1504,"ET",$B$1:$B1504,$B1505,$A$1:$A1504,$A1505))-(COUNTIFS($L$1:$L1504,"Tor",$B$1:$B1504,"&lt;&gt;"&amp;$B1505,$A$1:$A1504,$A1505)+COUNTIFS($L$1:$L1504,"ET",$B$1:$B1504,"&lt;&gt;"&amp;$B1505,$A$1:$A1504,$A1505))),"")</f>
        <v/>
      </c>
      <c r="O1505" s="17"/>
      <c r="AC1505" s="14"/>
      <c r="AD1505" s="14"/>
      <c r="AE1505" s="18"/>
      <c r="AH1505" s="19">
        <f t="shared" si="94"/>
        <v>0</v>
      </c>
      <c r="AI1505" s="19">
        <f t="shared" si="95"/>
        <v>180</v>
      </c>
      <c r="AM1505" s="19">
        <f>IF(Abschlüsse[[#This Row],[Ergeb]]="ET","",SQRT(($AF1505-$AK1505)^2+($AG1505-$AL1505)^2))</f>
        <v>0</v>
      </c>
      <c r="AO1505" s="13"/>
      <c r="AP1505" s="13"/>
      <c r="AQ1505" s="19" t="str">
        <f t="shared" si="96"/>
        <v/>
      </c>
      <c r="AU1505" s="19" t="str">
        <f t="shared" si="97"/>
        <v/>
      </c>
    </row>
    <row r="1506" spans="3:47" ht="25.05" customHeight="1">
      <c r="C1506" s="17" t="str">
        <f>IF($A1506="","",IF(VLOOKUP($A1506,Spiele!$A$2:$D$16,3,FALSE)=$B1506,"H","G"))</f>
        <v/>
      </c>
      <c r="D1506" s="17" t="str">
        <f>IF($B1506="","",IF(VLOOKUP($A1506,Spiele!$A$2:$F$16,3,FALSE)=$B1506,VLOOKUP($A1506,Spiele!$A$2:$F$16,4,FALSE),VLOOKUP($A1506,Spiele!$A$2:$F$16,3,FALSE)))</f>
        <v/>
      </c>
      <c r="E1506" s="18">
        <f>IF(Abschlüsse[[#This Row],[Ergeb]]="ET",0,COUNTIFS($A$2:$A1506,$A1506,$B$2:$B1506,$B1506,$L$2:$L1506,"&lt;&gt;ET"))</f>
        <v>0</v>
      </c>
      <c r="F1506" s="11"/>
      <c r="G1506" s="12"/>
      <c r="H1506" s="18">
        <f>COUNTIFS('Rote Karten'!$A$2:$A$4,$A1506,'Rote Karten'!$D$2:$D$4,"&lt;&gt;"&amp;$B1506,'Rote Karten'!$B$2:$B$4,"&lt;"&amp;$F1506,'Rote Karten'!$C$2:$C$4,"&lt;="&amp;$G1506)-COUNTIFS('Rote Karten'!$A$2:$A$4,$A1506,'Rote Karten'!$D$2:$D$4,$B1506,'Rote Karten'!$B$2:$B$4,"&lt;"&amp;$F1506,'Rote Karten'!$C$2:$C$4,"&lt;="&amp;$G1506)</f>
        <v>0</v>
      </c>
      <c r="I1506" s="17" t="str">
        <f>IF(OR($L1506="Tor",$L1506="ET"),_xlfn.IFNA(IF(VLOOKUP($A1506,Spiele!$A$2:$C$16,3,FALSE)=$B1506,COUNTIFS($L$2:$L1506,"Tor",$B$2:$B1506,$B1506,$A$2:$A1506,$A1506)+COUNTIFS($L$2:$L1506,"ET",$B$2:$B1506,$B1506,$A$2:$A1506,$A1506)&amp;":"&amp;COUNTIFS($L$2:$L1506,"Tor",$B$2:$B1506,"&lt;&gt;"&amp;$B1506,$A$2:$A1506,$A1506)+COUNTIFS($L$2:$L1506,"ET",$B$2:$B1506,"&lt;&gt;"&amp;$B1506,$A$2:$A1506,$A1506),COUNTIFS($L$2:$L1506,"Tor",$B$2:$B1506,"&lt;&gt;"&amp;$B1506,$A$2:$A1506,$A1506)+COUNTIFS($L$2:$L1506,"ET",$B$2:$B1506,"&lt;&gt;"&amp;$B1506,$A$2:$A1506,$A1506)&amp;":"&amp;COUNTIFS($L$2:$L1506,"Tor",$B$2:$B1506,$B1506,$A$2:$A1506,$A1506)+COUNTIFS($L$2:$L1506,"ET",$B$2:$B1506,$B1506,$A$2:$A1506,$A1506)),""),"")</f>
        <v/>
      </c>
      <c r="J1506" s="18" t="str">
        <f>_xlfn.IFNA(IF(VLOOKUP($A1506,Spiele!$A$2:$D$16,3,FALSE)=$B1506,(COUNTIFS($L$1:$L1505,"Tor",$B$1:$B1505,$B1506,$A$1:$A1505,$A1506)+COUNTIFS($L$1:$L1505,"ET",$B$1:$B1505,$B1506,$A$1:$A1505,$A1506))-(COUNTIFS($L$1:$L1505,"Tor",$B$1:$B1505,"&lt;&gt;"&amp;$B1506,$A$1:$A1505,$A1506)+COUNTIFS($L$1:$L1505,"ET",$B$1:$B1505,"&lt;&gt;"&amp;$B1506,$A$1:$A1505,$A1506)),(COUNTIFS($L$1:$L1505,"Tor",$B$1:$B1505,$B1506,$A$1:$A1505,$A1506)+COUNTIFS($L$1:$L1505,"ET",$B$1:$B1505,$B1506,$A$1:$A1505,$A1506))-(COUNTIFS($L$1:$L1505,"Tor",$B$1:$B1505,"&lt;&gt;"&amp;$B1506,$A$1:$A1505,$A1506)+COUNTIFS($L$1:$L1505,"ET",$B$1:$B1505,"&lt;&gt;"&amp;$B1506,$A$1:$A1505,$A1506))),"")</f>
        <v/>
      </c>
      <c r="O1506" s="17"/>
      <c r="AC1506" s="14"/>
      <c r="AD1506" s="14"/>
      <c r="AE1506" s="18"/>
      <c r="AH1506" s="19">
        <f t="shared" si="94"/>
        <v>0</v>
      </c>
      <c r="AI1506" s="19">
        <f t="shared" si="95"/>
        <v>180</v>
      </c>
      <c r="AM1506" s="19">
        <f>IF(Abschlüsse[[#This Row],[Ergeb]]="ET","",SQRT(($AF1506-$AK1506)^2+($AG1506-$AL1506)^2))</f>
        <v>0</v>
      </c>
      <c r="AO1506" s="13"/>
      <c r="AP1506" s="13"/>
      <c r="AQ1506" s="19" t="str">
        <f t="shared" si="96"/>
        <v/>
      </c>
      <c r="AU1506" s="19" t="str">
        <f t="shared" si="97"/>
        <v/>
      </c>
    </row>
    <row r="1507" spans="3:47" ht="25.05" customHeight="1">
      <c r="C1507" s="17" t="str">
        <f>IF($A1507="","",IF(VLOOKUP($A1507,Spiele!$A$2:$D$16,3,FALSE)=$B1507,"H","G"))</f>
        <v/>
      </c>
      <c r="D1507" s="17" t="str">
        <f>IF($B1507="","",IF(VLOOKUP($A1507,Spiele!$A$2:$F$16,3,FALSE)=$B1507,VLOOKUP($A1507,Spiele!$A$2:$F$16,4,FALSE),VLOOKUP($A1507,Spiele!$A$2:$F$16,3,FALSE)))</f>
        <v/>
      </c>
      <c r="E1507" s="18">
        <f>IF(Abschlüsse[[#This Row],[Ergeb]]="ET",0,COUNTIFS($A$2:$A1507,$A1507,$B$2:$B1507,$B1507,$L$2:$L1507,"&lt;&gt;ET"))</f>
        <v>0</v>
      </c>
      <c r="F1507" s="11"/>
      <c r="G1507" s="12"/>
      <c r="H1507" s="18">
        <f>COUNTIFS('Rote Karten'!$A$2:$A$4,$A1507,'Rote Karten'!$D$2:$D$4,"&lt;&gt;"&amp;$B1507,'Rote Karten'!$B$2:$B$4,"&lt;"&amp;$F1507,'Rote Karten'!$C$2:$C$4,"&lt;="&amp;$G1507)-COUNTIFS('Rote Karten'!$A$2:$A$4,$A1507,'Rote Karten'!$D$2:$D$4,$B1507,'Rote Karten'!$B$2:$B$4,"&lt;"&amp;$F1507,'Rote Karten'!$C$2:$C$4,"&lt;="&amp;$G1507)</f>
        <v>0</v>
      </c>
      <c r="I1507" s="17" t="str">
        <f>IF(OR($L1507="Tor",$L1507="ET"),_xlfn.IFNA(IF(VLOOKUP($A1507,Spiele!$A$2:$C$16,3,FALSE)=$B1507,COUNTIFS($L$2:$L1507,"Tor",$B$2:$B1507,$B1507,$A$2:$A1507,$A1507)+COUNTIFS($L$2:$L1507,"ET",$B$2:$B1507,$B1507,$A$2:$A1507,$A1507)&amp;":"&amp;COUNTIFS($L$2:$L1507,"Tor",$B$2:$B1507,"&lt;&gt;"&amp;$B1507,$A$2:$A1507,$A1507)+COUNTIFS($L$2:$L1507,"ET",$B$2:$B1507,"&lt;&gt;"&amp;$B1507,$A$2:$A1507,$A1507),COUNTIFS($L$2:$L1507,"Tor",$B$2:$B1507,"&lt;&gt;"&amp;$B1507,$A$2:$A1507,$A1507)+COUNTIFS($L$2:$L1507,"ET",$B$2:$B1507,"&lt;&gt;"&amp;$B1507,$A$2:$A1507,$A1507)&amp;":"&amp;COUNTIFS($L$2:$L1507,"Tor",$B$2:$B1507,$B1507,$A$2:$A1507,$A1507)+COUNTIFS($L$2:$L1507,"ET",$B$2:$B1507,$B1507,$A$2:$A1507,$A1507)),""),"")</f>
        <v/>
      </c>
      <c r="J1507" s="18" t="str">
        <f>_xlfn.IFNA(IF(VLOOKUP($A1507,Spiele!$A$2:$D$16,3,FALSE)=$B1507,(COUNTIFS($L$1:$L1506,"Tor",$B$1:$B1506,$B1507,$A$1:$A1506,$A1507)+COUNTIFS($L$1:$L1506,"ET",$B$1:$B1506,$B1507,$A$1:$A1506,$A1507))-(COUNTIFS($L$1:$L1506,"Tor",$B$1:$B1506,"&lt;&gt;"&amp;$B1507,$A$1:$A1506,$A1507)+COUNTIFS($L$1:$L1506,"ET",$B$1:$B1506,"&lt;&gt;"&amp;$B1507,$A$1:$A1506,$A1507)),(COUNTIFS($L$1:$L1506,"Tor",$B$1:$B1506,$B1507,$A$1:$A1506,$A1507)+COUNTIFS($L$1:$L1506,"ET",$B$1:$B1506,$B1507,$A$1:$A1506,$A1507))-(COUNTIFS($L$1:$L1506,"Tor",$B$1:$B1506,"&lt;&gt;"&amp;$B1507,$A$1:$A1506,$A1507)+COUNTIFS($L$1:$L1506,"ET",$B$1:$B1506,"&lt;&gt;"&amp;$B1507,$A$1:$A1506,$A1507))),"")</f>
        <v/>
      </c>
      <c r="O1507" s="17"/>
      <c r="AC1507" s="14"/>
      <c r="AD1507" s="14"/>
      <c r="AE1507" s="18"/>
      <c r="AH1507" s="19">
        <f t="shared" si="94"/>
        <v>0</v>
      </c>
      <c r="AI1507" s="19">
        <f t="shared" si="95"/>
        <v>180</v>
      </c>
      <c r="AM1507" s="19">
        <f>IF(Abschlüsse[[#This Row],[Ergeb]]="ET","",SQRT(($AF1507-$AK1507)^2+($AG1507-$AL1507)^2))</f>
        <v>0</v>
      </c>
      <c r="AO1507" s="13"/>
      <c r="AP1507" s="13"/>
      <c r="AQ1507" s="19" t="str">
        <f t="shared" si="96"/>
        <v/>
      </c>
      <c r="AU1507" s="19" t="str">
        <f t="shared" si="97"/>
        <v/>
      </c>
    </row>
    <row r="1508" spans="3:47" ht="25.05" customHeight="1">
      <c r="C1508" s="17" t="str">
        <f>IF($A1508="","",IF(VLOOKUP($A1508,Spiele!$A$2:$D$16,3,FALSE)=$B1508,"H","G"))</f>
        <v/>
      </c>
      <c r="D1508" s="17" t="str">
        <f>IF($B1508="","",IF(VLOOKUP($A1508,Spiele!$A$2:$F$16,3,FALSE)=$B1508,VLOOKUP($A1508,Spiele!$A$2:$F$16,4,FALSE),VLOOKUP($A1508,Spiele!$A$2:$F$16,3,FALSE)))</f>
        <v/>
      </c>
      <c r="E1508" s="18">
        <f>IF(Abschlüsse[[#This Row],[Ergeb]]="ET",0,COUNTIFS($A$2:$A1508,$A1508,$B$2:$B1508,$B1508,$L$2:$L1508,"&lt;&gt;ET"))</f>
        <v>0</v>
      </c>
      <c r="F1508" s="11"/>
      <c r="G1508" s="12"/>
      <c r="H1508" s="18">
        <f>COUNTIFS('Rote Karten'!$A$2:$A$4,$A1508,'Rote Karten'!$D$2:$D$4,"&lt;&gt;"&amp;$B1508,'Rote Karten'!$B$2:$B$4,"&lt;"&amp;$F1508,'Rote Karten'!$C$2:$C$4,"&lt;="&amp;$G1508)-COUNTIFS('Rote Karten'!$A$2:$A$4,$A1508,'Rote Karten'!$D$2:$D$4,$B1508,'Rote Karten'!$B$2:$B$4,"&lt;"&amp;$F1508,'Rote Karten'!$C$2:$C$4,"&lt;="&amp;$G1508)</f>
        <v>0</v>
      </c>
      <c r="I1508" s="17" t="str">
        <f>IF(OR($L1508="Tor",$L1508="ET"),_xlfn.IFNA(IF(VLOOKUP($A1508,Spiele!$A$2:$C$16,3,FALSE)=$B1508,COUNTIFS($L$2:$L1508,"Tor",$B$2:$B1508,$B1508,$A$2:$A1508,$A1508)+COUNTIFS($L$2:$L1508,"ET",$B$2:$B1508,$B1508,$A$2:$A1508,$A1508)&amp;":"&amp;COUNTIFS($L$2:$L1508,"Tor",$B$2:$B1508,"&lt;&gt;"&amp;$B1508,$A$2:$A1508,$A1508)+COUNTIFS($L$2:$L1508,"ET",$B$2:$B1508,"&lt;&gt;"&amp;$B1508,$A$2:$A1508,$A1508),COUNTIFS($L$2:$L1508,"Tor",$B$2:$B1508,"&lt;&gt;"&amp;$B1508,$A$2:$A1508,$A1508)+COUNTIFS($L$2:$L1508,"ET",$B$2:$B1508,"&lt;&gt;"&amp;$B1508,$A$2:$A1508,$A1508)&amp;":"&amp;COUNTIFS($L$2:$L1508,"Tor",$B$2:$B1508,$B1508,$A$2:$A1508,$A1508)+COUNTIFS($L$2:$L1508,"ET",$B$2:$B1508,$B1508,$A$2:$A1508,$A1508)),""),"")</f>
        <v/>
      </c>
      <c r="J1508" s="18" t="str">
        <f>_xlfn.IFNA(IF(VLOOKUP($A1508,Spiele!$A$2:$D$16,3,FALSE)=$B1508,(COUNTIFS($L$1:$L1507,"Tor",$B$1:$B1507,$B1508,$A$1:$A1507,$A1508)+COUNTIFS($L$1:$L1507,"ET",$B$1:$B1507,$B1508,$A$1:$A1507,$A1508))-(COUNTIFS($L$1:$L1507,"Tor",$B$1:$B1507,"&lt;&gt;"&amp;$B1508,$A$1:$A1507,$A1508)+COUNTIFS($L$1:$L1507,"ET",$B$1:$B1507,"&lt;&gt;"&amp;$B1508,$A$1:$A1507,$A1508)),(COUNTIFS($L$1:$L1507,"Tor",$B$1:$B1507,$B1508,$A$1:$A1507,$A1508)+COUNTIFS($L$1:$L1507,"ET",$B$1:$B1507,$B1508,$A$1:$A1507,$A1508))-(COUNTIFS($L$1:$L1507,"Tor",$B$1:$B1507,"&lt;&gt;"&amp;$B1508,$A$1:$A1507,$A1508)+COUNTIFS($L$1:$L1507,"ET",$B$1:$B1507,"&lt;&gt;"&amp;$B1508,$A$1:$A1507,$A1508))),"")</f>
        <v/>
      </c>
      <c r="O1508" s="17"/>
      <c r="AC1508" s="14"/>
      <c r="AD1508" s="14"/>
      <c r="AE1508" s="18"/>
      <c r="AH1508" s="19">
        <f t="shared" si="94"/>
        <v>0</v>
      </c>
      <c r="AI1508" s="19">
        <f t="shared" si="95"/>
        <v>180</v>
      </c>
      <c r="AM1508" s="19">
        <f>IF(Abschlüsse[[#This Row],[Ergeb]]="ET","",SQRT(($AF1508-$AK1508)^2+($AG1508-$AL1508)^2))</f>
        <v>0</v>
      </c>
      <c r="AO1508" s="13"/>
      <c r="AP1508" s="13"/>
      <c r="AQ1508" s="19" t="str">
        <f t="shared" si="96"/>
        <v/>
      </c>
      <c r="AU1508" s="19" t="str">
        <f t="shared" si="97"/>
        <v/>
      </c>
    </row>
    <row r="1509" spans="3:47" ht="25.05" customHeight="1">
      <c r="C1509" s="17" t="str">
        <f>IF($A1509="","",IF(VLOOKUP($A1509,Spiele!$A$2:$D$16,3,FALSE)=$B1509,"H","G"))</f>
        <v/>
      </c>
      <c r="D1509" s="17" t="str">
        <f>IF($B1509="","",IF(VLOOKUP($A1509,Spiele!$A$2:$F$16,3,FALSE)=$B1509,VLOOKUP($A1509,Spiele!$A$2:$F$16,4,FALSE),VLOOKUP($A1509,Spiele!$A$2:$F$16,3,FALSE)))</f>
        <v/>
      </c>
      <c r="E1509" s="18">
        <f>IF(Abschlüsse[[#This Row],[Ergeb]]="ET",0,COUNTIFS($A$2:$A1509,$A1509,$B$2:$B1509,$B1509,$L$2:$L1509,"&lt;&gt;ET"))</f>
        <v>0</v>
      </c>
      <c r="F1509" s="11"/>
      <c r="G1509" s="12"/>
      <c r="H1509" s="18">
        <f>COUNTIFS('Rote Karten'!$A$2:$A$4,$A1509,'Rote Karten'!$D$2:$D$4,"&lt;&gt;"&amp;$B1509,'Rote Karten'!$B$2:$B$4,"&lt;"&amp;$F1509,'Rote Karten'!$C$2:$C$4,"&lt;="&amp;$G1509)-COUNTIFS('Rote Karten'!$A$2:$A$4,$A1509,'Rote Karten'!$D$2:$D$4,$B1509,'Rote Karten'!$B$2:$B$4,"&lt;"&amp;$F1509,'Rote Karten'!$C$2:$C$4,"&lt;="&amp;$G1509)</f>
        <v>0</v>
      </c>
      <c r="I1509" s="17" t="str">
        <f>IF(OR($L1509="Tor",$L1509="ET"),_xlfn.IFNA(IF(VLOOKUP($A1509,Spiele!$A$2:$C$16,3,FALSE)=$B1509,COUNTIFS($L$2:$L1509,"Tor",$B$2:$B1509,$B1509,$A$2:$A1509,$A1509)+COUNTIFS($L$2:$L1509,"ET",$B$2:$B1509,$B1509,$A$2:$A1509,$A1509)&amp;":"&amp;COUNTIFS($L$2:$L1509,"Tor",$B$2:$B1509,"&lt;&gt;"&amp;$B1509,$A$2:$A1509,$A1509)+COUNTIFS($L$2:$L1509,"ET",$B$2:$B1509,"&lt;&gt;"&amp;$B1509,$A$2:$A1509,$A1509),COUNTIFS($L$2:$L1509,"Tor",$B$2:$B1509,"&lt;&gt;"&amp;$B1509,$A$2:$A1509,$A1509)+COUNTIFS($L$2:$L1509,"ET",$B$2:$B1509,"&lt;&gt;"&amp;$B1509,$A$2:$A1509,$A1509)&amp;":"&amp;COUNTIFS($L$2:$L1509,"Tor",$B$2:$B1509,$B1509,$A$2:$A1509,$A1509)+COUNTIFS($L$2:$L1509,"ET",$B$2:$B1509,$B1509,$A$2:$A1509,$A1509)),""),"")</f>
        <v/>
      </c>
      <c r="J1509" s="18" t="str">
        <f>_xlfn.IFNA(IF(VLOOKUP($A1509,Spiele!$A$2:$D$16,3,FALSE)=$B1509,(COUNTIFS($L$1:$L1508,"Tor",$B$1:$B1508,$B1509,$A$1:$A1508,$A1509)+COUNTIFS($L$1:$L1508,"ET",$B$1:$B1508,$B1509,$A$1:$A1508,$A1509))-(COUNTIFS($L$1:$L1508,"Tor",$B$1:$B1508,"&lt;&gt;"&amp;$B1509,$A$1:$A1508,$A1509)+COUNTIFS($L$1:$L1508,"ET",$B$1:$B1508,"&lt;&gt;"&amp;$B1509,$A$1:$A1508,$A1509)),(COUNTIFS($L$1:$L1508,"Tor",$B$1:$B1508,$B1509,$A$1:$A1508,$A1509)+COUNTIFS($L$1:$L1508,"ET",$B$1:$B1508,$B1509,$A$1:$A1508,$A1509))-(COUNTIFS($L$1:$L1508,"Tor",$B$1:$B1508,"&lt;&gt;"&amp;$B1509,$A$1:$A1508,$A1509)+COUNTIFS($L$1:$L1508,"ET",$B$1:$B1508,"&lt;&gt;"&amp;$B1509,$A$1:$A1508,$A1509))),"")</f>
        <v/>
      </c>
      <c r="O1509" s="17"/>
      <c r="AC1509" s="14"/>
      <c r="AD1509" s="14"/>
      <c r="AE1509" s="18"/>
      <c r="AH1509" s="19">
        <f t="shared" si="94"/>
        <v>0</v>
      </c>
      <c r="AI1509" s="19">
        <f t="shared" si="95"/>
        <v>180</v>
      </c>
      <c r="AM1509" s="19">
        <f>IF(Abschlüsse[[#This Row],[Ergeb]]="ET","",SQRT(($AF1509-$AK1509)^2+($AG1509-$AL1509)^2))</f>
        <v>0</v>
      </c>
      <c r="AO1509" s="13"/>
      <c r="AP1509" s="13"/>
      <c r="AQ1509" s="19" t="str">
        <f t="shared" si="96"/>
        <v/>
      </c>
      <c r="AU1509" s="19" t="str">
        <f t="shared" si="97"/>
        <v/>
      </c>
    </row>
    <row r="1510" spans="3:47" ht="25.05" customHeight="1">
      <c r="C1510" s="17" t="str">
        <f>IF($A1510="","",IF(VLOOKUP($A1510,Spiele!$A$2:$D$16,3,FALSE)=$B1510,"H","G"))</f>
        <v/>
      </c>
      <c r="D1510" s="17" t="str">
        <f>IF($B1510="","",IF(VLOOKUP($A1510,Spiele!$A$2:$F$16,3,FALSE)=$B1510,VLOOKUP($A1510,Spiele!$A$2:$F$16,4,FALSE),VLOOKUP($A1510,Spiele!$A$2:$F$16,3,FALSE)))</f>
        <v/>
      </c>
      <c r="E1510" s="18">
        <f>IF(Abschlüsse[[#This Row],[Ergeb]]="ET",0,COUNTIFS($A$2:$A1510,$A1510,$B$2:$B1510,$B1510,$L$2:$L1510,"&lt;&gt;ET"))</f>
        <v>0</v>
      </c>
      <c r="F1510" s="11"/>
      <c r="G1510" s="12"/>
      <c r="H1510" s="18">
        <f>COUNTIFS('Rote Karten'!$A$2:$A$4,$A1510,'Rote Karten'!$D$2:$D$4,"&lt;&gt;"&amp;$B1510,'Rote Karten'!$B$2:$B$4,"&lt;"&amp;$F1510,'Rote Karten'!$C$2:$C$4,"&lt;="&amp;$G1510)-COUNTIFS('Rote Karten'!$A$2:$A$4,$A1510,'Rote Karten'!$D$2:$D$4,$B1510,'Rote Karten'!$B$2:$B$4,"&lt;"&amp;$F1510,'Rote Karten'!$C$2:$C$4,"&lt;="&amp;$G1510)</f>
        <v>0</v>
      </c>
      <c r="I1510" s="17" t="str">
        <f>IF(OR($L1510="Tor",$L1510="ET"),_xlfn.IFNA(IF(VLOOKUP($A1510,Spiele!$A$2:$C$16,3,FALSE)=$B1510,COUNTIFS($L$2:$L1510,"Tor",$B$2:$B1510,$B1510,$A$2:$A1510,$A1510)+COUNTIFS($L$2:$L1510,"ET",$B$2:$B1510,$B1510,$A$2:$A1510,$A1510)&amp;":"&amp;COUNTIFS($L$2:$L1510,"Tor",$B$2:$B1510,"&lt;&gt;"&amp;$B1510,$A$2:$A1510,$A1510)+COUNTIFS($L$2:$L1510,"ET",$B$2:$B1510,"&lt;&gt;"&amp;$B1510,$A$2:$A1510,$A1510),COUNTIFS($L$2:$L1510,"Tor",$B$2:$B1510,"&lt;&gt;"&amp;$B1510,$A$2:$A1510,$A1510)+COUNTIFS($L$2:$L1510,"ET",$B$2:$B1510,"&lt;&gt;"&amp;$B1510,$A$2:$A1510,$A1510)&amp;":"&amp;COUNTIFS($L$2:$L1510,"Tor",$B$2:$B1510,$B1510,$A$2:$A1510,$A1510)+COUNTIFS($L$2:$L1510,"ET",$B$2:$B1510,$B1510,$A$2:$A1510,$A1510)),""),"")</f>
        <v/>
      </c>
      <c r="J1510" s="18" t="str">
        <f>_xlfn.IFNA(IF(VLOOKUP($A1510,Spiele!$A$2:$D$16,3,FALSE)=$B1510,(COUNTIFS($L$1:$L1509,"Tor",$B$1:$B1509,$B1510,$A$1:$A1509,$A1510)+COUNTIFS($L$1:$L1509,"ET",$B$1:$B1509,$B1510,$A$1:$A1509,$A1510))-(COUNTIFS($L$1:$L1509,"Tor",$B$1:$B1509,"&lt;&gt;"&amp;$B1510,$A$1:$A1509,$A1510)+COUNTIFS($L$1:$L1509,"ET",$B$1:$B1509,"&lt;&gt;"&amp;$B1510,$A$1:$A1509,$A1510)),(COUNTIFS($L$1:$L1509,"Tor",$B$1:$B1509,$B1510,$A$1:$A1509,$A1510)+COUNTIFS($L$1:$L1509,"ET",$B$1:$B1509,$B1510,$A$1:$A1509,$A1510))-(COUNTIFS($L$1:$L1509,"Tor",$B$1:$B1509,"&lt;&gt;"&amp;$B1510,$A$1:$A1509,$A1510)+COUNTIFS($L$1:$L1509,"ET",$B$1:$B1509,"&lt;&gt;"&amp;$B1510,$A$1:$A1509,$A1510))),"")</f>
        <v/>
      </c>
      <c r="O1510" s="17"/>
      <c r="AC1510" s="14"/>
      <c r="AD1510" s="14"/>
      <c r="AE1510" s="18"/>
      <c r="AH1510" s="19">
        <f t="shared" si="94"/>
        <v>0</v>
      </c>
      <c r="AI1510" s="19">
        <f t="shared" si="95"/>
        <v>180</v>
      </c>
      <c r="AM1510" s="19">
        <f>IF(Abschlüsse[[#This Row],[Ergeb]]="ET","",SQRT(($AF1510-$AK1510)^2+($AG1510-$AL1510)^2))</f>
        <v>0</v>
      </c>
      <c r="AO1510" s="13"/>
      <c r="AP1510" s="13"/>
      <c r="AQ1510" s="19" t="str">
        <f t="shared" si="96"/>
        <v/>
      </c>
      <c r="AU1510" s="19" t="str">
        <f t="shared" si="97"/>
        <v/>
      </c>
    </row>
    <row r="1511" spans="3:47" ht="25.05" customHeight="1">
      <c r="C1511" s="17" t="str">
        <f>IF($A1511="","",IF(VLOOKUP($A1511,Spiele!$A$2:$D$16,3,FALSE)=$B1511,"H","G"))</f>
        <v/>
      </c>
      <c r="D1511" s="17" t="str">
        <f>IF($B1511="","",IF(VLOOKUP($A1511,Spiele!$A$2:$F$16,3,FALSE)=$B1511,VLOOKUP($A1511,Spiele!$A$2:$F$16,4,FALSE),VLOOKUP($A1511,Spiele!$A$2:$F$16,3,FALSE)))</f>
        <v/>
      </c>
      <c r="E1511" s="18">
        <f>IF(Abschlüsse[[#This Row],[Ergeb]]="ET",0,COUNTIFS($A$2:$A1511,$A1511,$B$2:$B1511,$B1511,$L$2:$L1511,"&lt;&gt;ET"))</f>
        <v>0</v>
      </c>
      <c r="F1511" s="11"/>
      <c r="G1511" s="12"/>
      <c r="H1511" s="18">
        <f>COUNTIFS('Rote Karten'!$A$2:$A$4,$A1511,'Rote Karten'!$D$2:$D$4,"&lt;&gt;"&amp;$B1511,'Rote Karten'!$B$2:$B$4,"&lt;"&amp;$F1511,'Rote Karten'!$C$2:$C$4,"&lt;="&amp;$G1511)-COUNTIFS('Rote Karten'!$A$2:$A$4,$A1511,'Rote Karten'!$D$2:$D$4,$B1511,'Rote Karten'!$B$2:$B$4,"&lt;"&amp;$F1511,'Rote Karten'!$C$2:$C$4,"&lt;="&amp;$G1511)</f>
        <v>0</v>
      </c>
      <c r="I1511" s="17" t="str">
        <f>IF(OR($L1511="Tor",$L1511="ET"),_xlfn.IFNA(IF(VLOOKUP($A1511,Spiele!$A$2:$C$16,3,FALSE)=$B1511,COUNTIFS($L$2:$L1511,"Tor",$B$2:$B1511,$B1511,$A$2:$A1511,$A1511)+COUNTIFS($L$2:$L1511,"ET",$B$2:$B1511,$B1511,$A$2:$A1511,$A1511)&amp;":"&amp;COUNTIFS($L$2:$L1511,"Tor",$B$2:$B1511,"&lt;&gt;"&amp;$B1511,$A$2:$A1511,$A1511)+COUNTIFS($L$2:$L1511,"ET",$B$2:$B1511,"&lt;&gt;"&amp;$B1511,$A$2:$A1511,$A1511),COUNTIFS($L$2:$L1511,"Tor",$B$2:$B1511,"&lt;&gt;"&amp;$B1511,$A$2:$A1511,$A1511)+COUNTIFS($L$2:$L1511,"ET",$B$2:$B1511,"&lt;&gt;"&amp;$B1511,$A$2:$A1511,$A1511)&amp;":"&amp;COUNTIFS($L$2:$L1511,"Tor",$B$2:$B1511,$B1511,$A$2:$A1511,$A1511)+COUNTIFS($L$2:$L1511,"ET",$B$2:$B1511,$B1511,$A$2:$A1511,$A1511)),""),"")</f>
        <v/>
      </c>
      <c r="J1511" s="18" t="str">
        <f>_xlfn.IFNA(IF(VLOOKUP($A1511,Spiele!$A$2:$D$16,3,FALSE)=$B1511,(COUNTIFS($L$1:$L1510,"Tor",$B$1:$B1510,$B1511,$A$1:$A1510,$A1511)+COUNTIFS($L$1:$L1510,"ET",$B$1:$B1510,$B1511,$A$1:$A1510,$A1511))-(COUNTIFS($L$1:$L1510,"Tor",$B$1:$B1510,"&lt;&gt;"&amp;$B1511,$A$1:$A1510,$A1511)+COUNTIFS($L$1:$L1510,"ET",$B$1:$B1510,"&lt;&gt;"&amp;$B1511,$A$1:$A1510,$A1511)),(COUNTIFS($L$1:$L1510,"Tor",$B$1:$B1510,$B1511,$A$1:$A1510,$A1511)+COUNTIFS($L$1:$L1510,"ET",$B$1:$B1510,$B1511,$A$1:$A1510,$A1511))-(COUNTIFS($L$1:$L1510,"Tor",$B$1:$B1510,"&lt;&gt;"&amp;$B1511,$A$1:$A1510,$A1511)+COUNTIFS($L$1:$L1510,"ET",$B$1:$B1510,"&lt;&gt;"&amp;$B1511,$A$1:$A1510,$A1511))),"")</f>
        <v/>
      </c>
      <c r="O1511" s="17"/>
      <c r="AC1511" s="14"/>
      <c r="AD1511" s="14"/>
      <c r="AE1511" s="18"/>
      <c r="AH1511" s="19">
        <f t="shared" si="94"/>
        <v>0</v>
      </c>
      <c r="AI1511" s="19">
        <f t="shared" si="95"/>
        <v>180</v>
      </c>
      <c r="AM1511" s="19">
        <f>IF(Abschlüsse[[#This Row],[Ergeb]]="ET","",SQRT(($AF1511-$AK1511)^2+($AG1511-$AL1511)^2))</f>
        <v>0</v>
      </c>
      <c r="AO1511" s="13"/>
      <c r="AP1511" s="13"/>
      <c r="AQ1511" s="19" t="str">
        <f t="shared" si="96"/>
        <v/>
      </c>
      <c r="AU1511" s="19" t="str">
        <f t="shared" si="97"/>
        <v/>
      </c>
    </row>
    <row r="1512" spans="3:47" ht="25.05" customHeight="1">
      <c r="C1512" s="17" t="str">
        <f>IF($A1512="","",IF(VLOOKUP($A1512,Spiele!$A$2:$D$16,3,FALSE)=$B1512,"H","G"))</f>
        <v/>
      </c>
      <c r="D1512" s="17" t="str">
        <f>IF($B1512="","",IF(VLOOKUP($A1512,Spiele!$A$2:$F$16,3,FALSE)=$B1512,VLOOKUP($A1512,Spiele!$A$2:$F$16,4,FALSE),VLOOKUP($A1512,Spiele!$A$2:$F$16,3,FALSE)))</f>
        <v/>
      </c>
      <c r="E1512" s="18">
        <f>IF(Abschlüsse[[#This Row],[Ergeb]]="ET",0,COUNTIFS($A$2:$A1512,$A1512,$B$2:$B1512,$B1512,$L$2:$L1512,"&lt;&gt;ET"))</f>
        <v>0</v>
      </c>
      <c r="F1512" s="11"/>
      <c r="G1512" s="12"/>
      <c r="H1512" s="18">
        <f>COUNTIFS('Rote Karten'!$A$2:$A$4,$A1512,'Rote Karten'!$D$2:$D$4,"&lt;&gt;"&amp;$B1512,'Rote Karten'!$B$2:$B$4,"&lt;"&amp;$F1512,'Rote Karten'!$C$2:$C$4,"&lt;="&amp;$G1512)-COUNTIFS('Rote Karten'!$A$2:$A$4,$A1512,'Rote Karten'!$D$2:$D$4,$B1512,'Rote Karten'!$B$2:$B$4,"&lt;"&amp;$F1512,'Rote Karten'!$C$2:$C$4,"&lt;="&amp;$G1512)</f>
        <v>0</v>
      </c>
      <c r="I1512" s="17" t="str">
        <f>IF(OR($L1512="Tor",$L1512="ET"),_xlfn.IFNA(IF(VLOOKUP($A1512,Spiele!$A$2:$C$16,3,FALSE)=$B1512,COUNTIFS($L$2:$L1512,"Tor",$B$2:$B1512,$B1512,$A$2:$A1512,$A1512)+COUNTIFS($L$2:$L1512,"ET",$B$2:$B1512,$B1512,$A$2:$A1512,$A1512)&amp;":"&amp;COUNTIFS($L$2:$L1512,"Tor",$B$2:$B1512,"&lt;&gt;"&amp;$B1512,$A$2:$A1512,$A1512)+COUNTIFS($L$2:$L1512,"ET",$B$2:$B1512,"&lt;&gt;"&amp;$B1512,$A$2:$A1512,$A1512),COUNTIFS($L$2:$L1512,"Tor",$B$2:$B1512,"&lt;&gt;"&amp;$B1512,$A$2:$A1512,$A1512)+COUNTIFS($L$2:$L1512,"ET",$B$2:$B1512,"&lt;&gt;"&amp;$B1512,$A$2:$A1512,$A1512)&amp;":"&amp;COUNTIFS($L$2:$L1512,"Tor",$B$2:$B1512,$B1512,$A$2:$A1512,$A1512)+COUNTIFS($L$2:$L1512,"ET",$B$2:$B1512,$B1512,$A$2:$A1512,$A1512)),""),"")</f>
        <v/>
      </c>
      <c r="J1512" s="18" t="str">
        <f>_xlfn.IFNA(IF(VLOOKUP($A1512,Spiele!$A$2:$D$16,3,FALSE)=$B1512,(COUNTIFS($L$1:$L1511,"Tor",$B$1:$B1511,$B1512,$A$1:$A1511,$A1512)+COUNTIFS($L$1:$L1511,"ET",$B$1:$B1511,$B1512,$A$1:$A1511,$A1512))-(COUNTIFS($L$1:$L1511,"Tor",$B$1:$B1511,"&lt;&gt;"&amp;$B1512,$A$1:$A1511,$A1512)+COUNTIFS($L$1:$L1511,"ET",$B$1:$B1511,"&lt;&gt;"&amp;$B1512,$A$1:$A1511,$A1512)),(COUNTIFS($L$1:$L1511,"Tor",$B$1:$B1511,$B1512,$A$1:$A1511,$A1512)+COUNTIFS($L$1:$L1511,"ET",$B$1:$B1511,$B1512,$A$1:$A1511,$A1512))-(COUNTIFS($L$1:$L1511,"Tor",$B$1:$B1511,"&lt;&gt;"&amp;$B1512,$A$1:$A1511,$A1512)+COUNTIFS($L$1:$L1511,"ET",$B$1:$B1511,"&lt;&gt;"&amp;$B1512,$A$1:$A1511,$A1512))),"")</f>
        <v/>
      </c>
      <c r="O1512" s="17"/>
      <c r="AC1512" s="14"/>
      <c r="AD1512" s="14"/>
      <c r="AE1512" s="18"/>
      <c r="AH1512" s="19">
        <f t="shared" si="94"/>
        <v>0</v>
      </c>
      <c r="AI1512" s="19">
        <f t="shared" si="95"/>
        <v>180</v>
      </c>
      <c r="AM1512" s="19">
        <f>IF(Abschlüsse[[#This Row],[Ergeb]]="ET","",SQRT(($AF1512-$AK1512)^2+($AG1512-$AL1512)^2))</f>
        <v>0</v>
      </c>
      <c r="AO1512" s="13"/>
      <c r="AP1512" s="13"/>
      <c r="AQ1512" s="19" t="str">
        <f t="shared" si="96"/>
        <v/>
      </c>
      <c r="AU1512" s="19" t="str">
        <f t="shared" si="97"/>
        <v/>
      </c>
    </row>
    <row r="1513" spans="3:47" ht="25.05" customHeight="1">
      <c r="C1513" s="17" t="str">
        <f>IF($A1513="","",IF(VLOOKUP($A1513,Spiele!$A$2:$D$16,3,FALSE)=$B1513,"H","G"))</f>
        <v/>
      </c>
      <c r="D1513" s="17" t="str">
        <f>IF($B1513="","",IF(VLOOKUP($A1513,Spiele!$A$2:$F$16,3,FALSE)=$B1513,VLOOKUP($A1513,Spiele!$A$2:$F$16,4,FALSE),VLOOKUP($A1513,Spiele!$A$2:$F$16,3,FALSE)))</f>
        <v/>
      </c>
      <c r="E1513" s="18">
        <f>IF(Abschlüsse[[#This Row],[Ergeb]]="ET",0,COUNTIFS($A$2:$A1513,$A1513,$B$2:$B1513,$B1513,$L$2:$L1513,"&lt;&gt;ET"))</f>
        <v>0</v>
      </c>
      <c r="F1513" s="11"/>
      <c r="G1513" s="12"/>
      <c r="H1513" s="18">
        <f>COUNTIFS('Rote Karten'!$A$2:$A$4,$A1513,'Rote Karten'!$D$2:$D$4,"&lt;&gt;"&amp;$B1513,'Rote Karten'!$B$2:$B$4,"&lt;"&amp;$F1513,'Rote Karten'!$C$2:$C$4,"&lt;="&amp;$G1513)-COUNTIFS('Rote Karten'!$A$2:$A$4,$A1513,'Rote Karten'!$D$2:$D$4,$B1513,'Rote Karten'!$B$2:$B$4,"&lt;"&amp;$F1513,'Rote Karten'!$C$2:$C$4,"&lt;="&amp;$G1513)</f>
        <v>0</v>
      </c>
      <c r="I1513" s="17" t="str">
        <f>IF(OR($L1513="Tor",$L1513="ET"),_xlfn.IFNA(IF(VLOOKUP($A1513,Spiele!$A$2:$C$16,3,FALSE)=$B1513,COUNTIFS($L$2:$L1513,"Tor",$B$2:$B1513,$B1513,$A$2:$A1513,$A1513)+COUNTIFS($L$2:$L1513,"ET",$B$2:$B1513,$B1513,$A$2:$A1513,$A1513)&amp;":"&amp;COUNTIFS($L$2:$L1513,"Tor",$B$2:$B1513,"&lt;&gt;"&amp;$B1513,$A$2:$A1513,$A1513)+COUNTIFS($L$2:$L1513,"ET",$B$2:$B1513,"&lt;&gt;"&amp;$B1513,$A$2:$A1513,$A1513),COUNTIFS($L$2:$L1513,"Tor",$B$2:$B1513,"&lt;&gt;"&amp;$B1513,$A$2:$A1513,$A1513)+COUNTIFS($L$2:$L1513,"ET",$B$2:$B1513,"&lt;&gt;"&amp;$B1513,$A$2:$A1513,$A1513)&amp;":"&amp;COUNTIFS($L$2:$L1513,"Tor",$B$2:$B1513,$B1513,$A$2:$A1513,$A1513)+COUNTIFS($L$2:$L1513,"ET",$B$2:$B1513,$B1513,$A$2:$A1513,$A1513)),""),"")</f>
        <v/>
      </c>
      <c r="J1513" s="18" t="str">
        <f>_xlfn.IFNA(IF(VLOOKUP($A1513,Spiele!$A$2:$D$16,3,FALSE)=$B1513,(COUNTIFS($L$1:$L1512,"Tor",$B$1:$B1512,$B1513,$A$1:$A1512,$A1513)+COUNTIFS($L$1:$L1512,"ET",$B$1:$B1512,$B1513,$A$1:$A1512,$A1513))-(COUNTIFS($L$1:$L1512,"Tor",$B$1:$B1512,"&lt;&gt;"&amp;$B1513,$A$1:$A1512,$A1513)+COUNTIFS($L$1:$L1512,"ET",$B$1:$B1512,"&lt;&gt;"&amp;$B1513,$A$1:$A1512,$A1513)),(COUNTIFS($L$1:$L1512,"Tor",$B$1:$B1512,$B1513,$A$1:$A1512,$A1513)+COUNTIFS($L$1:$L1512,"ET",$B$1:$B1512,$B1513,$A$1:$A1512,$A1513))-(COUNTIFS($L$1:$L1512,"Tor",$B$1:$B1512,"&lt;&gt;"&amp;$B1513,$A$1:$A1512,$A1513)+COUNTIFS($L$1:$L1512,"ET",$B$1:$B1512,"&lt;&gt;"&amp;$B1513,$A$1:$A1512,$A1513))),"")</f>
        <v/>
      </c>
      <c r="O1513" s="17"/>
      <c r="AC1513" s="14"/>
      <c r="AD1513" s="14"/>
      <c r="AE1513" s="18"/>
      <c r="AH1513" s="19">
        <f t="shared" si="94"/>
        <v>0</v>
      </c>
      <c r="AI1513" s="19">
        <f t="shared" si="95"/>
        <v>180</v>
      </c>
      <c r="AM1513" s="19">
        <f>IF(Abschlüsse[[#This Row],[Ergeb]]="ET","",SQRT(($AF1513-$AK1513)^2+($AG1513-$AL1513)^2))</f>
        <v>0</v>
      </c>
      <c r="AO1513" s="13"/>
      <c r="AP1513" s="13"/>
      <c r="AQ1513" s="19" t="str">
        <f t="shared" si="96"/>
        <v/>
      </c>
      <c r="AU1513" s="19" t="str">
        <f t="shared" si="97"/>
        <v/>
      </c>
    </row>
    <row r="1514" spans="3:47" ht="25.05" customHeight="1">
      <c r="C1514" s="17" t="str">
        <f>IF($A1514="","",IF(VLOOKUP($A1514,Spiele!$A$2:$D$16,3,FALSE)=$B1514,"H","G"))</f>
        <v/>
      </c>
      <c r="D1514" s="17" t="str">
        <f>IF($B1514="","",IF(VLOOKUP($A1514,Spiele!$A$2:$F$16,3,FALSE)=$B1514,VLOOKUP($A1514,Spiele!$A$2:$F$16,4,FALSE),VLOOKUP($A1514,Spiele!$A$2:$F$16,3,FALSE)))</f>
        <v/>
      </c>
      <c r="E1514" s="18">
        <f>IF(Abschlüsse[[#This Row],[Ergeb]]="ET",0,COUNTIFS($A$2:$A1514,$A1514,$B$2:$B1514,$B1514,$L$2:$L1514,"&lt;&gt;ET"))</f>
        <v>0</v>
      </c>
      <c r="F1514" s="11"/>
      <c r="G1514" s="12"/>
      <c r="H1514" s="18">
        <f>COUNTIFS('Rote Karten'!$A$2:$A$4,$A1514,'Rote Karten'!$D$2:$D$4,"&lt;&gt;"&amp;$B1514,'Rote Karten'!$B$2:$B$4,"&lt;"&amp;$F1514,'Rote Karten'!$C$2:$C$4,"&lt;="&amp;$G1514)-COUNTIFS('Rote Karten'!$A$2:$A$4,$A1514,'Rote Karten'!$D$2:$D$4,$B1514,'Rote Karten'!$B$2:$B$4,"&lt;"&amp;$F1514,'Rote Karten'!$C$2:$C$4,"&lt;="&amp;$G1514)</f>
        <v>0</v>
      </c>
      <c r="I1514" s="17" t="str">
        <f>IF(OR($L1514="Tor",$L1514="ET"),_xlfn.IFNA(IF(VLOOKUP($A1514,Spiele!$A$2:$C$16,3,FALSE)=$B1514,COUNTIFS($L$2:$L1514,"Tor",$B$2:$B1514,$B1514,$A$2:$A1514,$A1514)+COUNTIFS($L$2:$L1514,"ET",$B$2:$B1514,$B1514,$A$2:$A1514,$A1514)&amp;":"&amp;COUNTIFS($L$2:$L1514,"Tor",$B$2:$B1514,"&lt;&gt;"&amp;$B1514,$A$2:$A1514,$A1514)+COUNTIFS($L$2:$L1514,"ET",$B$2:$B1514,"&lt;&gt;"&amp;$B1514,$A$2:$A1514,$A1514),COUNTIFS($L$2:$L1514,"Tor",$B$2:$B1514,"&lt;&gt;"&amp;$B1514,$A$2:$A1514,$A1514)+COUNTIFS($L$2:$L1514,"ET",$B$2:$B1514,"&lt;&gt;"&amp;$B1514,$A$2:$A1514,$A1514)&amp;":"&amp;COUNTIFS($L$2:$L1514,"Tor",$B$2:$B1514,$B1514,$A$2:$A1514,$A1514)+COUNTIFS($L$2:$L1514,"ET",$B$2:$B1514,$B1514,$A$2:$A1514,$A1514)),""),"")</f>
        <v/>
      </c>
      <c r="J1514" s="18" t="str">
        <f>_xlfn.IFNA(IF(VLOOKUP($A1514,Spiele!$A$2:$D$16,3,FALSE)=$B1514,(COUNTIFS($L$1:$L1513,"Tor",$B$1:$B1513,$B1514,$A$1:$A1513,$A1514)+COUNTIFS($L$1:$L1513,"ET",$B$1:$B1513,$B1514,$A$1:$A1513,$A1514))-(COUNTIFS($L$1:$L1513,"Tor",$B$1:$B1513,"&lt;&gt;"&amp;$B1514,$A$1:$A1513,$A1514)+COUNTIFS($L$1:$L1513,"ET",$B$1:$B1513,"&lt;&gt;"&amp;$B1514,$A$1:$A1513,$A1514)),(COUNTIFS($L$1:$L1513,"Tor",$B$1:$B1513,$B1514,$A$1:$A1513,$A1514)+COUNTIFS($L$1:$L1513,"ET",$B$1:$B1513,$B1514,$A$1:$A1513,$A1514))-(COUNTIFS($L$1:$L1513,"Tor",$B$1:$B1513,"&lt;&gt;"&amp;$B1514,$A$1:$A1513,$A1514)+COUNTIFS($L$1:$L1513,"ET",$B$1:$B1513,"&lt;&gt;"&amp;$B1514,$A$1:$A1513,$A1514))),"")</f>
        <v/>
      </c>
      <c r="O1514" s="17"/>
      <c r="AC1514" s="14"/>
      <c r="AD1514" s="14"/>
      <c r="AE1514" s="18"/>
      <c r="AH1514" s="19">
        <f t="shared" si="94"/>
        <v>0</v>
      </c>
      <c r="AI1514" s="19">
        <f t="shared" si="95"/>
        <v>180</v>
      </c>
      <c r="AM1514" s="19">
        <f>IF(Abschlüsse[[#This Row],[Ergeb]]="ET","",SQRT(($AF1514-$AK1514)^2+($AG1514-$AL1514)^2))</f>
        <v>0</v>
      </c>
      <c r="AO1514" s="13"/>
      <c r="AP1514" s="13"/>
      <c r="AQ1514" s="19" t="str">
        <f t="shared" si="96"/>
        <v/>
      </c>
      <c r="AU1514" s="19" t="str">
        <f t="shared" si="97"/>
        <v/>
      </c>
    </row>
    <row r="1515" spans="3:47" ht="25.05" customHeight="1">
      <c r="C1515" s="17" t="str">
        <f>IF($A1515="","",IF(VLOOKUP($A1515,Spiele!$A$2:$D$16,3,FALSE)=$B1515,"H","G"))</f>
        <v/>
      </c>
      <c r="D1515" s="17" t="str">
        <f>IF($B1515="","",IF(VLOOKUP($A1515,Spiele!$A$2:$F$16,3,FALSE)=$B1515,VLOOKUP($A1515,Spiele!$A$2:$F$16,4,FALSE),VLOOKUP($A1515,Spiele!$A$2:$F$16,3,FALSE)))</f>
        <v/>
      </c>
      <c r="E1515" s="18">
        <f>IF(Abschlüsse[[#This Row],[Ergeb]]="ET",0,COUNTIFS($A$2:$A1515,$A1515,$B$2:$B1515,$B1515,$L$2:$L1515,"&lt;&gt;ET"))</f>
        <v>0</v>
      </c>
      <c r="F1515" s="11"/>
      <c r="G1515" s="12"/>
      <c r="H1515" s="18">
        <f>COUNTIFS('Rote Karten'!$A$2:$A$4,$A1515,'Rote Karten'!$D$2:$D$4,"&lt;&gt;"&amp;$B1515,'Rote Karten'!$B$2:$B$4,"&lt;"&amp;$F1515,'Rote Karten'!$C$2:$C$4,"&lt;="&amp;$G1515)-COUNTIFS('Rote Karten'!$A$2:$A$4,$A1515,'Rote Karten'!$D$2:$D$4,$B1515,'Rote Karten'!$B$2:$B$4,"&lt;"&amp;$F1515,'Rote Karten'!$C$2:$C$4,"&lt;="&amp;$G1515)</f>
        <v>0</v>
      </c>
      <c r="I1515" s="17" t="str">
        <f>IF(OR($L1515="Tor",$L1515="ET"),_xlfn.IFNA(IF(VLOOKUP($A1515,Spiele!$A$2:$C$16,3,FALSE)=$B1515,COUNTIFS($L$2:$L1515,"Tor",$B$2:$B1515,$B1515,$A$2:$A1515,$A1515)+COUNTIFS($L$2:$L1515,"ET",$B$2:$B1515,$B1515,$A$2:$A1515,$A1515)&amp;":"&amp;COUNTIFS($L$2:$L1515,"Tor",$B$2:$B1515,"&lt;&gt;"&amp;$B1515,$A$2:$A1515,$A1515)+COUNTIFS($L$2:$L1515,"ET",$B$2:$B1515,"&lt;&gt;"&amp;$B1515,$A$2:$A1515,$A1515),COUNTIFS($L$2:$L1515,"Tor",$B$2:$B1515,"&lt;&gt;"&amp;$B1515,$A$2:$A1515,$A1515)+COUNTIFS($L$2:$L1515,"ET",$B$2:$B1515,"&lt;&gt;"&amp;$B1515,$A$2:$A1515,$A1515)&amp;":"&amp;COUNTIFS($L$2:$L1515,"Tor",$B$2:$B1515,$B1515,$A$2:$A1515,$A1515)+COUNTIFS($L$2:$L1515,"ET",$B$2:$B1515,$B1515,$A$2:$A1515,$A1515)),""),"")</f>
        <v/>
      </c>
      <c r="J1515" s="18" t="str">
        <f>_xlfn.IFNA(IF(VLOOKUP($A1515,Spiele!$A$2:$D$16,3,FALSE)=$B1515,(COUNTIFS($L$1:$L1514,"Tor",$B$1:$B1514,$B1515,$A$1:$A1514,$A1515)+COUNTIFS($L$1:$L1514,"ET",$B$1:$B1514,$B1515,$A$1:$A1514,$A1515))-(COUNTIFS($L$1:$L1514,"Tor",$B$1:$B1514,"&lt;&gt;"&amp;$B1515,$A$1:$A1514,$A1515)+COUNTIFS($L$1:$L1514,"ET",$B$1:$B1514,"&lt;&gt;"&amp;$B1515,$A$1:$A1514,$A1515)),(COUNTIFS($L$1:$L1514,"Tor",$B$1:$B1514,$B1515,$A$1:$A1514,$A1515)+COUNTIFS($L$1:$L1514,"ET",$B$1:$B1514,$B1515,$A$1:$A1514,$A1515))-(COUNTIFS($L$1:$L1514,"Tor",$B$1:$B1514,"&lt;&gt;"&amp;$B1515,$A$1:$A1514,$A1515)+COUNTIFS($L$1:$L1514,"ET",$B$1:$B1514,"&lt;&gt;"&amp;$B1515,$A$1:$A1514,$A1515))),"")</f>
        <v/>
      </c>
      <c r="O1515" s="17"/>
      <c r="AC1515" s="14"/>
      <c r="AD1515" s="14"/>
      <c r="AE1515" s="18"/>
      <c r="AH1515" s="19">
        <f t="shared" si="94"/>
        <v>0</v>
      </c>
      <c r="AI1515" s="19">
        <f t="shared" si="95"/>
        <v>180</v>
      </c>
      <c r="AM1515" s="19">
        <f>IF(Abschlüsse[[#This Row],[Ergeb]]="ET","",SQRT(($AF1515-$AK1515)^2+($AG1515-$AL1515)^2))</f>
        <v>0</v>
      </c>
      <c r="AO1515" s="13"/>
      <c r="AP1515" s="13"/>
      <c r="AQ1515" s="19" t="str">
        <f t="shared" si="96"/>
        <v/>
      </c>
      <c r="AU1515" s="19" t="str">
        <f t="shared" si="97"/>
        <v/>
      </c>
    </row>
    <row r="1516" spans="3:47" ht="25.05" customHeight="1">
      <c r="C1516" s="17" t="str">
        <f>IF($A1516="","",IF(VLOOKUP($A1516,Spiele!$A$2:$D$16,3,FALSE)=$B1516,"H","G"))</f>
        <v/>
      </c>
      <c r="D1516" s="17" t="str">
        <f>IF($B1516="","",IF(VLOOKUP($A1516,Spiele!$A$2:$F$16,3,FALSE)=$B1516,VLOOKUP($A1516,Spiele!$A$2:$F$16,4,FALSE),VLOOKUP($A1516,Spiele!$A$2:$F$16,3,FALSE)))</f>
        <v/>
      </c>
      <c r="E1516" s="18">
        <f>IF(Abschlüsse[[#This Row],[Ergeb]]="ET",0,COUNTIFS($A$2:$A1516,$A1516,$B$2:$B1516,$B1516,$L$2:$L1516,"&lt;&gt;ET"))</f>
        <v>0</v>
      </c>
      <c r="F1516" s="11"/>
      <c r="G1516" s="12"/>
      <c r="H1516" s="18">
        <f>COUNTIFS('Rote Karten'!$A$2:$A$4,$A1516,'Rote Karten'!$D$2:$D$4,"&lt;&gt;"&amp;$B1516,'Rote Karten'!$B$2:$B$4,"&lt;"&amp;$F1516,'Rote Karten'!$C$2:$C$4,"&lt;="&amp;$G1516)-COUNTIFS('Rote Karten'!$A$2:$A$4,$A1516,'Rote Karten'!$D$2:$D$4,$B1516,'Rote Karten'!$B$2:$B$4,"&lt;"&amp;$F1516,'Rote Karten'!$C$2:$C$4,"&lt;="&amp;$G1516)</f>
        <v>0</v>
      </c>
      <c r="I1516" s="17" t="str">
        <f>IF(OR($L1516="Tor",$L1516="ET"),_xlfn.IFNA(IF(VLOOKUP($A1516,Spiele!$A$2:$C$16,3,FALSE)=$B1516,COUNTIFS($L$2:$L1516,"Tor",$B$2:$B1516,$B1516,$A$2:$A1516,$A1516)+COUNTIFS($L$2:$L1516,"ET",$B$2:$B1516,$B1516,$A$2:$A1516,$A1516)&amp;":"&amp;COUNTIFS($L$2:$L1516,"Tor",$B$2:$B1516,"&lt;&gt;"&amp;$B1516,$A$2:$A1516,$A1516)+COUNTIFS($L$2:$L1516,"ET",$B$2:$B1516,"&lt;&gt;"&amp;$B1516,$A$2:$A1516,$A1516),COUNTIFS($L$2:$L1516,"Tor",$B$2:$B1516,"&lt;&gt;"&amp;$B1516,$A$2:$A1516,$A1516)+COUNTIFS($L$2:$L1516,"ET",$B$2:$B1516,"&lt;&gt;"&amp;$B1516,$A$2:$A1516,$A1516)&amp;":"&amp;COUNTIFS($L$2:$L1516,"Tor",$B$2:$B1516,$B1516,$A$2:$A1516,$A1516)+COUNTIFS($L$2:$L1516,"ET",$B$2:$B1516,$B1516,$A$2:$A1516,$A1516)),""),"")</f>
        <v/>
      </c>
      <c r="J1516" s="18" t="str">
        <f>_xlfn.IFNA(IF(VLOOKUP($A1516,Spiele!$A$2:$D$16,3,FALSE)=$B1516,(COUNTIFS($L$1:$L1515,"Tor",$B$1:$B1515,$B1516,$A$1:$A1515,$A1516)+COUNTIFS($L$1:$L1515,"ET",$B$1:$B1515,$B1516,$A$1:$A1515,$A1516))-(COUNTIFS($L$1:$L1515,"Tor",$B$1:$B1515,"&lt;&gt;"&amp;$B1516,$A$1:$A1515,$A1516)+COUNTIFS($L$1:$L1515,"ET",$B$1:$B1515,"&lt;&gt;"&amp;$B1516,$A$1:$A1515,$A1516)),(COUNTIFS($L$1:$L1515,"Tor",$B$1:$B1515,$B1516,$A$1:$A1515,$A1516)+COUNTIFS($L$1:$L1515,"ET",$B$1:$B1515,$B1516,$A$1:$A1515,$A1516))-(COUNTIFS($L$1:$L1515,"Tor",$B$1:$B1515,"&lt;&gt;"&amp;$B1516,$A$1:$A1515,$A1516)+COUNTIFS($L$1:$L1515,"ET",$B$1:$B1515,"&lt;&gt;"&amp;$B1516,$A$1:$A1515,$A1516))),"")</f>
        <v/>
      </c>
      <c r="O1516" s="17"/>
      <c r="AC1516" s="14"/>
      <c r="AD1516" s="14"/>
      <c r="AE1516" s="18"/>
      <c r="AH1516" s="19">
        <f t="shared" si="94"/>
        <v>0</v>
      </c>
      <c r="AI1516" s="19">
        <f t="shared" si="95"/>
        <v>180</v>
      </c>
      <c r="AM1516" s="19">
        <f>IF(Abschlüsse[[#This Row],[Ergeb]]="ET","",SQRT(($AF1516-$AK1516)^2+($AG1516-$AL1516)^2))</f>
        <v>0</v>
      </c>
      <c r="AO1516" s="13"/>
      <c r="AP1516" s="13"/>
      <c r="AQ1516" s="19" t="str">
        <f t="shared" si="96"/>
        <v/>
      </c>
      <c r="AU1516" s="19" t="str">
        <f t="shared" si="97"/>
        <v/>
      </c>
    </row>
    <row r="1517" spans="3:47" ht="25.05" customHeight="1">
      <c r="C1517" s="17" t="str">
        <f>IF($A1517="","",IF(VLOOKUP($A1517,Spiele!$A$2:$D$16,3,FALSE)=$B1517,"H","G"))</f>
        <v/>
      </c>
      <c r="D1517" s="17" t="str">
        <f>IF($B1517="","",IF(VLOOKUP($A1517,Spiele!$A$2:$F$16,3,FALSE)=$B1517,VLOOKUP($A1517,Spiele!$A$2:$F$16,4,FALSE),VLOOKUP($A1517,Spiele!$A$2:$F$16,3,FALSE)))</f>
        <v/>
      </c>
      <c r="E1517" s="18">
        <f>IF(Abschlüsse[[#This Row],[Ergeb]]="ET",0,COUNTIFS($A$2:$A1517,$A1517,$B$2:$B1517,$B1517,$L$2:$L1517,"&lt;&gt;ET"))</f>
        <v>0</v>
      </c>
      <c r="F1517" s="11"/>
      <c r="G1517" s="12"/>
      <c r="H1517" s="18">
        <f>COUNTIFS('Rote Karten'!$A$2:$A$4,$A1517,'Rote Karten'!$D$2:$D$4,"&lt;&gt;"&amp;$B1517,'Rote Karten'!$B$2:$B$4,"&lt;"&amp;$F1517,'Rote Karten'!$C$2:$C$4,"&lt;="&amp;$G1517)-COUNTIFS('Rote Karten'!$A$2:$A$4,$A1517,'Rote Karten'!$D$2:$D$4,$B1517,'Rote Karten'!$B$2:$B$4,"&lt;"&amp;$F1517,'Rote Karten'!$C$2:$C$4,"&lt;="&amp;$G1517)</f>
        <v>0</v>
      </c>
      <c r="I1517" s="17" t="str">
        <f>IF(OR($L1517="Tor",$L1517="ET"),_xlfn.IFNA(IF(VLOOKUP($A1517,Spiele!$A$2:$C$16,3,FALSE)=$B1517,COUNTIFS($L$2:$L1517,"Tor",$B$2:$B1517,$B1517,$A$2:$A1517,$A1517)+COUNTIFS($L$2:$L1517,"ET",$B$2:$B1517,$B1517,$A$2:$A1517,$A1517)&amp;":"&amp;COUNTIFS($L$2:$L1517,"Tor",$B$2:$B1517,"&lt;&gt;"&amp;$B1517,$A$2:$A1517,$A1517)+COUNTIFS($L$2:$L1517,"ET",$B$2:$B1517,"&lt;&gt;"&amp;$B1517,$A$2:$A1517,$A1517),COUNTIFS($L$2:$L1517,"Tor",$B$2:$B1517,"&lt;&gt;"&amp;$B1517,$A$2:$A1517,$A1517)+COUNTIFS($L$2:$L1517,"ET",$B$2:$B1517,"&lt;&gt;"&amp;$B1517,$A$2:$A1517,$A1517)&amp;":"&amp;COUNTIFS($L$2:$L1517,"Tor",$B$2:$B1517,$B1517,$A$2:$A1517,$A1517)+COUNTIFS($L$2:$L1517,"ET",$B$2:$B1517,$B1517,$A$2:$A1517,$A1517)),""),"")</f>
        <v/>
      </c>
      <c r="J1517" s="18" t="str">
        <f>_xlfn.IFNA(IF(VLOOKUP($A1517,Spiele!$A$2:$D$16,3,FALSE)=$B1517,(COUNTIFS($L$1:$L1516,"Tor",$B$1:$B1516,$B1517,$A$1:$A1516,$A1517)+COUNTIFS($L$1:$L1516,"ET",$B$1:$B1516,$B1517,$A$1:$A1516,$A1517))-(COUNTIFS($L$1:$L1516,"Tor",$B$1:$B1516,"&lt;&gt;"&amp;$B1517,$A$1:$A1516,$A1517)+COUNTIFS($L$1:$L1516,"ET",$B$1:$B1516,"&lt;&gt;"&amp;$B1517,$A$1:$A1516,$A1517)),(COUNTIFS($L$1:$L1516,"Tor",$B$1:$B1516,$B1517,$A$1:$A1516,$A1517)+COUNTIFS($L$1:$L1516,"ET",$B$1:$B1516,$B1517,$A$1:$A1516,$A1517))-(COUNTIFS($L$1:$L1516,"Tor",$B$1:$B1516,"&lt;&gt;"&amp;$B1517,$A$1:$A1516,$A1517)+COUNTIFS($L$1:$L1516,"ET",$B$1:$B1516,"&lt;&gt;"&amp;$B1517,$A$1:$A1516,$A1517))),"")</f>
        <v/>
      </c>
      <c r="O1517" s="17"/>
      <c r="AC1517" s="14"/>
      <c r="AD1517" s="14"/>
      <c r="AE1517" s="18"/>
      <c r="AH1517" s="19">
        <f t="shared" si="94"/>
        <v>0</v>
      </c>
      <c r="AI1517" s="19">
        <f t="shared" si="95"/>
        <v>180</v>
      </c>
      <c r="AM1517" s="19">
        <f>IF(Abschlüsse[[#This Row],[Ergeb]]="ET","",SQRT(($AF1517-$AK1517)^2+($AG1517-$AL1517)^2))</f>
        <v>0</v>
      </c>
      <c r="AO1517" s="13"/>
      <c r="AP1517" s="13"/>
      <c r="AQ1517" s="19" t="str">
        <f t="shared" si="96"/>
        <v/>
      </c>
      <c r="AU1517" s="19" t="str">
        <f t="shared" si="97"/>
        <v/>
      </c>
    </row>
    <row r="1518" spans="3:47" ht="25.05" customHeight="1">
      <c r="C1518" s="17" t="str">
        <f>IF($A1518="","",IF(VLOOKUP($A1518,Spiele!$A$2:$D$16,3,FALSE)=$B1518,"H","G"))</f>
        <v/>
      </c>
      <c r="D1518" s="17" t="str">
        <f>IF($B1518="","",IF(VLOOKUP($A1518,Spiele!$A$2:$F$16,3,FALSE)=$B1518,VLOOKUP($A1518,Spiele!$A$2:$F$16,4,FALSE),VLOOKUP($A1518,Spiele!$A$2:$F$16,3,FALSE)))</f>
        <v/>
      </c>
      <c r="E1518" s="18">
        <f>IF(Abschlüsse[[#This Row],[Ergeb]]="ET",0,COUNTIFS($A$2:$A1518,$A1518,$B$2:$B1518,$B1518,$L$2:$L1518,"&lt;&gt;ET"))</f>
        <v>0</v>
      </c>
      <c r="F1518" s="11"/>
      <c r="G1518" s="12"/>
      <c r="H1518" s="18">
        <f>COUNTIFS('Rote Karten'!$A$2:$A$4,$A1518,'Rote Karten'!$D$2:$D$4,"&lt;&gt;"&amp;$B1518,'Rote Karten'!$B$2:$B$4,"&lt;"&amp;$F1518,'Rote Karten'!$C$2:$C$4,"&lt;="&amp;$G1518)-COUNTIFS('Rote Karten'!$A$2:$A$4,$A1518,'Rote Karten'!$D$2:$D$4,$B1518,'Rote Karten'!$B$2:$B$4,"&lt;"&amp;$F1518,'Rote Karten'!$C$2:$C$4,"&lt;="&amp;$G1518)</f>
        <v>0</v>
      </c>
      <c r="I1518" s="17" t="str">
        <f>IF(OR($L1518="Tor",$L1518="ET"),_xlfn.IFNA(IF(VLOOKUP($A1518,Spiele!$A$2:$C$16,3,FALSE)=$B1518,COUNTIFS($L$2:$L1518,"Tor",$B$2:$B1518,$B1518,$A$2:$A1518,$A1518)+COUNTIFS($L$2:$L1518,"ET",$B$2:$B1518,$B1518,$A$2:$A1518,$A1518)&amp;":"&amp;COUNTIFS($L$2:$L1518,"Tor",$B$2:$B1518,"&lt;&gt;"&amp;$B1518,$A$2:$A1518,$A1518)+COUNTIFS($L$2:$L1518,"ET",$B$2:$B1518,"&lt;&gt;"&amp;$B1518,$A$2:$A1518,$A1518),COUNTIFS($L$2:$L1518,"Tor",$B$2:$B1518,"&lt;&gt;"&amp;$B1518,$A$2:$A1518,$A1518)+COUNTIFS($L$2:$L1518,"ET",$B$2:$B1518,"&lt;&gt;"&amp;$B1518,$A$2:$A1518,$A1518)&amp;":"&amp;COUNTIFS($L$2:$L1518,"Tor",$B$2:$B1518,$B1518,$A$2:$A1518,$A1518)+COUNTIFS($L$2:$L1518,"ET",$B$2:$B1518,$B1518,$A$2:$A1518,$A1518)),""),"")</f>
        <v/>
      </c>
      <c r="J1518" s="18" t="str">
        <f>_xlfn.IFNA(IF(VLOOKUP($A1518,Spiele!$A$2:$D$16,3,FALSE)=$B1518,(COUNTIFS($L$1:$L1517,"Tor",$B$1:$B1517,$B1518,$A$1:$A1517,$A1518)+COUNTIFS($L$1:$L1517,"ET",$B$1:$B1517,$B1518,$A$1:$A1517,$A1518))-(COUNTIFS($L$1:$L1517,"Tor",$B$1:$B1517,"&lt;&gt;"&amp;$B1518,$A$1:$A1517,$A1518)+COUNTIFS($L$1:$L1517,"ET",$B$1:$B1517,"&lt;&gt;"&amp;$B1518,$A$1:$A1517,$A1518)),(COUNTIFS($L$1:$L1517,"Tor",$B$1:$B1517,$B1518,$A$1:$A1517,$A1518)+COUNTIFS($L$1:$L1517,"ET",$B$1:$B1517,$B1518,$A$1:$A1517,$A1518))-(COUNTIFS($L$1:$L1517,"Tor",$B$1:$B1517,"&lt;&gt;"&amp;$B1518,$A$1:$A1517,$A1518)+COUNTIFS($L$1:$L1517,"ET",$B$1:$B1517,"&lt;&gt;"&amp;$B1518,$A$1:$A1517,$A1518))),"")</f>
        <v/>
      </c>
      <c r="O1518" s="17"/>
      <c r="AC1518" s="14"/>
      <c r="AD1518" s="14"/>
      <c r="AE1518" s="18"/>
      <c r="AH1518" s="19">
        <f t="shared" si="94"/>
        <v>0</v>
      </c>
      <c r="AI1518" s="19">
        <f t="shared" si="95"/>
        <v>180</v>
      </c>
      <c r="AM1518" s="19">
        <f>IF(Abschlüsse[[#This Row],[Ergeb]]="ET","",SQRT(($AF1518-$AK1518)^2+($AG1518-$AL1518)^2))</f>
        <v>0</v>
      </c>
      <c r="AO1518" s="13"/>
      <c r="AP1518" s="13"/>
      <c r="AQ1518" s="19" t="str">
        <f t="shared" si="96"/>
        <v/>
      </c>
      <c r="AU1518" s="19" t="str">
        <f t="shared" si="97"/>
        <v/>
      </c>
    </row>
    <row r="1519" spans="3:47" ht="25.05" customHeight="1">
      <c r="C1519" s="17" t="str">
        <f>IF($A1519="","",IF(VLOOKUP($A1519,Spiele!$A$2:$D$16,3,FALSE)=$B1519,"H","G"))</f>
        <v/>
      </c>
      <c r="D1519" s="17" t="str">
        <f>IF($B1519="","",IF(VLOOKUP($A1519,Spiele!$A$2:$F$16,3,FALSE)=$B1519,VLOOKUP($A1519,Spiele!$A$2:$F$16,4,FALSE),VLOOKUP($A1519,Spiele!$A$2:$F$16,3,FALSE)))</f>
        <v/>
      </c>
      <c r="E1519" s="18">
        <f>IF(Abschlüsse[[#This Row],[Ergeb]]="ET",0,COUNTIFS($A$2:$A1519,$A1519,$B$2:$B1519,$B1519,$L$2:$L1519,"&lt;&gt;ET"))</f>
        <v>0</v>
      </c>
      <c r="F1519" s="11"/>
      <c r="G1519" s="12"/>
      <c r="H1519" s="18">
        <f>COUNTIFS('Rote Karten'!$A$2:$A$4,$A1519,'Rote Karten'!$D$2:$D$4,"&lt;&gt;"&amp;$B1519,'Rote Karten'!$B$2:$B$4,"&lt;"&amp;$F1519,'Rote Karten'!$C$2:$C$4,"&lt;="&amp;$G1519)-COUNTIFS('Rote Karten'!$A$2:$A$4,$A1519,'Rote Karten'!$D$2:$D$4,$B1519,'Rote Karten'!$B$2:$B$4,"&lt;"&amp;$F1519,'Rote Karten'!$C$2:$C$4,"&lt;="&amp;$G1519)</f>
        <v>0</v>
      </c>
      <c r="I1519" s="17" t="str">
        <f>IF(OR($L1519="Tor",$L1519="ET"),_xlfn.IFNA(IF(VLOOKUP($A1519,Spiele!$A$2:$C$16,3,FALSE)=$B1519,COUNTIFS($L$2:$L1519,"Tor",$B$2:$B1519,$B1519,$A$2:$A1519,$A1519)+COUNTIFS($L$2:$L1519,"ET",$B$2:$B1519,$B1519,$A$2:$A1519,$A1519)&amp;":"&amp;COUNTIFS($L$2:$L1519,"Tor",$B$2:$B1519,"&lt;&gt;"&amp;$B1519,$A$2:$A1519,$A1519)+COUNTIFS($L$2:$L1519,"ET",$B$2:$B1519,"&lt;&gt;"&amp;$B1519,$A$2:$A1519,$A1519),COUNTIFS($L$2:$L1519,"Tor",$B$2:$B1519,"&lt;&gt;"&amp;$B1519,$A$2:$A1519,$A1519)+COUNTIFS($L$2:$L1519,"ET",$B$2:$B1519,"&lt;&gt;"&amp;$B1519,$A$2:$A1519,$A1519)&amp;":"&amp;COUNTIFS($L$2:$L1519,"Tor",$B$2:$B1519,$B1519,$A$2:$A1519,$A1519)+COUNTIFS($L$2:$L1519,"ET",$B$2:$B1519,$B1519,$A$2:$A1519,$A1519)),""),"")</f>
        <v/>
      </c>
      <c r="J1519" s="18" t="str">
        <f>_xlfn.IFNA(IF(VLOOKUP($A1519,Spiele!$A$2:$D$16,3,FALSE)=$B1519,(COUNTIFS($L$1:$L1518,"Tor",$B$1:$B1518,$B1519,$A$1:$A1518,$A1519)+COUNTIFS($L$1:$L1518,"ET",$B$1:$B1518,$B1519,$A$1:$A1518,$A1519))-(COUNTIFS($L$1:$L1518,"Tor",$B$1:$B1518,"&lt;&gt;"&amp;$B1519,$A$1:$A1518,$A1519)+COUNTIFS($L$1:$L1518,"ET",$B$1:$B1518,"&lt;&gt;"&amp;$B1519,$A$1:$A1518,$A1519)),(COUNTIFS($L$1:$L1518,"Tor",$B$1:$B1518,$B1519,$A$1:$A1518,$A1519)+COUNTIFS($L$1:$L1518,"ET",$B$1:$B1518,$B1519,$A$1:$A1518,$A1519))-(COUNTIFS($L$1:$L1518,"Tor",$B$1:$B1518,"&lt;&gt;"&amp;$B1519,$A$1:$A1518,$A1519)+COUNTIFS($L$1:$L1518,"ET",$B$1:$B1518,"&lt;&gt;"&amp;$B1519,$A$1:$A1518,$A1519))),"")</f>
        <v/>
      </c>
      <c r="O1519" s="17"/>
      <c r="AC1519" s="14"/>
      <c r="AD1519" s="14"/>
      <c r="AE1519" s="18"/>
      <c r="AH1519" s="19">
        <f t="shared" si="94"/>
        <v>0</v>
      </c>
      <c r="AI1519" s="19">
        <f t="shared" si="95"/>
        <v>180</v>
      </c>
      <c r="AM1519" s="19">
        <f>IF(Abschlüsse[[#This Row],[Ergeb]]="ET","",SQRT(($AF1519-$AK1519)^2+($AG1519-$AL1519)^2))</f>
        <v>0</v>
      </c>
      <c r="AO1519" s="13"/>
      <c r="AP1519" s="13"/>
      <c r="AQ1519" s="19" t="str">
        <f t="shared" si="96"/>
        <v/>
      </c>
      <c r="AU1519" s="19" t="str">
        <f t="shared" si="97"/>
        <v/>
      </c>
    </row>
    <row r="1520" spans="3:47" ht="25.05" customHeight="1">
      <c r="C1520" s="17" t="str">
        <f>IF($A1520="","",IF(VLOOKUP($A1520,Spiele!$A$2:$D$16,3,FALSE)=$B1520,"H","G"))</f>
        <v/>
      </c>
      <c r="D1520" s="17" t="str">
        <f>IF($B1520="","",IF(VLOOKUP($A1520,Spiele!$A$2:$F$16,3,FALSE)=$B1520,VLOOKUP($A1520,Spiele!$A$2:$F$16,4,FALSE),VLOOKUP($A1520,Spiele!$A$2:$F$16,3,FALSE)))</f>
        <v/>
      </c>
      <c r="E1520" s="18">
        <f>IF(Abschlüsse[[#This Row],[Ergeb]]="ET",0,COUNTIFS($A$2:$A1520,$A1520,$B$2:$B1520,$B1520,$L$2:$L1520,"&lt;&gt;ET"))</f>
        <v>0</v>
      </c>
      <c r="F1520" s="11"/>
      <c r="G1520" s="12"/>
      <c r="H1520" s="18">
        <f>COUNTIFS('Rote Karten'!$A$2:$A$4,$A1520,'Rote Karten'!$D$2:$D$4,"&lt;&gt;"&amp;$B1520,'Rote Karten'!$B$2:$B$4,"&lt;"&amp;$F1520,'Rote Karten'!$C$2:$C$4,"&lt;="&amp;$G1520)-COUNTIFS('Rote Karten'!$A$2:$A$4,$A1520,'Rote Karten'!$D$2:$D$4,$B1520,'Rote Karten'!$B$2:$B$4,"&lt;"&amp;$F1520,'Rote Karten'!$C$2:$C$4,"&lt;="&amp;$G1520)</f>
        <v>0</v>
      </c>
      <c r="I1520" s="17" t="str">
        <f>IF(OR($L1520="Tor",$L1520="ET"),_xlfn.IFNA(IF(VLOOKUP($A1520,Spiele!$A$2:$C$16,3,FALSE)=$B1520,COUNTIFS($L$2:$L1520,"Tor",$B$2:$B1520,$B1520,$A$2:$A1520,$A1520)+COUNTIFS($L$2:$L1520,"ET",$B$2:$B1520,$B1520,$A$2:$A1520,$A1520)&amp;":"&amp;COUNTIFS($L$2:$L1520,"Tor",$B$2:$B1520,"&lt;&gt;"&amp;$B1520,$A$2:$A1520,$A1520)+COUNTIFS($L$2:$L1520,"ET",$B$2:$B1520,"&lt;&gt;"&amp;$B1520,$A$2:$A1520,$A1520),COUNTIFS($L$2:$L1520,"Tor",$B$2:$B1520,"&lt;&gt;"&amp;$B1520,$A$2:$A1520,$A1520)+COUNTIFS($L$2:$L1520,"ET",$B$2:$B1520,"&lt;&gt;"&amp;$B1520,$A$2:$A1520,$A1520)&amp;":"&amp;COUNTIFS($L$2:$L1520,"Tor",$B$2:$B1520,$B1520,$A$2:$A1520,$A1520)+COUNTIFS($L$2:$L1520,"ET",$B$2:$B1520,$B1520,$A$2:$A1520,$A1520)),""),"")</f>
        <v/>
      </c>
      <c r="J1520" s="18" t="str">
        <f>_xlfn.IFNA(IF(VLOOKUP($A1520,Spiele!$A$2:$D$16,3,FALSE)=$B1520,(COUNTIFS($L$1:$L1519,"Tor",$B$1:$B1519,$B1520,$A$1:$A1519,$A1520)+COUNTIFS($L$1:$L1519,"ET",$B$1:$B1519,$B1520,$A$1:$A1519,$A1520))-(COUNTIFS($L$1:$L1519,"Tor",$B$1:$B1519,"&lt;&gt;"&amp;$B1520,$A$1:$A1519,$A1520)+COUNTIFS($L$1:$L1519,"ET",$B$1:$B1519,"&lt;&gt;"&amp;$B1520,$A$1:$A1519,$A1520)),(COUNTIFS($L$1:$L1519,"Tor",$B$1:$B1519,$B1520,$A$1:$A1519,$A1520)+COUNTIFS($L$1:$L1519,"ET",$B$1:$B1519,$B1520,$A$1:$A1519,$A1520))-(COUNTIFS($L$1:$L1519,"Tor",$B$1:$B1519,"&lt;&gt;"&amp;$B1520,$A$1:$A1519,$A1520)+COUNTIFS($L$1:$L1519,"ET",$B$1:$B1519,"&lt;&gt;"&amp;$B1520,$A$1:$A1519,$A1520))),"")</f>
        <v/>
      </c>
      <c r="O1520" s="17"/>
      <c r="AC1520" s="14"/>
      <c r="AD1520" s="14"/>
      <c r="AE1520" s="18"/>
      <c r="AH1520" s="19">
        <f t="shared" si="94"/>
        <v>0</v>
      </c>
      <c r="AI1520" s="19">
        <f t="shared" si="95"/>
        <v>180</v>
      </c>
      <c r="AM1520" s="19">
        <f>IF(Abschlüsse[[#This Row],[Ergeb]]="ET","",SQRT(($AF1520-$AK1520)^2+($AG1520-$AL1520)^2))</f>
        <v>0</v>
      </c>
      <c r="AO1520" s="13"/>
      <c r="AP1520" s="13"/>
      <c r="AQ1520" s="19" t="str">
        <f t="shared" si="96"/>
        <v/>
      </c>
      <c r="AU1520" s="19" t="str">
        <f t="shared" si="97"/>
        <v/>
      </c>
    </row>
    <row r="1521" spans="3:47" ht="25.05" customHeight="1">
      <c r="C1521" s="17" t="str">
        <f>IF($A1521="","",IF(VLOOKUP($A1521,Spiele!$A$2:$D$16,3,FALSE)=$B1521,"H","G"))</f>
        <v/>
      </c>
      <c r="D1521" s="17" t="str">
        <f>IF($B1521="","",IF(VLOOKUP($A1521,Spiele!$A$2:$F$16,3,FALSE)=$B1521,VLOOKUP($A1521,Spiele!$A$2:$F$16,4,FALSE),VLOOKUP($A1521,Spiele!$A$2:$F$16,3,FALSE)))</f>
        <v/>
      </c>
      <c r="E1521" s="18">
        <f>IF(Abschlüsse[[#This Row],[Ergeb]]="ET",0,COUNTIFS($A$2:$A1521,$A1521,$B$2:$B1521,$B1521,$L$2:$L1521,"&lt;&gt;ET"))</f>
        <v>0</v>
      </c>
      <c r="F1521" s="11"/>
      <c r="G1521" s="12"/>
      <c r="H1521" s="18">
        <f>COUNTIFS('Rote Karten'!$A$2:$A$4,$A1521,'Rote Karten'!$D$2:$D$4,"&lt;&gt;"&amp;$B1521,'Rote Karten'!$B$2:$B$4,"&lt;"&amp;$F1521,'Rote Karten'!$C$2:$C$4,"&lt;="&amp;$G1521)-COUNTIFS('Rote Karten'!$A$2:$A$4,$A1521,'Rote Karten'!$D$2:$D$4,$B1521,'Rote Karten'!$B$2:$B$4,"&lt;"&amp;$F1521,'Rote Karten'!$C$2:$C$4,"&lt;="&amp;$G1521)</f>
        <v>0</v>
      </c>
      <c r="I1521" s="17" t="str">
        <f>IF(OR($L1521="Tor",$L1521="ET"),_xlfn.IFNA(IF(VLOOKUP($A1521,Spiele!$A$2:$C$16,3,FALSE)=$B1521,COUNTIFS($L$2:$L1521,"Tor",$B$2:$B1521,$B1521,$A$2:$A1521,$A1521)+COUNTIFS($L$2:$L1521,"ET",$B$2:$B1521,$B1521,$A$2:$A1521,$A1521)&amp;":"&amp;COUNTIFS($L$2:$L1521,"Tor",$B$2:$B1521,"&lt;&gt;"&amp;$B1521,$A$2:$A1521,$A1521)+COUNTIFS($L$2:$L1521,"ET",$B$2:$B1521,"&lt;&gt;"&amp;$B1521,$A$2:$A1521,$A1521),COUNTIFS($L$2:$L1521,"Tor",$B$2:$B1521,"&lt;&gt;"&amp;$B1521,$A$2:$A1521,$A1521)+COUNTIFS($L$2:$L1521,"ET",$B$2:$B1521,"&lt;&gt;"&amp;$B1521,$A$2:$A1521,$A1521)&amp;":"&amp;COUNTIFS($L$2:$L1521,"Tor",$B$2:$B1521,$B1521,$A$2:$A1521,$A1521)+COUNTIFS($L$2:$L1521,"ET",$B$2:$B1521,$B1521,$A$2:$A1521,$A1521)),""),"")</f>
        <v/>
      </c>
      <c r="J1521" s="18" t="str">
        <f>_xlfn.IFNA(IF(VLOOKUP($A1521,Spiele!$A$2:$D$16,3,FALSE)=$B1521,(COUNTIFS($L$1:$L1520,"Tor",$B$1:$B1520,$B1521,$A$1:$A1520,$A1521)+COUNTIFS($L$1:$L1520,"ET",$B$1:$B1520,$B1521,$A$1:$A1520,$A1521))-(COUNTIFS($L$1:$L1520,"Tor",$B$1:$B1520,"&lt;&gt;"&amp;$B1521,$A$1:$A1520,$A1521)+COUNTIFS($L$1:$L1520,"ET",$B$1:$B1520,"&lt;&gt;"&amp;$B1521,$A$1:$A1520,$A1521)),(COUNTIFS($L$1:$L1520,"Tor",$B$1:$B1520,$B1521,$A$1:$A1520,$A1521)+COUNTIFS($L$1:$L1520,"ET",$B$1:$B1520,$B1521,$A$1:$A1520,$A1521))-(COUNTIFS($L$1:$L1520,"Tor",$B$1:$B1520,"&lt;&gt;"&amp;$B1521,$A$1:$A1520,$A1521)+COUNTIFS($L$1:$L1520,"ET",$B$1:$B1520,"&lt;&gt;"&amp;$B1521,$A$1:$A1520,$A1521))),"")</f>
        <v/>
      </c>
      <c r="O1521" s="17"/>
      <c r="AC1521" s="14"/>
      <c r="AD1521" s="14"/>
      <c r="AE1521" s="18"/>
      <c r="AH1521" s="19">
        <f t="shared" si="94"/>
        <v>0</v>
      </c>
      <c r="AI1521" s="19">
        <f t="shared" si="95"/>
        <v>180</v>
      </c>
      <c r="AM1521" s="19">
        <f>IF(Abschlüsse[[#This Row],[Ergeb]]="ET","",SQRT(($AF1521-$AK1521)^2+($AG1521-$AL1521)^2))</f>
        <v>0</v>
      </c>
      <c r="AO1521" s="13"/>
      <c r="AP1521" s="13"/>
      <c r="AQ1521" s="19" t="str">
        <f t="shared" si="96"/>
        <v/>
      </c>
      <c r="AU1521" s="19" t="str">
        <f t="shared" si="97"/>
        <v/>
      </c>
    </row>
    <row r="1522" spans="3:47" ht="25.05" customHeight="1">
      <c r="C1522" s="17" t="str">
        <f>IF($A1522="","",IF(VLOOKUP($A1522,Spiele!$A$2:$D$16,3,FALSE)=$B1522,"H","G"))</f>
        <v/>
      </c>
      <c r="D1522" s="17" t="str">
        <f>IF($B1522="","",IF(VLOOKUP($A1522,Spiele!$A$2:$F$16,3,FALSE)=$B1522,VLOOKUP($A1522,Spiele!$A$2:$F$16,4,FALSE),VLOOKUP($A1522,Spiele!$A$2:$F$16,3,FALSE)))</f>
        <v/>
      </c>
      <c r="E1522" s="18">
        <f>IF(Abschlüsse[[#This Row],[Ergeb]]="ET",0,COUNTIFS($A$2:$A1522,$A1522,$B$2:$B1522,$B1522,$L$2:$L1522,"&lt;&gt;ET"))</f>
        <v>0</v>
      </c>
      <c r="F1522" s="11"/>
      <c r="G1522" s="12"/>
      <c r="H1522" s="18">
        <f>COUNTIFS('Rote Karten'!$A$2:$A$4,$A1522,'Rote Karten'!$D$2:$D$4,"&lt;&gt;"&amp;$B1522,'Rote Karten'!$B$2:$B$4,"&lt;"&amp;$F1522,'Rote Karten'!$C$2:$C$4,"&lt;="&amp;$G1522)-COUNTIFS('Rote Karten'!$A$2:$A$4,$A1522,'Rote Karten'!$D$2:$D$4,$B1522,'Rote Karten'!$B$2:$B$4,"&lt;"&amp;$F1522,'Rote Karten'!$C$2:$C$4,"&lt;="&amp;$G1522)</f>
        <v>0</v>
      </c>
      <c r="I1522" s="17" t="str">
        <f>IF(OR($L1522="Tor",$L1522="ET"),_xlfn.IFNA(IF(VLOOKUP($A1522,Spiele!$A$2:$C$16,3,FALSE)=$B1522,COUNTIFS($L$2:$L1522,"Tor",$B$2:$B1522,$B1522,$A$2:$A1522,$A1522)+COUNTIFS($L$2:$L1522,"ET",$B$2:$B1522,$B1522,$A$2:$A1522,$A1522)&amp;":"&amp;COUNTIFS($L$2:$L1522,"Tor",$B$2:$B1522,"&lt;&gt;"&amp;$B1522,$A$2:$A1522,$A1522)+COUNTIFS($L$2:$L1522,"ET",$B$2:$B1522,"&lt;&gt;"&amp;$B1522,$A$2:$A1522,$A1522),COUNTIFS($L$2:$L1522,"Tor",$B$2:$B1522,"&lt;&gt;"&amp;$B1522,$A$2:$A1522,$A1522)+COUNTIFS($L$2:$L1522,"ET",$B$2:$B1522,"&lt;&gt;"&amp;$B1522,$A$2:$A1522,$A1522)&amp;":"&amp;COUNTIFS($L$2:$L1522,"Tor",$B$2:$B1522,$B1522,$A$2:$A1522,$A1522)+COUNTIFS($L$2:$L1522,"ET",$B$2:$B1522,$B1522,$A$2:$A1522,$A1522)),""),"")</f>
        <v/>
      </c>
      <c r="J1522" s="18" t="str">
        <f>_xlfn.IFNA(IF(VLOOKUP($A1522,Spiele!$A$2:$D$16,3,FALSE)=$B1522,(COUNTIFS($L$1:$L1521,"Tor",$B$1:$B1521,$B1522,$A$1:$A1521,$A1522)+COUNTIFS($L$1:$L1521,"ET",$B$1:$B1521,$B1522,$A$1:$A1521,$A1522))-(COUNTIFS($L$1:$L1521,"Tor",$B$1:$B1521,"&lt;&gt;"&amp;$B1522,$A$1:$A1521,$A1522)+COUNTIFS($L$1:$L1521,"ET",$B$1:$B1521,"&lt;&gt;"&amp;$B1522,$A$1:$A1521,$A1522)),(COUNTIFS($L$1:$L1521,"Tor",$B$1:$B1521,$B1522,$A$1:$A1521,$A1522)+COUNTIFS($L$1:$L1521,"ET",$B$1:$B1521,$B1522,$A$1:$A1521,$A1522))-(COUNTIFS($L$1:$L1521,"Tor",$B$1:$B1521,"&lt;&gt;"&amp;$B1522,$A$1:$A1521,$A1522)+COUNTIFS($L$1:$L1521,"ET",$B$1:$B1521,"&lt;&gt;"&amp;$B1522,$A$1:$A1521,$A1522))),"")</f>
        <v/>
      </c>
      <c r="O1522" s="17"/>
      <c r="AC1522" s="14"/>
      <c r="AD1522" s="14"/>
      <c r="AE1522" s="18"/>
      <c r="AH1522" s="19">
        <f t="shared" si="94"/>
        <v>0</v>
      </c>
      <c r="AI1522" s="19">
        <f t="shared" si="95"/>
        <v>180</v>
      </c>
      <c r="AM1522" s="19">
        <f>IF(Abschlüsse[[#This Row],[Ergeb]]="ET","",SQRT(($AF1522-$AK1522)^2+($AG1522-$AL1522)^2))</f>
        <v>0</v>
      </c>
      <c r="AO1522" s="13"/>
      <c r="AP1522" s="13"/>
      <c r="AQ1522" s="19" t="str">
        <f t="shared" si="96"/>
        <v/>
      </c>
      <c r="AU1522" s="19" t="str">
        <f t="shared" si="97"/>
        <v/>
      </c>
    </row>
    <row r="1523" spans="3:47" ht="25.05" customHeight="1">
      <c r="C1523" s="17" t="str">
        <f>IF($A1523="","",IF(VLOOKUP($A1523,Spiele!$A$2:$D$16,3,FALSE)=$B1523,"H","G"))</f>
        <v/>
      </c>
      <c r="D1523" s="17" t="str">
        <f>IF($B1523="","",IF(VLOOKUP($A1523,Spiele!$A$2:$F$16,3,FALSE)=$B1523,VLOOKUP($A1523,Spiele!$A$2:$F$16,4,FALSE),VLOOKUP($A1523,Spiele!$A$2:$F$16,3,FALSE)))</f>
        <v/>
      </c>
      <c r="E1523" s="18">
        <f>IF(Abschlüsse[[#This Row],[Ergeb]]="ET",0,COUNTIFS($A$2:$A1523,$A1523,$B$2:$B1523,$B1523,$L$2:$L1523,"&lt;&gt;ET"))</f>
        <v>0</v>
      </c>
      <c r="F1523" s="11"/>
      <c r="G1523" s="12"/>
      <c r="H1523" s="18">
        <f>COUNTIFS('Rote Karten'!$A$2:$A$4,$A1523,'Rote Karten'!$D$2:$D$4,"&lt;&gt;"&amp;$B1523,'Rote Karten'!$B$2:$B$4,"&lt;"&amp;$F1523,'Rote Karten'!$C$2:$C$4,"&lt;="&amp;$G1523)-COUNTIFS('Rote Karten'!$A$2:$A$4,$A1523,'Rote Karten'!$D$2:$D$4,$B1523,'Rote Karten'!$B$2:$B$4,"&lt;"&amp;$F1523,'Rote Karten'!$C$2:$C$4,"&lt;="&amp;$G1523)</f>
        <v>0</v>
      </c>
      <c r="I1523" s="17" t="str">
        <f>IF(OR($L1523="Tor",$L1523="ET"),_xlfn.IFNA(IF(VLOOKUP($A1523,Spiele!$A$2:$C$16,3,FALSE)=$B1523,COUNTIFS($L$2:$L1523,"Tor",$B$2:$B1523,$B1523,$A$2:$A1523,$A1523)+COUNTIFS($L$2:$L1523,"ET",$B$2:$B1523,$B1523,$A$2:$A1523,$A1523)&amp;":"&amp;COUNTIFS($L$2:$L1523,"Tor",$B$2:$B1523,"&lt;&gt;"&amp;$B1523,$A$2:$A1523,$A1523)+COUNTIFS($L$2:$L1523,"ET",$B$2:$B1523,"&lt;&gt;"&amp;$B1523,$A$2:$A1523,$A1523),COUNTIFS($L$2:$L1523,"Tor",$B$2:$B1523,"&lt;&gt;"&amp;$B1523,$A$2:$A1523,$A1523)+COUNTIFS($L$2:$L1523,"ET",$B$2:$B1523,"&lt;&gt;"&amp;$B1523,$A$2:$A1523,$A1523)&amp;":"&amp;COUNTIFS($L$2:$L1523,"Tor",$B$2:$B1523,$B1523,$A$2:$A1523,$A1523)+COUNTIFS($L$2:$L1523,"ET",$B$2:$B1523,$B1523,$A$2:$A1523,$A1523)),""),"")</f>
        <v/>
      </c>
      <c r="J1523" s="18" t="str">
        <f>_xlfn.IFNA(IF(VLOOKUP($A1523,Spiele!$A$2:$D$16,3,FALSE)=$B1523,(COUNTIFS($L$1:$L1522,"Tor",$B$1:$B1522,$B1523,$A$1:$A1522,$A1523)+COUNTIFS($L$1:$L1522,"ET",$B$1:$B1522,$B1523,$A$1:$A1522,$A1523))-(COUNTIFS($L$1:$L1522,"Tor",$B$1:$B1522,"&lt;&gt;"&amp;$B1523,$A$1:$A1522,$A1523)+COUNTIFS($L$1:$L1522,"ET",$B$1:$B1522,"&lt;&gt;"&amp;$B1523,$A$1:$A1522,$A1523)),(COUNTIFS($L$1:$L1522,"Tor",$B$1:$B1522,$B1523,$A$1:$A1522,$A1523)+COUNTIFS($L$1:$L1522,"ET",$B$1:$B1522,$B1523,$A$1:$A1522,$A1523))-(COUNTIFS($L$1:$L1522,"Tor",$B$1:$B1522,"&lt;&gt;"&amp;$B1523,$A$1:$A1522,$A1523)+COUNTIFS($L$1:$L1522,"ET",$B$1:$B1522,"&lt;&gt;"&amp;$B1523,$A$1:$A1522,$A1523))),"")</f>
        <v/>
      </c>
      <c r="O1523" s="17"/>
      <c r="AC1523" s="14"/>
      <c r="AD1523" s="14"/>
      <c r="AE1523" s="18"/>
      <c r="AH1523" s="19">
        <f t="shared" si="94"/>
        <v>0</v>
      </c>
      <c r="AI1523" s="19">
        <f t="shared" si="95"/>
        <v>180</v>
      </c>
      <c r="AM1523" s="19">
        <f>IF(Abschlüsse[[#This Row],[Ergeb]]="ET","",SQRT(($AF1523-$AK1523)^2+($AG1523-$AL1523)^2))</f>
        <v>0</v>
      </c>
      <c r="AO1523" s="13"/>
      <c r="AP1523" s="13"/>
      <c r="AQ1523" s="19" t="str">
        <f t="shared" si="96"/>
        <v/>
      </c>
      <c r="AU1523" s="19" t="str">
        <f t="shared" si="97"/>
        <v/>
      </c>
    </row>
    <row r="1524" spans="3:47" ht="25.05" customHeight="1">
      <c r="C1524" s="17" t="str">
        <f>IF($A1524="","",IF(VLOOKUP($A1524,Spiele!$A$2:$D$16,3,FALSE)=$B1524,"H","G"))</f>
        <v/>
      </c>
      <c r="D1524" s="17" t="str">
        <f>IF($B1524="","",IF(VLOOKUP($A1524,Spiele!$A$2:$F$16,3,FALSE)=$B1524,VLOOKUP($A1524,Spiele!$A$2:$F$16,4,FALSE),VLOOKUP($A1524,Spiele!$A$2:$F$16,3,FALSE)))</f>
        <v/>
      </c>
      <c r="E1524" s="18">
        <f>IF(Abschlüsse[[#This Row],[Ergeb]]="ET",0,COUNTIFS($A$2:$A1524,$A1524,$B$2:$B1524,$B1524,$L$2:$L1524,"&lt;&gt;ET"))</f>
        <v>0</v>
      </c>
      <c r="F1524" s="11"/>
      <c r="G1524" s="12"/>
      <c r="H1524" s="18">
        <f>COUNTIFS('Rote Karten'!$A$2:$A$4,$A1524,'Rote Karten'!$D$2:$D$4,"&lt;&gt;"&amp;$B1524,'Rote Karten'!$B$2:$B$4,"&lt;"&amp;$F1524,'Rote Karten'!$C$2:$C$4,"&lt;="&amp;$G1524)-COUNTIFS('Rote Karten'!$A$2:$A$4,$A1524,'Rote Karten'!$D$2:$D$4,$B1524,'Rote Karten'!$B$2:$B$4,"&lt;"&amp;$F1524,'Rote Karten'!$C$2:$C$4,"&lt;="&amp;$G1524)</f>
        <v>0</v>
      </c>
      <c r="I1524" s="17" t="str">
        <f>IF(OR($L1524="Tor",$L1524="ET"),_xlfn.IFNA(IF(VLOOKUP($A1524,Spiele!$A$2:$C$16,3,FALSE)=$B1524,COUNTIFS($L$2:$L1524,"Tor",$B$2:$B1524,$B1524,$A$2:$A1524,$A1524)+COUNTIFS($L$2:$L1524,"ET",$B$2:$B1524,$B1524,$A$2:$A1524,$A1524)&amp;":"&amp;COUNTIFS($L$2:$L1524,"Tor",$B$2:$B1524,"&lt;&gt;"&amp;$B1524,$A$2:$A1524,$A1524)+COUNTIFS($L$2:$L1524,"ET",$B$2:$B1524,"&lt;&gt;"&amp;$B1524,$A$2:$A1524,$A1524),COUNTIFS($L$2:$L1524,"Tor",$B$2:$B1524,"&lt;&gt;"&amp;$B1524,$A$2:$A1524,$A1524)+COUNTIFS($L$2:$L1524,"ET",$B$2:$B1524,"&lt;&gt;"&amp;$B1524,$A$2:$A1524,$A1524)&amp;":"&amp;COUNTIFS($L$2:$L1524,"Tor",$B$2:$B1524,$B1524,$A$2:$A1524,$A1524)+COUNTIFS($L$2:$L1524,"ET",$B$2:$B1524,$B1524,$A$2:$A1524,$A1524)),""),"")</f>
        <v/>
      </c>
      <c r="J1524" s="18" t="str">
        <f>_xlfn.IFNA(IF(VLOOKUP($A1524,Spiele!$A$2:$D$16,3,FALSE)=$B1524,(COUNTIFS($L$1:$L1523,"Tor",$B$1:$B1523,$B1524,$A$1:$A1523,$A1524)+COUNTIFS($L$1:$L1523,"ET",$B$1:$B1523,$B1524,$A$1:$A1523,$A1524))-(COUNTIFS($L$1:$L1523,"Tor",$B$1:$B1523,"&lt;&gt;"&amp;$B1524,$A$1:$A1523,$A1524)+COUNTIFS($L$1:$L1523,"ET",$B$1:$B1523,"&lt;&gt;"&amp;$B1524,$A$1:$A1523,$A1524)),(COUNTIFS($L$1:$L1523,"Tor",$B$1:$B1523,$B1524,$A$1:$A1523,$A1524)+COUNTIFS($L$1:$L1523,"ET",$B$1:$B1523,$B1524,$A$1:$A1523,$A1524))-(COUNTIFS($L$1:$L1523,"Tor",$B$1:$B1523,"&lt;&gt;"&amp;$B1524,$A$1:$A1523,$A1524)+COUNTIFS($L$1:$L1523,"ET",$B$1:$B1523,"&lt;&gt;"&amp;$B1524,$A$1:$A1523,$A1524))),"")</f>
        <v/>
      </c>
      <c r="O1524" s="17"/>
      <c r="AC1524" s="14"/>
      <c r="AD1524" s="14"/>
      <c r="AE1524" s="18"/>
      <c r="AH1524" s="19">
        <f t="shared" si="94"/>
        <v>0</v>
      </c>
      <c r="AI1524" s="19">
        <f t="shared" si="95"/>
        <v>180</v>
      </c>
      <c r="AM1524" s="19">
        <f>IF(Abschlüsse[[#This Row],[Ergeb]]="ET","",SQRT(($AF1524-$AK1524)^2+($AG1524-$AL1524)^2))</f>
        <v>0</v>
      </c>
      <c r="AO1524" s="13"/>
      <c r="AP1524" s="13"/>
      <c r="AQ1524" s="19" t="str">
        <f t="shared" si="96"/>
        <v/>
      </c>
      <c r="AU1524" s="19" t="str">
        <f t="shared" si="97"/>
        <v/>
      </c>
    </row>
    <row r="1525" spans="3:47" ht="25.05" customHeight="1">
      <c r="C1525" s="17" t="str">
        <f>IF($A1525="","",IF(VLOOKUP($A1525,Spiele!$A$2:$D$16,3,FALSE)=$B1525,"H","G"))</f>
        <v/>
      </c>
      <c r="D1525" s="17" t="str">
        <f>IF($B1525="","",IF(VLOOKUP($A1525,Spiele!$A$2:$F$16,3,FALSE)=$B1525,VLOOKUP($A1525,Spiele!$A$2:$F$16,4,FALSE),VLOOKUP($A1525,Spiele!$A$2:$F$16,3,FALSE)))</f>
        <v/>
      </c>
      <c r="E1525" s="18">
        <f>IF(Abschlüsse[[#This Row],[Ergeb]]="ET",0,COUNTIFS($A$2:$A1525,$A1525,$B$2:$B1525,$B1525,$L$2:$L1525,"&lt;&gt;ET"))</f>
        <v>0</v>
      </c>
      <c r="F1525" s="11"/>
      <c r="G1525" s="12"/>
      <c r="H1525" s="18">
        <f>COUNTIFS('Rote Karten'!$A$2:$A$4,$A1525,'Rote Karten'!$D$2:$D$4,"&lt;&gt;"&amp;$B1525,'Rote Karten'!$B$2:$B$4,"&lt;"&amp;$F1525,'Rote Karten'!$C$2:$C$4,"&lt;="&amp;$G1525)-COUNTIFS('Rote Karten'!$A$2:$A$4,$A1525,'Rote Karten'!$D$2:$D$4,$B1525,'Rote Karten'!$B$2:$B$4,"&lt;"&amp;$F1525,'Rote Karten'!$C$2:$C$4,"&lt;="&amp;$G1525)</f>
        <v>0</v>
      </c>
      <c r="I1525" s="17" t="str">
        <f>IF(OR($L1525="Tor",$L1525="ET"),_xlfn.IFNA(IF(VLOOKUP($A1525,Spiele!$A$2:$C$16,3,FALSE)=$B1525,COUNTIFS($L$2:$L1525,"Tor",$B$2:$B1525,$B1525,$A$2:$A1525,$A1525)+COUNTIFS($L$2:$L1525,"ET",$B$2:$B1525,$B1525,$A$2:$A1525,$A1525)&amp;":"&amp;COUNTIFS($L$2:$L1525,"Tor",$B$2:$B1525,"&lt;&gt;"&amp;$B1525,$A$2:$A1525,$A1525)+COUNTIFS($L$2:$L1525,"ET",$B$2:$B1525,"&lt;&gt;"&amp;$B1525,$A$2:$A1525,$A1525),COUNTIFS($L$2:$L1525,"Tor",$B$2:$B1525,"&lt;&gt;"&amp;$B1525,$A$2:$A1525,$A1525)+COUNTIFS($L$2:$L1525,"ET",$B$2:$B1525,"&lt;&gt;"&amp;$B1525,$A$2:$A1525,$A1525)&amp;":"&amp;COUNTIFS($L$2:$L1525,"Tor",$B$2:$B1525,$B1525,$A$2:$A1525,$A1525)+COUNTIFS($L$2:$L1525,"ET",$B$2:$B1525,$B1525,$A$2:$A1525,$A1525)),""),"")</f>
        <v/>
      </c>
      <c r="J1525" s="18" t="str">
        <f>_xlfn.IFNA(IF(VLOOKUP($A1525,Spiele!$A$2:$D$16,3,FALSE)=$B1525,(COUNTIFS($L$1:$L1524,"Tor",$B$1:$B1524,$B1525,$A$1:$A1524,$A1525)+COUNTIFS($L$1:$L1524,"ET",$B$1:$B1524,$B1525,$A$1:$A1524,$A1525))-(COUNTIFS($L$1:$L1524,"Tor",$B$1:$B1524,"&lt;&gt;"&amp;$B1525,$A$1:$A1524,$A1525)+COUNTIFS($L$1:$L1524,"ET",$B$1:$B1524,"&lt;&gt;"&amp;$B1525,$A$1:$A1524,$A1525)),(COUNTIFS($L$1:$L1524,"Tor",$B$1:$B1524,$B1525,$A$1:$A1524,$A1525)+COUNTIFS($L$1:$L1524,"ET",$B$1:$B1524,$B1525,$A$1:$A1524,$A1525))-(COUNTIFS($L$1:$L1524,"Tor",$B$1:$B1524,"&lt;&gt;"&amp;$B1525,$A$1:$A1524,$A1525)+COUNTIFS($L$1:$L1524,"ET",$B$1:$B1524,"&lt;&gt;"&amp;$B1525,$A$1:$A1524,$A1525))),"")</f>
        <v/>
      </c>
      <c r="O1525" s="17"/>
      <c r="AC1525" s="14"/>
      <c r="AD1525" s="14"/>
      <c r="AE1525" s="18"/>
      <c r="AH1525" s="19">
        <f t="shared" si="94"/>
        <v>0</v>
      </c>
      <c r="AI1525" s="19">
        <f t="shared" si="95"/>
        <v>180</v>
      </c>
      <c r="AM1525" s="19">
        <f>IF(Abschlüsse[[#This Row],[Ergeb]]="ET","",SQRT(($AF1525-$AK1525)^2+($AG1525-$AL1525)^2))</f>
        <v>0</v>
      </c>
      <c r="AO1525" s="13"/>
      <c r="AP1525" s="13"/>
      <c r="AQ1525" s="19" t="str">
        <f t="shared" si="96"/>
        <v/>
      </c>
      <c r="AU1525" s="19" t="str">
        <f t="shared" si="97"/>
        <v/>
      </c>
    </row>
    <row r="1526" spans="3:47" ht="25.05" customHeight="1">
      <c r="C1526" s="17" t="str">
        <f>IF($A1526="","",IF(VLOOKUP($A1526,Spiele!$A$2:$D$16,3,FALSE)=$B1526,"H","G"))</f>
        <v/>
      </c>
      <c r="D1526" s="17" t="str">
        <f>IF($B1526="","",IF(VLOOKUP($A1526,Spiele!$A$2:$F$16,3,FALSE)=$B1526,VLOOKUP($A1526,Spiele!$A$2:$F$16,4,FALSE),VLOOKUP($A1526,Spiele!$A$2:$F$16,3,FALSE)))</f>
        <v/>
      </c>
      <c r="E1526" s="18">
        <f>IF(Abschlüsse[[#This Row],[Ergeb]]="ET",0,COUNTIFS($A$2:$A1526,$A1526,$B$2:$B1526,$B1526,$L$2:$L1526,"&lt;&gt;ET"))</f>
        <v>0</v>
      </c>
      <c r="F1526" s="11"/>
      <c r="G1526" s="12"/>
      <c r="H1526" s="18">
        <f>COUNTIFS('Rote Karten'!$A$2:$A$4,$A1526,'Rote Karten'!$D$2:$D$4,"&lt;&gt;"&amp;$B1526,'Rote Karten'!$B$2:$B$4,"&lt;"&amp;$F1526,'Rote Karten'!$C$2:$C$4,"&lt;="&amp;$G1526)-COUNTIFS('Rote Karten'!$A$2:$A$4,$A1526,'Rote Karten'!$D$2:$D$4,$B1526,'Rote Karten'!$B$2:$B$4,"&lt;"&amp;$F1526,'Rote Karten'!$C$2:$C$4,"&lt;="&amp;$G1526)</f>
        <v>0</v>
      </c>
      <c r="I1526" s="17" t="str">
        <f>IF(OR($L1526="Tor",$L1526="ET"),_xlfn.IFNA(IF(VLOOKUP($A1526,Spiele!$A$2:$C$16,3,FALSE)=$B1526,COUNTIFS($L$2:$L1526,"Tor",$B$2:$B1526,$B1526,$A$2:$A1526,$A1526)+COUNTIFS($L$2:$L1526,"ET",$B$2:$B1526,$B1526,$A$2:$A1526,$A1526)&amp;":"&amp;COUNTIFS($L$2:$L1526,"Tor",$B$2:$B1526,"&lt;&gt;"&amp;$B1526,$A$2:$A1526,$A1526)+COUNTIFS($L$2:$L1526,"ET",$B$2:$B1526,"&lt;&gt;"&amp;$B1526,$A$2:$A1526,$A1526),COUNTIFS($L$2:$L1526,"Tor",$B$2:$B1526,"&lt;&gt;"&amp;$B1526,$A$2:$A1526,$A1526)+COUNTIFS($L$2:$L1526,"ET",$B$2:$B1526,"&lt;&gt;"&amp;$B1526,$A$2:$A1526,$A1526)&amp;":"&amp;COUNTIFS($L$2:$L1526,"Tor",$B$2:$B1526,$B1526,$A$2:$A1526,$A1526)+COUNTIFS($L$2:$L1526,"ET",$B$2:$B1526,$B1526,$A$2:$A1526,$A1526)),""),"")</f>
        <v/>
      </c>
      <c r="J1526" s="18" t="str">
        <f>_xlfn.IFNA(IF(VLOOKUP($A1526,Spiele!$A$2:$D$16,3,FALSE)=$B1526,(COUNTIFS($L$1:$L1525,"Tor",$B$1:$B1525,$B1526,$A$1:$A1525,$A1526)+COUNTIFS($L$1:$L1525,"ET",$B$1:$B1525,$B1526,$A$1:$A1525,$A1526))-(COUNTIFS($L$1:$L1525,"Tor",$B$1:$B1525,"&lt;&gt;"&amp;$B1526,$A$1:$A1525,$A1526)+COUNTIFS($L$1:$L1525,"ET",$B$1:$B1525,"&lt;&gt;"&amp;$B1526,$A$1:$A1525,$A1526)),(COUNTIFS($L$1:$L1525,"Tor",$B$1:$B1525,$B1526,$A$1:$A1525,$A1526)+COUNTIFS($L$1:$L1525,"ET",$B$1:$B1525,$B1526,$A$1:$A1525,$A1526))-(COUNTIFS($L$1:$L1525,"Tor",$B$1:$B1525,"&lt;&gt;"&amp;$B1526,$A$1:$A1525,$A1526)+COUNTIFS($L$1:$L1525,"ET",$B$1:$B1525,"&lt;&gt;"&amp;$B1526,$A$1:$A1525,$A1526))),"")</f>
        <v/>
      </c>
      <c r="O1526" s="17"/>
      <c r="AC1526" s="14"/>
      <c r="AD1526" s="14"/>
      <c r="AE1526" s="18"/>
      <c r="AH1526" s="19">
        <f t="shared" si="94"/>
        <v>0</v>
      </c>
      <c r="AI1526" s="19">
        <f t="shared" si="95"/>
        <v>180</v>
      </c>
      <c r="AM1526" s="19">
        <f>IF(Abschlüsse[[#This Row],[Ergeb]]="ET","",SQRT(($AF1526-$AK1526)^2+($AG1526-$AL1526)^2))</f>
        <v>0</v>
      </c>
      <c r="AO1526" s="13"/>
      <c r="AP1526" s="13"/>
      <c r="AQ1526" s="19" t="str">
        <f t="shared" si="96"/>
        <v/>
      </c>
      <c r="AU1526" s="19" t="str">
        <f t="shared" si="97"/>
        <v/>
      </c>
    </row>
    <row r="1527" spans="3:47" ht="25.05" customHeight="1">
      <c r="C1527" s="17" t="str">
        <f>IF($A1527="","",IF(VLOOKUP($A1527,Spiele!$A$2:$D$16,3,FALSE)=$B1527,"H","G"))</f>
        <v/>
      </c>
      <c r="D1527" s="17" t="str">
        <f>IF($B1527="","",IF(VLOOKUP($A1527,Spiele!$A$2:$F$16,3,FALSE)=$B1527,VLOOKUP($A1527,Spiele!$A$2:$F$16,4,FALSE),VLOOKUP($A1527,Spiele!$A$2:$F$16,3,FALSE)))</f>
        <v/>
      </c>
      <c r="E1527" s="18">
        <f>IF(Abschlüsse[[#This Row],[Ergeb]]="ET",0,COUNTIFS($A$2:$A1527,$A1527,$B$2:$B1527,$B1527,$L$2:$L1527,"&lt;&gt;ET"))</f>
        <v>0</v>
      </c>
      <c r="F1527" s="11"/>
      <c r="G1527" s="12"/>
      <c r="H1527" s="18">
        <f>COUNTIFS('Rote Karten'!$A$2:$A$4,$A1527,'Rote Karten'!$D$2:$D$4,"&lt;&gt;"&amp;$B1527,'Rote Karten'!$B$2:$B$4,"&lt;"&amp;$F1527,'Rote Karten'!$C$2:$C$4,"&lt;="&amp;$G1527)-COUNTIFS('Rote Karten'!$A$2:$A$4,$A1527,'Rote Karten'!$D$2:$D$4,$B1527,'Rote Karten'!$B$2:$B$4,"&lt;"&amp;$F1527,'Rote Karten'!$C$2:$C$4,"&lt;="&amp;$G1527)</f>
        <v>0</v>
      </c>
      <c r="I1527" s="17" t="str">
        <f>IF(OR($L1527="Tor",$L1527="ET"),_xlfn.IFNA(IF(VLOOKUP($A1527,Spiele!$A$2:$C$16,3,FALSE)=$B1527,COUNTIFS($L$2:$L1527,"Tor",$B$2:$B1527,$B1527,$A$2:$A1527,$A1527)+COUNTIFS($L$2:$L1527,"ET",$B$2:$B1527,$B1527,$A$2:$A1527,$A1527)&amp;":"&amp;COUNTIFS($L$2:$L1527,"Tor",$B$2:$B1527,"&lt;&gt;"&amp;$B1527,$A$2:$A1527,$A1527)+COUNTIFS($L$2:$L1527,"ET",$B$2:$B1527,"&lt;&gt;"&amp;$B1527,$A$2:$A1527,$A1527),COUNTIFS($L$2:$L1527,"Tor",$B$2:$B1527,"&lt;&gt;"&amp;$B1527,$A$2:$A1527,$A1527)+COUNTIFS($L$2:$L1527,"ET",$B$2:$B1527,"&lt;&gt;"&amp;$B1527,$A$2:$A1527,$A1527)&amp;":"&amp;COUNTIFS($L$2:$L1527,"Tor",$B$2:$B1527,$B1527,$A$2:$A1527,$A1527)+COUNTIFS($L$2:$L1527,"ET",$B$2:$B1527,$B1527,$A$2:$A1527,$A1527)),""),"")</f>
        <v/>
      </c>
      <c r="J1527" s="18" t="str">
        <f>_xlfn.IFNA(IF(VLOOKUP($A1527,Spiele!$A$2:$D$16,3,FALSE)=$B1527,(COUNTIFS($L$1:$L1526,"Tor",$B$1:$B1526,$B1527,$A$1:$A1526,$A1527)+COUNTIFS($L$1:$L1526,"ET",$B$1:$B1526,$B1527,$A$1:$A1526,$A1527))-(COUNTIFS($L$1:$L1526,"Tor",$B$1:$B1526,"&lt;&gt;"&amp;$B1527,$A$1:$A1526,$A1527)+COUNTIFS($L$1:$L1526,"ET",$B$1:$B1526,"&lt;&gt;"&amp;$B1527,$A$1:$A1526,$A1527)),(COUNTIFS($L$1:$L1526,"Tor",$B$1:$B1526,$B1527,$A$1:$A1526,$A1527)+COUNTIFS($L$1:$L1526,"ET",$B$1:$B1526,$B1527,$A$1:$A1526,$A1527))-(COUNTIFS($L$1:$L1526,"Tor",$B$1:$B1526,"&lt;&gt;"&amp;$B1527,$A$1:$A1526,$A1527)+COUNTIFS($L$1:$L1526,"ET",$B$1:$B1526,"&lt;&gt;"&amp;$B1527,$A$1:$A1526,$A1527))),"")</f>
        <v/>
      </c>
      <c r="O1527" s="17"/>
      <c r="AC1527" s="14"/>
      <c r="AD1527" s="14"/>
      <c r="AE1527" s="18"/>
      <c r="AH1527" s="19">
        <f t="shared" si="94"/>
        <v>0</v>
      </c>
      <c r="AI1527" s="19">
        <f t="shared" si="95"/>
        <v>180</v>
      </c>
      <c r="AM1527" s="19">
        <f>IF(Abschlüsse[[#This Row],[Ergeb]]="ET","",SQRT(($AF1527-$AK1527)^2+($AG1527-$AL1527)^2))</f>
        <v>0</v>
      </c>
      <c r="AO1527" s="13"/>
      <c r="AP1527" s="13"/>
      <c r="AQ1527" s="19" t="str">
        <f t="shared" si="96"/>
        <v/>
      </c>
      <c r="AU1527" s="19" t="str">
        <f t="shared" si="97"/>
        <v/>
      </c>
    </row>
    <row r="1528" spans="3:47" ht="25.05" customHeight="1">
      <c r="C1528" s="17" t="str">
        <f>IF($A1528="","",IF(VLOOKUP($A1528,Spiele!$A$2:$D$16,3,FALSE)=$B1528,"H","G"))</f>
        <v/>
      </c>
      <c r="D1528" s="17" t="str">
        <f>IF($B1528="","",IF(VLOOKUP($A1528,Spiele!$A$2:$F$16,3,FALSE)=$B1528,VLOOKUP($A1528,Spiele!$A$2:$F$16,4,FALSE),VLOOKUP($A1528,Spiele!$A$2:$F$16,3,FALSE)))</f>
        <v/>
      </c>
      <c r="E1528" s="18">
        <f>IF(Abschlüsse[[#This Row],[Ergeb]]="ET",0,COUNTIFS($A$2:$A1528,$A1528,$B$2:$B1528,$B1528,$L$2:$L1528,"&lt;&gt;ET"))</f>
        <v>0</v>
      </c>
      <c r="F1528" s="11"/>
      <c r="G1528" s="12"/>
      <c r="H1528" s="18">
        <f>COUNTIFS('Rote Karten'!$A$2:$A$4,$A1528,'Rote Karten'!$D$2:$D$4,"&lt;&gt;"&amp;$B1528,'Rote Karten'!$B$2:$B$4,"&lt;"&amp;$F1528,'Rote Karten'!$C$2:$C$4,"&lt;="&amp;$G1528)-COUNTIFS('Rote Karten'!$A$2:$A$4,$A1528,'Rote Karten'!$D$2:$D$4,$B1528,'Rote Karten'!$B$2:$B$4,"&lt;"&amp;$F1528,'Rote Karten'!$C$2:$C$4,"&lt;="&amp;$G1528)</f>
        <v>0</v>
      </c>
      <c r="I1528" s="17" t="str">
        <f>IF(OR($L1528="Tor",$L1528="ET"),_xlfn.IFNA(IF(VLOOKUP($A1528,Spiele!$A$2:$C$16,3,FALSE)=$B1528,COUNTIFS($L$2:$L1528,"Tor",$B$2:$B1528,$B1528,$A$2:$A1528,$A1528)+COUNTIFS($L$2:$L1528,"ET",$B$2:$B1528,$B1528,$A$2:$A1528,$A1528)&amp;":"&amp;COUNTIFS($L$2:$L1528,"Tor",$B$2:$B1528,"&lt;&gt;"&amp;$B1528,$A$2:$A1528,$A1528)+COUNTIFS($L$2:$L1528,"ET",$B$2:$B1528,"&lt;&gt;"&amp;$B1528,$A$2:$A1528,$A1528),COUNTIFS($L$2:$L1528,"Tor",$B$2:$B1528,"&lt;&gt;"&amp;$B1528,$A$2:$A1528,$A1528)+COUNTIFS($L$2:$L1528,"ET",$B$2:$B1528,"&lt;&gt;"&amp;$B1528,$A$2:$A1528,$A1528)&amp;":"&amp;COUNTIFS($L$2:$L1528,"Tor",$B$2:$B1528,$B1528,$A$2:$A1528,$A1528)+COUNTIFS($L$2:$L1528,"ET",$B$2:$B1528,$B1528,$A$2:$A1528,$A1528)),""),"")</f>
        <v/>
      </c>
      <c r="J1528" s="18" t="str">
        <f>_xlfn.IFNA(IF(VLOOKUP($A1528,Spiele!$A$2:$D$16,3,FALSE)=$B1528,(COUNTIFS($L$1:$L1527,"Tor",$B$1:$B1527,$B1528,$A$1:$A1527,$A1528)+COUNTIFS($L$1:$L1527,"ET",$B$1:$B1527,$B1528,$A$1:$A1527,$A1528))-(COUNTIFS($L$1:$L1527,"Tor",$B$1:$B1527,"&lt;&gt;"&amp;$B1528,$A$1:$A1527,$A1528)+COUNTIFS($L$1:$L1527,"ET",$B$1:$B1527,"&lt;&gt;"&amp;$B1528,$A$1:$A1527,$A1528)),(COUNTIFS($L$1:$L1527,"Tor",$B$1:$B1527,$B1528,$A$1:$A1527,$A1528)+COUNTIFS($L$1:$L1527,"ET",$B$1:$B1527,$B1528,$A$1:$A1527,$A1528))-(COUNTIFS($L$1:$L1527,"Tor",$B$1:$B1527,"&lt;&gt;"&amp;$B1528,$A$1:$A1527,$A1528)+COUNTIFS($L$1:$L1527,"ET",$B$1:$B1527,"&lt;&gt;"&amp;$B1528,$A$1:$A1527,$A1528))),"")</f>
        <v/>
      </c>
      <c r="O1528" s="17"/>
      <c r="AC1528" s="14"/>
      <c r="AD1528" s="14"/>
      <c r="AE1528" s="18"/>
      <c r="AH1528" s="19">
        <f t="shared" si="94"/>
        <v>0</v>
      </c>
      <c r="AI1528" s="19">
        <f t="shared" si="95"/>
        <v>180</v>
      </c>
      <c r="AM1528" s="19">
        <f>IF(Abschlüsse[[#This Row],[Ergeb]]="ET","",SQRT(($AF1528-$AK1528)^2+($AG1528-$AL1528)^2))</f>
        <v>0</v>
      </c>
      <c r="AO1528" s="13"/>
      <c r="AP1528" s="13"/>
      <c r="AQ1528" s="19" t="str">
        <f t="shared" si="96"/>
        <v/>
      </c>
      <c r="AU1528" s="19" t="str">
        <f t="shared" si="97"/>
        <v/>
      </c>
    </row>
    <row r="1529" spans="3:47" ht="25.05" customHeight="1">
      <c r="C1529" s="17" t="str">
        <f>IF($A1529="","",IF(VLOOKUP($A1529,Spiele!$A$2:$D$16,3,FALSE)=$B1529,"H","G"))</f>
        <v/>
      </c>
      <c r="D1529" s="17" t="str">
        <f>IF($B1529="","",IF(VLOOKUP($A1529,Spiele!$A$2:$F$16,3,FALSE)=$B1529,VLOOKUP($A1529,Spiele!$A$2:$F$16,4,FALSE),VLOOKUP($A1529,Spiele!$A$2:$F$16,3,FALSE)))</f>
        <v/>
      </c>
      <c r="E1529" s="18">
        <f>IF(Abschlüsse[[#This Row],[Ergeb]]="ET",0,COUNTIFS($A$2:$A1529,$A1529,$B$2:$B1529,$B1529,$L$2:$L1529,"&lt;&gt;ET"))</f>
        <v>0</v>
      </c>
      <c r="F1529" s="11"/>
      <c r="G1529" s="12"/>
      <c r="H1529" s="18">
        <f>COUNTIFS('Rote Karten'!$A$2:$A$4,$A1529,'Rote Karten'!$D$2:$D$4,"&lt;&gt;"&amp;$B1529,'Rote Karten'!$B$2:$B$4,"&lt;"&amp;$F1529,'Rote Karten'!$C$2:$C$4,"&lt;="&amp;$G1529)-COUNTIFS('Rote Karten'!$A$2:$A$4,$A1529,'Rote Karten'!$D$2:$D$4,$B1529,'Rote Karten'!$B$2:$B$4,"&lt;"&amp;$F1529,'Rote Karten'!$C$2:$C$4,"&lt;="&amp;$G1529)</f>
        <v>0</v>
      </c>
      <c r="I1529" s="17" t="str">
        <f>IF(OR($L1529="Tor",$L1529="ET"),_xlfn.IFNA(IF(VLOOKUP($A1529,Spiele!$A$2:$C$16,3,FALSE)=$B1529,COUNTIFS($L$2:$L1529,"Tor",$B$2:$B1529,$B1529,$A$2:$A1529,$A1529)+COUNTIFS($L$2:$L1529,"ET",$B$2:$B1529,$B1529,$A$2:$A1529,$A1529)&amp;":"&amp;COUNTIFS($L$2:$L1529,"Tor",$B$2:$B1529,"&lt;&gt;"&amp;$B1529,$A$2:$A1529,$A1529)+COUNTIFS($L$2:$L1529,"ET",$B$2:$B1529,"&lt;&gt;"&amp;$B1529,$A$2:$A1529,$A1529),COUNTIFS($L$2:$L1529,"Tor",$B$2:$B1529,"&lt;&gt;"&amp;$B1529,$A$2:$A1529,$A1529)+COUNTIFS($L$2:$L1529,"ET",$B$2:$B1529,"&lt;&gt;"&amp;$B1529,$A$2:$A1529,$A1529)&amp;":"&amp;COUNTIFS($L$2:$L1529,"Tor",$B$2:$B1529,$B1529,$A$2:$A1529,$A1529)+COUNTIFS($L$2:$L1529,"ET",$B$2:$B1529,$B1529,$A$2:$A1529,$A1529)),""),"")</f>
        <v/>
      </c>
      <c r="J1529" s="18" t="str">
        <f>_xlfn.IFNA(IF(VLOOKUP($A1529,Spiele!$A$2:$D$16,3,FALSE)=$B1529,(COUNTIFS($L$1:$L1528,"Tor",$B$1:$B1528,$B1529,$A$1:$A1528,$A1529)+COUNTIFS($L$1:$L1528,"ET",$B$1:$B1528,$B1529,$A$1:$A1528,$A1529))-(COUNTIFS($L$1:$L1528,"Tor",$B$1:$B1528,"&lt;&gt;"&amp;$B1529,$A$1:$A1528,$A1529)+COUNTIFS($L$1:$L1528,"ET",$B$1:$B1528,"&lt;&gt;"&amp;$B1529,$A$1:$A1528,$A1529)),(COUNTIFS($L$1:$L1528,"Tor",$B$1:$B1528,$B1529,$A$1:$A1528,$A1529)+COUNTIFS($L$1:$L1528,"ET",$B$1:$B1528,$B1529,$A$1:$A1528,$A1529))-(COUNTIFS($L$1:$L1528,"Tor",$B$1:$B1528,"&lt;&gt;"&amp;$B1529,$A$1:$A1528,$A1529)+COUNTIFS($L$1:$L1528,"ET",$B$1:$B1528,"&lt;&gt;"&amp;$B1529,$A$1:$A1528,$A1529))),"")</f>
        <v/>
      </c>
      <c r="O1529" s="17"/>
      <c r="AC1529" s="14"/>
      <c r="AD1529" s="14"/>
      <c r="AE1529" s="18"/>
      <c r="AH1529" s="19">
        <f t="shared" si="94"/>
        <v>0</v>
      </c>
      <c r="AI1529" s="19">
        <f t="shared" si="95"/>
        <v>180</v>
      </c>
      <c r="AM1529" s="19">
        <f>IF(Abschlüsse[[#This Row],[Ergeb]]="ET","",SQRT(($AF1529-$AK1529)^2+($AG1529-$AL1529)^2))</f>
        <v>0</v>
      </c>
      <c r="AO1529" s="13"/>
      <c r="AP1529" s="13"/>
      <c r="AQ1529" s="19" t="str">
        <f t="shared" si="96"/>
        <v/>
      </c>
      <c r="AU1529" s="19" t="str">
        <f t="shared" si="97"/>
        <v/>
      </c>
    </row>
    <row r="1530" spans="3:47" ht="25.05" customHeight="1">
      <c r="C1530" s="17" t="str">
        <f>IF($A1530="","",IF(VLOOKUP($A1530,Spiele!$A$2:$D$16,3,FALSE)=$B1530,"H","G"))</f>
        <v/>
      </c>
      <c r="D1530" s="17" t="str">
        <f>IF($B1530="","",IF(VLOOKUP($A1530,Spiele!$A$2:$F$16,3,FALSE)=$B1530,VLOOKUP($A1530,Spiele!$A$2:$F$16,4,FALSE),VLOOKUP($A1530,Spiele!$A$2:$F$16,3,FALSE)))</f>
        <v/>
      </c>
      <c r="E1530" s="18">
        <f>IF(Abschlüsse[[#This Row],[Ergeb]]="ET",0,COUNTIFS($A$2:$A1530,$A1530,$B$2:$B1530,$B1530,$L$2:$L1530,"&lt;&gt;ET"))</f>
        <v>0</v>
      </c>
      <c r="F1530" s="11"/>
      <c r="G1530" s="12"/>
      <c r="H1530" s="18">
        <f>COUNTIFS('Rote Karten'!$A$2:$A$4,$A1530,'Rote Karten'!$D$2:$D$4,"&lt;&gt;"&amp;$B1530,'Rote Karten'!$B$2:$B$4,"&lt;"&amp;$F1530,'Rote Karten'!$C$2:$C$4,"&lt;="&amp;$G1530)-COUNTIFS('Rote Karten'!$A$2:$A$4,$A1530,'Rote Karten'!$D$2:$D$4,$B1530,'Rote Karten'!$B$2:$B$4,"&lt;"&amp;$F1530,'Rote Karten'!$C$2:$C$4,"&lt;="&amp;$G1530)</f>
        <v>0</v>
      </c>
      <c r="I1530" s="17" t="str">
        <f>IF(OR($L1530="Tor",$L1530="ET"),_xlfn.IFNA(IF(VLOOKUP($A1530,Spiele!$A$2:$C$16,3,FALSE)=$B1530,COUNTIFS($L$2:$L1530,"Tor",$B$2:$B1530,$B1530,$A$2:$A1530,$A1530)+COUNTIFS($L$2:$L1530,"ET",$B$2:$B1530,$B1530,$A$2:$A1530,$A1530)&amp;":"&amp;COUNTIFS($L$2:$L1530,"Tor",$B$2:$B1530,"&lt;&gt;"&amp;$B1530,$A$2:$A1530,$A1530)+COUNTIFS($L$2:$L1530,"ET",$B$2:$B1530,"&lt;&gt;"&amp;$B1530,$A$2:$A1530,$A1530),COUNTIFS($L$2:$L1530,"Tor",$B$2:$B1530,"&lt;&gt;"&amp;$B1530,$A$2:$A1530,$A1530)+COUNTIFS($L$2:$L1530,"ET",$B$2:$B1530,"&lt;&gt;"&amp;$B1530,$A$2:$A1530,$A1530)&amp;":"&amp;COUNTIFS($L$2:$L1530,"Tor",$B$2:$B1530,$B1530,$A$2:$A1530,$A1530)+COUNTIFS($L$2:$L1530,"ET",$B$2:$B1530,$B1530,$A$2:$A1530,$A1530)),""),"")</f>
        <v/>
      </c>
      <c r="J1530" s="18" t="str">
        <f>_xlfn.IFNA(IF(VLOOKUP($A1530,Spiele!$A$2:$D$16,3,FALSE)=$B1530,(COUNTIFS($L$1:$L1529,"Tor",$B$1:$B1529,$B1530,$A$1:$A1529,$A1530)+COUNTIFS($L$1:$L1529,"ET",$B$1:$B1529,$B1530,$A$1:$A1529,$A1530))-(COUNTIFS($L$1:$L1529,"Tor",$B$1:$B1529,"&lt;&gt;"&amp;$B1530,$A$1:$A1529,$A1530)+COUNTIFS($L$1:$L1529,"ET",$B$1:$B1529,"&lt;&gt;"&amp;$B1530,$A$1:$A1529,$A1530)),(COUNTIFS($L$1:$L1529,"Tor",$B$1:$B1529,$B1530,$A$1:$A1529,$A1530)+COUNTIFS($L$1:$L1529,"ET",$B$1:$B1529,$B1530,$A$1:$A1529,$A1530))-(COUNTIFS($L$1:$L1529,"Tor",$B$1:$B1529,"&lt;&gt;"&amp;$B1530,$A$1:$A1529,$A1530)+COUNTIFS($L$1:$L1529,"ET",$B$1:$B1529,"&lt;&gt;"&amp;$B1530,$A$1:$A1529,$A1530))),"")</f>
        <v/>
      </c>
      <c r="O1530" s="17"/>
      <c r="AC1530" s="14"/>
      <c r="AD1530" s="14"/>
      <c r="AE1530" s="18"/>
      <c r="AH1530" s="19">
        <f t="shared" si="94"/>
        <v>0</v>
      </c>
      <c r="AI1530" s="19">
        <f t="shared" si="95"/>
        <v>180</v>
      </c>
      <c r="AM1530" s="19">
        <f>IF(Abschlüsse[[#This Row],[Ergeb]]="ET","",SQRT(($AF1530-$AK1530)^2+($AG1530-$AL1530)^2))</f>
        <v>0</v>
      </c>
      <c r="AO1530" s="13"/>
      <c r="AP1530" s="13"/>
      <c r="AQ1530" s="19" t="str">
        <f t="shared" si="96"/>
        <v/>
      </c>
      <c r="AU1530" s="19" t="str">
        <f t="shared" si="97"/>
        <v/>
      </c>
    </row>
    <row r="1531" spans="3:47" ht="25.05" customHeight="1">
      <c r="C1531" s="17" t="str">
        <f>IF($A1531="","",IF(VLOOKUP($A1531,Spiele!$A$2:$D$16,3,FALSE)=$B1531,"H","G"))</f>
        <v/>
      </c>
      <c r="D1531" s="17" t="str">
        <f>IF($B1531="","",IF(VLOOKUP($A1531,Spiele!$A$2:$F$16,3,FALSE)=$B1531,VLOOKUP($A1531,Spiele!$A$2:$F$16,4,FALSE),VLOOKUP($A1531,Spiele!$A$2:$F$16,3,FALSE)))</f>
        <v/>
      </c>
      <c r="E1531" s="18">
        <f>IF(Abschlüsse[[#This Row],[Ergeb]]="ET",0,COUNTIFS($A$2:$A1531,$A1531,$B$2:$B1531,$B1531,$L$2:$L1531,"&lt;&gt;ET"))</f>
        <v>0</v>
      </c>
      <c r="F1531" s="11"/>
      <c r="G1531" s="12"/>
      <c r="H1531" s="18">
        <f>COUNTIFS('Rote Karten'!$A$2:$A$4,$A1531,'Rote Karten'!$D$2:$D$4,"&lt;&gt;"&amp;$B1531,'Rote Karten'!$B$2:$B$4,"&lt;"&amp;$F1531,'Rote Karten'!$C$2:$C$4,"&lt;="&amp;$G1531)-COUNTIFS('Rote Karten'!$A$2:$A$4,$A1531,'Rote Karten'!$D$2:$D$4,$B1531,'Rote Karten'!$B$2:$B$4,"&lt;"&amp;$F1531,'Rote Karten'!$C$2:$C$4,"&lt;="&amp;$G1531)</f>
        <v>0</v>
      </c>
      <c r="I1531" s="17" t="str">
        <f>IF(OR($L1531="Tor",$L1531="ET"),_xlfn.IFNA(IF(VLOOKUP($A1531,Spiele!$A$2:$C$16,3,FALSE)=$B1531,COUNTIFS($L$2:$L1531,"Tor",$B$2:$B1531,$B1531,$A$2:$A1531,$A1531)+COUNTIFS($L$2:$L1531,"ET",$B$2:$B1531,$B1531,$A$2:$A1531,$A1531)&amp;":"&amp;COUNTIFS($L$2:$L1531,"Tor",$B$2:$B1531,"&lt;&gt;"&amp;$B1531,$A$2:$A1531,$A1531)+COUNTIFS($L$2:$L1531,"ET",$B$2:$B1531,"&lt;&gt;"&amp;$B1531,$A$2:$A1531,$A1531),COUNTIFS($L$2:$L1531,"Tor",$B$2:$B1531,"&lt;&gt;"&amp;$B1531,$A$2:$A1531,$A1531)+COUNTIFS($L$2:$L1531,"ET",$B$2:$B1531,"&lt;&gt;"&amp;$B1531,$A$2:$A1531,$A1531)&amp;":"&amp;COUNTIFS($L$2:$L1531,"Tor",$B$2:$B1531,$B1531,$A$2:$A1531,$A1531)+COUNTIFS($L$2:$L1531,"ET",$B$2:$B1531,$B1531,$A$2:$A1531,$A1531)),""),"")</f>
        <v/>
      </c>
      <c r="J1531" s="18" t="str">
        <f>_xlfn.IFNA(IF(VLOOKUP($A1531,Spiele!$A$2:$D$16,3,FALSE)=$B1531,(COUNTIFS($L$1:$L1530,"Tor",$B$1:$B1530,$B1531,$A$1:$A1530,$A1531)+COUNTIFS($L$1:$L1530,"ET",$B$1:$B1530,$B1531,$A$1:$A1530,$A1531))-(COUNTIFS($L$1:$L1530,"Tor",$B$1:$B1530,"&lt;&gt;"&amp;$B1531,$A$1:$A1530,$A1531)+COUNTIFS($L$1:$L1530,"ET",$B$1:$B1530,"&lt;&gt;"&amp;$B1531,$A$1:$A1530,$A1531)),(COUNTIFS($L$1:$L1530,"Tor",$B$1:$B1530,$B1531,$A$1:$A1530,$A1531)+COUNTIFS($L$1:$L1530,"ET",$B$1:$B1530,$B1531,$A$1:$A1530,$A1531))-(COUNTIFS($L$1:$L1530,"Tor",$B$1:$B1530,"&lt;&gt;"&amp;$B1531,$A$1:$A1530,$A1531)+COUNTIFS($L$1:$L1530,"ET",$B$1:$B1530,"&lt;&gt;"&amp;$B1531,$A$1:$A1530,$A1531))),"")</f>
        <v/>
      </c>
      <c r="O1531" s="17"/>
      <c r="AC1531" s="14"/>
      <c r="AD1531" s="14"/>
      <c r="AE1531" s="18"/>
      <c r="AH1531" s="19">
        <f t="shared" si="94"/>
        <v>0</v>
      </c>
      <c r="AI1531" s="19">
        <f t="shared" si="95"/>
        <v>180</v>
      </c>
      <c r="AM1531" s="19">
        <f>IF(Abschlüsse[[#This Row],[Ergeb]]="ET","",SQRT(($AF1531-$AK1531)^2+($AG1531-$AL1531)^2))</f>
        <v>0</v>
      </c>
      <c r="AO1531" s="13"/>
      <c r="AP1531" s="13"/>
      <c r="AQ1531" s="19" t="str">
        <f t="shared" si="96"/>
        <v/>
      </c>
      <c r="AU1531" s="19" t="str">
        <f t="shared" si="97"/>
        <v/>
      </c>
    </row>
    <row r="1532" spans="3:47" ht="25.05" customHeight="1">
      <c r="C1532" s="17" t="str">
        <f>IF($A1532="","",IF(VLOOKUP($A1532,Spiele!$A$2:$D$16,3,FALSE)=$B1532,"H","G"))</f>
        <v/>
      </c>
      <c r="D1532" s="17" t="str">
        <f>IF($B1532="","",IF(VLOOKUP($A1532,Spiele!$A$2:$F$16,3,FALSE)=$B1532,VLOOKUP($A1532,Spiele!$A$2:$F$16,4,FALSE),VLOOKUP($A1532,Spiele!$A$2:$F$16,3,FALSE)))</f>
        <v/>
      </c>
      <c r="E1532" s="18">
        <f>IF(Abschlüsse[[#This Row],[Ergeb]]="ET",0,COUNTIFS($A$2:$A1532,$A1532,$B$2:$B1532,$B1532,$L$2:$L1532,"&lt;&gt;ET"))</f>
        <v>0</v>
      </c>
      <c r="F1532" s="11"/>
      <c r="G1532" s="12"/>
      <c r="H1532" s="18">
        <f>COUNTIFS('Rote Karten'!$A$2:$A$4,$A1532,'Rote Karten'!$D$2:$D$4,"&lt;&gt;"&amp;$B1532,'Rote Karten'!$B$2:$B$4,"&lt;"&amp;$F1532,'Rote Karten'!$C$2:$C$4,"&lt;="&amp;$G1532)-COUNTIFS('Rote Karten'!$A$2:$A$4,$A1532,'Rote Karten'!$D$2:$D$4,$B1532,'Rote Karten'!$B$2:$B$4,"&lt;"&amp;$F1532,'Rote Karten'!$C$2:$C$4,"&lt;="&amp;$G1532)</f>
        <v>0</v>
      </c>
      <c r="I1532" s="17" t="str">
        <f>IF(OR($L1532="Tor",$L1532="ET"),_xlfn.IFNA(IF(VLOOKUP($A1532,Spiele!$A$2:$C$16,3,FALSE)=$B1532,COUNTIFS($L$2:$L1532,"Tor",$B$2:$B1532,$B1532,$A$2:$A1532,$A1532)+COUNTIFS($L$2:$L1532,"ET",$B$2:$B1532,$B1532,$A$2:$A1532,$A1532)&amp;":"&amp;COUNTIFS($L$2:$L1532,"Tor",$B$2:$B1532,"&lt;&gt;"&amp;$B1532,$A$2:$A1532,$A1532)+COUNTIFS($L$2:$L1532,"ET",$B$2:$B1532,"&lt;&gt;"&amp;$B1532,$A$2:$A1532,$A1532),COUNTIFS($L$2:$L1532,"Tor",$B$2:$B1532,"&lt;&gt;"&amp;$B1532,$A$2:$A1532,$A1532)+COUNTIFS($L$2:$L1532,"ET",$B$2:$B1532,"&lt;&gt;"&amp;$B1532,$A$2:$A1532,$A1532)&amp;":"&amp;COUNTIFS($L$2:$L1532,"Tor",$B$2:$B1532,$B1532,$A$2:$A1532,$A1532)+COUNTIFS($L$2:$L1532,"ET",$B$2:$B1532,$B1532,$A$2:$A1532,$A1532)),""),"")</f>
        <v/>
      </c>
      <c r="J1532" s="18" t="str">
        <f>_xlfn.IFNA(IF(VLOOKUP($A1532,Spiele!$A$2:$D$16,3,FALSE)=$B1532,(COUNTIFS($L$1:$L1531,"Tor",$B$1:$B1531,$B1532,$A$1:$A1531,$A1532)+COUNTIFS($L$1:$L1531,"ET",$B$1:$B1531,$B1532,$A$1:$A1531,$A1532))-(COUNTIFS($L$1:$L1531,"Tor",$B$1:$B1531,"&lt;&gt;"&amp;$B1532,$A$1:$A1531,$A1532)+COUNTIFS($L$1:$L1531,"ET",$B$1:$B1531,"&lt;&gt;"&amp;$B1532,$A$1:$A1531,$A1532)),(COUNTIFS($L$1:$L1531,"Tor",$B$1:$B1531,$B1532,$A$1:$A1531,$A1532)+COUNTIFS($L$1:$L1531,"ET",$B$1:$B1531,$B1532,$A$1:$A1531,$A1532))-(COUNTIFS($L$1:$L1531,"Tor",$B$1:$B1531,"&lt;&gt;"&amp;$B1532,$A$1:$A1531,$A1532)+COUNTIFS($L$1:$L1531,"ET",$B$1:$B1531,"&lt;&gt;"&amp;$B1532,$A$1:$A1531,$A1532))),"")</f>
        <v/>
      </c>
      <c r="O1532" s="17"/>
      <c r="AC1532" s="14"/>
      <c r="AD1532" s="14"/>
      <c r="AE1532" s="18"/>
      <c r="AH1532" s="19">
        <f t="shared" si="94"/>
        <v>0</v>
      </c>
      <c r="AI1532" s="19">
        <f t="shared" si="95"/>
        <v>180</v>
      </c>
      <c r="AM1532" s="19">
        <f>IF(Abschlüsse[[#This Row],[Ergeb]]="ET","",SQRT(($AF1532-$AK1532)^2+($AG1532-$AL1532)^2))</f>
        <v>0</v>
      </c>
      <c r="AO1532" s="13"/>
      <c r="AP1532" s="13"/>
      <c r="AQ1532" s="19" t="str">
        <f t="shared" si="96"/>
        <v/>
      </c>
      <c r="AU1532" s="19" t="str">
        <f t="shared" si="97"/>
        <v/>
      </c>
    </row>
    <row r="1533" spans="3:47" ht="25.05" customHeight="1">
      <c r="C1533" s="17" t="str">
        <f>IF($A1533="","",IF(VLOOKUP($A1533,Spiele!$A$2:$D$16,3,FALSE)=$B1533,"H","G"))</f>
        <v/>
      </c>
      <c r="D1533" s="17" t="str">
        <f>IF($B1533="","",IF(VLOOKUP($A1533,Spiele!$A$2:$F$16,3,FALSE)=$B1533,VLOOKUP($A1533,Spiele!$A$2:$F$16,4,FALSE),VLOOKUP($A1533,Spiele!$A$2:$F$16,3,FALSE)))</f>
        <v/>
      </c>
      <c r="E1533" s="18">
        <f>IF(Abschlüsse[[#This Row],[Ergeb]]="ET",0,COUNTIFS($A$2:$A1533,$A1533,$B$2:$B1533,$B1533,$L$2:$L1533,"&lt;&gt;ET"))</f>
        <v>0</v>
      </c>
      <c r="F1533" s="11"/>
      <c r="G1533" s="12"/>
      <c r="H1533" s="18">
        <f>COUNTIFS('Rote Karten'!$A$2:$A$4,$A1533,'Rote Karten'!$D$2:$D$4,"&lt;&gt;"&amp;$B1533,'Rote Karten'!$B$2:$B$4,"&lt;"&amp;$F1533,'Rote Karten'!$C$2:$C$4,"&lt;="&amp;$G1533)-COUNTIFS('Rote Karten'!$A$2:$A$4,$A1533,'Rote Karten'!$D$2:$D$4,$B1533,'Rote Karten'!$B$2:$B$4,"&lt;"&amp;$F1533,'Rote Karten'!$C$2:$C$4,"&lt;="&amp;$G1533)</f>
        <v>0</v>
      </c>
      <c r="I1533" s="17" t="str">
        <f>IF(OR($L1533="Tor",$L1533="ET"),_xlfn.IFNA(IF(VLOOKUP($A1533,Spiele!$A$2:$C$16,3,FALSE)=$B1533,COUNTIFS($L$2:$L1533,"Tor",$B$2:$B1533,$B1533,$A$2:$A1533,$A1533)+COUNTIFS($L$2:$L1533,"ET",$B$2:$B1533,$B1533,$A$2:$A1533,$A1533)&amp;":"&amp;COUNTIFS($L$2:$L1533,"Tor",$B$2:$B1533,"&lt;&gt;"&amp;$B1533,$A$2:$A1533,$A1533)+COUNTIFS($L$2:$L1533,"ET",$B$2:$B1533,"&lt;&gt;"&amp;$B1533,$A$2:$A1533,$A1533),COUNTIFS($L$2:$L1533,"Tor",$B$2:$B1533,"&lt;&gt;"&amp;$B1533,$A$2:$A1533,$A1533)+COUNTIFS($L$2:$L1533,"ET",$B$2:$B1533,"&lt;&gt;"&amp;$B1533,$A$2:$A1533,$A1533)&amp;":"&amp;COUNTIFS($L$2:$L1533,"Tor",$B$2:$B1533,$B1533,$A$2:$A1533,$A1533)+COUNTIFS($L$2:$L1533,"ET",$B$2:$B1533,$B1533,$A$2:$A1533,$A1533)),""),"")</f>
        <v/>
      </c>
      <c r="J1533" s="18" t="str">
        <f>_xlfn.IFNA(IF(VLOOKUP($A1533,Spiele!$A$2:$D$16,3,FALSE)=$B1533,(COUNTIFS($L$1:$L1532,"Tor",$B$1:$B1532,$B1533,$A$1:$A1532,$A1533)+COUNTIFS($L$1:$L1532,"ET",$B$1:$B1532,$B1533,$A$1:$A1532,$A1533))-(COUNTIFS($L$1:$L1532,"Tor",$B$1:$B1532,"&lt;&gt;"&amp;$B1533,$A$1:$A1532,$A1533)+COUNTIFS($L$1:$L1532,"ET",$B$1:$B1532,"&lt;&gt;"&amp;$B1533,$A$1:$A1532,$A1533)),(COUNTIFS($L$1:$L1532,"Tor",$B$1:$B1532,$B1533,$A$1:$A1532,$A1533)+COUNTIFS($L$1:$L1532,"ET",$B$1:$B1532,$B1533,$A$1:$A1532,$A1533))-(COUNTIFS($L$1:$L1532,"Tor",$B$1:$B1532,"&lt;&gt;"&amp;$B1533,$A$1:$A1532,$A1533)+COUNTIFS($L$1:$L1532,"ET",$B$1:$B1532,"&lt;&gt;"&amp;$B1533,$A$1:$A1532,$A1533))),"")</f>
        <v/>
      </c>
      <c r="O1533" s="17"/>
      <c r="AC1533" s="14"/>
      <c r="AD1533" s="14"/>
      <c r="AE1533" s="18"/>
      <c r="AH1533" s="19">
        <f t="shared" si="94"/>
        <v>0</v>
      </c>
      <c r="AI1533" s="19">
        <f t="shared" si="95"/>
        <v>180</v>
      </c>
      <c r="AM1533" s="19">
        <f>IF(Abschlüsse[[#This Row],[Ergeb]]="ET","",SQRT(($AF1533-$AK1533)^2+($AG1533-$AL1533)^2))</f>
        <v>0</v>
      </c>
      <c r="AO1533" s="13"/>
      <c r="AP1533" s="13"/>
      <c r="AQ1533" s="19" t="str">
        <f t="shared" si="96"/>
        <v/>
      </c>
      <c r="AU1533" s="19" t="str">
        <f t="shared" si="97"/>
        <v/>
      </c>
    </row>
    <row r="1534" spans="3:47" ht="25.05" customHeight="1">
      <c r="C1534" s="17" t="str">
        <f>IF($A1534="","",IF(VLOOKUP($A1534,Spiele!$A$2:$D$16,3,FALSE)=$B1534,"H","G"))</f>
        <v/>
      </c>
      <c r="D1534" s="17" t="str">
        <f>IF($B1534="","",IF(VLOOKUP($A1534,Spiele!$A$2:$F$16,3,FALSE)=$B1534,VLOOKUP($A1534,Spiele!$A$2:$F$16,4,FALSE),VLOOKUP($A1534,Spiele!$A$2:$F$16,3,FALSE)))</f>
        <v/>
      </c>
      <c r="E1534" s="18">
        <f>IF(Abschlüsse[[#This Row],[Ergeb]]="ET",0,COUNTIFS($A$2:$A1534,$A1534,$B$2:$B1534,$B1534,$L$2:$L1534,"&lt;&gt;ET"))</f>
        <v>0</v>
      </c>
      <c r="F1534" s="11"/>
      <c r="G1534" s="12"/>
      <c r="H1534" s="18">
        <f>COUNTIFS('Rote Karten'!$A$2:$A$4,$A1534,'Rote Karten'!$D$2:$D$4,"&lt;&gt;"&amp;$B1534,'Rote Karten'!$B$2:$B$4,"&lt;"&amp;$F1534,'Rote Karten'!$C$2:$C$4,"&lt;="&amp;$G1534)-COUNTIFS('Rote Karten'!$A$2:$A$4,$A1534,'Rote Karten'!$D$2:$D$4,$B1534,'Rote Karten'!$B$2:$B$4,"&lt;"&amp;$F1534,'Rote Karten'!$C$2:$C$4,"&lt;="&amp;$G1534)</f>
        <v>0</v>
      </c>
      <c r="I1534" s="17" t="str">
        <f>IF(OR($L1534="Tor",$L1534="ET"),_xlfn.IFNA(IF(VLOOKUP($A1534,Spiele!$A$2:$C$16,3,FALSE)=$B1534,COUNTIFS($L$2:$L1534,"Tor",$B$2:$B1534,$B1534,$A$2:$A1534,$A1534)+COUNTIFS($L$2:$L1534,"ET",$B$2:$B1534,$B1534,$A$2:$A1534,$A1534)&amp;":"&amp;COUNTIFS($L$2:$L1534,"Tor",$B$2:$B1534,"&lt;&gt;"&amp;$B1534,$A$2:$A1534,$A1534)+COUNTIFS($L$2:$L1534,"ET",$B$2:$B1534,"&lt;&gt;"&amp;$B1534,$A$2:$A1534,$A1534),COUNTIFS($L$2:$L1534,"Tor",$B$2:$B1534,"&lt;&gt;"&amp;$B1534,$A$2:$A1534,$A1534)+COUNTIFS($L$2:$L1534,"ET",$B$2:$B1534,"&lt;&gt;"&amp;$B1534,$A$2:$A1534,$A1534)&amp;":"&amp;COUNTIFS($L$2:$L1534,"Tor",$B$2:$B1534,$B1534,$A$2:$A1534,$A1534)+COUNTIFS($L$2:$L1534,"ET",$B$2:$B1534,$B1534,$A$2:$A1534,$A1534)),""),"")</f>
        <v/>
      </c>
      <c r="J1534" s="18" t="str">
        <f>_xlfn.IFNA(IF(VLOOKUP($A1534,Spiele!$A$2:$D$16,3,FALSE)=$B1534,(COUNTIFS($L$1:$L1533,"Tor",$B$1:$B1533,$B1534,$A$1:$A1533,$A1534)+COUNTIFS($L$1:$L1533,"ET",$B$1:$B1533,$B1534,$A$1:$A1533,$A1534))-(COUNTIFS($L$1:$L1533,"Tor",$B$1:$B1533,"&lt;&gt;"&amp;$B1534,$A$1:$A1533,$A1534)+COUNTIFS($L$1:$L1533,"ET",$B$1:$B1533,"&lt;&gt;"&amp;$B1534,$A$1:$A1533,$A1534)),(COUNTIFS($L$1:$L1533,"Tor",$B$1:$B1533,$B1534,$A$1:$A1533,$A1534)+COUNTIFS($L$1:$L1533,"ET",$B$1:$B1533,$B1534,$A$1:$A1533,$A1534))-(COUNTIFS($L$1:$L1533,"Tor",$B$1:$B1533,"&lt;&gt;"&amp;$B1534,$A$1:$A1533,$A1534)+COUNTIFS($L$1:$L1533,"ET",$B$1:$B1533,"&lt;&gt;"&amp;$B1534,$A$1:$A1533,$A1534))),"")</f>
        <v/>
      </c>
      <c r="O1534" s="17"/>
      <c r="AC1534" s="14"/>
      <c r="AD1534" s="14"/>
      <c r="AE1534" s="18"/>
      <c r="AH1534" s="19">
        <f t="shared" si="94"/>
        <v>0</v>
      </c>
      <c r="AI1534" s="19">
        <f t="shared" si="95"/>
        <v>180</v>
      </c>
      <c r="AM1534" s="19">
        <f>IF(Abschlüsse[[#This Row],[Ergeb]]="ET","",SQRT(($AF1534-$AK1534)^2+($AG1534-$AL1534)^2))</f>
        <v>0</v>
      </c>
      <c r="AO1534" s="13"/>
      <c r="AP1534" s="13"/>
      <c r="AQ1534" s="19" t="str">
        <f t="shared" si="96"/>
        <v/>
      </c>
      <c r="AU1534" s="19" t="str">
        <f t="shared" si="97"/>
        <v/>
      </c>
    </row>
    <row r="1535" spans="3:47" ht="25.05" customHeight="1">
      <c r="C1535" s="17" t="str">
        <f>IF($A1535="","",IF(VLOOKUP($A1535,Spiele!$A$2:$D$16,3,FALSE)=$B1535,"H","G"))</f>
        <v/>
      </c>
      <c r="D1535" s="17" t="str">
        <f>IF($B1535="","",IF(VLOOKUP($A1535,Spiele!$A$2:$F$16,3,FALSE)=$B1535,VLOOKUP($A1535,Spiele!$A$2:$F$16,4,FALSE),VLOOKUP($A1535,Spiele!$A$2:$F$16,3,FALSE)))</f>
        <v/>
      </c>
      <c r="E1535" s="18">
        <f>IF(Abschlüsse[[#This Row],[Ergeb]]="ET",0,COUNTIFS($A$2:$A1535,$A1535,$B$2:$B1535,$B1535,$L$2:$L1535,"&lt;&gt;ET"))</f>
        <v>0</v>
      </c>
      <c r="F1535" s="11"/>
      <c r="G1535" s="12"/>
      <c r="H1535" s="18">
        <f>COUNTIFS('Rote Karten'!$A$2:$A$4,$A1535,'Rote Karten'!$D$2:$D$4,"&lt;&gt;"&amp;$B1535,'Rote Karten'!$B$2:$B$4,"&lt;"&amp;$F1535,'Rote Karten'!$C$2:$C$4,"&lt;="&amp;$G1535)-COUNTIFS('Rote Karten'!$A$2:$A$4,$A1535,'Rote Karten'!$D$2:$D$4,$B1535,'Rote Karten'!$B$2:$B$4,"&lt;"&amp;$F1535,'Rote Karten'!$C$2:$C$4,"&lt;="&amp;$G1535)</f>
        <v>0</v>
      </c>
      <c r="I1535" s="17" t="str">
        <f>IF(OR($L1535="Tor",$L1535="ET"),_xlfn.IFNA(IF(VLOOKUP($A1535,Spiele!$A$2:$C$16,3,FALSE)=$B1535,COUNTIFS($L$2:$L1535,"Tor",$B$2:$B1535,$B1535,$A$2:$A1535,$A1535)+COUNTIFS($L$2:$L1535,"ET",$B$2:$B1535,$B1535,$A$2:$A1535,$A1535)&amp;":"&amp;COUNTIFS($L$2:$L1535,"Tor",$B$2:$B1535,"&lt;&gt;"&amp;$B1535,$A$2:$A1535,$A1535)+COUNTIFS($L$2:$L1535,"ET",$B$2:$B1535,"&lt;&gt;"&amp;$B1535,$A$2:$A1535,$A1535),COUNTIFS($L$2:$L1535,"Tor",$B$2:$B1535,"&lt;&gt;"&amp;$B1535,$A$2:$A1535,$A1535)+COUNTIFS($L$2:$L1535,"ET",$B$2:$B1535,"&lt;&gt;"&amp;$B1535,$A$2:$A1535,$A1535)&amp;":"&amp;COUNTIFS($L$2:$L1535,"Tor",$B$2:$B1535,$B1535,$A$2:$A1535,$A1535)+COUNTIFS($L$2:$L1535,"ET",$B$2:$B1535,$B1535,$A$2:$A1535,$A1535)),""),"")</f>
        <v/>
      </c>
      <c r="J1535" s="18" t="str">
        <f>_xlfn.IFNA(IF(VLOOKUP($A1535,Spiele!$A$2:$D$16,3,FALSE)=$B1535,(COUNTIFS($L$1:$L1534,"Tor",$B$1:$B1534,$B1535,$A$1:$A1534,$A1535)+COUNTIFS($L$1:$L1534,"ET",$B$1:$B1534,$B1535,$A$1:$A1534,$A1535))-(COUNTIFS($L$1:$L1534,"Tor",$B$1:$B1534,"&lt;&gt;"&amp;$B1535,$A$1:$A1534,$A1535)+COUNTIFS($L$1:$L1534,"ET",$B$1:$B1534,"&lt;&gt;"&amp;$B1535,$A$1:$A1534,$A1535)),(COUNTIFS($L$1:$L1534,"Tor",$B$1:$B1534,$B1535,$A$1:$A1534,$A1535)+COUNTIFS($L$1:$L1534,"ET",$B$1:$B1534,$B1535,$A$1:$A1534,$A1535))-(COUNTIFS($L$1:$L1534,"Tor",$B$1:$B1534,"&lt;&gt;"&amp;$B1535,$A$1:$A1534,$A1535)+COUNTIFS($L$1:$L1534,"ET",$B$1:$B1534,"&lt;&gt;"&amp;$B1535,$A$1:$A1534,$A1535))),"")</f>
        <v/>
      </c>
      <c r="O1535" s="17"/>
      <c r="AC1535" s="14"/>
      <c r="AD1535" s="14"/>
      <c r="AE1535" s="18"/>
      <c r="AH1535" s="19">
        <f t="shared" si="94"/>
        <v>0</v>
      </c>
      <c r="AI1535" s="19">
        <f t="shared" si="95"/>
        <v>180</v>
      </c>
      <c r="AM1535" s="19">
        <f>IF(Abschlüsse[[#This Row],[Ergeb]]="ET","",SQRT(($AF1535-$AK1535)^2+($AG1535-$AL1535)^2))</f>
        <v>0</v>
      </c>
      <c r="AO1535" s="13"/>
      <c r="AP1535" s="13"/>
      <c r="AQ1535" s="19" t="str">
        <f t="shared" si="96"/>
        <v/>
      </c>
      <c r="AU1535" s="19" t="str">
        <f t="shared" si="97"/>
        <v/>
      </c>
    </row>
    <row r="1536" spans="3:47" ht="25.05" customHeight="1">
      <c r="C1536" s="17" t="str">
        <f>IF($A1536="","",IF(VLOOKUP($A1536,Spiele!$A$2:$D$16,3,FALSE)=$B1536,"H","G"))</f>
        <v/>
      </c>
      <c r="D1536" s="17" t="str">
        <f>IF($B1536="","",IF(VLOOKUP($A1536,Spiele!$A$2:$F$16,3,FALSE)=$B1536,VLOOKUP($A1536,Spiele!$A$2:$F$16,4,FALSE),VLOOKUP($A1536,Spiele!$A$2:$F$16,3,FALSE)))</f>
        <v/>
      </c>
      <c r="E1536" s="18">
        <f>IF(Abschlüsse[[#This Row],[Ergeb]]="ET",0,COUNTIFS($A$2:$A1536,$A1536,$B$2:$B1536,$B1536,$L$2:$L1536,"&lt;&gt;ET"))</f>
        <v>0</v>
      </c>
      <c r="F1536" s="11"/>
      <c r="G1536" s="12"/>
      <c r="H1536" s="18">
        <f>COUNTIFS('Rote Karten'!$A$2:$A$4,$A1536,'Rote Karten'!$D$2:$D$4,"&lt;&gt;"&amp;$B1536,'Rote Karten'!$B$2:$B$4,"&lt;"&amp;$F1536,'Rote Karten'!$C$2:$C$4,"&lt;="&amp;$G1536)-COUNTIFS('Rote Karten'!$A$2:$A$4,$A1536,'Rote Karten'!$D$2:$D$4,$B1536,'Rote Karten'!$B$2:$B$4,"&lt;"&amp;$F1536,'Rote Karten'!$C$2:$C$4,"&lt;="&amp;$G1536)</f>
        <v>0</v>
      </c>
      <c r="I1536" s="17" t="str">
        <f>IF(OR($L1536="Tor",$L1536="ET"),_xlfn.IFNA(IF(VLOOKUP($A1536,Spiele!$A$2:$C$16,3,FALSE)=$B1536,COUNTIFS($L$2:$L1536,"Tor",$B$2:$B1536,$B1536,$A$2:$A1536,$A1536)+COUNTIFS($L$2:$L1536,"ET",$B$2:$B1536,$B1536,$A$2:$A1536,$A1536)&amp;":"&amp;COUNTIFS($L$2:$L1536,"Tor",$B$2:$B1536,"&lt;&gt;"&amp;$B1536,$A$2:$A1536,$A1536)+COUNTIFS($L$2:$L1536,"ET",$B$2:$B1536,"&lt;&gt;"&amp;$B1536,$A$2:$A1536,$A1536),COUNTIFS($L$2:$L1536,"Tor",$B$2:$B1536,"&lt;&gt;"&amp;$B1536,$A$2:$A1536,$A1536)+COUNTIFS($L$2:$L1536,"ET",$B$2:$B1536,"&lt;&gt;"&amp;$B1536,$A$2:$A1536,$A1536)&amp;":"&amp;COUNTIFS($L$2:$L1536,"Tor",$B$2:$B1536,$B1536,$A$2:$A1536,$A1536)+COUNTIFS($L$2:$L1536,"ET",$B$2:$B1536,$B1536,$A$2:$A1536,$A1536)),""),"")</f>
        <v/>
      </c>
      <c r="J1536" s="18" t="str">
        <f>_xlfn.IFNA(IF(VLOOKUP($A1536,Spiele!$A$2:$D$16,3,FALSE)=$B1536,(COUNTIFS($L$1:$L1535,"Tor",$B$1:$B1535,$B1536,$A$1:$A1535,$A1536)+COUNTIFS($L$1:$L1535,"ET",$B$1:$B1535,$B1536,$A$1:$A1535,$A1536))-(COUNTIFS($L$1:$L1535,"Tor",$B$1:$B1535,"&lt;&gt;"&amp;$B1536,$A$1:$A1535,$A1536)+COUNTIFS($L$1:$L1535,"ET",$B$1:$B1535,"&lt;&gt;"&amp;$B1536,$A$1:$A1535,$A1536)),(COUNTIFS($L$1:$L1535,"Tor",$B$1:$B1535,$B1536,$A$1:$A1535,$A1536)+COUNTIFS($L$1:$L1535,"ET",$B$1:$B1535,$B1536,$A$1:$A1535,$A1536))-(COUNTIFS($L$1:$L1535,"Tor",$B$1:$B1535,"&lt;&gt;"&amp;$B1536,$A$1:$A1535,$A1536)+COUNTIFS($L$1:$L1535,"ET",$B$1:$B1535,"&lt;&gt;"&amp;$B1536,$A$1:$A1535,$A1536))),"")</f>
        <v/>
      </c>
      <c r="O1536" s="17"/>
      <c r="AC1536" s="14"/>
      <c r="AD1536" s="14"/>
      <c r="AE1536" s="18"/>
      <c r="AH1536" s="19">
        <f t="shared" si="94"/>
        <v>0</v>
      </c>
      <c r="AI1536" s="19">
        <f t="shared" si="95"/>
        <v>180</v>
      </c>
      <c r="AM1536" s="19">
        <f>IF(Abschlüsse[[#This Row],[Ergeb]]="ET","",SQRT(($AF1536-$AK1536)^2+($AG1536-$AL1536)^2))</f>
        <v>0</v>
      </c>
      <c r="AO1536" s="13"/>
      <c r="AP1536" s="13"/>
      <c r="AQ1536" s="19" t="str">
        <f t="shared" si="96"/>
        <v/>
      </c>
      <c r="AU1536" s="19" t="str">
        <f t="shared" si="97"/>
        <v/>
      </c>
    </row>
    <row r="1537" spans="3:47" ht="25.05" customHeight="1">
      <c r="C1537" s="17" t="str">
        <f>IF($A1537="","",IF(VLOOKUP($A1537,Spiele!$A$2:$D$16,3,FALSE)=$B1537,"H","G"))</f>
        <v/>
      </c>
      <c r="D1537" s="17" t="str">
        <f>IF($B1537="","",IF(VLOOKUP($A1537,Spiele!$A$2:$F$16,3,FALSE)=$B1537,VLOOKUP($A1537,Spiele!$A$2:$F$16,4,FALSE),VLOOKUP($A1537,Spiele!$A$2:$F$16,3,FALSE)))</f>
        <v/>
      </c>
      <c r="E1537" s="18">
        <f>IF(Abschlüsse[[#This Row],[Ergeb]]="ET",0,COUNTIFS($A$2:$A1537,$A1537,$B$2:$B1537,$B1537,$L$2:$L1537,"&lt;&gt;ET"))</f>
        <v>0</v>
      </c>
      <c r="F1537" s="11"/>
      <c r="G1537" s="12"/>
      <c r="H1537" s="18">
        <f>COUNTIFS('Rote Karten'!$A$2:$A$4,$A1537,'Rote Karten'!$D$2:$D$4,"&lt;&gt;"&amp;$B1537,'Rote Karten'!$B$2:$B$4,"&lt;"&amp;$F1537,'Rote Karten'!$C$2:$C$4,"&lt;="&amp;$G1537)-COUNTIFS('Rote Karten'!$A$2:$A$4,$A1537,'Rote Karten'!$D$2:$D$4,$B1537,'Rote Karten'!$B$2:$B$4,"&lt;"&amp;$F1537,'Rote Karten'!$C$2:$C$4,"&lt;="&amp;$G1537)</f>
        <v>0</v>
      </c>
      <c r="I1537" s="17" t="str">
        <f>IF(OR($L1537="Tor",$L1537="ET"),_xlfn.IFNA(IF(VLOOKUP($A1537,Spiele!$A$2:$C$16,3,FALSE)=$B1537,COUNTIFS($L$2:$L1537,"Tor",$B$2:$B1537,$B1537,$A$2:$A1537,$A1537)+COUNTIFS($L$2:$L1537,"ET",$B$2:$B1537,$B1537,$A$2:$A1537,$A1537)&amp;":"&amp;COUNTIFS($L$2:$L1537,"Tor",$B$2:$B1537,"&lt;&gt;"&amp;$B1537,$A$2:$A1537,$A1537)+COUNTIFS($L$2:$L1537,"ET",$B$2:$B1537,"&lt;&gt;"&amp;$B1537,$A$2:$A1537,$A1537),COUNTIFS($L$2:$L1537,"Tor",$B$2:$B1537,"&lt;&gt;"&amp;$B1537,$A$2:$A1537,$A1537)+COUNTIFS($L$2:$L1537,"ET",$B$2:$B1537,"&lt;&gt;"&amp;$B1537,$A$2:$A1537,$A1537)&amp;":"&amp;COUNTIFS($L$2:$L1537,"Tor",$B$2:$B1537,$B1537,$A$2:$A1537,$A1537)+COUNTIFS($L$2:$L1537,"ET",$B$2:$B1537,$B1537,$A$2:$A1537,$A1537)),""),"")</f>
        <v/>
      </c>
      <c r="J1537" s="18" t="str">
        <f>_xlfn.IFNA(IF(VLOOKUP($A1537,Spiele!$A$2:$D$16,3,FALSE)=$B1537,(COUNTIFS($L$1:$L1536,"Tor",$B$1:$B1536,$B1537,$A$1:$A1536,$A1537)+COUNTIFS($L$1:$L1536,"ET",$B$1:$B1536,$B1537,$A$1:$A1536,$A1537))-(COUNTIFS($L$1:$L1536,"Tor",$B$1:$B1536,"&lt;&gt;"&amp;$B1537,$A$1:$A1536,$A1537)+COUNTIFS($L$1:$L1536,"ET",$B$1:$B1536,"&lt;&gt;"&amp;$B1537,$A$1:$A1536,$A1537)),(COUNTIFS($L$1:$L1536,"Tor",$B$1:$B1536,$B1537,$A$1:$A1536,$A1537)+COUNTIFS($L$1:$L1536,"ET",$B$1:$B1536,$B1537,$A$1:$A1536,$A1537))-(COUNTIFS($L$1:$L1536,"Tor",$B$1:$B1536,"&lt;&gt;"&amp;$B1537,$A$1:$A1536,$A1537)+COUNTIFS($L$1:$L1536,"ET",$B$1:$B1536,"&lt;&gt;"&amp;$B1537,$A$1:$A1536,$A1537))),"")</f>
        <v/>
      </c>
      <c r="O1537" s="17"/>
      <c r="AC1537" s="14"/>
      <c r="AD1537" s="14"/>
      <c r="AE1537" s="18"/>
      <c r="AH1537" s="19">
        <f t="shared" si="94"/>
        <v>0</v>
      </c>
      <c r="AI1537" s="19">
        <f t="shared" si="95"/>
        <v>180</v>
      </c>
      <c r="AM1537" s="19">
        <f>IF(Abschlüsse[[#This Row],[Ergeb]]="ET","",SQRT(($AF1537-$AK1537)^2+($AG1537-$AL1537)^2))</f>
        <v>0</v>
      </c>
      <c r="AO1537" s="13"/>
      <c r="AP1537" s="13"/>
      <c r="AQ1537" s="19" t="str">
        <f t="shared" si="96"/>
        <v/>
      </c>
      <c r="AU1537" s="19" t="str">
        <f t="shared" si="97"/>
        <v/>
      </c>
    </row>
    <row r="1538" spans="3:47" ht="25.05" customHeight="1">
      <c r="C1538" s="17" t="str">
        <f>IF($A1538="","",IF(VLOOKUP($A1538,Spiele!$A$2:$D$16,3,FALSE)=$B1538,"H","G"))</f>
        <v/>
      </c>
      <c r="D1538" s="17" t="str">
        <f>IF($B1538="","",IF(VLOOKUP($A1538,Spiele!$A$2:$F$16,3,FALSE)=$B1538,VLOOKUP($A1538,Spiele!$A$2:$F$16,4,FALSE),VLOOKUP($A1538,Spiele!$A$2:$F$16,3,FALSE)))</f>
        <v/>
      </c>
      <c r="E1538" s="18">
        <f>IF(Abschlüsse[[#This Row],[Ergeb]]="ET",0,COUNTIFS($A$2:$A1538,$A1538,$B$2:$B1538,$B1538,$L$2:$L1538,"&lt;&gt;ET"))</f>
        <v>0</v>
      </c>
      <c r="F1538" s="11"/>
      <c r="G1538" s="12"/>
      <c r="H1538" s="18">
        <f>COUNTIFS('Rote Karten'!$A$2:$A$4,$A1538,'Rote Karten'!$D$2:$D$4,"&lt;&gt;"&amp;$B1538,'Rote Karten'!$B$2:$B$4,"&lt;"&amp;$F1538,'Rote Karten'!$C$2:$C$4,"&lt;="&amp;$G1538)-COUNTIFS('Rote Karten'!$A$2:$A$4,$A1538,'Rote Karten'!$D$2:$D$4,$B1538,'Rote Karten'!$B$2:$B$4,"&lt;"&amp;$F1538,'Rote Karten'!$C$2:$C$4,"&lt;="&amp;$G1538)</f>
        <v>0</v>
      </c>
      <c r="I1538" s="17" t="str">
        <f>IF(OR($L1538="Tor",$L1538="ET"),_xlfn.IFNA(IF(VLOOKUP($A1538,Spiele!$A$2:$C$16,3,FALSE)=$B1538,COUNTIFS($L$2:$L1538,"Tor",$B$2:$B1538,$B1538,$A$2:$A1538,$A1538)+COUNTIFS($L$2:$L1538,"ET",$B$2:$B1538,$B1538,$A$2:$A1538,$A1538)&amp;":"&amp;COUNTIFS($L$2:$L1538,"Tor",$B$2:$B1538,"&lt;&gt;"&amp;$B1538,$A$2:$A1538,$A1538)+COUNTIFS($L$2:$L1538,"ET",$B$2:$B1538,"&lt;&gt;"&amp;$B1538,$A$2:$A1538,$A1538),COUNTIFS($L$2:$L1538,"Tor",$B$2:$B1538,"&lt;&gt;"&amp;$B1538,$A$2:$A1538,$A1538)+COUNTIFS($L$2:$L1538,"ET",$B$2:$B1538,"&lt;&gt;"&amp;$B1538,$A$2:$A1538,$A1538)&amp;":"&amp;COUNTIFS($L$2:$L1538,"Tor",$B$2:$B1538,$B1538,$A$2:$A1538,$A1538)+COUNTIFS($L$2:$L1538,"ET",$B$2:$B1538,$B1538,$A$2:$A1538,$A1538)),""),"")</f>
        <v/>
      </c>
      <c r="J1538" s="18" t="str">
        <f>_xlfn.IFNA(IF(VLOOKUP($A1538,Spiele!$A$2:$D$16,3,FALSE)=$B1538,(COUNTIFS($L$1:$L1537,"Tor",$B$1:$B1537,$B1538,$A$1:$A1537,$A1538)+COUNTIFS($L$1:$L1537,"ET",$B$1:$B1537,$B1538,$A$1:$A1537,$A1538))-(COUNTIFS($L$1:$L1537,"Tor",$B$1:$B1537,"&lt;&gt;"&amp;$B1538,$A$1:$A1537,$A1538)+COUNTIFS($L$1:$L1537,"ET",$B$1:$B1537,"&lt;&gt;"&amp;$B1538,$A$1:$A1537,$A1538)),(COUNTIFS($L$1:$L1537,"Tor",$B$1:$B1537,$B1538,$A$1:$A1537,$A1538)+COUNTIFS($L$1:$L1537,"ET",$B$1:$B1537,$B1538,$A$1:$A1537,$A1538))-(COUNTIFS($L$1:$L1537,"Tor",$B$1:$B1537,"&lt;&gt;"&amp;$B1538,$A$1:$A1537,$A1538)+COUNTIFS($L$1:$L1537,"ET",$B$1:$B1537,"&lt;&gt;"&amp;$B1538,$A$1:$A1537,$A1538))),"")</f>
        <v/>
      </c>
      <c r="O1538" s="17"/>
      <c r="AC1538" s="14"/>
      <c r="AD1538" s="14"/>
      <c r="AE1538" s="18"/>
      <c r="AH1538" s="19">
        <f t="shared" si="94"/>
        <v>0</v>
      </c>
      <c r="AI1538" s="19">
        <f t="shared" si="95"/>
        <v>180</v>
      </c>
      <c r="AM1538" s="19">
        <f>IF(Abschlüsse[[#This Row],[Ergeb]]="ET","",SQRT(($AF1538-$AK1538)^2+($AG1538-$AL1538)^2))</f>
        <v>0</v>
      </c>
      <c r="AO1538" s="13"/>
      <c r="AP1538" s="13"/>
      <c r="AQ1538" s="19" t="str">
        <f t="shared" si="96"/>
        <v/>
      </c>
      <c r="AU1538" s="19" t="str">
        <f t="shared" si="97"/>
        <v/>
      </c>
    </row>
    <row r="1539" spans="3:47" ht="25.05" customHeight="1">
      <c r="C1539" s="17" t="str">
        <f>IF($A1539="","",IF(VLOOKUP($A1539,Spiele!$A$2:$D$16,3,FALSE)=$B1539,"H","G"))</f>
        <v/>
      </c>
      <c r="D1539" s="17" t="str">
        <f>IF($B1539="","",IF(VLOOKUP($A1539,Spiele!$A$2:$F$16,3,FALSE)=$B1539,VLOOKUP($A1539,Spiele!$A$2:$F$16,4,FALSE),VLOOKUP($A1539,Spiele!$A$2:$F$16,3,FALSE)))</f>
        <v/>
      </c>
      <c r="E1539" s="18">
        <f>IF(Abschlüsse[[#This Row],[Ergeb]]="ET",0,COUNTIFS($A$2:$A1539,$A1539,$B$2:$B1539,$B1539,$L$2:$L1539,"&lt;&gt;ET"))</f>
        <v>0</v>
      </c>
      <c r="F1539" s="11"/>
      <c r="G1539" s="12"/>
      <c r="H1539" s="18">
        <f>COUNTIFS('Rote Karten'!$A$2:$A$4,$A1539,'Rote Karten'!$D$2:$D$4,"&lt;&gt;"&amp;$B1539,'Rote Karten'!$B$2:$B$4,"&lt;"&amp;$F1539,'Rote Karten'!$C$2:$C$4,"&lt;="&amp;$G1539)-COUNTIFS('Rote Karten'!$A$2:$A$4,$A1539,'Rote Karten'!$D$2:$D$4,$B1539,'Rote Karten'!$B$2:$B$4,"&lt;"&amp;$F1539,'Rote Karten'!$C$2:$C$4,"&lt;="&amp;$G1539)</f>
        <v>0</v>
      </c>
      <c r="I1539" s="17" t="str">
        <f>IF(OR($L1539="Tor",$L1539="ET"),_xlfn.IFNA(IF(VLOOKUP($A1539,Spiele!$A$2:$C$16,3,FALSE)=$B1539,COUNTIFS($L$2:$L1539,"Tor",$B$2:$B1539,$B1539,$A$2:$A1539,$A1539)+COUNTIFS($L$2:$L1539,"ET",$B$2:$B1539,$B1539,$A$2:$A1539,$A1539)&amp;":"&amp;COUNTIFS($L$2:$L1539,"Tor",$B$2:$B1539,"&lt;&gt;"&amp;$B1539,$A$2:$A1539,$A1539)+COUNTIFS($L$2:$L1539,"ET",$B$2:$B1539,"&lt;&gt;"&amp;$B1539,$A$2:$A1539,$A1539),COUNTIFS($L$2:$L1539,"Tor",$B$2:$B1539,"&lt;&gt;"&amp;$B1539,$A$2:$A1539,$A1539)+COUNTIFS($L$2:$L1539,"ET",$B$2:$B1539,"&lt;&gt;"&amp;$B1539,$A$2:$A1539,$A1539)&amp;":"&amp;COUNTIFS($L$2:$L1539,"Tor",$B$2:$B1539,$B1539,$A$2:$A1539,$A1539)+COUNTIFS($L$2:$L1539,"ET",$B$2:$B1539,$B1539,$A$2:$A1539,$A1539)),""),"")</f>
        <v/>
      </c>
      <c r="J1539" s="18" t="str">
        <f>_xlfn.IFNA(IF(VLOOKUP($A1539,Spiele!$A$2:$D$16,3,FALSE)=$B1539,(COUNTIFS($L$1:$L1538,"Tor",$B$1:$B1538,$B1539,$A$1:$A1538,$A1539)+COUNTIFS($L$1:$L1538,"ET",$B$1:$B1538,$B1539,$A$1:$A1538,$A1539))-(COUNTIFS($L$1:$L1538,"Tor",$B$1:$B1538,"&lt;&gt;"&amp;$B1539,$A$1:$A1538,$A1539)+COUNTIFS($L$1:$L1538,"ET",$B$1:$B1538,"&lt;&gt;"&amp;$B1539,$A$1:$A1538,$A1539)),(COUNTIFS($L$1:$L1538,"Tor",$B$1:$B1538,$B1539,$A$1:$A1538,$A1539)+COUNTIFS($L$1:$L1538,"ET",$B$1:$B1538,$B1539,$A$1:$A1538,$A1539))-(COUNTIFS($L$1:$L1538,"Tor",$B$1:$B1538,"&lt;&gt;"&amp;$B1539,$A$1:$A1538,$A1539)+COUNTIFS($L$1:$L1538,"ET",$B$1:$B1538,"&lt;&gt;"&amp;$B1539,$A$1:$A1538,$A1539))),"")</f>
        <v/>
      </c>
      <c r="O1539" s="17"/>
      <c r="AC1539" s="14"/>
      <c r="AD1539" s="14"/>
      <c r="AE1539" s="18"/>
      <c r="AH1539" s="19">
        <f t="shared" ref="AH1539:AH1602" si="98">IF($L1539="ET","",IF($AF1539&gt;3.66,SQRT($AG1539^2+($AF1539-(7.32/2))^2),IF($AF1539&lt;-3.66,SQRT($AG1539^2+($AF1539+(7.32/2))^2),$AG1539)))</f>
        <v>0</v>
      </c>
      <c r="AI1539" s="19">
        <f t="shared" ref="AI1539:AI1602" si="99">IF($L1539="ET","",IF(DEGREES(ATAN((7.32*$AG1539)/($AG1539^2+$AF1539^2-(7.32/2)^2)))&lt;=0,180+DEGREES(ATAN((7.32*$AG1539)/($AG1539^2+$AF1539^2-(7.32/2)^2))),DEGREES(ATAN((7.32*$AG1539)/($AG1539^2+$AF1539^2-(7.32/2)^2)))))</f>
        <v>180</v>
      </c>
      <c r="AM1539" s="19">
        <f>IF(Abschlüsse[[#This Row],[Ergeb]]="ET","",SQRT(($AF1539-$AK1539)^2+($AG1539-$AL1539)^2))</f>
        <v>0</v>
      </c>
      <c r="AO1539" s="13"/>
      <c r="AP1539" s="13"/>
      <c r="AQ1539" s="19" t="str">
        <f t="shared" si="96"/>
        <v/>
      </c>
      <c r="AU1539" s="19" t="str">
        <f t="shared" si="97"/>
        <v/>
      </c>
    </row>
    <row r="1540" spans="3:47" ht="25.05" customHeight="1">
      <c r="C1540" s="17" t="str">
        <f>IF($A1540="","",IF(VLOOKUP($A1540,Spiele!$A$2:$D$16,3,FALSE)=$B1540,"H","G"))</f>
        <v/>
      </c>
      <c r="D1540" s="17" t="str">
        <f>IF($B1540="","",IF(VLOOKUP($A1540,Spiele!$A$2:$F$16,3,FALSE)=$B1540,VLOOKUP($A1540,Spiele!$A$2:$F$16,4,FALSE),VLOOKUP($A1540,Spiele!$A$2:$F$16,3,FALSE)))</f>
        <v/>
      </c>
      <c r="E1540" s="18">
        <f>IF(Abschlüsse[[#This Row],[Ergeb]]="ET",0,COUNTIFS($A$2:$A1540,$A1540,$B$2:$B1540,$B1540,$L$2:$L1540,"&lt;&gt;ET"))</f>
        <v>0</v>
      </c>
      <c r="F1540" s="11"/>
      <c r="G1540" s="12"/>
      <c r="H1540" s="18">
        <f>COUNTIFS('Rote Karten'!$A$2:$A$4,$A1540,'Rote Karten'!$D$2:$D$4,"&lt;&gt;"&amp;$B1540,'Rote Karten'!$B$2:$B$4,"&lt;"&amp;$F1540,'Rote Karten'!$C$2:$C$4,"&lt;="&amp;$G1540)-COUNTIFS('Rote Karten'!$A$2:$A$4,$A1540,'Rote Karten'!$D$2:$D$4,$B1540,'Rote Karten'!$B$2:$B$4,"&lt;"&amp;$F1540,'Rote Karten'!$C$2:$C$4,"&lt;="&amp;$G1540)</f>
        <v>0</v>
      </c>
      <c r="I1540" s="17" t="str">
        <f>IF(OR($L1540="Tor",$L1540="ET"),_xlfn.IFNA(IF(VLOOKUP($A1540,Spiele!$A$2:$C$16,3,FALSE)=$B1540,COUNTIFS($L$2:$L1540,"Tor",$B$2:$B1540,$B1540,$A$2:$A1540,$A1540)+COUNTIFS($L$2:$L1540,"ET",$B$2:$B1540,$B1540,$A$2:$A1540,$A1540)&amp;":"&amp;COUNTIFS($L$2:$L1540,"Tor",$B$2:$B1540,"&lt;&gt;"&amp;$B1540,$A$2:$A1540,$A1540)+COUNTIFS($L$2:$L1540,"ET",$B$2:$B1540,"&lt;&gt;"&amp;$B1540,$A$2:$A1540,$A1540),COUNTIFS($L$2:$L1540,"Tor",$B$2:$B1540,"&lt;&gt;"&amp;$B1540,$A$2:$A1540,$A1540)+COUNTIFS($L$2:$L1540,"ET",$B$2:$B1540,"&lt;&gt;"&amp;$B1540,$A$2:$A1540,$A1540)&amp;":"&amp;COUNTIFS($L$2:$L1540,"Tor",$B$2:$B1540,$B1540,$A$2:$A1540,$A1540)+COUNTIFS($L$2:$L1540,"ET",$B$2:$B1540,$B1540,$A$2:$A1540,$A1540)),""),"")</f>
        <v/>
      </c>
      <c r="J1540" s="18" t="str">
        <f>_xlfn.IFNA(IF(VLOOKUP($A1540,Spiele!$A$2:$D$16,3,FALSE)=$B1540,(COUNTIFS($L$1:$L1539,"Tor",$B$1:$B1539,$B1540,$A$1:$A1539,$A1540)+COUNTIFS($L$1:$L1539,"ET",$B$1:$B1539,$B1540,$A$1:$A1539,$A1540))-(COUNTIFS($L$1:$L1539,"Tor",$B$1:$B1539,"&lt;&gt;"&amp;$B1540,$A$1:$A1539,$A1540)+COUNTIFS($L$1:$L1539,"ET",$B$1:$B1539,"&lt;&gt;"&amp;$B1540,$A$1:$A1539,$A1540)),(COUNTIFS($L$1:$L1539,"Tor",$B$1:$B1539,$B1540,$A$1:$A1539,$A1540)+COUNTIFS($L$1:$L1539,"ET",$B$1:$B1539,$B1540,$A$1:$A1539,$A1540))-(COUNTIFS($L$1:$L1539,"Tor",$B$1:$B1539,"&lt;&gt;"&amp;$B1540,$A$1:$A1539,$A1540)+COUNTIFS($L$1:$L1539,"ET",$B$1:$B1539,"&lt;&gt;"&amp;$B1540,$A$1:$A1539,$A1540))),"")</f>
        <v/>
      </c>
      <c r="O1540" s="17"/>
      <c r="AC1540" s="14"/>
      <c r="AD1540" s="14"/>
      <c r="AE1540" s="18"/>
      <c r="AH1540" s="19">
        <f t="shared" si="98"/>
        <v>0</v>
      </c>
      <c r="AI1540" s="19">
        <f t="shared" si="99"/>
        <v>180</v>
      </c>
      <c r="AM1540" s="19">
        <f>IF(Abschlüsse[[#This Row],[Ergeb]]="ET","",SQRT(($AF1540-$AK1540)^2+($AG1540-$AL1540)^2))</f>
        <v>0</v>
      </c>
      <c r="AO1540" s="13"/>
      <c r="AP1540" s="13"/>
      <c r="AQ1540" s="19" t="str">
        <f t="shared" si="96"/>
        <v/>
      </c>
      <c r="AU1540" s="19" t="str">
        <f t="shared" si="97"/>
        <v/>
      </c>
    </row>
    <row r="1541" spans="3:47" ht="25.05" customHeight="1">
      <c r="C1541" s="17" t="str">
        <f>IF($A1541="","",IF(VLOOKUP($A1541,Spiele!$A$2:$D$16,3,FALSE)=$B1541,"H","G"))</f>
        <v/>
      </c>
      <c r="D1541" s="17" t="str">
        <f>IF($B1541="","",IF(VLOOKUP($A1541,Spiele!$A$2:$F$16,3,FALSE)=$B1541,VLOOKUP($A1541,Spiele!$A$2:$F$16,4,FALSE),VLOOKUP($A1541,Spiele!$A$2:$F$16,3,FALSE)))</f>
        <v/>
      </c>
      <c r="E1541" s="18">
        <f>IF(Abschlüsse[[#This Row],[Ergeb]]="ET",0,COUNTIFS($A$2:$A1541,$A1541,$B$2:$B1541,$B1541,$L$2:$L1541,"&lt;&gt;ET"))</f>
        <v>0</v>
      </c>
      <c r="F1541" s="11"/>
      <c r="G1541" s="12"/>
      <c r="H1541" s="18">
        <f>COUNTIFS('Rote Karten'!$A$2:$A$4,$A1541,'Rote Karten'!$D$2:$D$4,"&lt;&gt;"&amp;$B1541,'Rote Karten'!$B$2:$B$4,"&lt;"&amp;$F1541,'Rote Karten'!$C$2:$C$4,"&lt;="&amp;$G1541)-COUNTIFS('Rote Karten'!$A$2:$A$4,$A1541,'Rote Karten'!$D$2:$D$4,$B1541,'Rote Karten'!$B$2:$B$4,"&lt;"&amp;$F1541,'Rote Karten'!$C$2:$C$4,"&lt;="&amp;$G1541)</f>
        <v>0</v>
      </c>
      <c r="I1541" s="17" t="str">
        <f>IF(OR($L1541="Tor",$L1541="ET"),_xlfn.IFNA(IF(VLOOKUP($A1541,Spiele!$A$2:$C$16,3,FALSE)=$B1541,COUNTIFS($L$2:$L1541,"Tor",$B$2:$B1541,$B1541,$A$2:$A1541,$A1541)+COUNTIFS($L$2:$L1541,"ET",$B$2:$B1541,$B1541,$A$2:$A1541,$A1541)&amp;":"&amp;COUNTIFS($L$2:$L1541,"Tor",$B$2:$B1541,"&lt;&gt;"&amp;$B1541,$A$2:$A1541,$A1541)+COUNTIFS($L$2:$L1541,"ET",$B$2:$B1541,"&lt;&gt;"&amp;$B1541,$A$2:$A1541,$A1541),COUNTIFS($L$2:$L1541,"Tor",$B$2:$B1541,"&lt;&gt;"&amp;$B1541,$A$2:$A1541,$A1541)+COUNTIFS($L$2:$L1541,"ET",$B$2:$B1541,"&lt;&gt;"&amp;$B1541,$A$2:$A1541,$A1541)&amp;":"&amp;COUNTIFS($L$2:$L1541,"Tor",$B$2:$B1541,$B1541,$A$2:$A1541,$A1541)+COUNTIFS($L$2:$L1541,"ET",$B$2:$B1541,$B1541,$A$2:$A1541,$A1541)),""),"")</f>
        <v/>
      </c>
      <c r="J1541" s="18" t="str">
        <f>_xlfn.IFNA(IF(VLOOKUP($A1541,Spiele!$A$2:$D$16,3,FALSE)=$B1541,(COUNTIFS($L$1:$L1540,"Tor",$B$1:$B1540,$B1541,$A$1:$A1540,$A1541)+COUNTIFS($L$1:$L1540,"ET",$B$1:$B1540,$B1541,$A$1:$A1540,$A1541))-(COUNTIFS($L$1:$L1540,"Tor",$B$1:$B1540,"&lt;&gt;"&amp;$B1541,$A$1:$A1540,$A1541)+COUNTIFS($L$1:$L1540,"ET",$B$1:$B1540,"&lt;&gt;"&amp;$B1541,$A$1:$A1540,$A1541)),(COUNTIFS($L$1:$L1540,"Tor",$B$1:$B1540,$B1541,$A$1:$A1540,$A1541)+COUNTIFS($L$1:$L1540,"ET",$B$1:$B1540,$B1541,$A$1:$A1540,$A1541))-(COUNTIFS($L$1:$L1540,"Tor",$B$1:$B1540,"&lt;&gt;"&amp;$B1541,$A$1:$A1540,$A1541)+COUNTIFS($L$1:$L1540,"ET",$B$1:$B1540,"&lt;&gt;"&amp;$B1541,$A$1:$A1540,$A1541))),"")</f>
        <v/>
      </c>
      <c r="O1541" s="17"/>
      <c r="AC1541" s="14"/>
      <c r="AD1541" s="14"/>
      <c r="AE1541" s="18"/>
      <c r="AH1541" s="19">
        <f t="shared" si="98"/>
        <v>0</v>
      </c>
      <c r="AI1541" s="19">
        <f t="shared" si="99"/>
        <v>180</v>
      </c>
      <c r="AM1541" s="19">
        <f>IF(Abschlüsse[[#This Row],[Ergeb]]="ET","",SQRT(($AF1541-$AK1541)^2+($AG1541-$AL1541)^2))</f>
        <v>0</v>
      </c>
      <c r="AO1541" s="13"/>
      <c r="AP1541" s="13"/>
      <c r="AQ1541" s="19" t="str">
        <f t="shared" si="96"/>
        <v/>
      </c>
      <c r="AU1541" s="19" t="str">
        <f t="shared" si="97"/>
        <v/>
      </c>
    </row>
    <row r="1542" spans="3:47" ht="25.05" customHeight="1">
      <c r="C1542" s="17" t="str">
        <f>IF($A1542="","",IF(VLOOKUP($A1542,Spiele!$A$2:$D$16,3,FALSE)=$B1542,"H","G"))</f>
        <v/>
      </c>
      <c r="D1542" s="17" t="str">
        <f>IF($B1542="","",IF(VLOOKUP($A1542,Spiele!$A$2:$F$16,3,FALSE)=$B1542,VLOOKUP($A1542,Spiele!$A$2:$F$16,4,FALSE),VLOOKUP($A1542,Spiele!$A$2:$F$16,3,FALSE)))</f>
        <v/>
      </c>
      <c r="E1542" s="18">
        <f>IF(Abschlüsse[[#This Row],[Ergeb]]="ET",0,COUNTIFS($A$2:$A1542,$A1542,$B$2:$B1542,$B1542,$L$2:$L1542,"&lt;&gt;ET"))</f>
        <v>0</v>
      </c>
      <c r="F1542" s="11"/>
      <c r="G1542" s="12"/>
      <c r="H1542" s="18">
        <f>COUNTIFS('Rote Karten'!$A$2:$A$4,$A1542,'Rote Karten'!$D$2:$D$4,"&lt;&gt;"&amp;$B1542,'Rote Karten'!$B$2:$B$4,"&lt;"&amp;$F1542,'Rote Karten'!$C$2:$C$4,"&lt;="&amp;$G1542)-COUNTIFS('Rote Karten'!$A$2:$A$4,$A1542,'Rote Karten'!$D$2:$D$4,$B1542,'Rote Karten'!$B$2:$B$4,"&lt;"&amp;$F1542,'Rote Karten'!$C$2:$C$4,"&lt;="&amp;$G1542)</f>
        <v>0</v>
      </c>
      <c r="I1542" s="17" t="str">
        <f>IF(OR($L1542="Tor",$L1542="ET"),_xlfn.IFNA(IF(VLOOKUP($A1542,Spiele!$A$2:$C$16,3,FALSE)=$B1542,COUNTIFS($L$2:$L1542,"Tor",$B$2:$B1542,$B1542,$A$2:$A1542,$A1542)+COUNTIFS($L$2:$L1542,"ET",$B$2:$B1542,$B1542,$A$2:$A1542,$A1542)&amp;":"&amp;COUNTIFS($L$2:$L1542,"Tor",$B$2:$B1542,"&lt;&gt;"&amp;$B1542,$A$2:$A1542,$A1542)+COUNTIFS($L$2:$L1542,"ET",$B$2:$B1542,"&lt;&gt;"&amp;$B1542,$A$2:$A1542,$A1542),COUNTIFS($L$2:$L1542,"Tor",$B$2:$B1542,"&lt;&gt;"&amp;$B1542,$A$2:$A1542,$A1542)+COUNTIFS($L$2:$L1542,"ET",$B$2:$B1542,"&lt;&gt;"&amp;$B1542,$A$2:$A1542,$A1542)&amp;":"&amp;COUNTIFS($L$2:$L1542,"Tor",$B$2:$B1542,$B1542,$A$2:$A1542,$A1542)+COUNTIFS($L$2:$L1542,"ET",$B$2:$B1542,$B1542,$A$2:$A1542,$A1542)),""),"")</f>
        <v/>
      </c>
      <c r="J1542" s="18" t="str">
        <f>_xlfn.IFNA(IF(VLOOKUP($A1542,Spiele!$A$2:$D$16,3,FALSE)=$B1542,(COUNTIFS($L$1:$L1541,"Tor",$B$1:$B1541,$B1542,$A$1:$A1541,$A1542)+COUNTIFS($L$1:$L1541,"ET",$B$1:$B1541,$B1542,$A$1:$A1541,$A1542))-(COUNTIFS($L$1:$L1541,"Tor",$B$1:$B1541,"&lt;&gt;"&amp;$B1542,$A$1:$A1541,$A1542)+COUNTIFS($L$1:$L1541,"ET",$B$1:$B1541,"&lt;&gt;"&amp;$B1542,$A$1:$A1541,$A1542)),(COUNTIFS($L$1:$L1541,"Tor",$B$1:$B1541,$B1542,$A$1:$A1541,$A1542)+COUNTIFS($L$1:$L1541,"ET",$B$1:$B1541,$B1542,$A$1:$A1541,$A1542))-(COUNTIFS($L$1:$L1541,"Tor",$B$1:$B1541,"&lt;&gt;"&amp;$B1542,$A$1:$A1541,$A1542)+COUNTIFS($L$1:$L1541,"ET",$B$1:$B1541,"&lt;&gt;"&amp;$B1542,$A$1:$A1541,$A1542))),"")</f>
        <v/>
      </c>
      <c r="O1542" s="17"/>
      <c r="AC1542" s="14"/>
      <c r="AD1542" s="14"/>
      <c r="AE1542" s="18"/>
      <c r="AH1542" s="19">
        <f t="shared" si="98"/>
        <v>0</v>
      </c>
      <c r="AI1542" s="19">
        <f t="shared" si="99"/>
        <v>180</v>
      </c>
      <c r="AM1542" s="19">
        <f>IF(Abschlüsse[[#This Row],[Ergeb]]="ET","",SQRT(($AF1542-$AK1542)^2+($AG1542-$AL1542)^2))</f>
        <v>0</v>
      </c>
      <c r="AO1542" s="13"/>
      <c r="AP1542" s="13"/>
      <c r="AQ1542" s="19" t="str">
        <f t="shared" si="96"/>
        <v/>
      </c>
      <c r="AU1542" s="19" t="str">
        <f t="shared" si="97"/>
        <v/>
      </c>
    </row>
    <row r="1543" spans="3:47" ht="25.05" customHeight="1">
      <c r="C1543" s="17" t="str">
        <f>IF($A1543="","",IF(VLOOKUP($A1543,Spiele!$A$2:$D$16,3,FALSE)=$B1543,"H","G"))</f>
        <v/>
      </c>
      <c r="D1543" s="17" t="str">
        <f>IF($B1543="","",IF(VLOOKUP($A1543,Spiele!$A$2:$F$16,3,FALSE)=$B1543,VLOOKUP($A1543,Spiele!$A$2:$F$16,4,FALSE),VLOOKUP($A1543,Spiele!$A$2:$F$16,3,FALSE)))</f>
        <v/>
      </c>
      <c r="E1543" s="18">
        <f>IF(Abschlüsse[[#This Row],[Ergeb]]="ET",0,COUNTIFS($A$2:$A1543,$A1543,$B$2:$B1543,$B1543,$L$2:$L1543,"&lt;&gt;ET"))</f>
        <v>0</v>
      </c>
      <c r="F1543" s="11"/>
      <c r="G1543" s="12"/>
      <c r="H1543" s="18">
        <f>COUNTIFS('Rote Karten'!$A$2:$A$4,$A1543,'Rote Karten'!$D$2:$D$4,"&lt;&gt;"&amp;$B1543,'Rote Karten'!$B$2:$B$4,"&lt;"&amp;$F1543,'Rote Karten'!$C$2:$C$4,"&lt;="&amp;$G1543)-COUNTIFS('Rote Karten'!$A$2:$A$4,$A1543,'Rote Karten'!$D$2:$D$4,$B1543,'Rote Karten'!$B$2:$B$4,"&lt;"&amp;$F1543,'Rote Karten'!$C$2:$C$4,"&lt;="&amp;$G1543)</f>
        <v>0</v>
      </c>
      <c r="I1543" s="17" t="str">
        <f>IF(OR($L1543="Tor",$L1543="ET"),_xlfn.IFNA(IF(VLOOKUP($A1543,Spiele!$A$2:$C$16,3,FALSE)=$B1543,COUNTIFS($L$2:$L1543,"Tor",$B$2:$B1543,$B1543,$A$2:$A1543,$A1543)+COUNTIFS($L$2:$L1543,"ET",$B$2:$B1543,$B1543,$A$2:$A1543,$A1543)&amp;":"&amp;COUNTIFS($L$2:$L1543,"Tor",$B$2:$B1543,"&lt;&gt;"&amp;$B1543,$A$2:$A1543,$A1543)+COUNTIFS($L$2:$L1543,"ET",$B$2:$B1543,"&lt;&gt;"&amp;$B1543,$A$2:$A1543,$A1543),COUNTIFS($L$2:$L1543,"Tor",$B$2:$B1543,"&lt;&gt;"&amp;$B1543,$A$2:$A1543,$A1543)+COUNTIFS($L$2:$L1543,"ET",$B$2:$B1543,"&lt;&gt;"&amp;$B1543,$A$2:$A1543,$A1543)&amp;":"&amp;COUNTIFS($L$2:$L1543,"Tor",$B$2:$B1543,$B1543,$A$2:$A1543,$A1543)+COUNTIFS($L$2:$L1543,"ET",$B$2:$B1543,$B1543,$A$2:$A1543,$A1543)),""),"")</f>
        <v/>
      </c>
      <c r="J1543" s="18" t="str">
        <f>_xlfn.IFNA(IF(VLOOKUP($A1543,Spiele!$A$2:$D$16,3,FALSE)=$B1543,(COUNTIFS($L$1:$L1542,"Tor",$B$1:$B1542,$B1543,$A$1:$A1542,$A1543)+COUNTIFS($L$1:$L1542,"ET",$B$1:$B1542,$B1543,$A$1:$A1542,$A1543))-(COUNTIFS($L$1:$L1542,"Tor",$B$1:$B1542,"&lt;&gt;"&amp;$B1543,$A$1:$A1542,$A1543)+COUNTIFS($L$1:$L1542,"ET",$B$1:$B1542,"&lt;&gt;"&amp;$B1543,$A$1:$A1542,$A1543)),(COUNTIFS($L$1:$L1542,"Tor",$B$1:$B1542,$B1543,$A$1:$A1542,$A1543)+COUNTIFS($L$1:$L1542,"ET",$B$1:$B1542,$B1543,$A$1:$A1542,$A1543))-(COUNTIFS($L$1:$L1542,"Tor",$B$1:$B1542,"&lt;&gt;"&amp;$B1543,$A$1:$A1542,$A1543)+COUNTIFS($L$1:$L1542,"ET",$B$1:$B1542,"&lt;&gt;"&amp;$B1543,$A$1:$A1542,$A1543))),"")</f>
        <v/>
      </c>
      <c r="O1543" s="17"/>
      <c r="AC1543" s="14"/>
      <c r="AD1543" s="14"/>
      <c r="AE1543" s="18"/>
      <c r="AH1543" s="19">
        <f t="shared" si="98"/>
        <v>0</v>
      </c>
      <c r="AI1543" s="19">
        <f t="shared" si="99"/>
        <v>180</v>
      </c>
      <c r="AM1543" s="19">
        <f>IF(Abschlüsse[[#This Row],[Ergeb]]="ET","",SQRT(($AF1543-$AK1543)^2+($AG1543-$AL1543)^2))</f>
        <v>0</v>
      </c>
      <c r="AO1543" s="13"/>
      <c r="AP1543" s="13"/>
      <c r="AQ1543" s="19" t="str">
        <f t="shared" si="96"/>
        <v/>
      </c>
      <c r="AU1543" s="19" t="str">
        <f t="shared" si="97"/>
        <v/>
      </c>
    </row>
    <row r="1544" spans="3:47" ht="25.05" customHeight="1">
      <c r="C1544" s="17" t="str">
        <f>IF($A1544="","",IF(VLOOKUP($A1544,Spiele!$A$2:$D$16,3,FALSE)=$B1544,"H","G"))</f>
        <v/>
      </c>
      <c r="D1544" s="17" t="str">
        <f>IF($B1544="","",IF(VLOOKUP($A1544,Spiele!$A$2:$F$16,3,FALSE)=$B1544,VLOOKUP($A1544,Spiele!$A$2:$F$16,4,FALSE),VLOOKUP($A1544,Spiele!$A$2:$F$16,3,FALSE)))</f>
        <v/>
      </c>
      <c r="E1544" s="18">
        <f>IF(Abschlüsse[[#This Row],[Ergeb]]="ET",0,COUNTIFS($A$2:$A1544,$A1544,$B$2:$B1544,$B1544,$L$2:$L1544,"&lt;&gt;ET"))</f>
        <v>0</v>
      </c>
      <c r="F1544" s="11"/>
      <c r="G1544" s="12"/>
      <c r="H1544" s="18">
        <f>COUNTIFS('Rote Karten'!$A$2:$A$4,$A1544,'Rote Karten'!$D$2:$D$4,"&lt;&gt;"&amp;$B1544,'Rote Karten'!$B$2:$B$4,"&lt;"&amp;$F1544,'Rote Karten'!$C$2:$C$4,"&lt;="&amp;$G1544)-COUNTIFS('Rote Karten'!$A$2:$A$4,$A1544,'Rote Karten'!$D$2:$D$4,$B1544,'Rote Karten'!$B$2:$B$4,"&lt;"&amp;$F1544,'Rote Karten'!$C$2:$C$4,"&lt;="&amp;$G1544)</f>
        <v>0</v>
      </c>
      <c r="I1544" s="17" t="str">
        <f>IF(OR($L1544="Tor",$L1544="ET"),_xlfn.IFNA(IF(VLOOKUP($A1544,Spiele!$A$2:$C$16,3,FALSE)=$B1544,COUNTIFS($L$2:$L1544,"Tor",$B$2:$B1544,$B1544,$A$2:$A1544,$A1544)+COUNTIFS($L$2:$L1544,"ET",$B$2:$B1544,$B1544,$A$2:$A1544,$A1544)&amp;":"&amp;COUNTIFS($L$2:$L1544,"Tor",$B$2:$B1544,"&lt;&gt;"&amp;$B1544,$A$2:$A1544,$A1544)+COUNTIFS($L$2:$L1544,"ET",$B$2:$B1544,"&lt;&gt;"&amp;$B1544,$A$2:$A1544,$A1544),COUNTIFS($L$2:$L1544,"Tor",$B$2:$B1544,"&lt;&gt;"&amp;$B1544,$A$2:$A1544,$A1544)+COUNTIFS($L$2:$L1544,"ET",$B$2:$B1544,"&lt;&gt;"&amp;$B1544,$A$2:$A1544,$A1544)&amp;":"&amp;COUNTIFS($L$2:$L1544,"Tor",$B$2:$B1544,$B1544,$A$2:$A1544,$A1544)+COUNTIFS($L$2:$L1544,"ET",$B$2:$B1544,$B1544,$A$2:$A1544,$A1544)),""),"")</f>
        <v/>
      </c>
      <c r="J1544" s="18" t="str">
        <f>_xlfn.IFNA(IF(VLOOKUP($A1544,Spiele!$A$2:$D$16,3,FALSE)=$B1544,(COUNTIFS($L$1:$L1543,"Tor",$B$1:$B1543,$B1544,$A$1:$A1543,$A1544)+COUNTIFS($L$1:$L1543,"ET",$B$1:$B1543,$B1544,$A$1:$A1543,$A1544))-(COUNTIFS($L$1:$L1543,"Tor",$B$1:$B1543,"&lt;&gt;"&amp;$B1544,$A$1:$A1543,$A1544)+COUNTIFS($L$1:$L1543,"ET",$B$1:$B1543,"&lt;&gt;"&amp;$B1544,$A$1:$A1543,$A1544)),(COUNTIFS($L$1:$L1543,"Tor",$B$1:$B1543,$B1544,$A$1:$A1543,$A1544)+COUNTIFS($L$1:$L1543,"ET",$B$1:$B1543,$B1544,$A$1:$A1543,$A1544))-(COUNTIFS($L$1:$L1543,"Tor",$B$1:$B1543,"&lt;&gt;"&amp;$B1544,$A$1:$A1543,$A1544)+COUNTIFS($L$1:$L1543,"ET",$B$1:$B1543,"&lt;&gt;"&amp;$B1544,$A$1:$A1543,$A1544))),"")</f>
        <v/>
      </c>
      <c r="O1544" s="17"/>
      <c r="AC1544" s="14"/>
      <c r="AD1544" s="14"/>
      <c r="AE1544" s="18"/>
      <c r="AH1544" s="19">
        <f t="shared" si="98"/>
        <v>0</v>
      </c>
      <c r="AI1544" s="19">
        <f t="shared" si="99"/>
        <v>180</v>
      </c>
      <c r="AM1544" s="19">
        <f>IF(Abschlüsse[[#This Row],[Ergeb]]="ET","",SQRT(($AF1544-$AK1544)^2+($AG1544-$AL1544)^2))</f>
        <v>0</v>
      </c>
      <c r="AO1544" s="13"/>
      <c r="AP1544" s="13"/>
      <c r="AQ1544" s="19" t="str">
        <f t="shared" si="96"/>
        <v/>
      </c>
      <c r="AU1544" s="19" t="str">
        <f t="shared" si="97"/>
        <v/>
      </c>
    </row>
    <row r="1545" spans="3:47" ht="25.05" customHeight="1">
      <c r="C1545" s="17" t="str">
        <f>IF($A1545="","",IF(VLOOKUP($A1545,Spiele!$A$2:$D$16,3,FALSE)=$B1545,"H","G"))</f>
        <v/>
      </c>
      <c r="D1545" s="17" t="str">
        <f>IF($B1545="","",IF(VLOOKUP($A1545,Spiele!$A$2:$F$16,3,FALSE)=$B1545,VLOOKUP($A1545,Spiele!$A$2:$F$16,4,FALSE),VLOOKUP($A1545,Spiele!$A$2:$F$16,3,FALSE)))</f>
        <v/>
      </c>
      <c r="E1545" s="18">
        <f>IF(Abschlüsse[[#This Row],[Ergeb]]="ET",0,COUNTIFS($A$2:$A1545,$A1545,$B$2:$B1545,$B1545,$L$2:$L1545,"&lt;&gt;ET"))</f>
        <v>0</v>
      </c>
      <c r="F1545" s="11"/>
      <c r="G1545" s="12"/>
      <c r="H1545" s="18">
        <f>COUNTIFS('Rote Karten'!$A$2:$A$4,$A1545,'Rote Karten'!$D$2:$D$4,"&lt;&gt;"&amp;$B1545,'Rote Karten'!$B$2:$B$4,"&lt;"&amp;$F1545,'Rote Karten'!$C$2:$C$4,"&lt;="&amp;$G1545)-COUNTIFS('Rote Karten'!$A$2:$A$4,$A1545,'Rote Karten'!$D$2:$D$4,$B1545,'Rote Karten'!$B$2:$B$4,"&lt;"&amp;$F1545,'Rote Karten'!$C$2:$C$4,"&lt;="&amp;$G1545)</f>
        <v>0</v>
      </c>
      <c r="I1545" s="17" t="str">
        <f>IF(OR($L1545="Tor",$L1545="ET"),_xlfn.IFNA(IF(VLOOKUP($A1545,Spiele!$A$2:$C$16,3,FALSE)=$B1545,COUNTIFS($L$2:$L1545,"Tor",$B$2:$B1545,$B1545,$A$2:$A1545,$A1545)+COUNTIFS($L$2:$L1545,"ET",$B$2:$B1545,$B1545,$A$2:$A1545,$A1545)&amp;":"&amp;COUNTIFS($L$2:$L1545,"Tor",$B$2:$B1545,"&lt;&gt;"&amp;$B1545,$A$2:$A1545,$A1545)+COUNTIFS($L$2:$L1545,"ET",$B$2:$B1545,"&lt;&gt;"&amp;$B1545,$A$2:$A1545,$A1545),COUNTIFS($L$2:$L1545,"Tor",$B$2:$B1545,"&lt;&gt;"&amp;$B1545,$A$2:$A1545,$A1545)+COUNTIFS($L$2:$L1545,"ET",$B$2:$B1545,"&lt;&gt;"&amp;$B1545,$A$2:$A1545,$A1545)&amp;":"&amp;COUNTIFS($L$2:$L1545,"Tor",$B$2:$B1545,$B1545,$A$2:$A1545,$A1545)+COUNTIFS($L$2:$L1545,"ET",$B$2:$B1545,$B1545,$A$2:$A1545,$A1545)),""),"")</f>
        <v/>
      </c>
      <c r="J1545" s="18" t="str">
        <f>_xlfn.IFNA(IF(VLOOKUP($A1545,Spiele!$A$2:$D$16,3,FALSE)=$B1545,(COUNTIFS($L$1:$L1544,"Tor",$B$1:$B1544,$B1545,$A$1:$A1544,$A1545)+COUNTIFS($L$1:$L1544,"ET",$B$1:$B1544,$B1545,$A$1:$A1544,$A1545))-(COUNTIFS($L$1:$L1544,"Tor",$B$1:$B1544,"&lt;&gt;"&amp;$B1545,$A$1:$A1544,$A1545)+COUNTIFS($L$1:$L1544,"ET",$B$1:$B1544,"&lt;&gt;"&amp;$B1545,$A$1:$A1544,$A1545)),(COUNTIFS($L$1:$L1544,"Tor",$B$1:$B1544,$B1545,$A$1:$A1544,$A1545)+COUNTIFS($L$1:$L1544,"ET",$B$1:$B1544,$B1545,$A$1:$A1544,$A1545))-(COUNTIFS($L$1:$L1544,"Tor",$B$1:$B1544,"&lt;&gt;"&amp;$B1545,$A$1:$A1544,$A1545)+COUNTIFS($L$1:$L1544,"ET",$B$1:$B1544,"&lt;&gt;"&amp;$B1545,$A$1:$A1544,$A1545))),"")</f>
        <v/>
      </c>
      <c r="O1545" s="17"/>
      <c r="AC1545" s="14"/>
      <c r="AD1545" s="14"/>
      <c r="AE1545" s="18"/>
      <c r="AH1545" s="19">
        <f t="shared" si="98"/>
        <v>0</v>
      </c>
      <c r="AI1545" s="19">
        <f t="shared" si="99"/>
        <v>180</v>
      </c>
      <c r="AM1545" s="19">
        <f>IF(Abschlüsse[[#This Row],[Ergeb]]="ET","",SQRT(($AF1545-$AK1545)^2+($AG1545-$AL1545)^2))</f>
        <v>0</v>
      </c>
      <c r="AO1545" s="13"/>
      <c r="AP1545" s="13"/>
      <c r="AQ1545" s="19" t="str">
        <f t="shared" si="96"/>
        <v/>
      </c>
      <c r="AU1545" s="19" t="str">
        <f t="shared" si="97"/>
        <v/>
      </c>
    </row>
    <row r="1546" spans="3:47" ht="25.05" customHeight="1">
      <c r="C1546" s="17" t="str">
        <f>IF($A1546="","",IF(VLOOKUP($A1546,Spiele!$A$2:$D$16,3,FALSE)=$B1546,"H","G"))</f>
        <v/>
      </c>
      <c r="D1546" s="17" t="str">
        <f>IF($B1546="","",IF(VLOOKUP($A1546,Spiele!$A$2:$F$16,3,FALSE)=$B1546,VLOOKUP($A1546,Spiele!$A$2:$F$16,4,FALSE),VLOOKUP($A1546,Spiele!$A$2:$F$16,3,FALSE)))</f>
        <v/>
      </c>
      <c r="E1546" s="18">
        <f>IF(Abschlüsse[[#This Row],[Ergeb]]="ET",0,COUNTIFS($A$2:$A1546,$A1546,$B$2:$B1546,$B1546,$L$2:$L1546,"&lt;&gt;ET"))</f>
        <v>0</v>
      </c>
      <c r="F1546" s="11"/>
      <c r="G1546" s="12"/>
      <c r="H1546" s="18">
        <f>COUNTIFS('Rote Karten'!$A$2:$A$4,$A1546,'Rote Karten'!$D$2:$D$4,"&lt;&gt;"&amp;$B1546,'Rote Karten'!$B$2:$B$4,"&lt;"&amp;$F1546,'Rote Karten'!$C$2:$C$4,"&lt;="&amp;$G1546)-COUNTIFS('Rote Karten'!$A$2:$A$4,$A1546,'Rote Karten'!$D$2:$D$4,$B1546,'Rote Karten'!$B$2:$B$4,"&lt;"&amp;$F1546,'Rote Karten'!$C$2:$C$4,"&lt;="&amp;$G1546)</f>
        <v>0</v>
      </c>
      <c r="I1546" s="17" t="str">
        <f>IF(OR($L1546="Tor",$L1546="ET"),_xlfn.IFNA(IF(VLOOKUP($A1546,Spiele!$A$2:$C$16,3,FALSE)=$B1546,COUNTIFS($L$2:$L1546,"Tor",$B$2:$B1546,$B1546,$A$2:$A1546,$A1546)+COUNTIFS($L$2:$L1546,"ET",$B$2:$B1546,$B1546,$A$2:$A1546,$A1546)&amp;":"&amp;COUNTIFS($L$2:$L1546,"Tor",$B$2:$B1546,"&lt;&gt;"&amp;$B1546,$A$2:$A1546,$A1546)+COUNTIFS($L$2:$L1546,"ET",$B$2:$B1546,"&lt;&gt;"&amp;$B1546,$A$2:$A1546,$A1546),COUNTIFS($L$2:$L1546,"Tor",$B$2:$B1546,"&lt;&gt;"&amp;$B1546,$A$2:$A1546,$A1546)+COUNTIFS($L$2:$L1546,"ET",$B$2:$B1546,"&lt;&gt;"&amp;$B1546,$A$2:$A1546,$A1546)&amp;":"&amp;COUNTIFS($L$2:$L1546,"Tor",$B$2:$B1546,$B1546,$A$2:$A1546,$A1546)+COUNTIFS($L$2:$L1546,"ET",$B$2:$B1546,$B1546,$A$2:$A1546,$A1546)),""),"")</f>
        <v/>
      </c>
      <c r="J1546" s="18" t="str">
        <f>_xlfn.IFNA(IF(VLOOKUP($A1546,Spiele!$A$2:$D$16,3,FALSE)=$B1546,(COUNTIFS($L$1:$L1545,"Tor",$B$1:$B1545,$B1546,$A$1:$A1545,$A1546)+COUNTIFS($L$1:$L1545,"ET",$B$1:$B1545,$B1546,$A$1:$A1545,$A1546))-(COUNTIFS($L$1:$L1545,"Tor",$B$1:$B1545,"&lt;&gt;"&amp;$B1546,$A$1:$A1545,$A1546)+COUNTIFS($L$1:$L1545,"ET",$B$1:$B1545,"&lt;&gt;"&amp;$B1546,$A$1:$A1545,$A1546)),(COUNTIFS($L$1:$L1545,"Tor",$B$1:$B1545,$B1546,$A$1:$A1545,$A1546)+COUNTIFS($L$1:$L1545,"ET",$B$1:$B1545,$B1546,$A$1:$A1545,$A1546))-(COUNTIFS($L$1:$L1545,"Tor",$B$1:$B1545,"&lt;&gt;"&amp;$B1546,$A$1:$A1545,$A1546)+COUNTIFS($L$1:$L1545,"ET",$B$1:$B1545,"&lt;&gt;"&amp;$B1546,$A$1:$A1545,$A1546))),"")</f>
        <v/>
      </c>
      <c r="O1546" s="17"/>
      <c r="AC1546" s="14"/>
      <c r="AD1546" s="14"/>
      <c r="AE1546" s="18"/>
      <c r="AH1546" s="19">
        <f t="shared" si="98"/>
        <v>0</v>
      </c>
      <c r="AI1546" s="19">
        <f t="shared" si="99"/>
        <v>180</v>
      </c>
      <c r="AM1546" s="19">
        <f>IF(Abschlüsse[[#This Row],[Ergeb]]="ET","",SQRT(($AF1546-$AK1546)^2+($AG1546-$AL1546)^2))</f>
        <v>0</v>
      </c>
      <c r="AO1546" s="13"/>
      <c r="AP1546" s="13"/>
      <c r="AQ1546" s="19" t="str">
        <f t="shared" si="96"/>
        <v/>
      </c>
      <c r="AU1546" s="19" t="str">
        <f t="shared" si="97"/>
        <v/>
      </c>
    </row>
    <row r="1547" spans="3:47" ht="25.05" customHeight="1">
      <c r="C1547" s="17" t="str">
        <f>IF($A1547="","",IF(VLOOKUP($A1547,Spiele!$A$2:$D$16,3,FALSE)=$B1547,"H","G"))</f>
        <v/>
      </c>
      <c r="D1547" s="17" t="str">
        <f>IF($B1547="","",IF(VLOOKUP($A1547,Spiele!$A$2:$F$16,3,FALSE)=$B1547,VLOOKUP($A1547,Spiele!$A$2:$F$16,4,FALSE),VLOOKUP($A1547,Spiele!$A$2:$F$16,3,FALSE)))</f>
        <v/>
      </c>
      <c r="E1547" s="18">
        <f>IF(Abschlüsse[[#This Row],[Ergeb]]="ET",0,COUNTIFS($A$2:$A1547,$A1547,$B$2:$B1547,$B1547,$L$2:$L1547,"&lt;&gt;ET"))</f>
        <v>0</v>
      </c>
      <c r="F1547" s="11"/>
      <c r="G1547" s="12"/>
      <c r="H1547" s="18">
        <f>COUNTIFS('Rote Karten'!$A$2:$A$4,$A1547,'Rote Karten'!$D$2:$D$4,"&lt;&gt;"&amp;$B1547,'Rote Karten'!$B$2:$B$4,"&lt;"&amp;$F1547,'Rote Karten'!$C$2:$C$4,"&lt;="&amp;$G1547)-COUNTIFS('Rote Karten'!$A$2:$A$4,$A1547,'Rote Karten'!$D$2:$D$4,$B1547,'Rote Karten'!$B$2:$B$4,"&lt;"&amp;$F1547,'Rote Karten'!$C$2:$C$4,"&lt;="&amp;$G1547)</f>
        <v>0</v>
      </c>
      <c r="I1547" s="17" t="str">
        <f>IF(OR($L1547="Tor",$L1547="ET"),_xlfn.IFNA(IF(VLOOKUP($A1547,Spiele!$A$2:$C$16,3,FALSE)=$B1547,COUNTIFS($L$2:$L1547,"Tor",$B$2:$B1547,$B1547,$A$2:$A1547,$A1547)+COUNTIFS($L$2:$L1547,"ET",$B$2:$B1547,$B1547,$A$2:$A1547,$A1547)&amp;":"&amp;COUNTIFS($L$2:$L1547,"Tor",$B$2:$B1547,"&lt;&gt;"&amp;$B1547,$A$2:$A1547,$A1547)+COUNTIFS($L$2:$L1547,"ET",$B$2:$B1547,"&lt;&gt;"&amp;$B1547,$A$2:$A1547,$A1547),COUNTIFS($L$2:$L1547,"Tor",$B$2:$B1547,"&lt;&gt;"&amp;$B1547,$A$2:$A1547,$A1547)+COUNTIFS($L$2:$L1547,"ET",$B$2:$B1547,"&lt;&gt;"&amp;$B1547,$A$2:$A1547,$A1547)&amp;":"&amp;COUNTIFS($L$2:$L1547,"Tor",$B$2:$B1547,$B1547,$A$2:$A1547,$A1547)+COUNTIFS($L$2:$L1547,"ET",$B$2:$B1547,$B1547,$A$2:$A1547,$A1547)),""),"")</f>
        <v/>
      </c>
      <c r="J1547" s="18" t="str">
        <f>_xlfn.IFNA(IF(VLOOKUP($A1547,Spiele!$A$2:$D$16,3,FALSE)=$B1547,(COUNTIFS($L$1:$L1546,"Tor",$B$1:$B1546,$B1547,$A$1:$A1546,$A1547)+COUNTIFS($L$1:$L1546,"ET",$B$1:$B1546,$B1547,$A$1:$A1546,$A1547))-(COUNTIFS($L$1:$L1546,"Tor",$B$1:$B1546,"&lt;&gt;"&amp;$B1547,$A$1:$A1546,$A1547)+COUNTIFS($L$1:$L1546,"ET",$B$1:$B1546,"&lt;&gt;"&amp;$B1547,$A$1:$A1546,$A1547)),(COUNTIFS($L$1:$L1546,"Tor",$B$1:$B1546,$B1547,$A$1:$A1546,$A1547)+COUNTIFS($L$1:$L1546,"ET",$B$1:$B1546,$B1547,$A$1:$A1546,$A1547))-(COUNTIFS($L$1:$L1546,"Tor",$B$1:$B1546,"&lt;&gt;"&amp;$B1547,$A$1:$A1546,$A1547)+COUNTIFS($L$1:$L1546,"ET",$B$1:$B1546,"&lt;&gt;"&amp;$B1547,$A$1:$A1546,$A1547))),"")</f>
        <v/>
      </c>
      <c r="O1547" s="17"/>
      <c r="AC1547" s="14"/>
      <c r="AD1547" s="14"/>
      <c r="AE1547" s="18"/>
      <c r="AH1547" s="19">
        <f t="shared" si="98"/>
        <v>0</v>
      </c>
      <c r="AI1547" s="19">
        <f t="shared" si="99"/>
        <v>180</v>
      </c>
      <c r="AM1547" s="19">
        <f>IF(Abschlüsse[[#This Row],[Ergeb]]="ET","",SQRT(($AF1547-$AK1547)^2+($AG1547-$AL1547)^2))</f>
        <v>0</v>
      </c>
      <c r="AO1547" s="13"/>
      <c r="AP1547" s="13"/>
      <c r="AQ1547" s="19" t="str">
        <f t="shared" si="96"/>
        <v/>
      </c>
      <c r="AU1547" s="19" t="str">
        <f t="shared" si="97"/>
        <v/>
      </c>
    </row>
    <row r="1548" spans="3:47" ht="25.05" customHeight="1">
      <c r="C1548" s="17" t="str">
        <f>IF($A1548="","",IF(VLOOKUP($A1548,Spiele!$A$2:$D$16,3,FALSE)=$B1548,"H","G"))</f>
        <v/>
      </c>
      <c r="D1548" s="17" t="str">
        <f>IF($B1548="","",IF(VLOOKUP($A1548,Spiele!$A$2:$F$16,3,FALSE)=$B1548,VLOOKUP($A1548,Spiele!$A$2:$F$16,4,FALSE),VLOOKUP($A1548,Spiele!$A$2:$F$16,3,FALSE)))</f>
        <v/>
      </c>
      <c r="E1548" s="18">
        <f>IF(Abschlüsse[[#This Row],[Ergeb]]="ET",0,COUNTIFS($A$2:$A1548,$A1548,$B$2:$B1548,$B1548,$L$2:$L1548,"&lt;&gt;ET"))</f>
        <v>0</v>
      </c>
      <c r="F1548" s="11"/>
      <c r="G1548" s="12"/>
      <c r="H1548" s="18">
        <f>COUNTIFS('Rote Karten'!$A$2:$A$4,$A1548,'Rote Karten'!$D$2:$D$4,"&lt;&gt;"&amp;$B1548,'Rote Karten'!$B$2:$B$4,"&lt;"&amp;$F1548,'Rote Karten'!$C$2:$C$4,"&lt;="&amp;$G1548)-COUNTIFS('Rote Karten'!$A$2:$A$4,$A1548,'Rote Karten'!$D$2:$D$4,$B1548,'Rote Karten'!$B$2:$B$4,"&lt;"&amp;$F1548,'Rote Karten'!$C$2:$C$4,"&lt;="&amp;$G1548)</f>
        <v>0</v>
      </c>
      <c r="I1548" s="17" t="str">
        <f>IF(OR($L1548="Tor",$L1548="ET"),_xlfn.IFNA(IF(VLOOKUP($A1548,Spiele!$A$2:$C$16,3,FALSE)=$B1548,COUNTIFS($L$2:$L1548,"Tor",$B$2:$B1548,$B1548,$A$2:$A1548,$A1548)+COUNTIFS($L$2:$L1548,"ET",$B$2:$B1548,$B1548,$A$2:$A1548,$A1548)&amp;":"&amp;COUNTIFS($L$2:$L1548,"Tor",$B$2:$B1548,"&lt;&gt;"&amp;$B1548,$A$2:$A1548,$A1548)+COUNTIFS($L$2:$L1548,"ET",$B$2:$B1548,"&lt;&gt;"&amp;$B1548,$A$2:$A1548,$A1548),COUNTIFS($L$2:$L1548,"Tor",$B$2:$B1548,"&lt;&gt;"&amp;$B1548,$A$2:$A1548,$A1548)+COUNTIFS($L$2:$L1548,"ET",$B$2:$B1548,"&lt;&gt;"&amp;$B1548,$A$2:$A1548,$A1548)&amp;":"&amp;COUNTIFS($L$2:$L1548,"Tor",$B$2:$B1548,$B1548,$A$2:$A1548,$A1548)+COUNTIFS($L$2:$L1548,"ET",$B$2:$B1548,$B1548,$A$2:$A1548,$A1548)),""),"")</f>
        <v/>
      </c>
      <c r="J1548" s="18" t="str">
        <f>_xlfn.IFNA(IF(VLOOKUP($A1548,Spiele!$A$2:$D$16,3,FALSE)=$B1548,(COUNTIFS($L$1:$L1547,"Tor",$B$1:$B1547,$B1548,$A$1:$A1547,$A1548)+COUNTIFS($L$1:$L1547,"ET",$B$1:$B1547,$B1548,$A$1:$A1547,$A1548))-(COUNTIFS($L$1:$L1547,"Tor",$B$1:$B1547,"&lt;&gt;"&amp;$B1548,$A$1:$A1547,$A1548)+COUNTIFS($L$1:$L1547,"ET",$B$1:$B1547,"&lt;&gt;"&amp;$B1548,$A$1:$A1547,$A1548)),(COUNTIFS($L$1:$L1547,"Tor",$B$1:$B1547,$B1548,$A$1:$A1547,$A1548)+COUNTIFS($L$1:$L1547,"ET",$B$1:$B1547,$B1548,$A$1:$A1547,$A1548))-(COUNTIFS($L$1:$L1547,"Tor",$B$1:$B1547,"&lt;&gt;"&amp;$B1548,$A$1:$A1547,$A1548)+COUNTIFS($L$1:$L1547,"ET",$B$1:$B1547,"&lt;&gt;"&amp;$B1548,$A$1:$A1547,$A1548))),"")</f>
        <v/>
      </c>
      <c r="O1548" s="17"/>
      <c r="AC1548" s="14"/>
      <c r="AD1548" s="14"/>
      <c r="AE1548" s="18"/>
      <c r="AH1548" s="19">
        <f t="shared" si="98"/>
        <v>0</v>
      </c>
      <c r="AI1548" s="19">
        <f t="shared" si="99"/>
        <v>180</v>
      </c>
      <c r="AM1548" s="19">
        <f>IF(Abschlüsse[[#This Row],[Ergeb]]="ET","",SQRT(($AF1548-$AK1548)^2+($AG1548-$AL1548)^2))</f>
        <v>0</v>
      </c>
      <c r="AO1548" s="13"/>
      <c r="AP1548" s="13"/>
      <c r="AQ1548" s="19" t="str">
        <f t="shared" si="96"/>
        <v/>
      </c>
      <c r="AU1548" s="19" t="str">
        <f t="shared" si="97"/>
        <v/>
      </c>
    </row>
    <row r="1549" spans="3:47" ht="25.05" customHeight="1">
      <c r="C1549" s="17" t="str">
        <f>IF($A1549="","",IF(VLOOKUP($A1549,Spiele!$A$2:$D$16,3,FALSE)=$B1549,"H","G"))</f>
        <v/>
      </c>
      <c r="D1549" s="17" t="str">
        <f>IF($B1549="","",IF(VLOOKUP($A1549,Spiele!$A$2:$F$16,3,FALSE)=$B1549,VLOOKUP($A1549,Spiele!$A$2:$F$16,4,FALSE),VLOOKUP($A1549,Spiele!$A$2:$F$16,3,FALSE)))</f>
        <v/>
      </c>
      <c r="E1549" s="18">
        <f>IF(Abschlüsse[[#This Row],[Ergeb]]="ET",0,COUNTIFS($A$2:$A1549,$A1549,$B$2:$B1549,$B1549,$L$2:$L1549,"&lt;&gt;ET"))</f>
        <v>0</v>
      </c>
      <c r="F1549" s="11"/>
      <c r="G1549" s="12"/>
      <c r="H1549" s="18">
        <f>COUNTIFS('Rote Karten'!$A$2:$A$4,$A1549,'Rote Karten'!$D$2:$D$4,"&lt;&gt;"&amp;$B1549,'Rote Karten'!$B$2:$B$4,"&lt;"&amp;$F1549,'Rote Karten'!$C$2:$C$4,"&lt;="&amp;$G1549)-COUNTIFS('Rote Karten'!$A$2:$A$4,$A1549,'Rote Karten'!$D$2:$D$4,$B1549,'Rote Karten'!$B$2:$B$4,"&lt;"&amp;$F1549,'Rote Karten'!$C$2:$C$4,"&lt;="&amp;$G1549)</f>
        <v>0</v>
      </c>
      <c r="I1549" s="17" t="str">
        <f>IF(OR($L1549="Tor",$L1549="ET"),_xlfn.IFNA(IF(VLOOKUP($A1549,Spiele!$A$2:$C$16,3,FALSE)=$B1549,COUNTIFS($L$2:$L1549,"Tor",$B$2:$B1549,$B1549,$A$2:$A1549,$A1549)+COUNTIFS($L$2:$L1549,"ET",$B$2:$B1549,$B1549,$A$2:$A1549,$A1549)&amp;":"&amp;COUNTIFS($L$2:$L1549,"Tor",$B$2:$B1549,"&lt;&gt;"&amp;$B1549,$A$2:$A1549,$A1549)+COUNTIFS($L$2:$L1549,"ET",$B$2:$B1549,"&lt;&gt;"&amp;$B1549,$A$2:$A1549,$A1549),COUNTIFS($L$2:$L1549,"Tor",$B$2:$B1549,"&lt;&gt;"&amp;$B1549,$A$2:$A1549,$A1549)+COUNTIFS($L$2:$L1549,"ET",$B$2:$B1549,"&lt;&gt;"&amp;$B1549,$A$2:$A1549,$A1549)&amp;":"&amp;COUNTIFS($L$2:$L1549,"Tor",$B$2:$B1549,$B1549,$A$2:$A1549,$A1549)+COUNTIFS($L$2:$L1549,"ET",$B$2:$B1549,$B1549,$A$2:$A1549,$A1549)),""),"")</f>
        <v/>
      </c>
      <c r="J1549" s="18" t="str">
        <f>_xlfn.IFNA(IF(VLOOKUP($A1549,Spiele!$A$2:$D$16,3,FALSE)=$B1549,(COUNTIFS($L$1:$L1548,"Tor",$B$1:$B1548,$B1549,$A$1:$A1548,$A1549)+COUNTIFS($L$1:$L1548,"ET",$B$1:$B1548,$B1549,$A$1:$A1548,$A1549))-(COUNTIFS($L$1:$L1548,"Tor",$B$1:$B1548,"&lt;&gt;"&amp;$B1549,$A$1:$A1548,$A1549)+COUNTIFS($L$1:$L1548,"ET",$B$1:$B1548,"&lt;&gt;"&amp;$B1549,$A$1:$A1548,$A1549)),(COUNTIFS($L$1:$L1548,"Tor",$B$1:$B1548,$B1549,$A$1:$A1548,$A1549)+COUNTIFS($L$1:$L1548,"ET",$B$1:$B1548,$B1549,$A$1:$A1548,$A1549))-(COUNTIFS($L$1:$L1548,"Tor",$B$1:$B1548,"&lt;&gt;"&amp;$B1549,$A$1:$A1548,$A1549)+COUNTIFS($L$1:$L1548,"ET",$B$1:$B1548,"&lt;&gt;"&amp;$B1549,$A$1:$A1548,$A1549))),"")</f>
        <v/>
      </c>
      <c r="O1549" s="17"/>
      <c r="AC1549" s="14"/>
      <c r="AD1549" s="14"/>
      <c r="AE1549" s="18"/>
      <c r="AH1549" s="19">
        <f t="shared" si="98"/>
        <v>0</v>
      </c>
      <c r="AI1549" s="19">
        <f t="shared" si="99"/>
        <v>180</v>
      </c>
      <c r="AM1549" s="19">
        <f>IF(Abschlüsse[[#This Row],[Ergeb]]="ET","",SQRT(($AF1549-$AK1549)^2+($AG1549-$AL1549)^2))</f>
        <v>0</v>
      </c>
      <c r="AO1549" s="13"/>
      <c r="AP1549" s="13"/>
      <c r="AQ1549" s="19" t="str">
        <f t="shared" si="96"/>
        <v/>
      </c>
      <c r="AU1549" s="19" t="str">
        <f t="shared" si="97"/>
        <v/>
      </c>
    </row>
    <row r="1550" spans="3:47" ht="25.05" customHeight="1">
      <c r="C1550" s="17" t="str">
        <f>IF($A1550="","",IF(VLOOKUP($A1550,Spiele!$A$2:$D$16,3,FALSE)=$B1550,"H","G"))</f>
        <v/>
      </c>
      <c r="D1550" s="17" t="str">
        <f>IF($B1550="","",IF(VLOOKUP($A1550,Spiele!$A$2:$F$16,3,FALSE)=$B1550,VLOOKUP($A1550,Spiele!$A$2:$F$16,4,FALSE),VLOOKUP($A1550,Spiele!$A$2:$F$16,3,FALSE)))</f>
        <v/>
      </c>
      <c r="E1550" s="18">
        <f>IF(Abschlüsse[[#This Row],[Ergeb]]="ET",0,COUNTIFS($A$2:$A1550,$A1550,$B$2:$B1550,$B1550,$L$2:$L1550,"&lt;&gt;ET"))</f>
        <v>0</v>
      </c>
      <c r="F1550" s="11"/>
      <c r="G1550" s="12"/>
      <c r="H1550" s="18">
        <f>COUNTIFS('Rote Karten'!$A$2:$A$4,$A1550,'Rote Karten'!$D$2:$D$4,"&lt;&gt;"&amp;$B1550,'Rote Karten'!$B$2:$B$4,"&lt;"&amp;$F1550,'Rote Karten'!$C$2:$C$4,"&lt;="&amp;$G1550)-COUNTIFS('Rote Karten'!$A$2:$A$4,$A1550,'Rote Karten'!$D$2:$D$4,$B1550,'Rote Karten'!$B$2:$B$4,"&lt;"&amp;$F1550,'Rote Karten'!$C$2:$C$4,"&lt;="&amp;$G1550)</f>
        <v>0</v>
      </c>
      <c r="I1550" s="17" t="str">
        <f>IF(OR($L1550="Tor",$L1550="ET"),_xlfn.IFNA(IF(VLOOKUP($A1550,Spiele!$A$2:$C$16,3,FALSE)=$B1550,COUNTIFS($L$2:$L1550,"Tor",$B$2:$B1550,$B1550,$A$2:$A1550,$A1550)+COUNTIFS($L$2:$L1550,"ET",$B$2:$B1550,$B1550,$A$2:$A1550,$A1550)&amp;":"&amp;COUNTIFS($L$2:$L1550,"Tor",$B$2:$B1550,"&lt;&gt;"&amp;$B1550,$A$2:$A1550,$A1550)+COUNTIFS($L$2:$L1550,"ET",$B$2:$B1550,"&lt;&gt;"&amp;$B1550,$A$2:$A1550,$A1550),COUNTIFS($L$2:$L1550,"Tor",$B$2:$B1550,"&lt;&gt;"&amp;$B1550,$A$2:$A1550,$A1550)+COUNTIFS($L$2:$L1550,"ET",$B$2:$B1550,"&lt;&gt;"&amp;$B1550,$A$2:$A1550,$A1550)&amp;":"&amp;COUNTIFS($L$2:$L1550,"Tor",$B$2:$B1550,$B1550,$A$2:$A1550,$A1550)+COUNTIFS($L$2:$L1550,"ET",$B$2:$B1550,$B1550,$A$2:$A1550,$A1550)),""),"")</f>
        <v/>
      </c>
      <c r="J1550" s="18" t="str">
        <f>_xlfn.IFNA(IF(VLOOKUP($A1550,Spiele!$A$2:$D$16,3,FALSE)=$B1550,(COUNTIFS($L$1:$L1549,"Tor",$B$1:$B1549,$B1550,$A$1:$A1549,$A1550)+COUNTIFS($L$1:$L1549,"ET",$B$1:$B1549,$B1550,$A$1:$A1549,$A1550))-(COUNTIFS($L$1:$L1549,"Tor",$B$1:$B1549,"&lt;&gt;"&amp;$B1550,$A$1:$A1549,$A1550)+COUNTIFS($L$1:$L1549,"ET",$B$1:$B1549,"&lt;&gt;"&amp;$B1550,$A$1:$A1549,$A1550)),(COUNTIFS($L$1:$L1549,"Tor",$B$1:$B1549,$B1550,$A$1:$A1549,$A1550)+COUNTIFS($L$1:$L1549,"ET",$B$1:$B1549,$B1550,$A$1:$A1549,$A1550))-(COUNTIFS($L$1:$L1549,"Tor",$B$1:$B1549,"&lt;&gt;"&amp;$B1550,$A$1:$A1549,$A1550)+COUNTIFS($L$1:$L1549,"ET",$B$1:$B1549,"&lt;&gt;"&amp;$B1550,$A$1:$A1549,$A1550))),"")</f>
        <v/>
      </c>
      <c r="O1550" s="17"/>
      <c r="AC1550" s="14"/>
      <c r="AD1550" s="14"/>
      <c r="AE1550" s="18"/>
      <c r="AH1550" s="19">
        <f t="shared" si="98"/>
        <v>0</v>
      </c>
      <c r="AI1550" s="19">
        <f t="shared" si="99"/>
        <v>180</v>
      </c>
      <c r="AM1550" s="19">
        <f>IF(Abschlüsse[[#This Row],[Ergeb]]="ET","",SQRT(($AF1550-$AK1550)^2+($AG1550-$AL1550)^2))</f>
        <v>0</v>
      </c>
      <c r="AO1550" s="13"/>
      <c r="AP1550" s="13"/>
      <c r="AQ1550" s="19" t="str">
        <f t="shared" si="96"/>
        <v/>
      </c>
      <c r="AU1550" s="19" t="str">
        <f t="shared" si="97"/>
        <v/>
      </c>
    </row>
    <row r="1551" spans="3:47" ht="25.05" customHeight="1">
      <c r="C1551" s="17" t="str">
        <f>IF($A1551="","",IF(VLOOKUP($A1551,Spiele!$A$2:$D$16,3,FALSE)=$B1551,"H","G"))</f>
        <v/>
      </c>
      <c r="D1551" s="17" t="str">
        <f>IF($B1551="","",IF(VLOOKUP($A1551,Spiele!$A$2:$F$16,3,FALSE)=$B1551,VLOOKUP($A1551,Spiele!$A$2:$F$16,4,FALSE),VLOOKUP($A1551,Spiele!$A$2:$F$16,3,FALSE)))</f>
        <v/>
      </c>
      <c r="E1551" s="18">
        <f>IF(Abschlüsse[[#This Row],[Ergeb]]="ET",0,COUNTIFS($A$2:$A1551,$A1551,$B$2:$B1551,$B1551,$L$2:$L1551,"&lt;&gt;ET"))</f>
        <v>0</v>
      </c>
      <c r="F1551" s="11"/>
      <c r="G1551" s="12"/>
      <c r="H1551" s="18">
        <f>COUNTIFS('Rote Karten'!$A$2:$A$4,$A1551,'Rote Karten'!$D$2:$D$4,"&lt;&gt;"&amp;$B1551,'Rote Karten'!$B$2:$B$4,"&lt;"&amp;$F1551,'Rote Karten'!$C$2:$C$4,"&lt;="&amp;$G1551)-COUNTIFS('Rote Karten'!$A$2:$A$4,$A1551,'Rote Karten'!$D$2:$D$4,$B1551,'Rote Karten'!$B$2:$B$4,"&lt;"&amp;$F1551,'Rote Karten'!$C$2:$C$4,"&lt;="&amp;$G1551)</f>
        <v>0</v>
      </c>
      <c r="I1551" s="17" t="str">
        <f>IF(OR($L1551="Tor",$L1551="ET"),_xlfn.IFNA(IF(VLOOKUP($A1551,Spiele!$A$2:$C$16,3,FALSE)=$B1551,COUNTIFS($L$2:$L1551,"Tor",$B$2:$B1551,$B1551,$A$2:$A1551,$A1551)+COUNTIFS($L$2:$L1551,"ET",$B$2:$B1551,$B1551,$A$2:$A1551,$A1551)&amp;":"&amp;COUNTIFS($L$2:$L1551,"Tor",$B$2:$B1551,"&lt;&gt;"&amp;$B1551,$A$2:$A1551,$A1551)+COUNTIFS($L$2:$L1551,"ET",$B$2:$B1551,"&lt;&gt;"&amp;$B1551,$A$2:$A1551,$A1551),COUNTIFS($L$2:$L1551,"Tor",$B$2:$B1551,"&lt;&gt;"&amp;$B1551,$A$2:$A1551,$A1551)+COUNTIFS($L$2:$L1551,"ET",$B$2:$B1551,"&lt;&gt;"&amp;$B1551,$A$2:$A1551,$A1551)&amp;":"&amp;COUNTIFS($L$2:$L1551,"Tor",$B$2:$B1551,$B1551,$A$2:$A1551,$A1551)+COUNTIFS($L$2:$L1551,"ET",$B$2:$B1551,$B1551,$A$2:$A1551,$A1551)),""),"")</f>
        <v/>
      </c>
      <c r="J1551" s="18" t="str">
        <f>_xlfn.IFNA(IF(VLOOKUP($A1551,Spiele!$A$2:$D$16,3,FALSE)=$B1551,(COUNTIFS($L$1:$L1550,"Tor",$B$1:$B1550,$B1551,$A$1:$A1550,$A1551)+COUNTIFS($L$1:$L1550,"ET",$B$1:$B1550,$B1551,$A$1:$A1550,$A1551))-(COUNTIFS($L$1:$L1550,"Tor",$B$1:$B1550,"&lt;&gt;"&amp;$B1551,$A$1:$A1550,$A1551)+COUNTIFS($L$1:$L1550,"ET",$B$1:$B1550,"&lt;&gt;"&amp;$B1551,$A$1:$A1550,$A1551)),(COUNTIFS($L$1:$L1550,"Tor",$B$1:$B1550,$B1551,$A$1:$A1550,$A1551)+COUNTIFS($L$1:$L1550,"ET",$B$1:$B1550,$B1551,$A$1:$A1550,$A1551))-(COUNTIFS($L$1:$L1550,"Tor",$B$1:$B1550,"&lt;&gt;"&amp;$B1551,$A$1:$A1550,$A1551)+COUNTIFS($L$1:$L1550,"ET",$B$1:$B1550,"&lt;&gt;"&amp;$B1551,$A$1:$A1550,$A1551))),"")</f>
        <v/>
      </c>
      <c r="O1551" s="17"/>
      <c r="AC1551" s="14"/>
      <c r="AD1551" s="14"/>
      <c r="AE1551" s="18"/>
      <c r="AH1551" s="19">
        <f t="shared" si="98"/>
        <v>0</v>
      </c>
      <c r="AI1551" s="19">
        <f t="shared" si="99"/>
        <v>180</v>
      </c>
      <c r="AM1551" s="19">
        <f>IF(Abschlüsse[[#This Row],[Ergeb]]="ET","",SQRT(($AF1551-$AK1551)^2+($AG1551-$AL1551)^2))</f>
        <v>0</v>
      </c>
      <c r="AO1551" s="13"/>
      <c r="AP1551" s="13"/>
      <c r="AQ1551" s="19" t="str">
        <f t="shared" si="96"/>
        <v/>
      </c>
      <c r="AU1551" s="19" t="str">
        <f t="shared" si="97"/>
        <v/>
      </c>
    </row>
    <row r="1552" spans="3:47" ht="25.05" customHeight="1">
      <c r="C1552" s="17" t="str">
        <f>IF($A1552="","",IF(VLOOKUP($A1552,Spiele!$A$2:$D$16,3,FALSE)=$B1552,"H","G"))</f>
        <v/>
      </c>
      <c r="D1552" s="17" t="str">
        <f>IF($B1552="","",IF(VLOOKUP($A1552,Spiele!$A$2:$F$16,3,FALSE)=$B1552,VLOOKUP($A1552,Spiele!$A$2:$F$16,4,FALSE),VLOOKUP($A1552,Spiele!$A$2:$F$16,3,FALSE)))</f>
        <v/>
      </c>
      <c r="E1552" s="18">
        <f>IF(Abschlüsse[[#This Row],[Ergeb]]="ET",0,COUNTIFS($A$2:$A1552,$A1552,$B$2:$B1552,$B1552,$L$2:$L1552,"&lt;&gt;ET"))</f>
        <v>0</v>
      </c>
      <c r="F1552" s="11"/>
      <c r="G1552" s="12"/>
      <c r="H1552" s="18">
        <f>COUNTIFS('Rote Karten'!$A$2:$A$4,$A1552,'Rote Karten'!$D$2:$D$4,"&lt;&gt;"&amp;$B1552,'Rote Karten'!$B$2:$B$4,"&lt;"&amp;$F1552,'Rote Karten'!$C$2:$C$4,"&lt;="&amp;$G1552)-COUNTIFS('Rote Karten'!$A$2:$A$4,$A1552,'Rote Karten'!$D$2:$D$4,$B1552,'Rote Karten'!$B$2:$B$4,"&lt;"&amp;$F1552,'Rote Karten'!$C$2:$C$4,"&lt;="&amp;$G1552)</f>
        <v>0</v>
      </c>
      <c r="I1552" s="17" t="str">
        <f>IF(OR($L1552="Tor",$L1552="ET"),_xlfn.IFNA(IF(VLOOKUP($A1552,Spiele!$A$2:$C$16,3,FALSE)=$B1552,COUNTIFS($L$2:$L1552,"Tor",$B$2:$B1552,$B1552,$A$2:$A1552,$A1552)+COUNTIFS($L$2:$L1552,"ET",$B$2:$B1552,$B1552,$A$2:$A1552,$A1552)&amp;":"&amp;COUNTIFS($L$2:$L1552,"Tor",$B$2:$B1552,"&lt;&gt;"&amp;$B1552,$A$2:$A1552,$A1552)+COUNTIFS($L$2:$L1552,"ET",$B$2:$B1552,"&lt;&gt;"&amp;$B1552,$A$2:$A1552,$A1552),COUNTIFS($L$2:$L1552,"Tor",$B$2:$B1552,"&lt;&gt;"&amp;$B1552,$A$2:$A1552,$A1552)+COUNTIFS($L$2:$L1552,"ET",$B$2:$B1552,"&lt;&gt;"&amp;$B1552,$A$2:$A1552,$A1552)&amp;":"&amp;COUNTIFS($L$2:$L1552,"Tor",$B$2:$B1552,$B1552,$A$2:$A1552,$A1552)+COUNTIFS($L$2:$L1552,"ET",$B$2:$B1552,$B1552,$A$2:$A1552,$A1552)),""),"")</f>
        <v/>
      </c>
      <c r="J1552" s="18" t="str">
        <f>_xlfn.IFNA(IF(VLOOKUP($A1552,Spiele!$A$2:$D$16,3,FALSE)=$B1552,(COUNTIFS($L$1:$L1551,"Tor",$B$1:$B1551,$B1552,$A$1:$A1551,$A1552)+COUNTIFS($L$1:$L1551,"ET",$B$1:$B1551,$B1552,$A$1:$A1551,$A1552))-(COUNTIFS($L$1:$L1551,"Tor",$B$1:$B1551,"&lt;&gt;"&amp;$B1552,$A$1:$A1551,$A1552)+COUNTIFS($L$1:$L1551,"ET",$B$1:$B1551,"&lt;&gt;"&amp;$B1552,$A$1:$A1551,$A1552)),(COUNTIFS($L$1:$L1551,"Tor",$B$1:$B1551,$B1552,$A$1:$A1551,$A1552)+COUNTIFS($L$1:$L1551,"ET",$B$1:$B1551,$B1552,$A$1:$A1551,$A1552))-(COUNTIFS($L$1:$L1551,"Tor",$B$1:$B1551,"&lt;&gt;"&amp;$B1552,$A$1:$A1551,$A1552)+COUNTIFS($L$1:$L1551,"ET",$B$1:$B1551,"&lt;&gt;"&amp;$B1552,$A$1:$A1551,$A1552))),"")</f>
        <v/>
      </c>
      <c r="O1552" s="17"/>
      <c r="AC1552" s="14"/>
      <c r="AD1552" s="14"/>
      <c r="AE1552" s="18"/>
      <c r="AH1552" s="19">
        <f t="shared" si="98"/>
        <v>0</v>
      </c>
      <c r="AI1552" s="19">
        <f t="shared" si="99"/>
        <v>180</v>
      </c>
      <c r="AM1552" s="19">
        <f>IF(Abschlüsse[[#This Row],[Ergeb]]="ET","",SQRT(($AF1552-$AK1552)^2+($AG1552-$AL1552)^2))</f>
        <v>0</v>
      </c>
      <c r="AO1552" s="13"/>
      <c r="AP1552" s="13"/>
      <c r="AQ1552" s="19" t="str">
        <f t="shared" si="96"/>
        <v/>
      </c>
      <c r="AU1552" s="19" t="str">
        <f t="shared" si="97"/>
        <v/>
      </c>
    </row>
    <row r="1553" spans="3:47" ht="25.05" customHeight="1">
      <c r="C1553" s="17" t="str">
        <f>IF($A1553="","",IF(VLOOKUP($A1553,Spiele!$A$2:$D$16,3,FALSE)=$B1553,"H","G"))</f>
        <v/>
      </c>
      <c r="D1553" s="17" t="str">
        <f>IF($B1553="","",IF(VLOOKUP($A1553,Spiele!$A$2:$F$16,3,FALSE)=$B1553,VLOOKUP($A1553,Spiele!$A$2:$F$16,4,FALSE),VLOOKUP($A1553,Spiele!$A$2:$F$16,3,FALSE)))</f>
        <v/>
      </c>
      <c r="E1553" s="18">
        <f>IF(Abschlüsse[[#This Row],[Ergeb]]="ET",0,COUNTIFS($A$2:$A1553,$A1553,$B$2:$B1553,$B1553,$L$2:$L1553,"&lt;&gt;ET"))</f>
        <v>0</v>
      </c>
      <c r="F1553" s="11"/>
      <c r="G1553" s="12"/>
      <c r="H1553" s="18">
        <f>COUNTIFS('Rote Karten'!$A$2:$A$4,$A1553,'Rote Karten'!$D$2:$D$4,"&lt;&gt;"&amp;$B1553,'Rote Karten'!$B$2:$B$4,"&lt;"&amp;$F1553,'Rote Karten'!$C$2:$C$4,"&lt;="&amp;$G1553)-COUNTIFS('Rote Karten'!$A$2:$A$4,$A1553,'Rote Karten'!$D$2:$D$4,$B1553,'Rote Karten'!$B$2:$B$4,"&lt;"&amp;$F1553,'Rote Karten'!$C$2:$C$4,"&lt;="&amp;$G1553)</f>
        <v>0</v>
      </c>
      <c r="I1553" s="17" t="str">
        <f>IF(OR($L1553="Tor",$L1553="ET"),_xlfn.IFNA(IF(VLOOKUP($A1553,Spiele!$A$2:$C$16,3,FALSE)=$B1553,COUNTIFS($L$2:$L1553,"Tor",$B$2:$B1553,$B1553,$A$2:$A1553,$A1553)+COUNTIFS($L$2:$L1553,"ET",$B$2:$B1553,$B1553,$A$2:$A1553,$A1553)&amp;":"&amp;COUNTIFS($L$2:$L1553,"Tor",$B$2:$B1553,"&lt;&gt;"&amp;$B1553,$A$2:$A1553,$A1553)+COUNTIFS($L$2:$L1553,"ET",$B$2:$B1553,"&lt;&gt;"&amp;$B1553,$A$2:$A1553,$A1553),COUNTIFS($L$2:$L1553,"Tor",$B$2:$B1553,"&lt;&gt;"&amp;$B1553,$A$2:$A1553,$A1553)+COUNTIFS($L$2:$L1553,"ET",$B$2:$B1553,"&lt;&gt;"&amp;$B1553,$A$2:$A1553,$A1553)&amp;":"&amp;COUNTIFS($L$2:$L1553,"Tor",$B$2:$B1553,$B1553,$A$2:$A1553,$A1553)+COUNTIFS($L$2:$L1553,"ET",$B$2:$B1553,$B1553,$A$2:$A1553,$A1553)),""),"")</f>
        <v/>
      </c>
      <c r="J1553" s="18" t="str">
        <f>_xlfn.IFNA(IF(VLOOKUP($A1553,Spiele!$A$2:$D$16,3,FALSE)=$B1553,(COUNTIFS($L$1:$L1552,"Tor",$B$1:$B1552,$B1553,$A$1:$A1552,$A1553)+COUNTIFS($L$1:$L1552,"ET",$B$1:$B1552,$B1553,$A$1:$A1552,$A1553))-(COUNTIFS($L$1:$L1552,"Tor",$B$1:$B1552,"&lt;&gt;"&amp;$B1553,$A$1:$A1552,$A1553)+COUNTIFS($L$1:$L1552,"ET",$B$1:$B1552,"&lt;&gt;"&amp;$B1553,$A$1:$A1552,$A1553)),(COUNTIFS($L$1:$L1552,"Tor",$B$1:$B1552,$B1553,$A$1:$A1552,$A1553)+COUNTIFS($L$1:$L1552,"ET",$B$1:$B1552,$B1553,$A$1:$A1552,$A1553))-(COUNTIFS($L$1:$L1552,"Tor",$B$1:$B1552,"&lt;&gt;"&amp;$B1553,$A$1:$A1552,$A1553)+COUNTIFS($L$1:$L1552,"ET",$B$1:$B1552,"&lt;&gt;"&amp;$B1553,$A$1:$A1552,$A1553))),"")</f>
        <v/>
      </c>
      <c r="O1553" s="17"/>
      <c r="AC1553" s="14"/>
      <c r="AD1553" s="14"/>
      <c r="AE1553" s="18"/>
      <c r="AH1553" s="19">
        <f t="shared" si="98"/>
        <v>0</v>
      </c>
      <c r="AI1553" s="19">
        <f t="shared" si="99"/>
        <v>180</v>
      </c>
      <c r="AM1553" s="19">
        <f>IF(Abschlüsse[[#This Row],[Ergeb]]="ET","",SQRT(($AF1553-$AK1553)^2+($AG1553-$AL1553)^2))</f>
        <v>0</v>
      </c>
      <c r="AO1553" s="13"/>
      <c r="AP1553" s="13"/>
      <c r="AQ1553" s="19" t="str">
        <f t="shared" si="96"/>
        <v/>
      </c>
      <c r="AU1553" s="19" t="str">
        <f t="shared" si="97"/>
        <v/>
      </c>
    </row>
    <row r="1554" spans="3:47" ht="25.05" customHeight="1">
      <c r="C1554" s="17" t="str">
        <f>IF($A1554="","",IF(VLOOKUP($A1554,Spiele!$A$2:$D$16,3,FALSE)=$B1554,"H","G"))</f>
        <v/>
      </c>
      <c r="D1554" s="17" t="str">
        <f>IF($B1554="","",IF(VLOOKUP($A1554,Spiele!$A$2:$F$16,3,FALSE)=$B1554,VLOOKUP($A1554,Spiele!$A$2:$F$16,4,FALSE),VLOOKUP($A1554,Spiele!$A$2:$F$16,3,FALSE)))</f>
        <v/>
      </c>
      <c r="E1554" s="18">
        <f>IF(Abschlüsse[[#This Row],[Ergeb]]="ET",0,COUNTIFS($A$2:$A1554,$A1554,$B$2:$B1554,$B1554,$L$2:$L1554,"&lt;&gt;ET"))</f>
        <v>0</v>
      </c>
      <c r="F1554" s="11"/>
      <c r="G1554" s="12"/>
      <c r="H1554" s="18">
        <f>COUNTIFS('Rote Karten'!$A$2:$A$4,$A1554,'Rote Karten'!$D$2:$D$4,"&lt;&gt;"&amp;$B1554,'Rote Karten'!$B$2:$B$4,"&lt;"&amp;$F1554,'Rote Karten'!$C$2:$C$4,"&lt;="&amp;$G1554)-COUNTIFS('Rote Karten'!$A$2:$A$4,$A1554,'Rote Karten'!$D$2:$D$4,$B1554,'Rote Karten'!$B$2:$B$4,"&lt;"&amp;$F1554,'Rote Karten'!$C$2:$C$4,"&lt;="&amp;$G1554)</f>
        <v>0</v>
      </c>
      <c r="I1554" s="17" t="str">
        <f>IF(OR($L1554="Tor",$L1554="ET"),_xlfn.IFNA(IF(VLOOKUP($A1554,Spiele!$A$2:$C$16,3,FALSE)=$B1554,COUNTIFS($L$2:$L1554,"Tor",$B$2:$B1554,$B1554,$A$2:$A1554,$A1554)+COUNTIFS($L$2:$L1554,"ET",$B$2:$B1554,$B1554,$A$2:$A1554,$A1554)&amp;":"&amp;COUNTIFS($L$2:$L1554,"Tor",$B$2:$B1554,"&lt;&gt;"&amp;$B1554,$A$2:$A1554,$A1554)+COUNTIFS($L$2:$L1554,"ET",$B$2:$B1554,"&lt;&gt;"&amp;$B1554,$A$2:$A1554,$A1554),COUNTIFS($L$2:$L1554,"Tor",$B$2:$B1554,"&lt;&gt;"&amp;$B1554,$A$2:$A1554,$A1554)+COUNTIFS($L$2:$L1554,"ET",$B$2:$B1554,"&lt;&gt;"&amp;$B1554,$A$2:$A1554,$A1554)&amp;":"&amp;COUNTIFS($L$2:$L1554,"Tor",$B$2:$B1554,$B1554,$A$2:$A1554,$A1554)+COUNTIFS($L$2:$L1554,"ET",$B$2:$B1554,$B1554,$A$2:$A1554,$A1554)),""),"")</f>
        <v/>
      </c>
      <c r="J1554" s="18" t="str">
        <f>_xlfn.IFNA(IF(VLOOKUP($A1554,Spiele!$A$2:$D$16,3,FALSE)=$B1554,(COUNTIFS($L$1:$L1553,"Tor",$B$1:$B1553,$B1554,$A$1:$A1553,$A1554)+COUNTIFS($L$1:$L1553,"ET",$B$1:$B1553,$B1554,$A$1:$A1553,$A1554))-(COUNTIFS($L$1:$L1553,"Tor",$B$1:$B1553,"&lt;&gt;"&amp;$B1554,$A$1:$A1553,$A1554)+COUNTIFS($L$1:$L1553,"ET",$B$1:$B1553,"&lt;&gt;"&amp;$B1554,$A$1:$A1553,$A1554)),(COUNTIFS($L$1:$L1553,"Tor",$B$1:$B1553,$B1554,$A$1:$A1553,$A1554)+COUNTIFS($L$1:$L1553,"ET",$B$1:$B1553,$B1554,$A$1:$A1553,$A1554))-(COUNTIFS($L$1:$L1553,"Tor",$B$1:$B1553,"&lt;&gt;"&amp;$B1554,$A$1:$A1553,$A1554)+COUNTIFS($L$1:$L1553,"ET",$B$1:$B1553,"&lt;&gt;"&amp;$B1554,$A$1:$A1553,$A1554))),"")</f>
        <v/>
      </c>
      <c r="O1554" s="17"/>
      <c r="AC1554" s="14"/>
      <c r="AD1554" s="14"/>
      <c r="AE1554" s="18"/>
      <c r="AH1554" s="19">
        <f t="shared" si="98"/>
        <v>0</v>
      </c>
      <c r="AI1554" s="19">
        <f t="shared" si="99"/>
        <v>180</v>
      </c>
      <c r="AM1554" s="19">
        <f>IF(Abschlüsse[[#This Row],[Ergeb]]="ET","",SQRT(($AF1554-$AK1554)^2+($AG1554-$AL1554)^2))</f>
        <v>0</v>
      </c>
      <c r="AO1554" s="13"/>
      <c r="AP1554" s="13"/>
      <c r="AQ1554" s="19" t="str">
        <f t="shared" si="96"/>
        <v/>
      </c>
      <c r="AU1554" s="19" t="str">
        <f t="shared" si="97"/>
        <v/>
      </c>
    </row>
    <row r="1555" spans="3:47" ht="25.05" customHeight="1">
      <c r="C1555" s="17" t="str">
        <f>IF($A1555="","",IF(VLOOKUP($A1555,Spiele!$A$2:$D$16,3,FALSE)=$B1555,"H","G"))</f>
        <v/>
      </c>
      <c r="D1555" s="17" t="str">
        <f>IF($B1555="","",IF(VLOOKUP($A1555,Spiele!$A$2:$F$16,3,FALSE)=$B1555,VLOOKUP($A1555,Spiele!$A$2:$F$16,4,FALSE),VLOOKUP($A1555,Spiele!$A$2:$F$16,3,FALSE)))</f>
        <v/>
      </c>
      <c r="E1555" s="18">
        <f>IF(Abschlüsse[[#This Row],[Ergeb]]="ET",0,COUNTIFS($A$2:$A1555,$A1555,$B$2:$B1555,$B1555,$L$2:$L1555,"&lt;&gt;ET"))</f>
        <v>0</v>
      </c>
      <c r="F1555" s="11"/>
      <c r="G1555" s="12"/>
      <c r="H1555" s="18">
        <f>COUNTIFS('Rote Karten'!$A$2:$A$4,$A1555,'Rote Karten'!$D$2:$D$4,"&lt;&gt;"&amp;$B1555,'Rote Karten'!$B$2:$B$4,"&lt;"&amp;$F1555,'Rote Karten'!$C$2:$C$4,"&lt;="&amp;$G1555)-COUNTIFS('Rote Karten'!$A$2:$A$4,$A1555,'Rote Karten'!$D$2:$D$4,$B1555,'Rote Karten'!$B$2:$B$4,"&lt;"&amp;$F1555,'Rote Karten'!$C$2:$C$4,"&lt;="&amp;$G1555)</f>
        <v>0</v>
      </c>
      <c r="I1555" s="17" t="str">
        <f>IF(OR($L1555="Tor",$L1555="ET"),_xlfn.IFNA(IF(VLOOKUP($A1555,Spiele!$A$2:$C$16,3,FALSE)=$B1555,COUNTIFS($L$2:$L1555,"Tor",$B$2:$B1555,$B1555,$A$2:$A1555,$A1555)+COUNTIFS($L$2:$L1555,"ET",$B$2:$B1555,$B1555,$A$2:$A1555,$A1555)&amp;":"&amp;COUNTIFS($L$2:$L1555,"Tor",$B$2:$B1555,"&lt;&gt;"&amp;$B1555,$A$2:$A1555,$A1555)+COUNTIFS($L$2:$L1555,"ET",$B$2:$B1555,"&lt;&gt;"&amp;$B1555,$A$2:$A1555,$A1555),COUNTIFS($L$2:$L1555,"Tor",$B$2:$B1555,"&lt;&gt;"&amp;$B1555,$A$2:$A1555,$A1555)+COUNTIFS($L$2:$L1555,"ET",$B$2:$B1555,"&lt;&gt;"&amp;$B1555,$A$2:$A1555,$A1555)&amp;":"&amp;COUNTIFS($L$2:$L1555,"Tor",$B$2:$B1555,$B1555,$A$2:$A1555,$A1555)+COUNTIFS($L$2:$L1555,"ET",$B$2:$B1555,$B1555,$A$2:$A1555,$A1555)),""),"")</f>
        <v/>
      </c>
      <c r="J1555" s="18" t="str">
        <f>_xlfn.IFNA(IF(VLOOKUP($A1555,Spiele!$A$2:$D$16,3,FALSE)=$B1555,(COUNTIFS($L$1:$L1554,"Tor",$B$1:$B1554,$B1555,$A$1:$A1554,$A1555)+COUNTIFS($L$1:$L1554,"ET",$B$1:$B1554,$B1555,$A$1:$A1554,$A1555))-(COUNTIFS($L$1:$L1554,"Tor",$B$1:$B1554,"&lt;&gt;"&amp;$B1555,$A$1:$A1554,$A1555)+COUNTIFS($L$1:$L1554,"ET",$B$1:$B1554,"&lt;&gt;"&amp;$B1555,$A$1:$A1554,$A1555)),(COUNTIFS($L$1:$L1554,"Tor",$B$1:$B1554,$B1555,$A$1:$A1554,$A1555)+COUNTIFS($L$1:$L1554,"ET",$B$1:$B1554,$B1555,$A$1:$A1554,$A1555))-(COUNTIFS($L$1:$L1554,"Tor",$B$1:$B1554,"&lt;&gt;"&amp;$B1555,$A$1:$A1554,$A1555)+COUNTIFS($L$1:$L1554,"ET",$B$1:$B1554,"&lt;&gt;"&amp;$B1555,$A$1:$A1554,$A1555))),"")</f>
        <v/>
      </c>
      <c r="O1555" s="17"/>
      <c r="AC1555" s="14"/>
      <c r="AD1555" s="14"/>
      <c r="AE1555" s="18"/>
      <c r="AH1555" s="19">
        <f t="shared" si="98"/>
        <v>0</v>
      </c>
      <c r="AI1555" s="19">
        <f t="shared" si="99"/>
        <v>180</v>
      </c>
      <c r="AM1555" s="19">
        <f>IF(Abschlüsse[[#This Row],[Ergeb]]="ET","",SQRT(($AF1555-$AK1555)^2+($AG1555-$AL1555)^2))</f>
        <v>0</v>
      </c>
      <c r="AO1555" s="13"/>
      <c r="AP1555" s="13"/>
      <c r="AQ1555" s="19" t="str">
        <f t="shared" si="96"/>
        <v/>
      </c>
      <c r="AU1555" s="19" t="str">
        <f t="shared" si="97"/>
        <v/>
      </c>
    </row>
    <row r="1556" spans="3:47" ht="25.05" customHeight="1">
      <c r="C1556" s="17" t="str">
        <f>IF($A1556="","",IF(VLOOKUP($A1556,Spiele!$A$2:$D$16,3,FALSE)=$B1556,"H","G"))</f>
        <v/>
      </c>
      <c r="D1556" s="17" t="str">
        <f>IF($B1556="","",IF(VLOOKUP($A1556,Spiele!$A$2:$F$16,3,FALSE)=$B1556,VLOOKUP($A1556,Spiele!$A$2:$F$16,4,FALSE),VLOOKUP($A1556,Spiele!$A$2:$F$16,3,FALSE)))</f>
        <v/>
      </c>
      <c r="E1556" s="18">
        <f>IF(Abschlüsse[[#This Row],[Ergeb]]="ET",0,COUNTIFS($A$2:$A1556,$A1556,$B$2:$B1556,$B1556,$L$2:$L1556,"&lt;&gt;ET"))</f>
        <v>0</v>
      </c>
      <c r="F1556" s="11"/>
      <c r="G1556" s="12"/>
      <c r="H1556" s="18">
        <f>COUNTIFS('Rote Karten'!$A$2:$A$4,$A1556,'Rote Karten'!$D$2:$D$4,"&lt;&gt;"&amp;$B1556,'Rote Karten'!$B$2:$B$4,"&lt;"&amp;$F1556,'Rote Karten'!$C$2:$C$4,"&lt;="&amp;$G1556)-COUNTIFS('Rote Karten'!$A$2:$A$4,$A1556,'Rote Karten'!$D$2:$D$4,$B1556,'Rote Karten'!$B$2:$B$4,"&lt;"&amp;$F1556,'Rote Karten'!$C$2:$C$4,"&lt;="&amp;$G1556)</f>
        <v>0</v>
      </c>
      <c r="I1556" s="17" t="str">
        <f>IF(OR($L1556="Tor",$L1556="ET"),_xlfn.IFNA(IF(VLOOKUP($A1556,Spiele!$A$2:$C$16,3,FALSE)=$B1556,COUNTIFS($L$2:$L1556,"Tor",$B$2:$B1556,$B1556,$A$2:$A1556,$A1556)+COUNTIFS($L$2:$L1556,"ET",$B$2:$B1556,$B1556,$A$2:$A1556,$A1556)&amp;":"&amp;COUNTIFS($L$2:$L1556,"Tor",$B$2:$B1556,"&lt;&gt;"&amp;$B1556,$A$2:$A1556,$A1556)+COUNTIFS($L$2:$L1556,"ET",$B$2:$B1556,"&lt;&gt;"&amp;$B1556,$A$2:$A1556,$A1556),COUNTIFS($L$2:$L1556,"Tor",$B$2:$B1556,"&lt;&gt;"&amp;$B1556,$A$2:$A1556,$A1556)+COUNTIFS($L$2:$L1556,"ET",$B$2:$B1556,"&lt;&gt;"&amp;$B1556,$A$2:$A1556,$A1556)&amp;":"&amp;COUNTIFS($L$2:$L1556,"Tor",$B$2:$B1556,$B1556,$A$2:$A1556,$A1556)+COUNTIFS($L$2:$L1556,"ET",$B$2:$B1556,$B1556,$A$2:$A1556,$A1556)),""),"")</f>
        <v/>
      </c>
      <c r="J1556" s="18" t="str">
        <f>_xlfn.IFNA(IF(VLOOKUP($A1556,Spiele!$A$2:$D$16,3,FALSE)=$B1556,(COUNTIFS($L$1:$L1555,"Tor",$B$1:$B1555,$B1556,$A$1:$A1555,$A1556)+COUNTIFS($L$1:$L1555,"ET",$B$1:$B1555,$B1556,$A$1:$A1555,$A1556))-(COUNTIFS($L$1:$L1555,"Tor",$B$1:$B1555,"&lt;&gt;"&amp;$B1556,$A$1:$A1555,$A1556)+COUNTIFS($L$1:$L1555,"ET",$B$1:$B1555,"&lt;&gt;"&amp;$B1556,$A$1:$A1555,$A1556)),(COUNTIFS($L$1:$L1555,"Tor",$B$1:$B1555,$B1556,$A$1:$A1555,$A1556)+COUNTIFS($L$1:$L1555,"ET",$B$1:$B1555,$B1556,$A$1:$A1555,$A1556))-(COUNTIFS($L$1:$L1555,"Tor",$B$1:$B1555,"&lt;&gt;"&amp;$B1556,$A$1:$A1555,$A1556)+COUNTIFS($L$1:$L1555,"ET",$B$1:$B1555,"&lt;&gt;"&amp;$B1556,$A$1:$A1555,$A1556))),"")</f>
        <v/>
      </c>
      <c r="O1556" s="17"/>
      <c r="AC1556" s="14"/>
      <c r="AD1556" s="14"/>
      <c r="AE1556" s="18"/>
      <c r="AH1556" s="19">
        <f t="shared" si="98"/>
        <v>0</v>
      </c>
      <c r="AI1556" s="19">
        <f t="shared" si="99"/>
        <v>180</v>
      </c>
      <c r="AM1556" s="19">
        <f>IF(Abschlüsse[[#This Row],[Ergeb]]="ET","",SQRT(($AF1556-$AK1556)^2+($AG1556-$AL1556)^2))</f>
        <v>0</v>
      </c>
      <c r="AO1556" s="13"/>
      <c r="AP1556" s="13"/>
      <c r="AQ1556" s="19" t="str">
        <f t="shared" si="96"/>
        <v/>
      </c>
      <c r="AU1556" s="19" t="str">
        <f t="shared" si="97"/>
        <v/>
      </c>
    </row>
    <row r="1557" spans="3:47" ht="25.05" customHeight="1">
      <c r="C1557" s="17" t="str">
        <f>IF($A1557="","",IF(VLOOKUP($A1557,Spiele!$A$2:$D$16,3,FALSE)=$B1557,"H","G"))</f>
        <v/>
      </c>
      <c r="D1557" s="17" t="str">
        <f>IF($B1557="","",IF(VLOOKUP($A1557,Spiele!$A$2:$F$16,3,FALSE)=$B1557,VLOOKUP($A1557,Spiele!$A$2:$F$16,4,FALSE),VLOOKUP($A1557,Spiele!$A$2:$F$16,3,FALSE)))</f>
        <v/>
      </c>
      <c r="E1557" s="18">
        <f>IF(Abschlüsse[[#This Row],[Ergeb]]="ET",0,COUNTIFS($A$2:$A1557,$A1557,$B$2:$B1557,$B1557,$L$2:$L1557,"&lt;&gt;ET"))</f>
        <v>0</v>
      </c>
      <c r="F1557" s="11"/>
      <c r="G1557" s="12"/>
      <c r="H1557" s="18">
        <f>COUNTIFS('Rote Karten'!$A$2:$A$4,$A1557,'Rote Karten'!$D$2:$D$4,"&lt;&gt;"&amp;$B1557,'Rote Karten'!$B$2:$B$4,"&lt;"&amp;$F1557,'Rote Karten'!$C$2:$C$4,"&lt;="&amp;$G1557)-COUNTIFS('Rote Karten'!$A$2:$A$4,$A1557,'Rote Karten'!$D$2:$D$4,$B1557,'Rote Karten'!$B$2:$B$4,"&lt;"&amp;$F1557,'Rote Karten'!$C$2:$C$4,"&lt;="&amp;$G1557)</f>
        <v>0</v>
      </c>
      <c r="I1557" s="17" t="str">
        <f>IF(OR($L1557="Tor",$L1557="ET"),_xlfn.IFNA(IF(VLOOKUP($A1557,Spiele!$A$2:$C$16,3,FALSE)=$B1557,COUNTIFS($L$2:$L1557,"Tor",$B$2:$B1557,$B1557,$A$2:$A1557,$A1557)+COUNTIFS($L$2:$L1557,"ET",$B$2:$B1557,$B1557,$A$2:$A1557,$A1557)&amp;":"&amp;COUNTIFS($L$2:$L1557,"Tor",$B$2:$B1557,"&lt;&gt;"&amp;$B1557,$A$2:$A1557,$A1557)+COUNTIFS($L$2:$L1557,"ET",$B$2:$B1557,"&lt;&gt;"&amp;$B1557,$A$2:$A1557,$A1557),COUNTIFS($L$2:$L1557,"Tor",$B$2:$B1557,"&lt;&gt;"&amp;$B1557,$A$2:$A1557,$A1557)+COUNTIFS($L$2:$L1557,"ET",$B$2:$B1557,"&lt;&gt;"&amp;$B1557,$A$2:$A1557,$A1557)&amp;":"&amp;COUNTIFS($L$2:$L1557,"Tor",$B$2:$B1557,$B1557,$A$2:$A1557,$A1557)+COUNTIFS($L$2:$L1557,"ET",$B$2:$B1557,$B1557,$A$2:$A1557,$A1557)),""),"")</f>
        <v/>
      </c>
      <c r="J1557" s="18" t="str">
        <f>_xlfn.IFNA(IF(VLOOKUP($A1557,Spiele!$A$2:$D$16,3,FALSE)=$B1557,(COUNTIFS($L$1:$L1556,"Tor",$B$1:$B1556,$B1557,$A$1:$A1556,$A1557)+COUNTIFS($L$1:$L1556,"ET",$B$1:$B1556,$B1557,$A$1:$A1556,$A1557))-(COUNTIFS($L$1:$L1556,"Tor",$B$1:$B1556,"&lt;&gt;"&amp;$B1557,$A$1:$A1556,$A1557)+COUNTIFS($L$1:$L1556,"ET",$B$1:$B1556,"&lt;&gt;"&amp;$B1557,$A$1:$A1556,$A1557)),(COUNTIFS($L$1:$L1556,"Tor",$B$1:$B1556,$B1557,$A$1:$A1556,$A1557)+COUNTIFS($L$1:$L1556,"ET",$B$1:$B1556,$B1557,$A$1:$A1556,$A1557))-(COUNTIFS($L$1:$L1556,"Tor",$B$1:$B1556,"&lt;&gt;"&amp;$B1557,$A$1:$A1556,$A1557)+COUNTIFS($L$1:$L1556,"ET",$B$1:$B1556,"&lt;&gt;"&amp;$B1557,$A$1:$A1556,$A1557))),"")</f>
        <v/>
      </c>
      <c r="O1557" s="17"/>
      <c r="AC1557" s="14"/>
      <c r="AD1557" s="14"/>
      <c r="AE1557" s="18"/>
      <c r="AH1557" s="19">
        <f t="shared" si="98"/>
        <v>0</v>
      </c>
      <c r="AI1557" s="19">
        <f t="shared" si="99"/>
        <v>180</v>
      </c>
      <c r="AM1557" s="19">
        <f>IF(Abschlüsse[[#This Row],[Ergeb]]="ET","",SQRT(($AF1557-$AK1557)^2+($AG1557-$AL1557)^2))</f>
        <v>0</v>
      </c>
      <c r="AO1557" s="13"/>
      <c r="AP1557" s="13"/>
      <c r="AQ1557" s="19" t="str">
        <f t="shared" si="96"/>
        <v/>
      </c>
      <c r="AU1557" s="19" t="str">
        <f t="shared" si="97"/>
        <v/>
      </c>
    </row>
    <row r="1558" spans="3:47" ht="25.05" customHeight="1">
      <c r="C1558" s="17" t="str">
        <f>IF($A1558="","",IF(VLOOKUP($A1558,Spiele!$A$2:$D$16,3,FALSE)=$B1558,"H","G"))</f>
        <v/>
      </c>
      <c r="D1558" s="17" t="str">
        <f>IF($B1558="","",IF(VLOOKUP($A1558,Spiele!$A$2:$F$16,3,FALSE)=$B1558,VLOOKUP($A1558,Spiele!$A$2:$F$16,4,FALSE),VLOOKUP($A1558,Spiele!$A$2:$F$16,3,FALSE)))</f>
        <v/>
      </c>
      <c r="E1558" s="18">
        <f>IF(Abschlüsse[[#This Row],[Ergeb]]="ET",0,COUNTIFS($A$2:$A1558,$A1558,$B$2:$B1558,$B1558,$L$2:$L1558,"&lt;&gt;ET"))</f>
        <v>0</v>
      </c>
      <c r="F1558" s="11"/>
      <c r="G1558" s="12"/>
      <c r="H1558" s="18">
        <f>COUNTIFS('Rote Karten'!$A$2:$A$4,$A1558,'Rote Karten'!$D$2:$D$4,"&lt;&gt;"&amp;$B1558,'Rote Karten'!$B$2:$B$4,"&lt;"&amp;$F1558,'Rote Karten'!$C$2:$C$4,"&lt;="&amp;$G1558)-COUNTIFS('Rote Karten'!$A$2:$A$4,$A1558,'Rote Karten'!$D$2:$D$4,$B1558,'Rote Karten'!$B$2:$B$4,"&lt;"&amp;$F1558,'Rote Karten'!$C$2:$C$4,"&lt;="&amp;$G1558)</f>
        <v>0</v>
      </c>
      <c r="I1558" s="17" t="str">
        <f>IF(OR($L1558="Tor",$L1558="ET"),_xlfn.IFNA(IF(VLOOKUP($A1558,Spiele!$A$2:$C$16,3,FALSE)=$B1558,COUNTIFS($L$2:$L1558,"Tor",$B$2:$B1558,$B1558,$A$2:$A1558,$A1558)+COUNTIFS($L$2:$L1558,"ET",$B$2:$B1558,$B1558,$A$2:$A1558,$A1558)&amp;":"&amp;COUNTIFS($L$2:$L1558,"Tor",$B$2:$B1558,"&lt;&gt;"&amp;$B1558,$A$2:$A1558,$A1558)+COUNTIFS($L$2:$L1558,"ET",$B$2:$B1558,"&lt;&gt;"&amp;$B1558,$A$2:$A1558,$A1558),COUNTIFS($L$2:$L1558,"Tor",$B$2:$B1558,"&lt;&gt;"&amp;$B1558,$A$2:$A1558,$A1558)+COUNTIFS($L$2:$L1558,"ET",$B$2:$B1558,"&lt;&gt;"&amp;$B1558,$A$2:$A1558,$A1558)&amp;":"&amp;COUNTIFS($L$2:$L1558,"Tor",$B$2:$B1558,$B1558,$A$2:$A1558,$A1558)+COUNTIFS($L$2:$L1558,"ET",$B$2:$B1558,$B1558,$A$2:$A1558,$A1558)),""),"")</f>
        <v/>
      </c>
      <c r="J1558" s="18" t="str">
        <f>_xlfn.IFNA(IF(VLOOKUP($A1558,Spiele!$A$2:$D$16,3,FALSE)=$B1558,(COUNTIFS($L$1:$L1557,"Tor",$B$1:$B1557,$B1558,$A$1:$A1557,$A1558)+COUNTIFS($L$1:$L1557,"ET",$B$1:$B1557,$B1558,$A$1:$A1557,$A1558))-(COUNTIFS($L$1:$L1557,"Tor",$B$1:$B1557,"&lt;&gt;"&amp;$B1558,$A$1:$A1557,$A1558)+COUNTIFS($L$1:$L1557,"ET",$B$1:$B1557,"&lt;&gt;"&amp;$B1558,$A$1:$A1557,$A1558)),(COUNTIFS($L$1:$L1557,"Tor",$B$1:$B1557,$B1558,$A$1:$A1557,$A1558)+COUNTIFS($L$1:$L1557,"ET",$B$1:$B1557,$B1558,$A$1:$A1557,$A1558))-(COUNTIFS($L$1:$L1557,"Tor",$B$1:$B1557,"&lt;&gt;"&amp;$B1558,$A$1:$A1557,$A1558)+COUNTIFS($L$1:$L1557,"ET",$B$1:$B1557,"&lt;&gt;"&amp;$B1558,$A$1:$A1557,$A1558))),"")</f>
        <v/>
      </c>
      <c r="O1558" s="17"/>
      <c r="AC1558" s="14"/>
      <c r="AD1558" s="14"/>
      <c r="AE1558" s="18"/>
      <c r="AH1558" s="19">
        <f t="shared" si="98"/>
        <v>0</v>
      </c>
      <c r="AI1558" s="19">
        <f t="shared" si="99"/>
        <v>180</v>
      </c>
      <c r="AM1558" s="19">
        <f>IF(Abschlüsse[[#This Row],[Ergeb]]="ET","",SQRT(($AF1558-$AK1558)^2+($AG1558-$AL1558)^2))</f>
        <v>0</v>
      </c>
      <c r="AO1558" s="13"/>
      <c r="AP1558" s="13"/>
      <c r="AQ1558" s="19" t="str">
        <f t="shared" si="96"/>
        <v/>
      </c>
      <c r="AU1558" s="19" t="str">
        <f t="shared" si="97"/>
        <v/>
      </c>
    </row>
    <row r="1559" spans="3:47" ht="25.05" customHeight="1">
      <c r="C1559" s="17" t="str">
        <f>IF($A1559="","",IF(VLOOKUP($A1559,Spiele!$A$2:$D$16,3,FALSE)=$B1559,"H","G"))</f>
        <v/>
      </c>
      <c r="D1559" s="17" t="str">
        <f>IF($B1559="","",IF(VLOOKUP($A1559,Spiele!$A$2:$F$16,3,FALSE)=$B1559,VLOOKUP($A1559,Spiele!$A$2:$F$16,4,FALSE),VLOOKUP($A1559,Spiele!$A$2:$F$16,3,FALSE)))</f>
        <v/>
      </c>
      <c r="E1559" s="18">
        <f>IF(Abschlüsse[[#This Row],[Ergeb]]="ET",0,COUNTIFS($A$2:$A1559,$A1559,$B$2:$B1559,$B1559,$L$2:$L1559,"&lt;&gt;ET"))</f>
        <v>0</v>
      </c>
      <c r="F1559" s="11"/>
      <c r="G1559" s="12"/>
      <c r="H1559" s="18">
        <f>COUNTIFS('Rote Karten'!$A$2:$A$4,$A1559,'Rote Karten'!$D$2:$D$4,"&lt;&gt;"&amp;$B1559,'Rote Karten'!$B$2:$B$4,"&lt;"&amp;$F1559,'Rote Karten'!$C$2:$C$4,"&lt;="&amp;$G1559)-COUNTIFS('Rote Karten'!$A$2:$A$4,$A1559,'Rote Karten'!$D$2:$D$4,$B1559,'Rote Karten'!$B$2:$B$4,"&lt;"&amp;$F1559,'Rote Karten'!$C$2:$C$4,"&lt;="&amp;$G1559)</f>
        <v>0</v>
      </c>
      <c r="I1559" s="17" t="str">
        <f>IF(OR($L1559="Tor",$L1559="ET"),_xlfn.IFNA(IF(VLOOKUP($A1559,Spiele!$A$2:$C$16,3,FALSE)=$B1559,COUNTIFS($L$2:$L1559,"Tor",$B$2:$B1559,$B1559,$A$2:$A1559,$A1559)+COUNTIFS($L$2:$L1559,"ET",$B$2:$B1559,$B1559,$A$2:$A1559,$A1559)&amp;":"&amp;COUNTIFS($L$2:$L1559,"Tor",$B$2:$B1559,"&lt;&gt;"&amp;$B1559,$A$2:$A1559,$A1559)+COUNTIFS($L$2:$L1559,"ET",$B$2:$B1559,"&lt;&gt;"&amp;$B1559,$A$2:$A1559,$A1559),COUNTIFS($L$2:$L1559,"Tor",$B$2:$B1559,"&lt;&gt;"&amp;$B1559,$A$2:$A1559,$A1559)+COUNTIFS($L$2:$L1559,"ET",$B$2:$B1559,"&lt;&gt;"&amp;$B1559,$A$2:$A1559,$A1559)&amp;":"&amp;COUNTIFS($L$2:$L1559,"Tor",$B$2:$B1559,$B1559,$A$2:$A1559,$A1559)+COUNTIFS($L$2:$L1559,"ET",$B$2:$B1559,$B1559,$A$2:$A1559,$A1559)),""),"")</f>
        <v/>
      </c>
      <c r="J1559" s="18" t="str">
        <f>_xlfn.IFNA(IF(VLOOKUP($A1559,Spiele!$A$2:$D$16,3,FALSE)=$B1559,(COUNTIFS($L$1:$L1558,"Tor",$B$1:$B1558,$B1559,$A$1:$A1558,$A1559)+COUNTIFS($L$1:$L1558,"ET",$B$1:$B1558,$B1559,$A$1:$A1558,$A1559))-(COUNTIFS($L$1:$L1558,"Tor",$B$1:$B1558,"&lt;&gt;"&amp;$B1559,$A$1:$A1558,$A1559)+COUNTIFS($L$1:$L1558,"ET",$B$1:$B1558,"&lt;&gt;"&amp;$B1559,$A$1:$A1558,$A1559)),(COUNTIFS($L$1:$L1558,"Tor",$B$1:$B1558,$B1559,$A$1:$A1558,$A1559)+COUNTIFS($L$1:$L1558,"ET",$B$1:$B1558,$B1559,$A$1:$A1558,$A1559))-(COUNTIFS($L$1:$L1558,"Tor",$B$1:$B1558,"&lt;&gt;"&amp;$B1559,$A$1:$A1558,$A1559)+COUNTIFS($L$1:$L1558,"ET",$B$1:$B1558,"&lt;&gt;"&amp;$B1559,$A$1:$A1558,$A1559))),"")</f>
        <v/>
      </c>
      <c r="O1559" s="17"/>
      <c r="AC1559" s="14"/>
      <c r="AD1559" s="14"/>
      <c r="AE1559" s="18"/>
      <c r="AH1559" s="19">
        <f t="shared" si="98"/>
        <v>0</v>
      </c>
      <c r="AI1559" s="19">
        <f t="shared" si="99"/>
        <v>180</v>
      </c>
      <c r="AM1559" s="19">
        <f>IF(Abschlüsse[[#This Row],[Ergeb]]="ET","",SQRT(($AF1559-$AK1559)^2+($AG1559-$AL1559)^2))</f>
        <v>0</v>
      </c>
      <c r="AO1559" s="13"/>
      <c r="AP1559" s="13"/>
      <c r="AQ1559" s="19" t="str">
        <f t="shared" si="96"/>
        <v/>
      </c>
      <c r="AU1559" s="19" t="str">
        <f t="shared" si="97"/>
        <v/>
      </c>
    </row>
    <row r="1560" spans="3:47" ht="25.05" customHeight="1">
      <c r="C1560" s="17" t="str">
        <f>IF($A1560="","",IF(VLOOKUP($A1560,Spiele!$A$2:$D$16,3,FALSE)=$B1560,"H","G"))</f>
        <v/>
      </c>
      <c r="D1560" s="17" t="str">
        <f>IF($B1560="","",IF(VLOOKUP($A1560,Spiele!$A$2:$F$16,3,FALSE)=$B1560,VLOOKUP($A1560,Spiele!$A$2:$F$16,4,FALSE),VLOOKUP($A1560,Spiele!$A$2:$F$16,3,FALSE)))</f>
        <v/>
      </c>
      <c r="E1560" s="18">
        <f>IF(Abschlüsse[[#This Row],[Ergeb]]="ET",0,COUNTIFS($A$2:$A1560,$A1560,$B$2:$B1560,$B1560,$L$2:$L1560,"&lt;&gt;ET"))</f>
        <v>0</v>
      </c>
      <c r="F1560" s="11"/>
      <c r="G1560" s="12"/>
      <c r="H1560" s="18">
        <f>COUNTIFS('Rote Karten'!$A$2:$A$4,$A1560,'Rote Karten'!$D$2:$D$4,"&lt;&gt;"&amp;$B1560,'Rote Karten'!$B$2:$B$4,"&lt;"&amp;$F1560,'Rote Karten'!$C$2:$C$4,"&lt;="&amp;$G1560)-COUNTIFS('Rote Karten'!$A$2:$A$4,$A1560,'Rote Karten'!$D$2:$D$4,$B1560,'Rote Karten'!$B$2:$B$4,"&lt;"&amp;$F1560,'Rote Karten'!$C$2:$C$4,"&lt;="&amp;$G1560)</f>
        <v>0</v>
      </c>
      <c r="I1560" s="17" t="str">
        <f>IF(OR($L1560="Tor",$L1560="ET"),_xlfn.IFNA(IF(VLOOKUP($A1560,Spiele!$A$2:$C$16,3,FALSE)=$B1560,COUNTIFS($L$2:$L1560,"Tor",$B$2:$B1560,$B1560,$A$2:$A1560,$A1560)+COUNTIFS($L$2:$L1560,"ET",$B$2:$B1560,$B1560,$A$2:$A1560,$A1560)&amp;":"&amp;COUNTIFS($L$2:$L1560,"Tor",$B$2:$B1560,"&lt;&gt;"&amp;$B1560,$A$2:$A1560,$A1560)+COUNTIFS($L$2:$L1560,"ET",$B$2:$B1560,"&lt;&gt;"&amp;$B1560,$A$2:$A1560,$A1560),COUNTIFS($L$2:$L1560,"Tor",$B$2:$B1560,"&lt;&gt;"&amp;$B1560,$A$2:$A1560,$A1560)+COUNTIFS($L$2:$L1560,"ET",$B$2:$B1560,"&lt;&gt;"&amp;$B1560,$A$2:$A1560,$A1560)&amp;":"&amp;COUNTIFS($L$2:$L1560,"Tor",$B$2:$B1560,$B1560,$A$2:$A1560,$A1560)+COUNTIFS($L$2:$L1560,"ET",$B$2:$B1560,$B1560,$A$2:$A1560,$A1560)),""),"")</f>
        <v/>
      </c>
      <c r="J1560" s="18" t="str">
        <f>_xlfn.IFNA(IF(VLOOKUP($A1560,Spiele!$A$2:$D$16,3,FALSE)=$B1560,(COUNTIFS($L$1:$L1559,"Tor",$B$1:$B1559,$B1560,$A$1:$A1559,$A1560)+COUNTIFS($L$1:$L1559,"ET",$B$1:$B1559,$B1560,$A$1:$A1559,$A1560))-(COUNTIFS($L$1:$L1559,"Tor",$B$1:$B1559,"&lt;&gt;"&amp;$B1560,$A$1:$A1559,$A1560)+COUNTIFS($L$1:$L1559,"ET",$B$1:$B1559,"&lt;&gt;"&amp;$B1560,$A$1:$A1559,$A1560)),(COUNTIFS($L$1:$L1559,"Tor",$B$1:$B1559,$B1560,$A$1:$A1559,$A1560)+COUNTIFS($L$1:$L1559,"ET",$B$1:$B1559,$B1560,$A$1:$A1559,$A1560))-(COUNTIFS($L$1:$L1559,"Tor",$B$1:$B1559,"&lt;&gt;"&amp;$B1560,$A$1:$A1559,$A1560)+COUNTIFS($L$1:$L1559,"ET",$B$1:$B1559,"&lt;&gt;"&amp;$B1560,$A$1:$A1559,$A1560))),"")</f>
        <v/>
      </c>
      <c r="O1560" s="17"/>
      <c r="AC1560" s="14"/>
      <c r="AD1560" s="14"/>
      <c r="AE1560" s="18"/>
      <c r="AH1560" s="19">
        <f t="shared" si="98"/>
        <v>0</v>
      </c>
      <c r="AI1560" s="19">
        <f t="shared" si="99"/>
        <v>180</v>
      </c>
      <c r="AM1560" s="19">
        <f>IF(Abschlüsse[[#This Row],[Ergeb]]="ET","",SQRT(($AF1560-$AK1560)^2+($AG1560-$AL1560)^2))</f>
        <v>0</v>
      </c>
      <c r="AO1560" s="13"/>
      <c r="AP1560" s="13"/>
      <c r="AQ1560" s="19" t="str">
        <f t="shared" si="96"/>
        <v/>
      </c>
      <c r="AU1560" s="19" t="str">
        <f t="shared" si="97"/>
        <v/>
      </c>
    </row>
    <row r="1561" spans="3:47" ht="25.05" customHeight="1">
      <c r="C1561" s="17" t="str">
        <f>IF($A1561="","",IF(VLOOKUP($A1561,Spiele!$A$2:$D$16,3,FALSE)=$B1561,"H","G"))</f>
        <v/>
      </c>
      <c r="D1561" s="17" t="str">
        <f>IF($B1561="","",IF(VLOOKUP($A1561,Spiele!$A$2:$F$16,3,FALSE)=$B1561,VLOOKUP($A1561,Spiele!$A$2:$F$16,4,FALSE),VLOOKUP($A1561,Spiele!$A$2:$F$16,3,FALSE)))</f>
        <v/>
      </c>
      <c r="E1561" s="18">
        <f>IF(Abschlüsse[[#This Row],[Ergeb]]="ET",0,COUNTIFS($A$2:$A1561,$A1561,$B$2:$B1561,$B1561,$L$2:$L1561,"&lt;&gt;ET"))</f>
        <v>0</v>
      </c>
      <c r="F1561" s="11"/>
      <c r="G1561" s="12"/>
      <c r="H1561" s="18">
        <f>COUNTIFS('Rote Karten'!$A$2:$A$4,$A1561,'Rote Karten'!$D$2:$D$4,"&lt;&gt;"&amp;$B1561,'Rote Karten'!$B$2:$B$4,"&lt;"&amp;$F1561,'Rote Karten'!$C$2:$C$4,"&lt;="&amp;$G1561)-COUNTIFS('Rote Karten'!$A$2:$A$4,$A1561,'Rote Karten'!$D$2:$D$4,$B1561,'Rote Karten'!$B$2:$B$4,"&lt;"&amp;$F1561,'Rote Karten'!$C$2:$C$4,"&lt;="&amp;$G1561)</f>
        <v>0</v>
      </c>
      <c r="I1561" s="17" t="str">
        <f>IF(OR($L1561="Tor",$L1561="ET"),_xlfn.IFNA(IF(VLOOKUP($A1561,Spiele!$A$2:$C$16,3,FALSE)=$B1561,COUNTIFS($L$2:$L1561,"Tor",$B$2:$B1561,$B1561,$A$2:$A1561,$A1561)+COUNTIFS($L$2:$L1561,"ET",$B$2:$B1561,$B1561,$A$2:$A1561,$A1561)&amp;":"&amp;COUNTIFS($L$2:$L1561,"Tor",$B$2:$B1561,"&lt;&gt;"&amp;$B1561,$A$2:$A1561,$A1561)+COUNTIFS($L$2:$L1561,"ET",$B$2:$B1561,"&lt;&gt;"&amp;$B1561,$A$2:$A1561,$A1561),COUNTIFS($L$2:$L1561,"Tor",$B$2:$B1561,"&lt;&gt;"&amp;$B1561,$A$2:$A1561,$A1561)+COUNTIFS($L$2:$L1561,"ET",$B$2:$B1561,"&lt;&gt;"&amp;$B1561,$A$2:$A1561,$A1561)&amp;":"&amp;COUNTIFS($L$2:$L1561,"Tor",$B$2:$B1561,$B1561,$A$2:$A1561,$A1561)+COUNTIFS($L$2:$L1561,"ET",$B$2:$B1561,$B1561,$A$2:$A1561,$A1561)),""),"")</f>
        <v/>
      </c>
      <c r="J1561" s="18" t="str">
        <f>_xlfn.IFNA(IF(VLOOKUP($A1561,Spiele!$A$2:$D$16,3,FALSE)=$B1561,(COUNTIFS($L$1:$L1560,"Tor",$B$1:$B1560,$B1561,$A$1:$A1560,$A1561)+COUNTIFS($L$1:$L1560,"ET",$B$1:$B1560,$B1561,$A$1:$A1560,$A1561))-(COUNTIFS($L$1:$L1560,"Tor",$B$1:$B1560,"&lt;&gt;"&amp;$B1561,$A$1:$A1560,$A1561)+COUNTIFS($L$1:$L1560,"ET",$B$1:$B1560,"&lt;&gt;"&amp;$B1561,$A$1:$A1560,$A1561)),(COUNTIFS($L$1:$L1560,"Tor",$B$1:$B1560,$B1561,$A$1:$A1560,$A1561)+COUNTIFS($L$1:$L1560,"ET",$B$1:$B1560,$B1561,$A$1:$A1560,$A1561))-(COUNTIFS($L$1:$L1560,"Tor",$B$1:$B1560,"&lt;&gt;"&amp;$B1561,$A$1:$A1560,$A1561)+COUNTIFS($L$1:$L1560,"ET",$B$1:$B1560,"&lt;&gt;"&amp;$B1561,$A$1:$A1560,$A1561))),"")</f>
        <v/>
      </c>
      <c r="O1561" s="17"/>
      <c r="AC1561" s="14"/>
      <c r="AD1561" s="14"/>
      <c r="AE1561" s="18"/>
      <c r="AH1561" s="19">
        <f t="shared" si="98"/>
        <v>0</v>
      </c>
      <c r="AI1561" s="19">
        <f t="shared" si="99"/>
        <v>180</v>
      </c>
      <c r="AM1561" s="19">
        <f>IF(Abschlüsse[[#This Row],[Ergeb]]="ET","",SQRT(($AF1561-$AK1561)^2+($AG1561-$AL1561)^2))</f>
        <v>0</v>
      </c>
      <c r="AO1561" s="13"/>
      <c r="AP1561" s="13"/>
      <c r="AQ1561" s="19" t="str">
        <f t="shared" si="96"/>
        <v/>
      </c>
      <c r="AU1561" s="19" t="str">
        <f t="shared" si="97"/>
        <v/>
      </c>
    </row>
    <row r="1562" spans="3:47" ht="25.05" customHeight="1">
      <c r="C1562" s="17" t="str">
        <f>IF($A1562="","",IF(VLOOKUP($A1562,Spiele!$A$2:$D$16,3,FALSE)=$B1562,"H","G"))</f>
        <v/>
      </c>
      <c r="D1562" s="17" t="str">
        <f>IF($B1562="","",IF(VLOOKUP($A1562,Spiele!$A$2:$F$16,3,FALSE)=$B1562,VLOOKUP($A1562,Spiele!$A$2:$F$16,4,FALSE),VLOOKUP($A1562,Spiele!$A$2:$F$16,3,FALSE)))</f>
        <v/>
      </c>
      <c r="E1562" s="18">
        <f>IF(Abschlüsse[[#This Row],[Ergeb]]="ET",0,COUNTIFS($A$2:$A1562,$A1562,$B$2:$B1562,$B1562,$L$2:$L1562,"&lt;&gt;ET"))</f>
        <v>0</v>
      </c>
      <c r="F1562" s="11"/>
      <c r="G1562" s="12"/>
      <c r="H1562" s="18">
        <f>COUNTIFS('Rote Karten'!$A$2:$A$4,$A1562,'Rote Karten'!$D$2:$D$4,"&lt;&gt;"&amp;$B1562,'Rote Karten'!$B$2:$B$4,"&lt;"&amp;$F1562,'Rote Karten'!$C$2:$C$4,"&lt;="&amp;$G1562)-COUNTIFS('Rote Karten'!$A$2:$A$4,$A1562,'Rote Karten'!$D$2:$D$4,$B1562,'Rote Karten'!$B$2:$B$4,"&lt;"&amp;$F1562,'Rote Karten'!$C$2:$C$4,"&lt;="&amp;$G1562)</f>
        <v>0</v>
      </c>
      <c r="I1562" s="17" t="str">
        <f>IF(OR($L1562="Tor",$L1562="ET"),_xlfn.IFNA(IF(VLOOKUP($A1562,Spiele!$A$2:$C$16,3,FALSE)=$B1562,COUNTIFS($L$2:$L1562,"Tor",$B$2:$B1562,$B1562,$A$2:$A1562,$A1562)+COUNTIFS($L$2:$L1562,"ET",$B$2:$B1562,$B1562,$A$2:$A1562,$A1562)&amp;":"&amp;COUNTIFS($L$2:$L1562,"Tor",$B$2:$B1562,"&lt;&gt;"&amp;$B1562,$A$2:$A1562,$A1562)+COUNTIFS($L$2:$L1562,"ET",$B$2:$B1562,"&lt;&gt;"&amp;$B1562,$A$2:$A1562,$A1562),COUNTIFS($L$2:$L1562,"Tor",$B$2:$B1562,"&lt;&gt;"&amp;$B1562,$A$2:$A1562,$A1562)+COUNTIFS($L$2:$L1562,"ET",$B$2:$B1562,"&lt;&gt;"&amp;$B1562,$A$2:$A1562,$A1562)&amp;":"&amp;COUNTIFS($L$2:$L1562,"Tor",$B$2:$B1562,$B1562,$A$2:$A1562,$A1562)+COUNTIFS($L$2:$L1562,"ET",$B$2:$B1562,$B1562,$A$2:$A1562,$A1562)),""),"")</f>
        <v/>
      </c>
      <c r="J1562" s="18" t="str">
        <f>_xlfn.IFNA(IF(VLOOKUP($A1562,Spiele!$A$2:$D$16,3,FALSE)=$B1562,(COUNTIFS($L$1:$L1561,"Tor",$B$1:$B1561,$B1562,$A$1:$A1561,$A1562)+COUNTIFS($L$1:$L1561,"ET",$B$1:$B1561,$B1562,$A$1:$A1561,$A1562))-(COUNTIFS($L$1:$L1561,"Tor",$B$1:$B1561,"&lt;&gt;"&amp;$B1562,$A$1:$A1561,$A1562)+COUNTIFS($L$1:$L1561,"ET",$B$1:$B1561,"&lt;&gt;"&amp;$B1562,$A$1:$A1561,$A1562)),(COUNTIFS($L$1:$L1561,"Tor",$B$1:$B1561,$B1562,$A$1:$A1561,$A1562)+COUNTIFS($L$1:$L1561,"ET",$B$1:$B1561,$B1562,$A$1:$A1561,$A1562))-(COUNTIFS($L$1:$L1561,"Tor",$B$1:$B1561,"&lt;&gt;"&amp;$B1562,$A$1:$A1561,$A1562)+COUNTIFS($L$1:$L1561,"ET",$B$1:$B1561,"&lt;&gt;"&amp;$B1562,$A$1:$A1561,$A1562))),"")</f>
        <v/>
      </c>
      <c r="O1562" s="17"/>
      <c r="AC1562" s="14"/>
      <c r="AD1562" s="14"/>
      <c r="AE1562" s="18"/>
      <c r="AH1562" s="19">
        <f t="shared" si="98"/>
        <v>0</v>
      </c>
      <c r="AI1562" s="19">
        <f t="shared" si="99"/>
        <v>180</v>
      </c>
      <c r="AM1562" s="19">
        <f>IF(Abschlüsse[[#This Row],[Ergeb]]="ET","",SQRT(($AF1562-$AK1562)^2+($AG1562-$AL1562)^2))</f>
        <v>0</v>
      </c>
      <c r="AO1562" s="13"/>
      <c r="AP1562" s="13"/>
      <c r="AQ1562" s="19" t="str">
        <f t="shared" si="96"/>
        <v/>
      </c>
      <c r="AU1562" s="19" t="str">
        <f t="shared" si="97"/>
        <v/>
      </c>
    </row>
    <row r="1563" spans="3:47" ht="25.05" customHeight="1">
      <c r="C1563" s="17" t="str">
        <f>IF($A1563="","",IF(VLOOKUP($A1563,Spiele!$A$2:$D$16,3,FALSE)=$B1563,"H","G"))</f>
        <v/>
      </c>
      <c r="D1563" s="17" t="str">
        <f>IF($B1563="","",IF(VLOOKUP($A1563,Spiele!$A$2:$F$16,3,FALSE)=$B1563,VLOOKUP($A1563,Spiele!$A$2:$F$16,4,FALSE),VLOOKUP($A1563,Spiele!$A$2:$F$16,3,FALSE)))</f>
        <v/>
      </c>
      <c r="E1563" s="18">
        <f>IF(Abschlüsse[[#This Row],[Ergeb]]="ET",0,COUNTIFS($A$2:$A1563,$A1563,$B$2:$B1563,$B1563,$L$2:$L1563,"&lt;&gt;ET"))</f>
        <v>0</v>
      </c>
      <c r="F1563" s="11"/>
      <c r="G1563" s="12"/>
      <c r="H1563" s="18">
        <f>COUNTIFS('Rote Karten'!$A$2:$A$4,$A1563,'Rote Karten'!$D$2:$D$4,"&lt;&gt;"&amp;$B1563,'Rote Karten'!$B$2:$B$4,"&lt;"&amp;$F1563,'Rote Karten'!$C$2:$C$4,"&lt;="&amp;$G1563)-COUNTIFS('Rote Karten'!$A$2:$A$4,$A1563,'Rote Karten'!$D$2:$D$4,$B1563,'Rote Karten'!$B$2:$B$4,"&lt;"&amp;$F1563,'Rote Karten'!$C$2:$C$4,"&lt;="&amp;$G1563)</f>
        <v>0</v>
      </c>
      <c r="I1563" s="17" t="str">
        <f>IF(OR($L1563="Tor",$L1563="ET"),_xlfn.IFNA(IF(VLOOKUP($A1563,Spiele!$A$2:$C$16,3,FALSE)=$B1563,COUNTIFS($L$2:$L1563,"Tor",$B$2:$B1563,$B1563,$A$2:$A1563,$A1563)+COUNTIFS($L$2:$L1563,"ET",$B$2:$B1563,$B1563,$A$2:$A1563,$A1563)&amp;":"&amp;COUNTIFS($L$2:$L1563,"Tor",$B$2:$B1563,"&lt;&gt;"&amp;$B1563,$A$2:$A1563,$A1563)+COUNTIFS($L$2:$L1563,"ET",$B$2:$B1563,"&lt;&gt;"&amp;$B1563,$A$2:$A1563,$A1563),COUNTIFS($L$2:$L1563,"Tor",$B$2:$B1563,"&lt;&gt;"&amp;$B1563,$A$2:$A1563,$A1563)+COUNTIFS($L$2:$L1563,"ET",$B$2:$B1563,"&lt;&gt;"&amp;$B1563,$A$2:$A1563,$A1563)&amp;":"&amp;COUNTIFS($L$2:$L1563,"Tor",$B$2:$B1563,$B1563,$A$2:$A1563,$A1563)+COUNTIFS($L$2:$L1563,"ET",$B$2:$B1563,$B1563,$A$2:$A1563,$A1563)),""),"")</f>
        <v/>
      </c>
      <c r="J1563" s="18" t="str">
        <f>_xlfn.IFNA(IF(VLOOKUP($A1563,Spiele!$A$2:$D$16,3,FALSE)=$B1563,(COUNTIFS($L$1:$L1562,"Tor",$B$1:$B1562,$B1563,$A$1:$A1562,$A1563)+COUNTIFS($L$1:$L1562,"ET",$B$1:$B1562,$B1563,$A$1:$A1562,$A1563))-(COUNTIFS($L$1:$L1562,"Tor",$B$1:$B1562,"&lt;&gt;"&amp;$B1563,$A$1:$A1562,$A1563)+COUNTIFS($L$1:$L1562,"ET",$B$1:$B1562,"&lt;&gt;"&amp;$B1563,$A$1:$A1562,$A1563)),(COUNTIFS($L$1:$L1562,"Tor",$B$1:$B1562,$B1563,$A$1:$A1562,$A1563)+COUNTIFS($L$1:$L1562,"ET",$B$1:$B1562,$B1563,$A$1:$A1562,$A1563))-(COUNTIFS($L$1:$L1562,"Tor",$B$1:$B1562,"&lt;&gt;"&amp;$B1563,$A$1:$A1562,$A1563)+COUNTIFS($L$1:$L1562,"ET",$B$1:$B1562,"&lt;&gt;"&amp;$B1563,$A$1:$A1562,$A1563))),"")</f>
        <v/>
      </c>
      <c r="O1563" s="17"/>
      <c r="AC1563" s="14"/>
      <c r="AD1563" s="14"/>
      <c r="AE1563" s="18"/>
      <c r="AH1563" s="19">
        <f t="shared" si="98"/>
        <v>0</v>
      </c>
      <c r="AI1563" s="19">
        <f t="shared" si="99"/>
        <v>180</v>
      </c>
      <c r="AM1563" s="19">
        <f>IF(Abschlüsse[[#This Row],[Ergeb]]="ET","",SQRT(($AF1563-$AK1563)^2+($AG1563-$AL1563)^2))</f>
        <v>0</v>
      </c>
      <c r="AO1563" s="13"/>
      <c r="AP1563" s="13"/>
      <c r="AQ1563" s="19" t="str">
        <f t="shared" si="96"/>
        <v/>
      </c>
      <c r="AU1563" s="19" t="str">
        <f t="shared" si="97"/>
        <v/>
      </c>
    </row>
    <row r="1564" spans="3:47" ht="25.05" customHeight="1">
      <c r="C1564" s="17" t="str">
        <f>IF($A1564="","",IF(VLOOKUP($A1564,Spiele!$A$2:$D$16,3,FALSE)=$B1564,"H","G"))</f>
        <v/>
      </c>
      <c r="D1564" s="17" t="str">
        <f>IF($B1564="","",IF(VLOOKUP($A1564,Spiele!$A$2:$F$16,3,FALSE)=$B1564,VLOOKUP($A1564,Spiele!$A$2:$F$16,4,FALSE),VLOOKUP($A1564,Spiele!$A$2:$F$16,3,FALSE)))</f>
        <v/>
      </c>
      <c r="E1564" s="18">
        <f>IF(Abschlüsse[[#This Row],[Ergeb]]="ET",0,COUNTIFS($A$2:$A1564,$A1564,$B$2:$B1564,$B1564,$L$2:$L1564,"&lt;&gt;ET"))</f>
        <v>0</v>
      </c>
      <c r="F1564" s="11"/>
      <c r="G1564" s="12"/>
      <c r="H1564" s="18">
        <f>COUNTIFS('Rote Karten'!$A$2:$A$4,$A1564,'Rote Karten'!$D$2:$D$4,"&lt;&gt;"&amp;$B1564,'Rote Karten'!$B$2:$B$4,"&lt;"&amp;$F1564,'Rote Karten'!$C$2:$C$4,"&lt;="&amp;$G1564)-COUNTIFS('Rote Karten'!$A$2:$A$4,$A1564,'Rote Karten'!$D$2:$D$4,$B1564,'Rote Karten'!$B$2:$B$4,"&lt;"&amp;$F1564,'Rote Karten'!$C$2:$C$4,"&lt;="&amp;$G1564)</f>
        <v>0</v>
      </c>
      <c r="I1564" s="17" t="str">
        <f>IF(OR($L1564="Tor",$L1564="ET"),_xlfn.IFNA(IF(VLOOKUP($A1564,Spiele!$A$2:$C$16,3,FALSE)=$B1564,COUNTIFS($L$2:$L1564,"Tor",$B$2:$B1564,$B1564,$A$2:$A1564,$A1564)+COUNTIFS($L$2:$L1564,"ET",$B$2:$B1564,$B1564,$A$2:$A1564,$A1564)&amp;":"&amp;COUNTIFS($L$2:$L1564,"Tor",$B$2:$B1564,"&lt;&gt;"&amp;$B1564,$A$2:$A1564,$A1564)+COUNTIFS($L$2:$L1564,"ET",$B$2:$B1564,"&lt;&gt;"&amp;$B1564,$A$2:$A1564,$A1564),COUNTIFS($L$2:$L1564,"Tor",$B$2:$B1564,"&lt;&gt;"&amp;$B1564,$A$2:$A1564,$A1564)+COUNTIFS($L$2:$L1564,"ET",$B$2:$B1564,"&lt;&gt;"&amp;$B1564,$A$2:$A1564,$A1564)&amp;":"&amp;COUNTIFS($L$2:$L1564,"Tor",$B$2:$B1564,$B1564,$A$2:$A1564,$A1564)+COUNTIFS($L$2:$L1564,"ET",$B$2:$B1564,$B1564,$A$2:$A1564,$A1564)),""),"")</f>
        <v/>
      </c>
      <c r="J1564" s="18" t="str">
        <f>_xlfn.IFNA(IF(VLOOKUP($A1564,Spiele!$A$2:$D$16,3,FALSE)=$B1564,(COUNTIFS($L$1:$L1563,"Tor",$B$1:$B1563,$B1564,$A$1:$A1563,$A1564)+COUNTIFS($L$1:$L1563,"ET",$B$1:$B1563,$B1564,$A$1:$A1563,$A1564))-(COUNTIFS($L$1:$L1563,"Tor",$B$1:$B1563,"&lt;&gt;"&amp;$B1564,$A$1:$A1563,$A1564)+COUNTIFS($L$1:$L1563,"ET",$B$1:$B1563,"&lt;&gt;"&amp;$B1564,$A$1:$A1563,$A1564)),(COUNTIFS($L$1:$L1563,"Tor",$B$1:$B1563,$B1564,$A$1:$A1563,$A1564)+COUNTIFS($L$1:$L1563,"ET",$B$1:$B1563,$B1564,$A$1:$A1563,$A1564))-(COUNTIFS($L$1:$L1563,"Tor",$B$1:$B1563,"&lt;&gt;"&amp;$B1564,$A$1:$A1563,$A1564)+COUNTIFS($L$1:$L1563,"ET",$B$1:$B1563,"&lt;&gt;"&amp;$B1564,$A$1:$A1563,$A1564))),"")</f>
        <v/>
      </c>
      <c r="O1564" s="17"/>
      <c r="AC1564" s="14"/>
      <c r="AD1564" s="14"/>
      <c r="AE1564" s="18"/>
      <c r="AH1564" s="19">
        <f t="shared" si="98"/>
        <v>0</v>
      </c>
      <c r="AI1564" s="19">
        <f t="shared" si="99"/>
        <v>180</v>
      </c>
      <c r="AM1564" s="19">
        <f>IF(Abschlüsse[[#This Row],[Ergeb]]="ET","",SQRT(($AF1564-$AK1564)^2+($AG1564-$AL1564)^2))</f>
        <v>0</v>
      </c>
      <c r="AO1564" s="13"/>
      <c r="AP1564" s="13"/>
      <c r="AQ1564" s="19" t="str">
        <f t="shared" ref="AQ1564:AQ1627" si="100">IF(AN1564=0,"",SQRT(($AF1564-$AO1564)^2+($AG1564-$AP1564)^2))</f>
        <v/>
      </c>
      <c r="AU1564" s="19" t="str">
        <f t="shared" ref="AU1564:AU1627" si="101">IF(AR1564=0,"",SQRT(($AF1564-$AS1564)^2+($AG1564-$AT1564)^2))</f>
        <v/>
      </c>
    </row>
    <row r="1565" spans="3:47" ht="25.05" customHeight="1">
      <c r="C1565" s="17" t="str">
        <f>IF($A1565="","",IF(VLOOKUP($A1565,Spiele!$A$2:$D$16,3,FALSE)=$B1565,"H","G"))</f>
        <v/>
      </c>
      <c r="D1565" s="17" t="str">
        <f>IF($B1565="","",IF(VLOOKUP($A1565,Spiele!$A$2:$F$16,3,FALSE)=$B1565,VLOOKUP($A1565,Spiele!$A$2:$F$16,4,FALSE),VLOOKUP($A1565,Spiele!$A$2:$F$16,3,FALSE)))</f>
        <v/>
      </c>
      <c r="E1565" s="18">
        <f>IF(Abschlüsse[[#This Row],[Ergeb]]="ET",0,COUNTIFS($A$2:$A1565,$A1565,$B$2:$B1565,$B1565,$L$2:$L1565,"&lt;&gt;ET"))</f>
        <v>0</v>
      </c>
      <c r="F1565" s="11"/>
      <c r="G1565" s="12"/>
      <c r="H1565" s="18">
        <f>COUNTIFS('Rote Karten'!$A$2:$A$4,$A1565,'Rote Karten'!$D$2:$D$4,"&lt;&gt;"&amp;$B1565,'Rote Karten'!$B$2:$B$4,"&lt;"&amp;$F1565,'Rote Karten'!$C$2:$C$4,"&lt;="&amp;$G1565)-COUNTIFS('Rote Karten'!$A$2:$A$4,$A1565,'Rote Karten'!$D$2:$D$4,$B1565,'Rote Karten'!$B$2:$B$4,"&lt;"&amp;$F1565,'Rote Karten'!$C$2:$C$4,"&lt;="&amp;$G1565)</f>
        <v>0</v>
      </c>
      <c r="I1565" s="17" t="str">
        <f>IF(OR($L1565="Tor",$L1565="ET"),_xlfn.IFNA(IF(VLOOKUP($A1565,Spiele!$A$2:$C$16,3,FALSE)=$B1565,COUNTIFS($L$2:$L1565,"Tor",$B$2:$B1565,$B1565,$A$2:$A1565,$A1565)+COUNTIFS($L$2:$L1565,"ET",$B$2:$B1565,$B1565,$A$2:$A1565,$A1565)&amp;":"&amp;COUNTIFS($L$2:$L1565,"Tor",$B$2:$B1565,"&lt;&gt;"&amp;$B1565,$A$2:$A1565,$A1565)+COUNTIFS($L$2:$L1565,"ET",$B$2:$B1565,"&lt;&gt;"&amp;$B1565,$A$2:$A1565,$A1565),COUNTIFS($L$2:$L1565,"Tor",$B$2:$B1565,"&lt;&gt;"&amp;$B1565,$A$2:$A1565,$A1565)+COUNTIFS($L$2:$L1565,"ET",$B$2:$B1565,"&lt;&gt;"&amp;$B1565,$A$2:$A1565,$A1565)&amp;":"&amp;COUNTIFS($L$2:$L1565,"Tor",$B$2:$B1565,$B1565,$A$2:$A1565,$A1565)+COUNTIFS($L$2:$L1565,"ET",$B$2:$B1565,$B1565,$A$2:$A1565,$A1565)),""),"")</f>
        <v/>
      </c>
      <c r="J1565" s="18" t="str">
        <f>_xlfn.IFNA(IF(VLOOKUP($A1565,Spiele!$A$2:$D$16,3,FALSE)=$B1565,(COUNTIFS($L$1:$L1564,"Tor",$B$1:$B1564,$B1565,$A$1:$A1564,$A1565)+COUNTIFS($L$1:$L1564,"ET",$B$1:$B1564,$B1565,$A$1:$A1564,$A1565))-(COUNTIFS($L$1:$L1564,"Tor",$B$1:$B1564,"&lt;&gt;"&amp;$B1565,$A$1:$A1564,$A1565)+COUNTIFS($L$1:$L1564,"ET",$B$1:$B1564,"&lt;&gt;"&amp;$B1565,$A$1:$A1564,$A1565)),(COUNTIFS($L$1:$L1564,"Tor",$B$1:$B1564,$B1565,$A$1:$A1564,$A1565)+COUNTIFS($L$1:$L1564,"ET",$B$1:$B1564,$B1565,$A$1:$A1564,$A1565))-(COUNTIFS($L$1:$L1564,"Tor",$B$1:$B1564,"&lt;&gt;"&amp;$B1565,$A$1:$A1564,$A1565)+COUNTIFS($L$1:$L1564,"ET",$B$1:$B1564,"&lt;&gt;"&amp;$B1565,$A$1:$A1564,$A1565))),"")</f>
        <v/>
      </c>
      <c r="O1565" s="17"/>
      <c r="AC1565" s="14"/>
      <c r="AD1565" s="14"/>
      <c r="AE1565" s="18"/>
      <c r="AH1565" s="19">
        <f t="shared" si="98"/>
        <v>0</v>
      </c>
      <c r="AI1565" s="19">
        <f t="shared" si="99"/>
        <v>180</v>
      </c>
      <c r="AM1565" s="19">
        <f>IF(Abschlüsse[[#This Row],[Ergeb]]="ET","",SQRT(($AF1565-$AK1565)^2+($AG1565-$AL1565)^2))</f>
        <v>0</v>
      </c>
      <c r="AO1565" s="13"/>
      <c r="AP1565" s="13"/>
      <c r="AQ1565" s="19" t="str">
        <f t="shared" si="100"/>
        <v/>
      </c>
      <c r="AU1565" s="19" t="str">
        <f t="shared" si="101"/>
        <v/>
      </c>
    </row>
    <row r="1566" spans="3:47" ht="25.05" customHeight="1">
      <c r="C1566" s="17" t="str">
        <f>IF($A1566="","",IF(VLOOKUP($A1566,Spiele!$A$2:$D$16,3,FALSE)=$B1566,"H","G"))</f>
        <v/>
      </c>
      <c r="D1566" s="17" t="str">
        <f>IF($B1566="","",IF(VLOOKUP($A1566,Spiele!$A$2:$F$16,3,FALSE)=$B1566,VLOOKUP($A1566,Spiele!$A$2:$F$16,4,FALSE),VLOOKUP($A1566,Spiele!$A$2:$F$16,3,FALSE)))</f>
        <v/>
      </c>
      <c r="E1566" s="18">
        <f>IF(Abschlüsse[[#This Row],[Ergeb]]="ET",0,COUNTIFS($A$2:$A1566,$A1566,$B$2:$B1566,$B1566,$L$2:$L1566,"&lt;&gt;ET"))</f>
        <v>0</v>
      </c>
      <c r="F1566" s="11"/>
      <c r="G1566" s="12"/>
      <c r="H1566" s="18">
        <f>COUNTIFS('Rote Karten'!$A$2:$A$4,$A1566,'Rote Karten'!$D$2:$D$4,"&lt;&gt;"&amp;$B1566,'Rote Karten'!$B$2:$B$4,"&lt;"&amp;$F1566,'Rote Karten'!$C$2:$C$4,"&lt;="&amp;$G1566)-COUNTIFS('Rote Karten'!$A$2:$A$4,$A1566,'Rote Karten'!$D$2:$D$4,$B1566,'Rote Karten'!$B$2:$B$4,"&lt;"&amp;$F1566,'Rote Karten'!$C$2:$C$4,"&lt;="&amp;$G1566)</f>
        <v>0</v>
      </c>
      <c r="I1566" s="17" t="str">
        <f>IF(OR($L1566="Tor",$L1566="ET"),_xlfn.IFNA(IF(VLOOKUP($A1566,Spiele!$A$2:$C$16,3,FALSE)=$B1566,COUNTIFS($L$2:$L1566,"Tor",$B$2:$B1566,$B1566,$A$2:$A1566,$A1566)+COUNTIFS($L$2:$L1566,"ET",$B$2:$B1566,$B1566,$A$2:$A1566,$A1566)&amp;":"&amp;COUNTIFS($L$2:$L1566,"Tor",$B$2:$B1566,"&lt;&gt;"&amp;$B1566,$A$2:$A1566,$A1566)+COUNTIFS($L$2:$L1566,"ET",$B$2:$B1566,"&lt;&gt;"&amp;$B1566,$A$2:$A1566,$A1566),COUNTIFS($L$2:$L1566,"Tor",$B$2:$B1566,"&lt;&gt;"&amp;$B1566,$A$2:$A1566,$A1566)+COUNTIFS($L$2:$L1566,"ET",$B$2:$B1566,"&lt;&gt;"&amp;$B1566,$A$2:$A1566,$A1566)&amp;":"&amp;COUNTIFS($L$2:$L1566,"Tor",$B$2:$B1566,$B1566,$A$2:$A1566,$A1566)+COUNTIFS($L$2:$L1566,"ET",$B$2:$B1566,$B1566,$A$2:$A1566,$A1566)),""),"")</f>
        <v/>
      </c>
      <c r="J1566" s="18" t="str">
        <f>_xlfn.IFNA(IF(VLOOKUP($A1566,Spiele!$A$2:$D$16,3,FALSE)=$B1566,(COUNTIFS($L$1:$L1565,"Tor",$B$1:$B1565,$B1566,$A$1:$A1565,$A1566)+COUNTIFS($L$1:$L1565,"ET",$B$1:$B1565,$B1566,$A$1:$A1565,$A1566))-(COUNTIFS($L$1:$L1565,"Tor",$B$1:$B1565,"&lt;&gt;"&amp;$B1566,$A$1:$A1565,$A1566)+COUNTIFS($L$1:$L1565,"ET",$B$1:$B1565,"&lt;&gt;"&amp;$B1566,$A$1:$A1565,$A1566)),(COUNTIFS($L$1:$L1565,"Tor",$B$1:$B1565,$B1566,$A$1:$A1565,$A1566)+COUNTIFS($L$1:$L1565,"ET",$B$1:$B1565,$B1566,$A$1:$A1565,$A1566))-(COUNTIFS($L$1:$L1565,"Tor",$B$1:$B1565,"&lt;&gt;"&amp;$B1566,$A$1:$A1565,$A1566)+COUNTIFS($L$1:$L1565,"ET",$B$1:$B1565,"&lt;&gt;"&amp;$B1566,$A$1:$A1565,$A1566))),"")</f>
        <v/>
      </c>
      <c r="O1566" s="17"/>
      <c r="AC1566" s="14"/>
      <c r="AD1566" s="14"/>
      <c r="AE1566" s="18"/>
      <c r="AH1566" s="19">
        <f t="shared" si="98"/>
        <v>0</v>
      </c>
      <c r="AI1566" s="19">
        <f t="shared" si="99"/>
        <v>180</v>
      </c>
      <c r="AM1566" s="19">
        <f>IF(Abschlüsse[[#This Row],[Ergeb]]="ET","",SQRT(($AF1566-$AK1566)^2+($AG1566-$AL1566)^2))</f>
        <v>0</v>
      </c>
      <c r="AO1566" s="13"/>
      <c r="AP1566" s="13"/>
      <c r="AQ1566" s="19" t="str">
        <f t="shared" si="100"/>
        <v/>
      </c>
      <c r="AU1566" s="19" t="str">
        <f t="shared" si="101"/>
        <v/>
      </c>
    </row>
    <row r="1567" spans="3:47" ht="25.05" customHeight="1">
      <c r="C1567" s="17" t="str">
        <f>IF($A1567="","",IF(VLOOKUP($A1567,Spiele!$A$2:$D$16,3,FALSE)=$B1567,"H","G"))</f>
        <v/>
      </c>
      <c r="D1567" s="17" t="str">
        <f>IF($B1567="","",IF(VLOOKUP($A1567,Spiele!$A$2:$F$16,3,FALSE)=$B1567,VLOOKUP($A1567,Spiele!$A$2:$F$16,4,FALSE),VLOOKUP($A1567,Spiele!$A$2:$F$16,3,FALSE)))</f>
        <v/>
      </c>
      <c r="E1567" s="18">
        <f>IF(Abschlüsse[[#This Row],[Ergeb]]="ET",0,COUNTIFS($A$2:$A1567,$A1567,$B$2:$B1567,$B1567,$L$2:$L1567,"&lt;&gt;ET"))</f>
        <v>0</v>
      </c>
      <c r="F1567" s="11"/>
      <c r="G1567" s="12"/>
      <c r="H1567" s="18">
        <f>COUNTIFS('Rote Karten'!$A$2:$A$4,$A1567,'Rote Karten'!$D$2:$D$4,"&lt;&gt;"&amp;$B1567,'Rote Karten'!$B$2:$B$4,"&lt;"&amp;$F1567,'Rote Karten'!$C$2:$C$4,"&lt;="&amp;$G1567)-COUNTIFS('Rote Karten'!$A$2:$A$4,$A1567,'Rote Karten'!$D$2:$D$4,$B1567,'Rote Karten'!$B$2:$B$4,"&lt;"&amp;$F1567,'Rote Karten'!$C$2:$C$4,"&lt;="&amp;$G1567)</f>
        <v>0</v>
      </c>
      <c r="I1567" s="17" t="str">
        <f>IF(OR($L1567="Tor",$L1567="ET"),_xlfn.IFNA(IF(VLOOKUP($A1567,Spiele!$A$2:$C$16,3,FALSE)=$B1567,COUNTIFS($L$2:$L1567,"Tor",$B$2:$B1567,$B1567,$A$2:$A1567,$A1567)+COUNTIFS($L$2:$L1567,"ET",$B$2:$B1567,$B1567,$A$2:$A1567,$A1567)&amp;":"&amp;COUNTIFS($L$2:$L1567,"Tor",$B$2:$B1567,"&lt;&gt;"&amp;$B1567,$A$2:$A1567,$A1567)+COUNTIFS($L$2:$L1567,"ET",$B$2:$B1567,"&lt;&gt;"&amp;$B1567,$A$2:$A1567,$A1567),COUNTIFS($L$2:$L1567,"Tor",$B$2:$B1567,"&lt;&gt;"&amp;$B1567,$A$2:$A1567,$A1567)+COUNTIFS($L$2:$L1567,"ET",$B$2:$B1567,"&lt;&gt;"&amp;$B1567,$A$2:$A1567,$A1567)&amp;":"&amp;COUNTIFS($L$2:$L1567,"Tor",$B$2:$B1567,$B1567,$A$2:$A1567,$A1567)+COUNTIFS($L$2:$L1567,"ET",$B$2:$B1567,$B1567,$A$2:$A1567,$A1567)),""),"")</f>
        <v/>
      </c>
      <c r="J1567" s="18" t="str">
        <f>_xlfn.IFNA(IF(VLOOKUP($A1567,Spiele!$A$2:$D$16,3,FALSE)=$B1567,(COUNTIFS($L$1:$L1566,"Tor",$B$1:$B1566,$B1567,$A$1:$A1566,$A1567)+COUNTIFS($L$1:$L1566,"ET",$B$1:$B1566,$B1567,$A$1:$A1566,$A1567))-(COUNTIFS($L$1:$L1566,"Tor",$B$1:$B1566,"&lt;&gt;"&amp;$B1567,$A$1:$A1566,$A1567)+COUNTIFS($L$1:$L1566,"ET",$B$1:$B1566,"&lt;&gt;"&amp;$B1567,$A$1:$A1566,$A1567)),(COUNTIFS($L$1:$L1566,"Tor",$B$1:$B1566,$B1567,$A$1:$A1566,$A1567)+COUNTIFS($L$1:$L1566,"ET",$B$1:$B1566,$B1567,$A$1:$A1566,$A1567))-(COUNTIFS($L$1:$L1566,"Tor",$B$1:$B1566,"&lt;&gt;"&amp;$B1567,$A$1:$A1566,$A1567)+COUNTIFS($L$1:$L1566,"ET",$B$1:$B1566,"&lt;&gt;"&amp;$B1567,$A$1:$A1566,$A1567))),"")</f>
        <v/>
      </c>
      <c r="O1567" s="17"/>
      <c r="AC1567" s="14"/>
      <c r="AD1567" s="14"/>
      <c r="AE1567" s="18"/>
      <c r="AH1567" s="19">
        <f t="shared" si="98"/>
        <v>0</v>
      </c>
      <c r="AI1567" s="19">
        <f t="shared" si="99"/>
        <v>180</v>
      </c>
      <c r="AM1567" s="19">
        <f>IF(Abschlüsse[[#This Row],[Ergeb]]="ET","",SQRT(($AF1567-$AK1567)^2+($AG1567-$AL1567)^2))</f>
        <v>0</v>
      </c>
      <c r="AO1567" s="13"/>
      <c r="AP1567" s="13"/>
      <c r="AQ1567" s="19" t="str">
        <f t="shared" si="100"/>
        <v/>
      </c>
      <c r="AU1567" s="19" t="str">
        <f t="shared" si="101"/>
        <v/>
      </c>
    </row>
    <row r="1568" spans="3:47" ht="25.05" customHeight="1">
      <c r="C1568" s="17" t="str">
        <f>IF($A1568="","",IF(VLOOKUP($A1568,Spiele!$A$2:$D$16,3,FALSE)=$B1568,"H","G"))</f>
        <v/>
      </c>
      <c r="D1568" s="17" t="str">
        <f>IF($B1568="","",IF(VLOOKUP($A1568,Spiele!$A$2:$F$16,3,FALSE)=$B1568,VLOOKUP($A1568,Spiele!$A$2:$F$16,4,FALSE),VLOOKUP($A1568,Spiele!$A$2:$F$16,3,FALSE)))</f>
        <v/>
      </c>
      <c r="E1568" s="18">
        <f>IF(Abschlüsse[[#This Row],[Ergeb]]="ET",0,COUNTIFS($A$2:$A1568,$A1568,$B$2:$B1568,$B1568,$L$2:$L1568,"&lt;&gt;ET"))</f>
        <v>0</v>
      </c>
      <c r="F1568" s="11"/>
      <c r="G1568" s="12"/>
      <c r="H1568" s="18">
        <f>COUNTIFS('Rote Karten'!$A$2:$A$4,$A1568,'Rote Karten'!$D$2:$D$4,"&lt;&gt;"&amp;$B1568,'Rote Karten'!$B$2:$B$4,"&lt;"&amp;$F1568,'Rote Karten'!$C$2:$C$4,"&lt;="&amp;$G1568)-COUNTIFS('Rote Karten'!$A$2:$A$4,$A1568,'Rote Karten'!$D$2:$D$4,$B1568,'Rote Karten'!$B$2:$B$4,"&lt;"&amp;$F1568,'Rote Karten'!$C$2:$C$4,"&lt;="&amp;$G1568)</f>
        <v>0</v>
      </c>
      <c r="I1568" s="17" t="str">
        <f>IF(OR($L1568="Tor",$L1568="ET"),_xlfn.IFNA(IF(VLOOKUP($A1568,Spiele!$A$2:$C$16,3,FALSE)=$B1568,COUNTIFS($L$2:$L1568,"Tor",$B$2:$B1568,$B1568,$A$2:$A1568,$A1568)+COUNTIFS($L$2:$L1568,"ET",$B$2:$B1568,$B1568,$A$2:$A1568,$A1568)&amp;":"&amp;COUNTIFS($L$2:$L1568,"Tor",$B$2:$B1568,"&lt;&gt;"&amp;$B1568,$A$2:$A1568,$A1568)+COUNTIFS($L$2:$L1568,"ET",$B$2:$B1568,"&lt;&gt;"&amp;$B1568,$A$2:$A1568,$A1568),COUNTIFS($L$2:$L1568,"Tor",$B$2:$B1568,"&lt;&gt;"&amp;$B1568,$A$2:$A1568,$A1568)+COUNTIFS($L$2:$L1568,"ET",$B$2:$B1568,"&lt;&gt;"&amp;$B1568,$A$2:$A1568,$A1568)&amp;":"&amp;COUNTIFS($L$2:$L1568,"Tor",$B$2:$B1568,$B1568,$A$2:$A1568,$A1568)+COUNTIFS($L$2:$L1568,"ET",$B$2:$B1568,$B1568,$A$2:$A1568,$A1568)),""),"")</f>
        <v/>
      </c>
      <c r="J1568" s="18" t="str">
        <f>_xlfn.IFNA(IF(VLOOKUP($A1568,Spiele!$A$2:$D$16,3,FALSE)=$B1568,(COUNTIFS($L$1:$L1567,"Tor",$B$1:$B1567,$B1568,$A$1:$A1567,$A1568)+COUNTIFS($L$1:$L1567,"ET",$B$1:$B1567,$B1568,$A$1:$A1567,$A1568))-(COUNTIFS($L$1:$L1567,"Tor",$B$1:$B1567,"&lt;&gt;"&amp;$B1568,$A$1:$A1567,$A1568)+COUNTIFS($L$1:$L1567,"ET",$B$1:$B1567,"&lt;&gt;"&amp;$B1568,$A$1:$A1567,$A1568)),(COUNTIFS($L$1:$L1567,"Tor",$B$1:$B1567,$B1568,$A$1:$A1567,$A1568)+COUNTIFS($L$1:$L1567,"ET",$B$1:$B1567,$B1568,$A$1:$A1567,$A1568))-(COUNTIFS($L$1:$L1567,"Tor",$B$1:$B1567,"&lt;&gt;"&amp;$B1568,$A$1:$A1567,$A1568)+COUNTIFS($L$1:$L1567,"ET",$B$1:$B1567,"&lt;&gt;"&amp;$B1568,$A$1:$A1567,$A1568))),"")</f>
        <v/>
      </c>
      <c r="O1568" s="17"/>
      <c r="AC1568" s="14"/>
      <c r="AD1568" s="14"/>
      <c r="AE1568" s="18"/>
      <c r="AH1568" s="19">
        <f t="shared" si="98"/>
        <v>0</v>
      </c>
      <c r="AI1568" s="19">
        <f t="shared" si="99"/>
        <v>180</v>
      </c>
      <c r="AM1568" s="19">
        <f>IF(Abschlüsse[[#This Row],[Ergeb]]="ET","",SQRT(($AF1568-$AK1568)^2+($AG1568-$AL1568)^2))</f>
        <v>0</v>
      </c>
      <c r="AO1568" s="13"/>
      <c r="AP1568" s="13"/>
      <c r="AQ1568" s="19" t="str">
        <f t="shared" si="100"/>
        <v/>
      </c>
      <c r="AU1568" s="19" t="str">
        <f t="shared" si="101"/>
        <v/>
      </c>
    </row>
    <row r="1569" spans="3:47" ht="25.05" customHeight="1">
      <c r="C1569" s="17" t="str">
        <f>IF($A1569="","",IF(VLOOKUP($A1569,Spiele!$A$2:$D$16,3,FALSE)=$B1569,"H","G"))</f>
        <v/>
      </c>
      <c r="D1569" s="17" t="str">
        <f>IF($B1569="","",IF(VLOOKUP($A1569,Spiele!$A$2:$F$16,3,FALSE)=$B1569,VLOOKUP($A1569,Spiele!$A$2:$F$16,4,FALSE),VLOOKUP($A1569,Spiele!$A$2:$F$16,3,FALSE)))</f>
        <v/>
      </c>
      <c r="E1569" s="18">
        <f>IF(Abschlüsse[[#This Row],[Ergeb]]="ET",0,COUNTIFS($A$2:$A1569,$A1569,$B$2:$B1569,$B1569,$L$2:$L1569,"&lt;&gt;ET"))</f>
        <v>0</v>
      </c>
      <c r="F1569" s="11"/>
      <c r="G1569" s="12"/>
      <c r="H1569" s="18">
        <f>COUNTIFS('Rote Karten'!$A$2:$A$4,$A1569,'Rote Karten'!$D$2:$D$4,"&lt;&gt;"&amp;$B1569,'Rote Karten'!$B$2:$B$4,"&lt;"&amp;$F1569,'Rote Karten'!$C$2:$C$4,"&lt;="&amp;$G1569)-COUNTIFS('Rote Karten'!$A$2:$A$4,$A1569,'Rote Karten'!$D$2:$D$4,$B1569,'Rote Karten'!$B$2:$B$4,"&lt;"&amp;$F1569,'Rote Karten'!$C$2:$C$4,"&lt;="&amp;$G1569)</f>
        <v>0</v>
      </c>
      <c r="I1569" s="17" t="str">
        <f>IF(OR($L1569="Tor",$L1569="ET"),_xlfn.IFNA(IF(VLOOKUP($A1569,Spiele!$A$2:$C$16,3,FALSE)=$B1569,COUNTIFS($L$2:$L1569,"Tor",$B$2:$B1569,$B1569,$A$2:$A1569,$A1569)+COUNTIFS($L$2:$L1569,"ET",$B$2:$B1569,$B1569,$A$2:$A1569,$A1569)&amp;":"&amp;COUNTIFS($L$2:$L1569,"Tor",$B$2:$B1569,"&lt;&gt;"&amp;$B1569,$A$2:$A1569,$A1569)+COUNTIFS($L$2:$L1569,"ET",$B$2:$B1569,"&lt;&gt;"&amp;$B1569,$A$2:$A1569,$A1569),COUNTIFS($L$2:$L1569,"Tor",$B$2:$B1569,"&lt;&gt;"&amp;$B1569,$A$2:$A1569,$A1569)+COUNTIFS($L$2:$L1569,"ET",$B$2:$B1569,"&lt;&gt;"&amp;$B1569,$A$2:$A1569,$A1569)&amp;":"&amp;COUNTIFS($L$2:$L1569,"Tor",$B$2:$B1569,$B1569,$A$2:$A1569,$A1569)+COUNTIFS($L$2:$L1569,"ET",$B$2:$B1569,$B1569,$A$2:$A1569,$A1569)),""),"")</f>
        <v/>
      </c>
      <c r="J1569" s="18" t="str">
        <f>_xlfn.IFNA(IF(VLOOKUP($A1569,Spiele!$A$2:$D$16,3,FALSE)=$B1569,(COUNTIFS($L$1:$L1568,"Tor",$B$1:$B1568,$B1569,$A$1:$A1568,$A1569)+COUNTIFS($L$1:$L1568,"ET",$B$1:$B1568,$B1569,$A$1:$A1568,$A1569))-(COUNTIFS($L$1:$L1568,"Tor",$B$1:$B1568,"&lt;&gt;"&amp;$B1569,$A$1:$A1568,$A1569)+COUNTIFS($L$1:$L1568,"ET",$B$1:$B1568,"&lt;&gt;"&amp;$B1569,$A$1:$A1568,$A1569)),(COUNTIFS($L$1:$L1568,"Tor",$B$1:$B1568,$B1569,$A$1:$A1568,$A1569)+COUNTIFS($L$1:$L1568,"ET",$B$1:$B1568,$B1569,$A$1:$A1568,$A1569))-(COUNTIFS($L$1:$L1568,"Tor",$B$1:$B1568,"&lt;&gt;"&amp;$B1569,$A$1:$A1568,$A1569)+COUNTIFS($L$1:$L1568,"ET",$B$1:$B1568,"&lt;&gt;"&amp;$B1569,$A$1:$A1568,$A1569))),"")</f>
        <v/>
      </c>
      <c r="O1569" s="17"/>
      <c r="AC1569" s="14"/>
      <c r="AD1569" s="14"/>
      <c r="AE1569" s="18"/>
      <c r="AH1569" s="19">
        <f t="shared" si="98"/>
        <v>0</v>
      </c>
      <c r="AI1569" s="19">
        <f t="shared" si="99"/>
        <v>180</v>
      </c>
      <c r="AM1569" s="19">
        <f>IF(Abschlüsse[[#This Row],[Ergeb]]="ET","",SQRT(($AF1569-$AK1569)^2+($AG1569-$AL1569)^2))</f>
        <v>0</v>
      </c>
      <c r="AO1569" s="13"/>
      <c r="AP1569" s="13"/>
      <c r="AQ1569" s="19" t="str">
        <f t="shared" si="100"/>
        <v/>
      </c>
      <c r="AU1569" s="19" t="str">
        <f t="shared" si="101"/>
        <v/>
      </c>
    </row>
    <row r="1570" spans="3:47" ht="25.05" customHeight="1">
      <c r="C1570" s="17" t="str">
        <f>IF($A1570="","",IF(VLOOKUP($A1570,Spiele!$A$2:$D$16,3,FALSE)=$B1570,"H","G"))</f>
        <v/>
      </c>
      <c r="D1570" s="17" t="str">
        <f>IF($B1570="","",IF(VLOOKUP($A1570,Spiele!$A$2:$F$16,3,FALSE)=$B1570,VLOOKUP($A1570,Spiele!$A$2:$F$16,4,FALSE),VLOOKUP($A1570,Spiele!$A$2:$F$16,3,FALSE)))</f>
        <v/>
      </c>
      <c r="E1570" s="18">
        <f>IF(Abschlüsse[[#This Row],[Ergeb]]="ET",0,COUNTIFS($A$2:$A1570,$A1570,$B$2:$B1570,$B1570,$L$2:$L1570,"&lt;&gt;ET"))</f>
        <v>0</v>
      </c>
      <c r="F1570" s="11"/>
      <c r="G1570" s="12"/>
      <c r="H1570" s="18">
        <f>COUNTIFS('Rote Karten'!$A$2:$A$4,$A1570,'Rote Karten'!$D$2:$D$4,"&lt;&gt;"&amp;$B1570,'Rote Karten'!$B$2:$B$4,"&lt;"&amp;$F1570,'Rote Karten'!$C$2:$C$4,"&lt;="&amp;$G1570)-COUNTIFS('Rote Karten'!$A$2:$A$4,$A1570,'Rote Karten'!$D$2:$D$4,$B1570,'Rote Karten'!$B$2:$B$4,"&lt;"&amp;$F1570,'Rote Karten'!$C$2:$C$4,"&lt;="&amp;$G1570)</f>
        <v>0</v>
      </c>
      <c r="I1570" s="17" t="str">
        <f>IF(OR($L1570="Tor",$L1570="ET"),_xlfn.IFNA(IF(VLOOKUP($A1570,Spiele!$A$2:$C$16,3,FALSE)=$B1570,COUNTIFS($L$2:$L1570,"Tor",$B$2:$B1570,$B1570,$A$2:$A1570,$A1570)+COUNTIFS($L$2:$L1570,"ET",$B$2:$B1570,$B1570,$A$2:$A1570,$A1570)&amp;":"&amp;COUNTIFS($L$2:$L1570,"Tor",$B$2:$B1570,"&lt;&gt;"&amp;$B1570,$A$2:$A1570,$A1570)+COUNTIFS($L$2:$L1570,"ET",$B$2:$B1570,"&lt;&gt;"&amp;$B1570,$A$2:$A1570,$A1570),COUNTIFS($L$2:$L1570,"Tor",$B$2:$B1570,"&lt;&gt;"&amp;$B1570,$A$2:$A1570,$A1570)+COUNTIFS($L$2:$L1570,"ET",$B$2:$B1570,"&lt;&gt;"&amp;$B1570,$A$2:$A1570,$A1570)&amp;":"&amp;COUNTIFS($L$2:$L1570,"Tor",$B$2:$B1570,$B1570,$A$2:$A1570,$A1570)+COUNTIFS($L$2:$L1570,"ET",$B$2:$B1570,$B1570,$A$2:$A1570,$A1570)),""),"")</f>
        <v/>
      </c>
      <c r="J1570" s="18" t="str">
        <f>_xlfn.IFNA(IF(VLOOKUP($A1570,Spiele!$A$2:$D$16,3,FALSE)=$B1570,(COUNTIFS($L$1:$L1569,"Tor",$B$1:$B1569,$B1570,$A$1:$A1569,$A1570)+COUNTIFS($L$1:$L1569,"ET",$B$1:$B1569,$B1570,$A$1:$A1569,$A1570))-(COUNTIFS($L$1:$L1569,"Tor",$B$1:$B1569,"&lt;&gt;"&amp;$B1570,$A$1:$A1569,$A1570)+COUNTIFS($L$1:$L1569,"ET",$B$1:$B1569,"&lt;&gt;"&amp;$B1570,$A$1:$A1569,$A1570)),(COUNTIFS($L$1:$L1569,"Tor",$B$1:$B1569,$B1570,$A$1:$A1569,$A1570)+COUNTIFS($L$1:$L1569,"ET",$B$1:$B1569,$B1570,$A$1:$A1569,$A1570))-(COUNTIFS($L$1:$L1569,"Tor",$B$1:$B1569,"&lt;&gt;"&amp;$B1570,$A$1:$A1569,$A1570)+COUNTIFS($L$1:$L1569,"ET",$B$1:$B1569,"&lt;&gt;"&amp;$B1570,$A$1:$A1569,$A1570))),"")</f>
        <v/>
      </c>
      <c r="O1570" s="17"/>
      <c r="AC1570" s="14"/>
      <c r="AD1570" s="14"/>
      <c r="AE1570" s="18"/>
      <c r="AH1570" s="19">
        <f t="shared" si="98"/>
        <v>0</v>
      </c>
      <c r="AI1570" s="19">
        <f t="shared" si="99"/>
        <v>180</v>
      </c>
      <c r="AM1570" s="19">
        <f>IF(Abschlüsse[[#This Row],[Ergeb]]="ET","",SQRT(($AF1570-$AK1570)^2+($AG1570-$AL1570)^2))</f>
        <v>0</v>
      </c>
      <c r="AO1570" s="13"/>
      <c r="AP1570" s="13"/>
      <c r="AQ1570" s="19" t="str">
        <f t="shared" si="100"/>
        <v/>
      </c>
      <c r="AU1570" s="19" t="str">
        <f t="shared" si="101"/>
        <v/>
      </c>
    </row>
    <row r="1571" spans="3:47" ht="25.05" customHeight="1">
      <c r="C1571" s="17" t="str">
        <f>IF($A1571="","",IF(VLOOKUP($A1571,Spiele!$A$2:$D$16,3,FALSE)=$B1571,"H","G"))</f>
        <v/>
      </c>
      <c r="D1571" s="17" t="str">
        <f>IF($B1571="","",IF(VLOOKUP($A1571,Spiele!$A$2:$F$16,3,FALSE)=$B1571,VLOOKUP($A1571,Spiele!$A$2:$F$16,4,FALSE),VLOOKUP($A1571,Spiele!$A$2:$F$16,3,FALSE)))</f>
        <v/>
      </c>
      <c r="E1571" s="18">
        <f>IF(Abschlüsse[[#This Row],[Ergeb]]="ET",0,COUNTIFS($A$2:$A1571,$A1571,$B$2:$B1571,$B1571,$L$2:$L1571,"&lt;&gt;ET"))</f>
        <v>0</v>
      </c>
      <c r="F1571" s="11"/>
      <c r="G1571" s="12"/>
      <c r="H1571" s="18">
        <f>COUNTIFS('Rote Karten'!$A$2:$A$4,$A1571,'Rote Karten'!$D$2:$D$4,"&lt;&gt;"&amp;$B1571,'Rote Karten'!$B$2:$B$4,"&lt;"&amp;$F1571,'Rote Karten'!$C$2:$C$4,"&lt;="&amp;$G1571)-COUNTIFS('Rote Karten'!$A$2:$A$4,$A1571,'Rote Karten'!$D$2:$D$4,$B1571,'Rote Karten'!$B$2:$B$4,"&lt;"&amp;$F1571,'Rote Karten'!$C$2:$C$4,"&lt;="&amp;$G1571)</f>
        <v>0</v>
      </c>
      <c r="I1571" s="17" t="str">
        <f>IF(OR($L1571="Tor",$L1571="ET"),_xlfn.IFNA(IF(VLOOKUP($A1571,Spiele!$A$2:$C$16,3,FALSE)=$B1571,COUNTIFS($L$2:$L1571,"Tor",$B$2:$B1571,$B1571,$A$2:$A1571,$A1571)+COUNTIFS($L$2:$L1571,"ET",$B$2:$B1571,$B1571,$A$2:$A1571,$A1571)&amp;":"&amp;COUNTIFS($L$2:$L1571,"Tor",$B$2:$B1571,"&lt;&gt;"&amp;$B1571,$A$2:$A1571,$A1571)+COUNTIFS($L$2:$L1571,"ET",$B$2:$B1571,"&lt;&gt;"&amp;$B1571,$A$2:$A1571,$A1571),COUNTIFS($L$2:$L1571,"Tor",$B$2:$B1571,"&lt;&gt;"&amp;$B1571,$A$2:$A1571,$A1571)+COUNTIFS($L$2:$L1571,"ET",$B$2:$B1571,"&lt;&gt;"&amp;$B1571,$A$2:$A1571,$A1571)&amp;":"&amp;COUNTIFS($L$2:$L1571,"Tor",$B$2:$B1571,$B1571,$A$2:$A1571,$A1571)+COUNTIFS($L$2:$L1571,"ET",$B$2:$B1571,$B1571,$A$2:$A1571,$A1571)),""),"")</f>
        <v/>
      </c>
      <c r="J1571" s="18" t="str">
        <f>_xlfn.IFNA(IF(VLOOKUP($A1571,Spiele!$A$2:$D$16,3,FALSE)=$B1571,(COUNTIFS($L$1:$L1570,"Tor",$B$1:$B1570,$B1571,$A$1:$A1570,$A1571)+COUNTIFS($L$1:$L1570,"ET",$B$1:$B1570,$B1571,$A$1:$A1570,$A1571))-(COUNTIFS($L$1:$L1570,"Tor",$B$1:$B1570,"&lt;&gt;"&amp;$B1571,$A$1:$A1570,$A1571)+COUNTIFS($L$1:$L1570,"ET",$B$1:$B1570,"&lt;&gt;"&amp;$B1571,$A$1:$A1570,$A1571)),(COUNTIFS($L$1:$L1570,"Tor",$B$1:$B1570,$B1571,$A$1:$A1570,$A1571)+COUNTIFS($L$1:$L1570,"ET",$B$1:$B1570,$B1571,$A$1:$A1570,$A1571))-(COUNTIFS($L$1:$L1570,"Tor",$B$1:$B1570,"&lt;&gt;"&amp;$B1571,$A$1:$A1570,$A1571)+COUNTIFS($L$1:$L1570,"ET",$B$1:$B1570,"&lt;&gt;"&amp;$B1571,$A$1:$A1570,$A1571))),"")</f>
        <v/>
      </c>
      <c r="O1571" s="17"/>
      <c r="AC1571" s="14"/>
      <c r="AD1571" s="14"/>
      <c r="AE1571" s="18"/>
      <c r="AH1571" s="19">
        <f t="shared" si="98"/>
        <v>0</v>
      </c>
      <c r="AI1571" s="19">
        <f t="shared" si="99"/>
        <v>180</v>
      </c>
      <c r="AM1571" s="19">
        <f>IF(Abschlüsse[[#This Row],[Ergeb]]="ET","",SQRT(($AF1571-$AK1571)^2+($AG1571-$AL1571)^2))</f>
        <v>0</v>
      </c>
      <c r="AO1571" s="13"/>
      <c r="AP1571" s="13"/>
      <c r="AQ1571" s="19" t="str">
        <f t="shared" si="100"/>
        <v/>
      </c>
      <c r="AU1571" s="19" t="str">
        <f t="shared" si="101"/>
        <v/>
      </c>
    </row>
    <row r="1572" spans="3:47" ht="25.05" customHeight="1">
      <c r="C1572" s="17" t="str">
        <f>IF($A1572="","",IF(VLOOKUP($A1572,Spiele!$A$2:$D$16,3,FALSE)=$B1572,"H","G"))</f>
        <v/>
      </c>
      <c r="D1572" s="17" t="str">
        <f>IF($B1572="","",IF(VLOOKUP($A1572,Spiele!$A$2:$F$16,3,FALSE)=$B1572,VLOOKUP($A1572,Spiele!$A$2:$F$16,4,FALSE),VLOOKUP($A1572,Spiele!$A$2:$F$16,3,FALSE)))</f>
        <v/>
      </c>
      <c r="E1572" s="18">
        <f>IF(Abschlüsse[[#This Row],[Ergeb]]="ET",0,COUNTIFS($A$2:$A1572,$A1572,$B$2:$B1572,$B1572,$L$2:$L1572,"&lt;&gt;ET"))</f>
        <v>0</v>
      </c>
      <c r="F1572" s="11"/>
      <c r="G1572" s="12"/>
      <c r="H1572" s="18">
        <f>COUNTIFS('Rote Karten'!$A$2:$A$4,$A1572,'Rote Karten'!$D$2:$D$4,"&lt;&gt;"&amp;$B1572,'Rote Karten'!$B$2:$B$4,"&lt;"&amp;$F1572,'Rote Karten'!$C$2:$C$4,"&lt;="&amp;$G1572)-COUNTIFS('Rote Karten'!$A$2:$A$4,$A1572,'Rote Karten'!$D$2:$D$4,$B1572,'Rote Karten'!$B$2:$B$4,"&lt;"&amp;$F1572,'Rote Karten'!$C$2:$C$4,"&lt;="&amp;$G1572)</f>
        <v>0</v>
      </c>
      <c r="I1572" s="17" t="str">
        <f>IF(OR($L1572="Tor",$L1572="ET"),_xlfn.IFNA(IF(VLOOKUP($A1572,Spiele!$A$2:$C$16,3,FALSE)=$B1572,COUNTIFS($L$2:$L1572,"Tor",$B$2:$B1572,$B1572,$A$2:$A1572,$A1572)+COUNTIFS($L$2:$L1572,"ET",$B$2:$B1572,$B1572,$A$2:$A1572,$A1572)&amp;":"&amp;COUNTIFS($L$2:$L1572,"Tor",$B$2:$B1572,"&lt;&gt;"&amp;$B1572,$A$2:$A1572,$A1572)+COUNTIFS($L$2:$L1572,"ET",$B$2:$B1572,"&lt;&gt;"&amp;$B1572,$A$2:$A1572,$A1572),COUNTIFS($L$2:$L1572,"Tor",$B$2:$B1572,"&lt;&gt;"&amp;$B1572,$A$2:$A1572,$A1572)+COUNTIFS($L$2:$L1572,"ET",$B$2:$B1572,"&lt;&gt;"&amp;$B1572,$A$2:$A1572,$A1572)&amp;":"&amp;COUNTIFS($L$2:$L1572,"Tor",$B$2:$B1572,$B1572,$A$2:$A1572,$A1572)+COUNTIFS($L$2:$L1572,"ET",$B$2:$B1572,$B1572,$A$2:$A1572,$A1572)),""),"")</f>
        <v/>
      </c>
      <c r="J1572" s="18" t="str">
        <f>_xlfn.IFNA(IF(VLOOKUP($A1572,Spiele!$A$2:$D$16,3,FALSE)=$B1572,(COUNTIFS($L$1:$L1571,"Tor",$B$1:$B1571,$B1572,$A$1:$A1571,$A1572)+COUNTIFS($L$1:$L1571,"ET",$B$1:$B1571,$B1572,$A$1:$A1571,$A1572))-(COUNTIFS($L$1:$L1571,"Tor",$B$1:$B1571,"&lt;&gt;"&amp;$B1572,$A$1:$A1571,$A1572)+COUNTIFS($L$1:$L1571,"ET",$B$1:$B1571,"&lt;&gt;"&amp;$B1572,$A$1:$A1571,$A1572)),(COUNTIFS($L$1:$L1571,"Tor",$B$1:$B1571,$B1572,$A$1:$A1571,$A1572)+COUNTIFS($L$1:$L1571,"ET",$B$1:$B1571,$B1572,$A$1:$A1571,$A1572))-(COUNTIFS($L$1:$L1571,"Tor",$B$1:$B1571,"&lt;&gt;"&amp;$B1572,$A$1:$A1571,$A1572)+COUNTIFS($L$1:$L1571,"ET",$B$1:$B1571,"&lt;&gt;"&amp;$B1572,$A$1:$A1571,$A1572))),"")</f>
        <v/>
      </c>
      <c r="O1572" s="17"/>
      <c r="AC1572" s="14"/>
      <c r="AD1572" s="14"/>
      <c r="AE1572" s="18"/>
      <c r="AH1572" s="19">
        <f t="shared" si="98"/>
        <v>0</v>
      </c>
      <c r="AI1572" s="19">
        <f t="shared" si="99"/>
        <v>180</v>
      </c>
      <c r="AM1572" s="19">
        <f>IF(Abschlüsse[[#This Row],[Ergeb]]="ET","",SQRT(($AF1572-$AK1572)^2+($AG1572-$AL1572)^2))</f>
        <v>0</v>
      </c>
      <c r="AO1572" s="13"/>
      <c r="AP1572" s="13"/>
      <c r="AQ1572" s="19" t="str">
        <f t="shared" si="100"/>
        <v/>
      </c>
      <c r="AU1572" s="19" t="str">
        <f t="shared" si="101"/>
        <v/>
      </c>
    </row>
    <row r="1573" spans="3:47" ht="25.05" customHeight="1">
      <c r="C1573" s="17" t="str">
        <f>IF($A1573="","",IF(VLOOKUP($A1573,Spiele!$A$2:$D$16,3,FALSE)=$B1573,"H","G"))</f>
        <v/>
      </c>
      <c r="D1573" s="17" t="str">
        <f>IF($B1573="","",IF(VLOOKUP($A1573,Spiele!$A$2:$F$16,3,FALSE)=$B1573,VLOOKUP($A1573,Spiele!$A$2:$F$16,4,FALSE),VLOOKUP($A1573,Spiele!$A$2:$F$16,3,FALSE)))</f>
        <v/>
      </c>
      <c r="E1573" s="18">
        <f>IF(Abschlüsse[[#This Row],[Ergeb]]="ET",0,COUNTIFS($A$2:$A1573,$A1573,$B$2:$B1573,$B1573,$L$2:$L1573,"&lt;&gt;ET"))</f>
        <v>0</v>
      </c>
      <c r="F1573" s="11"/>
      <c r="G1573" s="12"/>
      <c r="H1573" s="18">
        <f>COUNTIFS('Rote Karten'!$A$2:$A$4,$A1573,'Rote Karten'!$D$2:$D$4,"&lt;&gt;"&amp;$B1573,'Rote Karten'!$B$2:$B$4,"&lt;"&amp;$F1573,'Rote Karten'!$C$2:$C$4,"&lt;="&amp;$G1573)-COUNTIFS('Rote Karten'!$A$2:$A$4,$A1573,'Rote Karten'!$D$2:$D$4,$B1573,'Rote Karten'!$B$2:$B$4,"&lt;"&amp;$F1573,'Rote Karten'!$C$2:$C$4,"&lt;="&amp;$G1573)</f>
        <v>0</v>
      </c>
      <c r="I1573" s="17" t="str">
        <f>IF(OR($L1573="Tor",$L1573="ET"),_xlfn.IFNA(IF(VLOOKUP($A1573,Spiele!$A$2:$C$16,3,FALSE)=$B1573,COUNTIFS($L$2:$L1573,"Tor",$B$2:$B1573,$B1573,$A$2:$A1573,$A1573)+COUNTIFS($L$2:$L1573,"ET",$B$2:$B1573,$B1573,$A$2:$A1573,$A1573)&amp;":"&amp;COUNTIFS($L$2:$L1573,"Tor",$B$2:$B1573,"&lt;&gt;"&amp;$B1573,$A$2:$A1573,$A1573)+COUNTIFS($L$2:$L1573,"ET",$B$2:$B1573,"&lt;&gt;"&amp;$B1573,$A$2:$A1573,$A1573),COUNTIFS($L$2:$L1573,"Tor",$B$2:$B1573,"&lt;&gt;"&amp;$B1573,$A$2:$A1573,$A1573)+COUNTIFS($L$2:$L1573,"ET",$B$2:$B1573,"&lt;&gt;"&amp;$B1573,$A$2:$A1573,$A1573)&amp;":"&amp;COUNTIFS($L$2:$L1573,"Tor",$B$2:$B1573,$B1573,$A$2:$A1573,$A1573)+COUNTIFS($L$2:$L1573,"ET",$B$2:$B1573,$B1573,$A$2:$A1573,$A1573)),""),"")</f>
        <v/>
      </c>
      <c r="J1573" s="18" t="str">
        <f>_xlfn.IFNA(IF(VLOOKUP($A1573,Spiele!$A$2:$D$16,3,FALSE)=$B1573,(COUNTIFS($L$1:$L1572,"Tor",$B$1:$B1572,$B1573,$A$1:$A1572,$A1573)+COUNTIFS($L$1:$L1572,"ET",$B$1:$B1572,$B1573,$A$1:$A1572,$A1573))-(COUNTIFS($L$1:$L1572,"Tor",$B$1:$B1572,"&lt;&gt;"&amp;$B1573,$A$1:$A1572,$A1573)+COUNTIFS($L$1:$L1572,"ET",$B$1:$B1572,"&lt;&gt;"&amp;$B1573,$A$1:$A1572,$A1573)),(COUNTIFS($L$1:$L1572,"Tor",$B$1:$B1572,$B1573,$A$1:$A1572,$A1573)+COUNTIFS($L$1:$L1572,"ET",$B$1:$B1572,$B1573,$A$1:$A1572,$A1573))-(COUNTIFS($L$1:$L1572,"Tor",$B$1:$B1572,"&lt;&gt;"&amp;$B1573,$A$1:$A1572,$A1573)+COUNTIFS($L$1:$L1572,"ET",$B$1:$B1572,"&lt;&gt;"&amp;$B1573,$A$1:$A1572,$A1573))),"")</f>
        <v/>
      </c>
      <c r="O1573" s="17"/>
      <c r="AC1573" s="14"/>
      <c r="AD1573" s="14"/>
      <c r="AE1573" s="18"/>
      <c r="AH1573" s="19">
        <f t="shared" si="98"/>
        <v>0</v>
      </c>
      <c r="AI1573" s="19">
        <f t="shared" si="99"/>
        <v>180</v>
      </c>
      <c r="AM1573" s="19">
        <f>IF(Abschlüsse[[#This Row],[Ergeb]]="ET","",SQRT(($AF1573-$AK1573)^2+($AG1573-$AL1573)^2))</f>
        <v>0</v>
      </c>
      <c r="AO1573" s="13"/>
      <c r="AP1573" s="13"/>
      <c r="AQ1573" s="19" t="str">
        <f t="shared" si="100"/>
        <v/>
      </c>
      <c r="AU1573" s="19" t="str">
        <f t="shared" si="101"/>
        <v/>
      </c>
    </row>
    <row r="1574" spans="3:47" ht="25.05" customHeight="1">
      <c r="C1574" s="17" t="str">
        <f>IF($A1574="","",IF(VLOOKUP($A1574,Spiele!$A$2:$D$16,3,FALSE)=$B1574,"H","G"))</f>
        <v/>
      </c>
      <c r="D1574" s="17" t="str">
        <f>IF($B1574="","",IF(VLOOKUP($A1574,Spiele!$A$2:$F$16,3,FALSE)=$B1574,VLOOKUP($A1574,Spiele!$A$2:$F$16,4,FALSE),VLOOKUP($A1574,Spiele!$A$2:$F$16,3,FALSE)))</f>
        <v/>
      </c>
      <c r="E1574" s="18">
        <f>IF(Abschlüsse[[#This Row],[Ergeb]]="ET",0,COUNTIFS($A$2:$A1574,$A1574,$B$2:$B1574,$B1574,$L$2:$L1574,"&lt;&gt;ET"))</f>
        <v>0</v>
      </c>
      <c r="F1574" s="11"/>
      <c r="G1574" s="12"/>
      <c r="H1574" s="18">
        <f>COUNTIFS('Rote Karten'!$A$2:$A$4,$A1574,'Rote Karten'!$D$2:$D$4,"&lt;&gt;"&amp;$B1574,'Rote Karten'!$B$2:$B$4,"&lt;"&amp;$F1574,'Rote Karten'!$C$2:$C$4,"&lt;="&amp;$G1574)-COUNTIFS('Rote Karten'!$A$2:$A$4,$A1574,'Rote Karten'!$D$2:$D$4,$B1574,'Rote Karten'!$B$2:$B$4,"&lt;"&amp;$F1574,'Rote Karten'!$C$2:$C$4,"&lt;="&amp;$G1574)</f>
        <v>0</v>
      </c>
      <c r="I1574" s="17" t="str">
        <f>IF(OR($L1574="Tor",$L1574="ET"),_xlfn.IFNA(IF(VLOOKUP($A1574,Spiele!$A$2:$C$16,3,FALSE)=$B1574,COUNTIFS($L$2:$L1574,"Tor",$B$2:$B1574,$B1574,$A$2:$A1574,$A1574)+COUNTIFS($L$2:$L1574,"ET",$B$2:$B1574,$B1574,$A$2:$A1574,$A1574)&amp;":"&amp;COUNTIFS($L$2:$L1574,"Tor",$B$2:$B1574,"&lt;&gt;"&amp;$B1574,$A$2:$A1574,$A1574)+COUNTIFS($L$2:$L1574,"ET",$B$2:$B1574,"&lt;&gt;"&amp;$B1574,$A$2:$A1574,$A1574),COUNTIFS($L$2:$L1574,"Tor",$B$2:$B1574,"&lt;&gt;"&amp;$B1574,$A$2:$A1574,$A1574)+COUNTIFS($L$2:$L1574,"ET",$B$2:$B1574,"&lt;&gt;"&amp;$B1574,$A$2:$A1574,$A1574)&amp;":"&amp;COUNTIFS($L$2:$L1574,"Tor",$B$2:$B1574,$B1574,$A$2:$A1574,$A1574)+COUNTIFS($L$2:$L1574,"ET",$B$2:$B1574,$B1574,$A$2:$A1574,$A1574)),""),"")</f>
        <v/>
      </c>
      <c r="J1574" s="18" t="str">
        <f>_xlfn.IFNA(IF(VLOOKUP($A1574,Spiele!$A$2:$D$16,3,FALSE)=$B1574,(COUNTIFS($L$1:$L1573,"Tor",$B$1:$B1573,$B1574,$A$1:$A1573,$A1574)+COUNTIFS($L$1:$L1573,"ET",$B$1:$B1573,$B1574,$A$1:$A1573,$A1574))-(COUNTIFS($L$1:$L1573,"Tor",$B$1:$B1573,"&lt;&gt;"&amp;$B1574,$A$1:$A1573,$A1574)+COUNTIFS($L$1:$L1573,"ET",$B$1:$B1573,"&lt;&gt;"&amp;$B1574,$A$1:$A1573,$A1574)),(COUNTIFS($L$1:$L1573,"Tor",$B$1:$B1573,$B1574,$A$1:$A1573,$A1574)+COUNTIFS($L$1:$L1573,"ET",$B$1:$B1573,$B1574,$A$1:$A1573,$A1574))-(COUNTIFS($L$1:$L1573,"Tor",$B$1:$B1573,"&lt;&gt;"&amp;$B1574,$A$1:$A1573,$A1574)+COUNTIFS($L$1:$L1573,"ET",$B$1:$B1573,"&lt;&gt;"&amp;$B1574,$A$1:$A1573,$A1574))),"")</f>
        <v/>
      </c>
      <c r="O1574" s="17"/>
      <c r="AC1574" s="14"/>
      <c r="AD1574" s="14"/>
      <c r="AE1574" s="18"/>
      <c r="AH1574" s="19">
        <f t="shared" si="98"/>
        <v>0</v>
      </c>
      <c r="AI1574" s="19">
        <f t="shared" si="99"/>
        <v>180</v>
      </c>
      <c r="AM1574" s="19">
        <f>IF(Abschlüsse[[#This Row],[Ergeb]]="ET","",SQRT(($AF1574-$AK1574)^2+($AG1574-$AL1574)^2))</f>
        <v>0</v>
      </c>
      <c r="AO1574" s="13"/>
      <c r="AP1574" s="13"/>
      <c r="AQ1574" s="19" t="str">
        <f t="shared" si="100"/>
        <v/>
      </c>
      <c r="AU1574" s="19" t="str">
        <f t="shared" si="101"/>
        <v/>
      </c>
    </row>
    <row r="1575" spans="3:47" ht="25.05" customHeight="1">
      <c r="C1575" s="17" t="str">
        <f>IF($A1575="","",IF(VLOOKUP($A1575,Spiele!$A$2:$D$16,3,FALSE)=$B1575,"H","G"))</f>
        <v/>
      </c>
      <c r="D1575" s="17" t="str">
        <f>IF($B1575="","",IF(VLOOKUP($A1575,Spiele!$A$2:$F$16,3,FALSE)=$B1575,VLOOKUP($A1575,Spiele!$A$2:$F$16,4,FALSE),VLOOKUP($A1575,Spiele!$A$2:$F$16,3,FALSE)))</f>
        <v/>
      </c>
      <c r="E1575" s="18">
        <f>IF(Abschlüsse[[#This Row],[Ergeb]]="ET",0,COUNTIFS($A$2:$A1575,$A1575,$B$2:$B1575,$B1575,$L$2:$L1575,"&lt;&gt;ET"))</f>
        <v>0</v>
      </c>
      <c r="F1575" s="11"/>
      <c r="G1575" s="12"/>
      <c r="H1575" s="18">
        <f>COUNTIFS('Rote Karten'!$A$2:$A$4,$A1575,'Rote Karten'!$D$2:$D$4,"&lt;&gt;"&amp;$B1575,'Rote Karten'!$B$2:$B$4,"&lt;"&amp;$F1575,'Rote Karten'!$C$2:$C$4,"&lt;="&amp;$G1575)-COUNTIFS('Rote Karten'!$A$2:$A$4,$A1575,'Rote Karten'!$D$2:$D$4,$B1575,'Rote Karten'!$B$2:$B$4,"&lt;"&amp;$F1575,'Rote Karten'!$C$2:$C$4,"&lt;="&amp;$G1575)</f>
        <v>0</v>
      </c>
      <c r="I1575" s="17" t="str">
        <f>IF(OR($L1575="Tor",$L1575="ET"),_xlfn.IFNA(IF(VLOOKUP($A1575,Spiele!$A$2:$C$16,3,FALSE)=$B1575,COUNTIFS($L$2:$L1575,"Tor",$B$2:$B1575,$B1575,$A$2:$A1575,$A1575)+COUNTIFS($L$2:$L1575,"ET",$B$2:$B1575,$B1575,$A$2:$A1575,$A1575)&amp;":"&amp;COUNTIFS($L$2:$L1575,"Tor",$B$2:$B1575,"&lt;&gt;"&amp;$B1575,$A$2:$A1575,$A1575)+COUNTIFS($L$2:$L1575,"ET",$B$2:$B1575,"&lt;&gt;"&amp;$B1575,$A$2:$A1575,$A1575),COUNTIFS($L$2:$L1575,"Tor",$B$2:$B1575,"&lt;&gt;"&amp;$B1575,$A$2:$A1575,$A1575)+COUNTIFS($L$2:$L1575,"ET",$B$2:$B1575,"&lt;&gt;"&amp;$B1575,$A$2:$A1575,$A1575)&amp;":"&amp;COUNTIFS($L$2:$L1575,"Tor",$B$2:$B1575,$B1575,$A$2:$A1575,$A1575)+COUNTIFS($L$2:$L1575,"ET",$B$2:$B1575,$B1575,$A$2:$A1575,$A1575)),""),"")</f>
        <v/>
      </c>
      <c r="J1575" s="18" t="str">
        <f>_xlfn.IFNA(IF(VLOOKUP($A1575,Spiele!$A$2:$D$16,3,FALSE)=$B1575,(COUNTIFS($L$1:$L1574,"Tor",$B$1:$B1574,$B1575,$A$1:$A1574,$A1575)+COUNTIFS($L$1:$L1574,"ET",$B$1:$B1574,$B1575,$A$1:$A1574,$A1575))-(COUNTIFS($L$1:$L1574,"Tor",$B$1:$B1574,"&lt;&gt;"&amp;$B1575,$A$1:$A1574,$A1575)+COUNTIFS($L$1:$L1574,"ET",$B$1:$B1574,"&lt;&gt;"&amp;$B1575,$A$1:$A1574,$A1575)),(COUNTIFS($L$1:$L1574,"Tor",$B$1:$B1574,$B1575,$A$1:$A1574,$A1575)+COUNTIFS($L$1:$L1574,"ET",$B$1:$B1574,$B1575,$A$1:$A1574,$A1575))-(COUNTIFS($L$1:$L1574,"Tor",$B$1:$B1574,"&lt;&gt;"&amp;$B1575,$A$1:$A1574,$A1575)+COUNTIFS($L$1:$L1574,"ET",$B$1:$B1574,"&lt;&gt;"&amp;$B1575,$A$1:$A1574,$A1575))),"")</f>
        <v/>
      </c>
      <c r="O1575" s="17"/>
      <c r="AC1575" s="14"/>
      <c r="AD1575" s="14"/>
      <c r="AE1575" s="18"/>
      <c r="AH1575" s="19">
        <f t="shared" si="98"/>
        <v>0</v>
      </c>
      <c r="AI1575" s="19">
        <f t="shared" si="99"/>
        <v>180</v>
      </c>
      <c r="AM1575" s="19">
        <f>IF(Abschlüsse[[#This Row],[Ergeb]]="ET","",SQRT(($AF1575-$AK1575)^2+($AG1575-$AL1575)^2))</f>
        <v>0</v>
      </c>
      <c r="AO1575" s="13"/>
      <c r="AP1575" s="13"/>
      <c r="AQ1575" s="19" t="str">
        <f t="shared" si="100"/>
        <v/>
      </c>
      <c r="AU1575" s="19" t="str">
        <f t="shared" si="101"/>
        <v/>
      </c>
    </row>
    <row r="1576" spans="3:47" ht="25.05" customHeight="1">
      <c r="C1576" s="17" t="str">
        <f>IF($A1576="","",IF(VLOOKUP($A1576,Spiele!$A$2:$D$16,3,FALSE)=$B1576,"H","G"))</f>
        <v/>
      </c>
      <c r="D1576" s="17" t="str">
        <f>IF($B1576="","",IF(VLOOKUP($A1576,Spiele!$A$2:$F$16,3,FALSE)=$B1576,VLOOKUP($A1576,Spiele!$A$2:$F$16,4,FALSE),VLOOKUP($A1576,Spiele!$A$2:$F$16,3,FALSE)))</f>
        <v/>
      </c>
      <c r="E1576" s="18">
        <f>IF(Abschlüsse[[#This Row],[Ergeb]]="ET",0,COUNTIFS($A$2:$A1576,$A1576,$B$2:$B1576,$B1576,$L$2:$L1576,"&lt;&gt;ET"))</f>
        <v>0</v>
      </c>
      <c r="F1576" s="11"/>
      <c r="G1576" s="12"/>
      <c r="H1576" s="18">
        <f>COUNTIFS('Rote Karten'!$A$2:$A$4,$A1576,'Rote Karten'!$D$2:$D$4,"&lt;&gt;"&amp;$B1576,'Rote Karten'!$B$2:$B$4,"&lt;"&amp;$F1576,'Rote Karten'!$C$2:$C$4,"&lt;="&amp;$G1576)-COUNTIFS('Rote Karten'!$A$2:$A$4,$A1576,'Rote Karten'!$D$2:$D$4,$B1576,'Rote Karten'!$B$2:$B$4,"&lt;"&amp;$F1576,'Rote Karten'!$C$2:$C$4,"&lt;="&amp;$G1576)</f>
        <v>0</v>
      </c>
      <c r="I1576" s="17" t="str">
        <f>IF(OR($L1576="Tor",$L1576="ET"),_xlfn.IFNA(IF(VLOOKUP($A1576,Spiele!$A$2:$C$16,3,FALSE)=$B1576,COUNTIFS($L$2:$L1576,"Tor",$B$2:$B1576,$B1576,$A$2:$A1576,$A1576)+COUNTIFS($L$2:$L1576,"ET",$B$2:$B1576,$B1576,$A$2:$A1576,$A1576)&amp;":"&amp;COUNTIFS($L$2:$L1576,"Tor",$B$2:$B1576,"&lt;&gt;"&amp;$B1576,$A$2:$A1576,$A1576)+COUNTIFS($L$2:$L1576,"ET",$B$2:$B1576,"&lt;&gt;"&amp;$B1576,$A$2:$A1576,$A1576),COUNTIFS($L$2:$L1576,"Tor",$B$2:$B1576,"&lt;&gt;"&amp;$B1576,$A$2:$A1576,$A1576)+COUNTIFS($L$2:$L1576,"ET",$B$2:$B1576,"&lt;&gt;"&amp;$B1576,$A$2:$A1576,$A1576)&amp;":"&amp;COUNTIFS($L$2:$L1576,"Tor",$B$2:$B1576,$B1576,$A$2:$A1576,$A1576)+COUNTIFS($L$2:$L1576,"ET",$B$2:$B1576,$B1576,$A$2:$A1576,$A1576)),""),"")</f>
        <v/>
      </c>
      <c r="J1576" s="18" t="str">
        <f>_xlfn.IFNA(IF(VLOOKUP($A1576,Spiele!$A$2:$D$16,3,FALSE)=$B1576,(COUNTIFS($L$1:$L1575,"Tor",$B$1:$B1575,$B1576,$A$1:$A1575,$A1576)+COUNTIFS($L$1:$L1575,"ET",$B$1:$B1575,$B1576,$A$1:$A1575,$A1576))-(COUNTIFS($L$1:$L1575,"Tor",$B$1:$B1575,"&lt;&gt;"&amp;$B1576,$A$1:$A1575,$A1576)+COUNTIFS($L$1:$L1575,"ET",$B$1:$B1575,"&lt;&gt;"&amp;$B1576,$A$1:$A1575,$A1576)),(COUNTIFS($L$1:$L1575,"Tor",$B$1:$B1575,$B1576,$A$1:$A1575,$A1576)+COUNTIFS($L$1:$L1575,"ET",$B$1:$B1575,$B1576,$A$1:$A1575,$A1576))-(COUNTIFS($L$1:$L1575,"Tor",$B$1:$B1575,"&lt;&gt;"&amp;$B1576,$A$1:$A1575,$A1576)+COUNTIFS($L$1:$L1575,"ET",$B$1:$B1575,"&lt;&gt;"&amp;$B1576,$A$1:$A1575,$A1576))),"")</f>
        <v/>
      </c>
      <c r="O1576" s="17"/>
      <c r="AC1576" s="14"/>
      <c r="AD1576" s="14"/>
      <c r="AE1576" s="18"/>
      <c r="AH1576" s="19">
        <f t="shared" si="98"/>
        <v>0</v>
      </c>
      <c r="AI1576" s="19">
        <f t="shared" si="99"/>
        <v>180</v>
      </c>
      <c r="AM1576" s="19">
        <f>IF(Abschlüsse[[#This Row],[Ergeb]]="ET","",SQRT(($AF1576-$AK1576)^2+($AG1576-$AL1576)^2))</f>
        <v>0</v>
      </c>
      <c r="AO1576" s="13"/>
      <c r="AP1576" s="13"/>
      <c r="AQ1576" s="19" t="str">
        <f t="shared" si="100"/>
        <v/>
      </c>
      <c r="AU1576" s="19" t="str">
        <f t="shared" si="101"/>
        <v/>
      </c>
    </row>
    <row r="1577" spans="3:47" ht="25.05" customHeight="1">
      <c r="C1577" s="17" t="str">
        <f>IF($A1577="","",IF(VLOOKUP($A1577,Spiele!$A$2:$D$16,3,FALSE)=$B1577,"H","G"))</f>
        <v/>
      </c>
      <c r="D1577" s="17" t="str">
        <f>IF($B1577="","",IF(VLOOKUP($A1577,Spiele!$A$2:$F$16,3,FALSE)=$B1577,VLOOKUP($A1577,Spiele!$A$2:$F$16,4,FALSE),VLOOKUP($A1577,Spiele!$A$2:$F$16,3,FALSE)))</f>
        <v/>
      </c>
      <c r="E1577" s="18">
        <f>IF(Abschlüsse[[#This Row],[Ergeb]]="ET",0,COUNTIFS($A$2:$A1577,$A1577,$B$2:$B1577,$B1577,$L$2:$L1577,"&lt;&gt;ET"))</f>
        <v>0</v>
      </c>
      <c r="F1577" s="11"/>
      <c r="G1577" s="12"/>
      <c r="H1577" s="18">
        <f>COUNTIFS('Rote Karten'!$A$2:$A$4,$A1577,'Rote Karten'!$D$2:$D$4,"&lt;&gt;"&amp;$B1577,'Rote Karten'!$B$2:$B$4,"&lt;"&amp;$F1577,'Rote Karten'!$C$2:$C$4,"&lt;="&amp;$G1577)-COUNTIFS('Rote Karten'!$A$2:$A$4,$A1577,'Rote Karten'!$D$2:$D$4,$B1577,'Rote Karten'!$B$2:$B$4,"&lt;"&amp;$F1577,'Rote Karten'!$C$2:$C$4,"&lt;="&amp;$G1577)</f>
        <v>0</v>
      </c>
      <c r="I1577" s="17" t="str">
        <f>IF(OR($L1577="Tor",$L1577="ET"),_xlfn.IFNA(IF(VLOOKUP($A1577,Spiele!$A$2:$C$16,3,FALSE)=$B1577,COUNTIFS($L$2:$L1577,"Tor",$B$2:$B1577,$B1577,$A$2:$A1577,$A1577)+COUNTIFS($L$2:$L1577,"ET",$B$2:$B1577,$B1577,$A$2:$A1577,$A1577)&amp;":"&amp;COUNTIFS($L$2:$L1577,"Tor",$B$2:$B1577,"&lt;&gt;"&amp;$B1577,$A$2:$A1577,$A1577)+COUNTIFS($L$2:$L1577,"ET",$B$2:$B1577,"&lt;&gt;"&amp;$B1577,$A$2:$A1577,$A1577),COUNTIFS($L$2:$L1577,"Tor",$B$2:$B1577,"&lt;&gt;"&amp;$B1577,$A$2:$A1577,$A1577)+COUNTIFS($L$2:$L1577,"ET",$B$2:$B1577,"&lt;&gt;"&amp;$B1577,$A$2:$A1577,$A1577)&amp;":"&amp;COUNTIFS($L$2:$L1577,"Tor",$B$2:$B1577,$B1577,$A$2:$A1577,$A1577)+COUNTIFS($L$2:$L1577,"ET",$B$2:$B1577,$B1577,$A$2:$A1577,$A1577)),""),"")</f>
        <v/>
      </c>
      <c r="J1577" s="18" t="str">
        <f>_xlfn.IFNA(IF(VLOOKUP($A1577,Spiele!$A$2:$D$16,3,FALSE)=$B1577,(COUNTIFS($L$1:$L1576,"Tor",$B$1:$B1576,$B1577,$A$1:$A1576,$A1577)+COUNTIFS($L$1:$L1576,"ET",$B$1:$B1576,$B1577,$A$1:$A1576,$A1577))-(COUNTIFS($L$1:$L1576,"Tor",$B$1:$B1576,"&lt;&gt;"&amp;$B1577,$A$1:$A1576,$A1577)+COUNTIFS($L$1:$L1576,"ET",$B$1:$B1576,"&lt;&gt;"&amp;$B1577,$A$1:$A1576,$A1577)),(COUNTIFS($L$1:$L1576,"Tor",$B$1:$B1576,$B1577,$A$1:$A1576,$A1577)+COUNTIFS($L$1:$L1576,"ET",$B$1:$B1576,$B1577,$A$1:$A1576,$A1577))-(COUNTIFS($L$1:$L1576,"Tor",$B$1:$B1576,"&lt;&gt;"&amp;$B1577,$A$1:$A1576,$A1577)+COUNTIFS($L$1:$L1576,"ET",$B$1:$B1576,"&lt;&gt;"&amp;$B1577,$A$1:$A1576,$A1577))),"")</f>
        <v/>
      </c>
      <c r="O1577" s="17"/>
      <c r="AC1577" s="14"/>
      <c r="AD1577" s="14"/>
      <c r="AE1577" s="18"/>
      <c r="AH1577" s="19">
        <f t="shared" si="98"/>
        <v>0</v>
      </c>
      <c r="AI1577" s="19">
        <f t="shared" si="99"/>
        <v>180</v>
      </c>
      <c r="AM1577" s="19">
        <f>IF(Abschlüsse[[#This Row],[Ergeb]]="ET","",SQRT(($AF1577-$AK1577)^2+($AG1577-$AL1577)^2))</f>
        <v>0</v>
      </c>
      <c r="AO1577" s="13"/>
      <c r="AP1577" s="13"/>
      <c r="AQ1577" s="19" t="str">
        <f t="shared" si="100"/>
        <v/>
      </c>
      <c r="AU1577" s="19" t="str">
        <f t="shared" si="101"/>
        <v/>
      </c>
    </row>
    <row r="1578" spans="3:47" ht="25.05" customHeight="1">
      <c r="C1578" s="17" t="str">
        <f>IF($A1578="","",IF(VLOOKUP($A1578,Spiele!$A$2:$D$16,3,FALSE)=$B1578,"H","G"))</f>
        <v/>
      </c>
      <c r="D1578" s="17" t="str">
        <f>IF($B1578="","",IF(VLOOKUP($A1578,Spiele!$A$2:$F$16,3,FALSE)=$B1578,VLOOKUP($A1578,Spiele!$A$2:$F$16,4,FALSE),VLOOKUP($A1578,Spiele!$A$2:$F$16,3,FALSE)))</f>
        <v/>
      </c>
      <c r="E1578" s="18">
        <f>IF(Abschlüsse[[#This Row],[Ergeb]]="ET",0,COUNTIFS($A$2:$A1578,$A1578,$B$2:$B1578,$B1578,$L$2:$L1578,"&lt;&gt;ET"))</f>
        <v>0</v>
      </c>
      <c r="F1578" s="11"/>
      <c r="G1578" s="12"/>
      <c r="H1578" s="18">
        <f>COUNTIFS('Rote Karten'!$A$2:$A$4,$A1578,'Rote Karten'!$D$2:$D$4,"&lt;&gt;"&amp;$B1578,'Rote Karten'!$B$2:$B$4,"&lt;"&amp;$F1578,'Rote Karten'!$C$2:$C$4,"&lt;="&amp;$G1578)-COUNTIFS('Rote Karten'!$A$2:$A$4,$A1578,'Rote Karten'!$D$2:$D$4,$B1578,'Rote Karten'!$B$2:$B$4,"&lt;"&amp;$F1578,'Rote Karten'!$C$2:$C$4,"&lt;="&amp;$G1578)</f>
        <v>0</v>
      </c>
      <c r="I1578" s="17" t="str">
        <f>IF(OR($L1578="Tor",$L1578="ET"),_xlfn.IFNA(IF(VLOOKUP($A1578,Spiele!$A$2:$C$16,3,FALSE)=$B1578,COUNTIFS($L$2:$L1578,"Tor",$B$2:$B1578,$B1578,$A$2:$A1578,$A1578)+COUNTIFS($L$2:$L1578,"ET",$B$2:$B1578,$B1578,$A$2:$A1578,$A1578)&amp;":"&amp;COUNTIFS($L$2:$L1578,"Tor",$B$2:$B1578,"&lt;&gt;"&amp;$B1578,$A$2:$A1578,$A1578)+COUNTIFS($L$2:$L1578,"ET",$B$2:$B1578,"&lt;&gt;"&amp;$B1578,$A$2:$A1578,$A1578),COUNTIFS($L$2:$L1578,"Tor",$B$2:$B1578,"&lt;&gt;"&amp;$B1578,$A$2:$A1578,$A1578)+COUNTIFS($L$2:$L1578,"ET",$B$2:$B1578,"&lt;&gt;"&amp;$B1578,$A$2:$A1578,$A1578)&amp;":"&amp;COUNTIFS($L$2:$L1578,"Tor",$B$2:$B1578,$B1578,$A$2:$A1578,$A1578)+COUNTIFS($L$2:$L1578,"ET",$B$2:$B1578,$B1578,$A$2:$A1578,$A1578)),""),"")</f>
        <v/>
      </c>
      <c r="J1578" s="18" t="str">
        <f>_xlfn.IFNA(IF(VLOOKUP($A1578,Spiele!$A$2:$D$16,3,FALSE)=$B1578,(COUNTIFS($L$1:$L1577,"Tor",$B$1:$B1577,$B1578,$A$1:$A1577,$A1578)+COUNTIFS($L$1:$L1577,"ET",$B$1:$B1577,$B1578,$A$1:$A1577,$A1578))-(COUNTIFS($L$1:$L1577,"Tor",$B$1:$B1577,"&lt;&gt;"&amp;$B1578,$A$1:$A1577,$A1578)+COUNTIFS($L$1:$L1577,"ET",$B$1:$B1577,"&lt;&gt;"&amp;$B1578,$A$1:$A1577,$A1578)),(COUNTIFS($L$1:$L1577,"Tor",$B$1:$B1577,$B1578,$A$1:$A1577,$A1578)+COUNTIFS($L$1:$L1577,"ET",$B$1:$B1577,$B1578,$A$1:$A1577,$A1578))-(COUNTIFS($L$1:$L1577,"Tor",$B$1:$B1577,"&lt;&gt;"&amp;$B1578,$A$1:$A1577,$A1578)+COUNTIFS($L$1:$L1577,"ET",$B$1:$B1577,"&lt;&gt;"&amp;$B1578,$A$1:$A1577,$A1578))),"")</f>
        <v/>
      </c>
      <c r="O1578" s="17"/>
      <c r="AC1578" s="14"/>
      <c r="AD1578" s="14"/>
      <c r="AE1578" s="18"/>
      <c r="AH1578" s="19">
        <f t="shared" si="98"/>
        <v>0</v>
      </c>
      <c r="AI1578" s="19">
        <f t="shared" si="99"/>
        <v>180</v>
      </c>
      <c r="AM1578" s="19">
        <f>IF(Abschlüsse[[#This Row],[Ergeb]]="ET","",SQRT(($AF1578-$AK1578)^2+($AG1578-$AL1578)^2))</f>
        <v>0</v>
      </c>
      <c r="AO1578" s="13"/>
      <c r="AP1578" s="13"/>
      <c r="AQ1578" s="19" t="str">
        <f t="shared" si="100"/>
        <v/>
      </c>
      <c r="AU1578" s="19" t="str">
        <f t="shared" si="101"/>
        <v/>
      </c>
    </row>
    <row r="1579" spans="3:47" ht="25.05" customHeight="1">
      <c r="C1579" s="17" t="str">
        <f>IF($A1579="","",IF(VLOOKUP($A1579,Spiele!$A$2:$D$16,3,FALSE)=$B1579,"H","G"))</f>
        <v/>
      </c>
      <c r="D1579" s="17" t="str">
        <f>IF($B1579="","",IF(VLOOKUP($A1579,Spiele!$A$2:$F$16,3,FALSE)=$B1579,VLOOKUP($A1579,Spiele!$A$2:$F$16,4,FALSE),VLOOKUP($A1579,Spiele!$A$2:$F$16,3,FALSE)))</f>
        <v/>
      </c>
      <c r="E1579" s="18">
        <f>IF(Abschlüsse[[#This Row],[Ergeb]]="ET",0,COUNTIFS($A$2:$A1579,$A1579,$B$2:$B1579,$B1579,$L$2:$L1579,"&lt;&gt;ET"))</f>
        <v>0</v>
      </c>
      <c r="F1579" s="11"/>
      <c r="G1579" s="12"/>
      <c r="H1579" s="18">
        <f>COUNTIFS('Rote Karten'!$A$2:$A$4,$A1579,'Rote Karten'!$D$2:$D$4,"&lt;&gt;"&amp;$B1579,'Rote Karten'!$B$2:$B$4,"&lt;"&amp;$F1579,'Rote Karten'!$C$2:$C$4,"&lt;="&amp;$G1579)-COUNTIFS('Rote Karten'!$A$2:$A$4,$A1579,'Rote Karten'!$D$2:$D$4,$B1579,'Rote Karten'!$B$2:$B$4,"&lt;"&amp;$F1579,'Rote Karten'!$C$2:$C$4,"&lt;="&amp;$G1579)</f>
        <v>0</v>
      </c>
      <c r="I1579" s="17" t="str">
        <f>IF(OR($L1579="Tor",$L1579="ET"),_xlfn.IFNA(IF(VLOOKUP($A1579,Spiele!$A$2:$C$16,3,FALSE)=$B1579,COUNTIFS($L$2:$L1579,"Tor",$B$2:$B1579,$B1579,$A$2:$A1579,$A1579)+COUNTIFS($L$2:$L1579,"ET",$B$2:$B1579,$B1579,$A$2:$A1579,$A1579)&amp;":"&amp;COUNTIFS($L$2:$L1579,"Tor",$B$2:$B1579,"&lt;&gt;"&amp;$B1579,$A$2:$A1579,$A1579)+COUNTIFS($L$2:$L1579,"ET",$B$2:$B1579,"&lt;&gt;"&amp;$B1579,$A$2:$A1579,$A1579),COUNTIFS($L$2:$L1579,"Tor",$B$2:$B1579,"&lt;&gt;"&amp;$B1579,$A$2:$A1579,$A1579)+COUNTIFS($L$2:$L1579,"ET",$B$2:$B1579,"&lt;&gt;"&amp;$B1579,$A$2:$A1579,$A1579)&amp;":"&amp;COUNTIFS($L$2:$L1579,"Tor",$B$2:$B1579,$B1579,$A$2:$A1579,$A1579)+COUNTIFS($L$2:$L1579,"ET",$B$2:$B1579,$B1579,$A$2:$A1579,$A1579)),""),"")</f>
        <v/>
      </c>
      <c r="J1579" s="18" t="str">
        <f>_xlfn.IFNA(IF(VLOOKUP($A1579,Spiele!$A$2:$D$16,3,FALSE)=$B1579,(COUNTIFS($L$1:$L1578,"Tor",$B$1:$B1578,$B1579,$A$1:$A1578,$A1579)+COUNTIFS($L$1:$L1578,"ET",$B$1:$B1578,$B1579,$A$1:$A1578,$A1579))-(COUNTIFS($L$1:$L1578,"Tor",$B$1:$B1578,"&lt;&gt;"&amp;$B1579,$A$1:$A1578,$A1579)+COUNTIFS($L$1:$L1578,"ET",$B$1:$B1578,"&lt;&gt;"&amp;$B1579,$A$1:$A1578,$A1579)),(COUNTIFS($L$1:$L1578,"Tor",$B$1:$B1578,$B1579,$A$1:$A1578,$A1579)+COUNTIFS($L$1:$L1578,"ET",$B$1:$B1578,$B1579,$A$1:$A1578,$A1579))-(COUNTIFS($L$1:$L1578,"Tor",$B$1:$B1578,"&lt;&gt;"&amp;$B1579,$A$1:$A1578,$A1579)+COUNTIFS($L$1:$L1578,"ET",$B$1:$B1578,"&lt;&gt;"&amp;$B1579,$A$1:$A1578,$A1579))),"")</f>
        <v/>
      </c>
      <c r="O1579" s="17"/>
      <c r="AC1579" s="14"/>
      <c r="AD1579" s="14"/>
      <c r="AE1579" s="18"/>
      <c r="AH1579" s="19">
        <f t="shared" si="98"/>
        <v>0</v>
      </c>
      <c r="AI1579" s="19">
        <f t="shared" si="99"/>
        <v>180</v>
      </c>
      <c r="AM1579" s="19">
        <f>IF(Abschlüsse[[#This Row],[Ergeb]]="ET","",SQRT(($AF1579-$AK1579)^2+($AG1579-$AL1579)^2))</f>
        <v>0</v>
      </c>
      <c r="AO1579" s="13"/>
      <c r="AP1579" s="13"/>
      <c r="AQ1579" s="19" t="str">
        <f t="shared" si="100"/>
        <v/>
      </c>
      <c r="AU1579" s="19" t="str">
        <f t="shared" si="101"/>
        <v/>
      </c>
    </row>
    <row r="1580" spans="3:47" ht="25.05" customHeight="1">
      <c r="C1580" s="17" t="str">
        <f>IF($A1580="","",IF(VLOOKUP($A1580,Spiele!$A$2:$D$16,3,FALSE)=$B1580,"H","G"))</f>
        <v/>
      </c>
      <c r="D1580" s="17" t="str">
        <f>IF($B1580="","",IF(VLOOKUP($A1580,Spiele!$A$2:$F$16,3,FALSE)=$B1580,VLOOKUP($A1580,Spiele!$A$2:$F$16,4,FALSE),VLOOKUP($A1580,Spiele!$A$2:$F$16,3,FALSE)))</f>
        <v/>
      </c>
      <c r="E1580" s="18">
        <f>IF(Abschlüsse[[#This Row],[Ergeb]]="ET",0,COUNTIFS($A$2:$A1580,$A1580,$B$2:$B1580,$B1580,$L$2:$L1580,"&lt;&gt;ET"))</f>
        <v>0</v>
      </c>
      <c r="F1580" s="11"/>
      <c r="G1580" s="12"/>
      <c r="H1580" s="18">
        <f>COUNTIFS('Rote Karten'!$A$2:$A$4,$A1580,'Rote Karten'!$D$2:$D$4,"&lt;&gt;"&amp;$B1580,'Rote Karten'!$B$2:$B$4,"&lt;"&amp;$F1580,'Rote Karten'!$C$2:$C$4,"&lt;="&amp;$G1580)-COUNTIFS('Rote Karten'!$A$2:$A$4,$A1580,'Rote Karten'!$D$2:$D$4,$B1580,'Rote Karten'!$B$2:$B$4,"&lt;"&amp;$F1580,'Rote Karten'!$C$2:$C$4,"&lt;="&amp;$G1580)</f>
        <v>0</v>
      </c>
      <c r="I1580" s="17" t="str">
        <f>IF(OR($L1580="Tor",$L1580="ET"),_xlfn.IFNA(IF(VLOOKUP($A1580,Spiele!$A$2:$C$16,3,FALSE)=$B1580,COUNTIFS($L$2:$L1580,"Tor",$B$2:$B1580,$B1580,$A$2:$A1580,$A1580)+COUNTIFS($L$2:$L1580,"ET",$B$2:$B1580,$B1580,$A$2:$A1580,$A1580)&amp;":"&amp;COUNTIFS($L$2:$L1580,"Tor",$B$2:$B1580,"&lt;&gt;"&amp;$B1580,$A$2:$A1580,$A1580)+COUNTIFS($L$2:$L1580,"ET",$B$2:$B1580,"&lt;&gt;"&amp;$B1580,$A$2:$A1580,$A1580),COUNTIFS($L$2:$L1580,"Tor",$B$2:$B1580,"&lt;&gt;"&amp;$B1580,$A$2:$A1580,$A1580)+COUNTIFS($L$2:$L1580,"ET",$B$2:$B1580,"&lt;&gt;"&amp;$B1580,$A$2:$A1580,$A1580)&amp;":"&amp;COUNTIFS($L$2:$L1580,"Tor",$B$2:$B1580,$B1580,$A$2:$A1580,$A1580)+COUNTIFS($L$2:$L1580,"ET",$B$2:$B1580,$B1580,$A$2:$A1580,$A1580)),""),"")</f>
        <v/>
      </c>
      <c r="J1580" s="18" t="str">
        <f>_xlfn.IFNA(IF(VLOOKUP($A1580,Spiele!$A$2:$D$16,3,FALSE)=$B1580,(COUNTIFS($L$1:$L1579,"Tor",$B$1:$B1579,$B1580,$A$1:$A1579,$A1580)+COUNTIFS($L$1:$L1579,"ET",$B$1:$B1579,$B1580,$A$1:$A1579,$A1580))-(COUNTIFS($L$1:$L1579,"Tor",$B$1:$B1579,"&lt;&gt;"&amp;$B1580,$A$1:$A1579,$A1580)+COUNTIFS($L$1:$L1579,"ET",$B$1:$B1579,"&lt;&gt;"&amp;$B1580,$A$1:$A1579,$A1580)),(COUNTIFS($L$1:$L1579,"Tor",$B$1:$B1579,$B1580,$A$1:$A1579,$A1580)+COUNTIFS($L$1:$L1579,"ET",$B$1:$B1579,$B1580,$A$1:$A1579,$A1580))-(COUNTIFS($L$1:$L1579,"Tor",$B$1:$B1579,"&lt;&gt;"&amp;$B1580,$A$1:$A1579,$A1580)+COUNTIFS($L$1:$L1579,"ET",$B$1:$B1579,"&lt;&gt;"&amp;$B1580,$A$1:$A1579,$A1580))),"")</f>
        <v/>
      </c>
      <c r="O1580" s="17"/>
      <c r="AC1580" s="14"/>
      <c r="AD1580" s="14"/>
      <c r="AE1580" s="18"/>
      <c r="AH1580" s="19">
        <f t="shared" si="98"/>
        <v>0</v>
      </c>
      <c r="AI1580" s="19">
        <f t="shared" si="99"/>
        <v>180</v>
      </c>
      <c r="AM1580" s="19">
        <f>IF(Abschlüsse[[#This Row],[Ergeb]]="ET","",SQRT(($AF1580-$AK1580)^2+($AG1580-$AL1580)^2))</f>
        <v>0</v>
      </c>
      <c r="AO1580" s="13"/>
      <c r="AP1580" s="13"/>
      <c r="AQ1580" s="19" t="str">
        <f t="shared" si="100"/>
        <v/>
      </c>
      <c r="AU1580" s="19" t="str">
        <f t="shared" si="101"/>
        <v/>
      </c>
    </row>
    <row r="1581" spans="3:47" ht="25.05" customHeight="1">
      <c r="C1581" s="17" t="str">
        <f>IF($A1581="","",IF(VLOOKUP($A1581,Spiele!$A$2:$D$16,3,FALSE)=$B1581,"H","G"))</f>
        <v/>
      </c>
      <c r="D1581" s="17" t="str">
        <f>IF($B1581="","",IF(VLOOKUP($A1581,Spiele!$A$2:$F$16,3,FALSE)=$B1581,VLOOKUP($A1581,Spiele!$A$2:$F$16,4,FALSE),VLOOKUP($A1581,Spiele!$A$2:$F$16,3,FALSE)))</f>
        <v/>
      </c>
      <c r="E1581" s="18">
        <f>IF(Abschlüsse[[#This Row],[Ergeb]]="ET",0,COUNTIFS($A$2:$A1581,$A1581,$B$2:$B1581,$B1581,$L$2:$L1581,"&lt;&gt;ET"))</f>
        <v>0</v>
      </c>
      <c r="F1581" s="11"/>
      <c r="G1581" s="12"/>
      <c r="H1581" s="18">
        <f>COUNTIFS('Rote Karten'!$A$2:$A$4,$A1581,'Rote Karten'!$D$2:$D$4,"&lt;&gt;"&amp;$B1581,'Rote Karten'!$B$2:$B$4,"&lt;"&amp;$F1581,'Rote Karten'!$C$2:$C$4,"&lt;="&amp;$G1581)-COUNTIFS('Rote Karten'!$A$2:$A$4,$A1581,'Rote Karten'!$D$2:$D$4,$B1581,'Rote Karten'!$B$2:$B$4,"&lt;"&amp;$F1581,'Rote Karten'!$C$2:$C$4,"&lt;="&amp;$G1581)</f>
        <v>0</v>
      </c>
      <c r="I1581" s="17" t="str">
        <f>IF(OR($L1581="Tor",$L1581="ET"),_xlfn.IFNA(IF(VLOOKUP($A1581,Spiele!$A$2:$C$16,3,FALSE)=$B1581,COUNTIFS($L$2:$L1581,"Tor",$B$2:$B1581,$B1581,$A$2:$A1581,$A1581)+COUNTIFS($L$2:$L1581,"ET",$B$2:$B1581,$B1581,$A$2:$A1581,$A1581)&amp;":"&amp;COUNTIFS($L$2:$L1581,"Tor",$B$2:$B1581,"&lt;&gt;"&amp;$B1581,$A$2:$A1581,$A1581)+COUNTIFS($L$2:$L1581,"ET",$B$2:$B1581,"&lt;&gt;"&amp;$B1581,$A$2:$A1581,$A1581),COUNTIFS($L$2:$L1581,"Tor",$B$2:$B1581,"&lt;&gt;"&amp;$B1581,$A$2:$A1581,$A1581)+COUNTIFS($L$2:$L1581,"ET",$B$2:$B1581,"&lt;&gt;"&amp;$B1581,$A$2:$A1581,$A1581)&amp;":"&amp;COUNTIFS($L$2:$L1581,"Tor",$B$2:$B1581,$B1581,$A$2:$A1581,$A1581)+COUNTIFS($L$2:$L1581,"ET",$B$2:$B1581,$B1581,$A$2:$A1581,$A1581)),""),"")</f>
        <v/>
      </c>
      <c r="J1581" s="18" t="str">
        <f>_xlfn.IFNA(IF(VLOOKUP($A1581,Spiele!$A$2:$D$16,3,FALSE)=$B1581,(COUNTIFS($L$1:$L1580,"Tor",$B$1:$B1580,$B1581,$A$1:$A1580,$A1581)+COUNTIFS($L$1:$L1580,"ET",$B$1:$B1580,$B1581,$A$1:$A1580,$A1581))-(COUNTIFS($L$1:$L1580,"Tor",$B$1:$B1580,"&lt;&gt;"&amp;$B1581,$A$1:$A1580,$A1581)+COUNTIFS($L$1:$L1580,"ET",$B$1:$B1580,"&lt;&gt;"&amp;$B1581,$A$1:$A1580,$A1581)),(COUNTIFS($L$1:$L1580,"Tor",$B$1:$B1580,$B1581,$A$1:$A1580,$A1581)+COUNTIFS($L$1:$L1580,"ET",$B$1:$B1580,$B1581,$A$1:$A1580,$A1581))-(COUNTIFS($L$1:$L1580,"Tor",$B$1:$B1580,"&lt;&gt;"&amp;$B1581,$A$1:$A1580,$A1581)+COUNTIFS($L$1:$L1580,"ET",$B$1:$B1580,"&lt;&gt;"&amp;$B1581,$A$1:$A1580,$A1581))),"")</f>
        <v/>
      </c>
      <c r="O1581" s="17"/>
      <c r="AC1581" s="14"/>
      <c r="AD1581" s="14"/>
      <c r="AE1581" s="18"/>
      <c r="AH1581" s="19">
        <f t="shared" si="98"/>
        <v>0</v>
      </c>
      <c r="AI1581" s="19">
        <f t="shared" si="99"/>
        <v>180</v>
      </c>
      <c r="AM1581" s="19">
        <f>IF(Abschlüsse[[#This Row],[Ergeb]]="ET","",SQRT(($AF1581-$AK1581)^2+($AG1581-$AL1581)^2))</f>
        <v>0</v>
      </c>
      <c r="AO1581" s="13"/>
      <c r="AP1581" s="13"/>
      <c r="AQ1581" s="19" t="str">
        <f t="shared" si="100"/>
        <v/>
      </c>
      <c r="AU1581" s="19" t="str">
        <f t="shared" si="101"/>
        <v/>
      </c>
    </row>
    <row r="1582" spans="3:47" ht="25.05" customHeight="1">
      <c r="C1582" s="17" t="str">
        <f>IF($A1582="","",IF(VLOOKUP($A1582,Spiele!$A$2:$D$16,3,FALSE)=$B1582,"H","G"))</f>
        <v/>
      </c>
      <c r="D1582" s="17" t="str">
        <f>IF($B1582="","",IF(VLOOKUP($A1582,Spiele!$A$2:$F$16,3,FALSE)=$B1582,VLOOKUP($A1582,Spiele!$A$2:$F$16,4,FALSE),VLOOKUP($A1582,Spiele!$A$2:$F$16,3,FALSE)))</f>
        <v/>
      </c>
      <c r="E1582" s="18">
        <f>IF(Abschlüsse[[#This Row],[Ergeb]]="ET",0,COUNTIFS($A$2:$A1582,$A1582,$B$2:$B1582,$B1582,$L$2:$L1582,"&lt;&gt;ET"))</f>
        <v>0</v>
      </c>
      <c r="F1582" s="11"/>
      <c r="G1582" s="12"/>
      <c r="H1582" s="18">
        <f>COUNTIFS('Rote Karten'!$A$2:$A$4,$A1582,'Rote Karten'!$D$2:$D$4,"&lt;&gt;"&amp;$B1582,'Rote Karten'!$B$2:$B$4,"&lt;"&amp;$F1582,'Rote Karten'!$C$2:$C$4,"&lt;="&amp;$G1582)-COUNTIFS('Rote Karten'!$A$2:$A$4,$A1582,'Rote Karten'!$D$2:$D$4,$B1582,'Rote Karten'!$B$2:$B$4,"&lt;"&amp;$F1582,'Rote Karten'!$C$2:$C$4,"&lt;="&amp;$G1582)</f>
        <v>0</v>
      </c>
      <c r="I1582" s="17" t="str">
        <f>IF(OR($L1582="Tor",$L1582="ET"),_xlfn.IFNA(IF(VLOOKUP($A1582,Spiele!$A$2:$C$16,3,FALSE)=$B1582,COUNTIFS($L$2:$L1582,"Tor",$B$2:$B1582,$B1582,$A$2:$A1582,$A1582)+COUNTIFS($L$2:$L1582,"ET",$B$2:$B1582,$B1582,$A$2:$A1582,$A1582)&amp;":"&amp;COUNTIFS($L$2:$L1582,"Tor",$B$2:$B1582,"&lt;&gt;"&amp;$B1582,$A$2:$A1582,$A1582)+COUNTIFS($L$2:$L1582,"ET",$B$2:$B1582,"&lt;&gt;"&amp;$B1582,$A$2:$A1582,$A1582),COUNTIFS($L$2:$L1582,"Tor",$B$2:$B1582,"&lt;&gt;"&amp;$B1582,$A$2:$A1582,$A1582)+COUNTIFS($L$2:$L1582,"ET",$B$2:$B1582,"&lt;&gt;"&amp;$B1582,$A$2:$A1582,$A1582)&amp;":"&amp;COUNTIFS($L$2:$L1582,"Tor",$B$2:$B1582,$B1582,$A$2:$A1582,$A1582)+COUNTIFS($L$2:$L1582,"ET",$B$2:$B1582,$B1582,$A$2:$A1582,$A1582)),""),"")</f>
        <v/>
      </c>
      <c r="J1582" s="18" t="str">
        <f>_xlfn.IFNA(IF(VLOOKUP($A1582,Spiele!$A$2:$D$16,3,FALSE)=$B1582,(COUNTIFS($L$1:$L1581,"Tor",$B$1:$B1581,$B1582,$A$1:$A1581,$A1582)+COUNTIFS($L$1:$L1581,"ET",$B$1:$B1581,$B1582,$A$1:$A1581,$A1582))-(COUNTIFS($L$1:$L1581,"Tor",$B$1:$B1581,"&lt;&gt;"&amp;$B1582,$A$1:$A1581,$A1582)+COUNTIFS($L$1:$L1581,"ET",$B$1:$B1581,"&lt;&gt;"&amp;$B1582,$A$1:$A1581,$A1582)),(COUNTIFS($L$1:$L1581,"Tor",$B$1:$B1581,$B1582,$A$1:$A1581,$A1582)+COUNTIFS($L$1:$L1581,"ET",$B$1:$B1581,$B1582,$A$1:$A1581,$A1582))-(COUNTIFS($L$1:$L1581,"Tor",$B$1:$B1581,"&lt;&gt;"&amp;$B1582,$A$1:$A1581,$A1582)+COUNTIFS($L$1:$L1581,"ET",$B$1:$B1581,"&lt;&gt;"&amp;$B1582,$A$1:$A1581,$A1582))),"")</f>
        <v/>
      </c>
      <c r="O1582" s="17"/>
      <c r="AC1582" s="14"/>
      <c r="AD1582" s="14"/>
      <c r="AE1582" s="18"/>
      <c r="AH1582" s="19">
        <f t="shared" si="98"/>
        <v>0</v>
      </c>
      <c r="AI1582" s="19">
        <f t="shared" si="99"/>
        <v>180</v>
      </c>
      <c r="AM1582" s="19">
        <f>IF(Abschlüsse[[#This Row],[Ergeb]]="ET","",SQRT(($AF1582-$AK1582)^2+($AG1582-$AL1582)^2))</f>
        <v>0</v>
      </c>
      <c r="AO1582" s="13"/>
      <c r="AP1582" s="13"/>
      <c r="AQ1582" s="19" t="str">
        <f t="shared" si="100"/>
        <v/>
      </c>
      <c r="AU1582" s="19" t="str">
        <f t="shared" si="101"/>
        <v/>
      </c>
    </row>
    <row r="1583" spans="3:47" ht="25.05" customHeight="1">
      <c r="C1583" s="17" t="str">
        <f>IF($A1583="","",IF(VLOOKUP($A1583,Spiele!$A$2:$D$16,3,FALSE)=$B1583,"H","G"))</f>
        <v/>
      </c>
      <c r="D1583" s="17" t="str">
        <f>IF($B1583="","",IF(VLOOKUP($A1583,Spiele!$A$2:$F$16,3,FALSE)=$B1583,VLOOKUP($A1583,Spiele!$A$2:$F$16,4,FALSE),VLOOKUP($A1583,Spiele!$A$2:$F$16,3,FALSE)))</f>
        <v/>
      </c>
      <c r="E1583" s="18">
        <f>IF(Abschlüsse[[#This Row],[Ergeb]]="ET",0,COUNTIFS($A$2:$A1583,$A1583,$B$2:$B1583,$B1583,$L$2:$L1583,"&lt;&gt;ET"))</f>
        <v>0</v>
      </c>
      <c r="F1583" s="11"/>
      <c r="G1583" s="12"/>
      <c r="H1583" s="18">
        <f>COUNTIFS('Rote Karten'!$A$2:$A$4,$A1583,'Rote Karten'!$D$2:$D$4,"&lt;&gt;"&amp;$B1583,'Rote Karten'!$B$2:$B$4,"&lt;"&amp;$F1583,'Rote Karten'!$C$2:$C$4,"&lt;="&amp;$G1583)-COUNTIFS('Rote Karten'!$A$2:$A$4,$A1583,'Rote Karten'!$D$2:$D$4,$B1583,'Rote Karten'!$B$2:$B$4,"&lt;"&amp;$F1583,'Rote Karten'!$C$2:$C$4,"&lt;="&amp;$G1583)</f>
        <v>0</v>
      </c>
      <c r="I1583" s="17" t="str">
        <f>IF(OR($L1583="Tor",$L1583="ET"),_xlfn.IFNA(IF(VLOOKUP($A1583,Spiele!$A$2:$C$16,3,FALSE)=$B1583,COUNTIFS($L$2:$L1583,"Tor",$B$2:$B1583,$B1583,$A$2:$A1583,$A1583)+COUNTIFS($L$2:$L1583,"ET",$B$2:$B1583,$B1583,$A$2:$A1583,$A1583)&amp;":"&amp;COUNTIFS($L$2:$L1583,"Tor",$B$2:$B1583,"&lt;&gt;"&amp;$B1583,$A$2:$A1583,$A1583)+COUNTIFS($L$2:$L1583,"ET",$B$2:$B1583,"&lt;&gt;"&amp;$B1583,$A$2:$A1583,$A1583),COUNTIFS($L$2:$L1583,"Tor",$B$2:$B1583,"&lt;&gt;"&amp;$B1583,$A$2:$A1583,$A1583)+COUNTIFS($L$2:$L1583,"ET",$B$2:$B1583,"&lt;&gt;"&amp;$B1583,$A$2:$A1583,$A1583)&amp;":"&amp;COUNTIFS($L$2:$L1583,"Tor",$B$2:$B1583,$B1583,$A$2:$A1583,$A1583)+COUNTIFS($L$2:$L1583,"ET",$B$2:$B1583,$B1583,$A$2:$A1583,$A1583)),""),"")</f>
        <v/>
      </c>
      <c r="J1583" s="18" t="str">
        <f>_xlfn.IFNA(IF(VLOOKUP($A1583,Spiele!$A$2:$D$16,3,FALSE)=$B1583,(COUNTIFS($L$1:$L1582,"Tor",$B$1:$B1582,$B1583,$A$1:$A1582,$A1583)+COUNTIFS($L$1:$L1582,"ET",$B$1:$B1582,$B1583,$A$1:$A1582,$A1583))-(COUNTIFS($L$1:$L1582,"Tor",$B$1:$B1582,"&lt;&gt;"&amp;$B1583,$A$1:$A1582,$A1583)+COUNTIFS($L$1:$L1582,"ET",$B$1:$B1582,"&lt;&gt;"&amp;$B1583,$A$1:$A1582,$A1583)),(COUNTIFS($L$1:$L1582,"Tor",$B$1:$B1582,$B1583,$A$1:$A1582,$A1583)+COUNTIFS($L$1:$L1582,"ET",$B$1:$B1582,$B1583,$A$1:$A1582,$A1583))-(COUNTIFS($L$1:$L1582,"Tor",$B$1:$B1582,"&lt;&gt;"&amp;$B1583,$A$1:$A1582,$A1583)+COUNTIFS($L$1:$L1582,"ET",$B$1:$B1582,"&lt;&gt;"&amp;$B1583,$A$1:$A1582,$A1583))),"")</f>
        <v/>
      </c>
      <c r="O1583" s="17"/>
      <c r="AC1583" s="14"/>
      <c r="AD1583" s="14"/>
      <c r="AE1583" s="18"/>
      <c r="AH1583" s="19">
        <f t="shared" si="98"/>
        <v>0</v>
      </c>
      <c r="AI1583" s="19">
        <f t="shared" si="99"/>
        <v>180</v>
      </c>
      <c r="AM1583" s="19">
        <f>IF(Abschlüsse[[#This Row],[Ergeb]]="ET","",SQRT(($AF1583-$AK1583)^2+($AG1583-$AL1583)^2))</f>
        <v>0</v>
      </c>
      <c r="AO1583" s="13"/>
      <c r="AP1583" s="13"/>
      <c r="AQ1583" s="19" t="str">
        <f t="shared" si="100"/>
        <v/>
      </c>
      <c r="AU1583" s="19" t="str">
        <f t="shared" si="101"/>
        <v/>
      </c>
    </row>
    <row r="1584" spans="3:47" ht="25.05" customHeight="1">
      <c r="C1584" s="17" t="str">
        <f>IF($A1584="","",IF(VLOOKUP($A1584,Spiele!$A$2:$D$16,3,FALSE)=$B1584,"H","G"))</f>
        <v/>
      </c>
      <c r="D1584" s="17" t="str">
        <f>IF($B1584="","",IF(VLOOKUP($A1584,Spiele!$A$2:$F$16,3,FALSE)=$B1584,VLOOKUP($A1584,Spiele!$A$2:$F$16,4,FALSE),VLOOKUP($A1584,Spiele!$A$2:$F$16,3,FALSE)))</f>
        <v/>
      </c>
      <c r="E1584" s="18">
        <f>IF(Abschlüsse[[#This Row],[Ergeb]]="ET",0,COUNTIFS($A$2:$A1584,$A1584,$B$2:$B1584,$B1584,$L$2:$L1584,"&lt;&gt;ET"))</f>
        <v>0</v>
      </c>
      <c r="F1584" s="11"/>
      <c r="G1584" s="12"/>
      <c r="H1584" s="18">
        <f>COUNTIFS('Rote Karten'!$A$2:$A$4,$A1584,'Rote Karten'!$D$2:$D$4,"&lt;&gt;"&amp;$B1584,'Rote Karten'!$B$2:$B$4,"&lt;"&amp;$F1584,'Rote Karten'!$C$2:$C$4,"&lt;="&amp;$G1584)-COUNTIFS('Rote Karten'!$A$2:$A$4,$A1584,'Rote Karten'!$D$2:$D$4,$B1584,'Rote Karten'!$B$2:$B$4,"&lt;"&amp;$F1584,'Rote Karten'!$C$2:$C$4,"&lt;="&amp;$G1584)</f>
        <v>0</v>
      </c>
      <c r="I1584" s="17" t="str">
        <f>IF(OR($L1584="Tor",$L1584="ET"),_xlfn.IFNA(IF(VLOOKUP($A1584,Spiele!$A$2:$C$16,3,FALSE)=$B1584,COUNTIFS($L$2:$L1584,"Tor",$B$2:$B1584,$B1584,$A$2:$A1584,$A1584)+COUNTIFS($L$2:$L1584,"ET",$B$2:$B1584,$B1584,$A$2:$A1584,$A1584)&amp;":"&amp;COUNTIFS($L$2:$L1584,"Tor",$B$2:$B1584,"&lt;&gt;"&amp;$B1584,$A$2:$A1584,$A1584)+COUNTIFS($L$2:$L1584,"ET",$B$2:$B1584,"&lt;&gt;"&amp;$B1584,$A$2:$A1584,$A1584),COUNTIFS($L$2:$L1584,"Tor",$B$2:$B1584,"&lt;&gt;"&amp;$B1584,$A$2:$A1584,$A1584)+COUNTIFS($L$2:$L1584,"ET",$B$2:$B1584,"&lt;&gt;"&amp;$B1584,$A$2:$A1584,$A1584)&amp;":"&amp;COUNTIFS($L$2:$L1584,"Tor",$B$2:$B1584,$B1584,$A$2:$A1584,$A1584)+COUNTIFS($L$2:$L1584,"ET",$B$2:$B1584,$B1584,$A$2:$A1584,$A1584)),""),"")</f>
        <v/>
      </c>
      <c r="J1584" s="18" t="str">
        <f>_xlfn.IFNA(IF(VLOOKUP($A1584,Spiele!$A$2:$D$16,3,FALSE)=$B1584,(COUNTIFS($L$1:$L1583,"Tor",$B$1:$B1583,$B1584,$A$1:$A1583,$A1584)+COUNTIFS($L$1:$L1583,"ET",$B$1:$B1583,$B1584,$A$1:$A1583,$A1584))-(COUNTIFS($L$1:$L1583,"Tor",$B$1:$B1583,"&lt;&gt;"&amp;$B1584,$A$1:$A1583,$A1584)+COUNTIFS($L$1:$L1583,"ET",$B$1:$B1583,"&lt;&gt;"&amp;$B1584,$A$1:$A1583,$A1584)),(COUNTIFS($L$1:$L1583,"Tor",$B$1:$B1583,$B1584,$A$1:$A1583,$A1584)+COUNTIFS($L$1:$L1583,"ET",$B$1:$B1583,$B1584,$A$1:$A1583,$A1584))-(COUNTIFS($L$1:$L1583,"Tor",$B$1:$B1583,"&lt;&gt;"&amp;$B1584,$A$1:$A1583,$A1584)+COUNTIFS($L$1:$L1583,"ET",$B$1:$B1583,"&lt;&gt;"&amp;$B1584,$A$1:$A1583,$A1584))),"")</f>
        <v/>
      </c>
      <c r="O1584" s="17"/>
      <c r="AC1584" s="14"/>
      <c r="AD1584" s="14"/>
      <c r="AE1584" s="18"/>
      <c r="AH1584" s="19">
        <f t="shared" si="98"/>
        <v>0</v>
      </c>
      <c r="AI1584" s="19">
        <f t="shared" si="99"/>
        <v>180</v>
      </c>
      <c r="AM1584" s="19">
        <f>IF(Abschlüsse[[#This Row],[Ergeb]]="ET","",SQRT(($AF1584-$AK1584)^2+($AG1584-$AL1584)^2))</f>
        <v>0</v>
      </c>
      <c r="AO1584" s="13"/>
      <c r="AP1584" s="13"/>
      <c r="AQ1584" s="19" t="str">
        <f t="shared" si="100"/>
        <v/>
      </c>
      <c r="AU1584" s="19" t="str">
        <f t="shared" si="101"/>
        <v/>
      </c>
    </row>
    <row r="1585" spans="3:47" ht="25.05" customHeight="1">
      <c r="C1585" s="17" t="str">
        <f>IF($A1585="","",IF(VLOOKUP($A1585,Spiele!$A$2:$D$16,3,FALSE)=$B1585,"H","G"))</f>
        <v/>
      </c>
      <c r="D1585" s="17" t="str">
        <f>IF($B1585="","",IF(VLOOKUP($A1585,Spiele!$A$2:$F$16,3,FALSE)=$B1585,VLOOKUP($A1585,Spiele!$A$2:$F$16,4,FALSE),VLOOKUP($A1585,Spiele!$A$2:$F$16,3,FALSE)))</f>
        <v/>
      </c>
      <c r="E1585" s="18">
        <f>IF(Abschlüsse[[#This Row],[Ergeb]]="ET",0,COUNTIFS($A$2:$A1585,$A1585,$B$2:$B1585,$B1585,$L$2:$L1585,"&lt;&gt;ET"))</f>
        <v>0</v>
      </c>
      <c r="F1585" s="11"/>
      <c r="G1585" s="12"/>
      <c r="H1585" s="18">
        <f>COUNTIFS('Rote Karten'!$A$2:$A$4,$A1585,'Rote Karten'!$D$2:$D$4,"&lt;&gt;"&amp;$B1585,'Rote Karten'!$B$2:$B$4,"&lt;"&amp;$F1585,'Rote Karten'!$C$2:$C$4,"&lt;="&amp;$G1585)-COUNTIFS('Rote Karten'!$A$2:$A$4,$A1585,'Rote Karten'!$D$2:$D$4,$B1585,'Rote Karten'!$B$2:$B$4,"&lt;"&amp;$F1585,'Rote Karten'!$C$2:$C$4,"&lt;="&amp;$G1585)</f>
        <v>0</v>
      </c>
      <c r="I1585" s="17" t="str">
        <f>IF(OR($L1585="Tor",$L1585="ET"),_xlfn.IFNA(IF(VLOOKUP($A1585,Spiele!$A$2:$C$16,3,FALSE)=$B1585,COUNTIFS($L$2:$L1585,"Tor",$B$2:$B1585,$B1585,$A$2:$A1585,$A1585)+COUNTIFS($L$2:$L1585,"ET",$B$2:$B1585,$B1585,$A$2:$A1585,$A1585)&amp;":"&amp;COUNTIFS($L$2:$L1585,"Tor",$B$2:$B1585,"&lt;&gt;"&amp;$B1585,$A$2:$A1585,$A1585)+COUNTIFS($L$2:$L1585,"ET",$B$2:$B1585,"&lt;&gt;"&amp;$B1585,$A$2:$A1585,$A1585),COUNTIFS($L$2:$L1585,"Tor",$B$2:$B1585,"&lt;&gt;"&amp;$B1585,$A$2:$A1585,$A1585)+COUNTIFS($L$2:$L1585,"ET",$B$2:$B1585,"&lt;&gt;"&amp;$B1585,$A$2:$A1585,$A1585)&amp;":"&amp;COUNTIFS($L$2:$L1585,"Tor",$B$2:$B1585,$B1585,$A$2:$A1585,$A1585)+COUNTIFS($L$2:$L1585,"ET",$B$2:$B1585,$B1585,$A$2:$A1585,$A1585)),""),"")</f>
        <v/>
      </c>
      <c r="J1585" s="18" t="str">
        <f>_xlfn.IFNA(IF(VLOOKUP($A1585,Spiele!$A$2:$D$16,3,FALSE)=$B1585,(COUNTIFS($L$1:$L1584,"Tor",$B$1:$B1584,$B1585,$A$1:$A1584,$A1585)+COUNTIFS($L$1:$L1584,"ET",$B$1:$B1584,$B1585,$A$1:$A1584,$A1585))-(COUNTIFS($L$1:$L1584,"Tor",$B$1:$B1584,"&lt;&gt;"&amp;$B1585,$A$1:$A1584,$A1585)+COUNTIFS($L$1:$L1584,"ET",$B$1:$B1584,"&lt;&gt;"&amp;$B1585,$A$1:$A1584,$A1585)),(COUNTIFS($L$1:$L1584,"Tor",$B$1:$B1584,$B1585,$A$1:$A1584,$A1585)+COUNTIFS($L$1:$L1584,"ET",$B$1:$B1584,$B1585,$A$1:$A1584,$A1585))-(COUNTIFS($L$1:$L1584,"Tor",$B$1:$B1584,"&lt;&gt;"&amp;$B1585,$A$1:$A1584,$A1585)+COUNTIFS($L$1:$L1584,"ET",$B$1:$B1584,"&lt;&gt;"&amp;$B1585,$A$1:$A1584,$A1585))),"")</f>
        <v/>
      </c>
      <c r="O1585" s="17"/>
      <c r="AC1585" s="14"/>
      <c r="AD1585" s="14"/>
      <c r="AE1585" s="18"/>
      <c r="AH1585" s="19">
        <f t="shared" si="98"/>
        <v>0</v>
      </c>
      <c r="AI1585" s="19">
        <f t="shared" si="99"/>
        <v>180</v>
      </c>
      <c r="AM1585" s="19">
        <f>IF(Abschlüsse[[#This Row],[Ergeb]]="ET","",SQRT(($AF1585-$AK1585)^2+($AG1585-$AL1585)^2))</f>
        <v>0</v>
      </c>
      <c r="AO1585" s="13"/>
      <c r="AP1585" s="13"/>
      <c r="AQ1585" s="19" t="str">
        <f t="shared" si="100"/>
        <v/>
      </c>
      <c r="AU1585" s="19" t="str">
        <f t="shared" si="101"/>
        <v/>
      </c>
    </row>
    <row r="1586" spans="3:47" ht="25.05" customHeight="1">
      <c r="C1586" s="17" t="str">
        <f>IF($A1586="","",IF(VLOOKUP($A1586,Spiele!$A$2:$D$16,3,FALSE)=$B1586,"H","G"))</f>
        <v/>
      </c>
      <c r="D1586" s="17" t="str">
        <f>IF($B1586="","",IF(VLOOKUP($A1586,Spiele!$A$2:$F$16,3,FALSE)=$B1586,VLOOKUP($A1586,Spiele!$A$2:$F$16,4,FALSE),VLOOKUP($A1586,Spiele!$A$2:$F$16,3,FALSE)))</f>
        <v/>
      </c>
      <c r="E1586" s="18">
        <f>IF(Abschlüsse[[#This Row],[Ergeb]]="ET",0,COUNTIFS($A$2:$A1586,$A1586,$B$2:$B1586,$B1586,$L$2:$L1586,"&lt;&gt;ET"))</f>
        <v>0</v>
      </c>
      <c r="F1586" s="11"/>
      <c r="G1586" s="12"/>
      <c r="H1586" s="18">
        <f>COUNTIFS('Rote Karten'!$A$2:$A$4,$A1586,'Rote Karten'!$D$2:$D$4,"&lt;&gt;"&amp;$B1586,'Rote Karten'!$B$2:$B$4,"&lt;"&amp;$F1586,'Rote Karten'!$C$2:$C$4,"&lt;="&amp;$G1586)-COUNTIFS('Rote Karten'!$A$2:$A$4,$A1586,'Rote Karten'!$D$2:$D$4,$B1586,'Rote Karten'!$B$2:$B$4,"&lt;"&amp;$F1586,'Rote Karten'!$C$2:$C$4,"&lt;="&amp;$G1586)</f>
        <v>0</v>
      </c>
      <c r="I1586" s="17" t="str">
        <f>IF(OR($L1586="Tor",$L1586="ET"),_xlfn.IFNA(IF(VLOOKUP($A1586,Spiele!$A$2:$C$16,3,FALSE)=$B1586,COUNTIFS($L$2:$L1586,"Tor",$B$2:$B1586,$B1586,$A$2:$A1586,$A1586)+COUNTIFS($L$2:$L1586,"ET",$B$2:$B1586,$B1586,$A$2:$A1586,$A1586)&amp;":"&amp;COUNTIFS($L$2:$L1586,"Tor",$B$2:$B1586,"&lt;&gt;"&amp;$B1586,$A$2:$A1586,$A1586)+COUNTIFS($L$2:$L1586,"ET",$B$2:$B1586,"&lt;&gt;"&amp;$B1586,$A$2:$A1586,$A1586),COUNTIFS($L$2:$L1586,"Tor",$B$2:$B1586,"&lt;&gt;"&amp;$B1586,$A$2:$A1586,$A1586)+COUNTIFS($L$2:$L1586,"ET",$B$2:$B1586,"&lt;&gt;"&amp;$B1586,$A$2:$A1586,$A1586)&amp;":"&amp;COUNTIFS($L$2:$L1586,"Tor",$B$2:$B1586,$B1586,$A$2:$A1586,$A1586)+COUNTIFS($L$2:$L1586,"ET",$B$2:$B1586,$B1586,$A$2:$A1586,$A1586)),""),"")</f>
        <v/>
      </c>
      <c r="J1586" s="18" t="str">
        <f>_xlfn.IFNA(IF(VLOOKUP($A1586,Spiele!$A$2:$D$16,3,FALSE)=$B1586,(COUNTIFS($L$1:$L1585,"Tor",$B$1:$B1585,$B1586,$A$1:$A1585,$A1586)+COUNTIFS($L$1:$L1585,"ET",$B$1:$B1585,$B1586,$A$1:$A1585,$A1586))-(COUNTIFS($L$1:$L1585,"Tor",$B$1:$B1585,"&lt;&gt;"&amp;$B1586,$A$1:$A1585,$A1586)+COUNTIFS($L$1:$L1585,"ET",$B$1:$B1585,"&lt;&gt;"&amp;$B1586,$A$1:$A1585,$A1586)),(COUNTIFS($L$1:$L1585,"Tor",$B$1:$B1585,$B1586,$A$1:$A1585,$A1586)+COUNTIFS($L$1:$L1585,"ET",$B$1:$B1585,$B1586,$A$1:$A1585,$A1586))-(COUNTIFS($L$1:$L1585,"Tor",$B$1:$B1585,"&lt;&gt;"&amp;$B1586,$A$1:$A1585,$A1586)+COUNTIFS($L$1:$L1585,"ET",$B$1:$B1585,"&lt;&gt;"&amp;$B1586,$A$1:$A1585,$A1586))),"")</f>
        <v/>
      </c>
      <c r="O1586" s="17"/>
      <c r="AC1586" s="14"/>
      <c r="AD1586" s="14"/>
      <c r="AE1586" s="18"/>
      <c r="AH1586" s="19">
        <f t="shared" si="98"/>
        <v>0</v>
      </c>
      <c r="AI1586" s="19">
        <f t="shared" si="99"/>
        <v>180</v>
      </c>
      <c r="AM1586" s="19">
        <f>IF(Abschlüsse[[#This Row],[Ergeb]]="ET","",SQRT(($AF1586-$AK1586)^2+($AG1586-$AL1586)^2))</f>
        <v>0</v>
      </c>
      <c r="AO1586" s="13"/>
      <c r="AP1586" s="13"/>
      <c r="AQ1586" s="19" t="str">
        <f t="shared" si="100"/>
        <v/>
      </c>
      <c r="AU1586" s="19" t="str">
        <f t="shared" si="101"/>
        <v/>
      </c>
    </row>
    <row r="1587" spans="3:47" ht="25.05" customHeight="1">
      <c r="C1587" s="17" t="str">
        <f>IF($A1587="","",IF(VLOOKUP($A1587,Spiele!$A$2:$D$16,3,FALSE)=$B1587,"H","G"))</f>
        <v/>
      </c>
      <c r="D1587" s="17" t="str">
        <f>IF($B1587="","",IF(VLOOKUP($A1587,Spiele!$A$2:$F$16,3,FALSE)=$B1587,VLOOKUP($A1587,Spiele!$A$2:$F$16,4,FALSE),VLOOKUP($A1587,Spiele!$A$2:$F$16,3,FALSE)))</f>
        <v/>
      </c>
      <c r="E1587" s="18">
        <f>IF(Abschlüsse[[#This Row],[Ergeb]]="ET",0,COUNTIFS($A$2:$A1587,$A1587,$B$2:$B1587,$B1587,$L$2:$L1587,"&lt;&gt;ET"))</f>
        <v>0</v>
      </c>
      <c r="F1587" s="11"/>
      <c r="G1587" s="12"/>
      <c r="H1587" s="18">
        <f>COUNTIFS('Rote Karten'!$A$2:$A$4,$A1587,'Rote Karten'!$D$2:$D$4,"&lt;&gt;"&amp;$B1587,'Rote Karten'!$B$2:$B$4,"&lt;"&amp;$F1587,'Rote Karten'!$C$2:$C$4,"&lt;="&amp;$G1587)-COUNTIFS('Rote Karten'!$A$2:$A$4,$A1587,'Rote Karten'!$D$2:$D$4,$B1587,'Rote Karten'!$B$2:$B$4,"&lt;"&amp;$F1587,'Rote Karten'!$C$2:$C$4,"&lt;="&amp;$G1587)</f>
        <v>0</v>
      </c>
      <c r="I1587" s="17" t="str">
        <f>IF(OR($L1587="Tor",$L1587="ET"),_xlfn.IFNA(IF(VLOOKUP($A1587,Spiele!$A$2:$C$16,3,FALSE)=$B1587,COUNTIFS($L$2:$L1587,"Tor",$B$2:$B1587,$B1587,$A$2:$A1587,$A1587)+COUNTIFS($L$2:$L1587,"ET",$B$2:$B1587,$B1587,$A$2:$A1587,$A1587)&amp;":"&amp;COUNTIFS($L$2:$L1587,"Tor",$B$2:$B1587,"&lt;&gt;"&amp;$B1587,$A$2:$A1587,$A1587)+COUNTIFS($L$2:$L1587,"ET",$B$2:$B1587,"&lt;&gt;"&amp;$B1587,$A$2:$A1587,$A1587),COUNTIFS($L$2:$L1587,"Tor",$B$2:$B1587,"&lt;&gt;"&amp;$B1587,$A$2:$A1587,$A1587)+COUNTIFS($L$2:$L1587,"ET",$B$2:$B1587,"&lt;&gt;"&amp;$B1587,$A$2:$A1587,$A1587)&amp;":"&amp;COUNTIFS($L$2:$L1587,"Tor",$B$2:$B1587,$B1587,$A$2:$A1587,$A1587)+COUNTIFS($L$2:$L1587,"ET",$B$2:$B1587,$B1587,$A$2:$A1587,$A1587)),""),"")</f>
        <v/>
      </c>
      <c r="J1587" s="18" t="str">
        <f>_xlfn.IFNA(IF(VLOOKUP($A1587,Spiele!$A$2:$D$16,3,FALSE)=$B1587,(COUNTIFS($L$1:$L1586,"Tor",$B$1:$B1586,$B1587,$A$1:$A1586,$A1587)+COUNTIFS($L$1:$L1586,"ET",$B$1:$B1586,$B1587,$A$1:$A1586,$A1587))-(COUNTIFS($L$1:$L1586,"Tor",$B$1:$B1586,"&lt;&gt;"&amp;$B1587,$A$1:$A1586,$A1587)+COUNTIFS($L$1:$L1586,"ET",$B$1:$B1586,"&lt;&gt;"&amp;$B1587,$A$1:$A1586,$A1587)),(COUNTIFS($L$1:$L1586,"Tor",$B$1:$B1586,$B1587,$A$1:$A1586,$A1587)+COUNTIFS($L$1:$L1586,"ET",$B$1:$B1586,$B1587,$A$1:$A1586,$A1587))-(COUNTIFS($L$1:$L1586,"Tor",$B$1:$B1586,"&lt;&gt;"&amp;$B1587,$A$1:$A1586,$A1587)+COUNTIFS($L$1:$L1586,"ET",$B$1:$B1586,"&lt;&gt;"&amp;$B1587,$A$1:$A1586,$A1587))),"")</f>
        <v/>
      </c>
      <c r="O1587" s="17"/>
      <c r="AC1587" s="14"/>
      <c r="AD1587" s="14"/>
      <c r="AE1587" s="18"/>
      <c r="AH1587" s="19">
        <f t="shared" si="98"/>
        <v>0</v>
      </c>
      <c r="AI1587" s="19">
        <f t="shared" si="99"/>
        <v>180</v>
      </c>
      <c r="AM1587" s="19">
        <f>IF(Abschlüsse[[#This Row],[Ergeb]]="ET","",SQRT(($AF1587-$AK1587)^2+($AG1587-$AL1587)^2))</f>
        <v>0</v>
      </c>
      <c r="AO1587" s="13"/>
      <c r="AP1587" s="13"/>
      <c r="AQ1587" s="19" t="str">
        <f t="shared" si="100"/>
        <v/>
      </c>
      <c r="AU1587" s="19" t="str">
        <f t="shared" si="101"/>
        <v/>
      </c>
    </row>
    <row r="1588" spans="3:47" ht="25.05" customHeight="1">
      <c r="C1588" s="17" t="str">
        <f>IF($A1588="","",IF(VLOOKUP($A1588,Spiele!$A$2:$D$16,3,FALSE)=$B1588,"H","G"))</f>
        <v/>
      </c>
      <c r="D1588" s="17" t="str">
        <f>IF($B1588="","",IF(VLOOKUP($A1588,Spiele!$A$2:$F$16,3,FALSE)=$B1588,VLOOKUP($A1588,Spiele!$A$2:$F$16,4,FALSE),VLOOKUP($A1588,Spiele!$A$2:$F$16,3,FALSE)))</f>
        <v/>
      </c>
      <c r="E1588" s="18">
        <f>IF(Abschlüsse[[#This Row],[Ergeb]]="ET",0,COUNTIFS($A$2:$A1588,$A1588,$B$2:$B1588,$B1588,$L$2:$L1588,"&lt;&gt;ET"))</f>
        <v>0</v>
      </c>
      <c r="F1588" s="11"/>
      <c r="G1588" s="12"/>
      <c r="H1588" s="18">
        <f>COUNTIFS('Rote Karten'!$A$2:$A$4,$A1588,'Rote Karten'!$D$2:$D$4,"&lt;&gt;"&amp;$B1588,'Rote Karten'!$B$2:$B$4,"&lt;"&amp;$F1588,'Rote Karten'!$C$2:$C$4,"&lt;="&amp;$G1588)-COUNTIFS('Rote Karten'!$A$2:$A$4,$A1588,'Rote Karten'!$D$2:$D$4,$B1588,'Rote Karten'!$B$2:$B$4,"&lt;"&amp;$F1588,'Rote Karten'!$C$2:$C$4,"&lt;="&amp;$G1588)</f>
        <v>0</v>
      </c>
      <c r="I1588" s="17" t="str">
        <f>IF(OR($L1588="Tor",$L1588="ET"),_xlfn.IFNA(IF(VLOOKUP($A1588,Spiele!$A$2:$C$16,3,FALSE)=$B1588,COUNTIFS($L$2:$L1588,"Tor",$B$2:$B1588,$B1588,$A$2:$A1588,$A1588)+COUNTIFS($L$2:$L1588,"ET",$B$2:$B1588,$B1588,$A$2:$A1588,$A1588)&amp;":"&amp;COUNTIFS($L$2:$L1588,"Tor",$B$2:$B1588,"&lt;&gt;"&amp;$B1588,$A$2:$A1588,$A1588)+COUNTIFS($L$2:$L1588,"ET",$B$2:$B1588,"&lt;&gt;"&amp;$B1588,$A$2:$A1588,$A1588),COUNTIFS($L$2:$L1588,"Tor",$B$2:$B1588,"&lt;&gt;"&amp;$B1588,$A$2:$A1588,$A1588)+COUNTIFS($L$2:$L1588,"ET",$B$2:$B1588,"&lt;&gt;"&amp;$B1588,$A$2:$A1588,$A1588)&amp;":"&amp;COUNTIFS($L$2:$L1588,"Tor",$B$2:$B1588,$B1588,$A$2:$A1588,$A1588)+COUNTIFS($L$2:$L1588,"ET",$B$2:$B1588,$B1588,$A$2:$A1588,$A1588)),""),"")</f>
        <v/>
      </c>
      <c r="J1588" s="18" t="str">
        <f>_xlfn.IFNA(IF(VLOOKUP($A1588,Spiele!$A$2:$D$16,3,FALSE)=$B1588,(COUNTIFS($L$1:$L1587,"Tor",$B$1:$B1587,$B1588,$A$1:$A1587,$A1588)+COUNTIFS($L$1:$L1587,"ET",$B$1:$B1587,$B1588,$A$1:$A1587,$A1588))-(COUNTIFS($L$1:$L1587,"Tor",$B$1:$B1587,"&lt;&gt;"&amp;$B1588,$A$1:$A1587,$A1588)+COUNTIFS($L$1:$L1587,"ET",$B$1:$B1587,"&lt;&gt;"&amp;$B1588,$A$1:$A1587,$A1588)),(COUNTIFS($L$1:$L1587,"Tor",$B$1:$B1587,$B1588,$A$1:$A1587,$A1588)+COUNTIFS($L$1:$L1587,"ET",$B$1:$B1587,$B1588,$A$1:$A1587,$A1588))-(COUNTIFS($L$1:$L1587,"Tor",$B$1:$B1587,"&lt;&gt;"&amp;$B1588,$A$1:$A1587,$A1588)+COUNTIFS($L$1:$L1587,"ET",$B$1:$B1587,"&lt;&gt;"&amp;$B1588,$A$1:$A1587,$A1588))),"")</f>
        <v/>
      </c>
      <c r="O1588" s="17"/>
      <c r="AC1588" s="14"/>
      <c r="AD1588" s="14"/>
      <c r="AE1588" s="18"/>
      <c r="AH1588" s="19">
        <f t="shared" si="98"/>
        <v>0</v>
      </c>
      <c r="AI1588" s="19">
        <f t="shared" si="99"/>
        <v>180</v>
      </c>
      <c r="AM1588" s="19">
        <f>IF(Abschlüsse[[#This Row],[Ergeb]]="ET","",SQRT(($AF1588-$AK1588)^2+($AG1588-$AL1588)^2))</f>
        <v>0</v>
      </c>
      <c r="AO1588" s="13"/>
      <c r="AP1588" s="13"/>
      <c r="AQ1588" s="19" t="str">
        <f t="shared" si="100"/>
        <v/>
      </c>
      <c r="AU1588" s="19" t="str">
        <f t="shared" si="101"/>
        <v/>
      </c>
    </row>
    <row r="1589" spans="3:47" ht="25.05" customHeight="1">
      <c r="C1589" s="17" t="str">
        <f>IF($A1589="","",IF(VLOOKUP($A1589,Spiele!$A$2:$D$16,3,FALSE)=$B1589,"H","G"))</f>
        <v/>
      </c>
      <c r="D1589" s="17" t="str">
        <f>IF($B1589="","",IF(VLOOKUP($A1589,Spiele!$A$2:$F$16,3,FALSE)=$B1589,VLOOKUP($A1589,Spiele!$A$2:$F$16,4,FALSE),VLOOKUP($A1589,Spiele!$A$2:$F$16,3,FALSE)))</f>
        <v/>
      </c>
      <c r="E1589" s="18">
        <f>IF(Abschlüsse[[#This Row],[Ergeb]]="ET",0,COUNTIFS($A$2:$A1589,$A1589,$B$2:$B1589,$B1589,$L$2:$L1589,"&lt;&gt;ET"))</f>
        <v>0</v>
      </c>
      <c r="F1589" s="11"/>
      <c r="G1589" s="12"/>
      <c r="H1589" s="18">
        <f>COUNTIFS('Rote Karten'!$A$2:$A$4,$A1589,'Rote Karten'!$D$2:$D$4,"&lt;&gt;"&amp;$B1589,'Rote Karten'!$B$2:$B$4,"&lt;"&amp;$F1589,'Rote Karten'!$C$2:$C$4,"&lt;="&amp;$G1589)-COUNTIFS('Rote Karten'!$A$2:$A$4,$A1589,'Rote Karten'!$D$2:$D$4,$B1589,'Rote Karten'!$B$2:$B$4,"&lt;"&amp;$F1589,'Rote Karten'!$C$2:$C$4,"&lt;="&amp;$G1589)</f>
        <v>0</v>
      </c>
      <c r="I1589" s="17" t="str">
        <f>IF(OR($L1589="Tor",$L1589="ET"),_xlfn.IFNA(IF(VLOOKUP($A1589,Spiele!$A$2:$C$16,3,FALSE)=$B1589,COUNTIFS($L$2:$L1589,"Tor",$B$2:$B1589,$B1589,$A$2:$A1589,$A1589)+COUNTIFS($L$2:$L1589,"ET",$B$2:$B1589,$B1589,$A$2:$A1589,$A1589)&amp;":"&amp;COUNTIFS($L$2:$L1589,"Tor",$B$2:$B1589,"&lt;&gt;"&amp;$B1589,$A$2:$A1589,$A1589)+COUNTIFS($L$2:$L1589,"ET",$B$2:$B1589,"&lt;&gt;"&amp;$B1589,$A$2:$A1589,$A1589),COUNTIFS($L$2:$L1589,"Tor",$B$2:$B1589,"&lt;&gt;"&amp;$B1589,$A$2:$A1589,$A1589)+COUNTIFS($L$2:$L1589,"ET",$B$2:$B1589,"&lt;&gt;"&amp;$B1589,$A$2:$A1589,$A1589)&amp;":"&amp;COUNTIFS($L$2:$L1589,"Tor",$B$2:$B1589,$B1589,$A$2:$A1589,$A1589)+COUNTIFS($L$2:$L1589,"ET",$B$2:$B1589,$B1589,$A$2:$A1589,$A1589)),""),"")</f>
        <v/>
      </c>
      <c r="J1589" s="18" t="str">
        <f>_xlfn.IFNA(IF(VLOOKUP($A1589,Spiele!$A$2:$D$16,3,FALSE)=$B1589,(COUNTIFS($L$1:$L1588,"Tor",$B$1:$B1588,$B1589,$A$1:$A1588,$A1589)+COUNTIFS($L$1:$L1588,"ET",$B$1:$B1588,$B1589,$A$1:$A1588,$A1589))-(COUNTIFS($L$1:$L1588,"Tor",$B$1:$B1588,"&lt;&gt;"&amp;$B1589,$A$1:$A1588,$A1589)+COUNTIFS($L$1:$L1588,"ET",$B$1:$B1588,"&lt;&gt;"&amp;$B1589,$A$1:$A1588,$A1589)),(COUNTIFS($L$1:$L1588,"Tor",$B$1:$B1588,$B1589,$A$1:$A1588,$A1589)+COUNTIFS($L$1:$L1588,"ET",$B$1:$B1588,$B1589,$A$1:$A1588,$A1589))-(COUNTIFS($L$1:$L1588,"Tor",$B$1:$B1588,"&lt;&gt;"&amp;$B1589,$A$1:$A1588,$A1589)+COUNTIFS($L$1:$L1588,"ET",$B$1:$B1588,"&lt;&gt;"&amp;$B1589,$A$1:$A1588,$A1589))),"")</f>
        <v/>
      </c>
      <c r="O1589" s="17"/>
      <c r="AC1589" s="14"/>
      <c r="AD1589" s="14"/>
      <c r="AE1589" s="18"/>
      <c r="AH1589" s="19">
        <f t="shared" si="98"/>
        <v>0</v>
      </c>
      <c r="AI1589" s="19">
        <f t="shared" si="99"/>
        <v>180</v>
      </c>
      <c r="AM1589" s="19">
        <f>IF(Abschlüsse[[#This Row],[Ergeb]]="ET","",SQRT(($AF1589-$AK1589)^2+($AG1589-$AL1589)^2))</f>
        <v>0</v>
      </c>
      <c r="AO1589" s="13"/>
      <c r="AP1589" s="13"/>
      <c r="AQ1589" s="19" t="str">
        <f t="shared" si="100"/>
        <v/>
      </c>
      <c r="AU1589" s="19" t="str">
        <f t="shared" si="101"/>
        <v/>
      </c>
    </row>
    <row r="1590" spans="3:47" ht="25.05" customHeight="1">
      <c r="C1590" s="17" t="str">
        <f>IF($A1590="","",IF(VLOOKUP($A1590,Spiele!$A$2:$D$16,3,FALSE)=$B1590,"H","G"))</f>
        <v/>
      </c>
      <c r="D1590" s="17" t="str">
        <f>IF($B1590="","",IF(VLOOKUP($A1590,Spiele!$A$2:$F$16,3,FALSE)=$B1590,VLOOKUP($A1590,Spiele!$A$2:$F$16,4,FALSE),VLOOKUP($A1590,Spiele!$A$2:$F$16,3,FALSE)))</f>
        <v/>
      </c>
      <c r="E1590" s="18">
        <f>IF(Abschlüsse[[#This Row],[Ergeb]]="ET",0,COUNTIFS($A$2:$A1590,$A1590,$B$2:$B1590,$B1590,$L$2:$L1590,"&lt;&gt;ET"))</f>
        <v>0</v>
      </c>
      <c r="F1590" s="11"/>
      <c r="G1590" s="12"/>
      <c r="H1590" s="18">
        <f>COUNTIFS('Rote Karten'!$A$2:$A$4,$A1590,'Rote Karten'!$D$2:$D$4,"&lt;&gt;"&amp;$B1590,'Rote Karten'!$B$2:$B$4,"&lt;"&amp;$F1590,'Rote Karten'!$C$2:$C$4,"&lt;="&amp;$G1590)-COUNTIFS('Rote Karten'!$A$2:$A$4,$A1590,'Rote Karten'!$D$2:$D$4,$B1590,'Rote Karten'!$B$2:$B$4,"&lt;"&amp;$F1590,'Rote Karten'!$C$2:$C$4,"&lt;="&amp;$G1590)</f>
        <v>0</v>
      </c>
      <c r="I1590" s="17" t="str">
        <f>IF(OR($L1590="Tor",$L1590="ET"),_xlfn.IFNA(IF(VLOOKUP($A1590,Spiele!$A$2:$C$16,3,FALSE)=$B1590,COUNTIFS($L$2:$L1590,"Tor",$B$2:$B1590,$B1590,$A$2:$A1590,$A1590)+COUNTIFS($L$2:$L1590,"ET",$B$2:$B1590,$B1590,$A$2:$A1590,$A1590)&amp;":"&amp;COUNTIFS($L$2:$L1590,"Tor",$B$2:$B1590,"&lt;&gt;"&amp;$B1590,$A$2:$A1590,$A1590)+COUNTIFS($L$2:$L1590,"ET",$B$2:$B1590,"&lt;&gt;"&amp;$B1590,$A$2:$A1590,$A1590),COUNTIFS($L$2:$L1590,"Tor",$B$2:$B1590,"&lt;&gt;"&amp;$B1590,$A$2:$A1590,$A1590)+COUNTIFS($L$2:$L1590,"ET",$B$2:$B1590,"&lt;&gt;"&amp;$B1590,$A$2:$A1590,$A1590)&amp;":"&amp;COUNTIFS($L$2:$L1590,"Tor",$B$2:$B1590,$B1590,$A$2:$A1590,$A1590)+COUNTIFS($L$2:$L1590,"ET",$B$2:$B1590,$B1590,$A$2:$A1590,$A1590)),""),"")</f>
        <v/>
      </c>
      <c r="J1590" s="18" t="str">
        <f>_xlfn.IFNA(IF(VLOOKUP($A1590,Spiele!$A$2:$D$16,3,FALSE)=$B1590,(COUNTIFS($L$1:$L1589,"Tor",$B$1:$B1589,$B1590,$A$1:$A1589,$A1590)+COUNTIFS($L$1:$L1589,"ET",$B$1:$B1589,$B1590,$A$1:$A1589,$A1590))-(COUNTIFS($L$1:$L1589,"Tor",$B$1:$B1589,"&lt;&gt;"&amp;$B1590,$A$1:$A1589,$A1590)+COUNTIFS($L$1:$L1589,"ET",$B$1:$B1589,"&lt;&gt;"&amp;$B1590,$A$1:$A1589,$A1590)),(COUNTIFS($L$1:$L1589,"Tor",$B$1:$B1589,$B1590,$A$1:$A1589,$A1590)+COUNTIFS($L$1:$L1589,"ET",$B$1:$B1589,$B1590,$A$1:$A1589,$A1590))-(COUNTIFS($L$1:$L1589,"Tor",$B$1:$B1589,"&lt;&gt;"&amp;$B1590,$A$1:$A1589,$A1590)+COUNTIFS($L$1:$L1589,"ET",$B$1:$B1589,"&lt;&gt;"&amp;$B1590,$A$1:$A1589,$A1590))),"")</f>
        <v/>
      </c>
      <c r="O1590" s="17"/>
      <c r="AC1590" s="14"/>
      <c r="AD1590" s="14"/>
      <c r="AE1590" s="18"/>
      <c r="AH1590" s="19">
        <f t="shared" si="98"/>
        <v>0</v>
      </c>
      <c r="AI1590" s="19">
        <f t="shared" si="99"/>
        <v>180</v>
      </c>
      <c r="AM1590" s="19">
        <f>IF(Abschlüsse[[#This Row],[Ergeb]]="ET","",SQRT(($AF1590-$AK1590)^2+($AG1590-$AL1590)^2))</f>
        <v>0</v>
      </c>
      <c r="AO1590" s="13"/>
      <c r="AP1590" s="13"/>
      <c r="AQ1590" s="19" t="str">
        <f t="shared" si="100"/>
        <v/>
      </c>
      <c r="AU1590" s="19" t="str">
        <f t="shared" si="101"/>
        <v/>
      </c>
    </row>
    <row r="1591" spans="3:47" ht="25.05" customHeight="1">
      <c r="C1591" s="17" t="str">
        <f>IF($A1591="","",IF(VLOOKUP($A1591,Spiele!$A$2:$D$16,3,FALSE)=$B1591,"H","G"))</f>
        <v/>
      </c>
      <c r="D1591" s="17" t="str">
        <f>IF($B1591="","",IF(VLOOKUP($A1591,Spiele!$A$2:$F$16,3,FALSE)=$B1591,VLOOKUP($A1591,Spiele!$A$2:$F$16,4,FALSE),VLOOKUP($A1591,Spiele!$A$2:$F$16,3,FALSE)))</f>
        <v/>
      </c>
      <c r="E1591" s="18">
        <f>IF(Abschlüsse[[#This Row],[Ergeb]]="ET",0,COUNTIFS($A$2:$A1591,$A1591,$B$2:$B1591,$B1591,$L$2:$L1591,"&lt;&gt;ET"))</f>
        <v>0</v>
      </c>
      <c r="F1591" s="11"/>
      <c r="G1591" s="12"/>
      <c r="H1591" s="18">
        <f>COUNTIFS('Rote Karten'!$A$2:$A$4,$A1591,'Rote Karten'!$D$2:$D$4,"&lt;&gt;"&amp;$B1591,'Rote Karten'!$B$2:$B$4,"&lt;"&amp;$F1591,'Rote Karten'!$C$2:$C$4,"&lt;="&amp;$G1591)-COUNTIFS('Rote Karten'!$A$2:$A$4,$A1591,'Rote Karten'!$D$2:$D$4,$B1591,'Rote Karten'!$B$2:$B$4,"&lt;"&amp;$F1591,'Rote Karten'!$C$2:$C$4,"&lt;="&amp;$G1591)</f>
        <v>0</v>
      </c>
      <c r="I1591" s="17" t="str">
        <f>IF(OR($L1591="Tor",$L1591="ET"),_xlfn.IFNA(IF(VLOOKUP($A1591,Spiele!$A$2:$C$16,3,FALSE)=$B1591,COUNTIFS($L$2:$L1591,"Tor",$B$2:$B1591,$B1591,$A$2:$A1591,$A1591)+COUNTIFS($L$2:$L1591,"ET",$B$2:$B1591,$B1591,$A$2:$A1591,$A1591)&amp;":"&amp;COUNTIFS($L$2:$L1591,"Tor",$B$2:$B1591,"&lt;&gt;"&amp;$B1591,$A$2:$A1591,$A1591)+COUNTIFS($L$2:$L1591,"ET",$B$2:$B1591,"&lt;&gt;"&amp;$B1591,$A$2:$A1591,$A1591),COUNTIFS($L$2:$L1591,"Tor",$B$2:$B1591,"&lt;&gt;"&amp;$B1591,$A$2:$A1591,$A1591)+COUNTIFS($L$2:$L1591,"ET",$B$2:$B1591,"&lt;&gt;"&amp;$B1591,$A$2:$A1591,$A1591)&amp;":"&amp;COUNTIFS($L$2:$L1591,"Tor",$B$2:$B1591,$B1591,$A$2:$A1591,$A1591)+COUNTIFS($L$2:$L1591,"ET",$B$2:$B1591,$B1591,$A$2:$A1591,$A1591)),""),"")</f>
        <v/>
      </c>
      <c r="J1591" s="18" t="str">
        <f>_xlfn.IFNA(IF(VLOOKUP($A1591,Spiele!$A$2:$D$16,3,FALSE)=$B1591,(COUNTIFS($L$1:$L1590,"Tor",$B$1:$B1590,$B1591,$A$1:$A1590,$A1591)+COUNTIFS($L$1:$L1590,"ET",$B$1:$B1590,$B1591,$A$1:$A1590,$A1591))-(COUNTIFS($L$1:$L1590,"Tor",$B$1:$B1590,"&lt;&gt;"&amp;$B1591,$A$1:$A1590,$A1591)+COUNTIFS($L$1:$L1590,"ET",$B$1:$B1590,"&lt;&gt;"&amp;$B1591,$A$1:$A1590,$A1591)),(COUNTIFS($L$1:$L1590,"Tor",$B$1:$B1590,$B1591,$A$1:$A1590,$A1591)+COUNTIFS($L$1:$L1590,"ET",$B$1:$B1590,$B1591,$A$1:$A1590,$A1591))-(COUNTIFS($L$1:$L1590,"Tor",$B$1:$B1590,"&lt;&gt;"&amp;$B1591,$A$1:$A1590,$A1591)+COUNTIFS($L$1:$L1590,"ET",$B$1:$B1590,"&lt;&gt;"&amp;$B1591,$A$1:$A1590,$A1591))),"")</f>
        <v/>
      </c>
      <c r="O1591" s="17"/>
      <c r="AC1591" s="14"/>
      <c r="AD1591" s="14"/>
      <c r="AE1591" s="18"/>
      <c r="AH1591" s="19">
        <f t="shared" si="98"/>
        <v>0</v>
      </c>
      <c r="AI1591" s="19">
        <f t="shared" si="99"/>
        <v>180</v>
      </c>
      <c r="AM1591" s="19">
        <f>IF(Abschlüsse[[#This Row],[Ergeb]]="ET","",SQRT(($AF1591-$AK1591)^2+($AG1591-$AL1591)^2))</f>
        <v>0</v>
      </c>
      <c r="AO1591" s="13"/>
      <c r="AP1591" s="13"/>
      <c r="AQ1591" s="19" t="str">
        <f t="shared" si="100"/>
        <v/>
      </c>
      <c r="AU1591" s="19" t="str">
        <f t="shared" si="101"/>
        <v/>
      </c>
    </row>
    <row r="1592" spans="3:47" ht="25.05" customHeight="1">
      <c r="C1592" s="17" t="str">
        <f>IF($A1592="","",IF(VLOOKUP($A1592,Spiele!$A$2:$D$16,3,FALSE)=$B1592,"H","G"))</f>
        <v/>
      </c>
      <c r="D1592" s="17" t="str">
        <f>IF($B1592="","",IF(VLOOKUP($A1592,Spiele!$A$2:$F$16,3,FALSE)=$B1592,VLOOKUP($A1592,Spiele!$A$2:$F$16,4,FALSE),VLOOKUP($A1592,Spiele!$A$2:$F$16,3,FALSE)))</f>
        <v/>
      </c>
      <c r="E1592" s="18">
        <f>IF(Abschlüsse[[#This Row],[Ergeb]]="ET",0,COUNTIFS($A$2:$A1592,$A1592,$B$2:$B1592,$B1592,$L$2:$L1592,"&lt;&gt;ET"))</f>
        <v>0</v>
      </c>
      <c r="F1592" s="11"/>
      <c r="G1592" s="12"/>
      <c r="H1592" s="18">
        <f>COUNTIFS('Rote Karten'!$A$2:$A$4,$A1592,'Rote Karten'!$D$2:$D$4,"&lt;&gt;"&amp;$B1592,'Rote Karten'!$B$2:$B$4,"&lt;"&amp;$F1592,'Rote Karten'!$C$2:$C$4,"&lt;="&amp;$G1592)-COUNTIFS('Rote Karten'!$A$2:$A$4,$A1592,'Rote Karten'!$D$2:$D$4,$B1592,'Rote Karten'!$B$2:$B$4,"&lt;"&amp;$F1592,'Rote Karten'!$C$2:$C$4,"&lt;="&amp;$G1592)</f>
        <v>0</v>
      </c>
      <c r="I1592" s="17" t="str">
        <f>IF(OR($L1592="Tor",$L1592="ET"),_xlfn.IFNA(IF(VLOOKUP($A1592,Spiele!$A$2:$C$16,3,FALSE)=$B1592,COUNTIFS($L$2:$L1592,"Tor",$B$2:$B1592,$B1592,$A$2:$A1592,$A1592)+COUNTIFS($L$2:$L1592,"ET",$B$2:$B1592,$B1592,$A$2:$A1592,$A1592)&amp;":"&amp;COUNTIFS($L$2:$L1592,"Tor",$B$2:$B1592,"&lt;&gt;"&amp;$B1592,$A$2:$A1592,$A1592)+COUNTIFS($L$2:$L1592,"ET",$B$2:$B1592,"&lt;&gt;"&amp;$B1592,$A$2:$A1592,$A1592),COUNTIFS($L$2:$L1592,"Tor",$B$2:$B1592,"&lt;&gt;"&amp;$B1592,$A$2:$A1592,$A1592)+COUNTIFS($L$2:$L1592,"ET",$B$2:$B1592,"&lt;&gt;"&amp;$B1592,$A$2:$A1592,$A1592)&amp;":"&amp;COUNTIFS($L$2:$L1592,"Tor",$B$2:$B1592,$B1592,$A$2:$A1592,$A1592)+COUNTIFS($L$2:$L1592,"ET",$B$2:$B1592,$B1592,$A$2:$A1592,$A1592)),""),"")</f>
        <v/>
      </c>
      <c r="J1592" s="18" t="str">
        <f>_xlfn.IFNA(IF(VLOOKUP($A1592,Spiele!$A$2:$D$16,3,FALSE)=$B1592,(COUNTIFS($L$1:$L1591,"Tor",$B$1:$B1591,$B1592,$A$1:$A1591,$A1592)+COUNTIFS($L$1:$L1591,"ET",$B$1:$B1591,$B1592,$A$1:$A1591,$A1592))-(COUNTIFS($L$1:$L1591,"Tor",$B$1:$B1591,"&lt;&gt;"&amp;$B1592,$A$1:$A1591,$A1592)+COUNTIFS($L$1:$L1591,"ET",$B$1:$B1591,"&lt;&gt;"&amp;$B1592,$A$1:$A1591,$A1592)),(COUNTIFS($L$1:$L1591,"Tor",$B$1:$B1591,$B1592,$A$1:$A1591,$A1592)+COUNTIFS($L$1:$L1591,"ET",$B$1:$B1591,$B1592,$A$1:$A1591,$A1592))-(COUNTIFS($L$1:$L1591,"Tor",$B$1:$B1591,"&lt;&gt;"&amp;$B1592,$A$1:$A1591,$A1592)+COUNTIFS($L$1:$L1591,"ET",$B$1:$B1591,"&lt;&gt;"&amp;$B1592,$A$1:$A1591,$A1592))),"")</f>
        <v/>
      </c>
      <c r="O1592" s="17"/>
      <c r="AC1592" s="14"/>
      <c r="AD1592" s="14"/>
      <c r="AE1592" s="18"/>
      <c r="AH1592" s="19">
        <f t="shared" si="98"/>
        <v>0</v>
      </c>
      <c r="AI1592" s="19">
        <f t="shared" si="99"/>
        <v>180</v>
      </c>
      <c r="AM1592" s="19">
        <f>IF(Abschlüsse[[#This Row],[Ergeb]]="ET","",SQRT(($AF1592-$AK1592)^2+($AG1592-$AL1592)^2))</f>
        <v>0</v>
      </c>
      <c r="AO1592" s="13"/>
      <c r="AP1592" s="13"/>
      <c r="AQ1592" s="19" t="str">
        <f t="shared" si="100"/>
        <v/>
      </c>
      <c r="AU1592" s="19" t="str">
        <f t="shared" si="101"/>
        <v/>
      </c>
    </row>
    <row r="1593" spans="3:47" ht="25.05" customHeight="1">
      <c r="C1593" s="17" t="str">
        <f>IF($A1593="","",IF(VLOOKUP($A1593,Spiele!$A$2:$D$16,3,FALSE)=$B1593,"H","G"))</f>
        <v/>
      </c>
      <c r="D1593" s="17" t="str">
        <f>IF($B1593="","",IF(VLOOKUP($A1593,Spiele!$A$2:$F$16,3,FALSE)=$B1593,VLOOKUP($A1593,Spiele!$A$2:$F$16,4,FALSE),VLOOKUP($A1593,Spiele!$A$2:$F$16,3,FALSE)))</f>
        <v/>
      </c>
      <c r="E1593" s="18">
        <f>IF(Abschlüsse[[#This Row],[Ergeb]]="ET",0,COUNTIFS($A$2:$A1593,$A1593,$B$2:$B1593,$B1593,$L$2:$L1593,"&lt;&gt;ET"))</f>
        <v>0</v>
      </c>
      <c r="F1593" s="11"/>
      <c r="G1593" s="12"/>
      <c r="H1593" s="18">
        <f>COUNTIFS('Rote Karten'!$A$2:$A$4,$A1593,'Rote Karten'!$D$2:$D$4,"&lt;&gt;"&amp;$B1593,'Rote Karten'!$B$2:$B$4,"&lt;"&amp;$F1593,'Rote Karten'!$C$2:$C$4,"&lt;="&amp;$G1593)-COUNTIFS('Rote Karten'!$A$2:$A$4,$A1593,'Rote Karten'!$D$2:$D$4,$B1593,'Rote Karten'!$B$2:$B$4,"&lt;"&amp;$F1593,'Rote Karten'!$C$2:$C$4,"&lt;="&amp;$G1593)</f>
        <v>0</v>
      </c>
      <c r="I1593" s="17" t="str">
        <f>IF(OR($L1593="Tor",$L1593="ET"),_xlfn.IFNA(IF(VLOOKUP($A1593,Spiele!$A$2:$C$16,3,FALSE)=$B1593,COUNTIFS($L$2:$L1593,"Tor",$B$2:$B1593,$B1593,$A$2:$A1593,$A1593)+COUNTIFS($L$2:$L1593,"ET",$B$2:$B1593,$B1593,$A$2:$A1593,$A1593)&amp;":"&amp;COUNTIFS($L$2:$L1593,"Tor",$B$2:$B1593,"&lt;&gt;"&amp;$B1593,$A$2:$A1593,$A1593)+COUNTIFS($L$2:$L1593,"ET",$B$2:$B1593,"&lt;&gt;"&amp;$B1593,$A$2:$A1593,$A1593),COUNTIFS($L$2:$L1593,"Tor",$B$2:$B1593,"&lt;&gt;"&amp;$B1593,$A$2:$A1593,$A1593)+COUNTIFS($L$2:$L1593,"ET",$B$2:$B1593,"&lt;&gt;"&amp;$B1593,$A$2:$A1593,$A1593)&amp;":"&amp;COUNTIFS($L$2:$L1593,"Tor",$B$2:$B1593,$B1593,$A$2:$A1593,$A1593)+COUNTIFS($L$2:$L1593,"ET",$B$2:$B1593,$B1593,$A$2:$A1593,$A1593)),""),"")</f>
        <v/>
      </c>
      <c r="J1593" s="18" t="str">
        <f>_xlfn.IFNA(IF(VLOOKUP($A1593,Spiele!$A$2:$D$16,3,FALSE)=$B1593,(COUNTIFS($L$1:$L1592,"Tor",$B$1:$B1592,$B1593,$A$1:$A1592,$A1593)+COUNTIFS($L$1:$L1592,"ET",$B$1:$B1592,$B1593,$A$1:$A1592,$A1593))-(COUNTIFS($L$1:$L1592,"Tor",$B$1:$B1592,"&lt;&gt;"&amp;$B1593,$A$1:$A1592,$A1593)+COUNTIFS($L$1:$L1592,"ET",$B$1:$B1592,"&lt;&gt;"&amp;$B1593,$A$1:$A1592,$A1593)),(COUNTIFS($L$1:$L1592,"Tor",$B$1:$B1592,$B1593,$A$1:$A1592,$A1593)+COUNTIFS($L$1:$L1592,"ET",$B$1:$B1592,$B1593,$A$1:$A1592,$A1593))-(COUNTIFS($L$1:$L1592,"Tor",$B$1:$B1592,"&lt;&gt;"&amp;$B1593,$A$1:$A1592,$A1593)+COUNTIFS($L$1:$L1592,"ET",$B$1:$B1592,"&lt;&gt;"&amp;$B1593,$A$1:$A1592,$A1593))),"")</f>
        <v/>
      </c>
      <c r="O1593" s="17"/>
      <c r="AC1593" s="14"/>
      <c r="AD1593" s="14"/>
      <c r="AE1593" s="18"/>
      <c r="AH1593" s="19">
        <f t="shared" si="98"/>
        <v>0</v>
      </c>
      <c r="AI1593" s="19">
        <f t="shared" si="99"/>
        <v>180</v>
      </c>
      <c r="AM1593" s="19">
        <f>IF(Abschlüsse[[#This Row],[Ergeb]]="ET","",SQRT(($AF1593-$AK1593)^2+($AG1593-$AL1593)^2))</f>
        <v>0</v>
      </c>
      <c r="AO1593" s="13"/>
      <c r="AP1593" s="13"/>
      <c r="AQ1593" s="19" t="str">
        <f t="shared" si="100"/>
        <v/>
      </c>
      <c r="AU1593" s="19" t="str">
        <f t="shared" si="101"/>
        <v/>
      </c>
    </row>
    <row r="1594" spans="3:47" ht="25.05" customHeight="1">
      <c r="C1594" s="17" t="str">
        <f>IF($A1594="","",IF(VLOOKUP($A1594,Spiele!$A$2:$D$16,3,FALSE)=$B1594,"H","G"))</f>
        <v/>
      </c>
      <c r="D1594" s="17" t="str">
        <f>IF($B1594="","",IF(VLOOKUP($A1594,Spiele!$A$2:$F$16,3,FALSE)=$B1594,VLOOKUP($A1594,Spiele!$A$2:$F$16,4,FALSE),VLOOKUP($A1594,Spiele!$A$2:$F$16,3,FALSE)))</f>
        <v/>
      </c>
      <c r="E1594" s="18">
        <f>IF(Abschlüsse[[#This Row],[Ergeb]]="ET",0,COUNTIFS($A$2:$A1594,$A1594,$B$2:$B1594,$B1594,$L$2:$L1594,"&lt;&gt;ET"))</f>
        <v>0</v>
      </c>
      <c r="F1594" s="11"/>
      <c r="G1594" s="12"/>
      <c r="H1594" s="18">
        <f>COUNTIFS('Rote Karten'!$A$2:$A$4,$A1594,'Rote Karten'!$D$2:$D$4,"&lt;&gt;"&amp;$B1594,'Rote Karten'!$B$2:$B$4,"&lt;"&amp;$F1594,'Rote Karten'!$C$2:$C$4,"&lt;="&amp;$G1594)-COUNTIFS('Rote Karten'!$A$2:$A$4,$A1594,'Rote Karten'!$D$2:$D$4,$B1594,'Rote Karten'!$B$2:$B$4,"&lt;"&amp;$F1594,'Rote Karten'!$C$2:$C$4,"&lt;="&amp;$G1594)</f>
        <v>0</v>
      </c>
      <c r="I1594" s="17" t="str">
        <f>IF(OR($L1594="Tor",$L1594="ET"),_xlfn.IFNA(IF(VLOOKUP($A1594,Spiele!$A$2:$C$16,3,FALSE)=$B1594,COUNTIFS($L$2:$L1594,"Tor",$B$2:$B1594,$B1594,$A$2:$A1594,$A1594)+COUNTIFS($L$2:$L1594,"ET",$B$2:$B1594,$B1594,$A$2:$A1594,$A1594)&amp;":"&amp;COUNTIFS($L$2:$L1594,"Tor",$B$2:$B1594,"&lt;&gt;"&amp;$B1594,$A$2:$A1594,$A1594)+COUNTIFS($L$2:$L1594,"ET",$B$2:$B1594,"&lt;&gt;"&amp;$B1594,$A$2:$A1594,$A1594),COUNTIFS($L$2:$L1594,"Tor",$B$2:$B1594,"&lt;&gt;"&amp;$B1594,$A$2:$A1594,$A1594)+COUNTIFS($L$2:$L1594,"ET",$B$2:$B1594,"&lt;&gt;"&amp;$B1594,$A$2:$A1594,$A1594)&amp;":"&amp;COUNTIFS($L$2:$L1594,"Tor",$B$2:$B1594,$B1594,$A$2:$A1594,$A1594)+COUNTIFS($L$2:$L1594,"ET",$B$2:$B1594,$B1594,$A$2:$A1594,$A1594)),""),"")</f>
        <v/>
      </c>
      <c r="J1594" s="18" t="str">
        <f>_xlfn.IFNA(IF(VLOOKUP($A1594,Spiele!$A$2:$D$16,3,FALSE)=$B1594,(COUNTIFS($L$1:$L1593,"Tor",$B$1:$B1593,$B1594,$A$1:$A1593,$A1594)+COUNTIFS($L$1:$L1593,"ET",$B$1:$B1593,$B1594,$A$1:$A1593,$A1594))-(COUNTIFS($L$1:$L1593,"Tor",$B$1:$B1593,"&lt;&gt;"&amp;$B1594,$A$1:$A1593,$A1594)+COUNTIFS($L$1:$L1593,"ET",$B$1:$B1593,"&lt;&gt;"&amp;$B1594,$A$1:$A1593,$A1594)),(COUNTIFS($L$1:$L1593,"Tor",$B$1:$B1593,$B1594,$A$1:$A1593,$A1594)+COUNTIFS($L$1:$L1593,"ET",$B$1:$B1593,$B1594,$A$1:$A1593,$A1594))-(COUNTIFS($L$1:$L1593,"Tor",$B$1:$B1593,"&lt;&gt;"&amp;$B1594,$A$1:$A1593,$A1594)+COUNTIFS($L$1:$L1593,"ET",$B$1:$B1593,"&lt;&gt;"&amp;$B1594,$A$1:$A1593,$A1594))),"")</f>
        <v/>
      </c>
      <c r="O1594" s="17"/>
      <c r="AC1594" s="14"/>
      <c r="AD1594" s="14"/>
      <c r="AE1594" s="18"/>
      <c r="AH1594" s="19">
        <f t="shared" si="98"/>
        <v>0</v>
      </c>
      <c r="AI1594" s="19">
        <f t="shared" si="99"/>
        <v>180</v>
      </c>
      <c r="AM1594" s="19">
        <f>IF(Abschlüsse[[#This Row],[Ergeb]]="ET","",SQRT(($AF1594-$AK1594)^2+($AG1594-$AL1594)^2))</f>
        <v>0</v>
      </c>
      <c r="AO1594" s="13"/>
      <c r="AP1594" s="13"/>
      <c r="AQ1594" s="19" t="str">
        <f t="shared" si="100"/>
        <v/>
      </c>
      <c r="AU1594" s="19" t="str">
        <f t="shared" si="101"/>
        <v/>
      </c>
    </row>
    <row r="1595" spans="3:47" ht="25.05" customHeight="1">
      <c r="C1595" s="17" t="str">
        <f>IF($A1595="","",IF(VLOOKUP($A1595,Spiele!$A$2:$D$16,3,FALSE)=$B1595,"H","G"))</f>
        <v/>
      </c>
      <c r="D1595" s="17" t="str">
        <f>IF($B1595="","",IF(VLOOKUP($A1595,Spiele!$A$2:$F$16,3,FALSE)=$B1595,VLOOKUP($A1595,Spiele!$A$2:$F$16,4,FALSE),VLOOKUP($A1595,Spiele!$A$2:$F$16,3,FALSE)))</f>
        <v/>
      </c>
      <c r="E1595" s="18">
        <f>IF(Abschlüsse[[#This Row],[Ergeb]]="ET",0,COUNTIFS($A$2:$A1595,$A1595,$B$2:$B1595,$B1595,$L$2:$L1595,"&lt;&gt;ET"))</f>
        <v>0</v>
      </c>
      <c r="F1595" s="11"/>
      <c r="G1595" s="12"/>
      <c r="H1595" s="18">
        <f>COUNTIFS('Rote Karten'!$A$2:$A$4,$A1595,'Rote Karten'!$D$2:$D$4,"&lt;&gt;"&amp;$B1595,'Rote Karten'!$B$2:$B$4,"&lt;"&amp;$F1595,'Rote Karten'!$C$2:$C$4,"&lt;="&amp;$G1595)-COUNTIFS('Rote Karten'!$A$2:$A$4,$A1595,'Rote Karten'!$D$2:$D$4,$B1595,'Rote Karten'!$B$2:$B$4,"&lt;"&amp;$F1595,'Rote Karten'!$C$2:$C$4,"&lt;="&amp;$G1595)</f>
        <v>0</v>
      </c>
      <c r="I1595" s="17" t="str">
        <f>IF(OR($L1595="Tor",$L1595="ET"),_xlfn.IFNA(IF(VLOOKUP($A1595,Spiele!$A$2:$C$16,3,FALSE)=$B1595,COUNTIFS($L$2:$L1595,"Tor",$B$2:$B1595,$B1595,$A$2:$A1595,$A1595)+COUNTIFS($L$2:$L1595,"ET",$B$2:$B1595,$B1595,$A$2:$A1595,$A1595)&amp;":"&amp;COUNTIFS($L$2:$L1595,"Tor",$B$2:$B1595,"&lt;&gt;"&amp;$B1595,$A$2:$A1595,$A1595)+COUNTIFS($L$2:$L1595,"ET",$B$2:$B1595,"&lt;&gt;"&amp;$B1595,$A$2:$A1595,$A1595),COUNTIFS($L$2:$L1595,"Tor",$B$2:$B1595,"&lt;&gt;"&amp;$B1595,$A$2:$A1595,$A1595)+COUNTIFS($L$2:$L1595,"ET",$B$2:$B1595,"&lt;&gt;"&amp;$B1595,$A$2:$A1595,$A1595)&amp;":"&amp;COUNTIFS($L$2:$L1595,"Tor",$B$2:$B1595,$B1595,$A$2:$A1595,$A1595)+COUNTIFS($L$2:$L1595,"ET",$B$2:$B1595,$B1595,$A$2:$A1595,$A1595)),""),"")</f>
        <v/>
      </c>
      <c r="J1595" s="18" t="str">
        <f>_xlfn.IFNA(IF(VLOOKUP($A1595,Spiele!$A$2:$D$16,3,FALSE)=$B1595,(COUNTIFS($L$1:$L1594,"Tor",$B$1:$B1594,$B1595,$A$1:$A1594,$A1595)+COUNTIFS($L$1:$L1594,"ET",$B$1:$B1594,$B1595,$A$1:$A1594,$A1595))-(COUNTIFS($L$1:$L1594,"Tor",$B$1:$B1594,"&lt;&gt;"&amp;$B1595,$A$1:$A1594,$A1595)+COUNTIFS($L$1:$L1594,"ET",$B$1:$B1594,"&lt;&gt;"&amp;$B1595,$A$1:$A1594,$A1595)),(COUNTIFS($L$1:$L1594,"Tor",$B$1:$B1594,$B1595,$A$1:$A1594,$A1595)+COUNTIFS($L$1:$L1594,"ET",$B$1:$B1594,$B1595,$A$1:$A1594,$A1595))-(COUNTIFS($L$1:$L1594,"Tor",$B$1:$B1594,"&lt;&gt;"&amp;$B1595,$A$1:$A1594,$A1595)+COUNTIFS($L$1:$L1594,"ET",$B$1:$B1594,"&lt;&gt;"&amp;$B1595,$A$1:$A1594,$A1595))),"")</f>
        <v/>
      </c>
      <c r="O1595" s="17"/>
      <c r="AC1595" s="14"/>
      <c r="AD1595" s="14"/>
      <c r="AE1595" s="18"/>
      <c r="AH1595" s="19">
        <f t="shared" si="98"/>
        <v>0</v>
      </c>
      <c r="AI1595" s="19">
        <f t="shared" si="99"/>
        <v>180</v>
      </c>
      <c r="AM1595" s="19">
        <f>IF(Abschlüsse[[#This Row],[Ergeb]]="ET","",SQRT(($AF1595-$AK1595)^2+($AG1595-$AL1595)^2))</f>
        <v>0</v>
      </c>
      <c r="AO1595" s="13"/>
      <c r="AP1595" s="13"/>
      <c r="AQ1595" s="19" t="str">
        <f t="shared" si="100"/>
        <v/>
      </c>
      <c r="AU1595" s="19" t="str">
        <f t="shared" si="101"/>
        <v/>
      </c>
    </row>
    <row r="1596" spans="3:47" ht="25.05" customHeight="1">
      <c r="C1596" s="17" t="str">
        <f>IF($A1596="","",IF(VLOOKUP($A1596,Spiele!$A$2:$D$16,3,FALSE)=$B1596,"H","G"))</f>
        <v/>
      </c>
      <c r="D1596" s="17" t="str">
        <f>IF($B1596="","",IF(VLOOKUP($A1596,Spiele!$A$2:$F$16,3,FALSE)=$B1596,VLOOKUP($A1596,Spiele!$A$2:$F$16,4,FALSE),VLOOKUP($A1596,Spiele!$A$2:$F$16,3,FALSE)))</f>
        <v/>
      </c>
      <c r="E1596" s="18">
        <f>IF(Abschlüsse[[#This Row],[Ergeb]]="ET",0,COUNTIFS($A$2:$A1596,$A1596,$B$2:$B1596,$B1596,$L$2:$L1596,"&lt;&gt;ET"))</f>
        <v>0</v>
      </c>
      <c r="F1596" s="11"/>
      <c r="G1596" s="12"/>
      <c r="H1596" s="18">
        <f>COUNTIFS('Rote Karten'!$A$2:$A$4,$A1596,'Rote Karten'!$D$2:$D$4,"&lt;&gt;"&amp;$B1596,'Rote Karten'!$B$2:$B$4,"&lt;"&amp;$F1596,'Rote Karten'!$C$2:$C$4,"&lt;="&amp;$G1596)-COUNTIFS('Rote Karten'!$A$2:$A$4,$A1596,'Rote Karten'!$D$2:$D$4,$B1596,'Rote Karten'!$B$2:$B$4,"&lt;"&amp;$F1596,'Rote Karten'!$C$2:$C$4,"&lt;="&amp;$G1596)</f>
        <v>0</v>
      </c>
      <c r="I1596" s="17" t="str">
        <f>IF(OR($L1596="Tor",$L1596="ET"),_xlfn.IFNA(IF(VLOOKUP($A1596,Spiele!$A$2:$C$16,3,FALSE)=$B1596,COUNTIFS($L$2:$L1596,"Tor",$B$2:$B1596,$B1596,$A$2:$A1596,$A1596)+COUNTIFS($L$2:$L1596,"ET",$B$2:$B1596,$B1596,$A$2:$A1596,$A1596)&amp;":"&amp;COUNTIFS($L$2:$L1596,"Tor",$B$2:$B1596,"&lt;&gt;"&amp;$B1596,$A$2:$A1596,$A1596)+COUNTIFS($L$2:$L1596,"ET",$B$2:$B1596,"&lt;&gt;"&amp;$B1596,$A$2:$A1596,$A1596),COUNTIFS($L$2:$L1596,"Tor",$B$2:$B1596,"&lt;&gt;"&amp;$B1596,$A$2:$A1596,$A1596)+COUNTIFS($L$2:$L1596,"ET",$B$2:$B1596,"&lt;&gt;"&amp;$B1596,$A$2:$A1596,$A1596)&amp;":"&amp;COUNTIFS($L$2:$L1596,"Tor",$B$2:$B1596,$B1596,$A$2:$A1596,$A1596)+COUNTIFS($L$2:$L1596,"ET",$B$2:$B1596,$B1596,$A$2:$A1596,$A1596)),""),"")</f>
        <v/>
      </c>
      <c r="J1596" s="18" t="str">
        <f>_xlfn.IFNA(IF(VLOOKUP($A1596,Spiele!$A$2:$D$16,3,FALSE)=$B1596,(COUNTIFS($L$1:$L1595,"Tor",$B$1:$B1595,$B1596,$A$1:$A1595,$A1596)+COUNTIFS($L$1:$L1595,"ET",$B$1:$B1595,$B1596,$A$1:$A1595,$A1596))-(COUNTIFS($L$1:$L1595,"Tor",$B$1:$B1595,"&lt;&gt;"&amp;$B1596,$A$1:$A1595,$A1596)+COUNTIFS($L$1:$L1595,"ET",$B$1:$B1595,"&lt;&gt;"&amp;$B1596,$A$1:$A1595,$A1596)),(COUNTIFS($L$1:$L1595,"Tor",$B$1:$B1595,$B1596,$A$1:$A1595,$A1596)+COUNTIFS($L$1:$L1595,"ET",$B$1:$B1595,$B1596,$A$1:$A1595,$A1596))-(COUNTIFS($L$1:$L1595,"Tor",$B$1:$B1595,"&lt;&gt;"&amp;$B1596,$A$1:$A1595,$A1596)+COUNTIFS($L$1:$L1595,"ET",$B$1:$B1595,"&lt;&gt;"&amp;$B1596,$A$1:$A1595,$A1596))),"")</f>
        <v/>
      </c>
      <c r="O1596" s="17"/>
      <c r="AC1596" s="14"/>
      <c r="AD1596" s="14"/>
      <c r="AE1596" s="18"/>
      <c r="AH1596" s="19">
        <f t="shared" si="98"/>
        <v>0</v>
      </c>
      <c r="AI1596" s="19">
        <f t="shared" si="99"/>
        <v>180</v>
      </c>
      <c r="AM1596" s="19">
        <f>IF(Abschlüsse[[#This Row],[Ergeb]]="ET","",SQRT(($AF1596-$AK1596)^2+($AG1596-$AL1596)^2))</f>
        <v>0</v>
      </c>
      <c r="AO1596" s="13"/>
      <c r="AP1596" s="13"/>
      <c r="AQ1596" s="19" t="str">
        <f t="shared" si="100"/>
        <v/>
      </c>
      <c r="AU1596" s="19" t="str">
        <f t="shared" si="101"/>
        <v/>
      </c>
    </row>
    <row r="1597" spans="3:47" ht="25.05" customHeight="1">
      <c r="C1597" s="17" t="str">
        <f>IF($A1597="","",IF(VLOOKUP($A1597,Spiele!$A$2:$D$16,3,FALSE)=$B1597,"H","G"))</f>
        <v/>
      </c>
      <c r="D1597" s="17" t="str">
        <f>IF($B1597="","",IF(VLOOKUP($A1597,Spiele!$A$2:$F$16,3,FALSE)=$B1597,VLOOKUP($A1597,Spiele!$A$2:$F$16,4,FALSE),VLOOKUP($A1597,Spiele!$A$2:$F$16,3,FALSE)))</f>
        <v/>
      </c>
      <c r="E1597" s="18">
        <f>IF(Abschlüsse[[#This Row],[Ergeb]]="ET",0,COUNTIFS($A$2:$A1597,$A1597,$B$2:$B1597,$B1597,$L$2:$L1597,"&lt;&gt;ET"))</f>
        <v>0</v>
      </c>
      <c r="F1597" s="11"/>
      <c r="G1597" s="12"/>
      <c r="H1597" s="18">
        <f>COUNTIFS('Rote Karten'!$A$2:$A$4,$A1597,'Rote Karten'!$D$2:$D$4,"&lt;&gt;"&amp;$B1597,'Rote Karten'!$B$2:$B$4,"&lt;"&amp;$F1597,'Rote Karten'!$C$2:$C$4,"&lt;="&amp;$G1597)-COUNTIFS('Rote Karten'!$A$2:$A$4,$A1597,'Rote Karten'!$D$2:$D$4,$B1597,'Rote Karten'!$B$2:$B$4,"&lt;"&amp;$F1597,'Rote Karten'!$C$2:$C$4,"&lt;="&amp;$G1597)</f>
        <v>0</v>
      </c>
      <c r="I1597" s="17" t="str">
        <f>IF(OR($L1597="Tor",$L1597="ET"),_xlfn.IFNA(IF(VLOOKUP($A1597,Spiele!$A$2:$C$16,3,FALSE)=$B1597,COUNTIFS($L$2:$L1597,"Tor",$B$2:$B1597,$B1597,$A$2:$A1597,$A1597)+COUNTIFS($L$2:$L1597,"ET",$B$2:$B1597,$B1597,$A$2:$A1597,$A1597)&amp;":"&amp;COUNTIFS($L$2:$L1597,"Tor",$B$2:$B1597,"&lt;&gt;"&amp;$B1597,$A$2:$A1597,$A1597)+COUNTIFS($L$2:$L1597,"ET",$B$2:$B1597,"&lt;&gt;"&amp;$B1597,$A$2:$A1597,$A1597),COUNTIFS($L$2:$L1597,"Tor",$B$2:$B1597,"&lt;&gt;"&amp;$B1597,$A$2:$A1597,$A1597)+COUNTIFS($L$2:$L1597,"ET",$B$2:$B1597,"&lt;&gt;"&amp;$B1597,$A$2:$A1597,$A1597)&amp;":"&amp;COUNTIFS($L$2:$L1597,"Tor",$B$2:$B1597,$B1597,$A$2:$A1597,$A1597)+COUNTIFS($L$2:$L1597,"ET",$B$2:$B1597,$B1597,$A$2:$A1597,$A1597)),""),"")</f>
        <v/>
      </c>
      <c r="J1597" s="18" t="str">
        <f>_xlfn.IFNA(IF(VLOOKUP($A1597,Spiele!$A$2:$D$16,3,FALSE)=$B1597,(COUNTIFS($L$1:$L1596,"Tor",$B$1:$B1596,$B1597,$A$1:$A1596,$A1597)+COUNTIFS($L$1:$L1596,"ET",$B$1:$B1596,$B1597,$A$1:$A1596,$A1597))-(COUNTIFS($L$1:$L1596,"Tor",$B$1:$B1596,"&lt;&gt;"&amp;$B1597,$A$1:$A1596,$A1597)+COUNTIFS($L$1:$L1596,"ET",$B$1:$B1596,"&lt;&gt;"&amp;$B1597,$A$1:$A1596,$A1597)),(COUNTIFS($L$1:$L1596,"Tor",$B$1:$B1596,$B1597,$A$1:$A1596,$A1597)+COUNTIFS($L$1:$L1596,"ET",$B$1:$B1596,$B1597,$A$1:$A1596,$A1597))-(COUNTIFS($L$1:$L1596,"Tor",$B$1:$B1596,"&lt;&gt;"&amp;$B1597,$A$1:$A1596,$A1597)+COUNTIFS($L$1:$L1596,"ET",$B$1:$B1596,"&lt;&gt;"&amp;$B1597,$A$1:$A1596,$A1597))),"")</f>
        <v/>
      </c>
      <c r="O1597" s="17"/>
      <c r="AC1597" s="14"/>
      <c r="AD1597" s="14"/>
      <c r="AE1597" s="18"/>
      <c r="AH1597" s="19">
        <f t="shared" si="98"/>
        <v>0</v>
      </c>
      <c r="AI1597" s="19">
        <f t="shared" si="99"/>
        <v>180</v>
      </c>
      <c r="AM1597" s="19">
        <f>IF(Abschlüsse[[#This Row],[Ergeb]]="ET","",SQRT(($AF1597-$AK1597)^2+($AG1597-$AL1597)^2))</f>
        <v>0</v>
      </c>
      <c r="AO1597" s="13"/>
      <c r="AP1597" s="13"/>
      <c r="AQ1597" s="19" t="str">
        <f t="shared" si="100"/>
        <v/>
      </c>
      <c r="AU1597" s="19" t="str">
        <f t="shared" si="101"/>
        <v/>
      </c>
    </row>
    <row r="1598" spans="3:47" ht="25.05" customHeight="1">
      <c r="C1598" s="17" t="str">
        <f>IF($A1598="","",IF(VLOOKUP($A1598,Spiele!$A$2:$D$16,3,FALSE)=$B1598,"H","G"))</f>
        <v/>
      </c>
      <c r="D1598" s="17" t="str">
        <f>IF($B1598="","",IF(VLOOKUP($A1598,Spiele!$A$2:$F$16,3,FALSE)=$B1598,VLOOKUP($A1598,Spiele!$A$2:$F$16,4,FALSE),VLOOKUP($A1598,Spiele!$A$2:$F$16,3,FALSE)))</f>
        <v/>
      </c>
      <c r="E1598" s="18">
        <f>IF(Abschlüsse[[#This Row],[Ergeb]]="ET",0,COUNTIFS($A$2:$A1598,$A1598,$B$2:$B1598,$B1598,$L$2:$L1598,"&lt;&gt;ET"))</f>
        <v>0</v>
      </c>
      <c r="F1598" s="11"/>
      <c r="G1598" s="12"/>
      <c r="H1598" s="18">
        <f>COUNTIFS('Rote Karten'!$A$2:$A$4,$A1598,'Rote Karten'!$D$2:$D$4,"&lt;&gt;"&amp;$B1598,'Rote Karten'!$B$2:$B$4,"&lt;"&amp;$F1598,'Rote Karten'!$C$2:$C$4,"&lt;="&amp;$G1598)-COUNTIFS('Rote Karten'!$A$2:$A$4,$A1598,'Rote Karten'!$D$2:$D$4,$B1598,'Rote Karten'!$B$2:$B$4,"&lt;"&amp;$F1598,'Rote Karten'!$C$2:$C$4,"&lt;="&amp;$G1598)</f>
        <v>0</v>
      </c>
      <c r="I1598" s="17" t="str">
        <f>IF(OR($L1598="Tor",$L1598="ET"),_xlfn.IFNA(IF(VLOOKUP($A1598,Spiele!$A$2:$C$16,3,FALSE)=$B1598,COUNTIFS($L$2:$L1598,"Tor",$B$2:$B1598,$B1598,$A$2:$A1598,$A1598)+COUNTIFS($L$2:$L1598,"ET",$B$2:$B1598,$B1598,$A$2:$A1598,$A1598)&amp;":"&amp;COUNTIFS($L$2:$L1598,"Tor",$B$2:$B1598,"&lt;&gt;"&amp;$B1598,$A$2:$A1598,$A1598)+COUNTIFS($L$2:$L1598,"ET",$B$2:$B1598,"&lt;&gt;"&amp;$B1598,$A$2:$A1598,$A1598),COUNTIFS($L$2:$L1598,"Tor",$B$2:$B1598,"&lt;&gt;"&amp;$B1598,$A$2:$A1598,$A1598)+COUNTIFS($L$2:$L1598,"ET",$B$2:$B1598,"&lt;&gt;"&amp;$B1598,$A$2:$A1598,$A1598)&amp;":"&amp;COUNTIFS($L$2:$L1598,"Tor",$B$2:$B1598,$B1598,$A$2:$A1598,$A1598)+COUNTIFS($L$2:$L1598,"ET",$B$2:$B1598,$B1598,$A$2:$A1598,$A1598)),""),"")</f>
        <v/>
      </c>
      <c r="J1598" s="18" t="str">
        <f>_xlfn.IFNA(IF(VLOOKUP($A1598,Spiele!$A$2:$D$16,3,FALSE)=$B1598,(COUNTIFS($L$1:$L1597,"Tor",$B$1:$B1597,$B1598,$A$1:$A1597,$A1598)+COUNTIFS($L$1:$L1597,"ET",$B$1:$B1597,$B1598,$A$1:$A1597,$A1598))-(COUNTIFS($L$1:$L1597,"Tor",$B$1:$B1597,"&lt;&gt;"&amp;$B1598,$A$1:$A1597,$A1598)+COUNTIFS($L$1:$L1597,"ET",$B$1:$B1597,"&lt;&gt;"&amp;$B1598,$A$1:$A1597,$A1598)),(COUNTIFS($L$1:$L1597,"Tor",$B$1:$B1597,$B1598,$A$1:$A1597,$A1598)+COUNTIFS($L$1:$L1597,"ET",$B$1:$B1597,$B1598,$A$1:$A1597,$A1598))-(COUNTIFS($L$1:$L1597,"Tor",$B$1:$B1597,"&lt;&gt;"&amp;$B1598,$A$1:$A1597,$A1598)+COUNTIFS($L$1:$L1597,"ET",$B$1:$B1597,"&lt;&gt;"&amp;$B1598,$A$1:$A1597,$A1598))),"")</f>
        <v/>
      </c>
      <c r="O1598" s="17"/>
      <c r="AC1598" s="14"/>
      <c r="AD1598" s="14"/>
      <c r="AE1598" s="18"/>
      <c r="AH1598" s="19">
        <f t="shared" si="98"/>
        <v>0</v>
      </c>
      <c r="AI1598" s="19">
        <f t="shared" si="99"/>
        <v>180</v>
      </c>
      <c r="AM1598" s="19">
        <f>IF(Abschlüsse[[#This Row],[Ergeb]]="ET","",SQRT(($AF1598-$AK1598)^2+($AG1598-$AL1598)^2))</f>
        <v>0</v>
      </c>
      <c r="AO1598" s="13"/>
      <c r="AP1598" s="13"/>
      <c r="AQ1598" s="19" t="str">
        <f t="shared" si="100"/>
        <v/>
      </c>
      <c r="AU1598" s="19" t="str">
        <f t="shared" si="101"/>
        <v/>
      </c>
    </row>
    <row r="1599" spans="3:47" ht="25.05" customHeight="1">
      <c r="C1599" s="17" t="str">
        <f>IF($A1599="","",IF(VLOOKUP($A1599,Spiele!$A$2:$D$16,3,FALSE)=$B1599,"H","G"))</f>
        <v/>
      </c>
      <c r="D1599" s="17" t="str">
        <f>IF($B1599="","",IF(VLOOKUP($A1599,Spiele!$A$2:$F$16,3,FALSE)=$B1599,VLOOKUP($A1599,Spiele!$A$2:$F$16,4,FALSE),VLOOKUP($A1599,Spiele!$A$2:$F$16,3,FALSE)))</f>
        <v/>
      </c>
      <c r="E1599" s="18">
        <f>IF(Abschlüsse[[#This Row],[Ergeb]]="ET",0,COUNTIFS($A$2:$A1599,$A1599,$B$2:$B1599,$B1599,$L$2:$L1599,"&lt;&gt;ET"))</f>
        <v>0</v>
      </c>
      <c r="F1599" s="11"/>
      <c r="G1599" s="12"/>
      <c r="H1599" s="18">
        <f>COUNTIFS('Rote Karten'!$A$2:$A$4,$A1599,'Rote Karten'!$D$2:$D$4,"&lt;&gt;"&amp;$B1599,'Rote Karten'!$B$2:$B$4,"&lt;"&amp;$F1599,'Rote Karten'!$C$2:$C$4,"&lt;="&amp;$G1599)-COUNTIFS('Rote Karten'!$A$2:$A$4,$A1599,'Rote Karten'!$D$2:$D$4,$B1599,'Rote Karten'!$B$2:$B$4,"&lt;"&amp;$F1599,'Rote Karten'!$C$2:$C$4,"&lt;="&amp;$G1599)</f>
        <v>0</v>
      </c>
      <c r="I1599" s="17" t="str">
        <f>IF(OR($L1599="Tor",$L1599="ET"),_xlfn.IFNA(IF(VLOOKUP($A1599,Spiele!$A$2:$C$16,3,FALSE)=$B1599,COUNTIFS($L$2:$L1599,"Tor",$B$2:$B1599,$B1599,$A$2:$A1599,$A1599)+COUNTIFS($L$2:$L1599,"ET",$B$2:$B1599,$B1599,$A$2:$A1599,$A1599)&amp;":"&amp;COUNTIFS($L$2:$L1599,"Tor",$B$2:$B1599,"&lt;&gt;"&amp;$B1599,$A$2:$A1599,$A1599)+COUNTIFS($L$2:$L1599,"ET",$B$2:$B1599,"&lt;&gt;"&amp;$B1599,$A$2:$A1599,$A1599),COUNTIFS($L$2:$L1599,"Tor",$B$2:$B1599,"&lt;&gt;"&amp;$B1599,$A$2:$A1599,$A1599)+COUNTIFS($L$2:$L1599,"ET",$B$2:$B1599,"&lt;&gt;"&amp;$B1599,$A$2:$A1599,$A1599)&amp;":"&amp;COUNTIFS($L$2:$L1599,"Tor",$B$2:$B1599,$B1599,$A$2:$A1599,$A1599)+COUNTIFS($L$2:$L1599,"ET",$B$2:$B1599,$B1599,$A$2:$A1599,$A1599)),""),"")</f>
        <v/>
      </c>
      <c r="J1599" s="18" t="str">
        <f>_xlfn.IFNA(IF(VLOOKUP($A1599,Spiele!$A$2:$D$16,3,FALSE)=$B1599,(COUNTIFS($L$1:$L1598,"Tor",$B$1:$B1598,$B1599,$A$1:$A1598,$A1599)+COUNTIFS($L$1:$L1598,"ET",$B$1:$B1598,$B1599,$A$1:$A1598,$A1599))-(COUNTIFS($L$1:$L1598,"Tor",$B$1:$B1598,"&lt;&gt;"&amp;$B1599,$A$1:$A1598,$A1599)+COUNTIFS($L$1:$L1598,"ET",$B$1:$B1598,"&lt;&gt;"&amp;$B1599,$A$1:$A1598,$A1599)),(COUNTIFS($L$1:$L1598,"Tor",$B$1:$B1598,$B1599,$A$1:$A1598,$A1599)+COUNTIFS($L$1:$L1598,"ET",$B$1:$B1598,$B1599,$A$1:$A1598,$A1599))-(COUNTIFS($L$1:$L1598,"Tor",$B$1:$B1598,"&lt;&gt;"&amp;$B1599,$A$1:$A1598,$A1599)+COUNTIFS($L$1:$L1598,"ET",$B$1:$B1598,"&lt;&gt;"&amp;$B1599,$A$1:$A1598,$A1599))),"")</f>
        <v/>
      </c>
      <c r="O1599" s="17"/>
      <c r="AC1599" s="14"/>
      <c r="AD1599" s="14"/>
      <c r="AE1599" s="18"/>
      <c r="AH1599" s="19">
        <f t="shared" si="98"/>
        <v>0</v>
      </c>
      <c r="AI1599" s="19">
        <f t="shared" si="99"/>
        <v>180</v>
      </c>
      <c r="AM1599" s="19">
        <f>IF(Abschlüsse[[#This Row],[Ergeb]]="ET","",SQRT(($AF1599-$AK1599)^2+($AG1599-$AL1599)^2))</f>
        <v>0</v>
      </c>
      <c r="AO1599" s="13"/>
      <c r="AP1599" s="13"/>
      <c r="AQ1599" s="19" t="str">
        <f t="shared" si="100"/>
        <v/>
      </c>
      <c r="AU1599" s="19" t="str">
        <f t="shared" si="101"/>
        <v/>
      </c>
    </row>
    <row r="1600" spans="3:47" ht="25.05" customHeight="1">
      <c r="C1600" s="17" t="str">
        <f>IF($A1600="","",IF(VLOOKUP($A1600,Spiele!$A$2:$D$16,3,FALSE)=$B1600,"H","G"))</f>
        <v/>
      </c>
      <c r="D1600" s="17" t="str">
        <f>IF($B1600="","",IF(VLOOKUP($A1600,Spiele!$A$2:$F$16,3,FALSE)=$B1600,VLOOKUP($A1600,Spiele!$A$2:$F$16,4,FALSE),VLOOKUP($A1600,Spiele!$A$2:$F$16,3,FALSE)))</f>
        <v/>
      </c>
      <c r="E1600" s="18">
        <f>IF(Abschlüsse[[#This Row],[Ergeb]]="ET",0,COUNTIFS($A$2:$A1600,$A1600,$B$2:$B1600,$B1600,$L$2:$L1600,"&lt;&gt;ET"))</f>
        <v>0</v>
      </c>
      <c r="F1600" s="11"/>
      <c r="G1600" s="12"/>
      <c r="H1600" s="18">
        <f>COUNTIFS('Rote Karten'!$A$2:$A$4,$A1600,'Rote Karten'!$D$2:$D$4,"&lt;&gt;"&amp;$B1600,'Rote Karten'!$B$2:$B$4,"&lt;"&amp;$F1600,'Rote Karten'!$C$2:$C$4,"&lt;="&amp;$G1600)-COUNTIFS('Rote Karten'!$A$2:$A$4,$A1600,'Rote Karten'!$D$2:$D$4,$B1600,'Rote Karten'!$B$2:$B$4,"&lt;"&amp;$F1600,'Rote Karten'!$C$2:$C$4,"&lt;="&amp;$G1600)</f>
        <v>0</v>
      </c>
      <c r="I1600" s="17" t="str">
        <f>IF(OR($L1600="Tor",$L1600="ET"),_xlfn.IFNA(IF(VLOOKUP($A1600,Spiele!$A$2:$C$16,3,FALSE)=$B1600,COUNTIFS($L$2:$L1600,"Tor",$B$2:$B1600,$B1600,$A$2:$A1600,$A1600)+COUNTIFS($L$2:$L1600,"ET",$B$2:$B1600,$B1600,$A$2:$A1600,$A1600)&amp;":"&amp;COUNTIFS($L$2:$L1600,"Tor",$B$2:$B1600,"&lt;&gt;"&amp;$B1600,$A$2:$A1600,$A1600)+COUNTIFS($L$2:$L1600,"ET",$B$2:$B1600,"&lt;&gt;"&amp;$B1600,$A$2:$A1600,$A1600),COUNTIFS($L$2:$L1600,"Tor",$B$2:$B1600,"&lt;&gt;"&amp;$B1600,$A$2:$A1600,$A1600)+COUNTIFS($L$2:$L1600,"ET",$B$2:$B1600,"&lt;&gt;"&amp;$B1600,$A$2:$A1600,$A1600)&amp;":"&amp;COUNTIFS($L$2:$L1600,"Tor",$B$2:$B1600,$B1600,$A$2:$A1600,$A1600)+COUNTIFS($L$2:$L1600,"ET",$B$2:$B1600,$B1600,$A$2:$A1600,$A1600)),""),"")</f>
        <v/>
      </c>
      <c r="J1600" s="18" t="str">
        <f>_xlfn.IFNA(IF(VLOOKUP($A1600,Spiele!$A$2:$D$16,3,FALSE)=$B1600,(COUNTIFS($L$1:$L1599,"Tor",$B$1:$B1599,$B1600,$A$1:$A1599,$A1600)+COUNTIFS($L$1:$L1599,"ET",$B$1:$B1599,$B1600,$A$1:$A1599,$A1600))-(COUNTIFS($L$1:$L1599,"Tor",$B$1:$B1599,"&lt;&gt;"&amp;$B1600,$A$1:$A1599,$A1600)+COUNTIFS($L$1:$L1599,"ET",$B$1:$B1599,"&lt;&gt;"&amp;$B1600,$A$1:$A1599,$A1600)),(COUNTIFS($L$1:$L1599,"Tor",$B$1:$B1599,$B1600,$A$1:$A1599,$A1600)+COUNTIFS($L$1:$L1599,"ET",$B$1:$B1599,$B1600,$A$1:$A1599,$A1600))-(COUNTIFS($L$1:$L1599,"Tor",$B$1:$B1599,"&lt;&gt;"&amp;$B1600,$A$1:$A1599,$A1600)+COUNTIFS($L$1:$L1599,"ET",$B$1:$B1599,"&lt;&gt;"&amp;$B1600,$A$1:$A1599,$A1600))),"")</f>
        <v/>
      </c>
      <c r="O1600" s="17"/>
      <c r="AC1600" s="14"/>
      <c r="AD1600" s="14"/>
      <c r="AE1600" s="18"/>
      <c r="AH1600" s="19">
        <f t="shared" si="98"/>
        <v>0</v>
      </c>
      <c r="AI1600" s="19">
        <f t="shared" si="99"/>
        <v>180</v>
      </c>
      <c r="AM1600" s="19">
        <f>IF(Abschlüsse[[#This Row],[Ergeb]]="ET","",SQRT(($AF1600-$AK1600)^2+($AG1600-$AL1600)^2))</f>
        <v>0</v>
      </c>
      <c r="AO1600" s="13"/>
      <c r="AP1600" s="13"/>
      <c r="AQ1600" s="19" t="str">
        <f t="shared" si="100"/>
        <v/>
      </c>
      <c r="AU1600" s="19" t="str">
        <f t="shared" si="101"/>
        <v/>
      </c>
    </row>
    <row r="1601" spans="3:47" ht="25.05" customHeight="1">
      <c r="C1601" s="17" t="str">
        <f>IF($A1601="","",IF(VLOOKUP($A1601,Spiele!$A$2:$D$16,3,FALSE)=$B1601,"H","G"))</f>
        <v/>
      </c>
      <c r="D1601" s="17" t="str">
        <f>IF($B1601="","",IF(VLOOKUP($A1601,Spiele!$A$2:$F$16,3,FALSE)=$B1601,VLOOKUP($A1601,Spiele!$A$2:$F$16,4,FALSE),VLOOKUP($A1601,Spiele!$A$2:$F$16,3,FALSE)))</f>
        <v/>
      </c>
      <c r="E1601" s="18">
        <f>IF(Abschlüsse[[#This Row],[Ergeb]]="ET",0,COUNTIFS($A$2:$A1601,$A1601,$B$2:$B1601,$B1601,$L$2:$L1601,"&lt;&gt;ET"))</f>
        <v>0</v>
      </c>
      <c r="F1601" s="11"/>
      <c r="G1601" s="12"/>
      <c r="H1601" s="18">
        <f>COUNTIFS('Rote Karten'!$A$2:$A$4,$A1601,'Rote Karten'!$D$2:$D$4,"&lt;&gt;"&amp;$B1601,'Rote Karten'!$B$2:$B$4,"&lt;"&amp;$F1601,'Rote Karten'!$C$2:$C$4,"&lt;="&amp;$G1601)-COUNTIFS('Rote Karten'!$A$2:$A$4,$A1601,'Rote Karten'!$D$2:$D$4,$B1601,'Rote Karten'!$B$2:$B$4,"&lt;"&amp;$F1601,'Rote Karten'!$C$2:$C$4,"&lt;="&amp;$G1601)</f>
        <v>0</v>
      </c>
      <c r="I1601" s="17" t="str">
        <f>IF(OR($L1601="Tor",$L1601="ET"),_xlfn.IFNA(IF(VLOOKUP($A1601,Spiele!$A$2:$C$16,3,FALSE)=$B1601,COUNTIFS($L$2:$L1601,"Tor",$B$2:$B1601,$B1601,$A$2:$A1601,$A1601)+COUNTIFS($L$2:$L1601,"ET",$B$2:$B1601,$B1601,$A$2:$A1601,$A1601)&amp;":"&amp;COUNTIFS($L$2:$L1601,"Tor",$B$2:$B1601,"&lt;&gt;"&amp;$B1601,$A$2:$A1601,$A1601)+COUNTIFS($L$2:$L1601,"ET",$B$2:$B1601,"&lt;&gt;"&amp;$B1601,$A$2:$A1601,$A1601),COUNTIFS($L$2:$L1601,"Tor",$B$2:$B1601,"&lt;&gt;"&amp;$B1601,$A$2:$A1601,$A1601)+COUNTIFS($L$2:$L1601,"ET",$B$2:$B1601,"&lt;&gt;"&amp;$B1601,$A$2:$A1601,$A1601)&amp;":"&amp;COUNTIFS($L$2:$L1601,"Tor",$B$2:$B1601,$B1601,$A$2:$A1601,$A1601)+COUNTIFS($L$2:$L1601,"ET",$B$2:$B1601,$B1601,$A$2:$A1601,$A1601)),""),"")</f>
        <v/>
      </c>
      <c r="J1601" s="18" t="str">
        <f>_xlfn.IFNA(IF(VLOOKUP($A1601,Spiele!$A$2:$D$16,3,FALSE)=$B1601,(COUNTIFS($L$1:$L1600,"Tor",$B$1:$B1600,$B1601,$A$1:$A1600,$A1601)+COUNTIFS($L$1:$L1600,"ET",$B$1:$B1600,$B1601,$A$1:$A1600,$A1601))-(COUNTIFS($L$1:$L1600,"Tor",$B$1:$B1600,"&lt;&gt;"&amp;$B1601,$A$1:$A1600,$A1601)+COUNTIFS($L$1:$L1600,"ET",$B$1:$B1600,"&lt;&gt;"&amp;$B1601,$A$1:$A1600,$A1601)),(COUNTIFS($L$1:$L1600,"Tor",$B$1:$B1600,$B1601,$A$1:$A1600,$A1601)+COUNTIFS($L$1:$L1600,"ET",$B$1:$B1600,$B1601,$A$1:$A1600,$A1601))-(COUNTIFS($L$1:$L1600,"Tor",$B$1:$B1600,"&lt;&gt;"&amp;$B1601,$A$1:$A1600,$A1601)+COUNTIFS($L$1:$L1600,"ET",$B$1:$B1600,"&lt;&gt;"&amp;$B1601,$A$1:$A1600,$A1601))),"")</f>
        <v/>
      </c>
      <c r="O1601" s="17"/>
      <c r="AC1601" s="14"/>
      <c r="AD1601" s="14"/>
      <c r="AE1601" s="18"/>
      <c r="AH1601" s="19">
        <f t="shared" si="98"/>
        <v>0</v>
      </c>
      <c r="AI1601" s="19">
        <f t="shared" si="99"/>
        <v>180</v>
      </c>
      <c r="AM1601" s="19">
        <f>IF(Abschlüsse[[#This Row],[Ergeb]]="ET","",SQRT(($AF1601-$AK1601)^2+($AG1601-$AL1601)^2))</f>
        <v>0</v>
      </c>
      <c r="AO1601" s="13"/>
      <c r="AP1601" s="13"/>
      <c r="AQ1601" s="19" t="str">
        <f t="shared" si="100"/>
        <v/>
      </c>
      <c r="AU1601" s="19" t="str">
        <f t="shared" si="101"/>
        <v/>
      </c>
    </row>
    <row r="1602" spans="3:47" ht="25.05" customHeight="1">
      <c r="C1602" s="17" t="str">
        <f>IF($A1602="","",IF(VLOOKUP($A1602,Spiele!$A$2:$D$16,3,FALSE)=$B1602,"H","G"))</f>
        <v/>
      </c>
      <c r="D1602" s="17" t="str">
        <f>IF($B1602="","",IF(VLOOKUP($A1602,Spiele!$A$2:$F$16,3,FALSE)=$B1602,VLOOKUP($A1602,Spiele!$A$2:$F$16,4,FALSE),VLOOKUP($A1602,Spiele!$A$2:$F$16,3,FALSE)))</f>
        <v/>
      </c>
      <c r="E1602" s="18">
        <f>IF(Abschlüsse[[#This Row],[Ergeb]]="ET",0,COUNTIFS($A$2:$A1602,$A1602,$B$2:$B1602,$B1602,$L$2:$L1602,"&lt;&gt;ET"))</f>
        <v>0</v>
      </c>
      <c r="F1602" s="11"/>
      <c r="G1602" s="12"/>
      <c r="H1602" s="18">
        <f>COUNTIFS('Rote Karten'!$A$2:$A$4,$A1602,'Rote Karten'!$D$2:$D$4,"&lt;&gt;"&amp;$B1602,'Rote Karten'!$B$2:$B$4,"&lt;"&amp;$F1602,'Rote Karten'!$C$2:$C$4,"&lt;="&amp;$G1602)-COUNTIFS('Rote Karten'!$A$2:$A$4,$A1602,'Rote Karten'!$D$2:$D$4,$B1602,'Rote Karten'!$B$2:$B$4,"&lt;"&amp;$F1602,'Rote Karten'!$C$2:$C$4,"&lt;="&amp;$G1602)</f>
        <v>0</v>
      </c>
      <c r="I1602" s="17" t="str">
        <f>IF(OR($L1602="Tor",$L1602="ET"),_xlfn.IFNA(IF(VLOOKUP($A1602,Spiele!$A$2:$C$16,3,FALSE)=$B1602,COUNTIFS($L$2:$L1602,"Tor",$B$2:$B1602,$B1602,$A$2:$A1602,$A1602)+COUNTIFS($L$2:$L1602,"ET",$B$2:$B1602,$B1602,$A$2:$A1602,$A1602)&amp;":"&amp;COUNTIFS($L$2:$L1602,"Tor",$B$2:$B1602,"&lt;&gt;"&amp;$B1602,$A$2:$A1602,$A1602)+COUNTIFS($L$2:$L1602,"ET",$B$2:$B1602,"&lt;&gt;"&amp;$B1602,$A$2:$A1602,$A1602),COUNTIFS($L$2:$L1602,"Tor",$B$2:$B1602,"&lt;&gt;"&amp;$B1602,$A$2:$A1602,$A1602)+COUNTIFS($L$2:$L1602,"ET",$B$2:$B1602,"&lt;&gt;"&amp;$B1602,$A$2:$A1602,$A1602)&amp;":"&amp;COUNTIFS($L$2:$L1602,"Tor",$B$2:$B1602,$B1602,$A$2:$A1602,$A1602)+COUNTIFS($L$2:$L1602,"ET",$B$2:$B1602,$B1602,$A$2:$A1602,$A1602)),""),"")</f>
        <v/>
      </c>
      <c r="J1602" s="18" t="str">
        <f>_xlfn.IFNA(IF(VLOOKUP($A1602,Spiele!$A$2:$D$16,3,FALSE)=$B1602,(COUNTIFS($L$1:$L1601,"Tor",$B$1:$B1601,$B1602,$A$1:$A1601,$A1602)+COUNTIFS($L$1:$L1601,"ET",$B$1:$B1601,$B1602,$A$1:$A1601,$A1602))-(COUNTIFS($L$1:$L1601,"Tor",$B$1:$B1601,"&lt;&gt;"&amp;$B1602,$A$1:$A1601,$A1602)+COUNTIFS($L$1:$L1601,"ET",$B$1:$B1601,"&lt;&gt;"&amp;$B1602,$A$1:$A1601,$A1602)),(COUNTIFS($L$1:$L1601,"Tor",$B$1:$B1601,$B1602,$A$1:$A1601,$A1602)+COUNTIFS($L$1:$L1601,"ET",$B$1:$B1601,$B1602,$A$1:$A1601,$A1602))-(COUNTIFS($L$1:$L1601,"Tor",$B$1:$B1601,"&lt;&gt;"&amp;$B1602,$A$1:$A1601,$A1602)+COUNTIFS($L$1:$L1601,"ET",$B$1:$B1601,"&lt;&gt;"&amp;$B1602,$A$1:$A1601,$A1602))),"")</f>
        <v/>
      </c>
      <c r="O1602" s="17"/>
      <c r="AC1602" s="14"/>
      <c r="AD1602" s="14"/>
      <c r="AE1602" s="18"/>
      <c r="AH1602" s="19">
        <f t="shared" si="98"/>
        <v>0</v>
      </c>
      <c r="AI1602" s="19">
        <f t="shared" si="99"/>
        <v>180</v>
      </c>
      <c r="AM1602" s="19">
        <f>IF(Abschlüsse[[#This Row],[Ergeb]]="ET","",SQRT(($AF1602-$AK1602)^2+($AG1602-$AL1602)^2))</f>
        <v>0</v>
      </c>
      <c r="AO1602" s="13"/>
      <c r="AP1602" s="13"/>
      <c r="AQ1602" s="19" t="str">
        <f t="shared" si="100"/>
        <v/>
      </c>
      <c r="AU1602" s="19" t="str">
        <f t="shared" si="101"/>
        <v/>
      </c>
    </row>
    <row r="1603" spans="3:47" ht="25.05" customHeight="1">
      <c r="C1603" s="17" t="str">
        <f>IF($A1603="","",IF(VLOOKUP($A1603,Spiele!$A$2:$D$16,3,FALSE)=$B1603,"H","G"))</f>
        <v/>
      </c>
      <c r="D1603" s="17" t="str">
        <f>IF($B1603="","",IF(VLOOKUP($A1603,Spiele!$A$2:$F$16,3,FALSE)=$B1603,VLOOKUP($A1603,Spiele!$A$2:$F$16,4,FALSE),VLOOKUP($A1603,Spiele!$A$2:$F$16,3,FALSE)))</f>
        <v/>
      </c>
      <c r="E1603" s="18">
        <f>IF(Abschlüsse[[#This Row],[Ergeb]]="ET",0,COUNTIFS($A$2:$A1603,$A1603,$B$2:$B1603,$B1603,$L$2:$L1603,"&lt;&gt;ET"))</f>
        <v>0</v>
      </c>
      <c r="F1603" s="11"/>
      <c r="G1603" s="12"/>
      <c r="H1603" s="18">
        <f>COUNTIFS('Rote Karten'!$A$2:$A$4,$A1603,'Rote Karten'!$D$2:$D$4,"&lt;&gt;"&amp;$B1603,'Rote Karten'!$B$2:$B$4,"&lt;"&amp;$F1603,'Rote Karten'!$C$2:$C$4,"&lt;="&amp;$G1603)-COUNTIFS('Rote Karten'!$A$2:$A$4,$A1603,'Rote Karten'!$D$2:$D$4,$B1603,'Rote Karten'!$B$2:$B$4,"&lt;"&amp;$F1603,'Rote Karten'!$C$2:$C$4,"&lt;="&amp;$G1603)</f>
        <v>0</v>
      </c>
      <c r="I1603" s="17" t="str">
        <f>IF(OR($L1603="Tor",$L1603="ET"),_xlfn.IFNA(IF(VLOOKUP($A1603,Spiele!$A$2:$C$16,3,FALSE)=$B1603,COUNTIFS($L$2:$L1603,"Tor",$B$2:$B1603,$B1603,$A$2:$A1603,$A1603)+COUNTIFS($L$2:$L1603,"ET",$B$2:$B1603,$B1603,$A$2:$A1603,$A1603)&amp;":"&amp;COUNTIFS($L$2:$L1603,"Tor",$B$2:$B1603,"&lt;&gt;"&amp;$B1603,$A$2:$A1603,$A1603)+COUNTIFS($L$2:$L1603,"ET",$B$2:$B1603,"&lt;&gt;"&amp;$B1603,$A$2:$A1603,$A1603),COUNTIFS($L$2:$L1603,"Tor",$B$2:$B1603,"&lt;&gt;"&amp;$B1603,$A$2:$A1603,$A1603)+COUNTIFS($L$2:$L1603,"ET",$B$2:$B1603,"&lt;&gt;"&amp;$B1603,$A$2:$A1603,$A1603)&amp;":"&amp;COUNTIFS($L$2:$L1603,"Tor",$B$2:$B1603,$B1603,$A$2:$A1603,$A1603)+COUNTIFS($L$2:$L1603,"ET",$B$2:$B1603,$B1603,$A$2:$A1603,$A1603)),""),"")</f>
        <v/>
      </c>
      <c r="J1603" s="18" t="str">
        <f>_xlfn.IFNA(IF(VLOOKUP($A1603,Spiele!$A$2:$D$16,3,FALSE)=$B1603,(COUNTIFS($L$1:$L1602,"Tor",$B$1:$B1602,$B1603,$A$1:$A1602,$A1603)+COUNTIFS($L$1:$L1602,"ET",$B$1:$B1602,$B1603,$A$1:$A1602,$A1603))-(COUNTIFS($L$1:$L1602,"Tor",$B$1:$B1602,"&lt;&gt;"&amp;$B1603,$A$1:$A1602,$A1603)+COUNTIFS($L$1:$L1602,"ET",$B$1:$B1602,"&lt;&gt;"&amp;$B1603,$A$1:$A1602,$A1603)),(COUNTIFS($L$1:$L1602,"Tor",$B$1:$B1602,$B1603,$A$1:$A1602,$A1603)+COUNTIFS($L$1:$L1602,"ET",$B$1:$B1602,$B1603,$A$1:$A1602,$A1603))-(COUNTIFS($L$1:$L1602,"Tor",$B$1:$B1602,"&lt;&gt;"&amp;$B1603,$A$1:$A1602,$A1603)+COUNTIFS($L$1:$L1602,"ET",$B$1:$B1602,"&lt;&gt;"&amp;$B1603,$A$1:$A1602,$A1603))),"")</f>
        <v/>
      </c>
      <c r="O1603" s="17"/>
      <c r="AC1603" s="14"/>
      <c r="AD1603" s="14"/>
      <c r="AE1603" s="18"/>
      <c r="AH1603" s="19">
        <f t="shared" ref="AH1603:AH1666" si="102">IF($L1603="ET","",IF($AF1603&gt;3.66,SQRT($AG1603^2+($AF1603-(7.32/2))^2),IF($AF1603&lt;-3.66,SQRT($AG1603^2+($AF1603+(7.32/2))^2),$AG1603)))</f>
        <v>0</v>
      </c>
      <c r="AI1603" s="19">
        <f t="shared" ref="AI1603:AI1666" si="103">IF($L1603="ET","",IF(DEGREES(ATAN((7.32*$AG1603)/($AG1603^2+$AF1603^2-(7.32/2)^2)))&lt;=0,180+DEGREES(ATAN((7.32*$AG1603)/($AG1603^2+$AF1603^2-(7.32/2)^2))),DEGREES(ATAN((7.32*$AG1603)/($AG1603^2+$AF1603^2-(7.32/2)^2)))))</f>
        <v>180</v>
      </c>
      <c r="AM1603" s="19">
        <f>IF(Abschlüsse[[#This Row],[Ergeb]]="ET","",SQRT(($AF1603-$AK1603)^2+($AG1603-$AL1603)^2))</f>
        <v>0</v>
      </c>
      <c r="AO1603" s="13"/>
      <c r="AP1603" s="13"/>
      <c r="AQ1603" s="19" t="str">
        <f t="shared" si="100"/>
        <v/>
      </c>
      <c r="AU1603" s="19" t="str">
        <f t="shared" si="101"/>
        <v/>
      </c>
    </row>
    <row r="1604" spans="3:47" ht="25.05" customHeight="1">
      <c r="C1604" s="17" t="str">
        <f>IF($A1604="","",IF(VLOOKUP($A1604,Spiele!$A$2:$D$16,3,FALSE)=$B1604,"H","G"))</f>
        <v/>
      </c>
      <c r="D1604" s="17" t="str">
        <f>IF($B1604="","",IF(VLOOKUP($A1604,Spiele!$A$2:$F$16,3,FALSE)=$B1604,VLOOKUP($A1604,Spiele!$A$2:$F$16,4,FALSE),VLOOKUP($A1604,Spiele!$A$2:$F$16,3,FALSE)))</f>
        <v/>
      </c>
      <c r="E1604" s="18">
        <f>IF(Abschlüsse[[#This Row],[Ergeb]]="ET",0,COUNTIFS($A$2:$A1604,$A1604,$B$2:$B1604,$B1604,$L$2:$L1604,"&lt;&gt;ET"))</f>
        <v>0</v>
      </c>
      <c r="F1604" s="11"/>
      <c r="G1604" s="12"/>
      <c r="H1604" s="18">
        <f>COUNTIFS('Rote Karten'!$A$2:$A$4,$A1604,'Rote Karten'!$D$2:$D$4,"&lt;&gt;"&amp;$B1604,'Rote Karten'!$B$2:$B$4,"&lt;"&amp;$F1604,'Rote Karten'!$C$2:$C$4,"&lt;="&amp;$G1604)-COUNTIFS('Rote Karten'!$A$2:$A$4,$A1604,'Rote Karten'!$D$2:$D$4,$B1604,'Rote Karten'!$B$2:$B$4,"&lt;"&amp;$F1604,'Rote Karten'!$C$2:$C$4,"&lt;="&amp;$G1604)</f>
        <v>0</v>
      </c>
      <c r="I1604" s="17" t="str">
        <f>IF(OR($L1604="Tor",$L1604="ET"),_xlfn.IFNA(IF(VLOOKUP($A1604,Spiele!$A$2:$C$16,3,FALSE)=$B1604,COUNTIFS($L$2:$L1604,"Tor",$B$2:$B1604,$B1604,$A$2:$A1604,$A1604)+COUNTIFS($L$2:$L1604,"ET",$B$2:$B1604,$B1604,$A$2:$A1604,$A1604)&amp;":"&amp;COUNTIFS($L$2:$L1604,"Tor",$B$2:$B1604,"&lt;&gt;"&amp;$B1604,$A$2:$A1604,$A1604)+COUNTIFS($L$2:$L1604,"ET",$B$2:$B1604,"&lt;&gt;"&amp;$B1604,$A$2:$A1604,$A1604),COUNTIFS($L$2:$L1604,"Tor",$B$2:$B1604,"&lt;&gt;"&amp;$B1604,$A$2:$A1604,$A1604)+COUNTIFS($L$2:$L1604,"ET",$B$2:$B1604,"&lt;&gt;"&amp;$B1604,$A$2:$A1604,$A1604)&amp;":"&amp;COUNTIFS($L$2:$L1604,"Tor",$B$2:$B1604,$B1604,$A$2:$A1604,$A1604)+COUNTIFS($L$2:$L1604,"ET",$B$2:$B1604,$B1604,$A$2:$A1604,$A1604)),""),"")</f>
        <v/>
      </c>
      <c r="J1604" s="18" t="str">
        <f>_xlfn.IFNA(IF(VLOOKUP($A1604,Spiele!$A$2:$D$16,3,FALSE)=$B1604,(COUNTIFS($L$1:$L1603,"Tor",$B$1:$B1603,$B1604,$A$1:$A1603,$A1604)+COUNTIFS($L$1:$L1603,"ET",$B$1:$B1603,$B1604,$A$1:$A1603,$A1604))-(COUNTIFS($L$1:$L1603,"Tor",$B$1:$B1603,"&lt;&gt;"&amp;$B1604,$A$1:$A1603,$A1604)+COUNTIFS($L$1:$L1603,"ET",$B$1:$B1603,"&lt;&gt;"&amp;$B1604,$A$1:$A1603,$A1604)),(COUNTIFS($L$1:$L1603,"Tor",$B$1:$B1603,$B1604,$A$1:$A1603,$A1604)+COUNTIFS($L$1:$L1603,"ET",$B$1:$B1603,$B1604,$A$1:$A1603,$A1604))-(COUNTIFS($L$1:$L1603,"Tor",$B$1:$B1603,"&lt;&gt;"&amp;$B1604,$A$1:$A1603,$A1604)+COUNTIFS($L$1:$L1603,"ET",$B$1:$B1603,"&lt;&gt;"&amp;$B1604,$A$1:$A1603,$A1604))),"")</f>
        <v/>
      </c>
      <c r="O1604" s="17"/>
      <c r="AC1604" s="14"/>
      <c r="AD1604" s="14"/>
      <c r="AE1604" s="18"/>
      <c r="AH1604" s="19">
        <f t="shared" si="102"/>
        <v>0</v>
      </c>
      <c r="AI1604" s="19">
        <f t="shared" si="103"/>
        <v>180</v>
      </c>
      <c r="AM1604" s="19">
        <f>IF(Abschlüsse[[#This Row],[Ergeb]]="ET","",SQRT(($AF1604-$AK1604)^2+($AG1604-$AL1604)^2))</f>
        <v>0</v>
      </c>
      <c r="AO1604" s="13"/>
      <c r="AP1604" s="13"/>
      <c r="AQ1604" s="19" t="str">
        <f t="shared" si="100"/>
        <v/>
      </c>
      <c r="AU1604" s="19" t="str">
        <f t="shared" si="101"/>
        <v/>
      </c>
    </row>
    <row r="1605" spans="3:47" ht="25.05" customHeight="1">
      <c r="C1605" s="17" t="str">
        <f>IF($A1605="","",IF(VLOOKUP($A1605,Spiele!$A$2:$D$16,3,FALSE)=$B1605,"H","G"))</f>
        <v/>
      </c>
      <c r="D1605" s="17" t="str">
        <f>IF($B1605="","",IF(VLOOKUP($A1605,Spiele!$A$2:$F$16,3,FALSE)=$B1605,VLOOKUP($A1605,Spiele!$A$2:$F$16,4,FALSE),VLOOKUP($A1605,Spiele!$A$2:$F$16,3,FALSE)))</f>
        <v/>
      </c>
      <c r="E1605" s="18">
        <f>IF(Abschlüsse[[#This Row],[Ergeb]]="ET",0,COUNTIFS($A$2:$A1605,$A1605,$B$2:$B1605,$B1605,$L$2:$L1605,"&lt;&gt;ET"))</f>
        <v>0</v>
      </c>
      <c r="F1605" s="11"/>
      <c r="G1605" s="12"/>
      <c r="H1605" s="18">
        <f>COUNTIFS('Rote Karten'!$A$2:$A$4,$A1605,'Rote Karten'!$D$2:$D$4,"&lt;&gt;"&amp;$B1605,'Rote Karten'!$B$2:$B$4,"&lt;"&amp;$F1605,'Rote Karten'!$C$2:$C$4,"&lt;="&amp;$G1605)-COUNTIFS('Rote Karten'!$A$2:$A$4,$A1605,'Rote Karten'!$D$2:$D$4,$B1605,'Rote Karten'!$B$2:$B$4,"&lt;"&amp;$F1605,'Rote Karten'!$C$2:$C$4,"&lt;="&amp;$G1605)</f>
        <v>0</v>
      </c>
      <c r="I1605" s="17" t="str">
        <f>IF(OR($L1605="Tor",$L1605="ET"),_xlfn.IFNA(IF(VLOOKUP($A1605,Spiele!$A$2:$C$16,3,FALSE)=$B1605,COUNTIFS($L$2:$L1605,"Tor",$B$2:$B1605,$B1605,$A$2:$A1605,$A1605)+COUNTIFS($L$2:$L1605,"ET",$B$2:$B1605,$B1605,$A$2:$A1605,$A1605)&amp;":"&amp;COUNTIFS($L$2:$L1605,"Tor",$B$2:$B1605,"&lt;&gt;"&amp;$B1605,$A$2:$A1605,$A1605)+COUNTIFS($L$2:$L1605,"ET",$B$2:$B1605,"&lt;&gt;"&amp;$B1605,$A$2:$A1605,$A1605),COUNTIFS($L$2:$L1605,"Tor",$B$2:$B1605,"&lt;&gt;"&amp;$B1605,$A$2:$A1605,$A1605)+COUNTIFS($L$2:$L1605,"ET",$B$2:$B1605,"&lt;&gt;"&amp;$B1605,$A$2:$A1605,$A1605)&amp;":"&amp;COUNTIFS($L$2:$L1605,"Tor",$B$2:$B1605,$B1605,$A$2:$A1605,$A1605)+COUNTIFS($L$2:$L1605,"ET",$B$2:$B1605,$B1605,$A$2:$A1605,$A1605)),""),"")</f>
        <v/>
      </c>
      <c r="J1605" s="18" t="str">
        <f>_xlfn.IFNA(IF(VLOOKUP($A1605,Spiele!$A$2:$D$16,3,FALSE)=$B1605,(COUNTIFS($L$1:$L1604,"Tor",$B$1:$B1604,$B1605,$A$1:$A1604,$A1605)+COUNTIFS($L$1:$L1604,"ET",$B$1:$B1604,$B1605,$A$1:$A1604,$A1605))-(COUNTIFS($L$1:$L1604,"Tor",$B$1:$B1604,"&lt;&gt;"&amp;$B1605,$A$1:$A1604,$A1605)+COUNTIFS($L$1:$L1604,"ET",$B$1:$B1604,"&lt;&gt;"&amp;$B1605,$A$1:$A1604,$A1605)),(COUNTIFS($L$1:$L1604,"Tor",$B$1:$B1604,$B1605,$A$1:$A1604,$A1605)+COUNTIFS($L$1:$L1604,"ET",$B$1:$B1604,$B1605,$A$1:$A1604,$A1605))-(COUNTIFS($L$1:$L1604,"Tor",$B$1:$B1604,"&lt;&gt;"&amp;$B1605,$A$1:$A1604,$A1605)+COUNTIFS($L$1:$L1604,"ET",$B$1:$B1604,"&lt;&gt;"&amp;$B1605,$A$1:$A1604,$A1605))),"")</f>
        <v/>
      </c>
      <c r="O1605" s="17"/>
      <c r="AC1605" s="14"/>
      <c r="AD1605" s="14"/>
      <c r="AE1605" s="18"/>
      <c r="AH1605" s="19">
        <f t="shared" si="102"/>
        <v>0</v>
      </c>
      <c r="AI1605" s="19">
        <f t="shared" si="103"/>
        <v>180</v>
      </c>
      <c r="AM1605" s="19">
        <f>IF(Abschlüsse[[#This Row],[Ergeb]]="ET","",SQRT(($AF1605-$AK1605)^2+($AG1605-$AL1605)^2))</f>
        <v>0</v>
      </c>
      <c r="AO1605" s="13"/>
      <c r="AP1605" s="13"/>
      <c r="AQ1605" s="19" t="str">
        <f t="shared" si="100"/>
        <v/>
      </c>
      <c r="AU1605" s="19" t="str">
        <f t="shared" si="101"/>
        <v/>
      </c>
    </row>
    <row r="1606" spans="3:47" ht="25.05" customHeight="1">
      <c r="C1606" s="17" t="str">
        <f>IF($A1606="","",IF(VLOOKUP($A1606,Spiele!$A$2:$D$16,3,FALSE)=$B1606,"H","G"))</f>
        <v/>
      </c>
      <c r="D1606" s="17" t="str">
        <f>IF($B1606="","",IF(VLOOKUP($A1606,Spiele!$A$2:$F$16,3,FALSE)=$B1606,VLOOKUP($A1606,Spiele!$A$2:$F$16,4,FALSE),VLOOKUP($A1606,Spiele!$A$2:$F$16,3,FALSE)))</f>
        <v/>
      </c>
      <c r="E1606" s="18">
        <f>IF(Abschlüsse[[#This Row],[Ergeb]]="ET",0,COUNTIFS($A$2:$A1606,$A1606,$B$2:$B1606,$B1606,$L$2:$L1606,"&lt;&gt;ET"))</f>
        <v>0</v>
      </c>
      <c r="F1606" s="11"/>
      <c r="G1606" s="12"/>
      <c r="H1606" s="18">
        <f>COUNTIFS('Rote Karten'!$A$2:$A$4,$A1606,'Rote Karten'!$D$2:$D$4,"&lt;&gt;"&amp;$B1606,'Rote Karten'!$B$2:$B$4,"&lt;"&amp;$F1606,'Rote Karten'!$C$2:$C$4,"&lt;="&amp;$G1606)-COUNTIFS('Rote Karten'!$A$2:$A$4,$A1606,'Rote Karten'!$D$2:$D$4,$B1606,'Rote Karten'!$B$2:$B$4,"&lt;"&amp;$F1606,'Rote Karten'!$C$2:$C$4,"&lt;="&amp;$G1606)</f>
        <v>0</v>
      </c>
      <c r="I1606" s="17" t="str">
        <f>IF(OR($L1606="Tor",$L1606="ET"),_xlfn.IFNA(IF(VLOOKUP($A1606,Spiele!$A$2:$C$16,3,FALSE)=$B1606,COUNTIFS($L$2:$L1606,"Tor",$B$2:$B1606,$B1606,$A$2:$A1606,$A1606)+COUNTIFS($L$2:$L1606,"ET",$B$2:$B1606,$B1606,$A$2:$A1606,$A1606)&amp;":"&amp;COUNTIFS($L$2:$L1606,"Tor",$B$2:$B1606,"&lt;&gt;"&amp;$B1606,$A$2:$A1606,$A1606)+COUNTIFS($L$2:$L1606,"ET",$B$2:$B1606,"&lt;&gt;"&amp;$B1606,$A$2:$A1606,$A1606),COUNTIFS($L$2:$L1606,"Tor",$B$2:$B1606,"&lt;&gt;"&amp;$B1606,$A$2:$A1606,$A1606)+COUNTIFS($L$2:$L1606,"ET",$B$2:$B1606,"&lt;&gt;"&amp;$B1606,$A$2:$A1606,$A1606)&amp;":"&amp;COUNTIFS($L$2:$L1606,"Tor",$B$2:$B1606,$B1606,$A$2:$A1606,$A1606)+COUNTIFS($L$2:$L1606,"ET",$B$2:$B1606,$B1606,$A$2:$A1606,$A1606)),""),"")</f>
        <v/>
      </c>
      <c r="J1606" s="18" t="str">
        <f>_xlfn.IFNA(IF(VLOOKUP($A1606,Spiele!$A$2:$D$16,3,FALSE)=$B1606,(COUNTIFS($L$1:$L1605,"Tor",$B$1:$B1605,$B1606,$A$1:$A1605,$A1606)+COUNTIFS($L$1:$L1605,"ET",$B$1:$B1605,$B1606,$A$1:$A1605,$A1606))-(COUNTIFS($L$1:$L1605,"Tor",$B$1:$B1605,"&lt;&gt;"&amp;$B1606,$A$1:$A1605,$A1606)+COUNTIFS($L$1:$L1605,"ET",$B$1:$B1605,"&lt;&gt;"&amp;$B1606,$A$1:$A1605,$A1606)),(COUNTIFS($L$1:$L1605,"Tor",$B$1:$B1605,$B1606,$A$1:$A1605,$A1606)+COUNTIFS($L$1:$L1605,"ET",$B$1:$B1605,$B1606,$A$1:$A1605,$A1606))-(COUNTIFS($L$1:$L1605,"Tor",$B$1:$B1605,"&lt;&gt;"&amp;$B1606,$A$1:$A1605,$A1606)+COUNTIFS($L$1:$L1605,"ET",$B$1:$B1605,"&lt;&gt;"&amp;$B1606,$A$1:$A1605,$A1606))),"")</f>
        <v/>
      </c>
      <c r="O1606" s="17"/>
      <c r="AC1606" s="14"/>
      <c r="AD1606" s="14"/>
      <c r="AE1606" s="18"/>
      <c r="AH1606" s="19">
        <f t="shared" si="102"/>
        <v>0</v>
      </c>
      <c r="AI1606" s="19">
        <f t="shared" si="103"/>
        <v>180</v>
      </c>
      <c r="AM1606" s="19">
        <f>IF(Abschlüsse[[#This Row],[Ergeb]]="ET","",SQRT(($AF1606-$AK1606)^2+($AG1606-$AL1606)^2))</f>
        <v>0</v>
      </c>
      <c r="AO1606" s="13"/>
      <c r="AP1606" s="13"/>
      <c r="AQ1606" s="19" t="str">
        <f t="shared" si="100"/>
        <v/>
      </c>
      <c r="AU1606" s="19" t="str">
        <f t="shared" si="101"/>
        <v/>
      </c>
    </row>
    <row r="1607" spans="3:47" ht="25.05" customHeight="1">
      <c r="C1607" s="17" t="str">
        <f>IF($A1607="","",IF(VLOOKUP($A1607,Spiele!$A$2:$D$16,3,FALSE)=$B1607,"H","G"))</f>
        <v/>
      </c>
      <c r="D1607" s="17" t="str">
        <f>IF($B1607="","",IF(VLOOKUP($A1607,Spiele!$A$2:$F$16,3,FALSE)=$B1607,VLOOKUP($A1607,Spiele!$A$2:$F$16,4,FALSE),VLOOKUP($A1607,Spiele!$A$2:$F$16,3,FALSE)))</f>
        <v/>
      </c>
      <c r="E1607" s="18">
        <f>IF(Abschlüsse[[#This Row],[Ergeb]]="ET",0,COUNTIFS($A$2:$A1607,$A1607,$B$2:$B1607,$B1607,$L$2:$L1607,"&lt;&gt;ET"))</f>
        <v>0</v>
      </c>
      <c r="F1607" s="11"/>
      <c r="G1607" s="12"/>
      <c r="H1607" s="18">
        <f>COUNTIFS('Rote Karten'!$A$2:$A$4,$A1607,'Rote Karten'!$D$2:$D$4,"&lt;&gt;"&amp;$B1607,'Rote Karten'!$B$2:$B$4,"&lt;"&amp;$F1607,'Rote Karten'!$C$2:$C$4,"&lt;="&amp;$G1607)-COUNTIFS('Rote Karten'!$A$2:$A$4,$A1607,'Rote Karten'!$D$2:$D$4,$B1607,'Rote Karten'!$B$2:$B$4,"&lt;"&amp;$F1607,'Rote Karten'!$C$2:$C$4,"&lt;="&amp;$G1607)</f>
        <v>0</v>
      </c>
      <c r="I1607" s="17" t="str">
        <f>IF(OR($L1607="Tor",$L1607="ET"),_xlfn.IFNA(IF(VLOOKUP($A1607,Spiele!$A$2:$C$16,3,FALSE)=$B1607,COUNTIFS($L$2:$L1607,"Tor",$B$2:$B1607,$B1607,$A$2:$A1607,$A1607)+COUNTIFS($L$2:$L1607,"ET",$B$2:$B1607,$B1607,$A$2:$A1607,$A1607)&amp;":"&amp;COUNTIFS($L$2:$L1607,"Tor",$B$2:$B1607,"&lt;&gt;"&amp;$B1607,$A$2:$A1607,$A1607)+COUNTIFS($L$2:$L1607,"ET",$B$2:$B1607,"&lt;&gt;"&amp;$B1607,$A$2:$A1607,$A1607),COUNTIFS($L$2:$L1607,"Tor",$B$2:$B1607,"&lt;&gt;"&amp;$B1607,$A$2:$A1607,$A1607)+COUNTIFS($L$2:$L1607,"ET",$B$2:$B1607,"&lt;&gt;"&amp;$B1607,$A$2:$A1607,$A1607)&amp;":"&amp;COUNTIFS($L$2:$L1607,"Tor",$B$2:$B1607,$B1607,$A$2:$A1607,$A1607)+COUNTIFS($L$2:$L1607,"ET",$B$2:$B1607,$B1607,$A$2:$A1607,$A1607)),""),"")</f>
        <v/>
      </c>
      <c r="J1607" s="18" t="str">
        <f>_xlfn.IFNA(IF(VLOOKUP($A1607,Spiele!$A$2:$D$16,3,FALSE)=$B1607,(COUNTIFS($L$1:$L1606,"Tor",$B$1:$B1606,$B1607,$A$1:$A1606,$A1607)+COUNTIFS($L$1:$L1606,"ET",$B$1:$B1606,$B1607,$A$1:$A1606,$A1607))-(COUNTIFS($L$1:$L1606,"Tor",$B$1:$B1606,"&lt;&gt;"&amp;$B1607,$A$1:$A1606,$A1607)+COUNTIFS($L$1:$L1606,"ET",$B$1:$B1606,"&lt;&gt;"&amp;$B1607,$A$1:$A1606,$A1607)),(COUNTIFS($L$1:$L1606,"Tor",$B$1:$B1606,$B1607,$A$1:$A1606,$A1607)+COUNTIFS($L$1:$L1606,"ET",$B$1:$B1606,$B1607,$A$1:$A1606,$A1607))-(COUNTIFS($L$1:$L1606,"Tor",$B$1:$B1606,"&lt;&gt;"&amp;$B1607,$A$1:$A1606,$A1607)+COUNTIFS($L$1:$L1606,"ET",$B$1:$B1606,"&lt;&gt;"&amp;$B1607,$A$1:$A1606,$A1607))),"")</f>
        <v/>
      </c>
      <c r="O1607" s="17"/>
      <c r="AC1607" s="14"/>
      <c r="AD1607" s="14"/>
      <c r="AE1607" s="18"/>
      <c r="AH1607" s="19">
        <f t="shared" si="102"/>
        <v>0</v>
      </c>
      <c r="AI1607" s="19">
        <f t="shared" si="103"/>
        <v>180</v>
      </c>
      <c r="AM1607" s="19">
        <f>IF(Abschlüsse[[#This Row],[Ergeb]]="ET","",SQRT(($AF1607-$AK1607)^2+($AG1607-$AL1607)^2))</f>
        <v>0</v>
      </c>
      <c r="AO1607" s="13"/>
      <c r="AP1607" s="13"/>
      <c r="AQ1607" s="19" t="str">
        <f t="shared" si="100"/>
        <v/>
      </c>
      <c r="AU1607" s="19" t="str">
        <f t="shared" si="101"/>
        <v/>
      </c>
    </row>
    <row r="1608" spans="3:47" ht="25.05" customHeight="1">
      <c r="C1608" s="17" t="str">
        <f>IF($A1608="","",IF(VLOOKUP($A1608,Spiele!$A$2:$D$16,3,FALSE)=$B1608,"H","G"))</f>
        <v/>
      </c>
      <c r="D1608" s="17" t="str">
        <f>IF($B1608="","",IF(VLOOKUP($A1608,Spiele!$A$2:$F$16,3,FALSE)=$B1608,VLOOKUP($A1608,Spiele!$A$2:$F$16,4,FALSE),VLOOKUP($A1608,Spiele!$A$2:$F$16,3,FALSE)))</f>
        <v/>
      </c>
      <c r="E1608" s="18">
        <f>IF(Abschlüsse[[#This Row],[Ergeb]]="ET",0,COUNTIFS($A$2:$A1608,$A1608,$B$2:$B1608,$B1608,$L$2:$L1608,"&lt;&gt;ET"))</f>
        <v>0</v>
      </c>
      <c r="F1608" s="11"/>
      <c r="G1608" s="12"/>
      <c r="H1608" s="18">
        <f>COUNTIFS('Rote Karten'!$A$2:$A$4,$A1608,'Rote Karten'!$D$2:$D$4,"&lt;&gt;"&amp;$B1608,'Rote Karten'!$B$2:$B$4,"&lt;"&amp;$F1608,'Rote Karten'!$C$2:$C$4,"&lt;="&amp;$G1608)-COUNTIFS('Rote Karten'!$A$2:$A$4,$A1608,'Rote Karten'!$D$2:$D$4,$B1608,'Rote Karten'!$B$2:$B$4,"&lt;"&amp;$F1608,'Rote Karten'!$C$2:$C$4,"&lt;="&amp;$G1608)</f>
        <v>0</v>
      </c>
      <c r="I1608" s="17" t="str">
        <f>IF(OR($L1608="Tor",$L1608="ET"),_xlfn.IFNA(IF(VLOOKUP($A1608,Spiele!$A$2:$C$16,3,FALSE)=$B1608,COUNTIFS($L$2:$L1608,"Tor",$B$2:$B1608,$B1608,$A$2:$A1608,$A1608)+COUNTIFS($L$2:$L1608,"ET",$B$2:$B1608,$B1608,$A$2:$A1608,$A1608)&amp;":"&amp;COUNTIFS($L$2:$L1608,"Tor",$B$2:$B1608,"&lt;&gt;"&amp;$B1608,$A$2:$A1608,$A1608)+COUNTIFS($L$2:$L1608,"ET",$B$2:$B1608,"&lt;&gt;"&amp;$B1608,$A$2:$A1608,$A1608),COUNTIFS($L$2:$L1608,"Tor",$B$2:$B1608,"&lt;&gt;"&amp;$B1608,$A$2:$A1608,$A1608)+COUNTIFS($L$2:$L1608,"ET",$B$2:$B1608,"&lt;&gt;"&amp;$B1608,$A$2:$A1608,$A1608)&amp;":"&amp;COUNTIFS($L$2:$L1608,"Tor",$B$2:$B1608,$B1608,$A$2:$A1608,$A1608)+COUNTIFS($L$2:$L1608,"ET",$B$2:$B1608,$B1608,$A$2:$A1608,$A1608)),""),"")</f>
        <v/>
      </c>
      <c r="J1608" s="18" t="str">
        <f>_xlfn.IFNA(IF(VLOOKUP($A1608,Spiele!$A$2:$D$16,3,FALSE)=$B1608,(COUNTIFS($L$1:$L1607,"Tor",$B$1:$B1607,$B1608,$A$1:$A1607,$A1608)+COUNTIFS($L$1:$L1607,"ET",$B$1:$B1607,$B1608,$A$1:$A1607,$A1608))-(COUNTIFS($L$1:$L1607,"Tor",$B$1:$B1607,"&lt;&gt;"&amp;$B1608,$A$1:$A1607,$A1608)+COUNTIFS($L$1:$L1607,"ET",$B$1:$B1607,"&lt;&gt;"&amp;$B1608,$A$1:$A1607,$A1608)),(COUNTIFS($L$1:$L1607,"Tor",$B$1:$B1607,$B1608,$A$1:$A1607,$A1608)+COUNTIFS($L$1:$L1607,"ET",$B$1:$B1607,$B1608,$A$1:$A1607,$A1608))-(COUNTIFS($L$1:$L1607,"Tor",$B$1:$B1607,"&lt;&gt;"&amp;$B1608,$A$1:$A1607,$A1608)+COUNTIFS($L$1:$L1607,"ET",$B$1:$B1607,"&lt;&gt;"&amp;$B1608,$A$1:$A1607,$A1608))),"")</f>
        <v/>
      </c>
      <c r="O1608" s="17"/>
      <c r="AC1608" s="14"/>
      <c r="AD1608" s="14"/>
      <c r="AE1608" s="18"/>
      <c r="AH1608" s="19">
        <f t="shared" si="102"/>
        <v>0</v>
      </c>
      <c r="AI1608" s="19">
        <f t="shared" si="103"/>
        <v>180</v>
      </c>
      <c r="AM1608" s="19">
        <f>IF(Abschlüsse[[#This Row],[Ergeb]]="ET","",SQRT(($AF1608-$AK1608)^2+($AG1608-$AL1608)^2))</f>
        <v>0</v>
      </c>
      <c r="AO1608" s="13"/>
      <c r="AP1608" s="13"/>
      <c r="AQ1608" s="19" t="str">
        <f t="shared" si="100"/>
        <v/>
      </c>
      <c r="AU1608" s="19" t="str">
        <f t="shared" si="101"/>
        <v/>
      </c>
    </row>
    <row r="1609" spans="3:47" ht="25.05" customHeight="1">
      <c r="C1609" s="17" t="str">
        <f>IF($A1609="","",IF(VLOOKUP($A1609,Spiele!$A$2:$D$16,3,FALSE)=$B1609,"H","G"))</f>
        <v/>
      </c>
      <c r="D1609" s="17" t="str">
        <f>IF($B1609="","",IF(VLOOKUP($A1609,Spiele!$A$2:$F$16,3,FALSE)=$B1609,VLOOKUP($A1609,Spiele!$A$2:$F$16,4,FALSE),VLOOKUP($A1609,Spiele!$A$2:$F$16,3,FALSE)))</f>
        <v/>
      </c>
      <c r="E1609" s="18">
        <f>IF(Abschlüsse[[#This Row],[Ergeb]]="ET",0,COUNTIFS($A$2:$A1609,$A1609,$B$2:$B1609,$B1609,$L$2:$L1609,"&lt;&gt;ET"))</f>
        <v>0</v>
      </c>
      <c r="F1609" s="11"/>
      <c r="G1609" s="12"/>
      <c r="H1609" s="18">
        <f>COUNTIFS('Rote Karten'!$A$2:$A$4,$A1609,'Rote Karten'!$D$2:$D$4,"&lt;&gt;"&amp;$B1609,'Rote Karten'!$B$2:$B$4,"&lt;"&amp;$F1609,'Rote Karten'!$C$2:$C$4,"&lt;="&amp;$G1609)-COUNTIFS('Rote Karten'!$A$2:$A$4,$A1609,'Rote Karten'!$D$2:$D$4,$B1609,'Rote Karten'!$B$2:$B$4,"&lt;"&amp;$F1609,'Rote Karten'!$C$2:$C$4,"&lt;="&amp;$G1609)</f>
        <v>0</v>
      </c>
      <c r="I1609" s="17" t="str">
        <f>IF(OR($L1609="Tor",$L1609="ET"),_xlfn.IFNA(IF(VLOOKUP($A1609,Spiele!$A$2:$C$16,3,FALSE)=$B1609,COUNTIFS($L$2:$L1609,"Tor",$B$2:$B1609,$B1609,$A$2:$A1609,$A1609)+COUNTIFS($L$2:$L1609,"ET",$B$2:$B1609,$B1609,$A$2:$A1609,$A1609)&amp;":"&amp;COUNTIFS($L$2:$L1609,"Tor",$B$2:$B1609,"&lt;&gt;"&amp;$B1609,$A$2:$A1609,$A1609)+COUNTIFS($L$2:$L1609,"ET",$B$2:$B1609,"&lt;&gt;"&amp;$B1609,$A$2:$A1609,$A1609),COUNTIFS($L$2:$L1609,"Tor",$B$2:$B1609,"&lt;&gt;"&amp;$B1609,$A$2:$A1609,$A1609)+COUNTIFS($L$2:$L1609,"ET",$B$2:$B1609,"&lt;&gt;"&amp;$B1609,$A$2:$A1609,$A1609)&amp;":"&amp;COUNTIFS($L$2:$L1609,"Tor",$B$2:$B1609,$B1609,$A$2:$A1609,$A1609)+COUNTIFS($L$2:$L1609,"ET",$B$2:$B1609,$B1609,$A$2:$A1609,$A1609)),""),"")</f>
        <v/>
      </c>
      <c r="J1609" s="18" t="str">
        <f>_xlfn.IFNA(IF(VLOOKUP($A1609,Spiele!$A$2:$D$16,3,FALSE)=$B1609,(COUNTIFS($L$1:$L1608,"Tor",$B$1:$B1608,$B1609,$A$1:$A1608,$A1609)+COUNTIFS($L$1:$L1608,"ET",$B$1:$B1608,$B1609,$A$1:$A1608,$A1609))-(COUNTIFS($L$1:$L1608,"Tor",$B$1:$B1608,"&lt;&gt;"&amp;$B1609,$A$1:$A1608,$A1609)+COUNTIFS($L$1:$L1608,"ET",$B$1:$B1608,"&lt;&gt;"&amp;$B1609,$A$1:$A1608,$A1609)),(COUNTIFS($L$1:$L1608,"Tor",$B$1:$B1608,$B1609,$A$1:$A1608,$A1609)+COUNTIFS($L$1:$L1608,"ET",$B$1:$B1608,$B1609,$A$1:$A1608,$A1609))-(COUNTIFS($L$1:$L1608,"Tor",$B$1:$B1608,"&lt;&gt;"&amp;$B1609,$A$1:$A1608,$A1609)+COUNTIFS($L$1:$L1608,"ET",$B$1:$B1608,"&lt;&gt;"&amp;$B1609,$A$1:$A1608,$A1609))),"")</f>
        <v/>
      </c>
      <c r="O1609" s="17"/>
      <c r="AC1609" s="14"/>
      <c r="AD1609" s="14"/>
      <c r="AE1609" s="18"/>
      <c r="AH1609" s="19">
        <f t="shared" si="102"/>
        <v>0</v>
      </c>
      <c r="AI1609" s="19">
        <f t="shared" si="103"/>
        <v>180</v>
      </c>
      <c r="AM1609" s="19">
        <f>IF(Abschlüsse[[#This Row],[Ergeb]]="ET","",SQRT(($AF1609-$AK1609)^2+($AG1609-$AL1609)^2))</f>
        <v>0</v>
      </c>
      <c r="AO1609" s="13"/>
      <c r="AP1609" s="13"/>
      <c r="AQ1609" s="19" t="str">
        <f t="shared" si="100"/>
        <v/>
      </c>
      <c r="AU1609" s="19" t="str">
        <f t="shared" si="101"/>
        <v/>
      </c>
    </row>
    <row r="1610" spans="3:47" ht="25.05" customHeight="1">
      <c r="C1610" s="17" t="str">
        <f>IF($A1610="","",IF(VLOOKUP($A1610,Spiele!$A$2:$D$16,3,FALSE)=$B1610,"H","G"))</f>
        <v/>
      </c>
      <c r="D1610" s="17" t="str">
        <f>IF($B1610="","",IF(VLOOKUP($A1610,Spiele!$A$2:$F$16,3,FALSE)=$B1610,VLOOKUP($A1610,Spiele!$A$2:$F$16,4,FALSE),VLOOKUP($A1610,Spiele!$A$2:$F$16,3,FALSE)))</f>
        <v/>
      </c>
      <c r="E1610" s="18">
        <f>IF(Abschlüsse[[#This Row],[Ergeb]]="ET",0,COUNTIFS($A$2:$A1610,$A1610,$B$2:$B1610,$B1610,$L$2:$L1610,"&lt;&gt;ET"))</f>
        <v>0</v>
      </c>
      <c r="F1610" s="11"/>
      <c r="G1610" s="12"/>
      <c r="H1610" s="18">
        <f>COUNTIFS('Rote Karten'!$A$2:$A$4,$A1610,'Rote Karten'!$D$2:$D$4,"&lt;&gt;"&amp;$B1610,'Rote Karten'!$B$2:$B$4,"&lt;"&amp;$F1610,'Rote Karten'!$C$2:$C$4,"&lt;="&amp;$G1610)-COUNTIFS('Rote Karten'!$A$2:$A$4,$A1610,'Rote Karten'!$D$2:$D$4,$B1610,'Rote Karten'!$B$2:$B$4,"&lt;"&amp;$F1610,'Rote Karten'!$C$2:$C$4,"&lt;="&amp;$G1610)</f>
        <v>0</v>
      </c>
      <c r="I1610" s="17" t="str">
        <f>IF(OR($L1610="Tor",$L1610="ET"),_xlfn.IFNA(IF(VLOOKUP($A1610,Spiele!$A$2:$C$16,3,FALSE)=$B1610,COUNTIFS($L$2:$L1610,"Tor",$B$2:$B1610,$B1610,$A$2:$A1610,$A1610)+COUNTIFS($L$2:$L1610,"ET",$B$2:$B1610,$B1610,$A$2:$A1610,$A1610)&amp;":"&amp;COUNTIFS($L$2:$L1610,"Tor",$B$2:$B1610,"&lt;&gt;"&amp;$B1610,$A$2:$A1610,$A1610)+COUNTIFS($L$2:$L1610,"ET",$B$2:$B1610,"&lt;&gt;"&amp;$B1610,$A$2:$A1610,$A1610),COUNTIFS($L$2:$L1610,"Tor",$B$2:$B1610,"&lt;&gt;"&amp;$B1610,$A$2:$A1610,$A1610)+COUNTIFS($L$2:$L1610,"ET",$B$2:$B1610,"&lt;&gt;"&amp;$B1610,$A$2:$A1610,$A1610)&amp;":"&amp;COUNTIFS($L$2:$L1610,"Tor",$B$2:$B1610,$B1610,$A$2:$A1610,$A1610)+COUNTIFS($L$2:$L1610,"ET",$B$2:$B1610,$B1610,$A$2:$A1610,$A1610)),""),"")</f>
        <v/>
      </c>
      <c r="J1610" s="18" t="str">
        <f>_xlfn.IFNA(IF(VLOOKUP($A1610,Spiele!$A$2:$D$16,3,FALSE)=$B1610,(COUNTIFS($L$1:$L1609,"Tor",$B$1:$B1609,$B1610,$A$1:$A1609,$A1610)+COUNTIFS($L$1:$L1609,"ET",$B$1:$B1609,$B1610,$A$1:$A1609,$A1610))-(COUNTIFS($L$1:$L1609,"Tor",$B$1:$B1609,"&lt;&gt;"&amp;$B1610,$A$1:$A1609,$A1610)+COUNTIFS($L$1:$L1609,"ET",$B$1:$B1609,"&lt;&gt;"&amp;$B1610,$A$1:$A1609,$A1610)),(COUNTIFS($L$1:$L1609,"Tor",$B$1:$B1609,$B1610,$A$1:$A1609,$A1610)+COUNTIFS($L$1:$L1609,"ET",$B$1:$B1609,$B1610,$A$1:$A1609,$A1610))-(COUNTIFS($L$1:$L1609,"Tor",$B$1:$B1609,"&lt;&gt;"&amp;$B1610,$A$1:$A1609,$A1610)+COUNTIFS($L$1:$L1609,"ET",$B$1:$B1609,"&lt;&gt;"&amp;$B1610,$A$1:$A1609,$A1610))),"")</f>
        <v/>
      </c>
      <c r="O1610" s="17"/>
      <c r="AC1610" s="14"/>
      <c r="AD1610" s="14"/>
      <c r="AE1610" s="18"/>
      <c r="AH1610" s="19">
        <f t="shared" si="102"/>
        <v>0</v>
      </c>
      <c r="AI1610" s="19">
        <f t="shared" si="103"/>
        <v>180</v>
      </c>
      <c r="AM1610" s="19">
        <f>IF(Abschlüsse[[#This Row],[Ergeb]]="ET","",SQRT(($AF1610-$AK1610)^2+($AG1610-$AL1610)^2))</f>
        <v>0</v>
      </c>
      <c r="AO1610" s="13"/>
      <c r="AP1610" s="13"/>
      <c r="AQ1610" s="19" t="str">
        <f t="shared" si="100"/>
        <v/>
      </c>
      <c r="AU1610" s="19" t="str">
        <f t="shared" si="101"/>
        <v/>
      </c>
    </row>
    <row r="1611" spans="3:47" ht="25.05" customHeight="1">
      <c r="C1611" s="17" t="str">
        <f>IF($A1611="","",IF(VLOOKUP($A1611,Spiele!$A$2:$D$16,3,FALSE)=$B1611,"H","G"))</f>
        <v/>
      </c>
      <c r="D1611" s="17" t="str">
        <f>IF($B1611="","",IF(VLOOKUP($A1611,Spiele!$A$2:$F$16,3,FALSE)=$B1611,VLOOKUP($A1611,Spiele!$A$2:$F$16,4,FALSE),VLOOKUP($A1611,Spiele!$A$2:$F$16,3,FALSE)))</f>
        <v/>
      </c>
      <c r="E1611" s="18">
        <f>IF(Abschlüsse[[#This Row],[Ergeb]]="ET",0,COUNTIFS($A$2:$A1611,$A1611,$B$2:$B1611,$B1611,$L$2:$L1611,"&lt;&gt;ET"))</f>
        <v>0</v>
      </c>
      <c r="F1611" s="11"/>
      <c r="G1611" s="12"/>
      <c r="H1611" s="18">
        <f>COUNTIFS('Rote Karten'!$A$2:$A$4,$A1611,'Rote Karten'!$D$2:$D$4,"&lt;&gt;"&amp;$B1611,'Rote Karten'!$B$2:$B$4,"&lt;"&amp;$F1611,'Rote Karten'!$C$2:$C$4,"&lt;="&amp;$G1611)-COUNTIFS('Rote Karten'!$A$2:$A$4,$A1611,'Rote Karten'!$D$2:$D$4,$B1611,'Rote Karten'!$B$2:$B$4,"&lt;"&amp;$F1611,'Rote Karten'!$C$2:$C$4,"&lt;="&amp;$G1611)</f>
        <v>0</v>
      </c>
      <c r="I1611" s="17" t="str">
        <f>IF(OR($L1611="Tor",$L1611="ET"),_xlfn.IFNA(IF(VLOOKUP($A1611,Spiele!$A$2:$C$16,3,FALSE)=$B1611,COUNTIFS($L$2:$L1611,"Tor",$B$2:$B1611,$B1611,$A$2:$A1611,$A1611)+COUNTIFS($L$2:$L1611,"ET",$B$2:$B1611,$B1611,$A$2:$A1611,$A1611)&amp;":"&amp;COUNTIFS($L$2:$L1611,"Tor",$B$2:$B1611,"&lt;&gt;"&amp;$B1611,$A$2:$A1611,$A1611)+COUNTIFS($L$2:$L1611,"ET",$B$2:$B1611,"&lt;&gt;"&amp;$B1611,$A$2:$A1611,$A1611),COUNTIFS($L$2:$L1611,"Tor",$B$2:$B1611,"&lt;&gt;"&amp;$B1611,$A$2:$A1611,$A1611)+COUNTIFS($L$2:$L1611,"ET",$B$2:$B1611,"&lt;&gt;"&amp;$B1611,$A$2:$A1611,$A1611)&amp;":"&amp;COUNTIFS($L$2:$L1611,"Tor",$B$2:$B1611,$B1611,$A$2:$A1611,$A1611)+COUNTIFS($L$2:$L1611,"ET",$B$2:$B1611,$B1611,$A$2:$A1611,$A1611)),""),"")</f>
        <v/>
      </c>
      <c r="J1611" s="18" t="str">
        <f>_xlfn.IFNA(IF(VLOOKUP($A1611,Spiele!$A$2:$D$16,3,FALSE)=$B1611,(COUNTIFS($L$1:$L1610,"Tor",$B$1:$B1610,$B1611,$A$1:$A1610,$A1611)+COUNTIFS($L$1:$L1610,"ET",$B$1:$B1610,$B1611,$A$1:$A1610,$A1611))-(COUNTIFS($L$1:$L1610,"Tor",$B$1:$B1610,"&lt;&gt;"&amp;$B1611,$A$1:$A1610,$A1611)+COUNTIFS($L$1:$L1610,"ET",$B$1:$B1610,"&lt;&gt;"&amp;$B1611,$A$1:$A1610,$A1611)),(COUNTIFS($L$1:$L1610,"Tor",$B$1:$B1610,$B1611,$A$1:$A1610,$A1611)+COUNTIFS($L$1:$L1610,"ET",$B$1:$B1610,$B1611,$A$1:$A1610,$A1611))-(COUNTIFS($L$1:$L1610,"Tor",$B$1:$B1610,"&lt;&gt;"&amp;$B1611,$A$1:$A1610,$A1611)+COUNTIFS($L$1:$L1610,"ET",$B$1:$B1610,"&lt;&gt;"&amp;$B1611,$A$1:$A1610,$A1611))),"")</f>
        <v/>
      </c>
      <c r="O1611" s="17"/>
      <c r="AC1611" s="14"/>
      <c r="AD1611" s="14"/>
      <c r="AE1611" s="18"/>
      <c r="AH1611" s="19">
        <f t="shared" si="102"/>
        <v>0</v>
      </c>
      <c r="AI1611" s="19">
        <f t="shared" si="103"/>
        <v>180</v>
      </c>
      <c r="AM1611" s="19">
        <f>IF(Abschlüsse[[#This Row],[Ergeb]]="ET","",SQRT(($AF1611-$AK1611)^2+($AG1611-$AL1611)^2))</f>
        <v>0</v>
      </c>
      <c r="AO1611" s="13"/>
      <c r="AP1611" s="13"/>
      <c r="AQ1611" s="19" t="str">
        <f t="shared" si="100"/>
        <v/>
      </c>
      <c r="AU1611" s="19" t="str">
        <f t="shared" si="101"/>
        <v/>
      </c>
    </row>
    <row r="1612" spans="3:47" ht="25.05" customHeight="1">
      <c r="C1612" s="17" t="str">
        <f>IF($A1612="","",IF(VLOOKUP($A1612,Spiele!$A$2:$D$16,3,FALSE)=$B1612,"H","G"))</f>
        <v/>
      </c>
      <c r="D1612" s="17" t="str">
        <f>IF($B1612="","",IF(VLOOKUP($A1612,Spiele!$A$2:$F$16,3,FALSE)=$B1612,VLOOKUP($A1612,Spiele!$A$2:$F$16,4,FALSE),VLOOKUP($A1612,Spiele!$A$2:$F$16,3,FALSE)))</f>
        <v/>
      </c>
      <c r="E1612" s="18">
        <f>IF(Abschlüsse[[#This Row],[Ergeb]]="ET",0,COUNTIFS($A$2:$A1612,$A1612,$B$2:$B1612,$B1612,$L$2:$L1612,"&lt;&gt;ET"))</f>
        <v>0</v>
      </c>
      <c r="F1612" s="11"/>
      <c r="G1612" s="12"/>
      <c r="H1612" s="18">
        <f>COUNTIFS('Rote Karten'!$A$2:$A$4,$A1612,'Rote Karten'!$D$2:$D$4,"&lt;&gt;"&amp;$B1612,'Rote Karten'!$B$2:$B$4,"&lt;"&amp;$F1612,'Rote Karten'!$C$2:$C$4,"&lt;="&amp;$G1612)-COUNTIFS('Rote Karten'!$A$2:$A$4,$A1612,'Rote Karten'!$D$2:$D$4,$B1612,'Rote Karten'!$B$2:$B$4,"&lt;"&amp;$F1612,'Rote Karten'!$C$2:$C$4,"&lt;="&amp;$G1612)</f>
        <v>0</v>
      </c>
      <c r="I1612" s="17" t="str">
        <f>IF(OR($L1612="Tor",$L1612="ET"),_xlfn.IFNA(IF(VLOOKUP($A1612,Spiele!$A$2:$C$16,3,FALSE)=$B1612,COUNTIFS($L$2:$L1612,"Tor",$B$2:$B1612,$B1612,$A$2:$A1612,$A1612)+COUNTIFS($L$2:$L1612,"ET",$B$2:$B1612,$B1612,$A$2:$A1612,$A1612)&amp;":"&amp;COUNTIFS($L$2:$L1612,"Tor",$B$2:$B1612,"&lt;&gt;"&amp;$B1612,$A$2:$A1612,$A1612)+COUNTIFS($L$2:$L1612,"ET",$B$2:$B1612,"&lt;&gt;"&amp;$B1612,$A$2:$A1612,$A1612),COUNTIFS($L$2:$L1612,"Tor",$B$2:$B1612,"&lt;&gt;"&amp;$B1612,$A$2:$A1612,$A1612)+COUNTIFS($L$2:$L1612,"ET",$B$2:$B1612,"&lt;&gt;"&amp;$B1612,$A$2:$A1612,$A1612)&amp;":"&amp;COUNTIFS($L$2:$L1612,"Tor",$B$2:$B1612,$B1612,$A$2:$A1612,$A1612)+COUNTIFS($L$2:$L1612,"ET",$B$2:$B1612,$B1612,$A$2:$A1612,$A1612)),""),"")</f>
        <v/>
      </c>
      <c r="J1612" s="18" t="str">
        <f>_xlfn.IFNA(IF(VLOOKUP($A1612,Spiele!$A$2:$D$16,3,FALSE)=$B1612,(COUNTIFS($L$1:$L1611,"Tor",$B$1:$B1611,$B1612,$A$1:$A1611,$A1612)+COUNTIFS($L$1:$L1611,"ET",$B$1:$B1611,$B1612,$A$1:$A1611,$A1612))-(COUNTIFS($L$1:$L1611,"Tor",$B$1:$B1611,"&lt;&gt;"&amp;$B1612,$A$1:$A1611,$A1612)+COUNTIFS($L$1:$L1611,"ET",$B$1:$B1611,"&lt;&gt;"&amp;$B1612,$A$1:$A1611,$A1612)),(COUNTIFS($L$1:$L1611,"Tor",$B$1:$B1611,$B1612,$A$1:$A1611,$A1612)+COUNTIFS($L$1:$L1611,"ET",$B$1:$B1611,$B1612,$A$1:$A1611,$A1612))-(COUNTIFS($L$1:$L1611,"Tor",$B$1:$B1611,"&lt;&gt;"&amp;$B1612,$A$1:$A1611,$A1612)+COUNTIFS($L$1:$L1611,"ET",$B$1:$B1611,"&lt;&gt;"&amp;$B1612,$A$1:$A1611,$A1612))),"")</f>
        <v/>
      </c>
      <c r="O1612" s="17"/>
      <c r="AC1612" s="14"/>
      <c r="AD1612" s="14"/>
      <c r="AE1612" s="18"/>
      <c r="AH1612" s="19">
        <f t="shared" si="102"/>
        <v>0</v>
      </c>
      <c r="AI1612" s="19">
        <f t="shared" si="103"/>
        <v>180</v>
      </c>
      <c r="AM1612" s="19">
        <f>IF(Abschlüsse[[#This Row],[Ergeb]]="ET","",SQRT(($AF1612-$AK1612)^2+($AG1612-$AL1612)^2))</f>
        <v>0</v>
      </c>
      <c r="AO1612" s="13"/>
      <c r="AP1612" s="13"/>
      <c r="AQ1612" s="19" t="str">
        <f t="shared" si="100"/>
        <v/>
      </c>
      <c r="AU1612" s="19" t="str">
        <f t="shared" si="101"/>
        <v/>
      </c>
    </row>
    <row r="1613" spans="3:47" ht="25.05" customHeight="1">
      <c r="C1613" s="17" t="str">
        <f>IF($A1613="","",IF(VLOOKUP($A1613,Spiele!$A$2:$D$16,3,FALSE)=$B1613,"H","G"))</f>
        <v/>
      </c>
      <c r="D1613" s="17" t="str">
        <f>IF($B1613="","",IF(VLOOKUP($A1613,Spiele!$A$2:$F$16,3,FALSE)=$B1613,VLOOKUP($A1613,Spiele!$A$2:$F$16,4,FALSE),VLOOKUP($A1613,Spiele!$A$2:$F$16,3,FALSE)))</f>
        <v/>
      </c>
      <c r="E1613" s="18">
        <f>IF(Abschlüsse[[#This Row],[Ergeb]]="ET",0,COUNTIFS($A$2:$A1613,$A1613,$B$2:$B1613,$B1613,$L$2:$L1613,"&lt;&gt;ET"))</f>
        <v>0</v>
      </c>
      <c r="F1613" s="11"/>
      <c r="G1613" s="12"/>
      <c r="H1613" s="18">
        <f>COUNTIFS('Rote Karten'!$A$2:$A$4,$A1613,'Rote Karten'!$D$2:$D$4,"&lt;&gt;"&amp;$B1613,'Rote Karten'!$B$2:$B$4,"&lt;"&amp;$F1613,'Rote Karten'!$C$2:$C$4,"&lt;="&amp;$G1613)-COUNTIFS('Rote Karten'!$A$2:$A$4,$A1613,'Rote Karten'!$D$2:$D$4,$B1613,'Rote Karten'!$B$2:$B$4,"&lt;"&amp;$F1613,'Rote Karten'!$C$2:$C$4,"&lt;="&amp;$G1613)</f>
        <v>0</v>
      </c>
      <c r="I1613" s="17" t="str">
        <f>IF(OR($L1613="Tor",$L1613="ET"),_xlfn.IFNA(IF(VLOOKUP($A1613,Spiele!$A$2:$C$16,3,FALSE)=$B1613,COUNTIFS($L$2:$L1613,"Tor",$B$2:$B1613,$B1613,$A$2:$A1613,$A1613)+COUNTIFS($L$2:$L1613,"ET",$B$2:$B1613,$B1613,$A$2:$A1613,$A1613)&amp;":"&amp;COUNTIFS($L$2:$L1613,"Tor",$B$2:$B1613,"&lt;&gt;"&amp;$B1613,$A$2:$A1613,$A1613)+COUNTIFS($L$2:$L1613,"ET",$B$2:$B1613,"&lt;&gt;"&amp;$B1613,$A$2:$A1613,$A1613),COUNTIFS($L$2:$L1613,"Tor",$B$2:$B1613,"&lt;&gt;"&amp;$B1613,$A$2:$A1613,$A1613)+COUNTIFS($L$2:$L1613,"ET",$B$2:$B1613,"&lt;&gt;"&amp;$B1613,$A$2:$A1613,$A1613)&amp;":"&amp;COUNTIFS($L$2:$L1613,"Tor",$B$2:$B1613,$B1613,$A$2:$A1613,$A1613)+COUNTIFS($L$2:$L1613,"ET",$B$2:$B1613,$B1613,$A$2:$A1613,$A1613)),""),"")</f>
        <v/>
      </c>
      <c r="J1613" s="18" t="str">
        <f>_xlfn.IFNA(IF(VLOOKUP($A1613,Spiele!$A$2:$D$16,3,FALSE)=$B1613,(COUNTIFS($L$1:$L1612,"Tor",$B$1:$B1612,$B1613,$A$1:$A1612,$A1613)+COUNTIFS($L$1:$L1612,"ET",$B$1:$B1612,$B1613,$A$1:$A1612,$A1613))-(COUNTIFS($L$1:$L1612,"Tor",$B$1:$B1612,"&lt;&gt;"&amp;$B1613,$A$1:$A1612,$A1613)+COUNTIFS($L$1:$L1612,"ET",$B$1:$B1612,"&lt;&gt;"&amp;$B1613,$A$1:$A1612,$A1613)),(COUNTIFS($L$1:$L1612,"Tor",$B$1:$B1612,$B1613,$A$1:$A1612,$A1613)+COUNTIFS($L$1:$L1612,"ET",$B$1:$B1612,$B1613,$A$1:$A1612,$A1613))-(COUNTIFS($L$1:$L1612,"Tor",$B$1:$B1612,"&lt;&gt;"&amp;$B1613,$A$1:$A1612,$A1613)+COUNTIFS($L$1:$L1612,"ET",$B$1:$B1612,"&lt;&gt;"&amp;$B1613,$A$1:$A1612,$A1613))),"")</f>
        <v/>
      </c>
      <c r="O1613" s="17"/>
      <c r="AC1613" s="14"/>
      <c r="AD1613" s="14"/>
      <c r="AE1613" s="18"/>
      <c r="AH1613" s="19">
        <f t="shared" si="102"/>
        <v>0</v>
      </c>
      <c r="AI1613" s="19">
        <f t="shared" si="103"/>
        <v>180</v>
      </c>
      <c r="AM1613" s="19">
        <f>IF(Abschlüsse[[#This Row],[Ergeb]]="ET","",SQRT(($AF1613-$AK1613)^2+($AG1613-$AL1613)^2))</f>
        <v>0</v>
      </c>
      <c r="AO1613" s="13"/>
      <c r="AP1613" s="13"/>
      <c r="AQ1613" s="19" t="str">
        <f t="shared" si="100"/>
        <v/>
      </c>
      <c r="AU1613" s="19" t="str">
        <f t="shared" si="101"/>
        <v/>
      </c>
    </row>
    <row r="1614" spans="3:47" ht="25.05" customHeight="1">
      <c r="C1614" s="17" t="str">
        <f>IF($A1614="","",IF(VLOOKUP($A1614,Spiele!$A$2:$D$16,3,FALSE)=$B1614,"H","G"))</f>
        <v/>
      </c>
      <c r="D1614" s="17" t="str">
        <f>IF($B1614="","",IF(VLOOKUP($A1614,Spiele!$A$2:$F$16,3,FALSE)=$B1614,VLOOKUP($A1614,Spiele!$A$2:$F$16,4,FALSE),VLOOKUP($A1614,Spiele!$A$2:$F$16,3,FALSE)))</f>
        <v/>
      </c>
      <c r="E1614" s="18">
        <f>IF(Abschlüsse[[#This Row],[Ergeb]]="ET",0,COUNTIFS($A$2:$A1614,$A1614,$B$2:$B1614,$B1614,$L$2:$L1614,"&lt;&gt;ET"))</f>
        <v>0</v>
      </c>
      <c r="F1614" s="11"/>
      <c r="G1614" s="12"/>
      <c r="H1614" s="18">
        <f>COUNTIFS('Rote Karten'!$A$2:$A$4,$A1614,'Rote Karten'!$D$2:$D$4,"&lt;&gt;"&amp;$B1614,'Rote Karten'!$B$2:$B$4,"&lt;"&amp;$F1614,'Rote Karten'!$C$2:$C$4,"&lt;="&amp;$G1614)-COUNTIFS('Rote Karten'!$A$2:$A$4,$A1614,'Rote Karten'!$D$2:$D$4,$B1614,'Rote Karten'!$B$2:$B$4,"&lt;"&amp;$F1614,'Rote Karten'!$C$2:$C$4,"&lt;="&amp;$G1614)</f>
        <v>0</v>
      </c>
      <c r="I1614" s="17" t="str">
        <f>IF(OR($L1614="Tor",$L1614="ET"),_xlfn.IFNA(IF(VLOOKUP($A1614,Spiele!$A$2:$C$16,3,FALSE)=$B1614,COUNTIFS($L$2:$L1614,"Tor",$B$2:$B1614,$B1614,$A$2:$A1614,$A1614)+COUNTIFS($L$2:$L1614,"ET",$B$2:$B1614,$B1614,$A$2:$A1614,$A1614)&amp;":"&amp;COUNTIFS($L$2:$L1614,"Tor",$B$2:$B1614,"&lt;&gt;"&amp;$B1614,$A$2:$A1614,$A1614)+COUNTIFS($L$2:$L1614,"ET",$B$2:$B1614,"&lt;&gt;"&amp;$B1614,$A$2:$A1614,$A1614),COUNTIFS($L$2:$L1614,"Tor",$B$2:$B1614,"&lt;&gt;"&amp;$B1614,$A$2:$A1614,$A1614)+COUNTIFS($L$2:$L1614,"ET",$B$2:$B1614,"&lt;&gt;"&amp;$B1614,$A$2:$A1614,$A1614)&amp;":"&amp;COUNTIFS($L$2:$L1614,"Tor",$B$2:$B1614,$B1614,$A$2:$A1614,$A1614)+COUNTIFS($L$2:$L1614,"ET",$B$2:$B1614,$B1614,$A$2:$A1614,$A1614)),""),"")</f>
        <v/>
      </c>
      <c r="J1614" s="18" t="str">
        <f>_xlfn.IFNA(IF(VLOOKUP($A1614,Spiele!$A$2:$D$16,3,FALSE)=$B1614,(COUNTIFS($L$1:$L1613,"Tor",$B$1:$B1613,$B1614,$A$1:$A1613,$A1614)+COUNTIFS($L$1:$L1613,"ET",$B$1:$B1613,$B1614,$A$1:$A1613,$A1614))-(COUNTIFS($L$1:$L1613,"Tor",$B$1:$B1613,"&lt;&gt;"&amp;$B1614,$A$1:$A1613,$A1614)+COUNTIFS($L$1:$L1613,"ET",$B$1:$B1613,"&lt;&gt;"&amp;$B1614,$A$1:$A1613,$A1614)),(COUNTIFS($L$1:$L1613,"Tor",$B$1:$B1613,$B1614,$A$1:$A1613,$A1614)+COUNTIFS($L$1:$L1613,"ET",$B$1:$B1613,$B1614,$A$1:$A1613,$A1614))-(COUNTIFS($L$1:$L1613,"Tor",$B$1:$B1613,"&lt;&gt;"&amp;$B1614,$A$1:$A1613,$A1614)+COUNTIFS($L$1:$L1613,"ET",$B$1:$B1613,"&lt;&gt;"&amp;$B1614,$A$1:$A1613,$A1614))),"")</f>
        <v/>
      </c>
      <c r="O1614" s="17"/>
      <c r="AC1614" s="14"/>
      <c r="AD1614" s="14"/>
      <c r="AE1614" s="18"/>
      <c r="AH1614" s="19">
        <f t="shared" si="102"/>
        <v>0</v>
      </c>
      <c r="AI1614" s="19">
        <f t="shared" si="103"/>
        <v>180</v>
      </c>
      <c r="AM1614" s="19">
        <f>IF(Abschlüsse[[#This Row],[Ergeb]]="ET","",SQRT(($AF1614-$AK1614)^2+($AG1614-$AL1614)^2))</f>
        <v>0</v>
      </c>
      <c r="AO1614" s="13"/>
      <c r="AP1614" s="13"/>
      <c r="AQ1614" s="19" t="str">
        <f t="shared" si="100"/>
        <v/>
      </c>
      <c r="AU1614" s="19" t="str">
        <f t="shared" si="101"/>
        <v/>
      </c>
    </row>
    <row r="1615" spans="3:47" ht="25.05" customHeight="1">
      <c r="C1615" s="17" t="str">
        <f>IF($A1615="","",IF(VLOOKUP($A1615,Spiele!$A$2:$D$16,3,FALSE)=$B1615,"H","G"))</f>
        <v/>
      </c>
      <c r="D1615" s="17" t="str">
        <f>IF($B1615="","",IF(VLOOKUP($A1615,Spiele!$A$2:$F$16,3,FALSE)=$B1615,VLOOKUP($A1615,Spiele!$A$2:$F$16,4,FALSE),VLOOKUP($A1615,Spiele!$A$2:$F$16,3,FALSE)))</f>
        <v/>
      </c>
      <c r="E1615" s="18">
        <f>IF(Abschlüsse[[#This Row],[Ergeb]]="ET",0,COUNTIFS($A$2:$A1615,$A1615,$B$2:$B1615,$B1615,$L$2:$L1615,"&lt;&gt;ET"))</f>
        <v>0</v>
      </c>
      <c r="F1615" s="11"/>
      <c r="G1615" s="12"/>
      <c r="H1615" s="18">
        <f>COUNTIFS('Rote Karten'!$A$2:$A$4,$A1615,'Rote Karten'!$D$2:$D$4,"&lt;&gt;"&amp;$B1615,'Rote Karten'!$B$2:$B$4,"&lt;"&amp;$F1615,'Rote Karten'!$C$2:$C$4,"&lt;="&amp;$G1615)-COUNTIFS('Rote Karten'!$A$2:$A$4,$A1615,'Rote Karten'!$D$2:$D$4,$B1615,'Rote Karten'!$B$2:$B$4,"&lt;"&amp;$F1615,'Rote Karten'!$C$2:$C$4,"&lt;="&amp;$G1615)</f>
        <v>0</v>
      </c>
      <c r="I1615" s="17" t="str">
        <f>IF(OR($L1615="Tor",$L1615="ET"),_xlfn.IFNA(IF(VLOOKUP($A1615,Spiele!$A$2:$C$16,3,FALSE)=$B1615,COUNTIFS($L$2:$L1615,"Tor",$B$2:$B1615,$B1615,$A$2:$A1615,$A1615)+COUNTIFS($L$2:$L1615,"ET",$B$2:$B1615,$B1615,$A$2:$A1615,$A1615)&amp;":"&amp;COUNTIFS($L$2:$L1615,"Tor",$B$2:$B1615,"&lt;&gt;"&amp;$B1615,$A$2:$A1615,$A1615)+COUNTIFS($L$2:$L1615,"ET",$B$2:$B1615,"&lt;&gt;"&amp;$B1615,$A$2:$A1615,$A1615),COUNTIFS($L$2:$L1615,"Tor",$B$2:$B1615,"&lt;&gt;"&amp;$B1615,$A$2:$A1615,$A1615)+COUNTIFS($L$2:$L1615,"ET",$B$2:$B1615,"&lt;&gt;"&amp;$B1615,$A$2:$A1615,$A1615)&amp;":"&amp;COUNTIFS($L$2:$L1615,"Tor",$B$2:$B1615,$B1615,$A$2:$A1615,$A1615)+COUNTIFS($L$2:$L1615,"ET",$B$2:$B1615,$B1615,$A$2:$A1615,$A1615)),""),"")</f>
        <v/>
      </c>
      <c r="J1615" s="18" t="str">
        <f>_xlfn.IFNA(IF(VLOOKUP($A1615,Spiele!$A$2:$D$16,3,FALSE)=$B1615,(COUNTIFS($L$1:$L1614,"Tor",$B$1:$B1614,$B1615,$A$1:$A1614,$A1615)+COUNTIFS($L$1:$L1614,"ET",$B$1:$B1614,$B1615,$A$1:$A1614,$A1615))-(COUNTIFS($L$1:$L1614,"Tor",$B$1:$B1614,"&lt;&gt;"&amp;$B1615,$A$1:$A1614,$A1615)+COUNTIFS($L$1:$L1614,"ET",$B$1:$B1614,"&lt;&gt;"&amp;$B1615,$A$1:$A1614,$A1615)),(COUNTIFS($L$1:$L1614,"Tor",$B$1:$B1614,$B1615,$A$1:$A1614,$A1615)+COUNTIFS($L$1:$L1614,"ET",$B$1:$B1614,$B1615,$A$1:$A1614,$A1615))-(COUNTIFS($L$1:$L1614,"Tor",$B$1:$B1614,"&lt;&gt;"&amp;$B1615,$A$1:$A1614,$A1615)+COUNTIFS($L$1:$L1614,"ET",$B$1:$B1614,"&lt;&gt;"&amp;$B1615,$A$1:$A1614,$A1615))),"")</f>
        <v/>
      </c>
      <c r="O1615" s="17"/>
      <c r="AC1615" s="14"/>
      <c r="AD1615" s="14"/>
      <c r="AE1615" s="18"/>
      <c r="AH1615" s="19">
        <f t="shared" si="102"/>
        <v>0</v>
      </c>
      <c r="AI1615" s="19">
        <f t="shared" si="103"/>
        <v>180</v>
      </c>
      <c r="AM1615" s="19">
        <f>IF(Abschlüsse[[#This Row],[Ergeb]]="ET","",SQRT(($AF1615-$AK1615)^2+($AG1615-$AL1615)^2))</f>
        <v>0</v>
      </c>
      <c r="AO1615" s="13"/>
      <c r="AP1615" s="13"/>
      <c r="AQ1615" s="19" t="str">
        <f t="shared" si="100"/>
        <v/>
      </c>
      <c r="AU1615" s="19" t="str">
        <f t="shared" si="101"/>
        <v/>
      </c>
    </row>
    <row r="1616" spans="3:47" ht="25.05" customHeight="1">
      <c r="C1616" s="17" t="str">
        <f>IF($A1616="","",IF(VLOOKUP($A1616,Spiele!$A$2:$D$16,3,FALSE)=$B1616,"H","G"))</f>
        <v/>
      </c>
      <c r="D1616" s="17" t="str">
        <f>IF($B1616="","",IF(VLOOKUP($A1616,Spiele!$A$2:$F$16,3,FALSE)=$B1616,VLOOKUP($A1616,Spiele!$A$2:$F$16,4,FALSE),VLOOKUP($A1616,Spiele!$A$2:$F$16,3,FALSE)))</f>
        <v/>
      </c>
      <c r="E1616" s="18">
        <f>IF(Abschlüsse[[#This Row],[Ergeb]]="ET",0,COUNTIFS($A$2:$A1616,$A1616,$B$2:$B1616,$B1616,$L$2:$L1616,"&lt;&gt;ET"))</f>
        <v>0</v>
      </c>
      <c r="F1616" s="11"/>
      <c r="G1616" s="12"/>
      <c r="H1616" s="18">
        <f>COUNTIFS('Rote Karten'!$A$2:$A$4,$A1616,'Rote Karten'!$D$2:$D$4,"&lt;&gt;"&amp;$B1616,'Rote Karten'!$B$2:$B$4,"&lt;"&amp;$F1616,'Rote Karten'!$C$2:$C$4,"&lt;="&amp;$G1616)-COUNTIFS('Rote Karten'!$A$2:$A$4,$A1616,'Rote Karten'!$D$2:$D$4,$B1616,'Rote Karten'!$B$2:$B$4,"&lt;"&amp;$F1616,'Rote Karten'!$C$2:$C$4,"&lt;="&amp;$G1616)</f>
        <v>0</v>
      </c>
      <c r="I1616" s="17" t="str">
        <f>IF(OR($L1616="Tor",$L1616="ET"),_xlfn.IFNA(IF(VLOOKUP($A1616,Spiele!$A$2:$C$16,3,FALSE)=$B1616,COUNTIFS($L$2:$L1616,"Tor",$B$2:$B1616,$B1616,$A$2:$A1616,$A1616)+COUNTIFS($L$2:$L1616,"ET",$B$2:$B1616,$B1616,$A$2:$A1616,$A1616)&amp;":"&amp;COUNTIFS($L$2:$L1616,"Tor",$B$2:$B1616,"&lt;&gt;"&amp;$B1616,$A$2:$A1616,$A1616)+COUNTIFS($L$2:$L1616,"ET",$B$2:$B1616,"&lt;&gt;"&amp;$B1616,$A$2:$A1616,$A1616),COUNTIFS($L$2:$L1616,"Tor",$B$2:$B1616,"&lt;&gt;"&amp;$B1616,$A$2:$A1616,$A1616)+COUNTIFS($L$2:$L1616,"ET",$B$2:$B1616,"&lt;&gt;"&amp;$B1616,$A$2:$A1616,$A1616)&amp;":"&amp;COUNTIFS($L$2:$L1616,"Tor",$B$2:$B1616,$B1616,$A$2:$A1616,$A1616)+COUNTIFS($L$2:$L1616,"ET",$B$2:$B1616,$B1616,$A$2:$A1616,$A1616)),""),"")</f>
        <v/>
      </c>
      <c r="J1616" s="18" t="str">
        <f>_xlfn.IFNA(IF(VLOOKUP($A1616,Spiele!$A$2:$D$16,3,FALSE)=$B1616,(COUNTIFS($L$1:$L1615,"Tor",$B$1:$B1615,$B1616,$A$1:$A1615,$A1616)+COUNTIFS($L$1:$L1615,"ET",$B$1:$B1615,$B1616,$A$1:$A1615,$A1616))-(COUNTIFS($L$1:$L1615,"Tor",$B$1:$B1615,"&lt;&gt;"&amp;$B1616,$A$1:$A1615,$A1616)+COUNTIFS($L$1:$L1615,"ET",$B$1:$B1615,"&lt;&gt;"&amp;$B1616,$A$1:$A1615,$A1616)),(COUNTIFS($L$1:$L1615,"Tor",$B$1:$B1615,$B1616,$A$1:$A1615,$A1616)+COUNTIFS($L$1:$L1615,"ET",$B$1:$B1615,$B1616,$A$1:$A1615,$A1616))-(COUNTIFS($L$1:$L1615,"Tor",$B$1:$B1615,"&lt;&gt;"&amp;$B1616,$A$1:$A1615,$A1616)+COUNTIFS($L$1:$L1615,"ET",$B$1:$B1615,"&lt;&gt;"&amp;$B1616,$A$1:$A1615,$A1616))),"")</f>
        <v/>
      </c>
      <c r="O1616" s="17"/>
      <c r="AC1616" s="14"/>
      <c r="AD1616" s="14"/>
      <c r="AE1616" s="18"/>
      <c r="AH1616" s="19">
        <f t="shared" si="102"/>
        <v>0</v>
      </c>
      <c r="AI1616" s="19">
        <f t="shared" si="103"/>
        <v>180</v>
      </c>
      <c r="AM1616" s="19">
        <f>IF(Abschlüsse[[#This Row],[Ergeb]]="ET","",SQRT(($AF1616-$AK1616)^2+($AG1616-$AL1616)^2))</f>
        <v>0</v>
      </c>
      <c r="AO1616" s="13"/>
      <c r="AP1616" s="13"/>
      <c r="AQ1616" s="19" t="str">
        <f t="shared" si="100"/>
        <v/>
      </c>
      <c r="AU1616" s="19" t="str">
        <f t="shared" si="101"/>
        <v/>
      </c>
    </row>
    <row r="1617" spans="3:47" ht="25.05" customHeight="1">
      <c r="C1617" s="17" t="str">
        <f>IF($A1617="","",IF(VLOOKUP($A1617,Spiele!$A$2:$D$16,3,FALSE)=$B1617,"H","G"))</f>
        <v/>
      </c>
      <c r="D1617" s="17" t="str">
        <f>IF($B1617="","",IF(VLOOKUP($A1617,Spiele!$A$2:$F$16,3,FALSE)=$B1617,VLOOKUP($A1617,Spiele!$A$2:$F$16,4,FALSE),VLOOKUP($A1617,Spiele!$A$2:$F$16,3,FALSE)))</f>
        <v/>
      </c>
      <c r="E1617" s="18">
        <f>IF(Abschlüsse[[#This Row],[Ergeb]]="ET",0,COUNTIFS($A$2:$A1617,$A1617,$B$2:$B1617,$B1617,$L$2:$L1617,"&lt;&gt;ET"))</f>
        <v>0</v>
      </c>
      <c r="F1617" s="11"/>
      <c r="G1617" s="12"/>
      <c r="H1617" s="18">
        <f>COUNTIFS('Rote Karten'!$A$2:$A$4,$A1617,'Rote Karten'!$D$2:$D$4,"&lt;&gt;"&amp;$B1617,'Rote Karten'!$B$2:$B$4,"&lt;"&amp;$F1617,'Rote Karten'!$C$2:$C$4,"&lt;="&amp;$G1617)-COUNTIFS('Rote Karten'!$A$2:$A$4,$A1617,'Rote Karten'!$D$2:$D$4,$B1617,'Rote Karten'!$B$2:$B$4,"&lt;"&amp;$F1617,'Rote Karten'!$C$2:$C$4,"&lt;="&amp;$G1617)</f>
        <v>0</v>
      </c>
      <c r="I1617" s="17" t="str">
        <f>IF(OR($L1617="Tor",$L1617="ET"),_xlfn.IFNA(IF(VLOOKUP($A1617,Spiele!$A$2:$C$16,3,FALSE)=$B1617,COUNTIFS($L$2:$L1617,"Tor",$B$2:$B1617,$B1617,$A$2:$A1617,$A1617)+COUNTIFS($L$2:$L1617,"ET",$B$2:$B1617,$B1617,$A$2:$A1617,$A1617)&amp;":"&amp;COUNTIFS($L$2:$L1617,"Tor",$B$2:$B1617,"&lt;&gt;"&amp;$B1617,$A$2:$A1617,$A1617)+COUNTIFS($L$2:$L1617,"ET",$B$2:$B1617,"&lt;&gt;"&amp;$B1617,$A$2:$A1617,$A1617),COUNTIFS($L$2:$L1617,"Tor",$B$2:$B1617,"&lt;&gt;"&amp;$B1617,$A$2:$A1617,$A1617)+COUNTIFS($L$2:$L1617,"ET",$B$2:$B1617,"&lt;&gt;"&amp;$B1617,$A$2:$A1617,$A1617)&amp;":"&amp;COUNTIFS($L$2:$L1617,"Tor",$B$2:$B1617,$B1617,$A$2:$A1617,$A1617)+COUNTIFS($L$2:$L1617,"ET",$B$2:$B1617,$B1617,$A$2:$A1617,$A1617)),""),"")</f>
        <v/>
      </c>
      <c r="J1617" s="18" t="str">
        <f>_xlfn.IFNA(IF(VLOOKUP($A1617,Spiele!$A$2:$D$16,3,FALSE)=$B1617,(COUNTIFS($L$1:$L1616,"Tor",$B$1:$B1616,$B1617,$A$1:$A1616,$A1617)+COUNTIFS($L$1:$L1616,"ET",$B$1:$B1616,$B1617,$A$1:$A1616,$A1617))-(COUNTIFS($L$1:$L1616,"Tor",$B$1:$B1616,"&lt;&gt;"&amp;$B1617,$A$1:$A1616,$A1617)+COUNTIFS($L$1:$L1616,"ET",$B$1:$B1616,"&lt;&gt;"&amp;$B1617,$A$1:$A1616,$A1617)),(COUNTIFS($L$1:$L1616,"Tor",$B$1:$B1616,$B1617,$A$1:$A1616,$A1617)+COUNTIFS($L$1:$L1616,"ET",$B$1:$B1616,$B1617,$A$1:$A1616,$A1617))-(COUNTIFS($L$1:$L1616,"Tor",$B$1:$B1616,"&lt;&gt;"&amp;$B1617,$A$1:$A1616,$A1617)+COUNTIFS($L$1:$L1616,"ET",$B$1:$B1616,"&lt;&gt;"&amp;$B1617,$A$1:$A1616,$A1617))),"")</f>
        <v/>
      </c>
      <c r="O1617" s="17"/>
      <c r="AC1617" s="14"/>
      <c r="AD1617" s="14"/>
      <c r="AE1617" s="18"/>
      <c r="AH1617" s="19">
        <f t="shared" si="102"/>
        <v>0</v>
      </c>
      <c r="AI1617" s="19">
        <f t="shared" si="103"/>
        <v>180</v>
      </c>
      <c r="AM1617" s="19">
        <f>IF(Abschlüsse[[#This Row],[Ergeb]]="ET","",SQRT(($AF1617-$AK1617)^2+($AG1617-$AL1617)^2))</f>
        <v>0</v>
      </c>
      <c r="AO1617" s="13"/>
      <c r="AP1617" s="13"/>
      <c r="AQ1617" s="19" t="str">
        <f t="shared" si="100"/>
        <v/>
      </c>
      <c r="AU1617" s="19" t="str">
        <f t="shared" si="101"/>
        <v/>
      </c>
    </row>
    <row r="1618" spans="3:47" ht="25.05" customHeight="1">
      <c r="C1618" s="17" t="str">
        <f>IF($A1618="","",IF(VLOOKUP($A1618,Spiele!$A$2:$D$16,3,FALSE)=$B1618,"H","G"))</f>
        <v/>
      </c>
      <c r="D1618" s="17" t="str">
        <f>IF($B1618="","",IF(VLOOKUP($A1618,Spiele!$A$2:$F$16,3,FALSE)=$B1618,VLOOKUP($A1618,Spiele!$A$2:$F$16,4,FALSE),VLOOKUP($A1618,Spiele!$A$2:$F$16,3,FALSE)))</f>
        <v/>
      </c>
      <c r="E1618" s="18">
        <f>IF(Abschlüsse[[#This Row],[Ergeb]]="ET",0,COUNTIFS($A$2:$A1618,$A1618,$B$2:$B1618,$B1618,$L$2:$L1618,"&lt;&gt;ET"))</f>
        <v>0</v>
      </c>
      <c r="F1618" s="11"/>
      <c r="G1618" s="12"/>
      <c r="H1618" s="18">
        <f>COUNTIFS('Rote Karten'!$A$2:$A$4,$A1618,'Rote Karten'!$D$2:$D$4,"&lt;&gt;"&amp;$B1618,'Rote Karten'!$B$2:$B$4,"&lt;"&amp;$F1618,'Rote Karten'!$C$2:$C$4,"&lt;="&amp;$G1618)-COUNTIFS('Rote Karten'!$A$2:$A$4,$A1618,'Rote Karten'!$D$2:$D$4,$B1618,'Rote Karten'!$B$2:$B$4,"&lt;"&amp;$F1618,'Rote Karten'!$C$2:$C$4,"&lt;="&amp;$G1618)</f>
        <v>0</v>
      </c>
      <c r="I1618" s="17" t="str">
        <f>IF(OR($L1618="Tor",$L1618="ET"),_xlfn.IFNA(IF(VLOOKUP($A1618,Spiele!$A$2:$C$16,3,FALSE)=$B1618,COUNTIFS($L$2:$L1618,"Tor",$B$2:$B1618,$B1618,$A$2:$A1618,$A1618)+COUNTIFS($L$2:$L1618,"ET",$B$2:$B1618,$B1618,$A$2:$A1618,$A1618)&amp;":"&amp;COUNTIFS($L$2:$L1618,"Tor",$B$2:$B1618,"&lt;&gt;"&amp;$B1618,$A$2:$A1618,$A1618)+COUNTIFS($L$2:$L1618,"ET",$B$2:$B1618,"&lt;&gt;"&amp;$B1618,$A$2:$A1618,$A1618),COUNTIFS($L$2:$L1618,"Tor",$B$2:$B1618,"&lt;&gt;"&amp;$B1618,$A$2:$A1618,$A1618)+COUNTIFS($L$2:$L1618,"ET",$B$2:$B1618,"&lt;&gt;"&amp;$B1618,$A$2:$A1618,$A1618)&amp;":"&amp;COUNTIFS($L$2:$L1618,"Tor",$B$2:$B1618,$B1618,$A$2:$A1618,$A1618)+COUNTIFS($L$2:$L1618,"ET",$B$2:$B1618,$B1618,$A$2:$A1618,$A1618)),""),"")</f>
        <v/>
      </c>
      <c r="J1618" s="18" t="str">
        <f>_xlfn.IFNA(IF(VLOOKUP($A1618,Spiele!$A$2:$D$16,3,FALSE)=$B1618,(COUNTIFS($L$1:$L1617,"Tor",$B$1:$B1617,$B1618,$A$1:$A1617,$A1618)+COUNTIFS($L$1:$L1617,"ET",$B$1:$B1617,$B1618,$A$1:$A1617,$A1618))-(COUNTIFS($L$1:$L1617,"Tor",$B$1:$B1617,"&lt;&gt;"&amp;$B1618,$A$1:$A1617,$A1618)+COUNTIFS($L$1:$L1617,"ET",$B$1:$B1617,"&lt;&gt;"&amp;$B1618,$A$1:$A1617,$A1618)),(COUNTIFS($L$1:$L1617,"Tor",$B$1:$B1617,$B1618,$A$1:$A1617,$A1618)+COUNTIFS($L$1:$L1617,"ET",$B$1:$B1617,$B1618,$A$1:$A1617,$A1618))-(COUNTIFS($L$1:$L1617,"Tor",$B$1:$B1617,"&lt;&gt;"&amp;$B1618,$A$1:$A1617,$A1618)+COUNTIFS($L$1:$L1617,"ET",$B$1:$B1617,"&lt;&gt;"&amp;$B1618,$A$1:$A1617,$A1618))),"")</f>
        <v/>
      </c>
      <c r="O1618" s="17"/>
      <c r="AC1618" s="14"/>
      <c r="AD1618" s="14"/>
      <c r="AE1618" s="18"/>
      <c r="AH1618" s="19">
        <f t="shared" si="102"/>
        <v>0</v>
      </c>
      <c r="AI1618" s="19">
        <f t="shared" si="103"/>
        <v>180</v>
      </c>
      <c r="AM1618" s="19">
        <f>IF(Abschlüsse[[#This Row],[Ergeb]]="ET","",SQRT(($AF1618-$AK1618)^2+($AG1618-$AL1618)^2))</f>
        <v>0</v>
      </c>
      <c r="AO1618" s="13"/>
      <c r="AP1618" s="13"/>
      <c r="AQ1618" s="19" t="str">
        <f t="shared" si="100"/>
        <v/>
      </c>
      <c r="AU1618" s="19" t="str">
        <f t="shared" si="101"/>
        <v/>
      </c>
    </row>
    <row r="1619" spans="3:47" ht="25.05" customHeight="1">
      <c r="C1619" s="17" t="str">
        <f>IF($A1619="","",IF(VLOOKUP($A1619,Spiele!$A$2:$D$16,3,FALSE)=$B1619,"H","G"))</f>
        <v/>
      </c>
      <c r="D1619" s="17" t="str">
        <f>IF($B1619="","",IF(VLOOKUP($A1619,Spiele!$A$2:$F$16,3,FALSE)=$B1619,VLOOKUP($A1619,Spiele!$A$2:$F$16,4,FALSE),VLOOKUP($A1619,Spiele!$A$2:$F$16,3,FALSE)))</f>
        <v/>
      </c>
      <c r="E1619" s="18">
        <f>IF(Abschlüsse[[#This Row],[Ergeb]]="ET",0,COUNTIFS($A$2:$A1619,$A1619,$B$2:$B1619,$B1619,$L$2:$L1619,"&lt;&gt;ET"))</f>
        <v>0</v>
      </c>
      <c r="F1619" s="11"/>
      <c r="G1619" s="12"/>
      <c r="H1619" s="18">
        <f>COUNTIFS('Rote Karten'!$A$2:$A$4,$A1619,'Rote Karten'!$D$2:$D$4,"&lt;&gt;"&amp;$B1619,'Rote Karten'!$B$2:$B$4,"&lt;"&amp;$F1619,'Rote Karten'!$C$2:$C$4,"&lt;="&amp;$G1619)-COUNTIFS('Rote Karten'!$A$2:$A$4,$A1619,'Rote Karten'!$D$2:$D$4,$B1619,'Rote Karten'!$B$2:$B$4,"&lt;"&amp;$F1619,'Rote Karten'!$C$2:$C$4,"&lt;="&amp;$G1619)</f>
        <v>0</v>
      </c>
      <c r="I1619" s="17" t="str">
        <f>IF(OR($L1619="Tor",$L1619="ET"),_xlfn.IFNA(IF(VLOOKUP($A1619,Spiele!$A$2:$C$16,3,FALSE)=$B1619,COUNTIFS($L$2:$L1619,"Tor",$B$2:$B1619,$B1619,$A$2:$A1619,$A1619)+COUNTIFS($L$2:$L1619,"ET",$B$2:$B1619,$B1619,$A$2:$A1619,$A1619)&amp;":"&amp;COUNTIFS($L$2:$L1619,"Tor",$B$2:$B1619,"&lt;&gt;"&amp;$B1619,$A$2:$A1619,$A1619)+COUNTIFS($L$2:$L1619,"ET",$B$2:$B1619,"&lt;&gt;"&amp;$B1619,$A$2:$A1619,$A1619),COUNTIFS($L$2:$L1619,"Tor",$B$2:$B1619,"&lt;&gt;"&amp;$B1619,$A$2:$A1619,$A1619)+COUNTIFS($L$2:$L1619,"ET",$B$2:$B1619,"&lt;&gt;"&amp;$B1619,$A$2:$A1619,$A1619)&amp;":"&amp;COUNTIFS($L$2:$L1619,"Tor",$B$2:$B1619,$B1619,$A$2:$A1619,$A1619)+COUNTIFS($L$2:$L1619,"ET",$B$2:$B1619,$B1619,$A$2:$A1619,$A1619)),""),"")</f>
        <v/>
      </c>
      <c r="J1619" s="18" t="str">
        <f>_xlfn.IFNA(IF(VLOOKUP($A1619,Spiele!$A$2:$D$16,3,FALSE)=$B1619,(COUNTIFS($L$1:$L1618,"Tor",$B$1:$B1618,$B1619,$A$1:$A1618,$A1619)+COUNTIFS($L$1:$L1618,"ET",$B$1:$B1618,$B1619,$A$1:$A1618,$A1619))-(COUNTIFS($L$1:$L1618,"Tor",$B$1:$B1618,"&lt;&gt;"&amp;$B1619,$A$1:$A1618,$A1619)+COUNTIFS($L$1:$L1618,"ET",$B$1:$B1618,"&lt;&gt;"&amp;$B1619,$A$1:$A1618,$A1619)),(COUNTIFS($L$1:$L1618,"Tor",$B$1:$B1618,$B1619,$A$1:$A1618,$A1619)+COUNTIFS($L$1:$L1618,"ET",$B$1:$B1618,$B1619,$A$1:$A1618,$A1619))-(COUNTIFS($L$1:$L1618,"Tor",$B$1:$B1618,"&lt;&gt;"&amp;$B1619,$A$1:$A1618,$A1619)+COUNTIFS($L$1:$L1618,"ET",$B$1:$B1618,"&lt;&gt;"&amp;$B1619,$A$1:$A1618,$A1619))),"")</f>
        <v/>
      </c>
      <c r="O1619" s="17"/>
      <c r="AC1619" s="14"/>
      <c r="AD1619" s="14"/>
      <c r="AE1619" s="18"/>
      <c r="AH1619" s="19">
        <f t="shared" si="102"/>
        <v>0</v>
      </c>
      <c r="AI1619" s="19">
        <f t="shared" si="103"/>
        <v>180</v>
      </c>
      <c r="AM1619" s="19">
        <f>IF(Abschlüsse[[#This Row],[Ergeb]]="ET","",SQRT(($AF1619-$AK1619)^2+($AG1619-$AL1619)^2))</f>
        <v>0</v>
      </c>
      <c r="AO1619" s="13"/>
      <c r="AP1619" s="13"/>
      <c r="AQ1619" s="19" t="str">
        <f t="shared" si="100"/>
        <v/>
      </c>
      <c r="AU1619" s="19" t="str">
        <f t="shared" si="101"/>
        <v/>
      </c>
    </row>
    <row r="1620" spans="3:47" ht="25.05" customHeight="1">
      <c r="C1620" s="17" t="str">
        <f>IF($A1620="","",IF(VLOOKUP($A1620,Spiele!$A$2:$D$16,3,FALSE)=$B1620,"H","G"))</f>
        <v/>
      </c>
      <c r="D1620" s="17" t="str">
        <f>IF($B1620="","",IF(VLOOKUP($A1620,Spiele!$A$2:$F$16,3,FALSE)=$B1620,VLOOKUP($A1620,Spiele!$A$2:$F$16,4,FALSE),VLOOKUP($A1620,Spiele!$A$2:$F$16,3,FALSE)))</f>
        <v/>
      </c>
      <c r="E1620" s="18">
        <f>IF(Abschlüsse[[#This Row],[Ergeb]]="ET",0,COUNTIFS($A$2:$A1620,$A1620,$B$2:$B1620,$B1620,$L$2:$L1620,"&lt;&gt;ET"))</f>
        <v>0</v>
      </c>
      <c r="F1620" s="11"/>
      <c r="G1620" s="12"/>
      <c r="H1620" s="18">
        <f>COUNTIFS('Rote Karten'!$A$2:$A$4,$A1620,'Rote Karten'!$D$2:$D$4,"&lt;&gt;"&amp;$B1620,'Rote Karten'!$B$2:$B$4,"&lt;"&amp;$F1620,'Rote Karten'!$C$2:$C$4,"&lt;="&amp;$G1620)-COUNTIFS('Rote Karten'!$A$2:$A$4,$A1620,'Rote Karten'!$D$2:$D$4,$B1620,'Rote Karten'!$B$2:$B$4,"&lt;"&amp;$F1620,'Rote Karten'!$C$2:$C$4,"&lt;="&amp;$G1620)</f>
        <v>0</v>
      </c>
      <c r="I1620" s="17" t="str">
        <f>IF(OR($L1620="Tor",$L1620="ET"),_xlfn.IFNA(IF(VLOOKUP($A1620,Spiele!$A$2:$C$16,3,FALSE)=$B1620,COUNTIFS($L$2:$L1620,"Tor",$B$2:$B1620,$B1620,$A$2:$A1620,$A1620)+COUNTIFS($L$2:$L1620,"ET",$B$2:$B1620,$B1620,$A$2:$A1620,$A1620)&amp;":"&amp;COUNTIFS($L$2:$L1620,"Tor",$B$2:$B1620,"&lt;&gt;"&amp;$B1620,$A$2:$A1620,$A1620)+COUNTIFS($L$2:$L1620,"ET",$B$2:$B1620,"&lt;&gt;"&amp;$B1620,$A$2:$A1620,$A1620),COUNTIFS($L$2:$L1620,"Tor",$B$2:$B1620,"&lt;&gt;"&amp;$B1620,$A$2:$A1620,$A1620)+COUNTIFS($L$2:$L1620,"ET",$B$2:$B1620,"&lt;&gt;"&amp;$B1620,$A$2:$A1620,$A1620)&amp;":"&amp;COUNTIFS($L$2:$L1620,"Tor",$B$2:$B1620,$B1620,$A$2:$A1620,$A1620)+COUNTIFS($L$2:$L1620,"ET",$B$2:$B1620,$B1620,$A$2:$A1620,$A1620)),""),"")</f>
        <v/>
      </c>
      <c r="J1620" s="18" t="str">
        <f>_xlfn.IFNA(IF(VLOOKUP($A1620,Spiele!$A$2:$D$16,3,FALSE)=$B1620,(COUNTIFS($L$1:$L1619,"Tor",$B$1:$B1619,$B1620,$A$1:$A1619,$A1620)+COUNTIFS($L$1:$L1619,"ET",$B$1:$B1619,$B1620,$A$1:$A1619,$A1620))-(COUNTIFS($L$1:$L1619,"Tor",$B$1:$B1619,"&lt;&gt;"&amp;$B1620,$A$1:$A1619,$A1620)+COUNTIFS($L$1:$L1619,"ET",$B$1:$B1619,"&lt;&gt;"&amp;$B1620,$A$1:$A1619,$A1620)),(COUNTIFS($L$1:$L1619,"Tor",$B$1:$B1619,$B1620,$A$1:$A1619,$A1620)+COUNTIFS($L$1:$L1619,"ET",$B$1:$B1619,$B1620,$A$1:$A1619,$A1620))-(COUNTIFS($L$1:$L1619,"Tor",$B$1:$B1619,"&lt;&gt;"&amp;$B1620,$A$1:$A1619,$A1620)+COUNTIFS($L$1:$L1619,"ET",$B$1:$B1619,"&lt;&gt;"&amp;$B1620,$A$1:$A1619,$A1620))),"")</f>
        <v/>
      </c>
      <c r="O1620" s="17"/>
      <c r="AC1620" s="14"/>
      <c r="AD1620" s="14"/>
      <c r="AE1620" s="18"/>
      <c r="AH1620" s="19">
        <f t="shared" si="102"/>
        <v>0</v>
      </c>
      <c r="AI1620" s="19">
        <f t="shared" si="103"/>
        <v>180</v>
      </c>
      <c r="AM1620" s="19">
        <f>IF(Abschlüsse[[#This Row],[Ergeb]]="ET","",SQRT(($AF1620-$AK1620)^2+($AG1620-$AL1620)^2))</f>
        <v>0</v>
      </c>
      <c r="AO1620" s="13"/>
      <c r="AP1620" s="13"/>
      <c r="AQ1620" s="19" t="str">
        <f t="shared" si="100"/>
        <v/>
      </c>
      <c r="AU1620" s="19" t="str">
        <f t="shared" si="101"/>
        <v/>
      </c>
    </row>
    <row r="1621" spans="3:47" ht="25.05" customHeight="1">
      <c r="C1621" s="17" t="str">
        <f>IF($A1621="","",IF(VLOOKUP($A1621,Spiele!$A$2:$D$16,3,FALSE)=$B1621,"H","G"))</f>
        <v/>
      </c>
      <c r="D1621" s="17" t="str">
        <f>IF($B1621="","",IF(VLOOKUP($A1621,Spiele!$A$2:$F$16,3,FALSE)=$B1621,VLOOKUP($A1621,Spiele!$A$2:$F$16,4,FALSE),VLOOKUP($A1621,Spiele!$A$2:$F$16,3,FALSE)))</f>
        <v/>
      </c>
      <c r="E1621" s="18">
        <f>IF(Abschlüsse[[#This Row],[Ergeb]]="ET",0,COUNTIFS($A$2:$A1621,$A1621,$B$2:$B1621,$B1621,$L$2:$L1621,"&lt;&gt;ET"))</f>
        <v>0</v>
      </c>
      <c r="F1621" s="11"/>
      <c r="G1621" s="12"/>
      <c r="H1621" s="18">
        <f>COUNTIFS('Rote Karten'!$A$2:$A$4,$A1621,'Rote Karten'!$D$2:$D$4,"&lt;&gt;"&amp;$B1621,'Rote Karten'!$B$2:$B$4,"&lt;"&amp;$F1621,'Rote Karten'!$C$2:$C$4,"&lt;="&amp;$G1621)-COUNTIFS('Rote Karten'!$A$2:$A$4,$A1621,'Rote Karten'!$D$2:$D$4,$B1621,'Rote Karten'!$B$2:$B$4,"&lt;"&amp;$F1621,'Rote Karten'!$C$2:$C$4,"&lt;="&amp;$G1621)</f>
        <v>0</v>
      </c>
      <c r="I1621" s="17" t="str">
        <f>IF(OR($L1621="Tor",$L1621="ET"),_xlfn.IFNA(IF(VLOOKUP($A1621,Spiele!$A$2:$C$16,3,FALSE)=$B1621,COUNTIFS($L$2:$L1621,"Tor",$B$2:$B1621,$B1621,$A$2:$A1621,$A1621)+COUNTIFS($L$2:$L1621,"ET",$B$2:$B1621,$B1621,$A$2:$A1621,$A1621)&amp;":"&amp;COUNTIFS($L$2:$L1621,"Tor",$B$2:$B1621,"&lt;&gt;"&amp;$B1621,$A$2:$A1621,$A1621)+COUNTIFS($L$2:$L1621,"ET",$B$2:$B1621,"&lt;&gt;"&amp;$B1621,$A$2:$A1621,$A1621),COUNTIFS($L$2:$L1621,"Tor",$B$2:$B1621,"&lt;&gt;"&amp;$B1621,$A$2:$A1621,$A1621)+COUNTIFS($L$2:$L1621,"ET",$B$2:$B1621,"&lt;&gt;"&amp;$B1621,$A$2:$A1621,$A1621)&amp;":"&amp;COUNTIFS($L$2:$L1621,"Tor",$B$2:$B1621,$B1621,$A$2:$A1621,$A1621)+COUNTIFS($L$2:$L1621,"ET",$B$2:$B1621,$B1621,$A$2:$A1621,$A1621)),""),"")</f>
        <v/>
      </c>
      <c r="J1621" s="18" t="str">
        <f>_xlfn.IFNA(IF(VLOOKUP($A1621,Spiele!$A$2:$D$16,3,FALSE)=$B1621,(COUNTIFS($L$1:$L1620,"Tor",$B$1:$B1620,$B1621,$A$1:$A1620,$A1621)+COUNTIFS($L$1:$L1620,"ET",$B$1:$B1620,$B1621,$A$1:$A1620,$A1621))-(COUNTIFS($L$1:$L1620,"Tor",$B$1:$B1620,"&lt;&gt;"&amp;$B1621,$A$1:$A1620,$A1621)+COUNTIFS($L$1:$L1620,"ET",$B$1:$B1620,"&lt;&gt;"&amp;$B1621,$A$1:$A1620,$A1621)),(COUNTIFS($L$1:$L1620,"Tor",$B$1:$B1620,$B1621,$A$1:$A1620,$A1621)+COUNTIFS($L$1:$L1620,"ET",$B$1:$B1620,$B1621,$A$1:$A1620,$A1621))-(COUNTIFS($L$1:$L1620,"Tor",$B$1:$B1620,"&lt;&gt;"&amp;$B1621,$A$1:$A1620,$A1621)+COUNTIFS($L$1:$L1620,"ET",$B$1:$B1620,"&lt;&gt;"&amp;$B1621,$A$1:$A1620,$A1621))),"")</f>
        <v/>
      </c>
      <c r="O1621" s="17"/>
      <c r="AC1621" s="14"/>
      <c r="AD1621" s="14"/>
      <c r="AE1621" s="18"/>
      <c r="AH1621" s="19">
        <f t="shared" si="102"/>
        <v>0</v>
      </c>
      <c r="AI1621" s="19">
        <f t="shared" si="103"/>
        <v>180</v>
      </c>
      <c r="AM1621" s="19">
        <f>IF(Abschlüsse[[#This Row],[Ergeb]]="ET","",SQRT(($AF1621-$AK1621)^2+($AG1621-$AL1621)^2))</f>
        <v>0</v>
      </c>
      <c r="AO1621" s="13"/>
      <c r="AP1621" s="13"/>
      <c r="AQ1621" s="19" t="str">
        <f t="shared" si="100"/>
        <v/>
      </c>
      <c r="AU1621" s="19" t="str">
        <f t="shared" si="101"/>
        <v/>
      </c>
    </row>
    <row r="1622" spans="3:47" ht="25.05" customHeight="1">
      <c r="C1622" s="17" t="str">
        <f>IF($A1622="","",IF(VLOOKUP($A1622,Spiele!$A$2:$D$16,3,FALSE)=$B1622,"H","G"))</f>
        <v/>
      </c>
      <c r="D1622" s="17" t="str">
        <f>IF($B1622="","",IF(VLOOKUP($A1622,Spiele!$A$2:$F$16,3,FALSE)=$B1622,VLOOKUP($A1622,Spiele!$A$2:$F$16,4,FALSE),VLOOKUP($A1622,Spiele!$A$2:$F$16,3,FALSE)))</f>
        <v/>
      </c>
      <c r="E1622" s="18">
        <f>IF(Abschlüsse[[#This Row],[Ergeb]]="ET",0,COUNTIFS($A$2:$A1622,$A1622,$B$2:$B1622,$B1622,$L$2:$L1622,"&lt;&gt;ET"))</f>
        <v>0</v>
      </c>
      <c r="F1622" s="11"/>
      <c r="G1622" s="12"/>
      <c r="H1622" s="18">
        <f>COUNTIFS('Rote Karten'!$A$2:$A$4,$A1622,'Rote Karten'!$D$2:$D$4,"&lt;&gt;"&amp;$B1622,'Rote Karten'!$B$2:$B$4,"&lt;"&amp;$F1622,'Rote Karten'!$C$2:$C$4,"&lt;="&amp;$G1622)-COUNTIFS('Rote Karten'!$A$2:$A$4,$A1622,'Rote Karten'!$D$2:$D$4,$B1622,'Rote Karten'!$B$2:$B$4,"&lt;"&amp;$F1622,'Rote Karten'!$C$2:$C$4,"&lt;="&amp;$G1622)</f>
        <v>0</v>
      </c>
      <c r="I1622" s="17" t="str">
        <f>IF(OR($L1622="Tor",$L1622="ET"),_xlfn.IFNA(IF(VLOOKUP($A1622,Spiele!$A$2:$C$16,3,FALSE)=$B1622,COUNTIFS($L$2:$L1622,"Tor",$B$2:$B1622,$B1622,$A$2:$A1622,$A1622)+COUNTIFS($L$2:$L1622,"ET",$B$2:$B1622,$B1622,$A$2:$A1622,$A1622)&amp;":"&amp;COUNTIFS($L$2:$L1622,"Tor",$B$2:$B1622,"&lt;&gt;"&amp;$B1622,$A$2:$A1622,$A1622)+COUNTIFS($L$2:$L1622,"ET",$B$2:$B1622,"&lt;&gt;"&amp;$B1622,$A$2:$A1622,$A1622),COUNTIFS($L$2:$L1622,"Tor",$B$2:$B1622,"&lt;&gt;"&amp;$B1622,$A$2:$A1622,$A1622)+COUNTIFS($L$2:$L1622,"ET",$B$2:$B1622,"&lt;&gt;"&amp;$B1622,$A$2:$A1622,$A1622)&amp;":"&amp;COUNTIFS($L$2:$L1622,"Tor",$B$2:$B1622,$B1622,$A$2:$A1622,$A1622)+COUNTIFS($L$2:$L1622,"ET",$B$2:$B1622,$B1622,$A$2:$A1622,$A1622)),""),"")</f>
        <v/>
      </c>
      <c r="J1622" s="18" t="str">
        <f>_xlfn.IFNA(IF(VLOOKUP($A1622,Spiele!$A$2:$D$16,3,FALSE)=$B1622,(COUNTIFS($L$1:$L1621,"Tor",$B$1:$B1621,$B1622,$A$1:$A1621,$A1622)+COUNTIFS($L$1:$L1621,"ET",$B$1:$B1621,$B1622,$A$1:$A1621,$A1622))-(COUNTIFS($L$1:$L1621,"Tor",$B$1:$B1621,"&lt;&gt;"&amp;$B1622,$A$1:$A1621,$A1622)+COUNTIFS($L$1:$L1621,"ET",$B$1:$B1621,"&lt;&gt;"&amp;$B1622,$A$1:$A1621,$A1622)),(COUNTIFS($L$1:$L1621,"Tor",$B$1:$B1621,$B1622,$A$1:$A1621,$A1622)+COUNTIFS($L$1:$L1621,"ET",$B$1:$B1621,$B1622,$A$1:$A1621,$A1622))-(COUNTIFS($L$1:$L1621,"Tor",$B$1:$B1621,"&lt;&gt;"&amp;$B1622,$A$1:$A1621,$A1622)+COUNTIFS($L$1:$L1621,"ET",$B$1:$B1621,"&lt;&gt;"&amp;$B1622,$A$1:$A1621,$A1622))),"")</f>
        <v/>
      </c>
      <c r="O1622" s="17"/>
      <c r="AC1622" s="14"/>
      <c r="AD1622" s="14"/>
      <c r="AE1622" s="18"/>
      <c r="AH1622" s="19">
        <f t="shared" si="102"/>
        <v>0</v>
      </c>
      <c r="AI1622" s="19">
        <f t="shared" si="103"/>
        <v>180</v>
      </c>
      <c r="AM1622" s="19">
        <f>IF(Abschlüsse[[#This Row],[Ergeb]]="ET","",SQRT(($AF1622-$AK1622)^2+($AG1622-$AL1622)^2))</f>
        <v>0</v>
      </c>
      <c r="AO1622" s="13"/>
      <c r="AP1622" s="13"/>
      <c r="AQ1622" s="19" t="str">
        <f t="shared" si="100"/>
        <v/>
      </c>
      <c r="AU1622" s="19" t="str">
        <f t="shared" si="101"/>
        <v/>
      </c>
    </row>
    <row r="1623" spans="3:47" ht="25.05" customHeight="1">
      <c r="C1623" s="17" t="str">
        <f>IF($A1623="","",IF(VLOOKUP($A1623,Spiele!$A$2:$D$16,3,FALSE)=$B1623,"H","G"))</f>
        <v/>
      </c>
      <c r="D1623" s="17" t="str">
        <f>IF($B1623="","",IF(VLOOKUP($A1623,Spiele!$A$2:$F$16,3,FALSE)=$B1623,VLOOKUP($A1623,Spiele!$A$2:$F$16,4,FALSE),VLOOKUP($A1623,Spiele!$A$2:$F$16,3,FALSE)))</f>
        <v/>
      </c>
      <c r="E1623" s="18">
        <f>IF(Abschlüsse[[#This Row],[Ergeb]]="ET",0,COUNTIFS($A$2:$A1623,$A1623,$B$2:$B1623,$B1623,$L$2:$L1623,"&lt;&gt;ET"))</f>
        <v>0</v>
      </c>
      <c r="F1623" s="11"/>
      <c r="G1623" s="12"/>
      <c r="H1623" s="18">
        <f>COUNTIFS('Rote Karten'!$A$2:$A$4,$A1623,'Rote Karten'!$D$2:$D$4,"&lt;&gt;"&amp;$B1623,'Rote Karten'!$B$2:$B$4,"&lt;"&amp;$F1623,'Rote Karten'!$C$2:$C$4,"&lt;="&amp;$G1623)-COUNTIFS('Rote Karten'!$A$2:$A$4,$A1623,'Rote Karten'!$D$2:$D$4,$B1623,'Rote Karten'!$B$2:$B$4,"&lt;"&amp;$F1623,'Rote Karten'!$C$2:$C$4,"&lt;="&amp;$G1623)</f>
        <v>0</v>
      </c>
      <c r="I1623" s="17" t="str">
        <f>IF(OR($L1623="Tor",$L1623="ET"),_xlfn.IFNA(IF(VLOOKUP($A1623,Spiele!$A$2:$C$16,3,FALSE)=$B1623,COUNTIFS($L$2:$L1623,"Tor",$B$2:$B1623,$B1623,$A$2:$A1623,$A1623)+COUNTIFS($L$2:$L1623,"ET",$B$2:$B1623,$B1623,$A$2:$A1623,$A1623)&amp;":"&amp;COUNTIFS($L$2:$L1623,"Tor",$B$2:$B1623,"&lt;&gt;"&amp;$B1623,$A$2:$A1623,$A1623)+COUNTIFS($L$2:$L1623,"ET",$B$2:$B1623,"&lt;&gt;"&amp;$B1623,$A$2:$A1623,$A1623),COUNTIFS($L$2:$L1623,"Tor",$B$2:$B1623,"&lt;&gt;"&amp;$B1623,$A$2:$A1623,$A1623)+COUNTIFS($L$2:$L1623,"ET",$B$2:$B1623,"&lt;&gt;"&amp;$B1623,$A$2:$A1623,$A1623)&amp;":"&amp;COUNTIFS($L$2:$L1623,"Tor",$B$2:$B1623,$B1623,$A$2:$A1623,$A1623)+COUNTIFS($L$2:$L1623,"ET",$B$2:$B1623,$B1623,$A$2:$A1623,$A1623)),""),"")</f>
        <v/>
      </c>
      <c r="J1623" s="18" t="str">
        <f>_xlfn.IFNA(IF(VLOOKUP($A1623,Spiele!$A$2:$D$16,3,FALSE)=$B1623,(COUNTIFS($L$1:$L1622,"Tor",$B$1:$B1622,$B1623,$A$1:$A1622,$A1623)+COUNTIFS($L$1:$L1622,"ET",$B$1:$B1622,$B1623,$A$1:$A1622,$A1623))-(COUNTIFS($L$1:$L1622,"Tor",$B$1:$B1622,"&lt;&gt;"&amp;$B1623,$A$1:$A1622,$A1623)+COUNTIFS($L$1:$L1622,"ET",$B$1:$B1622,"&lt;&gt;"&amp;$B1623,$A$1:$A1622,$A1623)),(COUNTIFS($L$1:$L1622,"Tor",$B$1:$B1622,$B1623,$A$1:$A1622,$A1623)+COUNTIFS($L$1:$L1622,"ET",$B$1:$B1622,$B1623,$A$1:$A1622,$A1623))-(COUNTIFS($L$1:$L1622,"Tor",$B$1:$B1622,"&lt;&gt;"&amp;$B1623,$A$1:$A1622,$A1623)+COUNTIFS($L$1:$L1622,"ET",$B$1:$B1622,"&lt;&gt;"&amp;$B1623,$A$1:$A1622,$A1623))),"")</f>
        <v/>
      </c>
      <c r="O1623" s="17"/>
      <c r="AC1623" s="14"/>
      <c r="AD1623" s="14"/>
      <c r="AE1623" s="18"/>
      <c r="AH1623" s="19">
        <f t="shared" si="102"/>
        <v>0</v>
      </c>
      <c r="AI1623" s="19">
        <f t="shared" si="103"/>
        <v>180</v>
      </c>
      <c r="AM1623" s="19">
        <f>IF(Abschlüsse[[#This Row],[Ergeb]]="ET","",SQRT(($AF1623-$AK1623)^2+($AG1623-$AL1623)^2))</f>
        <v>0</v>
      </c>
      <c r="AO1623" s="13"/>
      <c r="AP1623" s="13"/>
      <c r="AQ1623" s="19" t="str">
        <f t="shared" si="100"/>
        <v/>
      </c>
      <c r="AU1623" s="19" t="str">
        <f t="shared" si="101"/>
        <v/>
      </c>
    </row>
    <row r="1624" spans="3:47" ht="25.05" customHeight="1">
      <c r="C1624" s="17" t="str">
        <f>IF($A1624="","",IF(VLOOKUP($A1624,Spiele!$A$2:$D$16,3,FALSE)=$B1624,"H","G"))</f>
        <v/>
      </c>
      <c r="D1624" s="17" t="str">
        <f>IF($B1624="","",IF(VLOOKUP($A1624,Spiele!$A$2:$F$16,3,FALSE)=$B1624,VLOOKUP($A1624,Spiele!$A$2:$F$16,4,FALSE),VLOOKUP($A1624,Spiele!$A$2:$F$16,3,FALSE)))</f>
        <v/>
      </c>
      <c r="E1624" s="18">
        <f>IF(Abschlüsse[[#This Row],[Ergeb]]="ET",0,COUNTIFS($A$2:$A1624,$A1624,$B$2:$B1624,$B1624,$L$2:$L1624,"&lt;&gt;ET"))</f>
        <v>0</v>
      </c>
      <c r="F1624" s="11"/>
      <c r="G1624" s="12"/>
      <c r="H1624" s="18">
        <f>COUNTIFS('Rote Karten'!$A$2:$A$4,$A1624,'Rote Karten'!$D$2:$D$4,"&lt;&gt;"&amp;$B1624,'Rote Karten'!$B$2:$B$4,"&lt;"&amp;$F1624,'Rote Karten'!$C$2:$C$4,"&lt;="&amp;$G1624)-COUNTIFS('Rote Karten'!$A$2:$A$4,$A1624,'Rote Karten'!$D$2:$D$4,$B1624,'Rote Karten'!$B$2:$B$4,"&lt;"&amp;$F1624,'Rote Karten'!$C$2:$C$4,"&lt;="&amp;$G1624)</f>
        <v>0</v>
      </c>
      <c r="I1624" s="17" t="str">
        <f>IF(OR($L1624="Tor",$L1624="ET"),_xlfn.IFNA(IF(VLOOKUP($A1624,Spiele!$A$2:$C$16,3,FALSE)=$B1624,COUNTIFS($L$2:$L1624,"Tor",$B$2:$B1624,$B1624,$A$2:$A1624,$A1624)+COUNTIFS($L$2:$L1624,"ET",$B$2:$B1624,$B1624,$A$2:$A1624,$A1624)&amp;":"&amp;COUNTIFS($L$2:$L1624,"Tor",$B$2:$B1624,"&lt;&gt;"&amp;$B1624,$A$2:$A1624,$A1624)+COUNTIFS($L$2:$L1624,"ET",$B$2:$B1624,"&lt;&gt;"&amp;$B1624,$A$2:$A1624,$A1624),COUNTIFS($L$2:$L1624,"Tor",$B$2:$B1624,"&lt;&gt;"&amp;$B1624,$A$2:$A1624,$A1624)+COUNTIFS($L$2:$L1624,"ET",$B$2:$B1624,"&lt;&gt;"&amp;$B1624,$A$2:$A1624,$A1624)&amp;":"&amp;COUNTIFS($L$2:$L1624,"Tor",$B$2:$B1624,$B1624,$A$2:$A1624,$A1624)+COUNTIFS($L$2:$L1624,"ET",$B$2:$B1624,$B1624,$A$2:$A1624,$A1624)),""),"")</f>
        <v/>
      </c>
      <c r="J1624" s="18" t="str">
        <f>_xlfn.IFNA(IF(VLOOKUP($A1624,Spiele!$A$2:$D$16,3,FALSE)=$B1624,(COUNTIFS($L$1:$L1623,"Tor",$B$1:$B1623,$B1624,$A$1:$A1623,$A1624)+COUNTIFS($L$1:$L1623,"ET",$B$1:$B1623,$B1624,$A$1:$A1623,$A1624))-(COUNTIFS($L$1:$L1623,"Tor",$B$1:$B1623,"&lt;&gt;"&amp;$B1624,$A$1:$A1623,$A1624)+COUNTIFS($L$1:$L1623,"ET",$B$1:$B1623,"&lt;&gt;"&amp;$B1624,$A$1:$A1623,$A1624)),(COUNTIFS($L$1:$L1623,"Tor",$B$1:$B1623,$B1624,$A$1:$A1623,$A1624)+COUNTIFS($L$1:$L1623,"ET",$B$1:$B1623,$B1624,$A$1:$A1623,$A1624))-(COUNTIFS($L$1:$L1623,"Tor",$B$1:$B1623,"&lt;&gt;"&amp;$B1624,$A$1:$A1623,$A1624)+COUNTIFS($L$1:$L1623,"ET",$B$1:$B1623,"&lt;&gt;"&amp;$B1624,$A$1:$A1623,$A1624))),"")</f>
        <v/>
      </c>
      <c r="O1624" s="17"/>
      <c r="AC1624" s="14"/>
      <c r="AD1624" s="14"/>
      <c r="AE1624" s="18"/>
      <c r="AH1624" s="19">
        <f t="shared" si="102"/>
        <v>0</v>
      </c>
      <c r="AI1624" s="19">
        <f t="shared" si="103"/>
        <v>180</v>
      </c>
      <c r="AM1624" s="19">
        <f>IF(Abschlüsse[[#This Row],[Ergeb]]="ET","",SQRT(($AF1624-$AK1624)^2+($AG1624-$AL1624)^2))</f>
        <v>0</v>
      </c>
      <c r="AO1624" s="13"/>
      <c r="AP1624" s="13"/>
      <c r="AQ1624" s="19" t="str">
        <f t="shared" si="100"/>
        <v/>
      </c>
      <c r="AU1624" s="19" t="str">
        <f t="shared" si="101"/>
        <v/>
      </c>
    </row>
    <row r="1625" spans="3:47" ht="25.05" customHeight="1">
      <c r="C1625" s="17" t="str">
        <f>IF($A1625="","",IF(VLOOKUP($A1625,Spiele!$A$2:$D$16,3,FALSE)=$B1625,"H","G"))</f>
        <v/>
      </c>
      <c r="D1625" s="17" t="str">
        <f>IF($B1625="","",IF(VLOOKUP($A1625,Spiele!$A$2:$F$16,3,FALSE)=$B1625,VLOOKUP($A1625,Spiele!$A$2:$F$16,4,FALSE),VLOOKUP($A1625,Spiele!$A$2:$F$16,3,FALSE)))</f>
        <v/>
      </c>
      <c r="E1625" s="18">
        <f>IF(Abschlüsse[[#This Row],[Ergeb]]="ET",0,COUNTIFS($A$2:$A1625,$A1625,$B$2:$B1625,$B1625,$L$2:$L1625,"&lt;&gt;ET"))</f>
        <v>0</v>
      </c>
      <c r="F1625" s="11"/>
      <c r="G1625" s="12"/>
      <c r="H1625" s="18">
        <f>COUNTIFS('Rote Karten'!$A$2:$A$4,$A1625,'Rote Karten'!$D$2:$D$4,"&lt;&gt;"&amp;$B1625,'Rote Karten'!$B$2:$B$4,"&lt;"&amp;$F1625,'Rote Karten'!$C$2:$C$4,"&lt;="&amp;$G1625)-COUNTIFS('Rote Karten'!$A$2:$A$4,$A1625,'Rote Karten'!$D$2:$D$4,$B1625,'Rote Karten'!$B$2:$B$4,"&lt;"&amp;$F1625,'Rote Karten'!$C$2:$C$4,"&lt;="&amp;$G1625)</f>
        <v>0</v>
      </c>
      <c r="I1625" s="17" t="str">
        <f>IF(OR($L1625="Tor",$L1625="ET"),_xlfn.IFNA(IF(VLOOKUP($A1625,Spiele!$A$2:$C$16,3,FALSE)=$B1625,COUNTIFS($L$2:$L1625,"Tor",$B$2:$B1625,$B1625,$A$2:$A1625,$A1625)+COUNTIFS($L$2:$L1625,"ET",$B$2:$B1625,$B1625,$A$2:$A1625,$A1625)&amp;":"&amp;COUNTIFS($L$2:$L1625,"Tor",$B$2:$B1625,"&lt;&gt;"&amp;$B1625,$A$2:$A1625,$A1625)+COUNTIFS($L$2:$L1625,"ET",$B$2:$B1625,"&lt;&gt;"&amp;$B1625,$A$2:$A1625,$A1625),COUNTIFS($L$2:$L1625,"Tor",$B$2:$B1625,"&lt;&gt;"&amp;$B1625,$A$2:$A1625,$A1625)+COUNTIFS($L$2:$L1625,"ET",$B$2:$B1625,"&lt;&gt;"&amp;$B1625,$A$2:$A1625,$A1625)&amp;":"&amp;COUNTIFS($L$2:$L1625,"Tor",$B$2:$B1625,$B1625,$A$2:$A1625,$A1625)+COUNTIFS($L$2:$L1625,"ET",$B$2:$B1625,$B1625,$A$2:$A1625,$A1625)),""),"")</f>
        <v/>
      </c>
      <c r="J1625" s="18" t="str">
        <f>_xlfn.IFNA(IF(VLOOKUP($A1625,Spiele!$A$2:$D$16,3,FALSE)=$B1625,(COUNTIFS($L$1:$L1624,"Tor",$B$1:$B1624,$B1625,$A$1:$A1624,$A1625)+COUNTIFS($L$1:$L1624,"ET",$B$1:$B1624,$B1625,$A$1:$A1624,$A1625))-(COUNTIFS($L$1:$L1624,"Tor",$B$1:$B1624,"&lt;&gt;"&amp;$B1625,$A$1:$A1624,$A1625)+COUNTIFS($L$1:$L1624,"ET",$B$1:$B1624,"&lt;&gt;"&amp;$B1625,$A$1:$A1624,$A1625)),(COUNTIFS($L$1:$L1624,"Tor",$B$1:$B1624,$B1625,$A$1:$A1624,$A1625)+COUNTIFS($L$1:$L1624,"ET",$B$1:$B1624,$B1625,$A$1:$A1624,$A1625))-(COUNTIFS($L$1:$L1624,"Tor",$B$1:$B1624,"&lt;&gt;"&amp;$B1625,$A$1:$A1624,$A1625)+COUNTIFS($L$1:$L1624,"ET",$B$1:$B1624,"&lt;&gt;"&amp;$B1625,$A$1:$A1624,$A1625))),"")</f>
        <v/>
      </c>
      <c r="O1625" s="17"/>
      <c r="AC1625" s="14"/>
      <c r="AD1625" s="14"/>
      <c r="AE1625" s="18"/>
      <c r="AH1625" s="19">
        <f t="shared" si="102"/>
        <v>0</v>
      </c>
      <c r="AI1625" s="19">
        <f t="shared" si="103"/>
        <v>180</v>
      </c>
      <c r="AM1625" s="19">
        <f>IF(Abschlüsse[[#This Row],[Ergeb]]="ET","",SQRT(($AF1625-$AK1625)^2+($AG1625-$AL1625)^2))</f>
        <v>0</v>
      </c>
      <c r="AO1625" s="13"/>
      <c r="AP1625" s="13"/>
      <c r="AQ1625" s="19" t="str">
        <f t="shared" si="100"/>
        <v/>
      </c>
      <c r="AU1625" s="19" t="str">
        <f t="shared" si="101"/>
        <v/>
      </c>
    </row>
    <row r="1626" spans="3:47" ht="25.05" customHeight="1">
      <c r="C1626" s="17" t="str">
        <f>IF($A1626="","",IF(VLOOKUP($A1626,Spiele!$A$2:$D$16,3,FALSE)=$B1626,"H","G"))</f>
        <v/>
      </c>
      <c r="D1626" s="17" t="str">
        <f>IF($B1626="","",IF(VLOOKUP($A1626,Spiele!$A$2:$F$16,3,FALSE)=$B1626,VLOOKUP($A1626,Spiele!$A$2:$F$16,4,FALSE),VLOOKUP($A1626,Spiele!$A$2:$F$16,3,FALSE)))</f>
        <v/>
      </c>
      <c r="E1626" s="18">
        <f>IF(Abschlüsse[[#This Row],[Ergeb]]="ET",0,COUNTIFS($A$2:$A1626,$A1626,$B$2:$B1626,$B1626,$L$2:$L1626,"&lt;&gt;ET"))</f>
        <v>0</v>
      </c>
      <c r="F1626" s="11"/>
      <c r="G1626" s="12"/>
      <c r="H1626" s="18">
        <f>COUNTIFS('Rote Karten'!$A$2:$A$4,$A1626,'Rote Karten'!$D$2:$D$4,"&lt;&gt;"&amp;$B1626,'Rote Karten'!$B$2:$B$4,"&lt;"&amp;$F1626,'Rote Karten'!$C$2:$C$4,"&lt;="&amp;$G1626)-COUNTIFS('Rote Karten'!$A$2:$A$4,$A1626,'Rote Karten'!$D$2:$D$4,$B1626,'Rote Karten'!$B$2:$B$4,"&lt;"&amp;$F1626,'Rote Karten'!$C$2:$C$4,"&lt;="&amp;$G1626)</f>
        <v>0</v>
      </c>
      <c r="I1626" s="17" t="str">
        <f>IF(OR($L1626="Tor",$L1626="ET"),_xlfn.IFNA(IF(VLOOKUP($A1626,Spiele!$A$2:$C$16,3,FALSE)=$B1626,COUNTIFS($L$2:$L1626,"Tor",$B$2:$B1626,$B1626,$A$2:$A1626,$A1626)+COUNTIFS($L$2:$L1626,"ET",$B$2:$B1626,$B1626,$A$2:$A1626,$A1626)&amp;":"&amp;COUNTIFS($L$2:$L1626,"Tor",$B$2:$B1626,"&lt;&gt;"&amp;$B1626,$A$2:$A1626,$A1626)+COUNTIFS($L$2:$L1626,"ET",$B$2:$B1626,"&lt;&gt;"&amp;$B1626,$A$2:$A1626,$A1626),COUNTIFS($L$2:$L1626,"Tor",$B$2:$B1626,"&lt;&gt;"&amp;$B1626,$A$2:$A1626,$A1626)+COUNTIFS($L$2:$L1626,"ET",$B$2:$B1626,"&lt;&gt;"&amp;$B1626,$A$2:$A1626,$A1626)&amp;":"&amp;COUNTIFS($L$2:$L1626,"Tor",$B$2:$B1626,$B1626,$A$2:$A1626,$A1626)+COUNTIFS($L$2:$L1626,"ET",$B$2:$B1626,$B1626,$A$2:$A1626,$A1626)),""),"")</f>
        <v/>
      </c>
      <c r="J1626" s="18" t="str">
        <f>_xlfn.IFNA(IF(VLOOKUP($A1626,Spiele!$A$2:$D$16,3,FALSE)=$B1626,(COUNTIFS($L$1:$L1625,"Tor",$B$1:$B1625,$B1626,$A$1:$A1625,$A1626)+COUNTIFS($L$1:$L1625,"ET",$B$1:$B1625,$B1626,$A$1:$A1625,$A1626))-(COUNTIFS($L$1:$L1625,"Tor",$B$1:$B1625,"&lt;&gt;"&amp;$B1626,$A$1:$A1625,$A1626)+COUNTIFS($L$1:$L1625,"ET",$B$1:$B1625,"&lt;&gt;"&amp;$B1626,$A$1:$A1625,$A1626)),(COUNTIFS($L$1:$L1625,"Tor",$B$1:$B1625,$B1626,$A$1:$A1625,$A1626)+COUNTIFS($L$1:$L1625,"ET",$B$1:$B1625,$B1626,$A$1:$A1625,$A1626))-(COUNTIFS($L$1:$L1625,"Tor",$B$1:$B1625,"&lt;&gt;"&amp;$B1626,$A$1:$A1625,$A1626)+COUNTIFS($L$1:$L1625,"ET",$B$1:$B1625,"&lt;&gt;"&amp;$B1626,$A$1:$A1625,$A1626))),"")</f>
        <v/>
      </c>
      <c r="O1626" s="17"/>
      <c r="AC1626" s="14"/>
      <c r="AD1626" s="14"/>
      <c r="AE1626" s="18"/>
      <c r="AH1626" s="19">
        <f t="shared" si="102"/>
        <v>0</v>
      </c>
      <c r="AI1626" s="19">
        <f t="shared" si="103"/>
        <v>180</v>
      </c>
      <c r="AM1626" s="19">
        <f>IF(Abschlüsse[[#This Row],[Ergeb]]="ET","",SQRT(($AF1626-$AK1626)^2+($AG1626-$AL1626)^2))</f>
        <v>0</v>
      </c>
      <c r="AO1626" s="13"/>
      <c r="AP1626" s="13"/>
      <c r="AQ1626" s="19" t="str">
        <f t="shared" si="100"/>
        <v/>
      </c>
      <c r="AU1626" s="19" t="str">
        <f t="shared" si="101"/>
        <v/>
      </c>
    </row>
    <row r="1627" spans="3:47" ht="25.05" customHeight="1">
      <c r="C1627" s="17" t="str">
        <f>IF($A1627="","",IF(VLOOKUP($A1627,Spiele!$A$2:$D$16,3,FALSE)=$B1627,"H","G"))</f>
        <v/>
      </c>
      <c r="D1627" s="17" t="str">
        <f>IF($B1627="","",IF(VLOOKUP($A1627,Spiele!$A$2:$F$16,3,FALSE)=$B1627,VLOOKUP($A1627,Spiele!$A$2:$F$16,4,FALSE),VLOOKUP($A1627,Spiele!$A$2:$F$16,3,FALSE)))</f>
        <v/>
      </c>
      <c r="E1627" s="18">
        <f>IF(Abschlüsse[[#This Row],[Ergeb]]="ET",0,COUNTIFS($A$2:$A1627,$A1627,$B$2:$B1627,$B1627,$L$2:$L1627,"&lt;&gt;ET"))</f>
        <v>0</v>
      </c>
      <c r="F1627" s="11"/>
      <c r="G1627" s="12"/>
      <c r="H1627" s="18">
        <f>COUNTIFS('Rote Karten'!$A$2:$A$4,$A1627,'Rote Karten'!$D$2:$D$4,"&lt;&gt;"&amp;$B1627,'Rote Karten'!$B$2:$B$4,"&lt;"&amp;$F1627,'Rote Karten'!$C$2:$C$4,"&lt;="&amp;$G1627)-COUNTIFS('Rote Karten'!$A$2:$A$4,$A1627,'Rote Karten'!$D$2:$D$4,$B1627,'Rote Karten'!$B$2:$B$4,"&lt;"&amp;$F1627,'Rote Karten'!$C$2:$C$4,"&lt;="&amp;$G1627)</f>
        <v>0</v>
      </c>
      <c r="I1627" s="17" t="str">
        <f>IF(OR($L1627="Tor",$L1627="ET"),_xlfn.IFNA(IF(VLOOKUP($A1627,Spiele!$A$2:$C$16,3,FALSE)=$B1627,COUNTIFS($L$2:$L1627,"Tor",$B$2:$B1627,$B1627,$A$2:$A1627,$A1627)+COUNTIFS($L$2:$L1627,"ET",$B$2:$B1627,$B1627,$A$2:$A1627,$A1627)&amp;":"&amp;COUNTIFS($L$2:$L1627,"Tor",$B$2:$B1627,"&lt;&gt;"&amp;$B1627,$A$2:$A1627,$A1627)+COUNTIFS($L$2:$L1627,"ET",$B$2:$B1627,"&lt;&gt;"&amp;$B1627,$A$2:$A1627,$A1627),COUNTIFS($L$2:$L1627,"Tor",$B$2:$B1627,"&lt;&gt;"&amp;$B1627,$A$2:$A1627,$A1627)+COUNTIFS($L$2:$L1627,"ET",$B$2:$B1627,"&lt;&gt;"&amp;$B1627,$A$2:$A1627,$A1627)&amp;":"&amp;COUNTIFS($L$2:$L1627,"Tor",$B$2:$B1627,$B1627,$A$2:$A1627,$A1627)+COUNTIFS($L$2:$L1627,"ET",$B$2:$B1627,$B1627,$A$2:$A1627,$A1627)),""),"")</f>
        <v/>
      </c>
      <c r="J1627" s="18" t="str">
        <f>_xlfn.IFNA(IF(VLOOKUP($A1627,Spiele!$A$2:$D$16,3,FALSE)=$B1627,(COUNTIFS($L$1:$L1626,"Tor",$B$1:$B1626,$B1627,$A$1:$A1626,$A1627)+COUNTIFS($L$1:$L1626,"ET",$B$1:$B1626,$B1627,$A$1:$A1626,$A1627))-(COUNTIFS($L$1:$L1626,"Tor",$B$1:$B1626,"&lt;&gt;"&amp;$B1627,$A$1:$A1626,$A1627)+COUNTIFS($L$1:$L1626,"ET",$B$1:$B1626,"&lt;&gt;"&amp;$B1627,$A$1:$A1626,$A1627)),(COUNTIFS($L$1:$L1626,"Tor",$B$1:$B1626,$B1627,$A$1:$A1626,$A1627)+COUNTIFS($L$1:$L1626,"ET",$B$1:$B1626,$B1627,$A$1:$A1626,$A1627))-(COUNTIFS($L$1:$L1626,"Tor",$B$1:$B1626,"&lt;&gt;"&amp;$B1627,$A$1:$A1626,$A1627)+COUNTIFS($L$1:$L1626,"ET",$B$1:$B1626,"&lt;&gt;"&amp;$B1627,$A$1:$A1626,$A1627))),"")</f>
        <v/>
      </c>
      <c r="O1627" s="17"/>
      <c r="AC1627" s="14"/>
      <c r="AD1627" s="14"/>
      <c r="AE1627" s="18"/>
      <c r="AH1627" s="19">
        <f t="shared" si="102"/>
        <v>0</v>
      </c>
      <c r="AI1627" s="19">
        <f t="shared" si="103"/>
        <v>180</v>
      </c>
      <c r="AM1627" s="19">
        <f>IF(Abschlüsse[[#This Row],[Ergeb]]="ET","",SQRT(($AF1627-$AK1627)^2+($AG1627-$AL1627)^2))</f>
        <v>0</v>
      </c>
      <c r="AO1627" s="13"/>
      <c r="AP1627" s="13"/>
      <c r="AQ1627" s="19" t="str">
        <f t="shared" si="100"/>
        <v/>
      </c>
      <c r="AU1627" s="19" t="str">
        <f t="shared" si="101"/>
        <v/>
      </c>
    </row>
    <row r="1628" spans="3:47" ht="25.05" customHeight="1">
      <c r="C1628" s="17" t="str">
        <f>IF($A1628="","",IF(VLOOKUP($A1628,Spiele!$A$2:$D$16,3,FALSE)=$B1628,"H","G"))</f>
        <v/>
      </c>
      <c r="D1628" s="17" t="str">
        <f>IF($B1628="","",IF(VLOOKUP($A1628,Spiele!$A$2:$F$16,3,FALSE)=$B1628,VLOOKUP($A1628,Spiele!$A$2:$F$16,4,FALSE),VLOOKUP($A1628,Spiele!$A$2:$F$16,3,FALSE)))</f>
        <v/>
      </c>
      <c r="E1628" s="18">
        <f>IF(Abschlüsse[[#This Row],[Ergeb]]="ET",0,COUNTIFS($A$2:$A1628,$A1628,$B$2:$B1628,$B1628,$L$2:$L1628,"&lt;&gt;ET"))</f>
        <v>0</v>
      </c>
      <c r="F1628" s="11"/>
      <c r="G1628" s="12"/>
      <c r="H1628" s="18">
        <f>COUNTIFS('Rote Karten'!$A$2:$A$4,$A1628,'Rote Karten'!$D$2:$D$4,"&lt;&gt;"&amp;$B1628,'Rote Karten'!$B$2:$B$4,"&lt;"&amp;$F1628,'Rote Karten'!$C$2:$C$4,"&lt;="&amp;$G1628)-COUNTIFS('Rote Karten'!$A$2:$A$4,$A1628,'Rote Karten'!$D$2:$D$4,$B1628,'Rote Karten'!$B$2:$B$4,"&lt;"&amp;$F1628,'Rote Karten'!$C$2:$C$4,"&lt;="&amp;$G1628)</f>
        <v>0</v>
      </c>
      <c r="I1628" s="17" t="str">
        <f>IF(OR($L1628="Tor",$L1628="ET"),_xlfn.IFNA(IF(VLOOKUP($A1628,Spiele!$A$2:$C$16,3,FALSE)=$B1628,COUNTIFS($L$2:$L1628,"Tor",$B$2:$B1628,$B1628,$A$2:$A1628,$A1628)+COUNTIFS($L$2:$L1628,"ET",$B$2:$B1628,$B1628,$A$2:$A1628,$A1628)&amp;":"&amp;COUNTIFS($L$2:$L1628,"Tor",$B$2:$B1628,"&lt;&gt;"&amp;$B1628,$A$2:$A1628,$A1628)+COUNTIFS($L$2:$L1628,"ET",$B$2:$B1628,"&lt;&gt;"&amp;$B1628,$A$2:$A1628,$A1628),COUNTIFS($L$2:$L1628,"Tor",$B$2:$B1628,"&lt;&gt;"&amp;$B1628,$A$2:$A1628,$A1628)+COUNTIFS($L$2:$L1628,"ET",$B$2:$B1628,"&lt;&gt;"&amp;$B1628,$A$2:$A1628,$A1628)&amp;":"&amp;COUNTIFS($L$2:$L1628,"Tor",$B$2:$B1628,$B1628,$A$2:$A1628,$A1628)+COUNTIFS($L$2:$L1628,"ET",$B$2:$B1628,$B1628,$A$2:$A1628,$A1628)),""),"")</f>
        <v/>
      </c>
      <c r="J1628" s="18" t="str">
        <f>_xlfn.IFNA(IF(VLOOKUP($A1628,Spiele!$A$2:$D$16,3,FALSE)=$B1628,(COUNTIFS($L$1:$L1627,"Tor",$B$1:$B1627,$B1628,$A$1:$A1627,$A1628)+COUNTIFS($L$1:$L1627,"ET",$B$1:$B1627,$B1628,$A$1:$A1627,$A1628))-(COUNTIFS($L$1:$L1627,"Tor",$B$1:$B1627,"&lt;&gt;"&amp;$B1628,$A$1:$A1627,$A1628)+COUNTIFS($L$1:$L1627,"ET",$B$1:$B1627,"&lt;&gt;"&amp;$B1628,$A$1:$A1627,$A1628)),(COUNTIFS($L$1:$L1627,"Tor",$B$1:$B1627,$B1628,$A$1:$A1627,$A1628)+COUNTIFS($L$1:$L1627,"ET",$B$1:$B1627,$B1628,$A$1:$A1627,$A1628))-(COUNTIFS($L$1:$L1627,"Tor",$B$1:$B1627,"&lt;&gt;"&amp;$B1628,$A$1:$A1627,$A1628)+COUNTIFS($L$1:$L1627,"ET",$B$1:$B1627,"&lt;&gt;"&amp;$B1628,$A$1:$A1627,$A1628))),"")</f>
        <v/>
      </c>
      <c r="O1628" s="17"/>
      <c r="AC1628" s="14"/>
      <c r="AD1628" s="14"/>
      <c r="AE1628" s="18"/>
      <c r="AH1628" s="19">
        <f t="shared" si="102"/>
        <v>0</v>
      </c>
      <c r="AI1628" s="19">
        <f t="shared" si="103"/>
        <v>180</v>
      </c>
      <c r="AM1628" s="19">
        <f>IF(Abschlüsse[[#This Row],[Ergeb]]="ET","",SQRT(($AF1628-$AK1628)^2+($AG1628-$AL1628)^2))</f>
        <v>0</v>
      </c>
      <c r="AO1628" s="13"/>
      <c r="AP1628" s="13"/>
      <c r="AQ1628" s="19" t="str">
        <f t="shared" ref="AQ1628:AQ1691" si="104">IF(AN1628=0,"",SQRT(($AF1628-$AO1628)^2+($AG1628-$AP1628)^2))</f>
        <v/>
      </c>
      <c r="AU1628" s="19" t="str">
        <f t="shared" ref="AU1628:AU1691" si="105">IF(AR1628=0,"",SQRT(($AF1628-$AS1628)^2+($AG1628-$AT1628)^2))</f>
        <v/>
      </c>
    </row>
    <row r="1629" spans="3:47" ht="25.05" customHeight="1">
      <c r="C1629" s="17" t="str">
        <f>IF($A1629="","",IF(VLOOKUP($A1629,Spiele!$A$2:$D$16,3,FALSE)=$B1629,"H","G"))</f>
        <v/>
      </c>
      <c r="D1629" s="17" t="str">
        <f>IF($B1629="","",IF(VLOOKUP($A1629,Spiele!$A$2:$F$16,3,FALSE)=$B1629,VLOOKUP($A1629,Spiele!$A$2:$F$16,4,FALSE),VLOOKUP($A1629,Spiele!$A$2:$F$16,3,FALSE)))</f>
        <v/>
      </c>
      <c r="E1629" s="18">
        <f>IF(Abschlüsse[[#This Row],[Ergeb]]="ET",0,COUNTIFS($A$2:$A1629,$A1629,$B$2:$B1629,$B1629,$L$2:$L1629,"&lt;&gt;ET"))</f>
        <v>0</v>
      </c>
      <c r="F1629" s="11"/>
      <c r="G1629" s="12"/>
      <c r="H1629" s="18">
        <f>COUNTIFS('Rote Karten'!$A$2:$A$4,$A1629,'Rote Karten'!$D$2:$D$4,"&lt;&gt;"&amp;$B1629,'Rote Karten'!$B$2:$B$4,"&lt;"&amp;$F1629,'Rote Karten'!$C$2:$C$4,"&lt;="&amp;$G1629)-COUNTIFS('Rote Karten'!$A$2:$A$4,$A1629,'Rote Karten'!$D$2:$D$4,$B1629,'Rote Karten'!$B$2:$B$4,"&lt;"&amp;$F1629,'Rote Karten'!$C$2:$C$4,"&lt;="&amp;$G1629)</f>
        <v>0</v>
      </c>
      <c r="I1629" s="17" t="str">
        <f>IF(OR($L1629="Tor",$L1629="ET"),_xlfn.IFNA(IF(VLOOKUP($A1629,Spiele!$A$2:$C$16,3,FALSE)=$B1629,COUNTIFS($L$2:$L1629,"Tor",$B$2:$B1629,$B1629,$A$2:$A1629,$A1629)+COUNTIFS($L$2:$L1629,"ET",$B$2:$B1629,$B1629,$A$2:$A1629,$A1629)&amp;":"&amp;COUNTIFS($L$2:$L1629,"Tor",$B$2:$B1629,"&lt;&gt;"&amp;$B1629,$A$2:$A1629,$A1629)+COUNTIFS($L$2:$L1629,"ET",$B$2:$B1629,"&lt;&gt;"&amp;$B1629,$A$2:$A1629,$A1629),COUNTIFS($L$2:$L1629,"Tor",$B$2:$B1629,"&lt;&gt;"&amp;$B1629,$A$2:$A1629,$A1629)+COUNTIFS($L$2:$L1629,"ET",$B$2:$B1629,"&lt;&gt;"&amp;$B1629,$A$2:$A1629,$A1629)&amp;":"&amp;COUNTIFS($L$2:$L1629,"Tor",$B$2:$B1629,$B1629,$A$2:$A1629,$A1629)+COUNTIFS($L$2:$L1629,"ET",$B$2:$B1629,$B1629,$A$2:$A1629,$A1629)),""),"")</f>
        <v/>
      </c>
      <c r="J1629" s="18" t="str">
        <f>_xlfn.IFNA(IF(VLOOKUP($A1629,Spiele!$A$2:$D$16,3,FALSE)=$B1629,(COUNTIFS($L$1:$L1628,"Tor",$B$1:$B1628,$B1629,$A$1:$A1628,$A1629)+COUNTIFS($L$1:$L1628,"ET",$B$1:$B1628,$B1629,$A$1:$A1628,$A1629))-(COUNTIFS($L$1:$L1628,"Tor",$B$1:$B1628,"&lt;&gt;"&amp;$B1629,$A$1:$A1628,$A1629)+COUNTIFS($L$1:$L1628,"ET",$B$1:$B1628,"&lt;&gt;"&amp;$B1629,$A$1:$A1628,$A1629)),(COUNTIFS($L$1:$L1628,"Tor",$B$1:$B1628,$B1629,$A$1:$A1628,$A1629)+COUNTIFS($L$1:$L1628,"ET",$B$1:$B1628,$B1629,$A$1:$A1628,$A1629))-(COUNTIFS($L$1:$L1628,"Tor",$B$1:$B1628,"&lt;&gt;"&amp;$B1629,$A$1:$A1628,$A1629)+COUNTIFS($L$1:$L1628,"ET",$B$1:$B1628,"&lt;&gt;"&amp;$B1629,$A$1:$A1628,$A1629))),"")</f>
        <v/>
      </c>
      <c r="O1629" s="17"/>
      <c r="AC1629" s="14"/>
      <c r="AD1629" s="14"/>
      <c r="AE1629" s="18"/>
      <c r="AH1629" s="19">
        <f t="shared" si="102"/>
        <v>0</v>
      </c>
      <c r="AI1629" s="19">
        <f t="shared" si="103"/>
        <v>180</v>
      </c>
      <c r="AM1629" s="19">
        <f>IF(Abschlüsse[[#This Row],[Ergeb]]="ET","",SQRT(($AF1629-$AK1629)^2+($AG1629-$AL1629)^2))</f>
        <v>0</v>
      </c>
      <c r="AO1629" s="13"/>
      <c r="AP1629" s="13"/>
      <c r="AQ1629" s="19" t="str">
        <f t="shared" si="104"/>
        <v/>
      </c>
      <c r="AU1629" s="19" t="str">
        <f t="shared" si="105"/>
        <v/>
      </c>
    </row>
    <row r="1630" spans="3:47" ht="25.05" customHeight="1">
      <c r="C1630" s="17" t="str">
        <f>IF($A1630="","",IF(VLOOKUP($A1630,Spiele!$A$2:$D$16,3,FALSE)=$B1630,"H","G"))</f>
        <v/>
      </c>
      <c r="D1630" s="17" t="str">
        <f>IF($B1630="","",IF(VLOOKUP($A1630,Spiele!$A$2:$F$16,3,FALSE)=$B1630,VLOOKUP($A1630,Spiele!$A$2:$F$16,4,FALSE),VLOOKUP($A1630,Spiele!$A$2:$F$16,3,FALSE)))</f>
        <v/>
      </c>
      <c r="E1630" s="18">
        <f>IF(Abschlüsse[[#This Row],[Ergeb]]="ET",0,COUNTIFS($A$2:$A1630,$A1630,$B$2:$B1630,$B1630,$L$2:$L1630,"&lt;&gt;ET"))</f>
        <v>0</v>
      </c>
      <c r="F1630" s="11"/>
      <c r="G1630" s="12"/>
      <c r="H1630" s="18">
        <f>COUNTIFS('Rote Karten'!$A$2:$A$4,$A1630,'Rote Karten'!$D$2:$D$4,"&lt;&gt;"&amp;$B1630,'Rote Karten'!$B$2:$B$4,"&lt;"&amp;$F1630,'Rote Karten'!$C$2:$C$4,"&lt;="&amp;$G1630)-COUNTIFS('Rote Karten'!$A$2:$A$4,$A1630,'Rote Karten'!$D$2:$D$4,$B1630,'Rote Karten'!$B$2:$B$4,"&lt;"&amp;$F1630,'Rote Karten'!$C$2:$C$4,"&lt;="&amp;$G1630)</f>
        <v>0</v>
      </c>
      <c r="I1630" s="17" t="str">
        <f>IF(OR($L1630="Tor",$L1630="ET"),_xlfn.IFNA(IF(VLOOKUP($A1630,Spiele!$A$2:$C$16,3,FALSE)=$B1630,COUNTIFS($L$2:$L1630,"Tor",$B$2:$B1630,$B1630,$A$2:$A1630,$A1630)+COUNTIFS($L$2:$L1630,"ET",$B$2:$B1630,$B1630,$A$2:$A1630,$A1630)&amp;":"&amp;COUNTIFS($L$2:$L1630,"Tor",$B$2:$B1630,"&lt;&gt;"&amp;$B1630,$A$2:$A1630,$A1630)+COUNTIFS($L$2:$L1630,"ET",$B$2:$B1630,"&lt;&gt;"&amp;$B1630,$A$2:$A1630,$A1630),COUNTIFS($L$2:$L1630,"Tor",$B$2:$B1630,"&lt;&gt;"&amp;$B1630,$A$2:$A1630,$A1630)+COUNTIFS($L$2:$L1630,"ET",$B$2:$B1630,"&lt;&gt;"&amp;$B1630,$A$2:$A1630,$A1630)&amp;":"&amp;COUNTIFS($L$2:$L1630,"Tor",$B$2:$B1630,$B1630,$A$2:$A1630,$A1630)+COUNTIFS($L$2:$L1630,"ET",$B$2:$B1630,$B1630,$A$2:$A1630,$A1630)),""),"")</f>
        <v/>
      </c>
      <c r="J1630" s="18" t="str">
        <f>_xlfn.IFNA(IF(VLOOKUP($A1630,Spiele!$A$2:$D$16,3,FALSE)=$B1630,(COUNTIFS($L$1:$L1629,"Tor",$B$1:$B1629,$B1630,$A$1:$A1629,$A1630)+COUNTIFS($L$1:$L1629,"ET",$B$1:$B1629,$B1630,$A$1:$A1629,$A1630))-(COUNTIFS($L$1:$L1629,"Tor",$B$1:$B1629,"&lt;&gt;"&amp;$B1630,$A$1:$A1629,$A1630)+COUNTIFS($L$1:$L1629,"ET",$B$1:$B1629,"&lt;&gt;"&amp;$B1630,$A$1:$A1629,$A1630)),(COUNTIFS($L$1:$L1629,"Tor",$B$1:$B1629,$B1630,$A$1:$A1629,$A1630)+COUNTIFS($L$1:$L1629,"ET",$B$1:$B1629,$B1630,$A$1:$A1629,$A1630))-(COUNTIFS($L$1:$L1629,"Tor",$B$1:$B1629,"&lt;&gt;"&amp;$B1630,$A$1:$A1629,$A1630)+COUNTIFS($L$1:$L1629,"ET",$B$1:$B1629,"&lt;&gt;"&amp;$B1630,$A$1:$A1629,$A1630))),"")</f>
        <v/>
      </c>
      <c r="O1630" s="17"/>
      <c r="AC1630" s="14"/>
      <c r="AD1630" s="14"/>
      <c r="AE1630" s="18"/>
      <c r="AH1630" s="19">
        <f t="shared" si="102"/>
        <v>0</v>
      </c>
      <c r="AI1630" s="19">
        <f t="shared" si="103"/>
        <v>180</v>
      </c>
      <c r="AM1630" s="19">
        <f>IF(Abschlüsse[[#This Row],[Ergeb]]="ET","",SQRT(($AF1630-$AK1630)^2+($AG1630-$AL1630)^2))</f>
        <v>0</v>
      </c>
      <c r="AO1630" s="13"/>
      <c r="AP1630" s="13"/>
      <c r="AQ1630" s="19" t="str">
        <f t="shared" si="104"/>
        <v/>
      </c>
      <c r="AU1630" s="19" t="str">
        <f t="shared" si="105"/>
        <v/>
      </c>
    </row>
    <row r="1631" spans="3:47" ht="25.05" customHeight="1">
      <c r="C1631" s="17" t="str">
        <f>IF($A1631="","",IF(VLOOKUP($A1631,Spiele!$A$2:$D$16,3,FALSE)=$B1631,"H","G"))</f>
        <v/>
      </c>
      <c r="D1631" s="17" t="str">
        <f>IF($B1631="","",IF(VLOOKUP($A1631,Spiele!$A$2:$F$16,3,FALSE)=$B1631,VLOOKUP($A1631,Spiele!$A$2:$F$16,4,FALSE),VLOOKUP($A1631,Spiele!$A$2:$F$16,3,FALSE)))</f>
        <v/>
      </c>
      <c r="E1631" s="18">
        <f>IF(Abschlüsse[[#This Row],[Ergeb]]="ET",0,COUNTIFS($A$2:$A1631,$A1631,$B$2:$B1631,$B1631,$L$2:$L1631,"&lt;&gt;ET"))</f>
        <v>0</v>
      </c>
      <c r="F1631" s="11"/>
      <c r="G1631" s="12"/>
      <c r="H1631" s="18">
        <f>COUNTIFS('Rote Karten'!$A$2:$A$4,$A1631,'Rote Karten'!$D$2:$D$4,"&lt;&gt;"&amp;$B1631,'Rote Karten'!$B$2:$B$4,"&lt;"&amp;$F1631,'Rote Karten'!$C$2:$C$4,"&lt;="&amp;$G1631)-COUNTIFS('Rote Karten'!$A$2:$A$4,$A1631,'Rote Karten'!$D$2:$D$4,$B1631,'Rote Karten'!$B$2:$B$4,"&lt;"&amp;$F1631,'Rote Karten'!$C$2:$C$4,"&lt;="&amp;$G1631)</f>
        <v>0</v>
      </c>
      <c r="I1631" s="17" t="str">
        <f>IF(OR($L1631="Tor",$L1631="ET"),_xlfn.IFNA(IF(VLOOKUP($A1631,Spiele!$A$2:$C$16,3,FALSE)=$B1631,COUNTIFS($L$2:$L1631,"Tor",$B$2:$B1631,$B1631,$A$2:$A1631,$A1631)+COUNTIFS($L$2:$L1631,"ET",$B$2:$B1631,$B1631,$A$2:$A1631,$A1631)&amp;":"&amp;COUNTIFS($L$2:$L1631,"Tor",$B$2:$B1631,"&lt;&gt;"&amp;$B1631,$A$2:$A1631,$A1631)+COUNTIFS($L$2:$L1631,"ET",$B$2:$B1631,"&lt;&gt;"&amp;$B1631,$A$2:$A1631,$A1631),COUNTIFS($L$2:$L1631,"Tor",$B$2:$B1631,"&lt;&gt;"&amp;$B1631,$A$2:$A1631,$A1631)+COUNTIFS($L$2:$L1631,"ET",$B$2:$B1631,"&lt;&gt;"&amp;$B1631,$A$2:$A1631,$A1631)&amp;":"&amp;COUNTIFS($L$2:$L1631,"Tor",$B$2:$B1631,$B1631,$A$2:$A1631,$A1631)+COUNTIFS($L$2:$L1631,"ET",$B$2:$B1631,$B1631,$A$2:$A1631,$A1631)),""),"")</f>
        <v/>
      </c>
      <c r="J1631" s="18" t="str">
        <f>_xlfn.IFNA(IF(VLOOKUP($A1631,Spiele!$A$2:$D$16,3,FALSE)=$B1631,(COUNTIFS($L$1:$L1630,"Tor",$B$1:$B1630,$B1631,$A$1:$A1630,$A1631)+COUNTIFS($L$1:$L1630,"ET",$B$1:$B1630,$B1631,$A$1:$A1630,$A1631))-(COUNTIFS($L$1:$L1630,"Tor",$B$1:$B1630,"&lt;&gt;"&amp;$B1631,$A$1:$A1630,$A1631)+COUNTIFS($L$1:$L1630,"ET",$B$1:$B1630,"&lt;&gt;"&amp;$B1631,$A$1:$A1630,$A1631)),(COUNTIFS($L$1:$L1630,"Tor",$B$1:$B1630,$B1631,$A$1:$A1630,$A1631)+COUNTIFS($L$1:$L1630,"ET",$B$1:$B1630,$B1631,$A$1:$A1630,$A1631))-(COUNTIFS($L$1:$L1630,"Tor",$B$1:$B1630,"&lt;&gt;"&amp;$B1631,$A$1:$A1630,$A1631)+COUNTIFS($L$1:$L1630,"ET",$B$1:$B1630,"&lt;&gt;"&amp;$B1631,$A$1:$A1630,$A1631))),"")</f>
        <v/>
      </c>
      <c r="O1631" s="17"/>
      <c r="AC1631" s="14"/>
      <c r="AD1631" s="14"/>
      <c r="AE1631" s="18"/>
      <c r="AH1631" s="19">
        <f t="shared" si="102"/>
        <v>0</v>
      </c>
      <c r="AI1631" s="19">
        <f t="shared" si="103"/>
        <v>180</v>
      </c>
      <c r="AM1631" s="19">
        <f>IF(Abschlüsse[[#This Row],[Ergeb]]="ET","",SQRT(($AF1631-$AK1631)^2+($AG1631-$AL1631)^2))</f>
        <v>0</v>
      </c>
      <c r="AO1631" s="13"/>
      <c r="AP1631" s="13"/>
      <c r="AQ1631" s="19" t="str">
        <f t="shared" si="104"/>
        <v/>
      </c>
      <c r="AU1631" s="19" t="str">
        <f t="shared" si="105"/>
        <v/>
      </c>
    </row>
    <row r="1632" spans="3:47" ht="25.05" customHeight="1">
      <c r="C1632" s="17" t="str">
        <f>IF($A1632="","",IF(VLOOKUP($A1632,Spiele!$A$2:$D$16,3,FALSE)=$B1632,"H","G"))</f>
        <v/>
      </c>
      <c r="D1632" s="17" t="str">
        <f>IF($B1632="","",IF(VLOOKUP($A1632,Spiele!$A$2:$F$16,3,FALSE)=$B1632,VLOOKUP($A1632,Spiele!$A$2:$F$16,4,FALSE),VLOOKUP($A1632,Spiele!$A$2:$F$16,3,FALSE)))</f>
        <v/>
      </c>
      <c r="E1632" s="18">
        <f>IF(Abschlüsse[[#This Row],[Ergeb]]="ET",0,COUNTIFS($A$2:$A1632,$A1632,$B$2:$B1632,$B1632,$L$2:$L1632,"&lt;&gt;ET"))</f>
        <v>0</v>
      </c>
      <c r="F1632" s="11"/>
      <c r="G1632" s="12"/>
      <c r="H1632" s="18">
        <f>COUNTIFS('Rote Karten'!$A$2:$A$4,$A1632,'Rote Karten'!$D$2:$D$4,"&lt;&gt;"&amp;$B1632,'Rote Karten'!$B$2:$B$4,"&lt;"&amp;$F1632,'Rote Karten'!$C$2:$C$4,"&lt;="&amp;$G1632)-COUNTIFS('Rote Karten'!$A$2:$A$4,$A1632,'Rote Karten'!$D$2:$D$4,$B1632,'Rote Karten'!$B$2:$B$4,"&lt;"&amp;$F1632,'Rote Karten'!$C$2:$C$4,"&lt;="&amp;$G1632)</f>
        <v>0</v>
      </c>
      <c r="I1632" s="17" t="str">
        <f>IF(OR($L1632="Tor",$L1632="ET"),_xlfn.IFNA(IF(VLOOKUP($A1632,Spiele!$A$2:$C$16,3,FALSE)=$B1632,COUNTIFS($L$2:$L1632,"Tor",$B$2:$B1632,$B1632,$A$2:$A1632,$A1632)+COUNTIFS($L$2:$L1632,"ET",$B$2:$B1632,$B1632,$A$2:$A1632,$A1632)&amp;":"&amp;COUNTIFS($L$2:$L1632,"Tor",$B$2:$B1632,"&lt;&gt;"&amp;$B1632,$A$2:$A1632,$A1632)+COUNTIFS($L$2:$L1632,"ET",$B$2:$B1632,"&lt;&gt;"&amp;$B1632,$A$2:$A1632,$A1632),COUNTIFS($L$2:$L1632,"Tor",$B$2:$B1632,"&lt;&gt;"&amp;$B1632,$A$2:$A1632,$A1632)+COUNTIFS($L$2:$L1632,"ET",$B$2:$B1632,"&lt;&gt;"&amp;$B1632,$A$2:$A1632,$A1632)&amp;":"&amp;COUNTIFS($L$2:$L1632,"Tor",$B$2:$B1632,$B1632,$A$2:$A1632,$A1632)+COUNTIFS($L$2:$L1632,"ET",$B$2:$B1632,$B1632,$A$2:$A1632,$A1632)),""),"")</f>
        <v/>
      </c>
      <c r="J1632" s="18" t="str">
        <f>_xlfn.IFNA(IF(VLOOKUP($A1632,Spiele!$A$2:$D$16,3,FALSE)=$B1632,(COUNTIFS($L$1:$L1631,"Tor",$B$1:$B1631,$B1632,$A$1:$A1631,$A1632)+COUNTIFS($L$1:$L1631,"ET",$B$1:$B1631,$B1632,$A$1:$A1631,$A1632))-(COUNTIFS($L$1:$L1631,"Tor",$B$1:$B1631,"&lt;&gt;"&amp;$B1632,$A$1:$A1631,$A1632)+COUNTIFS($L$1:$L1631,"ET",$B$1:$B1631,"&lt;&gt;"&amp;$B1632,$A$1:$A1631,$A1632)),(COUNTIFS($L$1:$L1631,"Tor",$B$1:$B1631,$B1632,$A$1:$A1631,$A1632)+COUNTIFS($L$1:$L1631,"ET",$B$1:$B1631,$B1632,$A$1:$A1631,$A1632))-(COUNTIFS($L$1:$L1631,"Tor",$B$1:$B1631,"&lt;&gt;"&amp;$B1632,$A$1:$A1631,$A1632)+COUNTIFS($L$1:$L1631,"ET",$B$1:$B1631,"&lt;&gt;"&amp;$B1632,$A$1:$A1631,$A1632))),"")</f>
        <v/>
      </c>
      <c r="O1632" s="17"/>
      <c r="AC1632" s="14"/>
      <c r="AD1632" s="14"/>
      <c r="AE1632" s="18"/>
      <c r="AH1632" s="19">
        <f t="shared" si="102"/>
        <v>0</v>
      </c>
      <c r="AI1632" s="19">
        <f t="shared" si="103"/>
        <v>180</v>
      </c>
      <c r="AM1632" s="19">
        <f>IF(Abschlüsse[[#This Row],[Ergeb]]="ET","",SQRT(($AF1632-$AK1632)^2+($AG1632-$AL1632)^2))</f>
        <v>0</v>
      </c>
      <c r="AO1632" s="13"/>
      <c r="AP1632" s="13"/>
      <c r="AQ1632" s="19" t="str">
        <f t="shared" si="104"/>
        <v/>
      </c>
      <c r="AU1632" s="19" t="str">
        <f t="shared" si="105"/>
        <v/>
      </c>
    </row>
    <row r="1633" spans="3:47" ht="25.05" customHeight="1">
      <c r="C1633" s="17" t="str">
        <f>IF($A1633="","",IF(VLOOKUP($A1633,Spiele!$A$2:$D$16,3,FALSE)=$B1633,"H","G"))</f>
        <v/>
      </c>
      <c r="D1633" s="17" t="str">
        <f>IF($B1633="","",IF(VLOOKUP($A1633,Spiele!$A$2:$F$16,3,FALSE)=$B1633,VLOOKUP($A1633,Spiele!$A$2:$F$16,4,FALSE),VLOOKUP($A1633,Spiele!$A$2:$F$16,3,FALSE)))</f>
        <v/>
      </c>
      <c r="E1633" s="18">
        <f>IF(Abschlüsse[[#This Row],[Ergeb]]="ET",0,COUNTIFS($A$2:$A1633,$A1633,$B$2:$B1633,$B1633,$L$2:$L1633,"&lt;&gt;ET"))</f>
        <v>0</v>
      </c>
      <c r="F1633" s="11"/>
      <c r="G1633" s="12"/>
      <c r="H1633" s="18">
        <f>COUNTIFS('Rote Karten'!$A$2:$A$4,$A1633,'Rote Karten'!$D$2:$D$4,"&lt;&gt;"&amp;$B1633,'Rote Karten'!$B$2:$B$4,"&lt;"&amp;$F1633,'Rote Karten'!$C$2:$C$4,"&lt;="&amp;$G1633)-COUNTIFS('Rote Karten'!$A$2:$A$4,$A1633,'Rote Karten'!$D$2:$D$4,$B1633,'Rote Karten'!$B$2:$B$4,"&lt;"&amp;$F1633,'Rote Karten'!$C$2:$C$4,"&lt;="&amp;$G1633)</f>
        <v>0</v>
      </c>
      <c r="I1633" s="17" t="str">
        <f>IF(OR($L1633="Tor",$L1633="ET"),_xlfn.IFNA(IF(VLOOKUP($A1633,Spiele!$A$2:$C$16,3,FALSE)=$B1633,COUNTIFS($L$2:$L1633,"Tor",$B$2:$B1633,$B1633,$A$2:$A1633,$A1633)+COUNTIFS($L$2:$L1633,"ET",$B$2:$B1633,$B1633,$A$2:$A1633,$A1633)&amp;":"&amp;COUNTIFS($L$2:$L1633,"Tor",$B$2:$B1633,"&lt;&gt;"&amp;$B1633,$A$2:$A1633,$A1633)+COUNTIFS($L$2:$L1633,"ET",$B$2:$B1633,"&lt;&gt;"&amp;$B1633,$A$2:$A1633,$A1633),COUNTIFS($L$2:$L1633,"Tor",$B$2:$B1633,"&lt;&gt;"&amp;$B1633,$A$2:$A1633,$A1633)+COUNTIFS($L$2:$L1633,"ET",$B$2:$B1633,"&lt;&gt;"&amp;$B1633,$A$2:$A1633,$A1633)&amp;":"&amp;COUNTIFS($L$2:$L1633,"Tor",$B$2:$B1633,$B1633,$A$2:$A1633,$A1633)+COUNTIFS($L$2:$L1633,"ET",$B$2:$B1633,$B1633,$A$2:$A1633,$A1633)),""),"")</f>
        <v/>
      </c>
      <c r="J1633" s="18" t="str">
        <f>_xlfn.IFNA(IF(VLOOKUP($A1633,Spiele!$A$2:$D$16,3,FALSE)=$B1633,(COUNTIFS($L$1:$L1632,"Tor",$B$1:$B1632,$B1633,$A$1:$A1632,$A1633)+COUNTIFS($L$1:$L1632,"ET",$B$1:$B1632,$B1633,$A$1:$A1632,$A1633))-(COUNTIFS($L$1:$L1632,"Tor",$B$1:$B1632,"&lt;&gt;"&amp;$B1633,$A$1:$A1632,$A1633)+COUNTIFS($L$1:$L1632,"ET",$B$1:$B1632,"&lt;&gt;"&amp;$B1633,$A$1:$A1632,$A1633)),(COUNTIFS($L$1:$L1632,"Tor",$B$1:$B1632,$B1633,$A$1:$A1632,$A1633)+COUNTIFS($L$1:$L1632,"ET",$B$1:$B1632,$B1633,$A$1:$A1632,$A1633))-(COUNTIFS($L$1:$L1632,"Tor",$B$1:$B1632,"&lt;&gt;"&amp;$B1633,$A$1:$A1632,$A1633)+COUNTIFS($L$1:$L1632,"ET",$B$1:$B1632,"&lt;&gt;"&amp;$B1633,$A$1:$A1632,$A1633))),"")</f>
        <v/>
      </c>
      <c r="O1633" s="17"/>
      <c r="AC1633" s="14"/>
      <c r="AD1633" s="14"/>
      <c r="AE1633" s="18"/>
      <c r="AH1633" s="19">
        <f t="shared" si="102"/>
        <v>0</v>
      </c>
      <c r="AI1633" s="19">
        <f t="shared" si="103"/>
        <v>180</v>
      </c>
      <c r="AM1633" s="19">
        <f>IF(Abschlüsse[[#This Row],[Ergeb]]="ET","",SQRT(($AF1633-$AK1633)^2+($AG1633-$AL1633)^2))</f>
        <v>0</v>
      </c>
      <c r="AO1633" s="13"/>
      <c r="AP1633" s="13"/>
      <c r="AQ1633" s="19" t="str">
        <f t="shared" si="104"/>
        <v/>
      </c>
      <c r="AU1633" s="19" t="str">
        <f t="shared" si="105"/>
        <v/>
      </c>
    </row>
    <row r="1634" spans="3:47" ht="25.05" customHeight="1">
      <c r="C1634" s="17" t="str">
        <f>IF($A1634="","",IF(VLOOKUP($A1634,Spiele!$A$2:$D$16,3,FALSE)=$B1634,"H","G"))</f>
        <v/>
      </c>
      <c r="D1634" s="17" t="str">
        <f>IF($B1634="","",IF(VLOOKUP($A1634,Spiele!$A$2:$F$16,3,FALSE)=$B1634,VLOOKUP($A1634,Spiele!$A$2:$F$16,4,FALSE),VLOOKUP($A1634,Spiele!$A$2:$F$16,3,FALSE)))</f>
        <v/>
      </c>
      <c r="E1634" s="18">
        <f>IF(Abschlüsse[[#This Row],[Ergeb]]="ET",0,COUNTIFS($A$2:$A1634,$A1634,$B$2:$B1634,$B1634,$L$2:$L1634,"&lt;&gt;ET"))</f>
        <v>0</v>
      </c>
      <c r="F1634" s="11"/>
      <c r="G1634" s="12"/>
      <c r="H1634" s="18">
        <f>COUNTIFS('Rote Karten'!$A$2:$A$4,$A1634,'Rote Karten'!$D$2:$D$4,"&lt;&gt;"&amp;$B1634,'Rote Karten'!$B$2:$B$4,"&lt;"&amp;$F1634,'Rote Karten'!$C$2:$C$4,"&lt;="&amp;$G1634)-COUNTIFS('Rote Karten'!$A$2:$A$4,$A1634,'Rote Karten'!$D$2:$D$4,$B1634,'Rote Karten'!$B$2:$B$4,"&lt;"&amp;$F1634,'Rote Karten'!$C$2:$C$4,"&lt;="&amp;$G1634)</f>
        <v>0</v>
      </c>
      <c r="I1634" s="17" t="str">
        <f>IF(OR($L1634="Tor",$L1634="ET"),_xlfn.IFNA(IF(VLOOKUP($A1634,Spiele!$A$2:$C$16,3,FALSE)=$B1634,COUNTIFS($L$2:$L1634,"Tor",$B$2:$B1634,$B1634,$A$2:$A1634,$A1634)+COUNTIFS($L$2:$L1634,"ET",$B$2:$B1634,$B1634,$A$2:$A1634,$A1634)&amp;":"&amp;COUNTIFS($L$2:$L1634,"Tor",$B$2:$B1634,"&lt;&gt;"&amp;$B1634,$A$2:$A1634,$A1634)+COUNTIFS($L$2:$L1634,"ET",$B$2:$B1634,"&lt;&gt;"&amp;$B1634,$A$2:$A1634,$A1634),COUNTIFS($L$2:$L1634,"Tor",$B$2:$B1634,"&lt;&gt;"&amp;$B1634,$A$2:$A1634,$A1634)+COUNTIFS($L$2:$L1634,"ET",$B$2:$B1634,"&lt;&gt;"&amp;$B1634,$A$2:$A1634,$A1634)&amp;":"&amp;COUNTIFS($L$2:$L1634,"Tor",$B$2:$B1634,$B1634,$A$2:$A1634,$A1634)+COUNTIFS($L$2:$L1634,"ET",$B$2:$B1634,$B1634,$A$2:$A1634,$A1634)),""),"")</f>
        <v/>
      </c>
      <c r="J1634" s="18" t="str">
        <f>_xlfn.IFNA(IF(VLOOKUP($A1634,Spiele!$A$2:$D$16,3,FALSE)=$B1634,(COUNTIFS($L$1:$L1633,"Tor",$B$1:$B1633,$B1634,$A$1:$A1633,$A1634)+COUNTIFS($L$1:$L1633,"ET",$B$1:$B1633,$B1634,$A$1:$A1633,$A1634))-(COUNTIFS($L$1:$L1633,"Tor",$B$1:$B1633,"&lt;&gt;"&amp;$B1634,$A$1:$A1633,$A1634)+COUNTIFS($L$1:$L1633,"ET",$B$1:$B1633,"&lt;&gt;"&amp;$B1634,$A$1:$A1633,$A1634)),(COUNTIFS($L$1:$L1633,"Tor",$B$1:$B1633,$B1634,$A$1:$A1633,$A1634)+COUNTIFS($L$1:$L1633,"ET",$B$1:$B1633,$B1634,$A$1:$A1633,$A1634))-(COUNTIFS($L$1:$L1633,"Tor",$B$1:$B1633,"&lt;&gt;"&amp;$B1634,$A$1:$A1633,$A1634)+COUNTIFS($L$1:$L1633,"ET",$B$1:$B1633,"&lt;&gt;"&amp;$B1634,$A$1:$A1633,$A1634))),"")</f>
        <v/>
      </c>
      <c r="O1634" s="17"/>
      <c r="AC1634" s="14"/>
      <c r="AD1634" s="14"/>
      <c r="AE1634" s="18"/>
      <c r="AH1634" s="19">
        <f t="shared" si="102"/>
        <v>0</v>
      </c>
      <c r="AI1634" s="19">
        <f t="shared" si="103"/>
        <v>180</v>
      </c>
      <c r="AM1634" s="19">
        <f>IF(Abschlüsse[[#This Row],[Ergeb]]="ET","",SQRT(($AF1634-$AK1634)^2+($AG1634-$AL1634)^2))</f>
        <v>0</v>
      </c>
      <c r="AO1634" s="13"/>
      <c r="AP1634" s="13"/>
      <c r="AQ1634" s="19" t="str">
        <f t="shared" si="104"/>
        <v/>
      </c>
      <c r="AU1634" s="19" t="str">
        <f t="shared" si="105"/>
        <v/>
      </c>
    </row>
    <row r="1635" spans="3:47" ht="25.05" customHeight="1">
      <c r="C1635" s="17" t="str">
        <f>IF($A1635="","",IF(VLOOKUP($A1635,Spiele!$A$2:$D$16,3,FALSE)=$B1635,"H","G"))</f>
        <v/>
      </c>
      <c r="D1635" s="17" t="str">
        <f>IF($B1635="","",IF(VLOOKUP($A1635,Spiele!$A$2:$F$16,3,FALSE)=$B1635,VLOOKUP($A1635,Spiele!$A$2:$F$16,4,FALSE),VLOOKUP($A1635,Spiele!$A$2:$F$16,3,FALSE)))</f>
        <v/>
      </c>
      <c r="E1635" s="18">
        <f>IF(Abschlüsse[[#This Row],[Ergeb]]="ET",0,COUNTIFS($A$2:$A1635,$A1635,$B$2:$B1635,$B1635,$L$2:$L1635,"&lt;&gt;ET"))</f>
        <v>0</v>
      </c>
      <c r="F1635" s="11"/>
      <c r="G1635" s="12"/>
      <c r="H1635" s="18">
        <f>COUNTIFS('Rote Karten'!$A$2:$A$4,$A1635,'Rote Karten'!$D$2:$D$4,"&lt;&gt;"&amp;$B1635,'Rote Karten'!$B$2:$B$4,"&lt;"&amp;$F1635,'Rote Karten'!$C$2:$C$4,"&lt;="&amp;$G1635)-COUNTIFS('Rote Karten'!$A$2:$A$4,$A1635,'Rote Karten'!$D$2:$D$4,$B1635,'Rote Karten'!$B$2:$B$4,"&lt;"&amp;$F1635,'Rote Karten'!$C$2:$C$4,"&lt;="&amp;$G1635)</f>
        <v>0</v>
      </c>
      <c r="I1635" s="17" t="str">
        <f>IF(OR($L1635="Tor",$L1635="ET"),_xlfn.IFNA(IF(VLOOKUP($A1635,Spiele!$A$2:$C$16,3,FALSE)=$B1635,COUNTIFS($L$2:$L1635,"Tor",$B$2:$B1635,$B1635,$A$2:$A1635,$A1635)+COUNTIFS($L$2:$L1635,"ET",$B$2:$B1635,$B1635,$A$2:$A1635,$A1635)&amp;":"&amp;COUNTIFS($L$2:$L1635,"Tor",$B$2:$B1635,"&lt;&gt;"&amp;$B1635,$A$2:$A1635,$A1635)+COUNTIFS($L$2:$L1635,"ET",$B$2:$B1635,"&lt;&gt;"&amp;$B1635,$A$2:$A1635,$A1635),COUNTIFS($L$2:$L1635,"Tor",$B$2:$B1635,"&lt;&gt;"&amp;$B1635,$A$2:$A1635,$A1635)+COUNTIFS($L$2:$L1635,"ET",$B$2:$B1635,"&lt;&gt;"&amp;$B1635,$A$2:$A1635,$A1635)&amp;":"&amp;COUNTIFS($L$2:$L1635,"Tor",$B$2:$B1635,$B1635,$A$2:$A1635,$A1635)+COUNTIFS($L$2:$L1635,"ET",$B$2:$B1635,$B1635,$A$2:$A1635,$A1635)),""),"")</f>
        <v/>
      </c>
      <c r="J1635" s="18" t="str">
        <f>_xlfn.IFNA(IF(VLOOKUP($A1635,Spiele!$A$2:$D$16,3,FALSE)=$B1635,(COUNTIFS($L$1:$L1634,"Tor",$B$1:$B1634,$B1635,$A$1:$A1634,$A1635)+COUNTIFS($L$1:$L1634,"ET",$B$1:$B1634,$B1635,$A$1:$A1634,$A1635))-(COUNTIFS($L$1:$L1634,"Tor",$B$1:$B1634,"&lt;&gt;"&amp;$B1635,$A$1:$A1634,$A1635)+COUNTIFS($L$1:$L1634,"ET",$B$1:$B1634,"&lt;&gt;"&amp;$B1635,$A$1:$A1634,$A1635)),(COUNTIFS($L$1:$L1634,"Tor",$B$1:$B1634,$B1635,$A$1:$A1634,$A1635)+COUNTIFS($L$1:$L1634,"ET",$B$1:$B1634,$B1635,$A$1:$A1634,$A1635))-(COUNTIFS($L$1:$L1634,"Tor",$B$1:$B1634,"&lt;&gt;"&amp;$B1635,$A$1:$A1634,$A1635)+COUNTIFS($L$1:$L1634,"ET",$B$1:$B1634,"&lt;&gt;"&amp;$B1635,$A$1:$A1634,$A1635))),"")</f>
        <v/>
      </c>
      <c r="O1635" s="17"/>
      <c r="AC1635" s="14"/>
      <c r="AD1635" s="14"/>
      <c r="AE1635" s="18"/>
      <c r="AH1635" s="19">
        <f t="shared" si="102"/>
        <v>0</v>
      </c>
      <c r="AI1635" s="19">
        <f t="shared" si="103"/>
        <v>180</v>
      </c>
      <c r="AM1635" s="19">
        <f>IF(Abschlüsse[[#This Row],[Ergeb]]="ET","",SQRT(($AF1635-$AK1635)^2+($AG1635-$AL1635)^2))</f>
        <v>0</v>
      </c>
      <c r="AO1635" s="13"/>
      <c r="AP1635" s="13"/>
      <c r="AQ1635" s="19" t="str">
        <f t="shared" si="104"/>
        <v/>
      </c>
      <c r="AU1635" s="19" t="str">
        <f t="shared" si="105"/>
        <v/>
      </c>
    </row>
    <row r="1636" spans="3:47" ht="25.05" customHeight="1">
      <c r="C1636" s="17" t="str">
        <f>IF($A1636="","",IF(VLOOKUP($A1636,Spiele!$A$2:$D$16,3,FALSE)=$B1636,"H","G"))</f>
        <v/>
      </c>
      <c r="D1636" s="17" t="str">
        <f>IF($B1636="","",IF(VLOOKUP($A1636,Spiele!$A$2:$F$16,3,FALSE)=$B1636,VLOOKUP($A1636,Spiele!$A$2:$F$16,4,FALSE),VLOOKUP($A1636,Spiele!$A$2:$F$16,3,FALSE)))</f>
        <v/>
      </c>
      <c r="E1636" s="18">
        <f>IF(Abschlüsse[[#This Row],[Ergeb]]="ET",0,COUNTIFS($A$2:$A1636,$A1636,$B$2:$B1636,$B1636,$L$2:$L1636,"&lt;&gt;ET"))</f>
        <v>0</v>
      </c>
      <c r="F1636" s="11"/>
      <c r="G1636" s="12"/>
      <c r="H1636" s="18">
        <f>COUNTIFS('Rote Karten'!$A$2:$A$4,$A1636,'Rote Karten'!$D$2:$D$4,"&lt;&gt;"&amp;$B1636,'Rote Karten'!$B$2:$B$4,"&lt;"&amp;$F1636,'Rote Karten'!$C$2:$C$4,"&lt;="&amp;$G1636)-COUNTIFS('Rote Karten'!$A$2:$A$4,$A1636,'Rote Karten'!$D$2:$D$4,$B1636,'Rote Karten'!$B$2:$B$4,"&lt;"&amp;$F1636,'Rote Karten'!$C$2:$C$4,"&lt;="&amp;$G1636)</f>
        <v>0</v>
      </c>
      <c r="I1636" s="17" t="str">
        <f>IF(OR($L1636="Tor",$L1636="ET"),_xlfn.IFNA(IF(VLOOKUP($A1636,Spiele!$A$2:$C$16,3,FALSE)=$B1636,COUNTIFS($L$2:$L1636,"Tor",$B$2:$B1636,$B1636,$A$2:$A1636,$A1636)+COUNTIFS($L$2:$L1636,"ET",$B$2:$B1636,$B1636,$A$2:$A1636,$A1636)&amp;":"&amp;COUNTIFS($L$2:$L1636,"Tor",$B$2:$B1636,"&lt;&gt;"&amp;$B1636,$A$2:$A1636,$A1636)+COUNTIFS($L$2:$L1636,"ET",$B$2:$B1636,"&lt;&gt;"&amp;$B1636,$A$2:$A1636,$A1636),COUNTIFS($L$2:$L1636,"Tor",$B$2:$B1636,"&lt;&gt;"&amp;$B1636,$A$2:$A1636,$A1636)+COUNTIFS($L$2:$L1636,"ET",$B$2:$B1636,"&lt;&gt;"&amp;$B1636,$A$2:$A1636,$A1636)&amp;":"&amp;COUNTIFS($L$2:$L1636,"Tor",$B$2:$B1636,$B1636,$A$2:$A1636,$A1636)+COUNTIFS($L$2:$L1636,"ET",$B$2:$B1636,$B1636,$A$2:$A1636,$A1636)),""),"")</f>
        <v/>
      </c>
      <c r="J1636" s="18" t="str">
        <f>_xlfn.IFNA(IF(VLOOKUP($A1636,Spiele!$A$2:$D$16,3,FALSE)=$B1636,(COUNTIFS($L$1:$L1635,"Tor",$B$1:$B1635,$B1636,$A$1:$A1635,$A1636)+COUNTIFS($L$1:$L1635,"ET",$B$1:$B1635,$B1636,$A$1:$A1635,$A1636))-(COUNTIFS($L$1:$L1635,"Tor",$B$1:$B1635,"&lt;&gt;"&amp;$B1636,$A$1:$A1635,$A1636)+COUNTIFS($L$1:$L1635,"ET",$B$1:$B1635,"&lt;&gt;"&amp;$B1636,$A$1:$A1635,$A1636)),(COUNTIFS($L$1:$L1635,"Tor",$B$1:$B1635,$B1636,$A$1:$A1635,$A1636)+COUNTIFS($L$1:$L1635,"ET",$B$1:$B1635,$B1636,$A$1:$A1635,$A1636))-(COUNTIFS($L$1:$L1635,"Tor",$B$1:$B1635,"&lt;&gt;"&amp;$B1636,$A$1:$A1635,$A1636)+COUNTIFS($L$1:$L1635,"ET",$B$1:$B1635,"&lt;&gt;"&amp;$B1636,$A$1:$A1635,$A1636))),"")</f>
        <v/>
      </c>
      <c r="O1636" s="17"/>
      <c r="AC1636" s="14"/>
      <c r="AD1636" s="14"/>
      <c r="AE1636" s="18"/>
      <c r="AH1636" s="19">
        <f t="shared" si="102"/>
        <v>0</v>
      </c>
      <c r="AI1636" s="19">
        <f t="shared" si="103"/>
        <v>180</v>
      </c>
      <c r="AM1636" s="19">
        <f>IF(Abschlüsse[[#This Row],[Ergeb]]="ET","",SQRT(($AF1636-$AK1636)^2+($AG1636-$AL1636)^2))</f>
        <v>0</v>
      </c>
      <c r="AO1636" s="13"/>
      <c r="AP1636" s="13"/>
      <c r="AQ1636" s="19" t="str">
        <f t="shared" si="104"/>
        <v/>
      </c>
      <c r="AU1636" s="19" t="str">
        <f t="shared" si="105"/>
        <v/>
      </c>
    </row>
    <row r="1637" spans="3:47" ht="25.05" customHeight="1">
      <c r="C1637" s="17" t="str">
        <f>IF($A1637="","",IF(VLOOKUP($A1637,Spiele!$A$2:$D$16,3,FALSE)=$B1637,"H","G"))</f>
        <v/>
      </c>
      <c r="D1637" s="17" t="str">
        <f>IF($B1637="","",IF(VLOOKUP($A1637,Spiele!$A$2:$F$16,3,FALSE)=$B1637,VLOOKUP($A1637,Spiele!$A$2:$F$16,4,FALSE),VLOOKUP($A1637,Spiele!$A$2:$F$16,3,FALSE)))</f>
        <v/>
      </c>
      <c r="E1637" s="18">
        <f>IF(Abschlüsse[[#This Row],[Ergeb]]="ET",0,COUNTIFS($A$2:$A1637,$A1637,$B$2:$B1637,$B1637,$L$2:$L1637,"&lt;&gt;ET"))</f>
        <v>0</v>
      </c>
      <c r="F1637" s="11"/>
      <c r="G1637" s="12"/>
      <c r="H1637" s="18">
        <f>COUNTIFS('Rote Karten'!$A$2:$A$4,$A1637,'Rote Karten'!$D$2:$D$4,"&lt;&gt;"&amp;$B1637,'Rote Karten'!$B$2:$B$4,"&lt;"&amp;$F1637,'Rote Karten'!$C$2:$C$4,"&lt;="&amp;$G1637)-COUNTIFS('Rote Karten'!$A$2:$A$4,$A1637,'Rote Karten'!$D$2:$D$4,$B1637,'Rote Karten'!$B$2:$B$4,"&lt;"&amp;$F1637,'Rote Karten'!$C$2:$C$4,"&lt;="&amp;$G1637)</f>
        <v>0</v>
      </c>
      <c r="I1637" s="17" t="str">
        <f>IF(OR($L1637="Tor",$L1637="ET"),_xlfn.IFNA(IF(VLOOKUP($A1637,Spiele!$A$2:$C$16,3,FALSE)=$B1637,COUNTIFS($L$2:$L1637,"Tor",$B$2:$B1637,$B1637,$A$2:$A1637,$A1637)+COUNTIFS($L$2:$L1637,"ET",$B$2:$B1637,$B1637,$A$2:$A1637,$A1637)&amp;":"&amp;COUNTIFS($L$2:$L1637,"Tor",$B$2:$B1637,"&lt;&gt;"&amp;$B1637,$A$2:$A1637,$A1637)+COUNTIFS($L$2:$L1637,"ET",$B$2:$B1637,"&lt;&gt;"&amp;$B1637,$A$2:$A1637,$A1637),COUNTIFS($L$2:$L1637,"Tor",$B$2:$B1637,"&lt;&gt;"&amp;$B1637,$A$2:$A1637,$A1637)+COUNTIFS($L$2:$L1637,"ET",$B$2:$B1637,"&lt;&gt;"&amp;$B1637,$A$2:$A1637,$A1637)&amp;":"&amp;COUNTIFS($L$2:$L1637,"Tor",$B$2:$B1637,$B1637,$A$2:$A1637,$A1637)+COUNTIFS($L$2:$L1637,"ET",$B$2:$B1637,$B1637,$A$2:$A1637,$A1637)),""),"")</f>
        <v/>
      </c>
      <c r="J1637" s="18" t="str">
        <f>_xlfn.IFNA(IF(VLOOKUP($A1637,Spiele!$A$2:$D$16,3,FALSE)=$B1637,(COUNTIFS($L$1:$L1636,"Tor",$B$1:$B1636,$B1637,$A$1:$A1636,$A1637)+COUNTIFS($L$1:$L1636,"ET",$B$1:$B1636,$B1637,$A$1:$A1636,$A1637))-(COUNTIFS($L$1:$L1636,"Tor",$B$1:$B1636,"&lt;&gt;"&amp;$B1637,$A$1:$A1636,$A1637)+COUNTIFS($L$1:$L1636,"ET",$B$1:$B1636,"&lt;&gt;"&amp;$B1637,$A$1:$A1636,$A1637)),(COUNTIFS($L$1:$L1636,"Tor",$B$1:$B1636,$B1637,$A$1:$A1636,$A1637)+COUNTIFS($L$1:$L1636,"ET",$B$1:$B1636,$B1637,$A$1:$A1636,$A1637))-(COUNTIFS($L$1:$L1636,"Tor",$B$1:$B1636,"&lt;&gt;"&amp;$B1637,$A$1:$A1636,$A1637)+COUNTIFS($L$1:$L1636,"ET",$B$1:$B1636,"&lt;&gt;"&amp;$B1637,$A$1:$A1636,$A1637))),"")</f>
        <v/>
      </c>
      <c r="O1637" s="17"/>
      <c r="AC1637" s="14"/>
      <c r="AD1637" s="14"/>
      <c r="AE1637" s="18"/>
      <c r="AH1637" s="19">
        <f t="shared" si="102"/>
        <v>0</v>
      </c>
      <c r="AI1637" s="19">
        <f t="shared" si="103"/>
        <v>180</v>
      </c>
      <c r="AM1637" s="19">
        <f>IF(Abschlüsse[[#This Row],[Ergeb]]="ET","",SQRT(($AF1637-$AK1637)^2+($AG1637-$AL1637)^2))</f>
        <v>0</v>
      </c>
      <c r="AO1637" s="13"/>
      <c r="AP1637" s="13"/>
      <c r="AQ1637" s="19" t="str">
        <f t="shared" si="104"/>
        <v/>
      </c>
      <c r="AU1637" s="19" t="str">
        <f t="shared" si="105"/>
        <v/>
      </c>
    </row>
    <row r="1638" spans="3:47" ht="25.05" customHeight="1">
      <c r="C1638" s="17" t="str">
        <f>IF($A1638="","",IF(VLOOKUP($A1638,Spiele!$A$2:$D$16,3,FALSE)=$B1638,"H","G"))</f>
        <v/>
      </c>
      <c r="D1638" s="17" t="str">
        <f>IF($B1638="","",IF(VLOOKUP($A1638,Spiele!$A$2:$F$16,3,FALSE)=$B1638,VLOOKUP($A1638,Spiele!$A$2:$F$16,4,FALSE),VLOOKUP($A1638,Spiele!$A$2:$F$16,3,FALSE)))</f>
        <v/>
      </c>
      <c r="E1638" s="18">
        <f>IF(Abschlüsse[[#This Row],[Ergeb]]="ET",0,COUNTIFS($A$2:$A1638,$A1638,$B$2:$B1638,$B1638,$L$2:$L1638,"&lt;&gt;ET"))</f>
        <v>0</v>
      </c>
      <c r="F1638" s="11"/>
      <c r="G1638" s="12"/>
      <c r="H1638" s="18">
        <f>COUNTIFS('Rote Karten'!$A$2:$A$4,$A1638,'Rote Karten'!$D$2:$D$4,"&lt;&gt;"&amp;$B1638,'Rote Karten'!$B$2:$B$4,"&lt;"&amp;$F1638,'Rote Karten'!$C$2:$C$4,"&lt;="&amp;$G1638)-COUNTIFS('Rote Karten'!$A$2:$A$4,$A1638,'Rote Karten'!$D$2:$D$4,$B1638,'Rote Karten'!$B$2:$B$4,"&lt;"&amp;$F1638,'Rote Karten'!$C$2:$C$4,"&lt;="&amp;$G1638)</f>
        <v>0</v>
      </c>
      <c r="I1638" s="17" t="str">
        <f>IF(OR($L1638="Tor",$L1638="ET"),_xlfn.IFNA(IF(VLOOKUP($A1638,Spiele!$A$2:$C$16,3,FALSE)=$B1638,COUNTIFS($L$2:$L1638,"Tor",$B$2:$B1638,$B1638,$A$2:$A1638,$A1638)+COUNTIFS($L$2:$L1638,"ET",$B$2:$B1638,$B1638,$A$2:$A1638,$A1638)&amp;":"&amp;COUNTIFS($L$2:$L1638,"Tor",$B$2:$B1638,"&lt;&gt;"&amp;$B1638,$A$2:$A1638,$A1638)+COUNTIFS($L$2:$L1638,"ET",$B$2:$B1638,"&lt;&gt;"&amp;$B1638,$A$2:$A1638,$A1638),COUNTIFS($L$2:$L1638,"Tor",$B$2:$B1638,"&lt;&gt;"&amp;$B1638,$A$2:$A1638,$A1638)+COUNTIFS($L$2:$L1638,"ET",$B$2:$B1638,"&lt;&gt;"&amp;$B1638,$A$2:$A1638,$A1638)&amp;":"&amp;COUNTIFS($L$2:$L1638,"Tor",$B$2:$B1638,$B1638,$A$2:$A1638,$A1638)+COUNTIFS($L$2:$L1638,"ET",$B$2:$B1638,$B1638,$A$2:$A1638,$A1638)),""),"")</f>
        <v/>
      </c>
      <c r="J1638" s="18" t="str">
        <f>_xlfn.IFNA(IF(VLOOKUP($A1638,Spiele!$A$2:$D$16,3,FALSE)=$B1638,(COUNTIFS($L$1:$L1637,"Tor",$B$1:$B1637,$B1638,$A$1:$A1637,$A1638)+COUNTIFS($L$1:$L1637,"ET",$B$1:$B1637,$B1638,$A$1:$A1637,$A1638))-(COUNTIFS($L$1:$L1637,"Tor",$B$1:$B1637,"&lt;&gt;"&amp;$B1638,$A$1:$A1637,$A1638)+COUNTIFS($L$1:$L1637,"ET",$B$1:$B1637,"&lt;&gt;"&amp;$B1638,$A$1:$A1637,$A1638)),(COUNTIFS($L$1:$L1637,"Tor",$B$1:$B1637,$B1638,$A$1:$A1637,$A1638)+COUNTIFS($L$1:$L1637,"ET",$B$1:$B1637,$B1638,$A$1:$A1637,$A1638))-(COUNTIFS($L$1:$L1637,"Tor",$B$1:$B1637,"&lt;&gt;"&amp;$B1638,$A$1:$A1637,$A1638)+COUNTIFS($L$1:$L1637,"ET",$B$1:$B1637,"&lt;&gt;"&amp;$B1638,$A$1:$A1637,$A1638))),"")</f>
        <v/>
      </c>
      <c r="O1638" s="17"/>
      <c r="AC1638" s="14"/>
      <c r="AD1638" s="14"/>
      <c r="AE1638" s="18"/>
      <c r="AH1638" s="19">
        <f t="shared" si="102"/>
        <v>0</v>
      </c>
      <c r="AI1638" s="19">
        <f t="shared" si="103"/>
        <v>180</v>
      </c>
      <c r="AM1638" s="19">
        <f>IF(Abschlüsse[[#This Row],[Ergeb]]="ET","",SQRT(($AF1638-$AK1638)^2+($AG1638-$AL1638)^2))</f>
        <v>0</v>
      </c>
      <c r="AO1638" s="13"/>
      <c r="AP1638" s="13"/>
      <c r="AQ1638" s="19" t="str">
        <f t="shared" si="104"/>
        <v/>
      </c>
      <c r="AU1638" s="19" t="str">
        <f t="shared" si="105"/>
        <v/>
      </c>
    </row>
    <row r="1639" spans="3:47" ht="25.05" customHeight="1">
      <c r="C1639" s="17" t="str">
        <f>IF($A1639="","",IF(VLOOKUP($A1639,Spiele!$A$2:$D$16,3,FALSE)=$B1639,"H","G"))</f>
        <v/>
      </c>
      <c r="D1639" s="17" t="str">
        <f>IF($B1639="","",IF(VLOOKUP($A1639,Spiele!$A$2:$F$16,3,FALSE)=$B1639,VLOOKUP($A1639,Spiele!$A$2:$F$16,4,FALSE),VLOOKUP($A1639,Spiele!$A$2:$F$16,3,FALSE)))</f>
        <v/>
      </c>
      <c r="E1639" s="18">
        <f>IF(Abschlüsse[[#This Row],[Ergeb]]="ET",0,COUNTIFS($A$2:$A1639,$A1639,$B$2:$B1639,$B1639,$L$2:$L1639,"&lt;&gt;ET"))</f>
        <v>0</v>
      </c>
      <c r="F1639" s="11"/>
      <c r="G1639" s="12"/>
      <c r="H1639" s="18">
        <f>COUNTIFS('Rote Karten'!$A$2:$A$4,$A1639,'Rote Karten'!$D$2:$D$4,"&lt;&gt;"&amp;$B1639,'Rote Karten'!$B$2:$B$4,"&lt;"&amp;$F1639,'Rote Karten'!$C$2:$C$4,"&lt;="&amp;$G1639)-COUNTIFS('Rote Karten'!$A$2:$A$4,$A1639,'Rote Karten'!$D$2:$D$4,$B1639,'Rote Karten'!$B$2:$B$4,"&lt;"&amp;$F1639,'Rote Karten'!$C$2:$C$4,"&lt;="&amp;$G1639)</f>
        <v>0</v>
      </c>
      <c r="I1639" s="17" t="str">
        <f>IF(OR($L1639="Tor",$L1639="ET"),_xlfn.IFNA(IF(VLOOKUP($A1639,Spiele!$A$2:$C$16,3,FALSE)=$B1639,COUNTIFS($L$2:$L1639,"Tor",$B$2:$B1639,$B1639,$A$2:$A1639,$A1639)+COUNTIFS($L$2:$L1639,"ET",$B$2:$B1639,$B1639,$A$2:$A1639,$A1639)&amp;":"&amp;COUNTIFS($L$2:$L1639,"Tor",$B$2:$B1639,"&lt;&gt;"&amp;$B1639,$A$2:$A1639,$A1639)+COUNTIFS($L$2:$L1639,"ET",$B$2:$B1639,"&lt;&gt;"&amp;$B1639,$A$2:$A1639,$A1639),COUNTIFS($L$2:$L1639,"Tor",$B$2:$B1639,"&lt;&gt;"&amp;$B1639,$A$2:$A1639,$A1639)+COUNTIFS($L$2:$L1639,"ET",$B$2:$B1639,"&lt;&gt;"&amp;$B1639,$A$2:$A1639,$A1639)&amp;":"&amp;COUNTIFS($L$2:$L1639,"Tor",$B$2:$B1639,$B1639,$A$2:$A1639,$A1639)+COUNTIFS($L$2:$L1639,"ET",$B$2:$B1639,$B1639,$A$2:$A1639,$A1639)),""),"")</f>
        <v/>
      </c>
      <c r="J1639" s="18" t="str">
        <f>_xlfn.IFNA(IF(VLOOKUP($A1639,Spiele!$A$2:$D$16,3,FALSE)=$B1639,(COUNTIFS($L$1:$L1638,"Tor",$B$1:$B1638,$B1639,$A$1:$A1638,$A1639)+COUNTIFS($L$1:$L1638,"ET",$B$1:$B1638,$B1639,$A$1:$A1638,$A1639))-(COUNTIFS($L$1:$L1638,"Tor",$B$1:$B1638,"&lt;&gt;"&amp;$B1639,$A$1:$A1638,$A1639)+COUNTIFS($L$1:$L1638,"ET",$B$1:$B1638,"&lt;&gt;"&amp;$B1639,$A$1:$A1638,$A1639)),(COUNTIFS($L$1:$L1638,"Tor",$B$1:$B1638,$B1639,$A$1:$A1638,$A1639)+COUNTIFS($L$1:$L1638,"ET",$B$1:$B1638,$B1639,$A$1:$A1638,$A1639))-(COUNTIFS($L$1:$L1638,"Tor",$B$1:$B1638,"&lt;&gt;"&amp;$B1639,$A$1:$A1638,$A1639)+COUNTIFS($L$1:$L1638,"ET",$B$1:$B1638,"&lt;&gt;"&amp;$B1639,$A$1:$A1638,$A1639))),"")</f>
        <v/>
      </c>
      <c r="O1639" s="17"/>
      <c r="AC1639" s="14"/>
      <c r="AD1639" s="14"/>
      <c r="AE1639" s="18"/>
      <c r="AH1639" s="19">
        <f t="shared" si="102"/>
        <v>0</v>
      </c>
      <c r="AI1639" s="19">
        <f t="shared" si="103"/>
        <v>180</v>
      </c>
      <c r="AM1639" s="19">
        <f>IF(Abschlüsse[[#This Row],[Ergeb]]="ET","",SQRT(($AF1639-$AK1639)^2+($AG1639-$AL1639)^2))</f>
        <v>0</v>
      </c>
      <c r="AO1639" s="13"/>
      <c r="AP1639" s="13"/>
      <c r="AQ1639" s="19" t="str">
        <f t="shared" si="104"/>
        <v/>
      </c>
      <c r="AU1639" s="19" t="str">
        <f t="shared" si="105"/>
        <v/>
      </c>
    </row>
    <row r="1640" spans="3:47" ht="25.05" customHeight="1">
      <c r="C1640" s="17" t="str">
        <f>IF($A1640="","",IF(VLOOKUP($A1640,Spiele!$A$2:$D$16,3,FALSE)=$B1640,"H","G"))</f>
        <v/>
      </c>
      <c r="D1640" s="17" t="str">
        <f>IF($B1640="","",IF(VLOOKUP($A1640,Spiele!$A$2:$F$16,3,FALSE)=$B1640,VLOOKUP($A1640,Spiele!$A$2:$F$16,4,FALSE),VLOOKUP($A1640,Spiele!$A$2:$F$16,3,FALSE)))</f>
        <v/>
      </c>
      <c r="E1640" s="18">
        <f>IF(Abschlüsse[[#This Row],[Ergeb]]="ET",0,COUNTIFS($A$2:$A1640,$A1640,$B$2:$B1640,$B1640,$L$2:$L1640,"&lt;&gt;ET"))</f>
        <v>0</v>
      </c>
      <c r="F1640" s="11"/>
      <c r="G1640" s="12"/>
      <c r="H1640" s="18">
        <f>COUNTIFS('Rote Karten'!$A$2:$A$4,$A1640,'Rote Karten'!$D$2:$D$4,"&lt;&gt;"&amp;$B1640,'Rote Karten'!$B$2:$B$4,"&lt;"&amp;$F1640,'Rote Karten'!$C$2:$C$4,"&lt;="&amp;$G1640)-COUNTIFS('Rote Karten'!$A$2:$A$4,$A1640,'Rote Karten'!$D$2:$D$4,$B1640,'Rote Karten'!$B$2:$B$4,"&lt;"&amp;$F1640,'Rote Karten'!$C$2:$C$4,"&lt;="&amp;$G1640)</f>
        <v>0</v>
      </c>
      <c r="I1640" s="17" t="str">
        <f>IF(OR($L1640="Tor",$L1640="ET"),_xlfn.IFNA(IF(VLOOKUP($A1640,Spiele!$A$2:$C$16,3,FALSE)=$B1640,COUNTIFS($L$2:$L1640,"Tor",$B$2:$B1640,$B1640,$A$2:$A1640,$A1640)+COUNTIFS($L$2:$L1640,"ET",$B$2:$B1640,$B1640,$A$2:$A1640,$A1640)&amp;":"&amp;COUNTIFS($L$2:$L1640,"Tor",$B$2:$B1640,"&lt;&gt;"&amp;$B1640,$A$2:$A1640,$A1640)+COUNTIFS($L$2:$L1640,"ET",$B$2:$B1640,"&lt;&gt;"&amp;$B1640,$A$2:$A1640,$A1640),COUNTIFS($L$2:$L1640,"Tor",$B$2:$B1640,"&lt;&gt;"&amp;$B1640,$A$2:$A1640,$A1640)+COUNTIFS($L$2:$L1640,"ET",$B$2:$B1640,"&lt;&gt;"&amp;$B1640,$A$2:$A1640,$A1640)&amp;":"&amp;COUNTIFS($L$2:$L1640,"Tor",$B$2:$B1640,$B1640,$A$2:$A1640,$A1640)+COUNTIFS($L$2:$L1640,"ET",$B$2:$B1640,$B1640,$A$2:$A1640,$A1640)),""),"")</f>
        <v/>
      </c>
      <c r="J1640" s="18" t="str">
        <f>_xlfn.IFNA(IF(VLOOKUP($A1640,Spiele!$A$2:$D$16,3,FALSE)=$B1640,(COUNTIFS($L$1:$L1639,"Tor",$B$1:$B1639,$B1640,$A$1:$A1639,$A1640)+COUNTIFS($L$1:$L1639,"ET",$B$1:$B1639,$B1640,$A$1:$A1639,$A1640))-(COUNTIFS($L$1:$L1639,"Tor",$B$1:$B1639,"&lt;&gt;"&amp;$B1640,$A$1:$A1639,$A1640)+COUNTIFS($L$1:$L1639,"ET",$B$1:$B1639,"&lt;&gt;"&amp;$B1640,$A$1:$A1639,$A1640)),(COUNTIFS($L$1:$L1639,"Tor",$B$1:$B1639,$B1640,$A$1:$A1639,$A1640)+COUNTIFS($L$1:$L1639,"ET",$B$1:$B1639,$B1640,$A$1:$A1639,$A1640))-(COUNTIFS($L$1:$L1639,"Tor",$B$1:$B1639,"&lt;&gt;"&amp;$B1640,$A$1:$A1639,$A1640)+COUNTIFS($L$1:$L1639,"ET",$B$1:$B1639,"&lt;&gt;"&amp;$B1640,$A$1:$A1639,$A1640))),"")</f>
        <v/>
      </c>
      <c r="O1640" s="17"/>
      <c r="AC1640" s="14"/>
      <c r="AD1640" s="14"/>
      <c r="AE1640" s="18"/>
      <c r="AH1640" s="19">
        <f t="shared" si="102"/>
        <v>0</v>
      </c>
      <c r="AI1640" s="19">
        <f t="shared" si="103"/>
        <v>180</v>
      </c>
      <c r="AM1640" s="19">
        <f>IF(Abschlüsse[[#This Row],[Ergeb]]="ET","",SQRT(($AF1640-$AK1640)^2+($AG1640-$AL1640)^2))</f>
        <v>0</v>
      </c>
      <c r="AO1640" s="13"/>
      <c r="AP1640" s="13"/>
      <c r="AQ1640" s="19" t="str">
        <f t="shared" si="104"/>
        <v/>
      </c>
      <c r="AU1640" s="19" t="str">
        <f t="shared" si="105"/>
        <v/>
      </c>
    </row>
    <row r="1641" spans="3:47" ht="25.05" customHeight="1">
      <c r="C1641" s="17" t="str">
        <f>IF($A1641="","",IF(VLOOKUP($A1641,Spiele!$A$2:$D$16,3,FALSE)=$B1641,"H","G"))</f>
        <v/>
      </c>
      <c r="D1641" s="17" t="str">
        <f>IF($B1641="","",IF(VLOOKUP($A1641,Spiele!$A$2:$F$16,3,FALSE)=$B1641,VLOOKUP($A1641,Spiele!$A$2:$F$16,4,FALSE),VLOOKUP($A1641,Spiele!$A$2:$F$16,3,FALSE)))</f>
        <v/>
      </c>
      <c r="E1641" s="18">
        <f>IF(Abschlüsse[[#This Row],[Ergeb]]="ET",0,COUNTIFS($A$2:$A1641,$A1641,$B$2:$B1641,$B1641,$L$2:$L1641,"&lt;&gt;ET"))</f>
        <v>0</v>
      </c>
      <c r="F1641" s="11"/>
      <c r="G1641" s="12"/>
      <c r="H1641" s="18">
        <f>COUNTIFS('Rote Karten'!$A$2:$A$4,$A1641,'Rote Karten'!$D$2:$D$4,"&lt;&gt;"&amp;$B1641,'Rote Karten'!$B$2:$B$4,"&lt;"&amp;$F1641,'Rote Karten'!$C$2:$C$4,"&lt;="&amp;$G1641)-COUNTIFS('Rote Karten'!$A$2:$A$4,$A1641,'Rote Karten'!$D$2:$D$4,$B1641,'Rote Karten'!$B$2:$B$4,"&lt;"&amp;$F1641,'Rote Karten'!$C$2:$C$4,"&lt;="&amp;$G1641)</f>
        <v>0</v>
      </c>
      <c r="I1641" s="17" t="str">
        <f>IF(OR($L1641="Tor",$L1641="ET"),_xlfn.IFNA(IF(VLOOKUP($A1641,Spiele!$A$2:$C$16,3,FALSE)=$B1641,COUNTIFS($L$2:$L1641,"Tor",$B$2:$B1641,$B1641,$A$2:$A1641,$A1641)+COUNTIFS($L$2:$L1641,"ET",$B$2:$B1641,$B1641,$A$2:$A1641,$A1641)&amp;":"&amp;COUNTIFS($L$2:$L1641,"Tor",$B$2:$B1641,"&lt;&gt;"&amp;$B1641,$A$2:$A1641,$A1641)+COUNTIFS($L$2:$L1641,"ET",$B$2:$B1641,"&lt;&gt;"&amp;$B1641,$A$2:$A1641,$A1641),COUNTIFS($L$2:$L1641,"Tor",$B$2:$B1641,"&lt;&gt;"&amp;$B1641,$A$2:$A1641,$A1641)+COUNTIFS($L$2:$L1641,"ET",$B$2:$B1641,"&lt;&gt;"&amp;$B1641,$A$2:$A1641,$A1641)&amp;":"&amp;COUNTIFS($L$2:$L1641,"Tor",$B$2:$B1641,$B1641,$A$2:$A1641,$A1641)+COUNTIFS($L$2:$L1641,"ET",$B$2:$B1641,$B1641,$A$2:$A1641,$A1641)),""),"")</f>
        <v/>
      </c>
      <c r="J1641" s="18" t="str">
        <f>_xlfn.IFNA(IF(VLOOKUP($A1641,Spiele!$A$2:$D$16,3,FALSE)=$B1641,(COUNTIFS($L$1:$L1640,"Tor",$B$1:$B1640,$B1641,$A$1:$A1640,$A1641)+COUNTIFS($L$1:$L1640,"ET",$B$1:$B1640,$B1641,$A$1:$A1640,$A1641))-(COUNTIFS($L$1:$L1640,"Tor",$B$1:$B1640,"&lt;&gt;"&amp;$B1641,$A$1:$A1640,$A1641)+COUNTIFS($L$1:$L1640,"ET",$B$1:$B1640,"&lt;&gt;"&amp;$B1641,$A$1:$A1640,$A1641)),(COUNTIFS($L$1:$L1640,"Tor",$B$1:$B1640,$B1641,$A$1:$A1640,$A1641)+COUNTIFS($L$1:$L1640,"ET",$B$1:$B1640,$B1641,$A$1:$A1640,$A1641))-(COUNTIFS($L$1:$L1640,"Tor",$B$1:$B1640,"&lt;&gt;"&amp;$B1641,$A$1:$A1640,$A1641)+COUNTIFS($L$1:$L1640,"ET",$B$1:$B1640,"&lt;&gt;"&amp;$B1641,$A$1:$A1640,$A1641))),"")</f>
        <v/>
      </c>
      <c r="O1641" s="17"/>
      <c r="AC1641" s="14"/>
      <c r="AD1641" s="14"/>
      <c r="AE1641" s="18"/>
      <c r="AH1641" s="19">
        <f t="shared" si="102"/>
        <v>0</v>
      </c>
      <c r="AI1641" s="19">
        <f t="shared" si="103"/>
        <v>180</v>
      </c>
      <c r="AM1641" s="19">
        <f>IF(Abschlüsse[[#This Row],[Ergeb]]="ET","",SQRT(($AF1641-$AK1641)^2+($AG1641-$AL1641)^2))</f>
        <v>0</v>
      </c>
      <c r="AO1641" s="13"/>
      <c r="AP1641" s="13"/>
      <c r="AQ1641" s="19" t="str">
        <f t="shared" si="104"/>
        <v/>
      </c>
      <c r="AU1641" s="19" t="str">
        <f t="shared" si="105"/>
        <v/>
      </c>
    </row>
    <row r="1642" spans="3:47" ht="25.05" customHeight="1">
      <c r="C1642" s="17" t="str">
        <f>IF($A1642="","",IF(VLOOKUP($A1642,Spiele!$A$2:$D$16,3,FALSE)=$B1642,"H","G"))</f>
        <v/>
      </c>
      <c r="D1642" s="17" t="str">
        <f>IF($B1642="","",IF(VLOOKUP($A1642,Spiele!$A$2:$F$16,3,FALSE)=$B1642,VLOOKUP($A1642,Spiele!$A$2:$F$16,4,FALSE),VLOOKUP($A1642,Spiele!$A$2:$F$16,3,FALSE)))</f>
        <v/>
      </c>
      <c r="E1642" s="18">
        <f>IF(Abschlüsse[[#This Row],[Ergeb]]="ET",0,COUNTIFS($A$2:$A1642,$A1642,$B$2:$B1642,$B1642,$L$2:$L1642,"&lt;&gt;ET"))</f>
        <v>0</v>
      </c>
      <c r="F1642" s="11"/>
      <c r="G1642" s="12"/>
      <c r="H1642" s="18">
        <f>COUNTIFS('Rote Karten'!$A$2:$A$4,$A1642,'Rote Karten'!$D$2:$D$4,"&lt;&gt;"&amp;$B1642,'Rote Karten'!$B$2:$B$4,"&lt;"&amp;$F1642,'Rote Karten'!$C$2:$C$4,"&lt;="&amp;$G1642)-COUNTIFS('Rote Karten'!$A$2:$A$4,$A1642,'Rote Karten'!$D$2:$D$4,$B1642,'Rote Karten'!$B$2:$B$4,"&lt;"&amp;$F1642,'Rote Karten'!$C$2:$C$4,"&lt;="&amp;$G1642)</f>
        <v>0</v>
      </c>
      <c r="I1642" s="17" t="str">
        <f>IF(OR($L1642="Tor",$L1642="ET"),_xlfn.IFNA(IF(VLOOKUP($A1642,Spiele!$A$2:$C$16,3,FALSE)=$B1642,COUNTIFS($L$2:$L1642,"Tor",$B$2:$B1642,$B1642,$A$2:$A1642,$A1642)+COUNTIFS($L$2:$L1642,"ET",$B$2:$B1642,$B1642,$A$2:$A1642,$A1642)&amp;":"&amp;COUNTIFS($L$2:$L1642,"Tor",$B$2:$B1642,"&lt;&gt;"&amp;$B1642,$A$2:$A1642,$A1642)+COUNTIFS($L$2:$L1642,"ET",$B$2:$B1642,"&lt;&gt;"&amp;$B1642,$A$2:$A1642,$A1642),COUNTIFS($L$2:$L1642,"Tor",$B$2:$B1642,"&lt;&gt;"&amp;$B1642,$A$2:$A1642,$A1642)+COUNTIFS($L$2:$L1642,"ET",$B$2:$B1642,"&lt;&gt;"&amp;$B1642,$A$2:$A1642,$A1642)&amp;":"&amp;COUNTIFS($L$2:$L1642,"Tor",$B$2:$B1642,$B1642,$A$2:$A1642,$A1642)+COUNTIFS($L$2:$L1642,"ET",$B$2:$B1642,$B1642,$A$2:$A1642,$A1642)),""),"")</f>
        <v/>
      </c>
      <c r="J1642" s="18" t="str">
        <f>_xlfn.IFNA(IF(VLOOKUP($A1642,Spiele!$A$2:$D$16,3,FALSE)=$B1642,(COUNTIFS($L$1:$L1641,"Tor",$B$1:$B1641,$B1642,$A$1:$A1641,$A1642)+COUNTIFS($L$1:$L1641,"ET",$B$1:$B1641,$B1642,$A$1:$A1641,$A1642))-(COUNTIFS($L$1:$L1641,"Tor",$B$1:$B1641,"&lt;&gt;"&amp;$B1642,$A$1:$A1641,$A1642)+COUNTIFS($L$1:$L1641,"ET",$B$1:$B1641,"&lt;&gt;"&amp;$B1642,$A$1:$A1641,$A1642)),(COUNTIFS($L$1:$L1641,"Tor",$B$1:$B1641,$B1642,$A$1:$A1641,$A1642)+COUNTIFS($L$1:$L1641,"ET",$B$1:$B1641,$B1642,$A$1:$A1641,$A1642))-(COUNTIFS($L$1:$L1641,"Tor",$B$1:$B1641,"&lt;&gt;"&amp;$B1642,$A$1:$A1641,$A1642)+COUNTIFS($L$1:$L1641,"ET",$B$1:$B1641,"&lt;&gt;"&amp;$B1642,$A$1:$A1641,$A1642))),"")</f>
        <v/>
      </c>
      <c r="O1642" s="17"/>
      <c r="AC1642" s="14"/>
      <c r="AD1642" s="14"/>
      <c r="AE1642" s="18"/>
      <c r="AH1642" s="19">
        <f t="shared" si="102"/>
        <v>0</v>
      </c>
      <c r="AI1642" s="19">
        <f t="shared" si="103"/>
        <v>180</v>
      </c>
      <c r="AM1642" s="19">
        <f>IF(Abschlüsse[[#This Row],[Ergeb]]="ET","",SQRT(($AF1642-$AK1642)^2+($AG1642-$AL1642)^2))</f>
        <v>0</v>
      </c>
      <c r="AO1642" s="13"/>
      <c r="AP1642" s="13"/>
      <c r="AQ1642" s="19" t="str">
        <f t="shared" si="104"/>
        <v/>
      </c>
      <c r="AU1642" s="19" t="str">
        <f t="shared" si="105"/>
        <v/>
      </c>
    </row>
    <row r="1643" spans="3:47" ht="25.05" customHeight="1">
      <c r="C1643" s="17" t="str">
        <f>IF($A1643="","",IF(VLOOKUP($A1643,Spiele!$A$2:$D$16,3,FALSE)=$B1643,"H","G"))</f>
        <v/>
      </c>
      <c r="D1643" s="17" t="str">
        <f>IF($B1643="","",IF(VLOOKUP($A1643,Spiele!$A$2:$F$16,3,FALSE)=$B1643,VLOOKUP($A1643,Spiele!$A$2:$F$16,4,FALSE),VLOOKUP($A1643,Spiele!$A$2:$F$16,3,FALSE)))</f>
        <v/>
      </c>
      <c r="E1643" s="18">
        <f>IF(Abschlüsse[[#This Row],[Ergeb]]="ET",0,COUNTIFS($A$2:$A1643,$A1643,$B$2:$B1643,$B1643,$L$2:$L1643,"&lt;&gt;ET"))</f>
        <v>0</v>
      </c>
      <c r="F1643" s="11"/>
      <c r="G1643" s="12"/>
      <c r="H1643" s="18">
        <f>COUNTIFS('Rote Karten'!$A$2:$A$4,$A1643,'Rote Karten'!$D$2:$D$4,"&lt;&gt;"&amp;$B1643,'Rote Karten'!$B$2:$B$4,"&lt;"&amp;$F1643,'Rote Karten'!$C$2:$C$4,"&lt;="&amp;$G1643)-COUNTIFS('Rote Karten'!$A$2:$A$4,$A1643,'Rote Karten'!$D$2:$D$4,$B1643,'Rote Karten'!$B$2:$B$4,"&lt;"&amp;$F1643,'Rote Karten'!$C$2:$C$4,"&lt;="&amp;$G1643)</f>
        <v>0</v>
      </c>
      <c r="I1643" s="17" t="str">
        <f>IF(OR($L1643="Tor",$L1643="ET"),_xlfn.IFNA(IF(VLOOKUP($A1643,Spiele!$A$2:$C$16,3,FALSE)=$B1643,COUNTIFS($L$2:$L1643,"Tor",$B$2:$B1643,$B1643,$A$2:$A1643,$A1643)+COUNTIFS($L$2:$L1643,"ET",$B$2:$B1643,$B1643,$A$2:$A1643,$A1643)&amp;":"&amp;COUNTIFS($L$2:$L1643,"Tor",$B$2:$B1643,"&lt;&gt;"&amp;$B1643,$A$2:$A1643,$A1643)+COUNTIFS($L$2:$L1643,"ET",$B$2:$B1643,"&lt;&gt;"&amp;$B1643,$A$2:$A1643,$A1643),COUNTIFS($L$2:$L1643,"Tor",$B$2:$B1643,"&lt;&gt;"&amp;$B1643,$A$2:$A1643,$A1643)+COUNTIFS($L$2:$L1643,"ET",$B$2:$B1643,"&lt;&gt;"&amp;$B1643,$A$2:$A1643,$A1643)&amp;":"&amp;COUNTIFS($L$2:$L1643,"Tor",$B$2:$B1643,$B1643,$A$2:$A1643,$A1643)+COUNTIFS($L$2:$L1643,"ET",$B$2:$B1643,$B1643,$A$2:$A1643,$A1643)),""),"")</f>
        <v/>
      </c>
      <c r="J1643" s="18" t="str">
        <f>_xlfn.IFNA(IF(VLOOKUP($A1643,Spiele!$A$2:$D$16,3,FALSE)=$B1643,(COUNTIFS($L$1:$L1642,"Tor",$B$1:$B1642,$B1643,$A$1:$A1642,$A1643)+COUNTIFS($L$1:$L1642,"ET",$B$1:$B1642,$B1643,$A$1:$A1642,$A1643))-(COUNTIFS($L$1:$L1642,"Tor",$B$1:$B1642,"&lt;&gt;"&amp;$B1643,$A$1:$A1642,$A1643)+COUNTIFS($L$1:$L1642,"ET",$B$1:$B1642,"&lt;&gt;"&amp;$B1643,$A$1:$A1642,$A1643)),(COUNTIFS($L$1:$L1642,"Tor",$B$1:$B1642,$B1643,$A$1:$A1642,$A1643)+COUNTIFS($L$1:$L1642,"ET",$B$1:$B1642,$B1643,$A$1:$A1642,$A1643))-(COUNTIFS($L$1:$L1642,"Tor",$B$1:$B1642,"&lt;&gt;"&amp;$B1643,$A$1:$A1642,$A1643)+COUNTIFS($L$1:$L1642,"ET",$B$1:$B1642,"&lt;&gt;"&amp;$B1643,$A$1:$A1642,$A1643))),"")</f>
        <v/>
      </c>
      <c r="O1643" s="17"/>
      <c r="AC1643" s="14"/>
      <c r="AD1643" s="14"/>
      <c r="AE1643" s="18"/>
      <c r="AH1643" s="19">
        <f t="shared" si="102"/>
        <v>0</v>
      </c>
      <c r="AI1643" s="19">
        <f t="shared" si="103"/>
        <v>180</v>
      </c>
      <c r="AM1643" s="19">
        <f>IF(Abschlüsse[[#This Row],[Ergeb]]="ET","",SQRT(($AF1643-$AK1643)^2+($AG1643-$AL1643)^2))</f>
        <v>0</v>
      </c>
      <c r="AO1643" s="13"/>
      <c r="AP1643" s="13"/>
      <c r="AQ1643" s="19" t="str">
        <f t="shared" si="104"/>
        <v/>
      </c>
      <c r="AU1643" s="19" t="str">
        <f t="shared" si="105"/>
        <v/>
      </c>
    </row>
    <row r="1644" spans="3:47" ht="25.05" customHeight="1">
      <c r="C1644" s="17" t="str">
        <f>IF($A1644="","",IF(VLOOKUP($A1644,Spiele!$A$2:$D$16,3,FALSE)=$B1644,"H","G"))</f>
        <v/>
      </c>
      <c r="D1644" s="17" t="str">
        <f>IF($B1644="","",IF(VLOOKUP($A1644,Spiele!$A$2:$F$16,3,FALSE)=$B1644,VLOOKUP($A1644,Spiele!$A$2:$F$16,4,FALSE),VLOOKUP($A1644,Spiele!$A$2:$F$16,3,FALSE)))</f>
        <v/>
      </c>
      <c r="E1644" s="18">
        <f>IF(Abschlüsse[[#This Row],[Ergeb]]="ET",0,COUNTIFS($A$2:$A1644,$A1644,$B$2:$B1644,$B1644,$L$2:$L1644,"&lt;&gt;ET"))</f>
        <v>0</v>
      </c>
      <c r="F1644" s="11"/>
      <c r="G1644" s="12"/>
      <c r="H1644" s="18">
        <f>COUNTIFS('Rote Karten'!$A$2:$A$4,$A1644,'Rote Karten'!$D$2:$D$4,"&lt;&gt;"&amp;$B1644,'Rote Karten'!$B$2:$B$4,"&lt;"&amp;$F1644,'Rote Karten'!$C$2:$C$4,"&lt;="&amp;$G1644)-COUNTIFS('Rote Karten'!$A$2:$A$4,$A1644,'Rote Karten'!$D$2:$D$4,$B1644,'Rote Karten'!$B$2:$B$4,"&lt;"&amp;$F1644,'Rote Karten'!$C$2:$C$4,"&lt;="&amp;$G1644)</f>
        <v>0</v>
      </c>
      <c r="I1644" s="17" t="str">
        <f>IF(OR($L1644="Tor",$L1644="ET"),_xlfn.IFNA(IF(VLOOKUP($A1644,Spiele!$A$2:$C$16,3,FALSE)=$B1644,COUNTIFS($L$2:$L1644,"Tor",$B$2:$B1644,$B1644,$A$2:$A1644,$A1644)+COUNTIFS($L$2:$L1644,"ET",$B$2:$B1644,$B1644,$A$2:$A1644,$A1644)&amp;":"&amp;COUNTIFS($L$2:$L1644,"Tor",$B$2:$B1644,"&lt;&gt;"&amp;$B1644,$A$2:$A1644,$A1644)+COUNTIFS($L$2:$L1644,"ET",$B$2:$B1644,"&lt;&gt;"&amp;$B1644,$A$2:$A1644,$A1644),COUNTIFS($L$2:$L1644,"Tor",$B$2:$B1644,"&lt;&gt;"&amp;$B1644,$A$2:$A1644,$A1644)+COUNTIFS($L$2:$L1644,"ET",$B$2:$B1644,"&lt;&gt;"&amp;$B1644,$A$2:$A1644,$A1644)&amp;":"&amp;COUNTIFS($L$2:$L1644,"Tor",$B$2:$B1644,$B1644,$A$2:$A1644,$A1644)+COUNTIFS($L$2:$L1644,"ET",$B$2:$B1644,$B1644,$A$2:$A1644,$A1644)),""),"")</f>
        <v/>
      </c>
      <c r="J1644" s="18" t="str">
        <f>_xlfn.IFNA(IF(VLOOKUP($A1644,Spiele!$A$2:$D$16,3,FALSE)=$B1644,(COUNTIFS($L$1:$L1643,"Tor",$B$1:$B1643,$B1644,$A$1:$A1643,$A1644)+COUNTIFS($L$1:$L1643,"ET",$B$1:$B1643,$B1644,$A$1:$A1643,$A1644))-(COUNTIFS($L$1:$L1643,"Tor",$B$1:$B1643,"&lt;&gt;"&amp;$B1644,$A$1:$A1643,$A1644)+COUNTIFS($L$1:$L1643,"ET",$B$1:$B1643,"&lt;&gt;"&amp;$B1644,$A$1:$A1643,$A1644)),(COUNTIFS($L$1:$L1643,"Tor",$B$1:$B1643,$B1644,$A$1:$A1643,$A1644)+COUNTIFS($L$1:$L1643,"ET",$B$1:$B1643,$B1644,$A$1:$A1643,$A1644))-(COUNTIFS($L$1:$L1643,"Tor",$B$1:$B1643,"&lt;&gt;"&amp;$B1644,$A$1:$A1643,$A1644)+COUNTIFS($L$1:$L1643,"ET",$B$1:$B1643,"&lt;&gt;"&amp;$B1644,$A$1:$A1643,$A1644))),"")</f>
        <v/>
      </c>
      <c r="O1644" s="17"/>
      <c r="AC1644" s="14"/>
      <c r="AD1644" s="14"/>
      <c r="AE1644" s="18"/>
      <c r="AH1644" s="19">
        <f t="shared" si="102"/>
        <v>0</v>
      </c>
      <c r="AI1644" s="19">
        <f t="shared" si="103"/>
        <v>180</v>
      </c>
      <c r="AM1644" s="19">
        <f>IF(Abschlüsse[[#This Row],[Ergeb]]="ET","",SQRT(($AF1644-$AK1644)^2+($AG1644-$AL1644)^2))</f>
        <v>0</v>
      </c>
      <c r="AO1644" s="13"/>
      <c r="AP1644" s="13"/>
      <c r="AQ1644" s="19" t="str">
        <f t="shared" si="104"/>
        <v/>
      </c>
      <c r="AU1644" s="19" t="str">
        <f t="shared" si="105"/>
        <v/>
      </c>
    </row>
    <row r="1645" spans="3:47" ht="25.05" customHeight="1">
      <c r="C1645" s="17" t="str">
        <f>IF($A1645="","",IF(VLOOKUP($A1645,Spiele!$A$2:$D$16,3,FALSE)=$B1645,"H","G"))</f>
        <v/>
      </c>
      <c r="D1645" s="17" t="str">
        <f>IF($B1645="","",IF(VLOOKUP($A1645,Spiele!$A$2:$F$16,3,FALSE)=$B1645,VLOOKUP($A1645,Spiele!$A$2:$F$16,4,FALSE),VLOOKUP($A1645,Spiele!$A$2:$F$16,3,FALSE)))</f>
        <v/>
      </c>
      <c r="E1645" s="18">
        <f>IF(Abschlüsse[[#This Row],[Ergeb]]="ET",0,COUNTIFS($A$2:$A1645,$A1645,$B$2:$B1645,$B1645,$L$2:$L1645,"&lt;&gt;ET"))</f>
        <v>0</v>
      </c>
      <c r="F1645" s="11"/>
      <c r="G1645" s="12"/>
      <c r="H1645" s="18">
        <f>COUNTIFS('Rote Karten'!$A$2:$A$4,$A1645,'Rote Karten'!$D$2:$D$4,"&lt;&gt;"&amp;$B1645,'Rote Karten'!$B$2:$B$4,"&lt;"&amp;$F1645,'Rote Karten'!$C$2:$C$4,"&lt;="&amp;$G1645)-COUNTIFS('Rote Karten'!$A$2:$A$4,$A1645,'Rote Karten'!$D$2:$D$4,$B1645,'Rote Karten'!$B$2:$B$4,"&lt;"&amp;$F1645,'Rote Karten'!$C$2:$C$4,"&lt;="&amp;$G1645)</f>
        <v>0</v>
      </c>
      <c r="I1645" s="17" t="str">
        <f>IF(OR($L1645="Tor",$L1645="ET"),_xlfn.IFNA(IF(VLOOKUP($A1645,Spiele!$A$2:$C$16,3,FALSE)=$B1645,COUNTIFS($L$2:$L1645,"Tor",$B$2:$B1645,$B1645,$A$2:$A1645,$A1645)+COUNTIFS($L$2:$L1645,"ET",$B$2:$B1645,$B1645,$A$2:$A1645,$A1645)&amp;":"&amp;COUNTIFS($L$2:$L1645,"Tor",$B$2:$B1645,"&lt;&gt;"&amp;$B1645,$A$2:$A1645,$A1645)+COUNTIFS($L$2:$L1645,"ET",$B$2:$B1645,"&lt;&gt;"&amp;$B1645,$A$2:$A1645,$A1645),COUNTIFS($L$2:$L1645,"Tor",$B$2:$B1645,"&lt;&gt;"&amp;$B1645,$A$2:$A1645,$A1645)+COUNTIFS($L$2:$L1645,"ET",$B$2:$B1645,"&lt;&gt;"&amp;$B1645,$A$2:$A1645,$A1645)&amp;":"&amp;COUNTIFS($L$2:$L1645,"Tor",$B$2:$B1645,$B1645,$A$2:$A1645,$A1645)+COUNTIFS($L$2:$L1645,"ET",$B$2:$B1645,$B1645,$A$2:$A1645,$A1645)),""),"")</f>
        <v/>
      </c>
      <c r="J1645" s="18" t="str">
        <f>_xlfn.IFNA(IF(VLOOKUP($A1645,Spiele!$A$2:$D$16,3,FALSE)=$B1645,(COUNTIFS($L$1:$L1644,"Tor",$B$1:$B1644,$B1645,$A$1:$A1644,$A1645)+COUNTIFS($L$1:$L1644,"ET",$B$1:$B1644,$B1645,$A$1:$A1644,$A1645))-(COUNTIFS($L$1:$L1644,"Tor",$B$1:$B1644,"&lt;&gt;"&amp;$B1645,$A$1:$A1644,$A1645)+COUNTIFS($L$1:$L1644,"ET",$B$1:$B1644,"&lt;&gt;"&amp;$B1645,$A$1:$A1644,$A1645)),(COUNTIFS($L$1:$L1644,"Tor",$B$1:$B1644,$B1645,$A$1:$A1644,$A1645)+COUNTIFS($L$1:$L1644,"ET",$B$1:$B1644,$B1645,$A$1:$A1644,$A1645))-(COUNTIFS($L$1:$L1644,"Tor",$B$1:$B1644,"&lt;&gt;"&amp;$B1645,$A$1:$A1644,$A1645)+COUNTIFS($L$1:$L1644,"ET",$B$1:$B1644,"&lt;&gt;"&amp;$B1645,$A$1:$A1644,$A1645))),"")</f>
        <v/>
      </c>
      <c r="O1645" s="17"/>
      <c r="AC1645" s="14"/>
      <c r="AD1645" s="14"/>
      <c r="AE1645" s="18"/>
      <c r="AH1645" s="19">
        <f t="shared" si="102"/>
        <v>0</v>
      </c>
      <c r="AI1645" s="19">
        <f t="shared" si="103"/>
        <v>180</v>
      </c>
      <c r="AM1645" s="19">
        <f>IF(Abschlüsse[[#This Row],[Ergeb]]="ET","",SQRT(($AF1645-$AK1645)^2+($AG1645-$AL1645)^2))</f>
        <v>0</v>
      </c>
      <c r="AO1645" s="13"/>
      <c r="AP1645" s="13"/>
      <c r="AQ1645" s="19" t="str">
        <f t="shared" si="104"/>
        <v/>
      </c>
      <c r="AU1645" s="19" t="str">
        <f t="shared" si="105"/>
        <v/>
      </c>
    </row>
    <row r="1646" spans="3:47" ht="25.05" customHeight="1">
      <c r="C1646" s="17" t="str">
        <f>IF($A1646="","",IF(VLOOKUP($A1646,Spiele!$A$2:$D$16,3,FALSE)=$B1646,"H","G"))</f>
        <v/>
      </c>
      <c r="D1646" s="17" t="str">
        <f>IF($B1646="","",IF(VLOOKUP($A1646,Spiele!$A$2:$F$16,3,FALSE)=$B1646,VLOOKUP($A1646,Spiele!$A$2:$F$16,4,FALSE),VLOOKUP($A1646,Spiele!$A$2:$F$16,3,FALSE)))</f>
        <v/>
      </c>
      <c r="E1646" s="18">
        <f>IF(Abschlüsse[[#This Row],[Ergeb]]="ET",0,COUNTIFS($A$2:$A1646,$A1646,$B$2:$B1646,$B1646,$L$2:$L1646,"&lt;&gt;ET"))</f>
        <v>0</v>
      </c>
      <c r="F1646" s="11"/>
      <c r="G1646" s="12"/>
      <c r="H1646" s="18">
        <f>COUNTIFS('Rote Karten'!$A$2:$A$4,$A1646,'Rote Karten'!$D$2:$D$4,"&lt;&gt;"&amp;$B1646,'Rote Karten'!$B$2:$B$4,"&lt;"&amp;$F1646,'Rote Karten'!$C$2:$C$4,"&lt;="&amp;$G1646)-COUNTIFS('Rote Karten'!$A$2:$A$4,$A1646,'Rote Karten'!$D$2:$D$4,$B1646,'Rote Karten'!$B$2:$B$4,"&lt;"&amp;$F1646,'Rote Karten'!$C$2:$C$4,"&lt;="&amp;$G1646)</f>
        <v>0</v>
      </c>
      <c r="I1646" s="17" t="str">
        <f>IF(OR($L1646="Tor",$L1646="ET"),_xlfn.IFNA(IF(VLOOKUP($A1646,Spiele!$A$2:$C$16,3,FALSE)=$B1646,COUNTIFS($L$2:$L1646,"Tor",$B$2:$B1646,$B1646,$A$2:$A1646,$A1646)+COUNTIFS($L$2:$L1646,"ET",$B$2:$B1646,$B1646,$A$2:$A1646,$A1646)&amp;":"&amp;COUNTIFS($L$2:$L1646,"Tor",$B$2:$B1646,"&lt;&gt;"&amp;$B1646,$A$2:$A1646,$A1646)+COUNTIFS($L$2:$L1646,"ET",$B$2:$B1646,"&lt;&gt;"&amp;$B1646,$A$2:$A1646,$A1646),COUNTIFS($L$2:$L1646,"Tor",$B$2:$B1646,"&lt;&gt;"&amp;$B1646,$A$2:$A1646,$A1646)+COUNTIFS($L$2:$L1646,"ET",$B$2:$B1646,"&lt;&gt;"&amp;$B1646,$A$2:$A1646,$A1646)&amp;":"&amp;COUNTIFS($L$2:$L1646,"Tor",$B$2:$B1646,$B1646,$A$2:$A1646,$A1646)+COUNTIFS($L$2:$L1646,"ET",$B$2:$B1646,$B1646,$A$2:$A1646,$A1646)),""),"")</f>
        <v/>
      </c>
      <c r="J1646" s="18" t="str">
        <f>_xlfn.IFNA(IF(VLOOKUP($A1646,Spiele!$A$2:$D$16,3,FALSE)=$B1646,(COUNTIFS($L$1:$L1645,"Tor",$B$1:$B1645,$B1646,$A$1:$A1645,$A1646)+COUNTIFS($L$1:$L1645,"ET",$B$1:$B1645,$B1646,$A$1:$A1645,$A1646))-(COUNTIFS($L$1:$L1645,"Tor",$B$1:$B1645,"&lt;&gt;"&amp;$B1646,$A$1:$A1645,$A1646)+COUNTIFS($L$1:$L1645,"ET",$B$1:$B1645,"&lt;&gt;"&amp;$B1646,$A$1:$A1645,$A1646)),(COUNTIFS($L$1:$L1645,"Tor",$B$1:$B1645,$B1646,$A$1:$A1645,$A1646)+COUNTIFS($L$1:$L1645,"ET",$B$1:$B1645,$B1646,$A$1:$A1645,$A1646))-(COUNTIFS($L$1:$L1645,"Tor",$B$1:$B1645,"&lt;&gt;"&amp;$B1646,$A$1:$A1645,$A1646)+COUNTIFS($L$1:$L1645,"ET",$B$1:$B1645,"&lt;&gt;"&amp;$B1646,$A$1:$A1645,$A1646))),"")</f>
        <v/>
      </c>
      <c r="O1646" s="17"/>
      <c r="AC1646" s="14"/>
      <c r="AD1646" s="14"/>
      <c r="AE1646" s="18"/>
      <c r="AH1646" s="19">
        <f t="shared" si="102"/>
        <v>0</v>
      </c>
      <c r="AI1646" s="19">
        <f t="shared" si="103"/>
        <v>180</v>
      </c>
      <c r="AM1646" s="19">
        <f>IF(Abschlüsse[[#This Row],[Ergeb]]="ET","",SQRT(($AF1646-$AK1646)^2+($AG1646-$AL1646)^2))</f>
        <v>0</v>
      </c>
      <c r="AO1646" s="13"/>
      <c r="AP1646" s="13"/>
      <c r="AQ1646" s="19" t="str">
        <f t="shared" si="104"/>
        <v/>
      </c>
      <c r="AU1646" s="19" t="str">
        <f t="shared" si="105"/>
        <v/>
      </c>
    </row>
    <row r="1647" spans="3:47" ht="25.05" customHeight="1">
      <c r="C1647" s="17" t="str">
        <f>IF($A1647="","",IF(VLOOKUP($A1647,Spiele!$A$2:$D$16,3,FALSE)=$B1647,"H","G"))</f>
        <v/>
      </c>
      <c r="D1647" s="17" t="str">
        <f>IF($B1647="","",IF(VLOOKUP($A1647,Spiele!$A$2:$F$16,3,FALSE)=$B1647,VLOOKUP($A1647,Spiele!$A$2:$F$16,4,FALSE),VLOOKUP($A1647,Spiele!$A$2:$F$16,3,FALSE)))</f>
        <v/>
      </c>
      <c r="E1647" s="18">
        <f>IF(Abschlüsse[[#This Row],[Ergeb]]="ET",0,COUNTIFS($A$2:$A1647,$A1647,$B$2:$B1647,$B1647,$L$2:$L1647,"&lt;&gt;ET"))</f>
        <v>0</v>
      </c>
      <c r="F1647" s="11"/>
      <c r="G1647" s="12"/>
      <c r="H1647" s="18">
        <f>COUNTIFS('Rote Karten'!$A$2:$A$4,$A1647,'Rote Karten'!$D$2:$D$4,"&lt;&gt;"&amp;$B1647,'Rote Karten'!$B$2:$B$4,"&lt;"&amp;$F1647,'Rote Karten'!$C$2:$C$4,"&lt;="&amp;$G1647)-COUNTIFS('Rote Karten'!$A$2:$A$4,$A1647,'Rote Karten'!$D$2:$D$4,$B1647,'Rote Karten'!$B$2:$B$4,"&lt;"&amp;$F1647,'Rote Karten'!$C$2:$C$4,"&lt;="&amp;$G1647)</f>
        <v>0</v>
      </c>
      <c r="I1647" s="17" t="str">
        <f>IF(OR($L1647="Tor",$L1647="ET"),_xlfn.IFNA(IF(VLOOKUP($A1647,Spiele!$A$2:$C$16,3,FALSE)=$B1647,COUNTIFS($L$2:$L1647,"Tor",$B$2:$B1647,$B1647,$A$2:$A1647,$A1647)+COUNTIFS($L$2:$L1647,"ET",$B$2:$B1647,$B1647,$A$2:$A1647,$A1647)&amp;":"&amp;COUNTIFS($L$2:$L1647,"Tor",$B$2:$B1647,"&lt;&gt;"&amp;$B1647,$A$2:$A1647,$A1647)+COUNTIFS($L$2:$L1647,"ET",$B$2:$B1647,"&lt;&gt;"&amp;$B1647,$A$2:$A1647,$A1647),COUNTIFS($L$2:$L1647,"Tor",$B$2:$B1647,"&lt;&gt;"&amp;$B1647,$A$2:$A1647,$A1647)+COUNTIFS($L$2:$L1647,"ET",$B$2:$B1647,"&lt;&gt;"&amp;$B1647,$A$2:$A1647,$A1647)&amp;":"&amp;COUNTIFS($L$2:$L1647,"Tor",$B$2:$B1647,$B1647,$A$2:$A1647,$A1647)+COUNTIFS($L$2:$L1647,"ET",$B$2:$B1647,$B1647,$A$2:$A1647,$A1647)),""),"")</f>
        <v/>
      </c>
      <c r="J1647" s="18" t="str">
        <f>_xlfn.IFNA(IF(VLOOKUP($A1647,Spiele!$A$2:$D$16,3,FALSE)=$B1647,(COUNTIFS($L$1:$L1646,"Tor",$B$1:$B1646,$B1647,$A$1:$A1646,$A1647)+COUNTIFS($L$1:$L1646,"ET",$B$1:$B1646,$B1647,$A$1:$A1646,$A1647))-(COUNTIFS($L$1:$L1646,"Tor",$B$1:$B1646,"&lt;&gt;"&amp;$B1647,$A$1:$A1646,$A1647)+COUNTIFS($L$1:$L1646,"ET",$B$1:$B1646,"&lt;&gt;"&amp;$B1647,$A$1:$A1646,$A1647)),(COUNTIFS($L$1:$L1646,"Tor",$B$1:$B1646,$B1647,$A$1:$A1646,$A1647)+COUNTIFS($L$1:$L1646,"ET",$B$1:$B1646,$B1647,$A$1:$A1646,$A1647))-(COUNTIFS($L$1:$L1646,"Tor",$B$1:$B1646,"&lt;&gt;"&amp;$B1647,$A$1:$A1646,$A1647)+COUNTIFS($L$1:$L1646,"ET",$B$1:$B1646,"&lt;&gt;"&amp;$B1647,$A$1:$A1646,$A1647))),"")</f>
        <v/>
      </c>
      <c r="O1647" s="17"/>
      <c r="AC1647" s="14"/>
      <c r="AD1647" s="14"/>
      <c r="AE1647" s="18"/>
      <c r="AH1647" s="19">
        <f t="shared" si="102"/>
        <v>0</v>
      </c>
      <c r="AI1647" s="19">
        <f t="shared" si="103"/>
        <v>180</v>
      </c>
      <c r="AM1647" s="19">
        <f>IF(Abschlüsse[[#This Row],[Ergeb]]="ET","",SQRT(($AF1647-$AK1647)^2+($AG1647-$AL1647)^2))</f>
        <v>0</v>
      </c>
      <c r="AO1647" s="13"/>
      <c r="AP1647" s="13"/>
      <c r="AQ1647" s="19" t="str">
        <f t="shared" si="104"/>
        <v/>
      </c>
      <c r="AU1647" s="19" t="str">
        <f t="shared" si="105"/>
        <v/>
      </c>
    </row>
    <row r="1648" spans="3:47" ht="25.05" customHeight="1">
      <c r="C1648" s="17" t="str">
        <f>IF($A1648="","",IF(VLOOKUP($A1648,Spiele!$A$2:$D$16,3,FALSE)=$B1648,"H","G"))</f>
        <v/>
      </c>
      <c r="D1648" s="17" t="str">
        <f>IF($B1648="","",IF(VLOOKUP($A1648,Spiele!$A$2:$F$16,3,FALSE)=$B1648,VLOOKUP($A1648,Spiele!$A$2:$F$16,4,FALSE),VLOOKUP($A1648,Spiele!$A$2:$F$16,3,FALSE)))</f>
        <v/>
      </c>
      <c r="E1648" s="18">
        <f>IF(Abschlüsse[[#This Row],[Ergeb]]="ET",0,COUNTIFS($A$2:$A1648,$A1648,$B$2:$B1648,$B1648,$L$2:$L1648,"&lt;&gt;ET"))</f>
        <v>0</v>
      </c>
      <c r="F1648" s="11"/>
      <c r="G1648" s="12"/>
      <c r="H1648" s="18">
        <f>COUNTIFS('Rote Karten'!$A$2:$A$4,$A1648,'Rote Karten'!$D$2:$D$4,"&lt;&gt;"&amp;$B1648,'Rote Karten'!$B$2:$B$4,"&lt;"&amp;$F1648,'Rote Karten'!$C$2:$C$4,"&lt;="&amp;$G1648)-COUNTIFS('Rote Karten'!$A$2:$A$4,$A1648,'Rote Karten'!$D$2:$D$4,$B1648,'Rote Karten'!$B$2:$B$4,"&lt;"&amp;$F1648,'Rote Karten'!$C$2:$C$4,"&lt;="&amp;$G1648)</f>
        <v>0</v>
      </c>
      <c r="I1648" s="17" t="str">
        <f>IF(OR($L1648="Tor",$L1648="ET"),_xlfn.IFNA(IF(VLOOKUP($A1648,Spiele!$A$2:$C$16,3,FALSE)=$B1648,COUNTIFS($L$2:$L1648,"Tor",$B$2:$B1648,$B1648,$A$2:$A1648,$A1648)+COUNTIFS($L$2:$L1648,"ET",$B$2:$B1648,$B1648,$A$2:$A1648,$A1648)&amp;":"&amp;COUNTIFS($L$2:$L1648,"Tor",$B$2:$B1648,"&lt;&gt;"&amp;$B1648,$A$2:$A1648,$A1648)+COUNTIFS($L$2:$L1648,"ET",$B$2:$B1648,"&lt;&gt;"&amp;$B1648,$A$2:$A1648,$A1648),COUNTIFS($L$2:$L1648,"Tor",$B$2:$B1648,"&lt;&gt;"&amp;$B1648,$A$2:$A1648,$A1648)+COUNTIFS($L$2:$L1648,"ET",$B$2:$B1648,"&lt;&gt;"&amp;$B1648,$A$2:$A1648,$A1648)&amp;":"&amp;COUNTIFS($L$2:$L1648,"Tor",$B$2:$B1648,$B1648,$A$2:$A1648,$A1648)+COUNTIFS($L$2:$L1648,"ET",$B$2:$B1648,$B1648,$A$2:$A1648,$A1648)),""),"")</f>
        <v/>
      </c>
      <c r="J1648" s="18" t="str">
        <f>_xlfn.IFNA(IF(VLOOKUP($A1648,Spiele!$A$2:$D$16,3,FALSE)=$B1648,(COUNTIFS($L$1:$L1647,"Tor",$B$1:$B1647,$B1648,$A$1:$A1647,$A1648)+COUNTIFS($L$1:$L1647,"ET",$B$1:$B1647,$B1648,$A$1:$A1647,$A1648))-(COUNTIFS($L$1:$L1647,"Tor",$B$1:$B1647,"&lt;&gt;"&amp;$B1648,$A$1:$A1647,$A1648)+COUNTIFS($L$1:$L1647,"ET",$B$1:$B1647,"&lt;&gt;"&amp;$B1648,$A$1:$A1647,$A1648)),(COUNTIFS($L$1:$L1647,"Tor",$B$1:$B1647,$B1648,$A$1:$A1647,$A1648)+COUNTIFS($L$1:$L1647,"ET",$B$1:$B1647,$B1648,$A$1:$A1647,$A1648))-(COUNTIFS($L$1:$L1647,"Tor",$B$1:$B1647,"&lt;&gt;"&amp;$B1648,$A$1:$A1647,$A1648)+COUNTIFS($L$1:$L1647,"ET",$B$1:$B1647,"&lt;&gt;"&amp;$B1648,$A$1:$A1647,$A1648))),"")</f>
        <v/>
      </c>
      <c r="O1648" s="17"/>
      <c r="AC1648" s="14"/>
      <c r="AD1648" s="14"/>
      <c r="AE1648" s="18"/>
      <c r="AH1648" s="19">
        <f t="shared" si="102"/>
        <v>0</v>
      </c>
      <c r="AI1648" s="19">
        <f t="shared" si="103"/>
        <v>180</v>
      </c>
      <c r="AM1648" s="19">
        <f>IF(Abschlüsse[[#This Row],[Ergeb]]="ET","",SQRT(($AF1648-$AK1648)^2+($AG1648-$AL1648)^2))</f>
        <v>0</v>
      </c>
      <c r="AO1648" s="13"/>
      <c r="AP1648" s="13"/>
      <c r="AQ1648" s="19" t="str">
        <f t="shared" si="104"/>
        <v/>
      </c>
      <c r="AU1648" s="19" t="str">
        <f t="shared" si="105"/>
        <v/>
      </c>
    </row>
    <row r="1649" spans="3:47" ht="25.05" customHeight="1">
      <c r="C1649" s="17" t="str">
        <f>IF($A1649="","",IF(VLOOKUP($A1649,Spiele!$A$2:$D$16,3,FALSE)=$B1649,"H","G"))</f>
        <v/>
      </c>
      <c r="D1649" s="17" t="str">
        <f>IF($B1649="","",IF(VLOOKUP($A1649,Spiele!$A$2:$F$16,3,FALSE)=$B1649,VLOOKUP($A1649,Spiele!$A$2:$F$16,4,FALSE),VLOOKUP($A1649,Spiele!$A$2:$F$16,3,FALSE)))</f>
        <v/>
      </c>
      <c r="E1649" s="18">
        <f>IF(Abschlüsse[[#This Row],[Ergeb]]="ET",0,COUNTIFS($A$2:$A1649,$A1649,$B$2:$B1649,$B1649,$L$2:$L1649,"&lt;&gt;ET"))</f>
        <v>0</v>
      </c>
      <c r="F1649" s="11"/>
      <c r="G1649" s="12"/>
      <c r="H1649" s="18">
        <f>COUNTIFS('Rote Karten'!$A$2:$A$4,$A1649,'Rote Karten'!$D$2:$D$4,"&lt;&gt;"&amp;$B1649,'Rote Karten'!$B$2:$B$4,"&lt;"&amp;$F1649,'Rote Karten'!$C$2:$C$4,"&lt;="&amp;$G1649)-COUNTIFS('Rote Karten'!$A$2:$A$4,$A1649,'Rote Karten'!$D$2:$D$4,$B1649,'Rote Karten'!$B$2:$B$4,"&lt;"&amp;$F1649,'Rote Karten'!$C$2:$C$4,"&lt;="&amp;$G1649)</f>
        <v>0</v>
      </c>
      <c r="I1649" s="17" t="str">
        <f>IF(OR($L1649="Tor",$L1649="ET"),_xlfn.IFNA(IF(VLOOKUP($A1649,Spiele!$A$2:$C$16,3,FALSE)=$B1649,COUNTIFS($L$2:$L1649,"Tor",$B$2:$B1649,$B1649,$A$2:$A1649,$A1649)+COUNTIFS($L$2:$L1649,"ET",$B$2:$B1649,$B1649,$A$2:$A1649,$A1649)&amp;":"&amp;COUNTIFS($L$2:$L1649,"Tor",$B$2:$B1649,"&lt;&gt;"&amp;$B1649,$A$2:$A1649,$A1649)+COUNTIFS($L$2:$L1649,"ET",$B$2:$B1649,"&lt;&gt;"&amp;$B1649,$A$2:$A1649,$A1649),COUNTIFS($L$2:$L1649,"Tor",$B$2:$B1649,"&lt;&gt;"&amp;$B1649,$A$2:$A1649,$A1649)+COUNTIFS($L$2:$L1649,"ET",$B$2:$B1649,"&lt;&gt;"&amp;$B1649,$A$2:$A1649,$A1649)&amp;":"&amp;COUNTIFS($L$2:$L1649,"Tor",$B$2:$B1649,$B1649,$A$2:$A1649,$A1649)+COUNTIFS($L$2:$L1649,"ET",$B$2:$B1649,$B1649,$A$2:$A1649,$A1649)),""),"")</f>
        <v/>
      </c>
      <c r="J1649" s="18" t="str">
        <f>_xlfn.IFNA(IF(VLOOKUP($A1649,Spiele!$A$2:$D$16,3,FALSE)=$B1649,(COUNTIFS($L$1:$L1648,"Tor",$B$1:$B1648,$B1649,$A$1:$A1648,$A1649)+COUNTIFS($L$1:$L1648,"ET",$B$1:$B1648,$B1649,$A$1:$A1648,$A1649))-(COUNTIFS($L$1:$L1648,"Tor",$B$1:$B1648,"&lt;&gt;"&amp;$B1649,$A$1:$A1648,$A1649)+COUNTIFS($L$1:$L1648,"ET",$B$1:$B1648,"&lt;&gt;"&amp;$B1649,$A$1:$A1648,$A1649)),(COUNTIFS($L$1:$L1648,"Tor",$B$1:$B1648,$B1649,$A$1:$A1648,$A1649)+COUNTIFS($L$1:$L1648,"ET",$B$1:$B1648,$B1649,$A$1:$A1648,$A1649))-(COUNTIFS($L$1:$L1648,"Tor",$B$1:$B1648,"&lt;&gt;"&amp;$B1649,$A$1:$A1648,$A1649)+COUNTIFS($L$1:$L1648,"ET",$B$1:$B1648,"&lt;&gt;"&amp;$B1649,$A$1:$A1648,$A1649))),"")</f>
        <v/>
      </c>
      <c r="O1649" s="17"/>
      <c r="AC1649" s="14"/>
      <c r="AD1649" s="14"/>
      <c r="AE1649" s="18"/>
      <c r="AH1649" s="19">
        <f t="shared" si="102"/>
        <v>0</v>
      </c>
      <c r="AI1649" s="19">
        <f t="shared" si="103"/>
        <v>180</v>
      </c>
      <c r="AM1649" s="19">
        <f>IF(Abschlüsse[[#This Row],[Ergeb]]="ET","",SQRT(($AF1649-$AK1649)^2+($AG1649-$AL1649)^2))</f>
        <v>0</v>
      </c>
      <c r="AO1649" s="13"/>
      <c r="AP1649" s="13"/>
      <c r="AQ1649" s="19" t="str">
        <f t="shared" si="104"/>
        <v/>
      </c>
      <c r="AU1649" s="19" t="str">
        <f t="shared" si="105"/>
        <v/>
      </c>
    </row>
    <row r="1650" spans="3:47" ht="25.05" customHeight="1">
      <c r="C1650" s="17" t="str">
        <f>IF($A1650="","",IF(VLOOKUP($A1650,Spiele!$A$2:$D$16,3,FALSE)=$B1650,"H","G"))</f>
        <v/>
      </c>
      <c r="D1650" s="17" t="str">
        <f>IF($B1650="","",IF(VLOOKUP($A1650,Spiele!$A$2:$F$16,3,FALSE)=$B1650,VLOOKUP($A1650,Spiele!$A$2:$F$16,4,FALSE),VLOOKUP($A1650,Spiele!$A$2:$F$16,3,FALSE)))</f>
        <v/>
      </c>
      <c r="E1650" s="18">
        <f>IF(Abschlüsse[[#This Row],[Ergeb]]="ET",0,COUNTIFS($A$2:$A1650,$A1650,$B$2:$B1650,$B1650,$L$2:$L1650,"&lt;&gt;ET"))</f>
        <v>0</v>
      </c>
      <c r="F1650" s="11"/>
      <c r="G1650" s="12"/>
      <c r="H1650" s="18">
        <f>COUNTIFS('Rote Karten'!$A$2:$A$4,$A1650,'Rote Karten'!$D$2:$D$4,"&lt;&gt;"&amp;$B1650,'Rote Karten'!$B$2:$B$4,"&lt;"&amp;$F1650,'Rote Karten'!$C$2:$C$4,"&lt;="&amp;$G1650)-COUNTIFS('Rote Karten'!$A$2:$A$4,$A1650,'Rote Karten'!$D$2:$D$4,$B1650,'Rote Karten'!$B$2:$B$4,"&lt;"&amp;$F1650,'Rote Karten'!$C$2:$C$4,"&lt;="&amp;$G1650)</f>
        <v>0</v>
      </c>
      <c r="I1650" s="17" t="str">
        <f>IF(OR($L1650="Tor",$L1650="ET"),_xlfn.IFNA(IF(VLOOKUP($A1650,Spiele!$A$2:$C$16,3,FALSE)=$B1650,COUNTIFS($L$2:$L1650,"Tor",$B$2:$B1650,$B1650,$A$2:$A1650,$A1650)+COUNTIFS($L$2:$L1650,"ET",$B$2:$B1650,$B1650,$A$2:$A1650,$A1650)&amp;":"&amp;COUNTIFS($L$2:$L1650,"Tor",$B$2:$B1650,"&lt;&gt;"&amp;$B1650,$A$2:$A1650,$A1650)+COUNTIFS($L$2:$L1650,"ET",$B$2:$B1650,"&lt;&gt;"&amp;$B1650,$A$2:$A1650,$A1650),COUNTIFS($L$2:$L1650,"Tor",$B$2:$B1650,"&lt;&gt;"&amp;$B1650,$A$2:$A1650,$A1650)+COUNTIFS($L$2:$L1650,"ET",$B$2:$B1650,"&lt;&gt;"&amp;$B1650,$A$2:$A1650,$A1650)&amp;":"&amp;COUNTIFS($L$2:$L1650,"Tor",$B$2:$B1650,$B1650,$A$2:$A1650,$A1650)+COUNTIFS($L$2:$L1650,"ET",$B$2:$B1650,$B1650,$A$2:$A1650,$A1650)),""),"")</f>
        <v/>
      </c>
      <c r="J1650" s="18" t="str">
        <f>_xlfn.IFNA(IF(VLOOKUP($A1650,Spiele!$A$2:$D$16,3,FALSE)=$B1650,(COUNTIFS($L$1:$L1649,"Tor",$B$1:$B1649,$B1650,$A$1:$A1649,$A1650)+COUNTIFS($L$1:$L1649,"ET",$B$1:$B1649,$B1650,$A$1:$A1649,$A1650))-(COUNTIFS($L$1:$L1649,"Tor",$B$1:$B1649,"&lt;&gt;"&amp;$B1650,$A$1:$A1649,$A1650)+COUNTIFS($L$1:$L1649,"ET",$B$1:$B1649,"&lt;&gt;"&amp;$B1650,$A$1:$A1649,$A1650)),(COUNTIFS($L$1:$L1649,"Tor",$B$1:$B1649,$B1650,$A$1:$A1649,$A1650)+COUNTIFS($L$1:$L1649,"ET",$B$1:$B1649,$B1650,$A$1:$A1649,$A1650))-(COUNTIFS($L$1:$L1649,"Tor",$B$1:$B1649,"&lt;&gt;"&amp;$B1650,$A$1:$A1649,$A1650)+COUNTIFS($L$1:$L1649,"ET",$B$1:$B1649,"&lt;&gt;"&amp;$B1650,$A$1:$A1649,$A1650))),"")</f>
        <v/>
      </c>
      <c r="O1650" s="17"/>
      <c r="AC1650" s="14"/>
      <c r="AD1650" s="14"/>
      <c r="AE1650" s="18"/>
      <c r="AH1650" s="19">
        <f t="shared" si="102"/>
        <v>0</v>
      </c>
      <c r="AI1650" s="19">
        <f t="shared" si="103"/>
        <v>180</v>
      </c>
      <c r="AM1650" s="19">
        <f>IF(Abschlüsse[[#This Row],[Ergeb]]="ET","",SQRT(($AF1650-$AK1650)^2+($AG1650-$AL1650)^2))</f>
        <v>0</v>
      </c>
      <c r="AO1650" s="13"/>
      <c r="AP1650" s="13"/>
      <c r="AQ1650" s="19" t="str">
        <f t="shared" si="104"/>
        <v/>
      </c>
      <c r="AU1650" s="19" t="str">
        <f t="shared" si="105"/>
        <v/>
      </c>
    </row>
    <row r="1651" spans="3:47" ht="25.05" customHeight="1">
      <c r="C1651" s="17" t="str">
        <f>IF($A1651="","",IF(VLOOKUP($A1651,Spiele!$A$2:$D$16,3,FALSE)=$B1651,"H","G"))</f>
        <v/>
      </c>
      <c r="D1651" s="17" t="str">
        <f>IF($B1651="","",IF(VLOOKUP($A1651,Spiele!$A$2:$F$16,3,FALSE)=$B1651,VLOOKUP($A1651,Spiele!$A$2:$F$16,4,FALSE),VLOOKUP($A1651,Spiele!$A$2:$F$16,3,FALSE)))</f>
        <v/>
      </c>
      <c r="E1651" s="18">
        <f>IF(Abschlüsse[[#This Row],[Ergeb]]="ET",0,COUNTIFS($A$2:$A1651,$A1651,$B$2:$B1651,$B1651,$L$2:$L1651,"&lt;&gt;ET"))</f>
        <v>0</v>
      </c>
      <c r="F1651" s="11"/>
      <c r="G1651" s="12"/>
      <c r="H1651" s="18">
        <f>COUNTIFS('Rote Karten'!$A$2:$A$4,$A1651,'Rote Karten'!$D$2:$D$4,"&lt;&gt;"&amp;$B1651,'Rote Karten'!$B$2:$B$4,"&lt;"&amp;$F1651,'Rote Karten'!$C$2:$C$4,"&lt;="&amp;$G1651)-COUNTIFS('Rote Karten'!$A$2:$A$4,$A1651,'Rote Karten'!$D$2:$D$4,$B1651,'Rote Karten'!$B$2:$B$4,"&lt;"&amp;$F1651,'Rote Karten'!$C$2:$C$4,"&lt;="&amp;$G1651)</f>
        <v>0</v>
      </c>
      <c r="I1651" s="17" t="str">
        <f>IF(OR($L1651="Tor",$L1651="ET"),_xlfn.IFNA(IF(VLOOKUP($A1651,Spiele!$A$2:$C$16,3,FALSE)=$B1651,COUNTIFS($L$2:$L1651,"Tor",$B$2:$B1651,$B1651,$A$2:$A1651,$A1651)+COUNTIFS($L$2:$L1651,"ET",$B$2:$B1651,$B1651,$A$2:$A1651,$A1651)&amp;":"&amp;COUNTIFS($L$2:$L1651,"Tor",$B$2:$B1651,"&lt;&gt;"&amp;$B1651,$A$2:$A1651,$A1651)+COUNTIFS($L$2:$L1651,"ET",$B$2:$B1651,"&lt;&gt;"&amp;$B1651,$A$2:$A1651,$A1651),COUNTIFS($L$2:$L1651,"Tor",$B$2:$B1651,"&lt;&gt;"&amp;$B1651,$A$2:$A1651,$A1651)+COUNTIFS($L$2:$L1651,"ET",$B$2:$B1651,"&lt;&gt;"&amp;$B1651,$A$2:$A1651,$A1651)&amp;":"&amp;COUNTIFS($L$2:$L1651,"Tor",$B$2:$B1651,$B1651,$A$2:$A1651,$A1651)+COUNTIFS($L$2:$L1651,"ET",$B$2:$B1651,$B1651,$A$2:$A1651,$A1651)),""),"")</f>
        <v/>
      </c>
      <c r="J1651" s="18" t="str">
        <f>_xlfn.IFNA(IF(VLOOKUP($A1651,Spiele!$A$2:$D$16,3,FALSE)=$B1651,(COUNTIFS($L$1:$L1650,"Tor",$B$1:$B1650,$B1651,$A$1:$A1650,$A1651)+COUNTIFS($L$1:$L1650,"ET",$B$1:$B1650,$B1651,$A$1:$A1650,$A1651))-(COUNTIFS($L$1:$L1650,"Tor",$B$1:$B1650,"&lt;&gt;"&amp;$B1651,$A$1:$A1650,$A1651)+COUNTIFS($L$1:$L1650,"ET",$B$1:$B1650,"&lt;&gt;"&amp;$B1651,$A$1:$A1650,$A1651)),(COUNTIFS($L$1:$L1650,"Tor",$B$1:$B1650,$B1651,$A$1:$A1650,$A1651)+COUNTIFS($L$1:$L1650,"ET",$B$1:$B1650,$B1651,$A$1:$A1650,$A1651))-(COUNTIFS($L$1:$L1650,"Tor",$B$1:$B1650,"&lt;&gt;"&amp;$B1651,$A$1:$A1650,$A1651)+COUNTIFS($L$1:$L1650,"ET",$B$1:$B1650,"&lt;&gt;"&amp;$B1651,$A$1:$A1650,$A1651))),"")</f>
        <v/>
      </c>
      <c r="O1651" s="17"/>
      <c r="AC1651" s="14"/>
      <c r="AD1651" s="14"/>
      <c r="AE1651" s="18"/>
      <c r="AH1651" s="19">
        <f t="shared" si="102"/>
        <v>0</v>
      </c>
      <c r="AI1651" s="19">
        <f t="shared" si="103"/>
        <v>180</v>
      </c>
      <c r="AM1651" s="19">
        <f>IF(Abschlüsse[[#This Row],[Ergeb]]="ET","",SQRT(($AF1651-$AK1651)^2+($AG1651-$AL1651)^2))</f>
        <v>0</v>
      </c>
      <c r="AO1651" s="13"/>
      <c r="AP1651" s="13"/>
      <c r="AQ1651" s="19" t="str">
        <f t="shared" si="104"/>
        <v/>
      </c>
      <c r="AU1651" s="19" t="str">
        <f t="shared" si="105"/>
        <v/>
      </c>
    </row>
    <row r="1652" spans="3:47" ht="25.05" customHeight="1">
      <c r="C1652" s="17" t="str">
        <f>IF($A1652="","",IF(VLOOKUP($A1652,Spiele!$A$2:$D$16,3,FALSE)=$B1652,"H","G"))</f>
        <v/>
      </c>
      <c r="D1652" s="17" t="str">
        <f>IF($B1652="","",IF(VLOOKUP($A1652,Spiele!$A$2:$F$16,3,FALSE)=$B1652,VLOOKUP($A1652,Spiele!$A$2:$F$16,4,FALSE),VLOOKUP($A1652,Spiele!$A$2:$F$16,3,FALSE)))</f>
        <v/>
      </c>
      <c r="E1652" s="18">
        <f>IF(Abschlüsse[[#This Row],[Ergeb]]="ET",0,COUNTIFS($A$2:$A1652,$A1652,$B$2:$B1652,$B1652,$L$2:$L1652,"&lt;&gt;ET"))</f>
        <v>0</v>
      </c>
      <c r="F1652" s="11"/>
      <c r="G1652" s="12"/>
      <c r="H1652" s="18">
        <f>COUNTIFS('Rote Karten'!$A$2:$A$4,$A1652,'Rote Karten'!$D$2:$D$4,"&lt;&gt;"&amp;$B1652,'Rote Karten'!$B$2:$B$4,"&lt;"&amp;$F1652,'Rote Karten'!$C$2:$C$4,"&lt;="&amp;$G1652)-COUNTIFS('Rote Karten'!$A$2:$A$4,$A1652,'Rote Karten'!$D$2:$D$4,$B1652,'Rote Karten'!$B$2:$B$4,"&lt;"&amp;$F1652,'Rote Karten'!$C$2:$C$4,"&lt;="&amp;$G1652)</f>
        <v>0</v>
      </c>
      <c r="I1652" s="17" t="str">
        <f>IF(OR($L1652="Tor",$L1652="ET"),_xlfn.IFNA(IF(VLOOKUP($A1652,Spiele!$A$2:$C$16,3,FALSE)=$B1652,COUNTIFS($L$2:$L1652,"Tor",$B$2:$B1652,$B1652,$A$2:$A1652,$A1652)+COUNTIFS($L$2:$L1652,"ET",$B$2:$B1652,$B1652,$A$2:$A1652,$A1652)&amp;":"&amp;COUNTIFS($L$2:$L1652,"Tor",$B$2:$B1652,"&lt;&gt;"&amp;$B1652,$A$2:$A1652,$A1652)+COUNTIFS($L$2:$L1652,"ET",$B$2:$B1652,"&lt;&gt;"&amp;$B1652,$A$2:$A1652,$A1652),COUNTIFS($L$2:$L1652,"Tor",$B$2:$B1652,"&lt;&gt;"&amp;$B1652,$A$2:$A1652,$A1652)+COUNTIFS($L$2:$L1652,"ET",$B$2:$B1652,"&lt;&gt;"&amp;$B1652,$A$2:$A1652,$A1652)&amp;":"&amp;COUNTIFS($L$2:$L1652,"Tor",$B$2:$B1652,$B1652,$A$2:$A1652,$A1652)+COUNTIFS($L$2:$L1652,"ET",$B$2:$B1652,$B1652,$A$2:$A1652,$A1652)),""),"")</f>
        <v/>
      </c>
      <c r="J1652" s="18" t="str">
        <f>_xlfn.IFNA(IF(VLOOKUP($A1652,Spiele!$A$2:$D$16,3,FALSE)=$B1652,(COUNTIFS($L$1:$L1651,"Tor",$B$1:$B1651,$B1652,$A$1:$A1651,$A1652)+COUNTIFS($L$1:$L1651,"ET",$B$1:$B1651,$B1652,$A$1:$A1651,$A1652))-(COUNTIFS($L$1:$L1651,"Tor",$B$1:$B1651,"&lt;&gt;"&amp;$B1652,$A$1:$A1651,$A1652)+COUNTIFS($L$1:$L1651,"ET",$B$1:$B1651,"&lt;&gt;"&amp;$B1652,$A$1:$A1651,$A1652)),(COUNTIFS($L$1:$L1651,"Tor",$B$1:$B1651,$B1652,$A$1:$A1651,$A1652)+COUNTIFS($L$1:$L1651,"ET",$B$1:$B1651,$B1652,$A$1:$A1651,$A1652))-(COUNTIFS($L$1:$L1651,"Tor",$B$1:$B1651,"&lt;&gt;"&amp;$B1652,$A$1:$A1651,$A1652)+COUNTIFS($L$1:$L1651,"ET",$B$1:$B1651,"&lt;&gt;"&amp;$B1652,$A$1:$A1651,$A1652))),"")</f>
        <v/>
      </c>
      <c r="O1652" s="17"/>
      <c r="AC1652" s="14"/>
      <c r="AD1652" s="14"/>
      <c r="AE1652" s="18"/>
      <c r="AH1652" s="19">
        <f t="shared" si="102"/>
        <v>0</v>
      </c>
      <c r="AI1652" s="19">
        <f t="shared" si="103"/>
        <v>180</v>
      </c>
      <c r="AM1652" s="19">
        <f>IF(Abschlüsse[[#This Row],[Ergeb]]="ET","",SQRT(($AF1652-$AK1652)^2+($AG1652-$AL1652)^2))</f>
        <v>0</v>
      </c>
      <c r="AO1652" s="13"/>
      <c r="AP1652" s="13"/>
      <c r="AQ1652" s="19" t="str">
        <f t="shared" si="104"/>
        <v/>
      </c>
      <c r="AU1652" s="19" t="str">
        <f t="shared" si="105"/>
        <v/>
      </c>
    </row>
    <row r="1653" spans="3:47" ht="25.05" customHeight="1">
      <c r="C1653" s="17" t="str">
        <f>IF($A1653="","",IF(VLOOKUP($A1653,Spiele!$A$2:$D$16,3,FALSE)=$B1653,"H","G"))</f>
        <v/>
      </c>
      <c r="D1653" s="17" t="str">
        <f>IF($B1653="","",IF(VLOOKUP($A1653,Spiele!$A$2:$F$16,3,FALSE)=$B1653,VLOOKUP($A1653,Spiele!$A$2:$F$16,4,FALSE),VLOOKUP($A1653,Spiele!$A$2:$F$16,3,FALSE)))</f>
        <v/>
      </c>
      <c r="E1653" s="18">
        <f>IF(Abschlüsse[[#This Row],[Ergeb]]="ET",0,COUNTIFS($A$2:$A1653,$A1653,$B$2:$B1653,$B1653,$L$2:$L1653,"&lt;&gt;ET"))</f>
        <v>0</v>
      </c>
      <c r="F1653" s="11"/>
      <c r="G1653" s="12"/>
      <c r="H1653" s="18">
        <f>COUNTIFS('Rote Karten'!$A$2:$A$4,$A1653,'Rote Karten'!$D$2:$D$4,"&lt;&gt;"&amp;$B1653,'Rote Karten'!$B$2:$B$4,"&lt;"&amp;$F1653,'Rote Karten'!$C$2:$C$4,"&lt;="&amp;$G1653)-COUNTIFS('Rote Karten'!$A$2:$A$4,$A1653,'Rote Karten'!$D$2:$D$4,$B1653,'Rote Karten'!$B$2:$B$4,"&lt;"&amp;$F1653,'Rote Karten'!$C$2:$C$4,"&lt;="&amp;$G1653)</f>
        <v>0</v>
      </c>
      <c r="I1653" s="17" t="str">
        <f>IF(OR($L1653="Tor",$L1653="ET"),_xlfn.IFNA(IF(VLOOKUP($A1653,Spiele!$A$2:$C$16,3,FALSE)=$B1653,COUNTIFS($L$2:$L1653,"Tor",$B$2:$B1653,$B1653,$A$2:$A1653,$A1653)+COUNTIFS($L$2:$L1653,"ET",$B$2:$B1653,$B1653,$A$2:$A1653,$A1653)&amp;":"&amp;COUNTIFS($L$2:$L1653,"Tor",$B$2:$B1653,"&lt;&gt;"&amp;$B1653,$A$2:$A1653,$A1653)+COUNTIFS($L$2:$L1653,"ET",$B$2:$B1653,"&lt;&gt;"&amp;$B1653,$A$2:$A1653,$A1653),COUNTIFS($L$2:$L1653,"Tor",$B$2:$B1653,"&lt;&gt;"&amp;$B1653,$A$2:$A1653,$A1653)+COUNTIFS($L$2:$L1653,"ET",$B$2:$B1653,"&lt;&gt;"&amp;$B1653,$A$2:$A1653,$A1653)&amp;":"&amp;COUNTIFS($L$2:$L1653,"Tor",$B$2:$B1653,$B1653,$A$2:$A1653,$A1653)+COUNTIFS($L$2:$L1653,"ET",$B$2:$B1653,$B1653,$A$2:$A1653,$A1653)),""),"")</f>
        <v/>
      </c>
      <c r="J1653" s="18" t="str">
        <f>_xlfn.IFNA(IF(VLOOKUP($A1653,Spiele!$A$2:$D$16,3,FALSE)=$B1653,(COUNTIFS($L$1:$L1652,"Tor",$B$1:$B1652,$B1653,$A$1:$A1652,$A1653)+COUNTIFS($L$1:$L1652,"ET",$B$1:$B1652,$B1653,$A$1:$A1652,$A1653))-(COUNTIFS($L$1:$L1652,"Tor",$B$1:$B1652,"&lt;&gt;"&amp;$B1653,$A$1:$A1652,$A1653)+COUNTIFS($L$1:$L1652,"ET",$B$1:$B1652,"&lt;&gt;"&amp;$B1653,$A$1:$A1652,$A1653)),(COUNTIFS($L$1:$L1652,"Tor",$B$1:$B1652,$B1653,$A$1:$A1652,$A1653)+COUNTIFS($L$1:$L1652,"ET",$B$1:$B1652,$B1653,$A$1:$A1652,$A1653))-(COUNTIFS($L$1:$L1652,"Tor",$B$1:$B1652,"&lt;&gt;"&amp;$B1653,$A$1:$A1652,$A1653)+COUNTIFS($L$1:$L1652,"ET",$B$1:$B1652,"&lt;&gt;"&amp;$B1653,$A$1:$A1652,$A1653))),"")</f>
        <v/>
      </c>
      <c r="O1653" s="17"/>
      <c r="AC1653" s="14"/>
      <c r="AD1653" s="14"/>
      <c r="AE1653" s="18"/>
      <c r="AH1653" s="19">
        <f t="shared" si="102"/>
        <v>0</v>
      </c>
      <c r="AI1653" s="19">
        <f t="shared" si="103"/>
        <v>180</v>
      </c>
      <c r="AM1653" s="19">
        <f>IF(Abschlüsse[[#This Row],[Ergeb]]="ET","",SQRT(($AF1653-$AK1653)^2+($AG1653-$AL1653)^2))</f>
        <v>0</v>
      </c>
      <c r="AO1653" s="13"/>
      <c r="AP1653" s="13"/>
      <c r="AQ1653" s="19" t="str">
        <f t="shared" si="104"/>
        <v/>
      </c>
      <c r="AU1653" s="19" t="str">
        <f t="shared" si="105"/>
        <v/>
      </c>
    </row>
    <row r="1654" spans="3:47" ht="25.05" customHeight="1">
      <c r="C1654" s="17" t="str">
        <f>IF($A1654="","",IF(VLOOKUP($A1654,Spiele!$A$2:$D$16,3,FALSE)=$B1654,"H","G"))</f>
        <v/>
      </c>
      <c r="D1654" s="17" t="str">
        <f>IF($B1654="","",IF(VLOOKUP($A1654,Spiele!$A$2:$F$16,3,FALSE)=$B1654,VLOOKUP($A1654,Spiele!$A$2:$F$16,4,FALSE),VLOOKUP($A1654,Spiele!$A$2:$F$16,3,FALSE)))</f>
        <v/>
      </c>
      <c r="E1654" s="18">
        <f>IF(Abschlüsse[[#This Row],[Ergeb]]="ET",0,COUNTIFS($A$2:$A1654,$A1654,$B$2:$B1654,$B1654,$L$2:$L1654,"&lt;&gt;ET"))</f>
        <v>0</v>
      </c>
      <c r="F1654" s="11"/>
      <c r="G1654" s="12"/>
      <c r="H1654" s="18">
        <f>COUNTIFS('Rote Karten'!$A$2:$A$4,$A1654,'Rote Karten'!$D$2:$D$4,"&lt;&gt;"&amp;$B1654,'Rote Karten'!$B$2:$B$4,"&lt;"&amp;$F1654,'Rote Karten'!$C$2:$C$4,"&lt;="&amp;$G1654)-COUNTIFS('Rote Karten'!$A$2:$A$4,$A1654,'Rote Karten'!$D$2:$D$4,$B1654,'Rote Karten'!$B$2:$B$4,"&lt;"&amp;$F1654,'Rote Karten'!$C$2:$C$4,"&lt;="&amp;$G1654)</f>
        <v>0</v>
      </c>
      <c r="I1654" s="17" t="str">
        <f>IF(OR($L1654="Tor",$L1654="ET"),_xlfn.IFNA(IF(VLOOKUP($A1654,Spiele!$A$2:$C$16,3,FALSE)=$B1654,COUNTIFS($L$2:$L1654,"Tor",$B$2:$B1654,$B1654,$A$2:$A1654,$A1654)+COUNTIFS($L$2:$L1654,"ET",$B$2:$B1654,$B1654,$A$2:$A1654,$A1654)&amp;":"&amp;COUNTIFS($L$2:$L1654,"Tor",$B$2:$B1654,"&lt;&gt;"&amp;$B1654,$A$2:$A1654,$A1654)+COUNTIFS($L$2:$L1654,"ET",$B$2:$B1654,"&lt;&gt;"&amp;$B1654,$A$2:$A1654,$A1654),COUNTIFS($L$2:$L1654,"Tor",$B$2:$B1654,"&lt;&gt;"&amp;$B1654,$A$2:$A1654,$A1654)+COUNTIFS($L$2:$L1654,"ET",$B$2:$B1654,"&lt;&gt;"&amp;$B1654,$A$2:$A1654,$A1654)&amp;":"&amp;COUNTIFS($L$2:$L1654,"Tor",$B$2:$B1654,$B1654,$A$2:$A1654,$A1654)+COUNTIFS($L$2:$L1654,"ET",$B$2:$B1654,$B1654,$A$2:$A1654,$A1654)),""),"")</f>
        <v/>
      </c>
      <c r="J1654" s="18" t="str">
        <f>_xlfn.IFNA(IF(VLOOKUP($A1654,Spiele!$A$2:$D$16,3,FALSE)=$B1654,(COUNTIFS($L$1:$L1653,"Tor",$B$1:$B1653,$B1654,$A$1:$A1653,$A1654)+COUNTIFS($L$1:$L1653,"ET",$B$1:$B1653,$B1654,$A$1:$A1653,$A1654))-(COUNTIFS($L$1:$L1653,"Tor",$B$1:$B1653,"&lt;&gt;"&amp;$B1654,$A$1:$A1653,$A1654)+COUNTIFS($L$1:$L1653,"ET",$B$1:$B1653,"&lt;&gt;"&amp;$B1654,$A$1:$A1653,$A1654)),(COUNTIFS($L$1:$L1653,"Tor",$B$1:$B1653,$B1654,$A$1:$A1653,$A1654)+COUNTIFS($L$1:$L1653,"ET",$B$1:$B1653,$B1654,$A$1:$A1653,$A1654))-(COUNTIFS($L$1:$L1653,"Tor",$B$1:$B1653,"&lt;&gt;"&amp;$B1654,$A$1:$A1653,$A1654)+COUNTIFS($L$1:$L1653,"ET",$B$1:$B1653,"&lt;&gt;"&amp;$B1654,$A$1:$A1653,$A1654))),"")</f>
        <v/>
      </c>
      <c r="O1654" s="17"/>
      <c r="AC1654" s="14"/>
      <c r="AD1654" s="14"/>
      <c r="AE1654" s="18"/>
      <c r="AH1654" s="19">
        <f t="shared" si="102"/>
        <v>0</v>
      </c>
      <c r="AI1654" s="19">
        <f t="shared" si="103"/>
        <v>180</v>
      </c>
      <c r="AM1654" s="19">
        <f>IF(Abschlüsse[[#This Row],[Ergeb]]="ET","",SQRT(($AF1654-$AK1654)^2+($AG1654-$AL1654)^2))</f>
        <v>0</v>
      </c>
      <c r="AO1654" s="13"/>
      <c r="AP1654" s="13"/>
      <c r="AQ1654" s="19" t="str">
        <f t="shared" si="104"/>
        <v/>
      </c>
      <c r="AU1654" s="19" t="str">
        <f t="shared" si="105"/>
        <v/>
      </c>
    </row>
    <row r="1655" spans="3:47" ht="25.05" customHeight="1">
      <c r="C1655" s="17" t="str">
        <f>IF($A1655="","",IF(VLOOKUP($A1655,Spiele!$A$2:$D$16,3,FALSE)=$B1655,"H","G"))</f>
        <v/>
      </c>
      <c r="D1655" s="17" t="str">
        <f>IF($B1655="","",IF(VLOOKUP($A1655,Spiele!$A$2:$F$16,3,FALSE)=$B1655,VLOOKUP($A1655,Spiele!$A$2:$F$16,4,FALSE),VLOOKUP($A1655,Spiele!$A$2:$F$16,3,FALSE)))</f>
        <v/>
      </c>
      <c r="E1655" s="18">
        <f>IF(Abschlüsse[[#This Row],[Ergeb]]="ET",0,COUNTIFS($A$2:$A1655,$A1655,$B$2:$B1655,$B1655,$L$2:$L1655,"&lt;&gt;ET"))</f>
        <v>0</v>
      </c>
      <c r="F1655" s="11"/>
      <c r="G1655" s="12"/>
      <c r="H1655" s="18">
        <f>COUNTIFS('Rote Karten'!$A$2:$A$4,$A1655,'Rote Karten'!$D$2:$D$4,"&lt;&gt;"&amp;$B1655,'Rote Karten'!$B$2:$B$4,"&lt;"&amp;$F1655,'Rote Karten'!$C$2:$C$4,"&lt;="&amp;$G1655)-COUNTIFS('Rote Karten'!$A$2:$A$4,$A1655,'Rote Karten'!$D$2:$D$4,$B1655,'Rote Karten'!$B$2:$B$4,"&lt;"&amp;$F1655,'Rote Karten'!$C$2:$C$4,"&lt;="&amp;$G1655)</f>
        <v>0</v>
      </c>
      <c r="I1655" s="17" t="str">
        <f>IF(OR($L1655="Tor",$L1655="ET"),_xlfn.IFNA(IF(VLOOKUP($A1655,Spiele!$A$2:$C$16,3,FALSE)=$B1655,COUNTIFS($L$2:$L1655,"Tor",$B$2:$B1655,$B1655,$A$2:$A1655,$A1655)+COUNTIFS($L$2:$L1655,"ET",$B$2:$B1655,$B1655,$A$2:$A1655,$A1655)&amp;":"&amp;COUNTIFS($L$2:$L1655,"Tor",$B$2:$B1655,"&lt;&gt;"&amp;$B1655,$A$2:$A1655,$A1655)+COUNTIFS($L$2:$L1655,"ET",$B$2:$B1655,"&lt;&gt;"&amp;$B1655,$A$2:$A1655,$A1655),COUNTIFS($L$2:$L1655,"Tor",$B$2:$B1655,"&lt;&gt;"&amp;$B1655,$A$2:$A1655,$A1655)+COUNTIFS($L$2:$L1655,"ET",$B$2:$B1655,"&lt;&gt;"&amp;$B1655,$A$2:$A1655,$A1655)&amp;":"&amp;COUNTIFS($L$2:$L1655,"Tor",$B$2:$B1655,$B1655,$A$2:$A1655,$A1655)+COUNTIFS($L$2:$L1655,"ET",$B$2:$B1655,$B1655,$A$2:$A1655,$A1655)),""),"")</f>
        <v/>
      </c>
      <c r="J1655" s="18" t="str">
        <f>_xlfn.IFNA(IF(VLOOKUP($A1655,Spiele!$A$2:$D$16,3,FALSE)=$B1655,(COUNTIFS($L$1:$L1654,"Tor",$B$1:$B1654,$B1655,$A$1:$A1654,$A1655)+COUNTIFS($L$1:$L1654,"ET",$B$1:$B1654,$B1655,$A$1:$A1654,$A1655))-(COUNTIFS($L$1:$L1654,"Tor",$B$1:$B1654,"&lt;&gt;"&amp;$B1655,$A$1:$A1654,$A1655)+COUNTIFS($L$1:$L1654,"ET",$B$1:$B1654,"&lt;&gt;"&amp;$B1655,$A$1:$A1654,$A1655)),(COUNTIFS($L$1:$L1654,"Tor",$B$1:$B1654,$B1655,$A$1:$A1654,$A1655)+COUNTIFS($L$1:$L1654,"ET",$B$1:$B1654,$B1655,$A$1:$A1654,$A1655))-(COUNTIFS($L$1:$L1654,"Tor",$B$1:$B1654,"&lt;&gt;"&amp;$B1655,$A$1:$A1654,$A1655)+COUNTIFS($L$1:$L1654,"ET",$B$1:$B1654,"&lt;&gt;"&amp;$B1655,$A$1:$A1654,$A1655))),"")</f>
        <v/>
      </c>
      <c r="O1655" s="17"/>
      <c r="AC1655" s="14"/>
      <c r="AD1655" s="14"/>
      <c r="AE1655" s="18"/>
      <c r="AH1655" s="19">
        <f t="shared" si="102"/>
        <v>0</v>
      </c>
      <c r="AI1655" s="19">
        <f t="shared" si="103"/>
        <v>180</v>
      </c>
      <c r="AM1655" s="19">
        <f>IF(Abschlüsse[[#This Row],[Ergeb]]="ET","",SQRT(($AF1655-$AK1655)^2+($AG1655-$AL1655)^2))</f>
        <v>0</v>
      </c>
      <c r="AO1655" s="13"/>
      <c r="AP1655" s="13"/>
      <c r="AQ1655" s="19" t="str">
        <f t="shared" si="104"/>
        <v/>
      </c>
      <c r="AU1655" s="19" t="str">
        <f t="shared" si="105"/>
        <v/>
      </c>
    </row>
    <row r="1656" spans="3:47" ht="25.05" customHeight="1">
      <c r="C1656" s="17" t="str">
        <f>IF($A1656="","",IF(VLOOKUP($A1656,Spiele!$A$2:$D$16,3,FALSE)=$B1656,"H","G"))</f>
        <v/>
      </c>
      <c r="D1656" s="17" t="str">
        <f>IF($B1656="","",IF(VLOOKUP($A1656,Spiele!$A$2:$F$16,3,FALSE)=$B1656,VLOOKUP($A1656,Spiele!$A$2:$F$16,4,FALSE),VLOOKUP($A1656,Spiele!$A$2:$F$16,3,FALSE)))</f>
        <v/>
      </c>
      <c r="E1656" s="18">
        <f>IF(Abschlüsse[[#This Row],[Ergeb]]="ET",0,COUNTIFS($A$2:$A1656,$A1656,$B$2:$B1656,$B1656,$L$2:$L1656,"&lt;&gt;ET"))</f>
        <v>0</v>
      </c>
      <c r="F1656" s="11"/>
      <c r="G1656" s="12"/>
      <c r="H1656" s="18">
        <f>COUNTIFS('Rote Karten'!$A$2:$A$4,$A1656,'Rote Karten'!$D$2:$D$4,"&lt;&gt;"&amp;$B1656,'Rote Karten'!$B$2:$B$4,"&lt;"&amp;$F1656,'Rote Karten'!$C$2:$C$4,"&lt;="&amp;$G1656)-COUNTIFS('Rote Karten'!$A$2:$A$4,$A1656,'Rote Karten'!$D$2:$D$4,$B1656,'Rote Karten'!$B$2:$B$4,"&lt;"&amp;$F1656,'Rote Karten'!$C$2:$C$4,"&lt;="&amp;$G1656)</f>
        <v>0</v>
      </c>
      <c r="I1656" s="17" t="str">
        <f>IF(OR($L1656="Tor",$L1656="ET"),_xlfn.IFNA(IF(VLOOKUP($A1656,Spiele!$A$2:$C$16,3,FALSE)=$B1656,COUNTIFS($L$2:$L1656,"Tor",$B$2:$B1656,$B1656,$A$2:$A1656,$A1656)+COUNTIFS($L$2:$L1656,"ET",$B$2:$B1656,$B1656,$A$2:$A1656,$A1656)&amp;":"&amp;COUNTIFS($L$2:$L1656,"Tor",$B$2:$B1656,"&lt;&gt;"&amp;$B1656,$A$2:$A1656,$A1656)+COUNTIFS($L$2:$L1656,"ET",$B$2:$B1656,"&lt;&gt;"&amp;$B1656,$A$2:$A1656,$A1656),COUNTIFS($L$2:$L1656,"Tor",$B$2:$B1656,"&lt;&gt;"&amp;$B1656,$A$2:$A1656,$A1656)+COUNTIFS($L$2:$L1656,"ET",$B$2:$B1656,"&lt;&gt;"&amp;$B1656,$A$2:$A1656,$A1656)&amp;":"&amp;COUNTIFS($L$2:$L1656,"Tor",$B$2:$B1656,$B1656,$A$2:$A1656,$A1656)+COUNTIFS($L$2:$L1656,"ET",$B$2:$B1656,$B1656,$A$2:$A1656,$A1656)),""),"")</f>
        <v/>
      </c>
      <c r="J1656" s="18" t="str">
        <f>_xlfn.IFNA(IF(VLOOKUP($A1656,Spiele!$A$2:$D$16,3,FALSE)=$B1656,(COUNTIFS($L$1:$L1655,"Tor",$B$1:$B1655,$B1656,$A$1:$A1655,$A1656)+COUNTIFS($L$1:$L1655,"ET",$B$1:$B1655,$B1656,$A$1:$A1655,$A1656))-(COUNTIFS($L$1:$L1655,"Tor",$B$1:$B1655,"&lt;&gt;"&amp;$B1656,$A$1:$A1655,$A1656)+COUNTIFS($L$1:$L1655,"ET",$B$1:$B1655,"&lt;&gt;"&amp;$B1656,$A$1:$A1655,$A1656)),(COUNTIFS($L$1:$L1655,"Tor",$B$1:$B1655,$B1656,$A$1:$A1655,$A1656)+COUNTIFS($L$1:$L1655,"ET",$B$1:$B1655,$B1656,$A$1:$A1655,$A1656))-(COUNTIFS($L$1:$L1655,"Tor",$B$1:$B1655,"&lt;&gt;"&amp;$B1656,$A$1:$A1655,$A1656)+COUNTIFS($L$1:$L1655,"ET",$B$1:$B1655,"&lt;&gt;"&amp;$B1656,$A$1:$A1655,$A1656))),"")</f>
        <v/>
      </c>
      <c r="O1656" s="17"/>
      <c r="AC1656" s="14"/>
      <c r="AD1656" s="14"/>
      <c r="AE1656" s="18"/>
      <c r="AH1656" s="19">
        <f t="shared" si="102"/>
        <v>0</v>
      </c>
      <c r="AI1656" s="19">
        <f t="shared" si="103"/>
        <v>180</v>
      </c>
      <c r="AM1656" s="19">
        <f>IF(Abschlüsse[[#This Row],[Ergeb]]="ET","",SQRT(($AF1656-$AK1656)^2+($AG1656-$AL1656)^2))</f>
        <v>0</v>
      </c>
      <c r="AO1656" s="13"/>
      <c r="AP1656" s="13"/>
      <c r="AQ1656" s="19" t="str">
        <f t="shared" si="104"/>
        <v/>
      </c>
      <c r="AU1656" s="19" t="str">
        <f t="shared" si="105"/>
        <v/>
      </c>
    </row>
    <row r="1657" spans="3:47" ht="25.05" customHeight="1">
      <c r="C1657" s="17" t="str">
        <f>IF($A1657="","",IF(VLOOKUP($A1657,Spiele!$A$2:$D$16,3,FALSE)=$B1657,"H","G"))</f>
        <v/>
      </c>
      <c r="D1657" s="17" t="str">
        <f>IF($B1657="","",IF(VLOOKUP($A1657,Spiele!$A$2:$F$16,3,FALSE)=$B1657,VLOOKUP($A1657,Spiele!$A$2:$F$16,4,FALSE),VLOOKUP($A1657,Spiele!$A$2:$F$16,3,FALSE)))</f>
        <v/>
      </c>
      <c r="E1657" s="18">
        <f>IF(Abschlüsse[[#This Row],[Ergeb]]="ET",0,COUNTIFS($A$2:$A1657,$A1657,$B$2:$B1657,$B1657,$L$2:$L1657,"&lt;&gt;ET"))</f>
        <v>0</v>
      </c>
      <c r="F1657" s="11"/>
      <c r="G1657" s="12"/>
      <c r="H1657" s="18">
        <f>COUNTIFS('Rote Karten'!$A$2:$A$4,$A1657,'Rote Karten'!$D$2:$D$4,"&lt;&gt;"&amp;$B1657,'Rote Karten'!$B$2:$B$4,"&lt;"&amp;$F1657,'Rote Karten'!$C$2:$C$4,"&lt;="&amp;$G1657)-COUNTIFS('Rote Karten'!$A$2:$A$4,$A1657,'Rote Karten'!$D$2:$D$4,$B1657,'Rote Karten'!$B$2:$B$4,"&lt;"&amp;$F1657,'Rote Karten'!$C$2:$C$4,"&lt;="&amp;$G1657)</f>
        <v>0</v>
      </c>
      <c r="I1657" s="17" t="str">
        <f>IF(OR($L1657="Tor",$L1657="ET"),_xlfn.IFNA(IF(VLOOKUP($A1657,Spiele!$A$2:$C$16,3,FALSE)=$B1657,COUNTIFS($L$2:$L1657,"Tor",$B$2:$B1657,$B1657,$A$2:$A1657,$A1657)+COUNTIFS($L$2:$L1657,"ET",$B$2:$B1657,$B1657,$A$2:$A1657,$A1657)&amp;":"&amp;COUNTIFS($L$2:$L1657,"Tor",$B$2:$B1657,"&lt;&gt;"&amp;$B1657,$A$2:$A1657,$A1657)+COUNTIFS($L$2:$L1657,"ET",$B$2:$B1657,"&lt;&gt;"&amp;$B1657,$A$2:$A1657,$A1657),COUNTIFS($L$2:$L1657,"Tor",$B$2:$B1657,"&lt;&gt;"&amp;$B1657,$A$2:$A1657,$A1657)+COUNTIFS($L$2:$L1657,"ET",$B$2:$B1657,"&lt;&gt;"&amp;$B1657,$A$2:$A1657,$A1657)&amp;":"&amp;COUNTIFS($L$2:$L1657,"Tor",$B$2:$B1657,$B1657,$A$2:$A1657,$A1657)+COUNTIFS($L$2:$L1657,"ET",$B$2:$B1657,$B1657,$A$2:$A1657,$A1657)),""),"")</f>
        <v/>
      </c>
      <c r="J1657" s="18" t="str">
        <f>_xlfn.IFNA(IF(VLOOKUP($A1657,Spiele!$A$2:$D$16,3,FALSE)=$B1657,(COUNTIFS($L$1:$L1656,"Tor",$B$1:$B1656,$B1657,$A$1:$A1656,$A1657)+COUNTIFS($L$1:$L1656,"ET",$B$1:$B1656,$B1657,$A$1:$A1656,$A1657))-(COUNTIFS($L$1:$L1656,"Tor",$B$1:$B1656,"&lt;&gt;"&amp;$B1657,$A$1:$A1656,$A1657)+COUNTIFS($L$1:$L1656,"ET",$B$1:$B1656,"&lt;&gt;"&amp;$B1657,$A$1:$A1656,$A1657)),(COUNTIFS($L$1:$L1656,"Tor",$B$1:$B1656,$B1657,$A$1:$A1656,$A1657)+COUNTIFS($L$1:$L1656,"ET",$B$1:$B1656,$B1657,$A$1:$A1656,$A1657))-(COUNTIFS($L$1:$L1656,"Tor",$B$1:$B1656,"&lt;&gt;"&amp;$B1657,$A$1:$A1656,$A1657)+COUNTIFS($L$1:$L1656,"ET",$B$1:$B1656,"&lt;&gt;"&amp;$B1657,$A$1:$A1656,$A1657))),"")</f>
        <v/>
      </c>
      <c r="O1657" s="17"/>
      <c r="AC1657" s="14"/>
      <c r="AD1657" s="14"/>
      <c r="AE1657" s="18"/>
      <c r="AH1657" s="19">
        <f t="shared" si="102"/>
        <v>0</v>
      </c>
      <c r="AI1657" s="19">
        <f t="shared" si="103"/>
        <v>180</v>
      </c>
      <c r="AM1657" s="19">
        <f>IF(Abschlüsse[[#This Row],[Ergeb]]="ET","",SQRT(($AF1657-$AK1657)^2+($AG1657-$AL1657)^2))</f>
        <v>0</v>
      </c>
      <c r="AO1657" s="13"/>
      <c r="AP1657" s="13"/>
      <c r="AQ1657" s="19" t="str">
        <f t="shared" si="104"/>
        <v/>
      </c>
      <c r="AU1657" s="19" t="str">
        <f t="shared" si="105"/>
        <v/>
      </c>
    </row>
    <row r="1658" spans="3:47" ht="25.05" customHeight="1">
      <c r="C1658" s="17" t="str">
        <f>IF($A1658="","",IF(VLOOKUP($A1658,Spiele!$A$2:$D$16,3,FALSE)=$B1658,"H","G"))</f>
        <v/>
      </c>
      <c r="D1658" s="17" t="str">
        <f>IF($B1658="","",IF(VLOOKUP($A1658,Spiele!$A$2:$F$16,3,FALSE)=$B1658,VLOOKUP($A1658,Spiele!$A$2:$F$16,4,FALSE),VLOOKUP($A1658,Spiele!$A$2:$F$16,3,FALSE)))</f>
        <v/>
      </c>
      <c r="E1658" s="18">
        <f>IF(Abschlüsse[[#This Row],[Ergeb]]="ET",0,COUNTIFS($A$2:$A1658,$A1658,$B$2:$B1658,$B1658,$L$2:$L1658,"&lt;&gt;ET"))</f>
        <v>0</v>
      </c>
      <c r="F1658" s="11"/>
      <c r="G1658" s="12"/>
      <c r="H1658" s="18">
        <f>COUNTIFS('Rote Karten'!$A$2:$A$4,$A1658,'Rote Karten'!$D$2:$D$4,"&lt;&gt;"&amp;$B1658,'Rote Karten'!$B$2:$B$4,"&lt;"&amp;$F1658,'Rote Karten'!$C$2:$C$4,"&lt;="&amp;$G1658)-COUNTIFS('Rote Karten'!$A$2:$A$4,$A1658,'Rote Karten'!$D$2:$D$4,$B1658,'Rote Karten'!$B$2:$B$4,"&lt;"&amp;$F1658,'Rote Karten'!$C$2:$C$4,"&lt;="&amp;$G1658)</f>
        <v>0</v>
      </c>
      <c r="I1658" s="17" t="str">
        <f>IF(OR($L1658="Tor",$L1658="ET"),_xlfn.IFNA(IF(VLOOKUP($A1658,Spiele!$A$2:$C$16,3,FALSE)=$B1658,COUNTIFS($L$2:$L1658,"Tor",$B$2:$B1658,$B1658,$A$2:$A1658,$A1658)+COUNTIFS($L$2:$L1658,"ET",$B$2:$B1658,$B1658,$A$2:$A1658,$A1658)&amp;":"&amp;COUNTIFS($L$2:$L1658,"Tor",$B$2:$B1658,"&lt;&gt;"&amp;$B1658,$A$2:$A1658,$A1658)+COUNTIFS($L$2:$L1658,"ET",$B$2:$B1658,"&lt;&gt;"&amp;$B1658,$A$2:$A1658,$A1658),COUNTIFS($L$2:$L1658,"Tor",$B$2:$B1658,"&lt;&gt;"&amp;$B1658,$A$2:$A1658,$A1658)+COUNTIFS($L$2:$L1658,"ET",$B$2:$B1658,"&lt;&gt;"&amp;$B1658,$A$2:$A1658,$A1658)&amp;":"&amp;COUNTIFS($L$2:$L1658,"Tor",$B$2:$B1658,$B1658,$A$2:$A1658,$A1658)+COUNTIFS($L$2:$L1658,"ET",$B$2:$B1658,$B1658,$A$2:$A1658,$A1658)),""),"")</f>
        <v/>
      </c>
      <c r="J1658" s="18" t="str">
        <f>_xlfn.IFNA(IF(VLOOKUP($A1658,Spiele!$A$2:$D$16,3,FALSE)=$B1658,(COUNTIFS($L$1:$L1657,"Tor",$B$1:$B1657,$B1658,$A$1:$A1657,$A1658)+COUNTIFS($L$1:$L1657,"ET",$B$1:$B1657,$B1658,$A$1:$A1657,$A1658))-(COUNTIFS($L$1:$L1657,"Tor",$B$1:$B1657,"&lt;&gt;"&amp;$B1658,$A$1:$A1657,$A1658)+COUNTIFS($L$1:$L1657,"ET",$B$1:$B1657,"&lt;&gt;"&amp;$B1658,$A$1:$A1657,$A1658)),(COUNTIFS($L$1:$L1657,"Tor",$B$1:$B1657,$B1658,$A$1:$A1657,$A1658)+COUNTIFS($L$1:$L1657,"ET",$B$1:$B1657,$B1658,$A$1:$A1657,$A1658))-(COUNTIFS($L$1:$L1657,"Tor",$B$1:$B1657,"&lt;&gt;"&amp;$B1658,$A$1:$A1657,$A1658)+COUNTIFS($L$1:$L1657,"ET",$B$1:$B1657,"&lt;&gt;"&amp;$B1658,$A$1:$A1657,$A1658))),"")</f>
        <v/>
      </c>
      <c r="O1658" s="17"/>
      <c r="AC1658" s="14"/>
      <c r="AD1658" s="14"/>
      <c r="AE1658" s="18"/>
      <c r="AH1658" s="19">
        <f t="shared" si="102"/>
        <v>0</v>
      </c>
      <c r="AI1658" s="19">
        <f t="shared" si="103"/>
        <v>180</v>
      </c>
      <c r="AM1658" s="19">
        <f>IF(Abschlüsse[[#This Row],[Ergeb]]="ET","",SQRT(($AF1658-$AK1658)^2+($AG1658-$AL1658)^2))</f>
        <v>0</v>
      </c>
      <c r="AO1658" s="13"/>
      <c r="AP1658" s="13"/>
      <c r="AQ1658" s="19" t="str">
        <f t="shared" si="104"/>
        <v/>
      </c>
      <c r="AU1658" s="19" t="str">
        <f t="shared" si="105"/>
        <v/>
      </c>
    </row>
    <row r="1659" spans="3:47" ht="25.05" customHeight="1">
      <c r="C1659" s="17" t="str">
        <f>IF($A1659="","",IF(VLOOKUP($A1659,Spiele!$A$2:$D$16,3,FALSE)=$B1659,"H","G"))</f>
        <v/>
      </c>
      <c r="D1659" s="17" t="str">
        <f>IF($B1659="","",IF(VLOOKUP($A1659,Spiele!$A$2:$F$16,3,FALSE)=$B1659,VLOOKUP($A1659,Spiele!$A$2:$F$16,4,FALSE),VLOOKUP($A1659,Spiele!$A$2:$F$16,3,FALSE)))</f>
        <v/>
      </c>
      <c r="E1659" s="18">
        <f>IF(Abschlüsse[[#This Row],[Ergeb]]="ET",0,COUNTIFS($A$2:$A1659,$A1659,$B$2:$B1659,$B1659,$L$2:$L1659,"&lt;&gt;ET"))</f>
        <v>0</v>
      </c>
      <c r="F1659" s="11"/>
      <c r="G1659" s="12"/>
      <c r="H1659" s="18">
        <f>COUNTIFS('Rote Karten'!$A$2:$A$4,$A1659,'Rote Karten'!$D$2:$D$4,"&lt;&gt;"&amp;$B1659,'Rote Karten'!$B$2:$B$4,"&lt;"&amp;$F1659,'Rote Karten'!$C$2:$C$4,"&lt;="&amp;$G1659)-COUNTIFS('Rote Karten'!$A$2:$A$4,$A1659,'Rote Karten'!$D$2:$D$4,$B1659,'Rote Karten'!$B$2:$B$4,"&lt;"&amp;$F1659,'Rote Karten'!$C$2:$C$4,"&lt;="&amp;$G1659)</f>
        <v>0</v>
      </c>
      <c r="I1659" s="17" t="str">
        <f>IF(OR($L1659="Tor",$L1659="ET"),_xlfn.IFNA(IF(VLOOKUP($A1659,Spiele!$A$2:$C$16,3,FALSE)=$B1659,COUNTIFS($L$2:$L1659,"Tor",$B$2:$B1659,$B1659,$A$2:$A1659,$A1659)+COUNTIFS($L$2:$L1659,"ET",$B$2:$B1659,$B1659,$A$2:$A1659,$A1659)&amp;":"&amp;COUNTIFS($L$2:$L1659,"Tor",$B$2:$B1659,"&lt;&gt;"&amp;$B1659,$A$2:$A1659,$A1659)+COUNTIFS($L$2:$L1659,"ET",$B$2:$B1659,"&lt;&gt;"&amp;$B1659,$A$2:$A1659,$A1659),COUNTIFS($L$2:$L1659,"Tor",$B$2:$B1659,"&lt;&gt;"&amp;$B1659,$A$2:$A1659,$A1659)+COUNTIFS($L$2:$L1659,"ET",$B$2:$B1659,"&lt;&gt;"&amp;$B1659,$A$2:$A1659,$A1659)&amp;":"&amp;COUNTIFS($L$2:$L1659,"Tor",$B$2:$B1659,$B1659,$A$2:$A1659,$A1659)+COUNTIFS($L$2:$L1659,"ET",$B$2:$B1659,$B1659,$A$2:$A1659,$A1659)),""),"")</f>
        <v/>
      </c>
      <c r="J1659" s="18" t="str">
        <f>_xlfn.IFNA(IF(VLOOKUP($A1659,Spiele!$A$2:$D$16,3,FALSE)=$B1659,(COUNTIFS($L$1:$L1658,"Tor",$B$1:$B1658,$B1659,$A$1:$A1658,$A1659)+COUNTIFS($L$1:$L1658,"ET",$B$1:$B1658,$B1659,$A$1:$A1658,$A1659))-(COUNTIFS($L$1:$L1658,"Tor",$B$1:$B1658,"&lt;&gt;"&amp;$B1659,$A$1:$A1658,$A1659)+COUNTIFS($L$1:$L1658,"ET",$B$1:$B1658,"&lt;&gt;"&amp;$B1659,$A$1:$A1658,$A1659)),(COUNTIFS($L$1:$L1658,"Tor",$B$1:$B1658,$B1659,$A$1:$A1658,$A1659)+COUNTIFS($L$1:$L1658,"ET",$B$1:$B1658,$B1659,$A$1:$A1658,$A1659))-(COUNTIFS($L$1:$L1658,"Tor",$B$1:$B1658,"&lt;&gt;"&amp;$B1659,$A$1:$A1658,$A1659)+COUNTIFS($L$1:$L1658,"ET",$B$1:$B1658,"&lt;&gt;"&amp;$B1659,$A$1:$A1658,$A1659))),"")</f>
        <v/>
      </c>
      <c r="O1659" s="17"/>
      <c r="AC1659" s="14"/>
      <c r="AD1659" s="14"/>
      <c r="AE1659" s="18"/>
      <c r="AH1659" s="19">
        <f t="shared" si="102"/>
        <v>0</v>
      </c>
      <c r="AI1659" s="19">
        <f t="shared" si="103"/>
        <v>180</v>
      </c>
      <c r="AM1659" s="19">
        <f>IF(Abschlüsse[[#This Row],[Ergeb]]="ET","",SQRT(($AF1659-$AK1659)^2+($AG1659-$AL1659)^2))</f>
        <v>0</v>
      </c>
      <c r="AO1659" s="13"/>
      <c r="AP1659" s="13"/>
      <c r="AQ1659" s="19" t="str">
        <f t="shared" si="104"/>
        <v/>
      </c>
      <c r="AU1659" s="19" t="str">
        <f t="shared" si="105"/>
        <v/>
      </c>
    </row>
    <row r="1660" spans="3:47" ht="25.05" customHeight="1">
      <c r="C1660" s="17" t="str">
        <f>IF($A1660="","",IF(VLOOKUP($A1660,Spiele!$A$2:$D$16,3,FALSE)=$B1660,"H","G"))</f>
        <v/>
      </c>
      <c r="D1660" s="17" t="str">
        <f>IF($B1660="","",IF(VLOOKUP($A1660,Spiele!$A$2:$F$16,3,FALSE)=$B1660,VLOOKUP($A1660,Spiele!$A$2:$F$16,4,FALSE),VLOOKUP($A1660,Spiele!$A$2:$F$16,3,FALSE)))</f>
        <v/>
      </c>
      <c r="E1660" s="18">
        <f>IF(Abschlüsse[[#This Row],[Ergeb]]="ET",0,COUNTIFS($A$2:$A1660,$A1660,$B$2:$B1660,$B1660,$L$2:$L1660,"&lt;&gt;ET"))</f>
        <v>0</v>
      </c>
      <c r="F1660" s="11"/>
      <c r="G1660" s="12"/>
      <c r="H1660" s="18">
        <f>COUNTIFS('Rote Karten'!$A$2:$A$4,$A1660,'Rote Karten'!$D$2:$D$4,"&lt;&gt;"&amp;$B1660,'Rote Karten'!$B$2:$B$4,"&lt;"&amp;$F1660,'Rote Karten'!$C$2:$C$4,"&lt;="&amp;$G1660)-COUNTIFS('Rote Karten'!$A$2:$A$4,$A1660,'Rote Karten'!$D$2:$D$4,$B1660,'Rote Karten'!$B$2:$B$4,"&lt;"&amp;$F1660,'Rote Karten'!$C$2:$C$4,"&lt;="&amp;$G1660)</f>
        <v>0</v>
      </c>
      <c r="I1660" s="17" t="str">
        <f>IF(OR($L1660="Tor",$L1660="ET"),_xlfn.IFNA(IF(VLOOKUP($A1660,Spiele!$A$2:$C$16,3,FALSE)=$B1660,COUNTIFS($L$2:$L1660,"Tor",$B$2:$B1660,$B1660,$A$2:$A1660,$A1660)+COUNTIFS($L$2:$L1660,"ET",$B$2:$B1660,$B1660,$A$2:$A1660,$A1660)&amp;":"&amp;COUNTIFS($L$2:$L1660,"Tor",$B$2:$B1660,"&lt;&gt;"&amp;$B1660,$A$2:$A1660,$A1660)+COUNTIFS($L$2:$L1660,"ET",$B$2:$B1660,"&lt;&gt;"&amp;$B1660,$A$2:$A1660,$A1660),COUNTIFS($L$2:$L1660,"Tor",$B$2:$B1660,"&lt;&gt;"&amp;$B1660,$A$2:$A1660,$A1660)+COUNTIFS($L$2:$L1660,"ET",$B$2:$B1660,"&lt;&gt;"&amp;$B1660,$A$2:$A1660,$A1660)&amp;":"&amp;COUNTIFS($L$2:$L1660,"Tor",$B$2:$B1660,$B1660,$A$2:$A1660,$A1660)+COUNTIFS($L$2:$L1660,"ET",$B$2:$B1660,$B1660,$A$2:$A1660,$A1660)),""),"")</f>
        <v/>
      </c>
      <c r="J1660" s="18" t="str">
        <f>_xlfn.IFNA(IF(VLOOKUP($A1660,Spiele!$A$2:$D$16,3,FALSE)=$B1660,(COUNTIFS($L$1:$L1659,"Tor",$B$1:$B1659,$B1660,$A$1:$A1659,$A1660)+COUNTIFS($L$1:$L1659,"ET",$B$1:$B1659,$B1660,$A$1:$A1659,$A1660))-(COUNTIFS($L$1:$L1659,"Tor",$B$1:$B1659,"&lt;&gt;"&amp;$B1660,$A$1:$A1659,$A1660)+COUNTIFS($L$1:$L1659,"ET",$B$1:$B1659,"&lt;&gt;"&amp;$B1660,$A$1:$A1659,$A1660)),(COUNTIFS($L$1:$L1659,"Tor",$B$1:$B1659,$B1660,$A$1:$A1659,$A1660)+COUNTIFS($L$1:$L1659,"ET",$B$1:$B1659,$B1660,$A$1:$A1659,$A1660))-(COUNTIFS($L$1:$L1659,"Tor",$B$1:$B1659,"&lt;&gt;"&amp;$B1660,$A$1:$A1659,$A1660)+COUNTIFS($L$1:$L1659,"ET",$B$1:$B1659,"&lt;&gt;"&amp;$B1660,$A$1:$A1659,$A1660))),"")</f>
        <v/>
      </c>
      <c r="O1660" s="17"/>
      <c r="AC1660" s="14"/>
      <c r="AD1660" s="14"/>
      <c r="AE1660" s="18"/>
      <c r="AH1660" s="19">
        <f t="shared" si="102"/>
        <v>0</v>
      </c>
      <c r="AI1660" s="19">
        <f t="shared" si="103"/>
        <v>180</v>
      </c>
      <c r="AM1660" s="19">
        <f>IF(Abschlüsse[[#This Row],[Ergeb]]="ET","",SQRT(($AF1660-$AK1660)^2+($AG1660-$AL1660)^2))</f>
        <v>0</v>
      </c>
      <c r="AO1660" s="13"/>
      <c r="AP1660" s="13"/>
      <c r="AQ1660" s="19" t="str">
        <f t="shared" si="104"/>
        <v/>
      </c>
      <c r="AU1660" s="19" t="str">
        <f t="shared" si="105"/>
        <v/>
      </c>
    </row>
    <row r="1661" spans="3:47" ht="25.05" customHeight="1">
      <c r="C1661" s="17" t="str">
        <f>IF($A1661="","",IF(VLOOKUP($A1661,Spiele!$A$2:$D$16,3,FALSE)=$B1661,"H","G"))</f>
        <v/>
      </c>
      <c r="D1661" s="17" t="str">
        <f>IF($B1661="","",IF(VLOOKUP($A1661,Spiele!$A$2:$F$16,3,FALSE)=$B1661,VLOOKUP($A1661,Spiele!$A$2:$F$16,4,FALSE),VLOOKUP($A1661,Spiele!$A$2:$F$16,3,FALSE)))</f>
        <v/>
      </c>
      <c r="E1661" s="18">
        <f>IF(Abschlüsse[[#This Row],[Ergeb]]="ET",0,COUNTIFS($A$2:$A1661,$A1661,$B$2:$B1661,$B1661,$L$2:$L1661,"&lt;&gt;ET"))</f>
        <v>0</v>
      </c>
      <c r="F1661" s="11"/>
      <c r="G1661" s="12"/>
      <c r="H1661" s="18">
        <f>COUNTIFS('Rote Karten'!$A$2:$A$4,$A1661,'Rote Karten'!$D$2:$D$4,"&lt;&gt;"&amp;$B1661,'Rote Karten'!$B$2:$B$4,"&lt;"&amp;$F1661,'Rote Karten'!$C$2:$C$4,"&lt;="&amp;$G1661)-COUNTIFS('Rote Karten'!$A$2:$A$4,$A1661,'Rote Karten'!$D$2:$D$4,$B1661,'Rote Karten'!$B$2:$B$4,"&lt;"&amp;$F1661,'Rote Karten'!$C$2:$C$4,"&lt;="&amp;$G1661)</f>
        <v>0</v>
      </c>
      <c r="I1661" s="17" t="str">
        <f>IF(OR($L1661="Tor",$L1661="ET"),_xlfn.IFNA(IF(VLOOKUP($A1661,Spiele!$A$2:$C$16,3,FALSE)=$B1661,COUNTIFS($L$2:$L1661,"Tor",$B$2:$B1661,$B1661,$A$2:$A1661,$A1661)+COUNTIFS($L$2:$L1661,"ET",$B$2:$B1661,$B1661,$A$2:$A1661,$A1661)&amp;":"&amp;COUNTIFS($L$2:$L1661,"Tor",$B$2:$B1661,"&lt;&gt;"&amp;$B1661,$A$2:$A1661,$A1661)+COUNTIFS($L$2:$L1661,"ET",$B$2:$B1661,"&lt;&gt;"&amp;$B1661,$A$2:$A1661,$A1661),COUNTIFS($L$2:$L1661,"Tor",$B$2:$B1661,"&lt;&gt;"&amp;$B1661,$A$2:$A1661,$A1661)+COUNTIFS($L$2:$L1661,"ET",$B$2:$B1661,"&lt;&gt;"&amp;$B1661,$A$2:$A1661,$A1661)&amp;":"&amp;COUNTIFS($L$2:$L1661,"Tor",$B$2:$B1661,$B1661,$A$2:$A1661,$A1661)+COUNTIFS($L$2:$L1661,"ET",$B$2:$B1661,$B1661,$A$2:$A1661,$A1661)),""),"")</f>
        <v/>
      </c>
      <c r="J1661" s="18" t="str">
        <f>_xlfn.IFNA(IF(VLOOKUP($A1661,Spiele!$A$2:$D$16,3,FALSE)=$B1661,(COUNTIFS($L$1:$L1660,"Tor",$B$1:$B1660,$B1661,$A$1:$A1660,$A1661)+COUNTIFS($L$1:$L1660,"ET",$B$1:$B1660,$B1661,$A$1:$A1660,$A1661))-(COUNTIFS($L$1:$L1660,"Tor",$B$1:$B1660,"&lt;&gt;"&amp;$B1661,$A$1:$A1660,$A1661)+COUNTIFS($L$1:$L1660,"ET",$B$1:$B1660,"&lt;&gt;"&amp;$B1661,$A$1:$A1660,$A1661)),(COUNTIFS($L$1:$L1660,"Tor",$B$1:$B1660,$B1661,$A$1:$A1660,$A1661)+COUNTIFS($L$1:$L1660,"ET",$B$1:$B1660,$B1661,$A$1:$A1660,$A1661))-(COUNTIFS($L$1:$L1660,"Tor",$B$1:$B1660,"&lt;&gt;"&amp;$B1661,$A$1:$A1660,$A1661)+COUNTIFS($L$1:$L1660,"ET",$B$1:$B1660,"&lt;&gt;"&amp;$B1661,$A$1:$A1660,$A1661))),"")</f>
        <v/>
      </c>
      <c r="O1661" s="17"/>
      <c r="AC1661" s="14"/>
      <c r="AD1661" s="14"/>
      <c r="AE1661" s="18"/>
      <c r="AH1661" s="19">
        <f t="shared" si="102"/>
        <v>0</v>
      </c>
      <c r="AI1661" s="19">
        <f t="shared" si="103"/>
        <v>180</v>
      </c>
      <c r="AM1661" s="19">
        <f>IF(Abschlüsse[[#This Row],[Ergeb]]="ET","",SQRT(($AF1661-$AK1661)^2+($AG1661-$AL1661)^2))</f>
        <v>0</v>
      </c>
      <c r="AO1661" s="13"/>
      <c r="AP1661" s="13"/>
      <c r="AQ1661" s="19" t="str">
        <f t="shared" si="104"/>
        <v/>
      </c>
      <c r="AU1661" s="19" t="str">
        <f t="shared" si="105"/>
        <v/>
      </c>
    </row>
    <row r="1662" spans="3:47" ht="25.05" customHeight="1">
      <c r="C1662" s="17" t="str">
        <f>IF($A1662="","",IF(VLOOKUP($A1662,Spiele!$A$2:$D$16,3,FALSE)=$B1662,"H","G"))</f>
        <v/>
      </c>
      <c r="D1662" s="17" t="str">
        <f>IF($B1662="","",IF(VLOOKUP($A1662,Spiele!$A$2:$F$16,3,FALSE)=$B1662,VLOOKUP($A1662,Spiele!$A$2:$F$16,4,FALSE),VLOOKUP($A1662,Spiele!$A$2:$F$16,3,FALSE)))</f>
        <v/>
      </c>
      <c r="E1662" s="18">
        <f>IF(Abschlüsse[[#This Row],[Ergeb]]="ET",0,COUNTIFS($A$2:$A1662,$A1662,$B$2:$B1662,$B1662,$L$2:$L1662,"&lt;&gt;ET"))</f>
        <v>0</v>
      </c>
      <c r="F1662" s="11"/>
      <c r="G1662" s="12"/>
      <c r="H1662" s="18">
        <f>COUNTIFS('Rote Karten'!$A$2:$A$4,$A1662,'Rote Karten'!$D$2:$D$4,"&lt;&gt;"&amp;$B1662,'Rote Karten'!$B$2:$B$4,"&lt;"&amp;$F1662,'Rote Karten'!$C$2:$C$4,"&lt;="&amp;$G1662)-COUNTIFS('Rote Karten'!$A$2:$A$4,$A1662,'Rote Karten'!$D$2:$D$4,$B1662,'Rote Karten'!$B$2:$B$4,"&lt;"&amp;$F1662,'Rote Karten'!$C$2:$C$4,"&lt;="&amp;$G1662)</f>
        <v>0</v>
      </c>
      <c r="I1662" s="17" t="str">
        <f>IF(OR($L1662="Tor",$L1662="ET"),_xlfn.IFNA(IF(VLOOKUP($A1662,Spiele!$A$2:$C$16,3,FALSE)=$B1662,COUNTIFS($L$2:$L1662,"Tor",$B$2:$B1662,$B1662,$A$2:$A1662,$A1662)+COUNTIFS($L$2:$L1662,"ET",$B$2:$B1662,$B1662,$A$2:$A1662,$A1662)&amp;":"&amp;COUNTIFS($L$2:$L1662,"Tor",$B$2:$B1662,"&lt;&gt;"&amp;$B1662,$A$2:$A1662,$A1662)+COUNTIFS($L$2:$L1662,"ET",$B$2:$B1662,"&lt;&gt;"&amp;$B1662,$A$2:$A1662,$A1662),COUNTIFS($L$2:$L1662,"Tor",$B$2:$B1662,"&lt;&gt;"&amp;$B1662,$A$2:$A1662,$A1662)+COUNTIFS($L$2:$L1662,"ET",$B$2:$B1662,"&lt;&gt;"&amp;$B1662,$A$2:$A1662,$A1662)&amp;":"&amp;COUNTIFS($L$2:$L1662,"Tor",$B$2:$B1662,$B1662,$A$2:$A1662,$A1662)+COUNTIFS($L$2:$L1662,"ET",$B$2:$B1662,$B1662,$A$2:$A1662,$A1662)),""),"")</f>
        <v/>
      </c>
      <c r="J1662" s="18" t="str">
        <f>_xlfn.IFNA(IF(VLOOKUP($A1662,Spiele!$A$2:$D$16,3,FALSE)=$B1662,(COUNTIFS($L$1:$L1661,"Tor",$B$1:$B1661,$B1662,$A$1:$A1661,$A1662)+COUNTIFS($L$1:$L1661,"ET",$B$1:$B1661,$B1662,$A$1:$A1661,$A1662))-(COUNTIFS($L$1:$L1661,"Tor",$B$1:$B1661,"&lt;&gt;"&amp;$B1662,$A$1:$A1661,$A1662)+COUNTIFS($L$1:$L1661,"ET",$B$1:$B1661,"&lt;&gt;"&amp;$B1662,$A$1:$A1661,$A1662)),(COUNTIFS($L$1:$L1661,"Tor",$B$1:$B1661,$B1662,$A$1:$A1661,$A1662)+COUNTIFS($L$1:$L1661,"ET",$B$1:$B1661,$B1662,$A$1:$A1661,$A1662))-(COUNTIFS($L$1:$L1661,"Tor",$B$1:$B1661,"&lt;&gt;"&amp;$B1662,$A$1:$A1661,$A1662)+COUNTIFS($L$1:$L1661,"ET",$B$1:$B1661,"&lt;&gt;"&amp;$B1662,$A$1:$A1661,$A1662))),"")</f>
        <v/>
      </c>
      <c r="O1662" s="17"/>
      <c r="AC1662" s="14"/>
      <c r="AD1662" s="14"/>
      <c r="AE1662" s="18"/>
      <c r="AH1662" s="19">
        <f t="shared" si="102"/>
        <v>0</v>
      </c>
      <c r="AI1662" s="19">
        <f t="shared" si="103"/>
        <v>180</v>
      </c>
      <c r="AM1662" s="19">
        <f>IF(Abschlüsse[[#This Row],[Ergeb]]="ET","",SQRT(($AF1662-$AK1662)^2+($AG1662-$AL1662)^2))</f>
        <v>0</v>
      </c>
      <c r="AO1662" s="13"/>
      <c r="AP1662" s="13"/>
      <c r="AQ1662" s="19" t="str">
        <f t="shared" si="104"/>
        <v/>
      </c>
      <c r="AU1662" s="19" t="str">
        <f t="shared" si="105"/>
        <v/>
      </c>
    </row>
    <row r="1663" spans="3:47" ht="25.05" customHeight="1">
      <c r="C1663" s="17" t="str">
        <f>IF($A1663="","",IF(VLOOKUP($A1663,Spiele!$A$2:$D$16,3,FALSE)=$B1663,"H","G"))</f>
        <v/>
      </c>
      <c r="D1663" s="17" t="str">
        <f>IF($B1663="","",IF(VLOOKUP($A1663,Spiele!$A$2:$F$16,3,FALSE)=$B1663,VLOOKUP($A1663,Spiele!$A$2:$F$16,4,FALSE),VLOOKUP($A1663,Spiele!$A$2:$F$16,3,FALSE)))</f>
        <v/>
      </c>
      <c r="E1663" s="18">
        <f>IF(Abschlüsse[[#This Row],[Ergeb]]="ET",0,COUNTIFS($A$2:$A1663,$A1663,$B$2:$B1663,$B1663,$L$2:$L1663,"&lt;&gt;ET"))</f>
        <v>0</v>
      </c>
      <c r="F1663" s="11"/>
      <c r="G1663" s="12"/>
      <c r="H1663" s="18">
        <f>COUNTIFS('Rote Karten'!$A$2:$A$4,$A1663,'Rote Karten'!$D$2:$D$4,"&lt;&gt;"&amp;$B1663,'Rote Karten'!$B$2:$B$4,"&lt;"&amp;$F1663,'Rote Karten'!$C$2:$C$4,"&lt;="&amp;$G1663)-COUNTIFS('Rote Karten'!$A$2:$A$4,$A1663,'Rote Karten'!$D$2:$D$4,$B1663,'Rote Karten'!$B$2:$B$4,"&lt;"&amp;$F1663,'Rote Karten'!$C$2:$C$4,"&lt;="&amp;$G1663)</f>
        <v>0</v>
      </c>
      <c r="I1663" s="17" t="str">
        <f>IF(OR($L1663="Tor",$L1663="ET"),_xlfn.IFNA(IF(VLOOKUP($A1663,Spiele!$A$2:$C$16,3,FALSE)=$B1663,COUNTIFS($L$2:$L1663,"Tor",$B$2:$B1663,$B1663,$A$2:$A1663,$A1663)+COUNTIFS($L$2:$L1663,"ET",$B$2:$B1663,$B1663,$A$2:$A1663,$A1663)&amp;":"&amp;COUNTIFS($L$2:$L1663,"Tor",$B$2:$B1663,"&lt;&gt;"&amp;$B1663,$A$2:$A1663,$A1663)+COUNTIFS($L$2:$L1663,"ET",$B$2:$B1663,"&lt;&gt;"&amp;$B1663,$A$2:$A1663,$A1663),COUNTIFS($L$2:$L1663,"Tor",$B$2:$B1663,"&lt;&gt;"&amp;$B1663,$A$2:$A1663,$A1663)+COUNTIFS($L$2:$L1663,"ET",$B$2:$B1663,"&lt;&gt;"&amp;$B1663,$A$2:$A1663,$A1663)&amp;":"&amp;COUNTIFS($L$2:$L1663,"Tor",$B$2:$B1663,$B1663,$A$2:$A1663,$A1663)+COUNTIFS($L$2:$L1663,"ET",$B$2:$B1663,$B1663,$A$2:$A1663,$A1663)),""),"")</f>
        <v/>
      </c>
      <c r="J1663" s="18" t="str">
        <f>_xlfn.IFNA(IF(VLOOKUP($A1663,Spiele!$A$2:$D$16,3,FALSE)=$B1663,(COUNTIFS($L$1:$L1662,"Tor",$B$1:$B1662,$B1663,$A$1:$A1662,$A1663)+COUNTIFS($L$1:$L1662,"ET",$B$1:$B1662,$B1663,$A$1:$A1662,$A1663))-(COUNTIFS($L$1:$L1662,"Tor",$B$1:$B1662,"&lt;&gt;"&amp;$B1663,$A$1:$A1662,$A1663)+COUNTIFS($L$1:$L1662,"ET",$B$1:$B1662,"&lt;&gt;"&amp;$B1663,$A$1:$A1662,$A1663)),(COUNTIFS($L$1:$L1662,"Tor",$B$1:$B1662,$B1663,$A$1:$A1662,$A1663)+COUNTIFS($L$1:$L1662,"ET",$B$1:$B1662,$B1663,$A$1:$A1662,$A1663))-(COUNTIFS($L$1:$L1662,"Tor",$B$1:$B1662,"&lt;&gt;"&amp;$B1663,$A$1:$A1662,$A1663)+COUNTIFS($L$1:$L1662,"ET",$B$1:$B1662,"&lt;&gt;"&amp;$B1663,$A$1:$A1662,$A1663))),"")</f>
        <v/>
      </c>
      <c r="O1663" s="17"/>
      <c r="AC1663" s="14"/>
      <c r="AD1663" s="14"/>
      <c r="AE1663" s="18"/>
      <c r="AH1663" s="19">
        <f t="shared" si="102"/>
        <v>0</v>
      </c>
      <c r="AI1663" s="19">
        <f t="shared" si="103"/>
        <v>180</v>
      </c>
      <c r="AM1663" s="19">
        <f>IF(Abschlüsse[[#This Row],[Ergeb]]="ET","",SQRT(($AF1663-$AK1663)^2+($AG1663-$AL1663)^2))</f>
        <v>0</v>
      </c>
      <c r="AO1663" s="13"/>
      <c r="AP1663" s="13"/>
      <c r="AQ1663" s="19" t="str">
        <f t="shared" si="104"/>
        <v/>
      </c>
      <c r="AU1663" s="19" t="str">
        <f t="shared" si="105"/>
        <v/>
      </c>
    </row>
    <row r="1664" spans="3:47" ht="25.05" customHeight="1">
      <c r="C1664" s="17" t="str">
        <f>IF($A1664="","",IF(VLOOKUP($A1664,Spiele!$A$2:$D$16,3,FALSE)=$B1664,"H","G"))</f>
        <v/>
      </c>
      <c r="D1664" s="17" t="str">
        <f>IF($B1664="","",IF(VLOOKUP($A1664,Spiele!$A$2:$F$16,3,FALSE)=$B1664,VLOOKUP($A1664,Spiele!$A$2:$F$16,4,FALSE),VLOOKUP($A1664,Spiele!$A$2:$F$16,3,FALSE)))</f>
        <v/>
      </c>
      <c r="E1664" s="18">
        <f>IF(Abschlüsse[[#This Row],[Ergeb]]="ET",0,COUNTIFS($A$2:$A1664,$A1664,$B$2:$B1664,$B1664,$L$2:$L1664,"&lt;&gt;ET"))</f>
        <v>0</v>
      </c>
      <c r="F1664" s="11"/>
      <c r="G1664" s="12"/>
      <c r="H1664" s="18">
        <f>COUNTIFS('Rote Karten'!$A$2:$A$4,$A1664,'Rote Karten'!$D$2:$D$4,"&lt;&gt;"&amp;$B1664,'Rote Karten'!$B$2:$B$4,"&lt;"&amp;$F1664,'Rote Karten'!$C$2:$C$4,"&lt;="&amp;$G1664)-COUNTIFS('Rote Karten'!$A$2:$A$4,$A1664,'Rote Karten'!$D$2:$D$4,$B1664,'Rote Karten'!$B$2:$B$4,"&lt;"&amp;$F1664,'Rote Karten'!$C$2:$C$4,"&lt;="&amp;$G1664)</f>
        <v>0</v>
      </c>
      <c r="I1664" s="17" t="str">
        <f>IF(OR($L1664="Tor",$L1664="ET"),_xlfn.IFNA(IF(VLOOKUP($A1664,Spiele!$A$2:$C$16,3,FALSE)=$B1664,COUNTIFS($L$2:$L1664,"Tor",$B$2:$B1664,$B1664,$A$2:$A1664,$A1664)+COUNTIFS($L$2:$L1664,"ET",$B$2:$B1664,$B1664,$A$2:$A1664,$A1664)&amp;":"&amp;COUNTIFS($L$2:$L1664,"Tor",$B$2:$B1664,"&lt;&gt;"&amp;$B1664,$A$2:$A1664,$A1664)+COUNTIFS($L$2:$L1664,"ET",$B$2:$B1664,"&lt;&gt;"&amp;$B1664,$A$2:$A1664,$A1664),COUNTIFS($L$2:$L1664,"Tor",$B$2:$B1664,"&lt;&gt;"&amp;$B1664,$A$2:$A1664,$A1664)+COUNTIFS($L$2:$L1664,"ET",$B$2:$B1664,"&lt;&gt;"&amp;$B1664,$A$2:$A1664,$A1664)&amp;":"&amp;COUNTIFS($L$2:$L1664,"Tor",$B$2:$B1664,$B1664,$A$2:$A1664,$A1664)+COUNTIFS($L$2:$L1664,"ET",$B$2:$B1664,$B1664,$A$2:$A1664,$A1664)),""),"")</f>
        <v/>
      </c>
      <c r="J1664" s="18" t="str">
        <f>_xlfn.IFNA(IF(VLOOKUP($A1664,Spiele!$A$2:$D$16,3,FALSE)=$B1664,(COUNTIFS($L$1:$L1663,"Tor",$B$1:$B1663,$B1664,$A$1:$A1663,$A1664)+COUNTIFS($L$1:$L1663,"ET",$B$1:$B1663,$B1664,$A$1:$A1663,$A1664))-(COUNTIFS($L$1:$L1663,"Tor",$B$1:$B1663,"&lt;&gt;"&amp;$B1664,$A$1:$A1663,$A1664)+COUNTIFS($L$1:$L1663,"ET",$B$1:$B1663,"&lt;&gt;"&amp;$B1664,$A$1:$A1663,$A1664)),(COUNTIFS($L$1:$L1663,"Tor",$B$1:$B1663,$B1664,$A$1:$A1663,$A1664)+COUNTIFS($L$1:$L1663,"ET",$B$1:$B1663,$B1664,$A$1:$A1663,$A1664))-(COUNTIFS($L$1:$L1663,"Tor",$B$1:$B1663,"&lt;&gt;"&amp;$B1664,$A$1:$A1663,$A1664)+COUNTIFS($L$1:$L1663,"ET",$B$1:$B1663,"&lt;&gt;"&amp;$B1664,$A$1:$A1663,$A1664))),"")</f>
        <v/>
      </c>
      <c r="O1664" s="17"/>
      <c r="AC1664" s="14"/>
      <c r="AD1664" s="14"/>
      <c r="AE1664" s="18"/>
      <c r="AH1664" s="19">
        <f t="shared" si="102"/>
        <v>0</v>
      </c>
      <c r="AI1664" s="19">
        <f t="shared" si="103"/>
        <v>180</v>
      </c>
      <c r="AM1664" s="19">
        <f>IF(Abschlüsse[[#This Row],[Ergeb]]="ET","",SQRT(($AF1664-$AK1664)^2+($AG1664-$AL1664)^2))</f>
        <v>0</v>
      </c>
      <c r="AO1664" s="13"/>
      <c r="AP1664" s="13"/>
      <c r="AQ1664" s="19" t="str">
        <f t="shared" si="104"/>
        <v/>
      </c>
      <c r="AU1664" s="19" t="str">
        <f t="shared" si="105"/>
        <v/>
      </c>
    </row>
    <row r="1665" spans="3:47" ht="25.05" customHeight="1">
      <c r="C1665" s="17" t="str">
        <f>IF($A1665="","",IF(VLOOKUP($A1665,Spiele!$A$2:$D$16,3,FALSE)=$B1665,"H","G"))</f>
        <v/>
      </c>
      <c r="D1665" s="17" t="str">
        <f>IF($B1665="","",IF(VLOOKUP($A1665,Spiele!$A$2:$F$16,3,FALSE)=$B1665,VLOOKUP($A1665,Spiele!$A$2:$F$16,4,FALSE),VLOOKUP($A1665,Spiele!$A$2:$F$16,3,FALSE)))</f>
        <v/>
      </c>
      <c r="E1665" s="18">
        <f>IF(Abschlüsse[[#This Row],[Ergeb]]="ET",0,COUNTIFS($A$2:$A1665,$A1665,$B$2:$B1665,$B1665,$L$2:$L1665,"&lt;&gt;ET"))</f>
        <v>0</v>
      </c>
      <c r="F1665" s="11"/>
      <c r="G1665" s="12"/>
      <c r="H1665" s="18">
        <f>COUNTIFS('Rote Karten'!$A$2:$A$4,$A1665,'Rote Karten'!$D$2:$D$4,"&lt;&gt;"&amp;$B1665,'Rote Karten'!$B$2:$B$4,"&lt;"&amp;$F1665,'Rote Karten'!$C$2:$C$4,"&lt;="&amp;$G1665)-COUNTIFS('Rote Karten'!$A$2:$A$4,$A1665,'Rote Karten'!$D$2:$D$4,$B1665,'Rote Karten'!$B$2:$B$4,"&lt;"&amp;$F1665,'Rote Karten'!$C$2:$C$4,"&lt;="&amp;$G1665)</f>
        <v>0</v>
      </c>
      <c r="I1665" s="17" t="str">
        <f>IF(OR($L1665="Tor",$L1665="ET"),_xlfn.IFNA(IF(VLOOKUP($A1665,Spiele!$A$2:$C$16,3,FALSE)=$B1665,COUNTIFS($L$2:$L1665,"Tor",$B$2:$B1665,$B1665,$A$2:$A1665,$A1665)+COUNTIFS($L$2:$L1665,"ET",$B$2:$B1665,$B1665,$A$2:$A1665,$A1665)&amp;":"&amp;COUNTIFS($L$2:$L1665,"Tor",$B$2:$B1665,"&lt;&gt;"&amp;$B1665,$A$2:$A1665,$A1665)+COUNTIFS($L$2:$L1665,"ET",$B$2:$B1665,"&lt;&gt;"&amp;$B1665,$A$2:$A1665,$A1665),COUNTIFS($L$2:$L1665,"Tor",$B$2:$B1665,"&lt;&gt;"&amp;$B1665,$A$2:$A1665,$A1665)+COUNTIFS($L$2:$L1665,"ET",$B$2:$B1665,"&lt;&gt;"&amp;$B1665,$A$2:$A1665,$A1665)&amp;":"&amp;COUNTIFS($L$2:$L1665,"Tor",$B$2:$B1665,$B1665,$A$2:$A1665,$A1665)+COUNTIFS($L$2:$L1665,"ET",$B$2:$B1665,$B1665,$A$2:$A1665,$A1665)),""),"")</f>
        <v/>
      </c>
      <c r="J1665" s="18" t="str">
        <f>_xlfn.IFNA(IF(VLOOKUP($A1665,Spiele!$A$2:$D$16,3,FALSE)=$B1665,(COUNTIFS($L$1:$L1664,"Tor",$B$1:$B1664,$B1665,$A$1:$A1664,$A1665)+COUNTIFS($L$1:$L1664,"ET",$B$1:$B1664,$B1665,$A$1:$A1664,$A1665))-(COUNTIFS($L$1:$L1664,"Tor",$B$1:$B1664,"&lt;&gt;"&amp;$B1665,$A$1:$A1664,$A1665)+COUNTIFS($L$1:$L1664,"ET",$B$1:$B1664,"&lt;&gt;"&amp;$B1665,$A$1:$A1664,$A1665)),(COUNTIFS($L$1:$L1664,"Tor",$B$1:$B1664,$B1665,$A$1:$A1664,$A1665)+COUNTIFS($L$1:$L1664,"ET",$B$1:$B1664,$B1665,$A$1:$A1664,$A1665))-(COUNTIFS($L$1:$L1664,"Tor",$B$1:$B1664,"&lt;&gt;"&amp;$B1665,$A$1:$A1664,$A1665)+COUNTIFS($L$1:$L1664,"ET",$B$1:$B1664,"&lt;&gt;"&amp;$B1665,$A$1:$A1664,$A1665))),"")</f>
        <v/>
      </c>
      <c r="O1665" s="17"/>
      <c r="AC1665" s="14"/>
      <c r="AD1665" s="14"/>
      <c r="AE1665" s="18"/>
      <c r="AH1665" s="19">
        <f t="shared" si="102"/>
        <v>0</v>
      </c>
      <c r="AI1665" s="19">
        <f t="shared" si="103"/>
        <v>180</v>
      </c>
      <c r="AM1665" s="19">
        <f>IF(Abschlüsse[[#This Row],[Ergeb]]="ET","",SQRT(($AF1665-$AK1665)^2+($AG1665-$AL1665)^2))</f>
        <v>0</v>
      </c>
      <c r="AO1665" s="13"/>
      <c r="AP1665" s="13"/>
      <c r="AQ1665" s="19" t="str">
        <f t="shared" si="104"/>
        <v/>
      </c>
      <c r="AU1665" s="19" t="str">
        <f t="shared" si="105"/>
        <v/>
      </c>
    </row>
    <row r="1666" spans="3:47" ht="25.05" customHeight="1">
      <c r="C1666" s="17" t="str">
        <f>IF($A1666="","",IF(VLOOKUP($A1666,Spiele!$A$2:$D$16,3,FALSE)=$B1666,"H","G"))</f>
        <v/>
      </c>
      <c r="D1666" s="17" t="str">
        <f>IF($B1666="","",IF(VLOOKUP($A1666,Spiele!$A$2:$F$16,3,FALSE)=$B1666,VLOOKUP($A1666,Spiele!$A$2:$F$16,4,FALSE),VLOOKUP($A1666,Spiele!$A$2:$F$16,3,FALSE)))</f>
        <v/>
      </c>
      <c r="E1666" s="18">
        <f>IF(Abschlüsse[[#This Row],[Ergeb]]="ET",0,COUNTIFS($A$2:$A1666,$A1666,$B$2:$B1666,$B1666,$L$2:$L1666,"&lt;&gt;ET"))</f>
        <v>0</v>
      </c>
      <c r="F1666" s="11"/>
      <c r="G1666" s="12"/>
      <c r="H1666" s="18">
        <f>COUNTIFS('Rote Karten'!$A$2:$A$4,$A1666,'Rote Karten'!$D$2:$D$4,"&lt;&gt;"&amp;$B1666,'Rote Karten'!$B$2:$B$4,"&lt;"&amp;$F1666,'Rote Karten'!$C$2:$C$4,"&lt;="&amp;$G1666)-COUNTIFS('Rote Karten'!$A$2:$A$4,$A1666,'Rote Karten'!$D$2:$D$4,$B1666,'Rote Karten'!$B$2:$B$4,"&lt;"&amp;$F1666,'Rote Karten'!$C$2:$C$4,"&lt;="&amp;$G1666)</f>
        <v>0</v>
      </c>
      <c r="I1666" s="17" t="str">
        <f>IF(OR($L1666="Tor",$L1666="ET"),_xlfn.IFNA(IF(VLOOKUP($A1666,Spiele!$A$2:$C$16,3,FALSE)=$B1666,COUNTIFS($L$2:$L1666,"Tor",$B$2:$B1666,$B1666,$A$2:$A1666,$A1666)+COUNTIFS($L$2:$L1666,"ET",$B$2:$B1666,$B1666,$A$2:$A1666,$A1666)&amp;":"&amp;COUNTIFS($L$2:$L1666,"Tor",$B$2:$B1666,"&lt;&gt;"&amp;$B1666,$A$2:$A1666,$A1666)+COUNTIFS($L$2:$L1666,"ET",$B$2:$B1666,"&lt;&gt;"&amp;$B1666,$A$2:$A1666,$A1666),COUNTIFS($L$2:$L1666,"Tor",$B$2:$B1666,"&lt;&gt;"&amp;$B1666,$A$2:$A1666,$A1666)+COUNTIFS($L$2:$L1666,"ET",$B$2:$B1666,"&lt;&gt;"&amp;$B1666,$A$2:$A1666,$A1666)&amp;":"&amp;COUNTIFS($L$2:$L1666,"Tor",$B$2:$B1666,$B1666,$A$2:$A1666,$A1666)+COUNTIFS($L$2:$L1666,"ET",$B$2:$B1666,$B1666,$A$2:$A1666,$A1666)),""),"")</f>
        <v/>
      </c>
      <c r="J1666" s="18" t="str">
        <f>_xlfn.IFNA(IF(VLOOKUP($A1666,Spiele!$A$2:$D$16,3,FALSE)=$B1666,(COUNTIFS($L$1:$L1665,"Tor",$B$1:$B1665,$B1666,$A$1:$A1665,$A1666)+COUNTIFS($L$1:$L1665,"ET",$B$1:$B1665,$B1666,$A$1:$A1665,$A1666))-(COUNTIFS($L$1:$L1665,"Tor",$B$1:$B1665,"&lt;&gt;"&amp;$B1666,$A$1:$A1665,$A1666)+COUNTIFS($L$1:$L1665,"ET",$B$1:$B1665,"&lt;&gt;"&amp;$B1666,$A$1:$A1665,$A1666)),(COUNTIFS($L$1:$L1665,"Tor",$B$1:$B1665,$B1666,$A$1:$A1665,$A1666)+COUNTIFS($L$1:$L1665,"ET",$B$1:$B1665,$B1666,$A$1:$A1665,$A1666))-(COUNTIFS($L$1:$L1665,"Tor",$B$1:$B1665,"&lt;&gt;"&amp;$B1666,$A$1:$A1665,$A1666)+COUNTIFS($L$1:$L1665,"ET",$B$1:$B1665,"&lt;&gt;"&amp;$B1666,$A$1:$A1665,$A1666))),"")</f>
        <v/>
      </c>
      <c r="O1666" s="17"/>
      <c r="AC1666" s="14"/>
      <c r="AD1666" s="14"/>
      <c r="AE1666" s="18"/>
      <c r="AH1666" s="19">
        <f t="shared" si="102"/>
        <v>0</v>
      </c>
      <c r="AI1666" s="19">
        <f t="shared" si="103"/>
        <v>180</v>
      </c>
      <c r="AM1666" s="19">
        <f>IF(Abschlüsse[[#This Row],[Ergeb]]="ET","",SQRT(($AF1666-$AK1666)^2+($AG1666-$AL1666)^2))</f>
        <v>0</v>
      </c>
      <c r="AO1666" s="13"/>
      <c r="AP1666" s="13"/>
      <c r="AQ1666" s="19" t="str">
        <f t="shared" si="104"/>
        <v/>
      </c>
      <c r="AU1666" s="19" t="str">
        <f t="shared" si="105"/>
        <v/>
      </c>
    </row>
    <row r="1667" spans="3:47" ht="25.05" customHeight="1">
      <c r="C1667" s="17" t="str">
        <f>IF($A1667="","",IF(VLOOKUP($A1667,Spiele!$A$2:$D$16,3,FALSE)=$B1667,"H","G"))</f>
        <v/>
      </c>
      <c r="D1667" s="17" t="str">
        <f>IF($B1667="","",IF(VLOOKUP($A1667,Spiele!$A$2:$F$16,3,FALSE)=$B1667,VLOOKUP($A1667,Spiele!$A$2:$F$16,4,FALSE),VLOOKUP($A1667,Spiele!$A$2:$F$16,3,FALSE)))</f>
        <v/>
      </c>
      <c r="E1667" s="18">
        <f>IF(Abschlüsse[[#This Row],[Ergeb]]="ET",0,COUNTIFS($A$2:$A1667,$A1667,$B$2:$B1667,$B1667,$L$2:$L1667,"&lt;&gt;ET"))</f>
        <v>0</v>
      </c>
      <c r="F1667" s="11"/>
      <c r="G1667" s="12"/>
      <c r="H1667" s="18">
        <f>COUNTIFS('Rote Karten'!$A$2:$A$4,$A1667,'Rote Karten'!$D$2:$D$4,"&lt;&gt;"&amp;$B1667,'Rote Karten'!$B$2:$B$4,"&lt;"&amp;$F1667,'Rote Karten'!$C$2:$C$4,"&lt;="&amp;$G1667)-COUNTIFS('Rote Karten'!$A$2:$A$4,$A1667,'Rote Karten'!$D$2:$D$4,$B1667,'Rote Karten'!$B$2:$B$4,"&lt;"&amp;$F1667,'Rote Karten'!$C$2:$C$4,"&lt;="&amp;$G1667)</f>
        <v>0</v>
      </c>
      <c r="I1667" s="17" t="str">
        <f>IF(OR($L1667="Tor",$L1667="ET"),_xlfn.IFNA(IF(VLOOKUP($A1667,Spiele!$A$2:$C$16,3,FALSE)=$B1667,COUNTIFS($L$2:$L1667,"Tor",$B$2:$B1667,$B1667,$A$2:$A1667,$A1667)+COUNTIFS($L$2:$L1667,"ET",$B$2:$B1667,$B1667,$A$2:$A1667,$A1667)&amp;":"&amp;COUNTIFS($L$2:$L1667,"Tor",$B$2:$B1667,"&lt;&gt;"&amp;$B1667,$A$2:$A1667,$A1667)+COUNTIFS($L$2:$L1667,"ET",$B$2:$B1667,"&lt;&gt;"&amp;$B1667,$A$2:$A1667,$A1667),COUNTIFS($L$2:$L1667,"Tor",$B$2:$B1667,"&lt;&gt;"&amp;$B1667,$A$2:$A1667,$A1667)+COUNTIFS($L$2:$L1667,"ET",$B$2:$B1667,"&lt;&gt;"&amp;$B1667,$A$2:$A1667,$A1667)&amp;":"&amp;COUNTIFS($L$2:$L1667,"Tor",$B$2:$B1667,$B1667,$A$2:$A1667,$A1667)+COUNTIFS($L$2:$L1667,"ET",$B$2:$B1667,$B1667,$A$2:$A1667,$A1667)),""),"")</f>
        <v/>
      </c>
      <c r="J1667" s="18" t="str">
        <f>_xlfn.IFNA(IF(VLOOKUP($A1667,Spiele!$A$2:$D$16,3,FALSE)=$B1667,(COUNTIFS($L$1:$L1666,"Tor",$B$1:$B1666,$B1667,$A$1:$A1666,$A1667)+COUNTIFS($L$1:$L1666,"ET",$B$1:$B1666,$B1667,$A$1:$A1666,$A1667))-(COUNTIFS($L$1:$L1666,"Tor",$B$1:$B1666,"&lt;&gt;"&amp;$B1667,$A$1:$A1666,$A1667)+COUNTIFS($L$1:$L1666,"ET",$B$1:$B1666,"&lt;&gt;"&amp;$B1667,$A$1:$A1666,$A1667)),(COUNTIFS($L$1:$L1666,"Tor",$B$1:$B1666,$B1667,$A$1:$A1666,$A1667)+COUNTIFS($L$1:$L1666,"ET",$B$1:$B1666,$B1667,$A$1:$A1666,$A1667))-(COUNTIFS($L$1:$L1666,"Tor",$B$1:$B1666,"&lt;&gt;"&amp;$B1667,$A$1:$A1666,$A1667)+COUNTIFS($L$1:$L1666,"ET",$B$1:$B1666,"&lt;&gt;"&amp;$B1667,$A$1:$A1666,$A1667))),"")</f>
        <v/>
      </c>
      <c r="O1667" s="17"/>
      <c r="AC1667" s="14"/>
      <c r="AD1667" s="14"/>
      <c r="AE1667" s="18"/>
      <c r="AH1667" s="19">
        <f t="shared" ref="AH1667:AH1730" si="106">IF($L1667="ET","",IF($AF1667&gt;3.66,SQRT($AG1667^2+($AF1667-(7.32/2))^2),IF($AF1667&lt;-3.66,SQRT($AG1667^2+($AF1667+(7.32/2))^2),$AG1667)))</f>
        <v>0</v>
      </c>
      <c r="AI1667" s="19">
        <f t="shared" ref="AI1667:AI1730" si="107">IF($L1667="ET","",IF(DEGREES(ATAN((7.32*$AG1667)/($AG1667^2+$AF1667^2-(7.32/2)^2)))&lt;=0,180+DEGREES(ATAN((7.32*$AG1667)/($AG1667^2+$AF1667^2-(7.32/2)^2))),DEGREES(ATAN((7.32*$AG1667)/($AG1667^2+$AF1667^2-(7.32/2)^2)))))</f>
        <v>180</v>
      </c>
      <c r="AM1667" s="19">
        <f>IF(Abschlüsse[[#This Row],[Ergeb]]="ET","",SQRT(($AF1667-$AK1667)^2+($AG1667-$AL1667)^2))</f>
        <v>0</v>
      </c>
      <c r="AO1667" s="13"/>
      <c r="AP1667" s="13"/>
      <c r="AQ1667" s="19" t="str">
        <f t="shared" si="104"/>
        <v/>
      </c>
      <c r="AU1667" s="19" t="str">
        <f t="shared" si="105"/>
        <v/>
      </c>
    </row>
    <row r="1668" spans="3:47" ht="25.05" customHeight="1">
      <c r="C1668" s="17" t="str">
        <f>IF($A1668="","",IF(VLOOKUP($A1668,Spiele!$A$2:$D$16,3,FALSE)=$B1668,"H","G"))</f>
        <v/>
      </c>
      <c r="D1668" s="17" t="str">
        <f>IF($B1668="","",IF(VLOOKUP($A1668,Spiele!$A$2:$F$16,3,FALSE)=$B1668,VLOOKUP($A1668,Spiele!$A$2:$F$16,4,FALSE),VLOOKUP($A1668,Spiele!$A$2:$F$16,3,FALSE)))</f>
        <v/>
      </c>
      <c r="E1668" s="18">
        <f>IF(Abschlüsse[[#This Row],[Ergeb]]="ET",0,COUNTIFS($A$2:$A1668,$A1668,$B$2:$B1668,$B1668,$L$2:$L1668,"&lt;&gt;ET"))</f>
        <v>0</v>
      </c>
      <c r="F1668" s="11"/>
      <c r="G1668" s="12"/>
      <c r="H1668" s="18">
        <f>COUNTIFS('Rote Karten'!$A$2:$A$4,$A1668,'Rote Karten'!$D$2:$D$4,"&lt;&gt;"&amp;$B1668,'Rote Karten'!$B$2:$B$4,"&lt;"&amp;$F1668,'Rote Karten'!$C$2:$C$4,"&lt;="&amp;$G1668)-COUNTIFS('Rote Karten'!$A$2:$A$4,$A1668,'Rote Karten'!$D$2:$D$4,$B1668,'Rote Karten'!$B$2:$B$4,"&lt;"&amp;$F1668,'Rote Karten'!$C$2:$C$4,"&lt;="&amp;$G1668)</f>
        <v>0</v>
      </c>
      <c r="I1668" s="17" t="str">
        <f>IF(OR($L1668="Tor",$L1668="ET"),_xlfn.IFNA(IF(VLOOKUP($A1668,Spiele!$A$2:$C$16,3,FALSE)=$B1668,COUNTIFS($L$2:$L1668,"Tor",$B$2:$B1668,$B1668,$A$2:$A1668,$A1668)+COUNTIFS($L$2:$L1668,"ET",$B$2:$B1668,$B1668,$A$2:$A1668,$A1668)&amp;":"&amp;COUNTIFS($L$2:$L1668,"Tor",$B$2:$B1668,"&lt;&gt;"&amp;$B1668,$A$2:$A1668,$A1668)+COUNTIFS($L$2:$L1668,"ET",$B$2:$B1668,"&lt;&gt;"&amp;$B1668,$A$2:$A1668,$A1668),COUNTIFS($L$2:$L1668,"Tor",$B$2:$B1668,"&lt;&gt;"&amp;$B1668,$A$2:$A1668,$A1668)+COUNTIFS($L$2:$L1668,"ET",$B$2:$B1668,"&lt;&gt;"&amp;$B1668,$A$2:$A1668,$A1668)&amp;":"&amp;COUNTIFS($L$2:$L1668,"Tor",$B$2:$B1668,$B1668,$A$2:$A1668,$A1668)+COUNTIFS($L$2:$L1668,"ET",$B$2:$B1668,$B1668,$A$2:$A1668,$A1668)),""),"")</f>
        <v/>
      </c>
      <c r="J1668" s="18" t="str">
        <f>_xlfn.IFNA(IF(VLOOKUP($A1668,Spiele!$A$2:$D$16,3,FALSE)=$B1668,(COUNTIFS($L$1:$L1667,"Tor",$B$1:$B1667,$B1668,$A$1:$A1667,$A1668)+COUNTIFS($L$1:$L1667,"ET",$B$1:$B1667,$B1668,$A$1:$A1667,$A1668))-(COUNTIFS($L$1:$L1667,"Tor",$B$1:$B1667,"&lt;&gt;"&amp;$B1668,$A$1:$A1667,$A1668)+COUNTIFS($L$1:$L1667,"ET",$B$1:$B1667,"&lt;&gt;"&amp;$B1668,$A$1:$A1667,$A1668)),(COUNTIFS($L$1:$L1667,"Tor",$B$1:$B1667,$B1668,$A$1:$A1667,$A1668)+COUNTIFS($L$1:$L1667,"ET",$B$1:$B1667,$B1668,$A$1:$A1667,$A1668))-(COUNTIFS($L$1:$L1667,"Tor",$B$1:$B1667,"&lt;&gt;"&amp;$B1668,$A$1:$A1667,$A1668)+COUNTIFS($L$1:$L1667,"ET",$B$1:$B1667,"&lt;&gt;"&amp;$B1668,$A$1:$A1667,$A1668))),"")</f>
        <v/>
      </c>
      <c r="O1668" s="17"/>
      <c r="AC1668" s="14"/>
      <c r="AD1668" s="14"/>
      <c r="AE1668" s="18"/>
      <c r="AH1668" s="19">
        <f t="shared" si="106"/>
        <v>0</v>
      </c>
      <c r="AI1668" s="19">
        <f t="shared" si="107"/>
        <v>180</v>
      </c>
      <c r="AM1668" s="19">
        <f>IF(Abschlüsse[[#This Row],[Ergeb]]="ET","",SQRT(($AF1668-$AK1668)^2+($AG1668-$AL1668)^2))</f>
        <v>0</v>
      </c>
      <c r="AO1668" s="13"/>
      <c r="AP1668" s="13"/>
      <c r="AQ1668" s="19" t="str">
        <f t="shared" si="104"/>
        <v/>
      </c>
      <c r="AU1668" s="19" t="str">
        <f t="shared" si="105"/>
        <v/>
      </c>
    </row>
    <row r="1669" spans="3:47" ht="25.05" customHeight="1">
      <c r="C1669" s="17" t="str">
        <f>IF($A1669="","",IF(VLOOKUP($A1669,Spiele!$A$2:$D$16,3,FALSE)=$B1669,"H","G"))</f>
        <v/>
      </c>
      <c r="D1669" s="17" t="str">
        <f>IF($B1669="","",IF(VLOOKUP($A1669,Spiele!$A$2:$F$16,3,FALSE)=$B1669,VLOOKUP($A1669,Spiele!$A$2:$F$16,4,FALSE),VLOOKUP($A1669,Spiele!$A$2:$F$16,3,FALSE)))</f>
        <v/>
      </c>
      <c r="E1669" s="18">
        <f>IF(Abschlüsse[[#This Row],[Ergeb]]="ET",0,COUNTIFS($A$2:$A1669,$A1669,$B$2:$B1669,$B1669,$L$2:$L1669,"&lt;&gt;ET"))</f>
        <v>0</v>
      </c>
      <c r="F1669" s="11"/>
      <c r="G1669" s="12"/>
      <c r="H1669" s="18">
        <f>COUNTIFS('Rote Karten'!$A$2:$A$4,$A1669,'Rote Karten'!$D$2:$D$4,"&lt;&gt;"&amp;$B1669,'Rote Karten'!$B$2:$B$4,"&lt;"&amp;$F1669,'Rote Karten'!$C$2:$C$4,"&lt;="&amp;$G1669)-COUNTIFS('Rote Karten'!$A$2:$A$4,$A1669,'Rote Karten'!$D$2:$D$4,$B1669,'Rote Karten'!$B$2:$B$4,"&lt;"&amp;$F1669,'Rote Karten'!$C$2:$C$4,"&lt;="&amp;$G1669)</f>
        <v>0</v>
      </c>
      <c r="I1669" s="17" t="str">
        <f>IF(OR($L1669="Tor",$L1669="ET"),_xlfn.IFNA(IF(VLOOKUP($A1669,Spiele!$A$2:$C$16,3,FALSE)=$B1669,COUNTIFS($L$2:$L1669,"Tor",$B$2:$B1669,$B1669,$A$2:$A1669,$A1669)+COUNTIFS($L$2:$L1669,"ET",$B$2:$B1669,$B1669,$A$2:$A1669,$A1669)&amp;":"&amp;COUNTIFS($L$2:$L1669,"Tor",$B$2:$B1669,"&lt;&gt;"&amp;$B1669,$A$2:$A1669,$A1669)+COUNTIFS($L$2:$L1669,"ET",$B$2:$B1669,"&lt;&gt;"&amp;$B1669,$A$2:$A1669,$A1669),COUNTIFS($L$2:$L1669,"Tor",$B$2:$B1669,"&lt;&gt;"&amp;$B1669,$A$2:$A1669,$A1669)+COUNTIFS($L$2:$L1669,"ET",$B$2:$B1669,"&lt;&gt;"&amp;$B1669,$A$2:$A1669,$A1669)&amp;":"&amp;COUNTIFS($L$2:$L1669,"Tor",$B$2:$B1669,$B1669,$A$2:$A1669,$A1669)+COUNTIFS($L$2:$L1669,"ET",$B$2:$B1669,$B1669,$A$2:$A1669,$A1669)),""),"")</f>
        <v/>
      </c>
      <c r="J1669" s="18" t="str">
        <f>_xlfn.IFNA(IF(VLOOKUP($A1669,Spiele!$A$2:$D$16,3,FALSE)=$B1669,(COUNTIFS($L$1:$L1668,"Tor",$B$1:$B1668,$B1669,$A$1:$A1668,$A1669)+COUNTIFS($L$1:$L1668,"ET",$B$1:$B1668,$B1669,$A$1:$A1668,$A1669))-(COUNTIFS($L$1:$L1668,"Tor",$B$1:$B1668,"&lt;&gt;"&amp;$B1669,$A$1:$A1668,$A1669)+COUNTIFS($L$1:$L1668,"ET",$B$1:$B1668,"&lt;&gt;"&amp;$B1669,$A$1:$A1668,$A1669)),(COUNTIFS($L$1:$L1668,"Tor",$B$1:$B1668,$B1669,$A$1:$A1668,$A1669)+COUNTIFS($L$1:$L1668,"ET",$B$1:$B1668,$B1669,$A$1:$A1668,$A1669))-(COUNTIFS($L$1:$L1668,"Tor",$B$1:$B1668,"&lt;&gt;"&amp;$B1669,$A$1:$A1668,$A1669)+COUNTIFS($L$1:$L1668,"ET",$B$1:$B1668,"&lt;&gt;"&amp;$B1669,$A$1:$A1668,$A1669))),"")</f>
        <v/>
      </c>
      <c r="O1669" s="17"/>
      <c r="AC1669" s="14"/>
      <c r="AD1669" s="14"/>
      <c r="AE1669" s="18"/>
      <c r="AH1669" s="19">
        <f t="shared" si="106"/>
        <v>0</v>
      </c>
      <c r="AI1669" s="19">
        <f t="shared" si="107"/>
        <v>180</v>
      </c>
      <c r="AM1669" s="19">
        <f>IF(Abschlüsse[[#This Row],[Ergeb]]="ET","",SQRT(($AF1669-$AK1669)^2+($AG1669-$AL1669)^2))</f>
        <v>0</v>
      </c>
      <c r="AO1669" s="13"/>
      <c r="AP1669" s="13"/>
      <c r="AQ1669" s="19" t="str">
        <f t="shared" si="104"/>
        <v/>
      </c>
      <c r="AU1669" s="19" t="str">
        <f t="shared" si="105"/>
        <v/>
      </c>
    </row>
    <row r="1670" spans="3:47" ht="25.05" customHeight="1">
      <c r="C1670" s="17" t="str">
        <f>IF($A1670="","",IF(VLOOKUP($A1670,Spiele!$A$2:$D$16,3,FALSE)=$B1670,"H","G"))</f>
        <v/>
      </c>
      <c r="D1670" s="17" t="str">
        <f>IF($B1670="","",IF(VLOOKUP($A1670,Spiele!$A$2:$F$16,3,FALSE)=$B1670,VLOOKUP($A1670,Spiele!$A$2:$F$16,4,FALSE),VLOOKUP($A1670,Spiele!$A$2:$F$16,3,FALSE)))</f>
        <v/>
      </c>
      <c r="E1670" s="18">
        <f>IF(Abschlüsse[[#This Row],[Ergeb]]="ET",0,COUNTIFS($A$2:$A1670,$A1670,$B$2:$B1670,$B1670,$L$2:$L1670,"&lt;&gt;ET"))</f>
        <v>0</v>
      </c>
      <c r="F1670" s="11"/>
      <c r="G1670" s="12"/>
      <c r="H1670" s="18">
        <f>COUNTIFS('Rote Karten'!$A$2:$A$4,$A1670,'Rote Karten'!$D$2:$D$4,"&lt;&gt;"&amp;$B1670,'Rote Karten'!$B$2:$B$4,"&lt;"&amp;$F1670,'Rote Karten'!$C$2:$C$4,"&lt;="&amp;$G1670)-COUNTIFS('Rote Karten'!$A$2:$A$4,$A1670,'Rote Karten'!$D$2:$D$4,$B1670,'Rote Karten'!$B$2:$B$4,"&lt;"&amp;$F1670,'Rote Karten'!$C$2:$C$4,"&lt;="&amp;$G1670)</f>
        <v>0</v>
      </c>
      <c r="I1670" s="17" t="str">
        <f>IF(OR($L1670="Tor",$L1670="ET"),_xlfn.IFNA(IF(VLOOKUP($A1670,Spiele!$A$2:$C$16,3,FALSE)=$B1670,COUNTIFS($L$2:$L1670,"Tor",$B$2:$B1670,$B1670,$A$2:$A1670,$A1670)+COUNTIFS($L$2:$L1670,"ET",$B$2:$B1670,$B1670,$A$2:$A1670,$A1670)&amp;":"&amp;COUNTIFS($L$2:$L1670,"Tor",$B$2:$B1670,"&lt;&gt;"&amp;$B1670,$A$2:$A1670,$A1670)+COUNTIFS($L$2:$L1670,"ET",$B$2:$B1670,"&lt;&gt;"&amp;$B1670,$A$2:$A1670,$A1670),COUNTIFS($L$2:$L1670,"Tor",$B$2:$B1670,"&lt;&gt;"&amp;$B1670,$A$2:$A1670,$A1670)+COUNTIFS($L$2:$L1670,"ET",$B$2:$B1670,"&lt;&gt;"&amp;$B1670,$A$2:$A1670,$A1670)&amp;":"&amp;COUNTIFS($L$2:$L1670,"Tor",$B$2:$B1670,$B1670,$A$2:$A1670,$A1670)+COUNTIFS($L$2:$L1670,"ET",$B$2:$B1670,$B1670,$A$2:$A1670,$A1670)),""),"")</f>
        <v/>
      </c>
      <c r="J1670" s="18" t="str">
        <f>_xlfn.IFNA(IF(VLOOKUP($A1670,Spiele!$A$2:$D$16,3,FALSE)=$B1670,(COUNTIFS($L$1:$L1669,"Tor",$B$1:$B1669,$B1670,$A$1:$A1669,$A1670)+COUNTIFS($L$1:$L1669,"ET",$B$1:$B1669,$B1670,$A$1:$A1669,$A1670))-(COUNTIFS($L$1:$L1669,"Tor",$B$1:$B1669,"&lt;&gt;"&amp;$B1670,$A$1:$A1669,$A1670)+COUNTIFS($L$1:$L1669,"ET",$B$1:$B1669,"&lt;&gt;"&amp;$B1670,$A$1:$A1669,$A1670)),(COUNTIFS($L$1:$L1669,"Tor",$B$1:$B1669,$B1670,$A$1:$A1669,$A1670)+COUNTIFS($L$1:$L1669,"ET",$B$1:$B1669,$B1670,$A$1:$A1669,$A1670))-(COUNTIFS($L$1:$L1669,"Tor",$B$1:$B1669,"&lt;&gt;"&amp;$B1670,$A$1:$A1669,$A1670)+COUNTIFS($L$1:$L1669,"ET",$B$1:$B1669,"&lt;&gt;"&amp;$B1670,$A$1:$A1669,$A1670))),"")</f>
        <v/>
      </c>
      <c r="O1670" s="17"/>
      <c r="AC1670" s="14"/>
      <c r="AD1670" s="14"/>
      <c r="AE1670" s="18"/>
      <c r="AH1670" s="19">
        <f t="shared" si="106"/>
        <v>0</v>
      </c>
      <c r="AI1670" s="19">
        <f t="shared" si="107"/>
        <v>180</v>
      </c>
      <c r="AM1670" s="19">
        <f>IF(Abschlüsse[[#This Row],[Ergeb]]="ET","",SQRT(($AF1670-$AK1670)^2+($AG1670-$AL1670)^2))</f>
        <v>0</v>
      </c>
      <c r="AO1670" s="13"/>
      <c r="AP1670" s="13"/>
      <c r="AQ1670" s="19" t="str">
        <f t="shared" si="104"/>
        <v/>
      </c>
      <c r="AU1670" s="19" t="str">
        <f t="shared" si="105"/>
        <v/>
      </c>
    </row>
    <row r="1671" spans="3:47" ht="25.05" customHeight="1">
      <c r="C1671" s="17" t="str">
        <f>IF($A1671="","",IF(VLOOKUP($A1671,Spiele!$A$2:$D$16,3,FALSE)=$B1671,"H","G"))</f>
        <v/>
      </c>
      <c r="D1671" s="17" t="str">
        <f>IF($B1671="","",IF(VLOOKUP($A1671,Spiele!$A$2:$F$16,3,FALSE)=$B1671,VLOOKUP($A1671,Spiele!$A$2:$F$16,4,FALSE),VLOOKUP($A1671,Spiele!$A$2:$F$16,3,FALSE)))</f>
        <v/>
      </c>
      <c r="E1671" s="18">
        <f>IF(Abschlüsse[[#This Row],[Ergeb]]="ET",0,COUNTIFS($A$2:$A1671,$A1671,$B$2:$B1671,$B1671,$L$2:$L1671,"&lt;&gt;ET"))</f>
        <v>0</v>
      </c>
      <c r="F1671" s="11"/>
      <c r="G1671" s="12"/>
      <c r="H1671" s="18">
        <f>COUNTIFS('Rote Karten'!$A$2:$A$4,$A1671,'Rote Karten'!$D$2:$D$4,"&lt;&gt;"&amp;$B1671,'Rote Karten'!$B$2:$B$4,"&lt;"&amp;$F1671,'Rote Karten'!$C$2:$C$4,"&lt;="&amp;$G1671)-COUNTIFS('Rote Karten'!$A$2:$A$4,$A1671,'Rote Karten'!$D$2:$D$4,$B1671,'Rote Karten'!$B$2:$B$4,"&lt;"&amp;$F1671,'Rote Karten'!$C$2:$C$4,"&lt;="&amp;$G1671)</f>
        <v>0</v>
      </c>
      <c r="I1671" s="17" t="str">
        <f>IF(OR($L1671="Tor",$L1671="ET"),_xlfn.IFNA(IF(VLOOKUP($A1671,Spiele!$A$2:$C$16,3,FALSE)=$B1671,COUNTIFS($L$2:$L1671,"Tor",$B$2:$B1671,$B1671,$A$2:$A1671,$A1671)+COUNTIFS($L$2:$L1671,"ET",$B$2:$B1671,$B1671,$A$2:$A1671,$A1671)&amp;":"&amp;COUNTIFS($L$2:$L1671,"Tor",$B$2:$B1671,"&lt;&gt;"&amp;$B1671,$A$2:$A1671,$A1671)+COUNTIFS($L$2:$L1671,"ET",$B$2:$B1671,"&lt;&gt;"&amp;$B1671,$A$2:$A1671,$A1671),COUNTIFS($L$2:$L1671,"Tor",$B$2:$B1671,"&lt;&gt;"&amp;$B1671,$A$2:$A1671,$A1671)+COUNTIFS($L$2:$L1671,"ET",$B$2:$B1671,"&lt;&gt;"&amp;$B1671,$A$2:$A1671,$A1671)&amp;":"&amp;COUNTIFS($L$2:$L1671,"Tor",$B$2:$B1671,$B1671,$A$2:$A1671,$A1671)+COUNTIFS($L$2:$L1671,"ET",$B$2:$B1671,$B1671,$A$2:$A1671,$A1671)),""),"")</f>
        <v/>
      </c>
      <c r="J1671" s="18" t="str">
        <f>_xlfn.IFNA(IF(VLOOKUP($A1671,Spiele!$A$2:$D$16,3,FALSE)=$B1671,(COUNTIFS($L$1:$L1670,"Tor",$B$1:$B1670,$B1671,$A$1:$A1670,$A1671)+COUNTIFS($L$1:$L1670,"ET",$B$1:$B1670,$B1671,$A$1:$A1670,$A1671))-(COUNTIFS($L$1:$L1670,"Tor",$B$1:$B1670,"&lt;&gt;"&amp;$B1671,$A$1:$A1670,$A1671)+COUNTIFS($L$1:$L1670,"ET",$B$1:$B1670,"&lt;&gt;"&amp;$B1671,$A$1:$A1670,$A1671)),(COUNTIFS($L$1:$L1670,"Tor",$B$1:$B1670,$B1671,$A$1:$A1670,$A1671)+COUNTIFS($L$1:$L1670,"ET",$B$1:$B1670,$B1671,$A$1:$A1670,$A1671))-(COUNTIFS($L$1:$L1670,"Tor",$B$1:$B1670,"&lt;&gt;"&amp;$B1671,$A$1:$A1670,$A1671)+COUNTIFS($L$1:$L1670,"ET",$B$1:$B1670,"&lt;&gt;"&amp;$B1671,$A$1:$A1670,$A1671))),"")</f>
        <v/>
      </c>
      <c r="O1671" s="17"/>
      <c r="AC1671" s="14"/>
      <c r="AD1671" s="14"/>
      <c r="AE1671" s="18"/>
      <c r="AH1671" s="19">
        <f t="shared" si="106"/>
        <v>0</v>
      </c>
      <c r="AI1671" s="19">
        <f t="shared" si="107"/>
        <v>180</v>
      </c>
      <c r="AM1671" s="19">
        <f>IF(Abschlüsse[[#This Row],[Ergeb]]="ET","",SQRT(($AF1671-$AK1671)^2+($AG1671-$AL1671)^2))</f>
        <v>0</v>
      </c>
      <c r="AO1671" s="13"/>
      <c r="AP1671" s="13"/>
      <c r="AQ1671" s="19" t="str">
        <f t="shared" si="104"/>
        <v/>
      </c>
      <c r="AU1671" s="19" t="str">
        <f t="shared" si="105"/>
        <v/>
      </c>
    </row>
    <row r="1672" spans="3:47" ht="25.05" customHeight="1">
      <c r="C1672" s="17" t="str">
        <f>IF($A1672="","",IF(VLOOKUP($A1672,Spiele!$A$2:$D$16,3,FALSE)=$B1672,"H","G"))</f>
        <v/>
      </c>
      <c r="D1672" s="17" t="str">
        <f>IF($B1672="","",IF(VLOOKUP($A1672,Spiele!$A$2:$F$16,3,FALSE)=$B1672,VLOOKUP($A1672,Spiele!$A$2:$F$16,4,FALSE),VLOOKUP($A1672,Spiele!$A$2:$F$16,3,FALSE)))</f>
        <v/>
      </c>
      <c r="E1672" s="18">
        <f>IF(Abschlüsse[[#This Row],[Ergeb]]="ET",0,COUNTIFS($A$2:$A1672,$A1672,$B$2:$B1672,$B1672,$L$2:$L1672,"&lt;&gt;ET"))</f>
        <v>0</v>
      </c>
      <c r="F1672" s="11"/>
      <c r="G1672" s="12"/>
      <c r="H1672" s="18">
        <f>COUNTIFS('Rote Karten'!$A$2:$A$4,$A1672,'Rote Karten'!$D$2:$D$4,"&lt;&gt;"&amp;$B1672,'Rote Karten'!$B$2:$B$4,"&lt;"&amp;$F1672,'Rote Karten'!$C$2:$C$4,"&lt;="&amp;$G1672)-COUNTIFS('Rote Karten'!$A$2:$A$4,$A1672,'Rote Karten'!$D$2:$D$4,$B1672,'Rote Karten'!$B$2:$B$4,"&lt;"&amp;$F1672,'Rote Karten'!$C$2:$C$4,"&lt;="&amp;$G1672)</f>
        <v>0</v>
      </c>
      <c r="I1672" s="17" t="str">
        <f>IF(OR($L1672="Tor",$L1672="ET"),_xlfn.IFNA(IF(VLOOKUP($A1672,Spiele!$A$2:$C$16,3,FALSE)=$B1672,COUNTIFS($L$2:$L1672,"Tor",$B$2:$B1672,$B1672,$A$2:$A1672,$A1672)+COUNTIFS($L$2:$L1672,"ET",$B$2:$B1672,$B1672,$A$2:$A1672,$A1672)&amp;":"&amp;COUNTIFS($L$2:$L1672,"Tor",$B$2:$B1672,"&lt;&gt;"&amp;$B1672,$A$2:$A1672,$A1672)+COUNTIFS($L$2:$L1672,"ET",$B$2:$B1672,"&lt;&gt;"&amp;$B1672,$A$2:$A1672,$A1672),COUNTIFS($L$2:$L1672,"Tor",$B$2:$B1672,"&lt;&gt;"&amp;$B1672,$A$2:$A1672,$A1672)+COUNTIFS($L$2:$L1672,"ET",$B$2:$B1672,"&lt;&gt;"&amp;$B1672,$A$2:$A1672,$A1672)&amp;":"&amp;COUNTIFS($L$2:$L1672,"Tor",$B$2:$B1672,$B1672,$A$2:$A1672,$A1672)+COUNTIFS($L$2:$L1672,"ET",$B$2:$B1672,$B1672,$A$2:$A1672,$A1672)),""),"")</f>
        <v/>
      </c>
      <c r="J1672" s="18" t="str">
        <f>_xlfn.IFNA(IF(VLOOKUP($A1672,Spiele!$A$2:$D$16,3,FALSE)=$B1672,(COUNTIFS($L$1:$L1671,"Tor",$B$1:$B1671,$B1672,$A$1:$A1671,$A1672)+COUNTIFS($L$1:$L1671,"ET",$B$1:$B1671,$B1672,$A$1:$A1671,$A1672))-(COUNTIFS($L$1:$L1671,"Tor",$B$1:$B1671,"&lt;&gt;"&amp;$B1672,$A$1:$A1671,$A1672)+COUNTIFS($L$1:$L1671,"ET",$B$1:$B1671,"&lt;&gt;"&amp;$B1672,$A$1:$A1671,$A1672)),(COUNTIFS($L$1:$L1671,"Tor",$B$1:$B1671,$B1672,$A$1:$A1671,$A1672)+COUNTIFS($L$1:$L1671,"ET",$B$1:$B1671,$B1672,$A$1:$A1671,$A1672))-(COUNTIFS($L$1:$L1671,"Tor",$B$1:$B1671,"&lt;&gt;"&amp;$B1672,$A$1:$A1671,$A1672)+COUNTIFS($L$1:$L1671,"ET",$B$1:$B1671,"&lt;&gt;"&amp;$B1672,$A$1:$A1671,$A1672))),"")</f>
        <v/>
      </c>
      <c r="O1672" s="17"/>
      <c r="AC1672" s="14"/>
      <c r="AD1672" s="14"/>
      <c r="AE1672" s="18"/>
      <c r="AH1672" s="19">
        <f t="shared" si="106"/>
        <v>0</v>
      </c>
      <c r="AI1672" s="19">
        <f t="shared" si="107"/>
        <v>180</v>
      </c>
      <c r="AM1672" s="19">
        <f>IF(Abschlüsse[[#This Row],[Ergeb]]="ET","",SQRT(($AF1672-$AK1672)^2+($AG1672-$AL1672)^2))</f>
        <v>0</v>
      </c>
      <c r="AO1672" s="13"/>
      <c r="AP1672" s="13"/>
      <c r="AQ1672" s="19" t="str">
        <f t="shared" si="104"/>
        <v/>
      </c>
      <c r="AU1672" s="19" t="str">
        <f t="shared" si="105"/>
        <v/>
      </c>
    </row>
    <row r="1673" spans="3:47" ht="25.05" customHeight="1">
      <c r="C1673" s="17" t="str">
        <f>IF($A1673="","",IF(VLOOKUP($A1673,Spiele!$A$2:$D$16,3,FALSE)=$B1673,"H","G"))</f>
        <v/>
      </c>
      <c r="D1673" s="17" t="str">
        <f>IF($B1673="","",IF(VLOOKUP($A1673,Spiele!$A$2:$F$16,3,FALSE)=$B1673,VLOOKUP($A1673,Spiele!$A$2:$F$16,4,FALSE),VLOOKUP($A1673,Spiele!$A$2:$F$16,3,FALSE)))</f>
        <v/>
      </c>
      <c r="E1673" s="18">
        <f>IF(Abschlüsse[[#This Row],[Ergeb]]="ET",0,COUNTIFS($A$2:$A1673,$A1673,$B$2:$B1673,$B1673,$L$2:$L1673,"&lt;&gt;ET"))</f>
        <v>0</v>
      </c>
      <c r="F1673" s="11"/>
      <c r="G1673" s="12"/>
      <c r="H1673" s="18">
        <f>COUNTIFS('Rote Karten'!$A$2:$A$4,$A1673,'Rote Karten'!$D$2:$D$4,"&lt;&gt;"&amp;$B1673,'Rote Karten'!$B$2:$B$4,"&lt;"&amp;$F1673,'Rote Karten'!$C$2:$C$4,"&lt;="&amp;$G1673)-COUNTIFS('Rote Karten'!$A$2:$A$4,$A1673,'Rote Karten'!$D$2:$D$4,$B1673,'Rote Karten'!$B$2:$B$4,"&lt;"&amp;$F1673,'Rote Karten'!$C$2:$C$4,"&lt;="&amp;$G1673)</f>
        <v>0</v>
      </c>
      <c r="I1673" s="17" t="str">
        <f>IF(OR($L1673="Tor",$L1673="ET"),_xlfn.IFNA(IF(VLOOKUP($A1673,Spiele!$A$2:$C$16,3,FALSE)=$B1673,COUNTIFS($L$2:$L1673,"Tor",$B$2:$B1673,$B1673,$A$2:$A1673,$A1673)+COUNTIFS($L$2:$L1673,"ET",$B$2:$B1673,$B1673,$A$2:$A1673,$A1673)&amp;":"&amp;COUNTIFS($L$2:$L1673,"Tor",$B$2:$B1673,"&lt;&gt;"&amp;$B1673,$A$2:$A1673,$A1673)+COUNTIFS($L$2:$L1673,"ET",$B$2:$B1673,"&lt;&gt;"&amp;$B1673,$A$2:$A1673,$A1673),COUNTIFS($L$2:$L1673,"Tor",$B$2:$B1673,"&lt;&gt;"&amp;$B1673,$A$2:$A1673,$A1673)+COUNTIFS($L$2:$L1673,"ET",$B$2:$B1673,"&lt;&gt;"&amp;$B1673,$A$2:$A1673,$A1673)&amp;":"&amp;COUNTIFS($L$2:$L1673,"Tor",$B$2:$B1673,$B1673,$A$2:$A1673,$A1673)+COUNTIFS($L$2:$L1673,"ET",$B$2:$B1673,$B1673,$A$2:$A1673,$A1673)),""),"")</f>
        <v/>
      </c>
      <c r="J1673" s="18" t="str">
        <f>_xlfn.IFNA(IF(VLOOKUP($A1673,Spiele!$A$2:$D$16,3,FALSE)=$B1673,(COUNTIFS($L$1:$L1672,"Tor",$B$1:$B1672,$B1673,$A$1:$A1672,$A1673)+COUNTIFS($L$1:$L1672,"ET",$B$1:$B1672,$B1673,$A$1:$A1672,$A1673))-(COUNTIFS($L$1:$L1672,"Tor",$B$1:$B1672,"&lt;&gt;"&amp;$B1673,$A$1:$A1672,$A1673)+COUNTIFS($L$1:$L1672,"ET",$B$1:$B1672,"&lt;&gt;"&amp;$B1673,$A$1:$A1672,$A1673)),(COUNTIFS($L$1:$L1672,"Tor",$B$1:$B1672,$B1673,$A$1:$A1672,$A1673)+COUNTIFS($L$1:$L1672,"ET",$B$1:$B1672,$B1673,$A$1:$A1672,$A1673))-(COUNTIFS($L$1:$L1672,"Tor",$B$1:$B1672,"&lt;&gt;"&amp;$B1673,$A$1:$A1672,$A1673)+COUNTIFS($L$1:$L1672,"ET",$B$1:$B1672,"&lt;&gt;"&amp;$B1673,$A$1:$A1672,$A1673))),"")</f>
        <v/>
      </c>
      <c r="O1673" s="17"/>
      <c r="AC1673" s="14"/>
      <c r="AD1673" s="14"/>
      <c r="AE1673" s="18"/>
      <c r="AH1673" s="19">
        <f t="shared" si="106"/>
        <v>0</v>
      </c>
      <c r="AI1673" s="19">
        <f t="shared" si="107"/>
        <v>180</v>
      </c>
      <c r="AM1673" s="19">
        <f>IF(Abschlüsse[[#This Row],[Ergeb]]="ET","",SQRT(($AF1673-$AK1673)^2+($AG1673-$AL1673)^2))</f>
        <v>0</v>
      </c>
      <c r="AO1673" s="13"/>
      <c r="AP1673" s="13"/>
      <c r="AQ1673" s="19" t="str">
        <f t="shared" si="104"/>
        <v/>
      </c>
      <c r="AU1673" s="19" t="str">
        <f t="shared" si="105"/>
        <v/>
      </c>
    </row>
    <row r="1674" spans="3:47" ht="25.05" customHeight="1">
      <c r="C1674" s="17" t="str">
        <f>IF($A1674="","",IF(VLOOKUP($A1674,Spiele!$A$2:$D$16,3,FALSE)=$B1674,"H","G"))</f>
        <v/>
      </c>
      <c r="D1674" s="17" t="str">
        <f>IF($B1674="","",IF(VLOOKUP($A1674,Spiele!$A$2:$F$16,3,FALSE)=$B1674,VLOOKUP($A1674,Spiele!$A$2:$F$16,4,FALSE),VLOOKUP($A1674,Spiele!$A$2:$F$16,3,FALSE)))</f>
        <v/>
      </c>
      <c r="E1674" s="18">
        <f>IF(Abschlüsse[[#This Row],[Ergeb]]="ET",0,COUNTIFS($A$2:$A1674,$A1674,$B$2:$B1674,$B1674,$L$2:$L1674,"&lt;&gt;ET"))</f>
        <v>0</v>
      </c>
      <c r="F1674" s="11"/>
      <c r="G1674" s="12"/>
      <c r="H1674" s="18">
        <f>COUNTIFS('Rote Karten'!$A$2:$A$4,$A1674,'Rote Karten'!$D$2:$D$4,"&lt;&gt;"&amp;$B1674,'Rote Karten'!$B$2:$B$4,"&lt;"&amp;$F1674,'Rote Karten'!$C$2:$C$4,"&lt;="&amp;$G1674)-COUNTIFS('Rote Karten'!$A$2:$A$4,$A1674,'Rote Karten'!$D$2:$D$4,$B1674,'Rote Karten'!$B$2:$B$4,"&lt;"&amp;$F1674,'Rote Karten'!$C$2:$C$4,"&lt;="&amp;$G1674)</f>
        <v>0</v>
      </c>
      <c r="I1674" s="17" t="str">
        <f>IF(OR($L1674="Tor",$L1674="ET"),_xlfn.IFNA(IF(VLOOKUP($A1674,Spiele!$A$2:$C$16,3,FALSE)=$B1674,COUNTIFS($L$2:$L1674,"Tor",$B$2:$B1674,$B1674,$A$2:$A1674,$A1674)+COUNTIFS($L$2:$L1674,"ET",$B$2:$B1674,$B1674,$A$2:$A1674,$A1674)&amp;":"&amp;COUNTIFS($L$2:$L1674,"Tor",$B$2:$B1674,"&lt;&gt;"&amp;$B1674,$A$2:$A1674,$A1674)+COUNTIFS($L$2:$L1674,"ET",$B$2:$B1674,"&lt;&gt;"&amp;$B1674,$A$2:$A1674,$A1674),COUNTIFS($L$2:$L1674,"Tor",$B$2:$B1674,"&lt;&gt;"&amp;$B1674,$A$2:$A1674,$A1674)+COUNTIFS($L$2:$L1674,"ET",$B$2:$B1674,"&lt;&gt;"&amp;$B1674,$A$2:$A1674,$A1674)&amp;":"&amp;COUNTIFS($L$2:$L1674,"Tor",$B$2:$B1674,$B1674,$A$2:$A1674,$A1674)+COUNTIFS($L$2:$L1674,"ET",$B$2:$B1674,$B1674,$A$2:$A1674,$A1674)),""),"")</f>
        <v/>
      </c>
      <c r="J1674" s="18" t="str">
        <f>_xlfn.IFNA(IF(VLOOKUP($A1674,Spiele!$A$2:$D$16,3,FALSE)=$B1674,(COUNTIFS($L$1:$L1673,"Tor",$B$1:$B1673,$B1674,$A$1:$A1673,$A1674)+COUNTIFS($L$1:$L1673,"ET",$B$1:$B1673,$B1674,$A$1:$A1673,$A1674))-(COUNTIFS($L$1:$L1673,"Tor",$B$1:$B1673,"&lt;&gt;"&amp;$B1674,$A$1:$A1673,$A1674)+COUNTIFS($L$1:$L1673,"ET",$B$1:$B1673,"&lt;&gt;"&amp;$B1674,$A$1:$A1673,$A1674)),(COUNTIFS($L$1:$L1673,"Tor",$B$1:$B1673,$B1674,$A$1:$A1673,$A1674)+COUNTIFS($L$1:$L1673,"ET",$B$1:$B1673,$B1674,$A$1:$A1673,$A1674))-(COUNTIFS($L$1:$L1673,"Tor",$B$1:$B1673,"&lt;&gt;"&amp;$B1674,$A$1:$A1673,$A1674)+COUNTIFS($L$1:$L1673,"ET",$B$1:$B1673,"&lt;&gt;"&amp;$B1674,$A$1:$A1673,$A1674))),"")</f>
        <v/>
      </c>
      <c r="O1674" s="17"/>
      <c r="AC1674" s="14"/>
      <c r="AD1674" s="14"/>
      <c r="AE1674" s="18"/>
      <c r="AH1674" s="19">
        <f t="shared" si="106"/>
        <v>0</v>
      </c>
      <c r="AI1674" s="19">
        <f t="shared" si="107"/>
        <v>180</v>
      </c>
      <c r="AM1674" s="19">
        <f>IF(Abschlüsse[[#This Row],[Ergeb]]="ET","",SQRT(($AF1674-$AK1674)^2+($AG1674-$AL1674)^2))</f>
        <v>0</v>
      </c>
      <c r="AO1674" s="13"/>
      <c r="AP1674" s="13"/>
      <c r="AQ1674" s="19" t="str">
        <f t="shared" si="104"/>
        <v/>
      </c>
      <c r="AU1674" s="19" t="str">
        <f t="shared" si="105"/>
        <v/>
      </c>
    </row>
    <row r="1675" spans="3:47" ht="25.05" customHeight="1">
      <c r="C1675" s="17" t="str">
        <f>IF($A1675="","",IF(VLOOKUP($A1675,Spiele!$A$2:$D$16,3,FALSE)=$B1675,"H","G"))</f>
        <v/>
      </c>
      <c r="D1675" s="17" t="str">
        <f>IF($B1675="","",IF(VLOOKUP($A1675,Spiele!$A$2:$F$16,3,FALSE)=$B1675,VLOOKUP($A1675,Spiele!$A$2:$F$16,4,FALSE),VLOOKUP($A1675,Spiele!$A$2:$F$16,3,FALSE)))</f>
        <v/>
      </c>
      <c r="E1675" s="18">
        <f>IF(Abschlüsse[[#This Row],[Ergeb]]="ET",0,COUNTIFS($A$2:$A1675,$A1675,$B$2:$B1675,$B1675,$L$2:$L1675,"&lt;&gt;ET"))</f>
        <v>0</v>
      </c>
      <c r="F1675" s="11"/>
      <c r="G1675" s="12"/>
      <c r="H1675" s="18">
        <f>COUNTIFS('Rote Karten'!$A$2:$A$4,$A1675,'Rote Karten'!$D$2:$D$4,"&lt;&gt;"&amp;$B1675,'Rote Karten'!$B$2:$B$4,"&lt;"&amp;$F1675,'Rote Karten'!$C$2:$C$4,"&lt;="&amp;$G1675)-COUNTIFS('Rote Karten'!$A$2:$A$4,$A1675,'Rote Karten'!$D$2:$D$4,$B1675,'Rote Karten'!$B$2:$B$4,"&lt;"&amp;$F1675,'Rote Karten'!$C$2:$C$4,"&lt;="&amp;$G1675)</f>
        <v>0</v>
      </c>
      <c r="I1675" s="17" t="str">
        <f>IF(OR($L1675="Tor",$L1675="ET"),_xlfn.IFNA(IF(VLOOKUP($A1675,Spiele!$A$2:$C$16,3,FALSE)=$B1675,COUNTIFS($L$2:$L1675,"Tor",$B$2:$B1675,$B1675,$A$2:$A1675,$A1675)+COUNTIFS($L$2:$L1675,"ET",$B$2:$B1675,$B1675,$A$2:$A1675,$A1675)&amp;":"&amp;COUNTIFS($L$2:$L1675,"Tor",$B$2:$B1675,"&lt;&gt;"&amp;$B1675,$A$2:$A1675,$A1675)+COUNTIFS($L$2:$L1675,"ET",$B$2:$B1675,"&lt;&gt;"&amp;$B1675,$A$2:$A1675,$A1675),COUNTIFS($L$2:$L1675,"Tor",$B$2:$B1675,"&lt;&gt;"&amp;$B1675,$A$2:$A1675,$A1675)+COUNTIFS($L$2:$L1675,"ET",$B$2:$B1675,"&lt;&gt;"&amp;$B1675,$A$2:$A1675,$A1675)&amp;":"&amp;COUNTIFS($L$2:$L1675,"Tor",$B$2:$B1675,$B1675,$A$2:$A1675,$A1675)+COUNTIFS($L$2:$L1675,"ET",$B$2:$B1675,$B1675,$A$2:$A1675,$A1675)),""),"")</f>
        <v/>
      </c>
      <c r="J1675" s="18" t="str">
        <f>_xlfn.IFNA(IF(VLOOKUP($A1675,Spiele!$A$2:$D$16,3,FALSE)=$B1675,(COUNTIFS($L$1:$L1674,"Tor",$B$1:$B1674,$B1675,$A$1:$A1674,$A1675)+COUNTIFS($L$1:$L1674,"ET",$B$1:$B1674,$B1675,$A$1:$A1674,$A1675))-(COUNTIFS($L$1:$L1674,"Tor",$B$1:$B1674,"&lt;&gt;"&amp;$B1675,$A$1:$A1674,$A1675)+COUNTIFS($L$1:$L1674,"ET",$B$1:$B1674,"&lt;&gt;"&amp;$B1675,$A$1:$A1674,$A1675)),(COUNTIFS($L$1:$L1674,"Tor",$B$1:$B1674,$B1675,$A$1:$A1674,$A1675)+COUNTIFS($L$1:$L1674,"ET",$B$1:$B1674,$B1675,$A$1:$A1674,$A1675))-(COUNTIFS($L$1:$L1674,"Tor",$B$1:$B1674,"&lt;&gt;"&amp;$B1675,$A$1:$A1674,$A1675)+COUNTIFS($L$1:$L1674,"ET",$B$1:$B1674,"&lt;&gt;"&amp;$B1675,$A$1:$A1674,$A1675))),"")</f>
        <v/>
      </c>
      <c r="O1675" s="17"/>
      <c r="AC1675" s="14"/>
      <c r="AD1675" s="14"/>
      <c r="AE1675" s="18"/>
      <c r="AH1675" s="19">
        <f t="shared" si="106"/>
        <v>0</v>
      </c>
      <c r="AI1675" s="19">
        <f t="shared" si="107"/>
        <v>180</v>
      </c>
      <c r="AM1675" s="19">
        <f>IF(Abschlüsse[[#This Row],[Ergeb]]="ET","",SQRT(($AF1675-$AK1675)^2+($AG1675-$AL1675)^2))</f>
        <v>0</v>
      </c>
      <c r="AO1675" s="13"/>
      <c r="AP1675" s="13"/>
      <c r="AQ1675" s="19" t="str">
        <f t="shared" si="104"/>
        <v/>
      </c>
      <c r="AU1675" s="19" t="str">
        <f t="shared" si="105"/>
        <v/>
      </c>
    </row>
    <row r="1676" spans="3:47" ht="25.05" customHeight="1">
      <c r="C1676" s="17" t="str">
        <f>IF($A1676="","",IF(VLOOKUP($A1676,Spiele!$A$2:$D$16,3,FALSE)=$B1676,"H","G"))</f>
        <v/>
      </c>
      <c r="D1676" s="17" t="str">
        <f>IF($B1676="","",IF(VLOOKUP($A1676,Spiele!$A$2:$F$16,3,FALSE)=$B1676,VLOOKUP($A1676,Spiele!$A$2:$F$16,4,FALSE),VLOOKUP($A1676,Spiele!$A$2:$F$16,3,FALSE)))</f>
        <v/>
      </c>
      <c r="E1676" s="18">
        <f>IF(Abschlüsse[[#This Row],[Ergeb]]="ET",0,COUNTIFS($A$2:$A1676,$A1676,$B$2:$B1676,$B1676,$L$2:$L1676,"&lt;&gt;ET"))</f>
        <v>0</v>
      </c>
      <c r="F1676" s="11"/>
      <c r="G1676" s="12"/>
      <c r="H1676" s="18">
        <f>COUNTIFS('Rote Karten'!$A$2:$A$4,$A1676,'Rote Karten'!$D$2:$D$4,"&lt;&gt;"&amp;$B1676,'Rote Karten'!$B$2:$B$4,"&lt;"&amp;$F1676,'Rote Karten'!$C$2:$C$4,"&lt;="&amp;$G1676)-COUNTIFS('Rote Karten'!$A$2:$A$4,$A1676,'Rote Karten'!$D$2:$D$4,$B1676,'Rote Karten'!$B$2:$B$4,"&lt;"&amp;$F1676,'Rote Karten'!$C$2:$C$4,"&lt;="&amp;$G1676)</f>
        <v>0</v>
      </c>
      <c r="I1676" s="17" t="str">
        <f>IF(OR($L1676="Tor",$L1676="ET"),_xlfn.IFNA(IF(VLOOKUP($A1676,Spiele!$A$2:$C$16,3,FALSE)=$B1676,COUNTIFS($L$2:$L1676,"Tor",$B$2:$B1676,$B1676,$A$2:$A1676,$A1676)+COUNTIFS($L$2:$L1676,"ET",$B$2:$B1676,$B1676,$A$2:$A1676,$A1676)&amp;":"&amp;COUNTIFS($L$2:$L1676,"Tor",$B$2:$B1676,"&lt;&gt;"&amp;$B1676,$A$2:$A1676,$A1676)+COUNTIFS($L$2:$L1676,"ET",$B$2:$B1676,"&lt;&gt;"&amp;$B1676,$A$2:$A1676,$A1676),COUNTIFS($L$2:$L1676,"Tor",$B$2:$B1676,"&lt;&gt;"&amp;$B1676,$A$2:$A1676,$A1676)+COUNTIFS($L$2:$L1676,"ET",$B$2:$B1676,"&lt;&gt;"&amp;$B1676,$A$2:$A1676,$A1676)&amp;":"&amp;COUNTIFS($L$2:$L1676,"Tor",$B$2:$B1676,$B1676,$A$2:$A1676,$A1676)+COUNTIFS($L$2:$L1676,"ET",$B$2:$B1676,$B1676,$A$2:$A1676,$A1676)),""),"")</f>
        <v/>
      </c>
      <c r="J1676" s="18" t="str">
        <f>_xlfn.IFNA(IF(VLOOKUP($A1676,Spiele!$A$2:$D$16,3,FALSE)=$B1676,(COUNTIFS($L$1:$L1675,"Tor",$B$1:$B1675,$B1676,$A$1:$A1675,$A1676)+COUNTIFS($L$1:$L1675,"ET",$B$1:$B1675,$B1676,$A$1:$A1675,$A1676))-(COUNTIFS($L$1:$L1675,"Tor",$B$1:$B1675,"&lt;&gt;"&amp;$B1676,$A$1:$A1675,$A1676)+COUNTIFS($L$1:$L1675,"ET",$B$1:$B1675,"&lt;&gt;"&amp;$B1676,$A$1:$A1675,$A1676)),(COUNTIFS($L$1:$L1675,"Tor",$B$1:$B1675,$B1676,$A$1:$A1675,$A1676)+COUNTIFS($L$1:$L1675,"ET",$B$1:$B1675,$B1676,$A$1:$A1675,$A1676))-(COUNTIFS($L$1:$L1675,"Tor",$B$1:$B1675,"&lt;&gt;"&amp;$B1676,$A$1:$A1675,$A1676)+COUNTIFS($L$1:$L1675,"ET",$B$1:$B1675,"&lt;&gt;"&amp;$B1676,$A$1:$A1675,$A1676))),"")</f>
        <v/>
      </c>
      <c r="O1676" s="17"/>
      <c r="AC1676" s="14"/>
      <c r="AD1676" s="14"/>
      <c r="AE1676" s="18"/>
      <c r="AH1676" s="19">
        <f t="shared" si="106"/>
        <v>0</v>
      </c>
      <c r="AI1676" s="19">
        <f t="shared" si="107"/>
        <v>180</v>
      </c>
      <c r="AM1676" s="19">
        <f>IF(Abschlüsse[[#This Row],[Ergeb]]="ET","",SQRT(($AF1676-$AK1676)^2+($AG1676-$AL1676)^2))</f>
        <v>0</v>
      </c>
      <c r="AO1676" s="13"/>
      <c r="AP1676" s="13"/>
      <c r="AQ1676" s="19" t="str">
        <f t="shared" si="104"/>
        <v/>
      </c>
      <c r="AU1676" s="19" t="str">
        <f t="shared" si="105"/>
        <v/>
      </c>
    </row>
    <row r="1677" spans="3:47" ht="25.05" customHeight="1">
      <c r="C1677" s="17" t="str">
        <f>IF($A1677="","",IF(VLOOKUP($A1677,Spiele!$A$2:$D$16,3,FALSE)=$B1677,"H","G"))</f>
        <v/>
      </c>
      <c r="D1677" s="17" t="str">
        <f>IF($B1677="","",IF(VLOOKUP($A1677,Spiele!$A$2:$F$16,3,FALSE)=$B1677,VLOOKUP($A1677,Spiele!$A$2:$F$16,4,FALSE),VLOOKUP($A1677,Spiele!$A$2:$F$16,3,FALSE)))</f>
        <v/>
      </c>
      <c r="E1677" s="18">
        <f>IF(Abschlüsse[[#This Row],[Ergeb]]="ET",0,COUNTIFS($A$2:$A1677,$A1677,$B$2:$B1677,$B1677,$L$2:$L1677,"&lt;&gt;ET"))</f>
        <v>0</v>
      </c>
      <c r="F1677" s="11"/>
      <c r="G1677" s="12"/>
      <c r="H1677" s="18">
        <f>COUNTIFS('Rote Karten'!$A$2:$A$4,$A1677,'Rote Karten'!$D$2:$D$4,"&lt;&gt;"&amp;$B1677,'Rote Karten'!$B$2:$B$4,"&lt;"&amp;$F1677,'Rote Karten'!$C$2:$C$4,"&lt;="&amp;$G1677)-COUNTIFS('Rote Karten'!$A$2:$A$4,$A1677,'Rote Karten'!$D$2:$D$4,$B1677,'Rote Karten'!$B$2:$B$4,"&lt;"&amp;$F1677,'Rote Karten'!$C$2:$C$4,"&lt;="&amp;$G1677)</f>
        <v>0</v>
      </c>
      <c r="I1677" s="17" t="str">
        <f>IF(OR($L1677="Tor",$L1677="ET"),_xlfn.IFNA(IF(VLOOKUP($A1677,Spiele!$A$2:$C$16,3,FALSE)=$B1677,COUNTIFS($L$2:$L1677,"Tor",$B$2:$B1677,$B1677,$A$2:$A1677,$A1677)+COUNTIFS($L$2:$L1677,"ET",$B$2:$B1677,$B1677,$A$2:$A1677,$A1677)&amp;":"&amp;COUNTIFS($L$2:$L1677,"Tor",$B$2:$B1677,"&lt;&gt;"&amp;$B1677,$A$2:$A1677,$A1677)+COUNTIFS($L$2:$L1677,"ET",$B$2:$B1677,"&lt;&gt;"&amp;$B1677,$A$2:$A1677,$A1677),COUNTIFS($L$2:$L1677,"Tor",$B$2:$B1677,"&lt;&gt;"&amp;$B1677,$A$2:$A1677,$A1677)+COUNTIFS($L$2:$L1677,"ET",$B$2:$B1677,"&lt;&gt;"&amp;$B1677,$A$2:$A1677,$A1677)&amp;":"&amp;COUNTIFS($L$2:$L1677,"Tor",$B$2:$B1677,$B1677,$A$2:$A1677,$A1677)+COUNTIFS($L$2:$L1677,"ET",$B$2:$B1677,$B1677,$A$2:$A1677,$A1677)),""),"")</f>
        <v/>
      </c>
      <c r="J1677" s="18" t="str">
        <f>_xlfn.IFNA(IF(VLOOKUP($A1677,Spiele!$A$2:$D$16,3,FALSE)=$B1677,(COUNTIFS($L$1:$L1676,"Tor",$B$1:$B1676,$B1677,$A$1:$A1676,$A1677)+COUNTIFS($L$1:$L1676,"ET",$B$1:$B1676,$B1677,$A$1:$A1676,$A1677))-(COUNTIFS($L$1:$L1676,"Tor",$B$1:$B1676,"&lt;&gt;"&amp;$B1677,$A$1:$A1676,$A1677)+COUNTIFS($L$1:$L1676,"ET",$B$1:$B1676,"&lt;&gt;"&amp;$B1677,$A$1:$A1676,$A1677)),(COUNTIFS($L$1:$L1676,"Tor",$B$1:$B1676,$B1677,$A$1:$A1676,$A1677)+COUNTIFS($L$1:$L1676,"ET",$B$1:$B1676,$B1677,$A$1:$A1676,$A1677))-(COUNTIFS($L$1:$L1676,"Tor",$B$1:$B1676,"&lt;&gt;"&amp;$B1677,$A$1:$A1676,$A1677)+COUNTIFS($L$1:$L1676,"ET",$B$1:$B1676,"&lt;&gt;"&amp;$B1677,$A$1:$A1676,$A1677))),"")</f>
        <v/>
      </c>
      <c r="O1677" s="17"/>
      <c r="AC1677" s="14"/>
      <c r="AD1677" s="14"/>
      <c r="AE1677" s="18"/>
      <c r="AH1677" s="19">
        <f t="shared" si="106"/>
        <v>0</v>
      </c>
      <c r="AI1677" s="19">
        <f t="shared" si="107"/>
        <v>180</v>
      </c>
      <c r="AM1677" s="19">
        <f>IF(Abschlüsse[[#This Row],[Ergeb]]="ET","",SQRT(($AF1677-$AK1677)^2+($AG1677-$AL1677)^2))</f>
        <v>0</v>
      </c>
      <c r="AO1677" s="13"/>
      <c r="AP1677" s="13"/>
      <c r="AQ1677" s="19" t="str">
        <f t="shared" si="104"/>
        <v/>
      </c>
      <c r="AU1677" s="19" t="str">
        <f t="shared" si="105"/>
        <v/>
      </c>
    </row>
    <row r="1678" spans="3:47" ht="25.05" customHeight="1">
      <c r="C1678" s="17" t="str">
        <f>IF($A1678="","",IF(VLOOKUP($A1678,Spiele!$A$2:$D$16,3,FALSE)=$B1678,"H","G"))</f>
        <v/>
      </c>
      <c r="D1678" s="17" t="str">
        <f>IF($B1678="","",IF(VLOOKUP($A1678,Spiele!$A$2:$F$16,3,FALSE)=$B1678,VLOOKUP($A1678,Spiele!$A$2:$F$16,4,FALSE),VLOOKUP($A1678,Spiele!$A$2:$F$16,3,FALSE)))</f>
        <v/>
      </c>
      <c r="E1678" s="18">
        <f>IF(Abschlüsse[[#This Row],[Ergeb]]="ET",0,COUNTIFS($A$2:$A1678,$A1678,$B$2:$B1678,$B1678,$L$2:$L1678,"&lt;&gt;ET"))</f>
        <v>0</v>
      </c>
      <c r="F1678" s="11"/>
      <c r="G1678" s="12"/>
      <c r="H1678" s="18">
        <f>COUNTIFS('Rote Karten'!$A$2:$A$4,$A1678,'Rote Karten'!$D$2:$D$4,"&lt;&gt;"&amp;$B1678,'Rote Karten'!$B$2:$B$4,"&lt;"&amp;$F1678,'Rote Karten'!$C$2:$C$4,"&lt;="&amp;$G1678)-COUNTIFS('Rote Karten'!$A$2:$A$4,$A1678,'Rote Karten'!$D$2:$D$4,$B1678,'Rote Karten'!$B$2:$B$4,"&lt;"&amp;$F1678,'Rote Karten'!$C$2:$C$4,"&lt;="&amp;$G1678)</f>
        <v>0</v>
      </c>
      <c r="I1678" s="17" t="str">
        <f>IF(OR($L1678="Tor",$L1678="ET"),_xlfn.IFNA(IF(VLOOKUP($A1678,Spiele!$A$2:$C$16,3,FALSE)=$B1678,COUNTIFS($L$2:$L1678,"Tor",$B$2:$B1678,$B1678,$A$2:$A1678,$A1678)+COUNTIFS($L$2:$L1678,"ET",$B$2:$B1678,$B1678,$A$2:$A1678,$A1678)&amp;":"&amp;COUNTIFS($L$2:$L1678,"Tor",$B$2:$B1678,"&lt;&gt;"&amp;$B1678,$A$2:$A1678,$A1678)+COUNTIFS($L$2:$L1678,"ET",$B$2:$B1678,"&lt;&gt;"&amp;$B1678,$A$2:$A1678,$A1678),COUNTIFS($L$2:$L1678,"Tor",$B$2:$B1678,"&lt;&gt;"&amp;$B1678,$A$2:$A1678,$A1678)+COUNTIFS($L$2:$L1678,"ET",$B$2:$B1678,"&lt;&gt;"&amp;$B1678,$A$2:$A1678,$A1678)&amp;":"&amp;COUNTIFS($L$2:$L1678,"Tor",$B$2:$B1678,$B1678,$A$2:$A1678,$A1678)+COUNTIFS($L$2:$L1678,"ET",$B$2:$B1678,$B1678,$A$2:$A1678,$A1678)),""),"")</f>
        <v/>
      </c>
      <c r="J1678" s="18" t="str">
        <f>_xlfn.IFNA(IF(VLOOKUP($A1678,Spiele!$A$2:$D$16,3,FALSE)=$B1678,(COUNTIFS($L$1:$L1677,"Tor",$B$1:$B1677,$B1678,$A$1:$A1677,$A1678)+COUNTIFS($L$1:$L1677,"ET",$B$1:$B1677,$B1678,$A$1:$A1677,$A1678))-(COUNTIFS($L$1:$L1677,"Tor",$B$1:$B1677,"&lt;&gt;"&amp;$B1678,$A$1:$A1677,$A1678)+COUNTIFS($L$1:$L1677,"ET",$B$1:$B1677,"&lt;&gt;"&amp;$B1678,$A$1:$A1677,$A1678)),(COUNTIFS($L$1:$L1677,"Tor",$B$1:$B1677,$B1678,$A$1:$A1677,$A1678)+COUNTIFS($L$1:$L1677,"ET",$B$1:$B1677,$B1678,$A$1:$A1677,$A1678))-(COUNTIFS($L$1:$L1677,"Tor",$B$1:$B1677,"&lt;&gt;"&amp;$B1678,$A$1:$A1677,$A1678)+COUNTIFS($L$1:$L1677,"ET",$B$1:$B1677,"&lt;&gt;"&amp;$B1678,$A$1:$A1677,$A1678))),"")</f>
        <v/>
      </c>
      <c r="O1678" s="17"/>
      <c r="AC1678" s="14"/>
      <c r="AD1678" s="14"/>
      <c r="AE1678" s="18"/>
      <c r="AH1678" s="19">
        <f t="shared" si="106"/>
        <v>0</v>
      </c>
      <c r="AI1678" s="19">
        <f t="shared" si="107"/>
        <v>180</v>
      </c>
      <c r="AM1678" s="19">
        <f>IF(Abschlüsse[[#This Row],[Ergeb]]="ET","",SQRT(($AF1678-$AK1678)^2+($AG1678-$AL1678)^2))</f>
        <v>0</v>
      </c>
      <c r="AO1678" s="13"/>
      <c r="AP1678" s="13"/>
      <c r="AQ1678" s="19" t="str">
        <f t="shared" si="104"/>
        <v/>
      </c>
      <c r="AU1678" s="19" t="str">
        <f t="shared" si="105"/>
        <v/>
      </c>
    </row>
    <row r="1679" spans="3:47" ht="25.05" customHeight="1">
      <c r="C1679" s="17" t="str">
        <f>IF($A1679="","",IF(VLOOKUP($A1679,Spiele!$A$2:$D$16,3,FALSE)=$B1679,"H","G"))</f>
        <v/>
      </c>
      <c r="D1679" s="17" t="str">
        <f>IF($B1679="","",IF(VLOOKUP($A1679,Spiele!$A$2:$F$16,3,FALSE)=$B1679,VLOOKUP($A1679,Spiele!$A$2:$F$16,4,FALSE),VLOOKUP($A1679,Spiele!$A$2:$F$16,3,FALSE)))</f>
        <v/>
      </c>
      <c r="E1679" s="18">
        <f>IF(Abschlüsse[[#This Row],[Ergeb]]="ET",0,COUNTIFS($A$2:$A1679,$A1679,$B$2:$B1679,$B1679,$L$2:$L1679,"&lt;&gt;ET"))</f>
        <v>0</v>
      </c>
      <c r="F1679" s="11"/>
      <c r="G1679" s="12"/>
      <c r="H1679" s="18">
        <f>COUNTIFS('Rote Karten'!$A$2:$A$4,$A1679,'Rote Karten'!$D$2:$D$4,"&lt;&gt;"&amp;$B1679,'Rote Karten'!$B$2:$B$4,"&lt;"&amp;$F1679,'Rote Karten'!$C$2:$C$4,"&lt;="&amp;$G1679)-COUNTIFS('Rote Karten'!$A$2:$A$4,$A1679,'Rote Karten'!$D$2:$D$4,$B1679,'Rote Karten'!$B$2:$B$4,"&lt;"&amp;$F1679,'Rote Karten'!$C$2:$C$4,"&lt;="&amp;$G1679)</f>
        <v>0</v>
      </c>
      <c r="I1679" s="17" t="str">
        <f>IF(OR($L1679="Tor",$L1679="ET"),_xlfn.IFNA(IF(VLOOKUP($A1679,Spiele!$A$2:$C$16,3,FALSE)=$B1679,COUNTIFS($L$2:$L1679,"Tor",$B$2:$B1679,$B1679,$A$2:$A1679,$A1679)+COUNTIFS($L$2:$L1679,"ET",$B$2:$B1679,$B1679,$A$2:$A1679,$A1679)&amp;":"&amp;COUNTIFS($L$2:$L1679,"Tor",$B$2:$B1679,"&lt;&gt;"&amp;$B1679,$A$2:$A1679,$A1679)+COUNTIFS($L$2:$L1679,"ET",$B$2:$B1679,"&lt;&gt;"&amp;$B1679,$A$2:$A1679,$A1679),COUNTIFS($L$2:$L1679,"Tor",$B$2:$B1679,"&lt;&gt;"&amp;$B1679,$A$2:$A1679,$A1679)+COUNTIFS($L$2:$L1679,"ET",$B$2:$B1679,"&lt;&gt;"&amp;$B1679,$A$2:$A1679,$A1679)&amp;":"&amp;COUNTIFS($L$2:$L1679,"Tor",$B$2:$B1679,$B1679,$A$2:$A1679,$A1679)+COUNTIFS($L$2:$L1679,"ET",$B$2:$B1679,$B1679,$A$2:$A1679,$A1679)),""),"")</f>
        <v/>
      </c>
      <c r="J1679" s="18" t="str">
        <f>_xlfn.IFNA(IF(VLOOKUP($A1679,Spiele!$A$2:$D$16,3,FALSE)=$B1679,(COUNTIFS($L$1:$L1678,"Tor",$B$1:$B1678,$B1679,$A$1:$A1678,$A1679)+COUNTIFS($L$1:$L1678,"ET",$B$1:$B1678,$B1679,$A$1:$A1678,$A1679))-(COUNTIFS($L$1:$L1678,"Tor",$B$1:$B1678,"&lt;&gt;"&amp;$B1679,$A$1:$A1678,$A1679)+COUNTIFS($L$1:$L1678,"ET",$B$1:$B1678,"&lt;&gt;"&amp;$B1679,$A$1:$A1678,$A1679)),(COUNTIFS($L$1:$L1678,"Tor",$B$1:$B1678,$B1679,$A$1:$A1678,$A1679)+COUNTIFS($L$1:$L1678,"ET",$B$1:$B1678,$B1679,$A$1:$A1678,$A1679))-(COUNTIFS($L$1:$L1678,"Tor",$B$1:$B1678,"&lt;&gt;"&amp;$B1679,$A$1:$A1678,$A1679)+COUNTIFS($L$1:$L1678,"ET",$B$1:$B1678,"&lt;&gt;"&amp;$B1679,$A$1:$A1678,$A1679))),"")</f>
        <v/>
      </c>
      <c r="O1679" s="17"/>
      <c r="AC1679" s="14"/>
      <c r="AD1679" s="14"/>
      <c r="AE1679" s="18"/>
      <c r="AH1679" s="19">
        <f t="shared" si="106"/>
        <v>0</v>
      </c>
      <c r="AI1679" s="19">
        <f t="shared" si="107"/>
        <v>180</v>
      </c>
      <c r="AM1679" s="19">
        <f>IF(Abschlüsse[[#This Row],[Ergeb]]="ET","",SQRT(($AF1679-$AK1679)^2+($AG1679-$AL1679)^2))</f>
        <v>0</v>
      </c>
      <c r="AO1679" s="13"/>
      <c r="AP1679" s="13"/>
      <c r="AQ1679" s="19" t="str">
        <f t="shared" si="104"/>
        <v/>
      </c>
      <c r="AU1679" s="19" t="str">
        <f t="shared" si="105"/>
        <v/>
      </c>
    </row>
    <row r="1680" spans="3:47" ht="25.05" customHeight="1">
      <c r="C1680" s="17" t="str">
        <f>IF($A1680="","",IF(VLOOKUP($A1680,Spiele!$A$2:$D$16,3,FALSE)=$B1680,"H","G"))</f>
        <v/>
      </c>
      <c r="D1680" s="17" t="str">
        <f>IF($B1680="","",IF(VLOOKUP($A1680,Spiele!$A$2:$F$16,3,FALSE)=$B1680,VLOOKUP($A1680,Spiele!$A$2:$F$16,4,FALSE),VLOOKUP($A1680,Spiele!$A$2:$F$16,3,FALSE)))</f>
        <v/>
      </c>
      <c r="E1680" s="18">
        <f>IF(Abschlüsse[[#This Row],[Ergeb]]="ET",0,COUNTIFS($A$2:$A1680,$A1680,$B$2:$B1680,$B1680,$L$2:$L1680,"&lt;&gt;ET"))</f>
        <v>0</v>
      </c>
      <c r="F1680" s="11"/>
      <c r="G1680" s="12"/>
      <c r="H1680" s="18">
        <f>COUNTIFS('Rote Karten'!$A$2:$A$4,$A1680,'Rote Karten'!$D$2:$D$4,"&lt;&gt;"&amp;$B1680,'Rote Karten'!$B$2:$B$4,"&lt;"&amp;$F1680,'Rote Karten'!$C$2:$C$4,"&lt;="&amp;$G1680)-COUNTIFS('Rote Karten'!$A$2:$A$4,$A1680,'Rote Karten'!$D$2:$D$4,$B1680,'Rote Karten'!$B$2:$B$4,"&lt;"&amp;$F1680,'Rote Karten'!$C$2:$C$4,"&lt;="&amp;$G1680)</f>
        <v>0</v>
      </c>
      <c r="I1680" s="17" t="str">
        <f>IF(OR($L1680="Tor",$L1680="ET"),_xlfn.IFNA(IF(VLOOKUP($A1680,Spiele!$A$2:$C$16,3,FALSE)=$B1680,COUNTIFS($L$2:$L1680,"Tor",$B$2:$B1680,$B1680,$A$2:$A1680,$A1680)+COUNTIFS($L$2:$L1680,"ET",$B$2:$B1680,$B1680,$A$2:$A1680,$A1680)&amp;":"&amp;COUNTIFS($L$2:$L1680,"Tor",$B$2:$B1680,"&lt;&gt;"&amp;$B1680,$A$2:$A1680,$A1680)+COUNTIFS($L$2:$L1680,"ET",$B$2:$B1680,"&lt;&gt;"&amp;$B1680,$A$2:$A1680,$A1680),COUNTIFS($L$2:$L1680,"Tor",$B$2:$B1680,"&lt;&gt;"&amp;$B1680,$A$2:$A1680,$A1680)+COUNTIFS($L$2:$L1680,"ET",$B$2:$B1680,"&lt;&gt;"&amp;$B1680,$A$2:$A1680,$A1680)&amp;":"&amp;COUNTIFS($L$2:$L1680,"Tor",$B$2:$B1680,$B1680,$A$2:$A1680,$A1680)+COUNTIFS($L$2:$L1680,"ET",$B$2:$B1680,$B1680,$A$2:$A1680,$A1680)),""),"")</f>
        <v/>
      </c>
      <c r="J1680" s="18" t="str">
        <f>_xlfn.IFNA(IF(VLOOKUP($A1680,Spiele!$A$2:$D$16,3,FALSE)=$B1680,(COUNTIFS($L$1:$L1679,"Tor",$B$1:$B1679,$B1680,$A$1:$A1679,$A1680)+COUNTIFS($L$1:$L1679,"ET",$B$1:$B1679,$B1680,$A$1:$A1679,$A1680))-(COUNTIFS($L$1:$L1679,"Tor",$B$1:$B1679,"&lt;&gt;"&amp;$B1680,$A$1:$A1679,$A1680)+COUNTIFS($L$1:$L1679,"ET",$B$1:$B1679,"&lt;&gt;"&amp;$B1680,$A$1:$A1679,$A1680)),(COUNTIFS($L$1:$L1679,"Tor",$B$1:$B1679,$B1680,$A$1:$A1679,$A1680)+COUNTIFS($L$1:$L1679,"ET",$B$1:$B1679,$B1680,$A$1:$A1679,$A1680))-(COUNTIFS($L$1:$L1679,"Tor",$B$1:$B1679,"&lt;&gt;"&amp;$B1680,$A$1:$A1679,$A1680)+COUNTIFS($L$1:$L1679,"ET",$B$1:$B1679,"&lt;&gt;"&amp;$B1680,$A$1:$A1679,$A1680))),"")</f>
        <v/>
      </c>
      <c r="O1680" s="17"/>
      <c r="AC1680" s="14"/>
      <c r="AD1680" s="14"/>
      <c r="AE1680" s="18"/>
      <c r="AH1680" s="19">
        <f t="shared" si="106"/>
        <v>0</v>
      </c>
      <c r="AI1680" s="19">
        <f t="shared" si="107"/>
        <v>180</v>
      </c>
      <c r="AM1680" s="19">
        <f>IF(Abschlüsse[[#This Row],[Ergeb]]="ET","",SQRT(($AF1680-$AK1680)^2+($AG1680-$AL1680)^2))</f>
        <v>0</v>
      </c>
      <c r="AO1680" s="13"/>
      <c r="AP1680" s="13"/>
      <c r="AQ1680" s="19" t="str">
        <f t="shared" si="104"/>
        <v/>
      </c>
      <c r="AU1680" s="19" t="str">
        <f t="shared" si="105"/>
        <v/>
      </c>
    </row>
    <row r="1681" spans="3:47" ht="25.05" customHeight="1">
      <c r="C1681" s="17" t="str">
        <f>IF($A1681="","",IF(VLOOKUP($A1681,Spiele!$A$2:$D$16,3,FALSE)=$B1681,"H","G"))</f>
        <v/>
      </c>
      <c r="D1681" s="17" t="str">
        <f>IF($B1681="","",IF(VLOOKUP($A1681,Spiele!$A$2:$F$16,3,FALSE)=$B1681,VLOOKUP($A1681,Spiele!$A$2:$F$16,4,FALSE),VLOOKUP($A1681,Spiele!$A$2:$F$16,3,FALSE)))</f>
        <v/>
      </c>
      <c r="E1681" s="18">
        <f>IF(Abschlüsse[[#This Row],[Ergeb]]="ET",0,COUNTIFS($A$2:$A1681,$A1681,$B$2:$B1681,$B1681,$L$2:$L1681,"&lt;&gt;ET"))</f>
        <v>0</v>
      </c>
      <c r="F1681" s="11"/>
      <c r="G1681" s="12"/>
      <c r="H1681" s="18">
        <f>COUNTIFS('Rote Karten'!$A$2:$A$4,$A1681,'Rote Karten'!$D$2:$D$4,"&lt;&gt;"&amp;$B1681,'Rote Karten'!$B$2:$B$4,"&lt;"&amp;$F1681,'Rote Karten'!$C$2:$C$4,"&lt;="&amp;$G1681)-COUNTIFS('Rote Karten'!$A$2:$A$4,$A1681,'Rote Karten'!$D$2:$D$4,$B1681,'Rote Karten'!$B$2:$B$4,"&lt;"&amp;$F1681,'Rote Karten'!$C$2:$C$4,"&lt;="&amp;$G1681)</f>
        <v>0</v>
      </c>
      <c r="I1681" s="17" t="str">
        <f>IF(OR($L1681="Tor",$L1681="ET"),_xlfn.IFNA(IF(VLOOKUP($A1681,Spiele!$A$2:$C$16,3,FALSE)=$B1681,COUNTIFS($L$2:$L1681,"Tor",$B$2:$B1681,$B1681,$A$2:$A1681,$A1681)+COUNTIFS($L$2:$L1681,"ET",$B$2:$B1681,$B1681,$A$2:$A1681,$A1681)&amp;":"&amp;COUNTIFS($L$2:$L1681,"Tor",$B$2:$B1681,"&lt;&gt;"&amp;$B1681,$A$2:$A1681,$A1681)+COUNTIFS($L$2:$L1681,"ET",$B$2:$B1681,"&lt;&gt;"&amp;$B1681,$A$2:$A1681,$A1681),COUNTIFS($L$2:$L1681,"Tor",$B$2:$B1681,"&lt;&gt;"&amp;$B1681,$A$2:$A1681,$A1681)+COUNTIFS($L$2:$L1681,"ET",$B$2:$B1681,"&lt;&gt;"&amp;$B1681,$A$2:$A1681,$A1681)&amp;":"&amp;COUNTIFS($L$2:$L1681,"Tor",$B$2:$B1681,$B1681,$A$2:$A1681,$A1681)+COUNTIFS($L$2:$L1681,"ET",$B$2:$B1681,$B1681,$A$2:$A1681,$A1681)),""),"")</f>
        <v/>
      </c>
      <c r="J1681" s="18" t="str">
        <f>_xlfn.IFNA(IF(VLOOKUP($A1681,Spiele!$A$2:$D$16,3,FALSE)=$B1681,(COUNTIFS($L$1:$L1680,"Tor",$B$1:$B1680,$B1681,$A$1:$A1680,$A1681)+COUNTIFS($L$1:$L1680,"ET",$B$1:$B1680,$B1681,$A$1:$A1680,$A1681))-(COUNTIFS($L$1:$L1680,"Tor",$B$1:$B1680,"&lt;&gt;"&amp;$B1681,$A$1:$A1680,$A1681)+COUNTIFS($L$1:$L1680,"ET",$B$1:$B1680,"&lt;&gt;"&amp;$B1681,$A$1:$A1680,$A1681)),(COUNTIFS($L$1:$L1680,"Tor",$B$1:$B1680,$B1681,$A$1:$A1680,$A1681)+COUNTIFS($L$1:$L1680,"ET",$B$1:$B1680,$B1681,$A$1:$A1680,$A1681))-(COUNTIFS($L$1:$L1680,"Tor",$B$1:$B1680,"&lt;&gt;"&amp;$B1681,$A$1:$A1680,$A1681)+COUNTIFS($L$1:$L1680,"ET",$B$1:$B1680,"&lt;&gt;"&amp;$B1681,$A$1:$A1680,$A1681))),"")</f>
        <v/>
      </c>
      <c r="O1681" s="17"/>
      <c r="AC1681" s="14"/>
      <c r="AD1681" s="14"/>
      <c r="AE1681" s="18"/>
      <c r="AH1681" s="19">
        <f t="shared" si="106"/>
        <v>0</v>
      </c>
      <c r="AI1681" s="19">
        <f t="shared" si="107"/>
        <v>180</v>
      </c>
      <c r="AM1681" s="19">
        <f>IF(Abschlüsse[[#This Row],[Ergeb]]="ET","",SQRT(($AF1681-$AK1681)^2+($AG1681-$AL1681)^2))</f>
        <v>0</v>
      </c>
      <c r="AO1681" s="13"/>
      <c r="AP1681" s="13"/>
      <c r="AQ1681" s="19" t="str">
        <f t="shared" si="104"/>
        <v/>
      </c>
      <c r="AU1681" s="19" t="str">
        <f t="shared" si="105"/>
        <v/>
      </c>
    </row>
    <row r="1682" spans="3:47" ht="25.05" customHeight="1">
      <c r="C1682" s="17" t="str">
        <f>IF($A1682="","",IF(VLOOKUP($A1682,Spiele!$A$2:$D$16,3,FALSE)=$B1682,"H","G"))</f>
        <v/>
      </c>
      <c r="D1682" s="17" t="str">
        <f>IF($B1682="","",IF(VLOOKUP($A1682,Spiele!$A$2:$F$16,3,FALSE)=$B1682,VLOOKUP($A1682,Spiele!$A$2:$F$16,4,FALSE),VLOOKUP($A1682,Spiele!$A$2:$F$16,3,FALSE)))</f>
        <v/>
      </c>
      <c r="E1682" s="18">
        <f>IF(Abschlüsse[[#This Row],[Ergeb]]="ET",0,COUNTIFS($A$2:$A1682,$A1682,$B$2:$B1682,$B1682,$L$2:$L1682,"&lt;&gt;ET"))</f>
        <v>0</v>
      </c>
      <c r="F1682" s="11"/>
      <c r="G1682" s="12"/>
      <c r="H1682" s="18">
        <f>COUNTIFS('Rote Karten'!$A$2:$A$4,$A1682,'Rote Karten'!$D$2:$D$4,"&lt;&gt;"&amp;$B1682,'Rote Karten'!$B$2:$B$4,"&lt;"&amp;$F1682,'Rote Karten'!$C$2:$C$4,"&lt;="&amp;$G1682)-COUNTIFS('Rote Karten'!$A$2:$A$4,$A1682,'Rote Karten'!$D$2:$D$4,$B1682,'Rote Karten'!$B$2:$B$4,"&lt;"&amp;$F1682,'Rote Karten'!$C$2:$C$4,"&lt;="&amp;$G1682)</f>
        <v>0</v>
      </c>
      <c r="I1682" s="17" t="str">
        <f>IF(OR($L1682="Tor",$L1682="ET"),_xlfn.IFNA(IF(VLOOKUP($A1682,Spiele!$A$2:$C$16,3,FALSE)=$B1682,COUNTIFS($L$2:$L1682,"Tor",$B$2:$B1682,$B1682,$A$2:$A1682,$A1682)+COUNTIFS($L$2:$L1682,"ET",$B$2:$B1682,$B1682,$A$2:$A1682,$A1682)&amp;":"&amp;COUNTIFS($L$2:$L1682,"Tor",$B$2:$B1682,"&lt;&gt;"&amp;$B1682,$A$2:$A1682,$A1682)+COUNTIFS($L$2:$L1682,"ET",$B$2:$B1682,"&lt;&gt;"&amp;$B1682,$A$2:$A1682,$A1682),COUNTIFS($L$2:$L1682,"Tor",$B$2:$B1682,"&lt;&gt;"&amp;$B1682,$A$2:$A1682,$A1682)+COUNTIFS($L$2:$L1682,"ET",$B$2:$B1682,"&lt;&gt;"&amp;$B1682,$A$2:$A1682,$A1682)&amp;":"&amp;COUNTIFS($L$2:$L1682,"Tor",$B$2:$B1682,$B1682,$A$2:$A1682,$A1682)+COUNTIFS($L$2:$L1682,"ET",$B$2:$B1682,$B1682,$A$2:$A1682,$A1682)),""),"")</f>
        <v/>
      </c>
      <c r="J1682" s="18" t="str">
        <f>_xlfn.IFNA(IF(VLOOKUP($A1682,Spiele!$A$2:$D$16,3,FALSE)=$B1682,(COUNTIFS($L$1:$L1681,"Tor",$B$1:$B1681,$B1682,$A$1:$A1681,$A1682)+COUNTIFS($L$1:$L1681,"ET",$B$1:$B1681,$B1682,$A$1:$A1681,$A1682))-(COUNTIFS($L$1:$L1681,"Tor",$B$1:$B1681,"&lt;&gt;"&amp;$B1682,$A$1:$A1681,$A1682)+COUNTIFS($L$1:$L1681,"ET",$B$1:$B1681,"&lt;&gt;"&amp;$B1682,$A$1:$A1681,$A1682)),(COUNTIFS($L$1:$L1681,"Tor",$B$1:$B1681,$B1682,$A$1:$A1681,$A1682)+COUNTIFS($L$1:$L1681,"ET",$B$1:$B1681,$B1682,$A$1:$A1681,$A1682))-(COUNTIFS($L$1:$L1681,"Tor",$B$1:$B1681,"&lt;&gt;"&amp;$B1682,$A$1:$A1681,$A1682)+COUNTIFS($L$1:$L1681,"ET",$B$1:$B1681,"&lt;&gt;"&amp;$B1682,$A$1:$A1681,$A1682))),"")</f>
        <v/>
      </c>
      <c r="O1682" s="17"/>
      <c r="AC1682" s="14"/>
      <c r="AD1682" s="14"/>
      <c r="AE1682" s="18"/>
      <c r="AH1682" s="19">
        <f t="shared" si="106"/>
        <v>0</v>
      </c>
      <c r="AI1682" s="19">
        <f t="shared" si="107"/>
        <v>180</v>
      </c>
      <c r="AM1682" s="19">
        <f>IF(Abschlüsse[[#This Row],[Ergeb]]="ET","",SQRT(($AF1682-$AK1682)^2+($AG1682-$AL1682)^2))</f>
        <v>0</v>
      </c>
      <c r="AO1682" s="13"/>
      <c r="AP1682" s="13"/>
      <c r="AQ1682" s="19" t="str">
        <f t="shared" si="104"/>
        <v/>
      </c>
      <c r="AU1682" s="19" t="str">
        <f t="shared" si="105"/>
        <v/>
      </c>
    </row>
    <row r="1683" spans="3:47" ht="25.05" customHeight="1">
      <c r="C1683" s="17" t="str">
        <f>IF($A1683="","",IF(VLOOKUP($A1683,Spiele!$A$2:$D$16,3,FALSE)=$B1683,"H","G"))</f>
        <v/>
      </c>
      <c r="D1683" s="17" t="str">
        <f>IF($B1683="","",IF(VLOOKUP($A1683,Spiele!$A$2:$F$16,3,FALSE)=$B1683,VLOOKUP($A1683,Spiele!$A$2:$F$16,4,FALSE),VLOOKUP($A1683,Spiele!$A$2:$F$16,3,FALSE)))</f>
        <v/>
      </c>
      <c r="E1683" s="18">
        <f>IF(Abschlüsse[[#This Row],[Ergeb]]="ET",0,COUNTIFS($A$2:$A1683,$A1683,$B$2:$B1683,$B1683,$L$2:$L1683,"&lt;&gt;ET"))</f>
        <v>0</v>
      </c>
      <c r="F1683" s="11"/>
      <c r="G1683" s="12"/>
      <c r="H1683" s="18">
        <f>COUNTIFS('Rote Karten'!$A$2:$A$4,$A1683,'Rote Karten'!$D$2:$D$4,"&lt;&gt;"&amp;$B1683,'Rote Karten'!$B$2:$B$4,"&lt;"&amp;$F1683,'Rote Karten'!$C$2:$C$4,"&lt;="&amp;$G1683)-COUNTIFS('Rote Karten'!$A$2:$A$4,$A1683,'Rote Karten'!$D$2:$D$4,$B1683,'Rote Karten'!$B$2:$B$4,"&lt;"&amp;$F1683,'Rote Karten'!$C$2:$C$4,"&lt;="&amp;$G1683)</f>
        <v>0</v>
      </c>
      <c r="I1683" s="17" t="str">
        <f>IF(OR($L1683="Tor",$L1683="ET"),_xlfn.IFNA(IF(VLOOKUP($A1683,Spiele!$A$2:$C$16,3,FALSE)=$B1683,COUNTIFS($L$2:$L1683,"Tor",$B$2:$B1683,$B1683,$A$2:$A1683,$A1683)+COUNTIFS($L$2:$L1683,"ET",$B$2:$B1683,$B1683,$A$2:$A1683,$A1683)&amp;":"&amp;COUNTIFS($L$2:$L1683,"Tor",$B$2:$B1683,"&lt;&gt;"&amp;$B1683,$A$2:$A1683,$A1683)+COUNTIFS($L$2:$L1683,"ET",$B$2:$B1683,"&lt;&gt;"&amp;$B1683,$A$2:$A1683,$A1683),COUNTIFS($L$2:$L1683,"Tor",$B$2:$B1683,"&lt;&gt;"&amp;$B1683,$A$2:$A1683,$A1683)+COUNTIFS($L$2:$L1683,"ET",$B$2:$B1683,"&lt;&gt;"&amp;$B1683,$A$2:$A1683,$A1683)&amp;":"&amp;COUNTIFS($L$2:$L1683,"Tor",$B$2:$B1683,$B1683,$A$2:$A1683,$A1683)+COUNTIFS($L$2:$L1683,"ET",$B$2:$B1683,$B1683,$A$2:$A1683,$A1683)),""),"")</f>
        <v/>
      </c>
      <c r="J1683" s="18" t="str">
        <f>_xlfn.IFNA(IF(VLOOKUP($A1683,Spiele!$A$2:$D$16,3,FALSE)=$B1683,(COUNTIFS($L$1:$L1682,"Tor",$B$1:$B1682,$B1683,$A$1:$A1682,$A1683)+COUNTIFS($L$1:$L1682,"ET",$B$1:$B1682,$B1683,$A$1:$A1682,$A1683))-(COUNTIFS($L$1:$L1682,"Tor",$B$1:$B1682,"&lt;&gt;"&amp;$B1683,$A$1:$A1682,$A1683)+COUNTIFS($L$1:$L1682,"ET",$B$1:$B1682,"&lt;&gt;"&amp;$B1683,$A$1:$A1682,$A1683)),(COUNTIFS($L$1:$L1682,"Tor",$B$1:$B1682,$B1683,$A$1:$A1682,$A1683)+COUNTIFS($L$1:$L1682,"ET",$B$1:$B1682,$B1683,$A$1:$A1682,$A1683))-(COUNTIFS($L$1:$L1682,"Tor",$B$1:$B1682,"&lt;&gt;"&amp;$B1683,$A$1:$A1682,$A1683)+COUNTIFS($L$1:$L1682,"ET",$B$1:$B1682,"&lt;&gt;"&amp;$B1683,$A$1:$A1682,$A1683))),"")</f>
        <v/>
      </c>
      <c r="O1683" s="17"/>
      <c r="AC1683" s="14"/>
      <c r="AD1683" s="14"/>
      <c r="AE1683" s="18"/>
      <c r="AH1683" s="19">
        <f t="shared" si="106"/>
        <v>0</v>
      </c>
      <c r="AI1683" s="19">
        <f t="shared" si="107"/>
        <v>180</v>
      </c>
      <c r="AM1683" s="19">
        <f>IF(Abschlüsse[[#This Row],[Ergeb]]="ET","",SQRT(($AF1683-$AK1683)^2+($AG1683-$AL1683)^2))</f>
        <v>0</v>
      </c>
      <c r="AO1683" s="13"/>
      <c r="AP1683" s="13"/>
      <c r="AQ1683" s="19" t="str">
        <f t="shared" si="104"/>
        <v/>
      </c>
      <c r="AU1683" s="19" t="str">
        <f t="shared" si="105"/>
        <v/>
      </c>
    </row>
    <row r="1684" spans="3:47" ht="25.05" customHeight="1">
      <c r="C1684" s="17" t="str">
        <f>IF($A1684="","",IF(VLOOKUP($A1684,Spiele!$A$2:$D$16,3,FALSE)=$B1684,"H","G"))</f>
        <v/>
      </c>
      <c r="D1684" s="17" t="str">
        <f>IF($B1684="","",IF(VLOOKUP($A1684,Spiele!$A$2:$F$16,3,FALSE)=$B1684,VLOOKUP($A1684,Spiele!$A$2:$F$16,4,FALSE),VLOOKUP($A1684,Spiele!$A$2:$F$16,3,FALSE)))</f>
        <v/>
      </c>
      <c r="E1684" s="18">
        <f>IF(Abschlüsse[[#This Row],[Ergeb]]="ET",0,COUNTIFS($A$2:$A1684,$A1684,$B$2:$B1684,$B1684,$L$2:$L1684,"&lt;&gt;ET"))</f>
        <v>0</v>
      </c>
      <c r="F1684" s="11"/>
      <c r="G1684" s="12"/>
      <c r="H1684" s="18">
        <f>COUNTIFS('Rote Karten'!$A$2:$A$4,$A1684,'Rote Karten'!$D$2:$D$4,"&lt;&gt;"&amp;$B1684,'Rote Karten'!$B$2:$B$4,"&lt;"&amp;$F1684,'Rote Karten'!$C$2:$C$4,"&lt;="&amp;$G1684)-COUNTIFS('Rote Karten'!$A$2:$A$4,$A1684,'Rote Karten'!$D$2:$D$4,$B1684,'Rote Karten'!$B$2:$B$4,"&lt;"&amp;$F1684,'Rote Karten'!$C$2:$C$4,"&lt;="&amp;$G1684)</f>
        <v>0</v>
      </c>
      <c r="I1684" s="17" t="str">
        <f>IF(OR($L1684="Tor",$L1684="ET"),_xlfn.IFNA(IF(VLOOKUP($A1684,Spiele!$A$2:$C$16,3,FALSE)=$B1684,COUNTIFS($L$2:$L1684,"Tor",$B$2:$B1684,$B1684,$A$2:$A1684,$A1684)+COUNTIFS($L$2:$L1684,"ET",$B$2:$B1684,$B1684,$A$2:$A1684,$A1684)&amp;":"&amp;COUNTIFS($L$2:$L1684,"Tor",$B$2:$B1684,"&lt;&gt;"&amp;$B1684,$A$2:$A1684,$A1684)+COUNTIFS($L$2:$L1684,"ET",$B$2:$B1684,"&lt;&gt;"&amp;$B1684,$A$2:$A1684,$A1684),COUNTIFS($L$2:$L1684,"Tor",$B$2:$B1684,"&lt;&gt;"&amp;$B1684,$A$2:$A1684,$A1684)+COUNTIFS($L$2:$L1684,"ET",$B$2:$B1684,"&lt;&gt;"&amp;$B1684,$A$2:$A1684,$A1684)&amp;":"&amp;COUNTIFS($L$2:$L1684,"Tor",$B$2:$B1684,$B1684,$A$2:$A1684,$A1684)+COUNTIFS($L$2:$L1684,"ET",$B$2:$B1684,$B1684,$A$2:$A1684,$A1684)),""),"")</f>
        <v/>
      </c>
      <c r="J1684" s="18" t="str">
        <f>_xlfn.IFNA(IF(VLOOKUP($A1684,Spiele!$A$2:$D$16,3,FALSE)=$B1684,(COUNTIFS($L$1:$L1683,"Tor",$B$1:$B1683,$B1684,$A$1:$A1683,$A1684)+COUNTIFS($L$1:$L1683,"ET",$B$1:$B1683,$B1684,$A$1:$A1683,$A1684))-(COUNTIFS($L$1:$L1683,"Tor",$B$1:$B1683,"&lt;&gt;"&amp;$B1684,$A$1:$A1683,$A1684)+COUNTIFS($L$1:$L1683,"ET",$B$1:$B1683,"&lt;&gt;"&amp;$B1684,$A$1:$A1683,$A1684)),(COUNTIFS($L$1:$L1683,"Tor",$B$1:$B1683,$B1684,$A$1:$A1683,$A1684)+COUNTIFS($L$1:$L1683,"ET",$B$1:$B1683,$B1684,$A$1:$A1683,$A1684))-(COUNTIFS($L$1:$L1683,"Tor",$B$1:$B1683,"&lt;&gt;"&amp;$B1684,$A$1:$A1683,$A1684)+COUNTIFS($L$1:$L1683,"ET",$B$1:$B1683,"&lt;&gt;"&amp;$B1684,$A$1:$A1683,$A1684))),"")</f>
        <v/>
      </c>
      <c r="O1684" s="17"/>
      <c r="AC1684" s="14"/>
      <c r="AD1684" s="14"/>
      <c r="AE1684" s="18"/>
      <c r="AH1684" s="19">
        <f t="shared" si="106"/>
        <v>0</v>
      </c>
      <c r="AI1684" s="19">
        <f t="shared" si="107"/>
        <v>180</v>
      </c>
      <c r="AM1684" s="19">
        <f>IF(Abschlüsse[[#This Row],[Ergeb]]="ET","",SQRT(($AF1684-$AK1684)^2+($AG1684-$AL1684)^2))</f>
        <v>0</v>
      </c>
      <c r="AO1684" s="13"/>
      <c r="AP1684" s="13"/>
      <c r="AQ1684" s="19" t="str">
        <f t="shared" si="104"/>
        <v/>
      </c>
      <c r="AU1684" s="19" t="str">
        <f t="shared" si="105"/>
        <v/>
      </c>
    </row>
    <row r="1685" spans="3:47" ht="25.05" customHeight="1">
      <c r="C1685" s="17" t="str">
        <f>IF($A1685="","",IF(VLOOKUP($A1685,Spiele!$A$2:$D$16,3,FALSE)=$B1685,"H","G"))</f>
        <v/>
      </c>
      <c r="D1685" s="17" t="str">
        <f>IF($B1685="","",IF(VLOOKUP($A1685,Spiele!$A$2:$F$16,3,FALSE)=$B1685,VLOOKUP($A1685,Spiele!$A$2:$F$16,4,FALSE),VLOOKUP($A1685,Spiele!$A$2:$F$16,3,FALSE)))</f>
        <v/>
      </c>
      <c r="E1685" s="18">
        <f>IF(Abschlüsse[[#This Row],[Ergeb]]="ET",0,COUNTIFS($A$2:$A1685,$A1685,$B$2:$B1685,$B1685,$L$2:$L1685,"&lt;&gt;ET"))</f>
        <v>0</v>
      </c>
      <c r="F1685" s="11"/>
      <c r="G1685" s="12"/>
      <c r="H1685" s="18">
        <f>COUNTIFS('Rote Karten'!$A$2:$A$4,$A1685,'Rote Karten'!$D$2:$D$4,"&lt;&gt;"&amp;$B1685,'Rote Karten'!$B$2:$B$4,"&lt;"&amp;$F1685,'Rote Karten'!$C$2:$C$4,"&lt;="&amp;$G1685)-COUNTIFS('Rote Karten'!$A$2:$A$4,$A1685,'Rote Karten'!$D$2:$D$4,$B1685,'Rote Karten'!$B$2:$B$4,"&lt;"&amp;$F1685,'Rote Karten'!$C$2:$C$4,"&lt;="&amp;$G1685)</f>
        <v>0</v>
      </c>
      <c r="I1685" s="17" t="str">
        <f>IF(OR($L1685="Tor",$L1685="ET"),_xlfn.IFNA(IF(VLOOKUP($A1685,Spiele!$A$2:$C$16,3,FALSE)=$B1685,COUNTIFS($L$2:$L1685,"Tor",$B$2:$B1685,$B1685,$A$2:$A1685,$A1685)+COUNTIFS($L$2:$L1685,"ET",$B$2:$B1685,$B1685,$A$2:$A1685,$A1685)&amp;":"&amp;COUNTIFS($L$2:$L1685,"Tor",$B$2:$B1685,"&lt;&gt;"&amp;$B1685,$A$2:$A1685,$A1685)+COUNTIFS($L$2:$L1685,"ET",$B$2:$B1685,"&lt;&gt;"&amp;$B1685,$A$2:$A1685,$A1685),COUNTIFS($L$2:$L1685,"Tor",$B$2:$B1685,"&lt;&gt;"&amp;$B1685,$A$2:$A1685,$A1685)+COUNTIFS($L$2:$L1685,"ET",$B$2:$B1685,"&lt;&gt;"&amp;$B1685,$A$2:$A1685,$A1685)&amp;":"&amp;COUNTIFS($L$2:$L1685,"Tor",$B$2:$B1685,$B1685,$A$2:$A1685,$A1685)+COUNTIFS($L$2:$L1685,"ET",$B$2:$B1685,$B1685,$A$2:$A1685,$A1685)),""),"")</f>
        <v/>
      </c>
      <c r="J1685" s="18" t="str">
        <f>_xlfn.IFNA(IF(VLOOKUP($A1685,Spiele!$A$2:$D$16,3,FALSE)=$B1685,(COUNTIFS($L$1:$L1684,"Tor",$B$1:$B1684,$B1685,$A$1:$A1684,$A1685)+COUNTIFS($L$1:$L1684,"ET",$B$1:$B1684,$B1685,$A$1:$A1684,$A1685))-(COUNTIFS($L$1:$L1684,"Tor",$B$1:$B1684,"&lt;&gt;"&amp;$B1685,$A$1:$A1684,$A1685)+COUNTIFS($L$1:$L1684,"ET",$B$1:$B1684,"&lt;&gt;"&amp;$B1685,$A$1:$A1684,$A1685)),(COUNTIFS($L$1:$L1684,"Tor",$B$1:$B1684,$B1685,$A$1:$A1684,$A1685)+COUNTIFS($L$1:$L1684,"ET",$B$1:$B1684,$B1685,$A$1:$A1684,$A1685))-(COUNTIFS($L$1:$L1684,"Tor",$B$1:$B1684,"&lt;&gt;"&amp;$B1685,$A$1:$A1684,$A1685)+COUNTIFS($L$1:$L1684,"ET",$B$1:$B1684,"&lt;&gt;"&amp;$B1685,$A$1:$A1684,$A1685))),"")</f>
        <v/>
      </c>
      <c r="O1685" s="17"/>
      <c r="AC1685" s="14"/>
      <c r="AD1685" s="14"/>
      <c r="AE1685" s="18"/>
      <c r="AH1685" s="19">
        <f t="shared" si="106"/>
        <v>0</v>
      </c>
      <c r="AI1685" s="19">
        <f t="shared" si="107"/>
        <v>180</v>
      </c>
      <c r="AM1685" s="19">
        <f>IF(Abschlüsse[[#This Row],[Ergeb]]="ET","",SQRT(($AF1685-$AK1685)^2+($AG1685-$AL1685)^2))</f>
        <v>0</v>
      </c>
      <c r="AO1685" s="13"/>
      <c r="AP1685" s="13"/>
      <c r="AQ1685" s="19" t="str">
        <f t="shared" si="104"/>
        <v/>
      </c>
      <c r="AU1685" s="19" t="str">
        <f t="shared" si="105"/>
        <v/>
      </c>
    </row>
    <row r="1686" spans="3:47" ht="25.05" customHeight="1">
      <c r="C1686" s="17" t="str">
        <f>IF($A1686="","",IF(VLOOKUP($A1686,Spiele!$A$2:$D$16,3,FALSE)=$B1686,"H","G"))</f>
        <v/>
      </c>
      <c r="D1686" s="17" t="str">
        <f>IF($B1686="","",IF(VLOOKUP($A1686,Spiele!$A$2:$F$16,3,FALSE)=$B1686,VLOOKUP($A1686,Spiele!$A$2:$F$16,4,FALSE),VLOOKUP($A1686,Spiele!$A$2:$F$16,3,FALSE)))</f>
        <v/>
      </c>
      <c r="E1686" s="18">
        <f>IF(Abschlüsse[[#This Row],[Ergeb]]="ET",0,COUNTIFS($A$2:$A1686,$A1686,$B$2:$B1686,$B1686,$L$2:$L1686,"&lt;&gt;ET"))</f>
        <v>0</v>
      </c>
      <c r="F1686" s="11"/>
      <c r="G1686" s="12"/>
      <c r="H1686" s="18">
        <f>COUNTIFS('Rote Karten'!$A$2:$A$4,$A1686,'Rote Karten'!$D$2:$D$4,"&lt;&gt;"&amp;$B1686,'Rote Karten'!$B$2:$B$4,"&lt;"&amp;$F1686,'Rote Karten'!$C$2:$C$4,"&lt;="&amp;$G1686)-COUNTIFS('Rote Karten'!$A$2:$A$4,$A1686,'Rote Karten'!$D$2:$D$4,$B1686,'Rote Karten'!$B$2:$B$4,"&lt;"&amp;$F1686,'Rote Karten'!$C$2:$C$4,"&lt;="&amp;$G1686)</f>
        <v>0</v>
      </c>
      <c r="I1686" s="17" t="str">
        <f>IF(OR($L1686="Tor",$L1686="ET"),_xlfn.IFNA(IF(VLOOKUP($A1686,Spiele!$A$2:$C$16,3,FALSE)=$B1686,COUNTIFS($L$2:$L1686,"Tor",$B$2:$B1686,$B1686,$A$2:$A1686,$A1686)+COUNTIFS($L$2:$L1686,"ET",$B$2:$B1686,$B1686,$A$2:$A1686,$A1686)&amp;":"&amp;COUNTIFS($L$2:$L1686,"Tor",$B$2:$B1686,"&lt;&gt;"&amp;$B1686,$A$2:$A1686,$A1686)+COUNTIFS($L$2:$L1686,"ET",$B$2:$B1686,"&lt;&gt;"&amp;$B1686,$A$2:$A1686,$A1686),COUNTIFS($L$2:$L1686,"Tor",$B$2:$B1686,"&lt;&gt;"&amp;$B1686,$A$2:$A1686,$A1686)+COUNTIFS($L$2:$L1686,"ET",$B$2:$B1686,"&lt;&gt;"&amp;$B1686,$A$2:$A1686,$A1686)&amp;":"&amp;COUNTIFS($L$2:$L1686,"Tor",$B$2:$B1686,$B1686,$A$2:$A1686,$A1686)+COUNTIFS($L$2:$L1686,"ET",$B$2:$B1686,$B1686,$A$2:$A1686,$A1686)),""),"")</f>
        <v/>
      </c>
      <c r="J1686" s="18" t="str">
        <f>_xlfn.IFNA(IF(VLOOKUP($A1686,Spiele!$A$2:$D$16,3,FALSE)=$B1686,(COUNTIFS($L$1:$L1685,"Tor",$B$1:$B1685,$B1686,$A$1:$A1685,$A1686)+COUNTIFS($L$1:$L1685,"ET",$B$1:$B1685,$B1686,$A$1:$A1685,$A1686))-(COUNTIFS($L$1:$L1685,"Tor",$B$1:$B1685,"&lt;&gt;"&amp;$B1686,$A$1:$A1685,$A1686)+COUNTIFS($L$1:$L1685,"ET",$B$1:$B1685,"&lt;&gt;"&amp;$B1686,$A$1:$A1685,$A1686)),(COUNTIFS($L$1:$L1685,"Tor",$B$1:$B1685,$B1686,$A$1:$A1685,$A1686)+COUNTIFS($L$1:$L1685,"ET",$B$1:$B1685,$B1686,$A$1:$A1685,$A1686))-(COUNTIFS($L$1:$L1685,"Tor",$B$1:$B1685,"&lt;&gt;"&amp;$B1686,$A$1:$A1685,$A1686)+COUNTIFS($L$1:$L1685,"ET",$B$1:$B1685,"&lt;&gt;"&amp;$B1686,$A$1:$A1685,$A1686))),"")</f>
        <v/>
      </c>
      <c r="O1686" s="17"/>
      <c r="AC1686" s="14"/>
      <c r="AD1686" s="14"/>
      <c r="AE1686" s="18"/>
      <c r="AH1686" s="19">
        <f t="shared" si="106"/>
        <v>0</v>
      </c>
      <c r="AI1686" s="19">
        <f t="shared" si="107"/>
        <v>180</v>
      </c>
      <c r="AM1686" s="19">
        <f>IF(Abschlüsse[[#This Row],[Ergeb]]="ET","",SQRT(($AF1686-$AK1686)^2+($AG1686-$AL1686)^2))</f>
        <v>0</v>
      </c>
      <c r="AO1686" s="13"/>
      <c r="AP1686" s="13"/>
      <c r="AQ1686" s="19" t="str">
        <f t="shared" si="104"/>
        <v/>
      </c>
      <c r="AU1686" s="19" t="str">
        <f t="shared" si="105"/>
        <v/>
      </c>
    </row>
    <row r="1687" spans="3:47" ht="25.05" customHeight="1">
      <c r="C1687" s="17" t="str">
        <f>IF($A1687="","",IF(VLOOKUP($A1687,Spiele!$A$2:$D$16,3,FALSE)=$B1687,"H","G"))</f>
        <v/>
      </c>
      <c r="D1687" s="17" t="str">
        <f>IF($B1687="","",IF(VLOOKUP($A1687,Spiele!$A$2:$F$16,3,FALSE)=$B1687,VLOOKUP($A1687,Spiele!$A$2:$F$16,4,FALSE),VLOOKUP($A1687,Spiele!$A$2:$F$16,3,FALSE)))</f>
        <v/>
      </c>
      <c r="E1687" s="18">
        <f>IF(Abschlüsse[[#This Row],[Ergeb]]="ET",0,COUNTIFS($A$2:$A1687,$A1687,$B$2:$B1687,$B1687,$L$2:$L1687,"&lt;&gt;ET"))</f>
        <v>0</v>
      </c>
      <c r="F1687" s="11"/>
      <c r="G1687" s="12"/>
      <c r="H1687" s="18">
        <f>COUNTIFS('Rote Karten'!$A$2:$A$4,$A1687,'Rote Karten'!$D$2:$D$4,"&lt;&gt;"&amp;$B1687,'Rote Karten'!$B$2:$B$4,"&lt;"&amp;$F1687,'Rote Karten'!$C$2:$C$4,"&lt;="&amp;$G1687)-COUNTIFS('Rote Karten'!$A$2:$A$4,$A1687,'Rote Karten'!$D$2:$D$4,$B1687,'Rote Karten'!$B$2:$B$4,"&lt;"&amp;$F1687,'Rote Karten'!$C$2:$C$4,"&lt;="&amp;$G1687)</f>
        <v>0</v>
      </c>
      <c r="I1687" s="17" t="str">
        <f>IF(OR($L1687="Tor",$L1687="ET"),_xlfn.IFNA(IF(VLOOKUP($A1687,Spiele!$A$2:$C$16,3,FALSE)=$B1687,COUNTIFS($L$2:$L1687,"Tor",$B$2:$B1687,$B1687,$A$2:$A1687,$A1687)+COUNTIFS($L$2:$L1687,"ET",$B$2:$B1687,$B1687,$A$2:$A1687,$A1687)&amp;":"&amp;COUNTIFS($L$2:$L1687,"Tor",$B$2:$B1687,"&lt;&gt;"&amp;$B1687,$A$2:$A1687,$A1687)+COUNTIFS($L$2:$L1687,"ET",$B$2:$B1687,"&lt;&gt;"&amp;$B1687,$A$2:$A1687,$A1687),COUNTIFS($L$2:$L1687,"Tor",$B$2:$B1687,"&lt;&gt;"&amp;$B1687,$A$2:$A1687,$A1687)+COUNTIFS($L$2:$L1687,"ET",$B$2:$B1687,"&lt;&gt;"&amp;$B1687,$A$2:$A1687,$A1687)&amp;":"&amp;COUNTIFS($L$2:$L1687,"Tor",$B$2:$B1687,$B1687,$A$2:$A1687,$A1687)+COUNTIFS($L$2:$L1687,"ET",$B$2:$B1687,$B1687,$A$2:$A1687,$A1687)),""),"")</f>
        <v/>
      </c>
      <c r="J1687" s="18" t="str">
        <f>_xlfn.IFNA(IF(VLOOKUP($A1687,Spiele!$A$2:$D$16,3,FALSE)=$B1687,(COUNTIFS($L$1:$L1686,"Tor",$B$1:$B1686,$B1687,$A$1:$A1686,$A1687)+COUNTIFS($L$1:$L1686,"ET",$B$1:$B1686,$B1687,$A$1:$A1686,$A1687))-(COUNTIFS($L$1:$L1686,"Tor",$B$1:$B1686,"&lt;&gt;"&amp;$B1687,$A$1:$A1686,$A1687)+COUNTIFS($L$1:$L1686,"ET",$B$1:$B1686,"&lt;&gt;"&amp;$B1687,$A$1:$A1686,$A1687)),(COUNTIFS($L$1:$L1686,"Tor",$B$1:$B1686,$B1687,$A$1:$A1686,$A1687)+COUNTIFS($L$1:$L1686,"ET",$B$1:$B1686,$B1687,$A$1:$A1686,$A1687))-(COUNTIFS($L$1:$L1686,"Tor",$B$1:$B1686,"&lt;&gt;"&amp;$B1687,$A$1:$A1686,$A1687)+COUNTIFS($L$1:$L1686,"ET",$B$1:$B1686,"&lt;&gt;"&amp;$B1687,$A$1:$A1686,$A1687))),"")</f>
        <v/>
      </c>
      <c r="O1687" s="17"/>
      <c r="AC1687" s="14"/>
      <c r="AD1687" s="14"/>
      <c r="AE1687" s="18"/>
      <c r="AH1687" s="19">
        <f t="shared" si="106"/>
        <v>0</v>
      </c>
      <c r="AI1687" s="19">
        <f t="shared" si="107"/>
        <v>180</v>
      </c>
      <c r="AM1687" s="19">
        <f>IF(Abschlüsse[[#This Row],[Ergeb]]="ET","",SQRT(($AF1687-$AK1687)^2+($AG1687-$AL1687)^2))</f>
        <v>0</v>
      </c>
      <c r="AO1687" s="13"/>
      <c r="AP1687" s="13"/>
      <c r="AQ1687" s="19" t="str">
        <f t="shared" si="104"/>
        <v/>
      </c>
      <c r="AU1687" s="19" t="str">
        <f t="shared" si="105"/>
        <v/>
      </c>
    </row>
    <row r="1688" spans="3:47" ht="25.05" customHeight="1">
      <c r="C1688" s="17" t="str">
        <f>IF($A1688="","",IF(VLOOKUP($A1688,Spiele!$A$2:$D$16,3,FALSE)=$B1688,"H","G"))</f>
        <v/>
      </c>
      <c r="D1688" s="17" t="str">
        <f>IF($B1688="","",IF(VLOOKUP($A1688,Spiele!$A$2:$F$16,3,FALSE)=$B1688,VLOOKUP($A1688,Spiele!$A$2:$F$16,4,FALSE),VLOOKUP($A1688,Spiele!$A$2:$F$16,3,FALSE)))</f>
        <v/>
      </c>
      <c r="E1688" s="18">
        <f>IF(Abschlüsse[[#This Row],[Ergeb]]="ET",0,COUNTIFS($A$2:$A1688,$A1688,$B$2:$B1688,$B1688,$L$2:$L1688,"&lt;&gt;ET"))</f>
        <v>0</v>
      </c>
      <c r="F1688" s="11"/>
      <c r="G1688" s="12"/>
      <c r="H1688" s="18">
        <f>COUNTIFS('Rote Karten'!$A$2:$A$4,$A1688,'Rote Karten'!$D$2:$D$4,"&lt;&gt;"&amp;$B1688,'Rote Karten'!$B$2:$B$4,"&lt;"&amp;$F1688,'Rote Karten'!$C$2:$C$4,"&lt;="&amp;$G1688)-COUNTIFS('Rote Karten'!$A$2:$A$4,$A1688,'Rote Karten'!$D$2:$D$4,$B1688,'Rote Karten'!$B$2:$B$4,"&lt;"&amp;$F1688,'Rote Karten'!$C$2:$C$4,"&lt;="&amp;$G1688)</f>
        <v>0</v>
      </c>
      <c r="I1688" s="17" t="str">
        <f>IF(OR($L1688="Tor",$L1688="ET"),_xlfn.IFNA(IF(VLOOKUP($A1688,Spiele!$A$2:$C$16,3,FALSE)=$B1688,COUNTIFS($L$2:$L1688,"Tor",$B$2:$B1688,$B1688,$A$2:$A1688,$A1688)+COUNTIFS($L$2:$L1688,"ET",$B$2:$B1688,$B1688,$A$2:$A1688,$A1688)&amp;":"&amp;COUNTIFS($L$2:$L1688,"Tor",$B$2:$B1688,"&lt;&gt;"&amp;$B1688,$A$2:$A1688,$A1688)+COUNTIFS($L$2:$L1688,"ET",$B$2:$B1688,"&lt;&gt;"&amp;$B1688,$A$2:$A1688,$A1688),COUNTIFS($L$2:$L1688,"Tor",$B$2:$B1688,"&lt;&gt;"&amp;$B1688,$A$2:$A1688,$A1688)+COUNTIFS($L$2:$L1688,"ET",$B$2:$B1688,"&lt;&gt;"&amp;$B1688,$A$2:$A1688,$A1688)&amp;":"&amp;COUNTIFS($L$2:$L1688,"Tor",$B$2:$B1688,$B1688,$A$2:$A1688,$A1688)+COUNTIFS($L$2:$L1688,"ET",$B$2:$B1688,$B1688,$A$2:$A1688,$A1688)),""),"")</f>
        <v/>
      </c>
      <c r="J1688" s="18" t="str">
        <f>_xlfn.IFNA(IF(VLOOKUP($A1688,Spiele!$A$2:$D$16,3,FALSE)=$B1688,(COUNTIFS($L$1:$L1687,"Tor",$B$1:$B1687,$B1688,$A$1:$A1687,$A1688)+COUNTIFS($L$1:$L1687,"ET",$B$1:$B1687,$B1688,$A$1:$A1687,$A1688))-(COUNTIFS($L$1:$L1687,"Tor",$B$1:$B1687,"&lt;&gt;"&amp;$B1688,$A$1:$A1687,$A1688)+COUNTIFS($L$1:$L1687,"ET",$B$1:$B1687,"&lt;&gt;"&amp;$B1688,$A$1:$A1687,$A1688)),(COUNTIFS($L$1:$L1687,"Tor",$B$1:$B1687,$B1688,$A$1:$A1687,$A1688)+COUNTIFS($L$1:$L1687,"ET",$B$1:$B1687,$B1688,$A$1:$A1687,$A1688))-(COUNTIFS($L$1:$L1687,"Tor",$B$1:$B1687,"&lt;&gt;"&amp;$B1688,$A$1:$A1687,$A1688)+COUNTIFS($L$1:$L1687,"ET",$B$1:$B1687,"&lt;&gt;"&amp;$B1688,$A$1:$A1687,$A1688))),"")</f>
        <v/>
      </c>
      <c r="O1688" s="17"/>
      <c r="AC1688" s="14"/>
      <c r="AD1688" s="14"/>
      <c r="AE1688" s="18"/>
      <c r="AH1688" s="19">
        <f t="shared" si="106"/>
        <v>0</v>
      </c>
      <c r="AI1688" s="19">
        <f t="shared" si="107"/>
        <v>180</v>
      </c>
      <c r="AM1688" s="19">
        <f>IF(Abschlüsse[[#This Row],[Ergeb]]="ET","",SQRT(($AF1688-$AK1688)^2+($AG1688-$AL1688)^2))</f>
        <v>0</v>
      </c>
      <c r="AO1688" s="13"/>
      <c r="AP1688" s="13"/>
      <c r="AQ1688" s="19" t="str">
        <f t="shared" si="104"/>
        <v/>
      </c>
      <c r="AU1688" s="19" t="str">
        <f t="shared" si="105"/>
        <v/>
      </c>
    </row>
    <row r="1689" spans="3:47" ht="25.05" customHeight="1">
      <c r="C1689" s="17" t="str">
        <f>IF($A1689="","",IF(VLOOKUP($A1689,Spiele!$A$2:$D$16,3,FALSE)=$B1689,"H","G"))</f>
        <v/>
      </c>
      <c r="D1689" s="17" t="str">
        <f>IF($B1689="","",IF(VLOOKUP($A1689,Spiele!$A$2:$F$16,3,FALSE)=$B1689,VLOOKUP($A1689,Spiele!$A$2:$F$16,4,FALSE),VLOOKUP($A1689,Spiele!$A$2:$F$16,3,FALSE)))</f>
        <v/>
      </c>
      <c r="E1689" s="18">
        <f>IF(Abschlüsse[[#This Row],[Ergeb]]="ET",0,COUNTIFS($A$2:$A1689,$A1689,$B$2:$B1689,$B1689,$L$2:$L1689,"&lt;&gt;ET"))</f>
        <v>0</v>
      </c>
      <c r="F1689" s="11"/>
      <c r="G1689" s="12"/>
      <c r="H1689" s="18">
        <f>COUNTIFS('Rote Karten'!$A$2:$A$4,$A1689,'Rote Karten'!$D$2:$D$4,"&lt;&gt;"&amp;$B1689,'Rote Karten'!$B$2:$B$4,"&lt;"&amp;$F1689,'Rote Karten'!$C$2:$C$4,"&lt;="&amp;$G1689)-COUNTIFS('Rote Karten'!$A$2:$A$4,$A1689,'Rote Karten'!$D$2:$D$4,$B1689,'Rote Karten'!$B$2:$B$4,"&lt;"&amp;$F1689,'Rote Karten'!$C$2:$C$4,"&lt;="&amp;$G1689)</f>
        <v>0</v>
      </c>
      <c r="I1689" s="17" t="str">
        <f>IF(OR($L1689="Tor",$L1689="ET"),_xlfn.IFNA(IF(VLOOKUP($A1689,Spiele!$A$2:$C$16,3,FALSE)=$B1689,COUNTIFS($L$2:$L1689,"Tor",$B$2:$B1689,$B1689,$A$2:$A1689,$A1689)+COUNTIFS($L$2:$L1689,"ET",$B$2:$B1689,$B1689,$A$2:$A1689,$A1689)&amp;":"&amp;COUNTIFS($L$2:$L1689,"Tor",$B$2:$B1689,"&lt;&gt;"&amp;$B1689,$A$2:$A1689,$A1689)+COUNTIFS($L$2:$L1689,"ET",$B$2:$B1689,"&lt;&gt;"&amp;$B1689,$A$2:$A1689,$A1689),COUNTIFS($L$2:$L1689,"Tor",$B$2:$B1689,"&lt;&gt;"&amp;$B1689,$A$2:$A1689,$A1689)+COUNTIFS($L$2:$L1689,"ET",$B$2:$B1689,"&lt;&gt;"&amp;$B1689,$A$2:$A1689,$A1689)&amp;":"&amp;COUNTIFS($L$2:$L1689,"Tor",$B$2:$B1689,$B1689,$A$2:$A1689,$A1689)+COUNTIFS($L$2:$L1689,"ET",$B$2:$B1689,$B1689,$A$2:$A1689,$A1689)),""),"")</f>
        <v/>
      </c>
      <c r="J1689" s="18" t="str">
        <f>_xlfn.IFNA(IF(VLOOKUP($A1689,Spiele!$A$2:$D$16,3,FALSE)=$B1689,(COUNTIFS($L$1:$L1688,"Tor",$B$1:$B1688,$B1689,$A$1:$A1688,$A1689)+COUNTIFS($L$1:$L1688,"ET",$B$1:$B1688,$B1689,$A$1:$A1688,$A1689))-(COUNTIFS($L$1:$L1688,"Tor",$B$1:$B1688,"&lt;&gt;"&amp;$B1689,$A$1:$A1688,$A1689)+COUNTIFS($L$1:$L1688,"ET",$B$1:$B1688,"&lt;&gt;"&amp;$B1689,$A$1:$A1688,$A1689)),(COUNTIFS($L$1:$L1688,"Tor",$B$1:$B1688,$B1689,$A$1:$A1688,$A1689)+COUNTIFS($L$1:$L1688,"ET",$B$1:$B1688,$B1689,$A$1:$A1688,$A1689))-(COUNTIFS($L$1:$L1688,"Tor",$B$1:$B1688,"&lt;&gt;"&amp;$B1689,$A$1:$A1688,$A1689)+COUNTIFS($L$1:$L1688,"ET",$B$1:$B1688,"&lt;&gt;"&amp;$B1689,$A$1:$A1688,$A1689))),"")</f>
        <v/>
      </c>
      <c r="O1689" s="17"/>
      <c r="AC1689" s="14"/>
      <c r="AD1689" s="14"/>
      <c r="AE1689" s="18"/>
      <c r="AH1689" s="19">
        <f t="shared" si="106"/>
        <v>0</v>
      </c>
      <c r="AI1689" s="19">
        <f t="shared" si="107"/>
        <v>180</v>
      </c>
      <c r="AM1689" s="19">
        <f>IF(Abschlüsse[[#This Row],[Ergeb]]="ET","",SQRT(($AF1689-$AK1689)^2+($AG1689-$AL1689)^2))</f>
        <v>0</v>
      </c>
      <c r="AO1689" s="13"/>
      <c r="AP1689" s="13"/>
      <c r="AQ1689" s="19" t="str">
        <f t="shared" si="104"/>
        <v/>
      </c>
      <c r="AU1689" s="19" t="str">
        <f t="shared" si="105"/>
        <v/>
      </c>
    </row>
    <row r="1690" spans="3:47" ht="25.05" customHeight="1">
      <c r="C1690" s="17" t="str">
        <f>IF($A1690="","",IF(VLOOKUP($A1690,Spiele!$A$2:$D$16,3,FALSE)=$B1690,"H","G"))</f>
        <v/>
      </c>
      <c r="D1690" s="17" t="str">
        <f>IF($B1690="","",IF(VLOOKUP($A1690,Spiele!$A$2:$F$16,3,FALSE)=$B1690,VLOOKUP($A1690,Spiele!$A$2:$F$16,4,FALSE),VLOOKUP($A1690,Spiele!$A$2:$F$16,3,FALSE)))</f>
        <v/>
      </c>
      <c r="E1690" s="18">
        <f>IF(Abschlüsse[[#This Row],[Ergeb]]="ET",0,COUNTIFS($A$2:$A1690,$A1690,$B$2:$B1690,$B1690,$L$2:$L1690,"&lt;&gt;ET"))</f>
        <v>0</v>
      </c>
      <c r="F1690" s="11"/>
      <c r="G1690" s="12"/>
      <c r="H1690" s="18">
        <f>COUNTIFS('Rote Karten'!$A$2:$A$4,$A1690,'Rote Karten'!$D$2:$D$4,"&lt;&gt;"&amp;$B1690,'Rote Karten'!$B$2:$B$4,"&lt;"&amp;$F1690,'Rote Karten'!$C$2:$C$4,"&lt;="&amp;$G1690)-COUNTIFS('Rote Karten'!$A$2:$A$4,$A1690,'Rote Karten'!$D$2:$D$4,$B1690,'Rote Karten'!$B$2:$B$4,"&lt;"&amp;$F1690,'Rote Karten'!$C$2:$C$4,"&lt;="&amp;$G1690)</f>
        <v>0</v>
      </c>
      <c r="I1690" s="17" t="str">
        <f>IF(OR($L1690="Tor",$L1690="ET"),_xlfn.IFNA(IF(VLOOKUP($A1690,Spiele!$A$2:$C$16,3,FALSE)=$B1690,COUNTIFS($L$2:$L1690,"Tor",$B$2:$B1690,$B1690,$A$2:$A1690,$A1690)+COUNTIFS($L$2:$L1690,"ET",$B$2:$B1690,$B1690,$A$2:$A1690,$A1690)&amp;":"&amp;COUNTIFS($L$2:$L1690,"Tor",$B$2:$B1690,"&lt;&gt;"&amp;$B1690,$A$2:$A1690,$A1690)+COUNTIFS($L$2:$L1690,"ET",$B$2:$B1690,"&lt;&gt;"&amp;$B1690,$A$2:$A1690,$A1690),COUNTIFS($L$2:$L1690,"Tor",$B$2:$B1690,"&lt;&gt;"&amp;$B1690,$A$2:$A1690,$A1690)+COUNTIFS($L$2:$L1690,"ET",$B$2:$B1690,"&lt;&gt;"&amp;$B1690,$A$2:$A1690,$A1690)&amp;":"&amp;COUNTIFS($L$2:$L1690,"Tor",$B$2:$B1690,$B1690,$A$2:$A1690,$A1690)+COUNTIFS($L$2:$L1690,"ET",$B$2:$B1690,$B1690,$A$2:$A1690,$A1690)),""),"")</f>
        <v/>
      </c>
      <c r="J1690" s="18" t="str">
        <f>_xlfn.IFNA(IF(VLOOKUP($A1690,Spiele!$A$2:$D$16,3,FALSE)=$B1690,(COUNTIFS($L$1:$L1689,"Tor",$B$1:$B1689,$B1690,$A$1:$A1689,$A1690)+COUNTIFS($L$1:$L1689,"ET",$B$1:$B1689,$B1690,$A$1:$A1689,$A1690))-(COUNTIFS($L$1:$L1689,"Tor",$B$1:$B1689,"&lt;&gt;"&amp;$B1690,$A$1:$A1689,$A1690)+COUNTIFS($L$1:$L1689,"ET",$B$1:$B1689,"&lt;&gt;"&amp;$B1690,$A$1:$A1689,$A1690)),(COUNTIFS($L$1:$L1689,"Tor",$B$1:$B1689,$B1690,$A$1:$A1689,$A1690)+COUNTIFS($L$1:$L1689,"ET",$B$1:$B1689,$B1690,$A$1:$A1689,$A1690))-(COUNTIFS($L$1:$L1689,"Tor",$B$1:$B1689,"&lt;&gt;"&amp;$B1690,$A$1:$A1689,$A1690)+COUNTIFS($L$1:$L1689,"ET",$B$1:$B1689,"&lt;&gt;"&amp;$B1690,$A$1:$A1689,$A1690))),"")</f>
        <v/>
      </c>
      <c r="O1690" s="17"/>
      <c r="AC1690" s="14"/>
      <c r="AD1690" s="14"/>
      <c r="AE1690" s="18"/>
      <c r="AH1690" s="19">
        <f t="shared" si="106"/>
        <v>0</v>
      </c>
      <c r="AI1690" s="19">
        <f t="shared" si="107"/>
        <v>180</v>
      </c>
      <c r="AM1690" s="19">
        <f>IF(Abschlüsse[[#This Row],[Ergeb]]="ET","",SQRT(($AF1690-$AK1690)^2+($AG1690-$AL1690)^2))</f>
        <v>0</v>
      </c>
      <c r="AO1690" s="13"/>
      <c r="AP1690" s="13"/>
      <c r="AQ1690" s="19" t="str">
        <f t="shared" si="104"/>
        <v/>
      </c>
      <c r="AU1690" s="19" t="str">
        <f t="shared" si="105"/>
        <v/>
      </c>
    </row>
    <row r="1691" spans="3:47" ht="25.05" customHeight="1">
      <c r="C1691" s="17" t="str">
        <f>IF($A1691="","",IF(VLOOKUP($A1691,Spiele!$A$2:$D$16,3,FALSE)=$B1691,"H","G"))</f>
        <v/>
      </c>
      <c r="D1691" s="17" t="str">
        <f>IF($B1691="","",IF(VLOOKUP($A1691,Spiele!$A$2:$F$16,3,FALSE)=$B1691,VLOOKUP($A1691,Spiele!$A$2:$F$16,4,FALSE),VLOOKUP($A1691,Spiele!$A$2:$F$16,3,FALSE)))</f>
        <v/>
      </c>
      <c r="E1691" s="18">
        <f>IF(Abschlüsse[[#This Row],[Ergeb]]="ET",0,COUNTIFS($A$2:$A1691,$A1691,$B$2:$B1691,$B1691,$L$2:$L1691,"&lt;&gt;ET"))</f>
        <v>0</v>
      </c>
      <c r="F1691" s="11"/>
      <c r="G1691" s="12"/>
      <c r="H1691" s="18">
        <f>COUNTIFS('Rote Karten'!$A$2:$A$4,$A1691,'Rote Karten'!$D$2:$D$4,"&lt;&gt;"&amp;$B1691,'Rote Karten'!$B$2:$B$4,"&lt;"&amp;$F1691,'Rote Karten'!$C$2:$C$4,"&lt;="&amp;$G1691)-COUNTIFS('Rote Karten'!$A$2:$A$4,$A1691,'Rote Karten'!$D$2:$D$4,$B1691,'Rote Karten'!$B$2:$B$4,"&lt;"&amp;$F1691,'Rote Karten'!$C$2:$C$4,"&lt;="&amp;$G1691)</f>
        <v>0</v>
      </c>
      <c r="I1691" s="17" t="str">
        <f>IF(OR($L1691="Tor",$L1691="ET"),_xlfn.IFNA(IF(VLOOKUP($A1691,Spiele!$A$2:$C$16,3,FALSE)=$B1691,COUNTIFS($L$2:$L1691,"Tor",$B$2:$B1691,$B1691,$A$2:$A1691,$A1691)+COUNTIFS($L$2:$L1691,"ET",$B$2:$B1691,$B1691,$A$2:$A1691,$A1691)&amp;":"&amp;COUNTIFS($L$2:$L1691,"Tor",$B$2:$B1691,"&lt;&gt;"&amp;$B1691,$A$2:$A1691,$A1691)+COUNTIFS($L$2:$L1691,"ET",$B$2:$B1691,"&lt;&gt;"&amp;$B1691,$A$2:$A1691,$A1691),COUNTIFS($L$2:$L1691,"Tor",$B$2:$B1691,"&lt;&gt;"&amp;$B1691,$A$2:$A1691,$A1691)+COUNTIFS($L$2:$L1691,"ET",$B$2:$B1691,"&lt;&gt;"&amp;$B1691,$A$2:$A1691,$A1691)&amp;":"&amp;COUNTIFS($L$2:$L1691,"Tor",$B$2:$B1691,$B1691,$A$2:$A1691,$A1691)+COUNTIFS($L$2:$L1691,"ET",$B$2:$B1691,$B1691,$A$2:$A1691,$A1691)),""),"")</f>
        <v/>
      </c>
      <c r="J1691" s="18" t="str">
        <f>_xlfn.IFNA(IF(VLOOKUP($A1691,Spiele!$A$2:$D$16,3,FALSE)=$B1691,(COUNTIFS($L$1:$L1690,"Tor",$B$1:$B1690,$B1691,$A$1:$A1690,$A1691)+COUNTIFS($L$1:$L1690,"ET",$B$1:$B1690,$B1691,$A$1:$A1690,$A1691))-(COUNTIFS($L$1:$L1690,"Tor",$B$1:$B1690,"&lt;&gt;"&amp;$B1691,$A$1:$A1690,$A1691)+COUNTIFS($L$1:$L1690,"ET",$B$1:$B1690,"&lt;&gt;"&amp;$B1691,$A$1:$A1690,$A1691)),(COUNTIFS($L$1:$L1690,"Tor",$B$1:$B1690,$B1691,$A$1:$A1690,$A1691)+COUNTIFS($L$1:$L1690,"ET",$B$1:$B1690,$B1691,$A$1:$A1690,$A1691))-(COUNTIFS($L$1:$L1690,"Tor",$B$1:$B1690,"&lt;&gt;"&amp;$B1691,$A$1:$A1690,$A1691)+COUNTIFS($L$1:$L1690,"ET",$B$1:$B1690,"&lt;&gt;"&amp;$B1691,$A$1:$A1690,$A1691))),"")</f>
        <v/>
      </c>
      <c r="O1691" s="17"/>
      <c r="AC1691" s="14"/>
      <c r="AD1691" s="14"/>
      <c r="AE1691" s="18"/>
      <c r="AH1691" s="19">
        <f t="shared" si="106"/>
        <v>0</v>
      </c>
      <c r="AI1691" s="19">
        <f t="shared" si="107"/>
        <v>180</v>
      </c>
      <c r="AM1691" s="19">
        <f>IF(Abschlüsse[[#This Row],[Ergeb]]="ET","",SQRT(($AF1691-$AK1691)^2+($AG1691-$AL1691)^2))</f>
        <v>0</v>
      </c>
      <c r="AO1691" s="13"/>
      <c r="AP1691" s="13"/>
      <c r="AQ1691" s="19" t="str">
        <f t="shared" si="104"/>
        <v/>
      </c>
      <c r="AU1691" s="19" t="str">
        <f t="shared" si="105"/>
        <v/>
      </c>
    </row>
    <row r="1692" spans="3:47" ht="25.05" customHeight="1">
      <c r="C1692" s="17" t="str">
        <f>IF($A1692="","",IF(VLOOKUP($A1692,Spiele!$A$2:$D$16,3,FALSE)=$B1692,"H","G"))</f>
        <v/>
      </c>
      <c r="D1692" s="17" t="str">
        <f>IF($B1692="","",IF(VLOOKUP($A1692,Spiele!$A$2:$F$16,3,FALSE)=$B1692,VLOOKUP($A1692,Spiele!$A$2:$F$16,4,FALSE),VLOOKUP($A1692,Spiele!$A$2:$F$16,3,FALSE)))</f>
        <v/>
      </c>
      <c r="E1692" s="18">
        <f>IF(Abschlüsse[[#This Row],[Ergeb]]="ET",0,COUNTIFS($A$2:$A1692,$A1692,$B$2:$B1692,$B1692,$L$2:$L1692,"&lt;&gt;ET"))</f>
        <v>0</v>
      </c>
      <c r="F1692" s="11"/>
      <c r="G1692" s="12"/>
      <c r="H1692" s="18">
        <f>COUNTIFS('Rote Karten'!$A$2:$A$4,$A1692,'Rote Karten'!$D$2:$D$4,"&lt;&gt;"&amp;$B1692,'Rote Karten'!$B$2:$B$4,"&lt;"&amp;$F1692,'Rote Karten'!$C$2:$C$4,"&lt;="&amp;$G1692)-COUNTIFS('Rote Karten'!$A$2:$A$4,$A1692,'Rote Karten'!$D$2:$D$4,$B1692,'Rote Karten'!$B$2:$B$4,"&lt;"&amp;$F1692,'Rote Karten'!$C$2:$C$4,"&lt;="&amp;$G1692)</f>
        <v>0</v>
      </c>
      <c r="I1692" s="17" t="str">
        <f>IF(OR($L1692="Tor",$L1692="ET"),_xlfn.IFNA(IF(VLOOKUP($A1692,Spiele!$A$2:$C$16,3,FALSE)=$B1692,COUNTIFS($L$2:$L1692,"Tor",$B$2:$B1692,$B1692,$A$2:$A1692,$A1692)+COUNTIFS($L$2:$L1692,"ET",$B$2:$B1692,$B1692,$A$2:$A1692,$A1692)&amp;":"&amp;COUNTIFS($L$2:$L1692,"Tor",$B$2:$B1692,"&lt;&gt;"&amp;$B1692,$A$2:$A1692,$A1692)+COUNTIFS($L$2:$L1692,"ET",$B$2:$B1692,"&lt;&gt;"&amp;$B1692,$A$2:$A1692,$A1692),COUNTIFS($L$2:$L1692,"Tor",$B$2:$B1692,"&lt;&gt;"&amp;$B1692,$A$2:$A1692,$A1692)+COUNTIFS($L$2:$L1692,"ET",$B$2:$B1692,"&lt;&gt;"&amp;$B1692,$A$2:$A1692,$A1692)&amp;":"&amp;COUNTIFS($L$2:$L1692,"Tor",$B$2:$B1692,$B1692,$A$2:$A1692,$A1692)+COUNTIFS($L$2:$L1692,"ET",$B$2:$B1692,$B1692,$A$2:$A1692,$A1692)),""),"")</f>
        <v/>
      </c>
      <c r="J1692" s="18" t="str">
        <f>_xlfn.IFNA(IF(VLOOKUP($A1692,Spiele!$A$2:$D$16,3,FALSE)=$B1692,(COUNTIFS($L$1:$L1691,"Tor",$B$1:$B1691,$B1692,$A$1:$A1691,$A1692)+COUNTIFS($L$1:$L1691,"ET",$B$1:$B1691,$B1692,$A$1:$A1691,$A1692))-(COUNTIFS($L$1:$L1691,"Tor",$B$1:$B1691,"&lt;&gt;"&amp;$B1692,$A$1:$A1691,$A1692)+COUNTIFS($L$1:$L1691,"ET",$B$1:$B1691,"&lt;&gt;"&amp;$B1692,$A$1:$A1691,$A1692)),(COUNTIFS($L$1:$L1691,"Tor",$B$1:$B1691,$B1692,$A$1:$A1691,$A1692)+COUNTIFS($L$1:$L1691,"ET",$B$1:$B1691,$B1692,$A$1:$A1691,$A1692))-(COUNTIFS($L$1:$L1691,"Tor",$B$1:$B1691,"&lt;&gt;"&amp;$B1692,$A$1:$A1691,$A1692)+COUNTIFS($L$1:$L1691,"ET",$B$1:$B1691,"&lt;&gt;"&amp;$B1692,$A$1:$A1691,$A1692))),"")</f>
        <v/>
      </c>
      <c r="O1692" s="17"/>
      <c r="AC1692" s="14"/>
      <c r="AD1692" s="14"/>
      <c r="AE1692" s="18"/>
      <c r="AH1692" s="19">
        <f t="shared" si="106"/>
        <v>0</v>
      </c>
      <c r="AI1692" s="19">
        <f t="shared" si="107"/>
        <v>180</v>
      </c>
      <c r="AM1692" s="19">
        <f>IF(Abschlüsse[[#This Row],[Ergeb]]="ET","",SQRT(($AF1692-$AK1692)^2+($AG1692-$AL1692)^2))</f>
        <v>0</v>
      </c>
      <c r="AO1692" s="13"/>
      <c r="AP1692" s="13"/>
      <c r="AQ1692" s="19" t="str">
        <f t="shared" ref="AQ1692:AQ1755" si="108">IF(AN1692=0,"",SQRT(($AF1692-$AO1692)^2+($AG1692-$AP1692)^2))</f>
        <v/>
      </c>
      <c r="AU1692" s="19" t="str">
        <f t="shared" ref="AU1692:AU1755" si="109">IF(AR1692=0,"",SQRT(($AF1692-$AS1692)^2+($AG1692-$AT1692)^2))</f>
        <v/>
      </c>
    </row>
    <row r="1693" spans="3:47" ht="25.05" customHeight="1">
      <c r="C1693" s="17" t="str">
        <f>IF($A1693="","",IF(VLOOKUP($A1693,Spiele!$A$2:$D$16,3,FALSE)=$B1693,"H","G"))</f>
        <v/>
      </c>
      <c r="D1693" s="17" t="str">
        <f>IF($B1693="","",IF(VLOOKUP($A1693,Spiele!$A$2:$F$16,3,FALSE)=$B1693,VLOOKUP($A1693,Spiele!$A$2:$F$16,4,FALSE),VLOOKUP($A1693,Spiele!$A$2:$F$16,3,FALSE)))</f>
        <v/>
      </c>
      <c r="E1693" s="18">
        <f>IF(Abschlüsse[[#This Row],[Ergeb]]="ET",0,COUNTIFS($A$2:$A1693,$A1693,$B$2:$B1693,$B1693,$L$2:$L1693,"&lt;&gt;ET"))</f>
        <v>0</v>
      </c>
      <c r="F1693" s="11"/>
      <c r="G1693" s="12"/>
      <c r="H1693" s="18">
        <f>COUNTIFS('Rote Karten'!$A$2:$A$4,$A1693,'Rote Karten'!$D$2:$D$4,"&lt;&gt;"&amp;$B1693,'Rote Karten'!$B$2:$B$4,"&lt;"&amp;$F1693,'Rote Karten'!$C$2:$C$4,"&lt;="&amp;$G1693)-COUNTIFS('Rote Karten'!$A$2:$A$4,$A1693,'Rote Karten'!$D$2:$D$4,$B1693,'Rote Karten'!$B$2:$B$4,"&lt;"&amp;$F1693,'Rote Karten'!$C$2:$C$4,"&lt;="&amp;$G1693)</f>
        <v>0</v>
      </c>
      <c r="I1693" s="17" t="str">
        <f>IF(OR($L1693="Tor",$L1693="ET"),_xlfn.IFNA(IF(VLOOKUP($A1693,Spiele!$A$2:$C$16,3,FALSE)=$B1693,COUNTIFS($L$2:$L1693,"Tor",$B$2:$B1693,$B1693,$A$2:$A1693,$A1693)+COUNTIFS($L$2:$L1693,"ET",$B$2:$B1693,$B1693,$A$2:$A1693,$A1693)&amp;":"&amp;COUNTIFS($L$2:$L1693,"Tor",$B$2:$B1693,"&lt;&gt;"&amp;$B1693,$A$2:$A1693,$A1693)+COUNTIFS($L$2:$L1693,"ET",$B$2:$B1693,"&lt;&gt;"&amp;$B1693,$A$2:$A1693,$A1693),COUNTIFS($L$2:$L1693,"Tor",$B$2:$B1693,"&lt;&gt;"&amp;$B1693,$A$2:$A1693,$A1693)+COUNTIFS($L$2:$L1693,"ET",$B$2:$B1693,"&lt;&gt;"&amp;$B1693,$A$2:$A1693,$A1693)&amp;":"&amp;COUNTIFS($L$2:$L1693,"Tor",$B$2:$B1693,$B1693,$A$2:$A1693,$A1693)+COUNTIFS($L$2:$L1693,"ET",$B$2:$B1693,$B1693,$A$2:$A1693,$A1693)),""),"")</f>
        <v/>
      </c>
      <c r="J1693" s="18" t="str">
        <f>_xlfn.IFNA(IF(VLOOKUP($A1693,Spiele!$A$2:$D$16,3,FALSE)=$B1693,(COUNTIFS($L$1:$L1692,"Tor",$B$1:$B1692,$B1693,$A$1:$A1692,$A1693)+COUNTIFS($L$1:$L1692,"ET",$B$1:$B1692,$B1693,$A$1:$A1692,$A1693))-(COUNTIFS($L$1:$L1692,"Tor",$B$1:$B1692,"&lt;&gt;"&amp;$B1693,$A$1:$A1692,$A1693)+COUNTIFS($L$1:$L1692,"ET",$B$1:$B1692,"&lt;&gt;"&amp;$B1693,$A$1:$A1692,$A1693)),(COUNTIFS($L$1:$L1692,"Tor",$B$1:$B1692,$B1693,$A$1:$A1692,$A1693)+COUNTIFS($L$1:$L1692,"ET",$B$1:$B1692,$B1693,$A$1:$A1692,$A1693))-(COUNTIFS($L$1:$L1692,"Tor",$B$1:$B1692,"&lt;&gt;"&amp;$B1693,$A$1:$A1692,$A1693)+COUNTIFS($L$1:$L1692,"ET",$B$1:$B1692,"&lt;&gt;"&amp;$B1693,$A$1:$A1692,$A1693))),"")</f>
        <v/>
      </c>
      <c r="O1693" s="17"/>
      <c r="AC1693" s="14"/>
      <c r="AD1693" s="14"/>
      <c r="AE1693" s="18"/>
      <c r="AH1693" s="19">
        <f t="shared" si="106"/>
        <v>0</v>
      </c>
      <c r="AI1693" s="19">
        <f t="shared" si="107"/>
        <v>180</v>
      </c>
      <c r="AM1693" s="19">
        <f>IF(Abschlüsse[[#This Row],[Ergeb]]="ET","",SQRT(($AF1693-$AK1693)^2+($AG1693-$AL1693)^2))</f>
        <v>0</v>
      </c>
      <c r="AO1693" s="13"/>
      <c r="AP1693" s="13"/>
      <c r="AQ1693" s="19" t="str">
        <f t="shared" si="108"/>
        <v/>
      </c>
      <c r="AU1693" s="19" t="str">
        <f t="shared" si="109"/>
        <v/>
      </c>
    </row>
    <row r="1694" spans="3:47" ht="25.05" customHeight="1">
      <c r="C1694" s="17" t="str">
        <f>IF($A1694="","",IF(VLOOKUP($A1694,Spiele!$A$2:$D$16,3,FALSE)=$B1694,"H","G"))</f>
        <v/>
      </c>
      <c r="D1694" s="17" t="str">
        <f>IF($B1694="","",IF(VLOOKUP($A1694,Spiele!$A$2:$F$16,3,FALSE)=$B1694,VLOOKUP($A1694,Spiele!$A$2:$F$16,4,FALSE),VLOOKUP($A1694,Spiele!$A$2:$F$16,3,FALSE)))</f>
        <v/>
      </c>
      <c r="E1694" s="18">
        <f>IF(Abschlüsse[[#This Row],[Ergeb]]="ET",0,COUNTIFS($A$2:$A1694,$A1694,$B$2:$B1694,$B1694,$L$2:$L1694,"&lt;&gt;ET"))</f>
        <v>0</v>
      </c>
      <c r="F1694" s="11"/>
      <c r="G1694" s="12"/>
      <c r="H1694" s="18">
        <f>COUNTIFS('Rote Karten'!$A$2:$A$4,$A1694,'Rote Karten'!$D$2:$D$4,"&lt;&gt;"&amp;$B1694,'Rote Karten'!$B$2:$B$4,"&lt;"&amp;$F1694,'Rote Karten'!$C$2:$C$4,"&lt;="&amp;$G1694)-COUNTIFS('Rote Karten'!$A$2:$A$4,$A1694,'Rote Karten'!$D$2:$D$4,$B1694,'Rote Karten'!$B$2:$B$4,"&lt;"&amp;$F1694,'Rote Karten'!$C$2:$C$4,"&lt;="&amp;$G1694)</f>
        <v>0</v>
      </c>
      <c r="I1694" s="17" t="str">
        <f>IF(OR($L1694="Tor",$L1694="ET"),_xlfn.IFNA(IF(VLOOKUP($A1694,Spiele!$A$2:$C$16,3,FALSE)=$B1694,COUNTIFS($L$2:$L1694,"Tor",$B$2:$B1694,$B1694,$A$2:$A1694,$A1694)+COUNTIFS($L$2:$L1694,"ET",$B$2:$B1694,$B1694,$A$2:$A1694,$A1694)&amp;":"&amp;COUNTIFS($L$2:$L1694,"Tor",$B$2:$B1694,"&lt;&gt;"&amp;$B1694,$A$2:$A1694,$A1694)+COUNTIFS($L$2:$L1694,"ET",$B$2:$B1694,"&lt;&gt;"&amp;$B1694,$A$2:$A1694,$A1694),COUNTIFS($L$2:$L1694,"Tor",$B$2:$B1694,"&lt;&gt;"&amp;$B1694,$A$2:$A1694,$A1694)+COUNTIFS($L$2:$L1694,"ET",$B$2:$B1694,"&lt;&gt;"&amp;$B1694,$A$2:$A1694,$A1694)&amp;":"&amp;COUNTIFS($L$2:$L1694,"Tor",$B$2:$B1694,$B1694,$A$2:$A1694,$A1694)+COUNTIFS($L$2:$L1694,"ET",$B$2:$B1694,$B1694,$A$2:$A1694,$A1694)),""),"")</f>
        <v/>
      </c>
      <c r="J1694" s="18" t="str">
        <f>_xlfn.IFNA(IF(VLOOKUP($A1694,Spiele!$A$2:$D$16,3,FALSE)=$B1694,(COUNTIFS($L$1:$L1693,"Tor",$B$1:$B1693,$B1694,$A$1:$A1693,$A1694)+COUNTIFS($L$1:$L1693,"ET",$B$1:$B1693,$B1694,$A$1:$A1693,$A1694))-(COUNTIFS($L$1:$L1693,"Tor",$B$1:$B1693,"&lt;&gt;"&amp;$B1694,$A$1:$A1693,$A1694)+COUNTIFS($L$1:$L1693,"ET",$B$1:$B1693,"&lt;&gt;"&amp;$B1694,$A$1:$A1693,$A1694)),(COUNTIFS($L$1:$L1693,"Tor",$B$1:$B1693,$B1694,$A$1:$A1693,$A1694)+COUNTIFS($L$1:$L1693,"ET",$B$1:$B1693,$B1694,$A$1:$A1693,$A1694))-(COUNTIFS($L$1:$L1693,"Tor",$B$1:$B1693,"&lt;&gt;"&amp;$B1694,$A$1:$A1693,$A1694)+COUNTIFS($L$1:$L1693,"ET",$B$1:$B1693,"&lt;&gt;"&amp;$B1694,$A$1:$A1693,$A1694))),"")</f>
        <v/>
      </c>
      <c r="O1694" s="17"/>
      <c r="AC1694" s="14"/>
      <c r="AD1694" s="14"/>
      <c r="AE1694" s="18"/>
      <c r="AH1694" s="19">
        <f t="shared" si="106"/>
        <v>0</v>
      </c>
      <c r="AI1694" s="19">
        <f t="shared" si="107"/>
        <v>180</v>
      </c>
      <c r="AM1694" s="19">
        <f>IF(Abschlüsse[[#This Row],[Ergeb]]="ET","",SQRT(($AF1694-$AK1694)^2+($AG1694-$AL1694)^2))</f>
        <v>0</v>
      </c>
      <c r="AO1694" s="13"/>
      <c r="AP1694" s="13"/>
      <c r="AQ1694" s="19" t="str">
        <f t="shared" si="108"/>
        <v/>
      </c>
      <c r="AU1694" s="19" t="str">
        <f t="shared" si="109"/>
        <v/>
      </c>
    </row>
    <row r="1695" spans="3:47" ht="25.05" customHeight="1">
      <c r="C1695" s="17" t="str">
        <f>IF($A1695="","",IF(VLOOKUP($A1695,Spiele!$A$2:$D$16,3,FALSE)=$B1695,"H","G"))</f>
        <v/>
      </c>
      <c r="D1695" s="17" t="str">
        <f>IF($B1695="","",IF(VLOOKUP($A1695,Spiele!$A$2:$F$16,3,FALSE)=$B1695,VLOOKUP($A1695,Spiele!$A$2:$F$16,4,FALSE),VLOOKUP($A1695,Spiele!$A$2:$F$16,3,FALSE)))</f>
        <v/>
      </c>
      <c r="E1695" s="18">
        <f>IF(Abschlüsse[[#This Row],[Ergeb]]="ET",0,COUNTIFS($A$2:$A1695,$A1695,$B$2:$B1695,$B1695,$L$2:$L1695,"&lt;&gt;ET"))</f>
        <v>0</v>
      </c>
      <c r="F1695" s="11"/>
      <c r="G1695" s="12"/>
      <c r="H1695" s="18">
        <f>COUNTIFS('Rote Karten'!$A$2:$A$4,$A1695,'Rote Karten'!$D$2:$D$4,"&lt;&gt;"&amp;$B1695,'Rote Karten'!$B$2:$B$4,"&lt;"&amp;$F1695,'Rote Karten'!$C$2:$C$4,"&lt;="&amp;$G1695)-COUNTIFS('Rote Karten'!$A$2:$A$4,$A1695,'Rote Karten'!$D$2:$D$4,$B1695,'Rote Karten'!$B$2:$B$4,"&lt;"&amp;$F1695,'Rote Karten'!$C$2:$C$4,"&lt;="&amp;$G1695)</f>
        <v>0</v>
      </c>
      <c r="I1695" s="17" t="str">
        <f>IF(OR($L1695="Tor",$L1695="ET"),_xlfn.IFNA(IF(VLOOKUP($A1695,Spiele!$A$2:$C$16,3,FALSE)=$B1695,COUNTIFS($L$2:$L1695,"Tor",$B$2:$B1695,$B1695,$A$2:$A1695,$A1695)+COUNTIFS($L$2:$L1695,"ET",$B$2:$B1695,$B1695,$A$2:$A1695,$A1695)&amp;":"&amp;COUNTIFS($L$2:$L1695,"Tor",$B$2:$B1695,"&lt;&gt;"&amp;$B1695,$A$2:$A1695,$A1695)+COUNTIFS($L$2:$L1695,"ET",$B$2:$B1695,"&lt;&gt;"&amp;$B1695,$A$2:$A1695,$A1695),COUNTIFS($L$2:$L1695,"Tor",$B$2:$B1695,"&lt;&gt;"&amp;$B1695,$A$2:$A1695,$A1695)+COUNTIFS($L$2:$L1695,"ET",$B$2:$B1695,"&lt;&gt;"&amp;$B1695,$A$2:$A1695,$A1695)&amp;":"&amp;COUNTIFS($L$2:$L1695,"Tor",$B$2:$B1695,$B1695,$A$2:$A1695,$A1695)+COUNTIFS($L$2:$L1695,"ET",$B$2:$B1695,$B1695,$A$2:$A1695,$A1695)),""),"")</f>
        <v/>
      </c>
      <c r="J1695" s="18" t="str">
        <f>_xlfn.IFNA(IF(VLOOKUP($A1695,Spiele!$A$2:$D$16,3,FALSE)=$B1695,(COUNTIFS($L$1:$L1694,"Tor",$B$1:$B1694,$B1695,$A$1:$A1694,$A1695)+COUNTIFS($L$1:$L1694,"ET",$B$1:$B1694,$B1695,$A$1:$A1694,$A1695))-(COUNTIFS($L$1:$L1694,"Tor",$B$1:$B1694,"&lt;&gt;"&amp;$B1695,$A$1:$A1694,$A1695)+COUNTIFS($L$1:$L1694,"ET",$B$1:$B1694,"&lt;&gt;"&amp;$B1695,$A$1:$A1694,$A1695)),(COUNTIFS($L$1:$L1694,"Tor",$B$1:$B1694,$B1695,$A$1:$A1694,$A1695)+COUNTIFS($L$1:$L1694,"ET",$B$1:$B1694,$B1695,$A$1:$A1694,$A1695))-(COUNTIFS($L$1:$L1694,"Tor",$B$1:$B1694,"&lt;&gt;"&amp;$B1695,$A$1:$A1694,$A1695)+COUNTIFS($L$1:$L1694,"ET",$B$1:$B1694,"&lt;&gt;"&amp;$B1695,$A$1:$A1694,$A1695))),"")</f>
        <v/>
      </c>
      <c r="O1695" s="17"/>
      <c r="AC1695" s="14"/>
      <c r="AD1695" s="14"/>
      <c r="AE1695" s="18"/>
      <c r="AH1695" s="19">
        <f t="shared" si="106"/>
        <v>0</v>
      </c>
      <c r="AI1695" s="19">
        <f t="shared" si="107"/>
        <v>180</v>
      </c>
      <c r="AM1695" s="19">
        <f>IF(Abschlüsse[[#This Row],[Ergeb]]="ET","",SQRT(($AF1695-$AK1695)^2+($AG1695-$AL1695)^2))</f>
        <v>0</v>
      </c>
      <c r="AO1695" s="13"/>
      <c r="AP1695" s="13"/>
      <c r="AQ1695" s="19" t="str">
        <f t="shared" si="108"/>
        <v/>
      </c>
      <c r="AU1695" s="19" t="str">
        <f t="shared" si="109"/>
        <v/>
      </c>
    </row>
    <row r="1696" spans="3:47" ht="25.05" customHeight="1">
      <c r="C1696" s="17" t="str">
        <f>IF($A1696="","",IF(VLOOKUP($A1696,Spiele!$A$2:$D$16,3,FALSE)=$B1696,"H","G"))</f>
        <v/>
      </c>
      <c r="D1696" s="17" t="str">
        <f>IF($B1696="","",IF(VLOOKUP($A1696,Spiele!$A$2:$F$16,3,FALSE)=$B1696,VLOOKUP($A1696,Spiele!$A$2:$F$16,4,FALSE),VLOOKUP($A1696,Spiele!$A$2:$F$16,3,FALSE)))</f>
        <v/>
      </c>
      <c r="E1696" s="18">
        <f>IF(Abschlüsse[[#This Row],[Ergeb]]="ET",0,COUNTIFS($A$2:$A1696,$A1696,$B$2:$B1696,$B1696,$L$2:$L1696,"&lt;&gt;ET"))</f>
        <v>0</v>
      </c>
      <c r="F1696" s="11"/>
      <c r="G1696" s="12"/>
      <c r="H1696" s="18">
        <f>COUNTIFS('Rote Karten'!$A$2:$A$4,$A1696,'Rote Karten'!$D$2:$D$4,"&lt;&gt;"&amp;$B1696,'Rote Karten'!$B$2:$B$4,"&lt;"&amp;$F1696,'Rote Karten'!$C$2:$C$4,"&lt;="&amp;$G1696)-COUNTIFS('Rote Karten'!$A$2:$A$4,$A1696,'Rote Karten'!$D$2:$D$4,$B1696,'Rote Karten'!$B$2:$B$4,"&lt;"&amp;$F1696,'Rote Karten'!$C$2:$C$4,"&lt;="&amp;$G1696)</f>
        <v>0</v>
      </c>
      <c r="I1696" s="17" t="str">
        <f>IF(OR($L1696="Tor",$L1696="ET"),_xlfn.IFNA(IF(VLOOKUP($A1696,Spiele!$A$2:$C$16,3,FALSE)=$B1696,COUNTIFS($L$2:$L1696,"Tor",$B$2:$B1696,$B1696,$A$2:$A1696,$A1696)+COUNTIFS($L$2:$L1696,"ET",$B$2:$B1696,$B1696,$A$2:$A1696,$A1696)&amp;":"&amp;COUNTIFS($L$2:$L1696,"Tor",$B$2:$B1696,"&lt;&gt;"&amp;$B1696,$A$2:$A1696,$A1696)+COUNTIFS($L$2:$L1696,"ET",$B$2:$B1696,"&lt;&gt;"&amp;$B1696,$A$2:$A1696,$A1696),COUNTIFS($L$2:$L1696,"Tor",$B$2:$B1696,"&lt;&gt;"&amp;$B1696,$A$2:$A1696,$A1696)+COUNTIFS($L$2:$L1696,"ET",$B$2:$B1696,"&lt;&gt;"&amp;$B1696,$A$2:$A1696,$A1696)&amp;":"&amp;COUNTIFS($L$2:$L1696,"Tor",$B$2:$B1696,$B1696,$A$2:$A1696,$A1696)+COUNTIFS($L$2:$L1696,"ET",$B$2:$B1696,$B1696,$A$2:$A1696,$A1696)),""),"")</f>
        <v/>
      </c>
      <c r="J1696" s="18" t="str">
        <f>_xlfn.IFNA(IF(VLOOKUP($A1696,Spiele!$A$2:$D$16,3,FALSE)=$B1696,(COUNTIFS($L$1:$L1695,"Tor",$B$1:$B1695,$B1696,$A$1:$A1695,$A1696)+COUNTIFS($L$1:$L1695,"ET",$B$1:$B1695,$B1696,$A$1:$A1695,$A1696))-(COUNTIFS($L$1:$L1695,"Tor",$B$1:$B1695,"&lt;&gt;"&amp;$B1696,$A$1:$A1695,$A1696)+COUNTIFS($L$1:$L1695,"ET",$B$1:$B1695,"&lt;&gt;"&amp;$B1696,$A$1:$A1695,$A1696)),(COUNTIFS($L$1:$L1695,"Tor",$B$1:$B1695,$B1696,$A$1:$A1695,$A1696)+COUNTIFS($L$1:$L1695,"ET",$B$1:$B1695,$B1696,$A$1:$A1695,$A1696))-(COUNTIFS($L$1:$L1695,"Tor",$B$1:$B1695,"&lt;&gt;"&amp;$B1696,$A$1:$A1695,$A1696)+COUNTIFS($L$1:$L1695,"ET",$B$1:$B1695,"&lt;&gt;"&amp;$B1696,$A$1:$A1695,$A1696))),"")</f>
        <v/>
      </c>
      <c r="O1696" s="17"/>
      <c r="AC1696" s="14"/>
      <c r="AD1696" s="14"/>
      <c r="AE1696" s="18"/>
      <c r="AH1696" s="19">
        <f t="shared" si="106"/>
        <v>0</v>
      </c>
      <c r="AI1696" s="19">
        <f t="shared" si="107"/>
        <v>180</v>
      </c>
      <c r="AM1696" s="19">
        <f>IF(Abschlüsse[[#This Row],[Ergeb]]="ET","",SQRT(($AF1696-$AK1696)^2+($AG1696-$AL1696)^2))</f>
        <v>0</v>
      </c>
      <c r="AO1696" s="13"/>
      <c r="AP1696" s="13"/>
      <c r="AQ1696" s="19" t="str">
        <f t="shared" si="108"/>
        <v/>
      </c>
      <c r="AU1696" s="19" t="str">
        <f t="shared" si="109"/>
        <v/>
      </c>
    </row>
    <row r="1697" spans="3:47" ht="25.05" customHeight="1">
      <c r="C1697" s="17" t="str">
        <f>IF($A1697="","",IF(VLOOKUP($A1697,Spiele!$A$2:$D$16,3,FALSE)=$B1697,"H","G"))</f>
        <v/>
      </c>
      <c r="D1697" s="17" t="str">
        <f>IF($B1697="","",IF(VLOOKUP($A1697,Spiele!$A$2:$F$16,3,FALSE)=$B1697,VLOOKUP($A1697,Spiele!$A$2:$F$16,4,FALSE),VLOOKUP($A1697,Spiele!$A$2:$F$16,3,FALSE)))</f>
        <v/>
      </c>
      <c r="E1697" s="18">
        <f>IF(Abschlüsse[[#This Row],[Ergeb]]="ET",0,COUNTIFS($A$2:$A1697,$A1697,$B$2:$B1697,$B1697,$L$2:$L1697,"&lt;&gt;ET"))</f>
        <v>0</v>
      </c>
      <c r="F1697" s="11"/>
      <c r="G1697" s="12"/>
      <c r="H1697" s="18">
        <f>COUNTIFS('Rote Karten'!$A$2:$A$4,$A1697,'Rote Karten'!$D$2:$D$4,"&lt;&gt;"&amp;$B1697,'Rote Karten'!$B$2:$B$4,"&lt;"&amp;$F1697,'Rote Karten'!$C$2:$C$4,"&lt;="&amp;$G1697)-COUNTIFS('Rote Karten'!$A$2:$A$4,$A1697,'Rote Karten'!$D$2:$D$4,$B1697,'Rote Karten'!$B$2:$B$4,"&lt;"&amp;$F1697,'Rote Karten'!$C$2:$C$4,"&lt;="&amp;$G1697)</f>
        <v>0</v>
      </c>
      <c r="I1697" s="17" t="str">
        <f>IF(OR($L1697="Tor",$L1697="ET"),_xlfn.IFNA(IF(VLOOKUP($A1697,Spiele!$A$2:$C$16,3,FALSE)=$B1697,COUNTIFS($L$2:$L1697,"Tor",$B$2:$B1697,$B1697,$A$2:$A1697,$A1697)+COUNTIFS($L$2:$L1697,"ET",$B$2:$B1697,$B1697,$A$2:$A1697,$A1697)&amp;":"&amp;COUNTIFS($L$2:$L1697,"Tor",$B$2:$B1697,"&lt;&gt;"&amp;$B1697,$A$2:$A1697,$A1697)+COUNTIFS($L$2:$L1697,"ET",$B$2:$B1697,"&lt;&gt;"&amp;$B1697,$A$2:$A1697,$A1697),COUNTIFS($L$2:$L1697,"Tor",$B$2:$B1697,"&lt;&gt;"&amp;$B1697,$A$2:$A1697,$A1697)+COUNTIFS($L$2:$L1697,"ET",$B$2:$B1697,"&lt;&gt;"&amp;$B1697,$A$2:$A1697,$A1697)&amp;":"&amp;COUNTIFS($L$2:$L1697,"Tor",$B$2:$B1697,$B1697,$A$2:$A1697,$A1697)+COUNTIFS($L$2:$L1697,"ET",$B$2:$B1697,$B1697,$A$2:$A1697,$A1697)),""),"")</f>
        <v/>
      </c>
      <c r="J1697" s="18" t="str">
        <f>_xlfn.IFNA(IF(VLOOKUP($A1697,Spiele!$A$2:$D$16,3,FALSE)=$B1697,(COUNTIFS($L$1:$L1696,"Tor",$B$1:$B1696,$B1697,$A$1:$A1696,$A1697)+COUNTIFS($L$1:$L1696,"ET",$B$1:$B1696,$B1697,$A$1:$A1696,$A1697))-(COUNTIFS($L$1:$L1696,"Tor",$B$1:$B1696,"&lt;&gt;"&amp;$B1697,$A$1:$A1696,$A1697)+COUNTIFS($L$1:$L1696,"ET",$B$1:$B1696,"&lt;&gt;"&amp;$B1697,$A$1:$A1696,$A1697)),(COUNTIFS($L$1:$L1696,"Tor",$B$1:$B1696,$B1697,$A$1:$A1696,$A1697)+COUNTIFS($L$1:$L1696,"ET",$B$1:$B1696,$B1697,$A$1:$A1696,$A1697))-(COUNTIFS($L$1:$L1696,"Tor",$B$1:$B1696,"&lt;&gt;"&amp;$B1697,$A$1:$A1696,$A1697)+COUNTIFS($L$1:$L1696,"ET",$B$1:$B1696,"&lt;&gt;"&amp;$B1697,$A$1:$A1696,$A1697))),"")</f>
        <v/>
      </c>
      <c r="O1697" s="17"/>
      <c r="AC1697" s="14"/>
      <c r="AD1697" s="14"/>
      <c r="AE1697" s="18"/>
      <c r="AH1697" s="19">
        <f t="shared" si="106"/>
        <v>0</v>
      </c>
      <c r="AI1697" s="19">
        <f t="shared" si="107"/>
        <v>180</v>
      </c>
      <c r="AM1697" s="19">
        <f>IF(Abschlüsse[[#This Row],[Ergeb]]="ET","",SQRT(($AF1697-$AK1697)^2+($AG1697-$AL1697)^2))</f>
        <v>0</v>
      </c>
      <c r="AO1697" s="13"/>
      <c r="AP1697" s="13"/>
      <c r="AQ1697" s="19" t="str">
        <f t="shared" si="108"/>
        <v/>
      </c>
      <c r="AU1697" s="19" t="str">
        <f t="shared" si="109"/>
        <v/>
      </c>
    </row>
    <row r="1698" spans="3:47" ht="25.05" customHeight="1">
      <c r="C1698" s="17" t="str">
        <f>IF($A1698="","",IF(VLOOKUP($A1698,Spiele!$A$2:$D$16,3,FALSE)=$B1698,"H","G"))</f>
        <v/>
      </c>
      <c r="D1698" s="17" t="str">
        <f>IF($B1698="","",IF(VLOOKUP($A1698,Spiele!$A$2:$F$16,3,FALSE)=$B1698,VLOOKUP($A1698,Spiele!$A$2:$F$16,4,FALSE),VLOOKUP($A1698,Spiele!$A$2:$F$16,3,FALSE)))</f>
        <v/>
      </c>
      <c r="E1698" s="18">
        <f>IF(Abschlüsse[[#This Row],[Ergeb]]="ET",0,COUNTIFS($A$2:$A1698,$A1698,$B$2:$B1698,$B1698,$L$2:$L1698,"&lt;&gt;ET"))</f>
        <v>0</v>
      </c>
      <c r="F1698" s="11"/>
      <c r="G1698" s="12"/>
      <c r="H1698" s="18">
        <f>COUNTIFS('Rote Karten'!$A$2:$A$4,$A1698,'Rote Karten'!$D$2:$D$4,"&lt;&gt;"&amp;$B1698,'Rote Karten'!$B$2:$B$4,"&lt;"&amp;$F1698,'Rote Karten'!$C$2:$C$4,"&lt;="&amp;$G1698)-COUNTIFS('Rote Karten'!$A$2:$A$4,$A1698,'Rote Karten'!$D$2:$D$4,$B1698,'Rote Karten'!$B$2:$B$4,"&lt;"&amp;$F1698,'Rote Karten'!$C$2:$C$4,"&lt;="&amp;$G1698)</f>
        <v>0</v>
      </c>
      <c r="I1698" s="17" t="str">
        <f>IF(OR($L1698="Tor",$L1698="ET"),_xlfn.IFNA(IF(VLOOKUP($A1698,Spiele!$A$2:$C$16,3,FALSE)=$B1698,COUNTIFS($L$2:$L1698,"Tor",$B$2:$B1698,$B1698,$A$2:$A1698,$A1698)+COUNTIFS($L$2:$L1698,"ET",$B$2:$B1698,$B1698,$A$2:$A1698,$A1698)&amp;":"&amp;COUNTIFS($L$2:$L1698,"Tor",$B$2:$B1698,"&lt;&gt;"&amp;$B1698,$A$2:$A1698,$A1698)+COUNTIFS($L$2:$L1698,"ET",$B$2:$B1698,"&lt;&gt;"&amp;$B1698,$A$2:$A1698,$A1698),COUNTIFS($L$2:$L1698,"Tor",$B$2:$B1698,"&lt;&gt;"&amp;$B1698,$A$2:$A1698,$A1698)+COUNTIFS($L$2:$L1698,"ET",$B$2:$B1698,"&lt;&gt;"&amp;$B1698,$A$2:$A1698,$A1698)&amp;":"&amp;COUNTIFS($L$2:$L1698,"Tor",$B$2:$B1698,$B1698,$A$2:$A1698,$A1698)+COUNTIFS($L$2:$L1698,"ET",$B$2:$B1698,$B1698,$A$2:$A1698,$A1698)),""),"")</f>
        <v/>
      </c>
      <c r="J1698" s="18" t="str">
        <f>_xlfn.IFNA(IF(VLOOKUP($A1698,Spiele!$A$2:$D$16,3,FALSE)=$B1698,(COUNTIFS($L$1:$L1697,"Tor",$B$1:$B1697,$B1698,$A$1:$A1697,$A1698)+COUNTIFS($L$1:$L1697,"ET",$B$1:$B1697,$B1698,$A$1:$A1697,$A1698))-(COUNTIFS($L$1:$L1697,"Tor",$B$1:$B1697,"&lt;&gt;"&amp;$B1698,$A$1:$A1697,$A1698)+COUNTIFS($L$1:$L1697,"ET",$B$1:$B1697,"&lt;&gt;"&amp;$B1698,$A$1:$A1697,$A1698)),(COUNTIFS($L$1:$L1697,"Tor",$B$1:$B1697,$B1698,$A$1:$A1697,$A1698)+COUNTIFS($L$1:$L1697,"ET",$B$1:$B1697,$B1698,$A$1:$A1697,$A1698))-(COUNTIFS($L$1:$L1697,"Tor",$B$1:$B1697,"&lt;&gt;"&amp;$B1698,$A$1:$A1697,$A1698)+COUNTIFS($L$1:$L1697,"ET",$B$1:$B1697,"&lt;&gt;"&amp;$B1698,$A$1:$A1697,$A1698))),"")</f>
        <v/>
      </c>
      <c r="O1698" s="17"/>
      <c r="AC1698" s="14"/>
      <c r="AD1698" s="14"/>
      <c r="AE1698" s="18"/>
      <c r="AH1698" s="19">
        <f t="shared" si="106"/>
        <v>0</v>
      </c>
      <c r="AI1698" s="19">
        <f t="shared" si="107"/>
        <v>180</v>
      </c>
      <c r="AM1698" s="19">
        <f>IF(Abschlüsse[[#This Row],[Ergeb]]="ET","",SQRT(($AF1698-$AK1698)^2+($AG1698-$AL1698)^2))</f>
        <v>0</v>
      </c>
      <c r="AO1698" s="13"/>
      <c r="AP1698" s="13"/>
      <c r="AQ1698" s="19" t="str">
        <f t="shared" si="108"/>
        <v/>
      </c>
      <c r="AU1698" s="19" t="str">
        <f t="shared" si="109"/>
        <v/>
      </c>
    </row>
    <row r="1699" spans="3:47" ht="25.05" customHeight="1">
      <c r="C1699" s="17" t="str">
        <f>IF($A1699="","",IF(VLOOKUP($A1699,Spiele!$A$2:$D$16,3,FALSE)=$B1699,"H","G"))</f>
        <v/>
      </c>
      <c r="D1699" s="17" t="str">
        <f>IF($B1699="","",IF(VLOOKUP($A1699,Spiele!$A$2:$F$16,3,FALSE)=$B1699,VLOOKUP($A1699,Spiele!$A$2:$F$16,4,FALSE),VLOOKUP($A1699,Spiele!$A$2:$F$16,3,FALSE)))</f>
        <v/>
      </c>
      <c r="E1699" s="18">
        <f>IF(Abschlüsse[[#This Row],[Ergeb]]="ET",0,COUNTIFS($A$2:$A1699,$A1699,$B$2:$B1699,$B1699,$L$2:$L1699,"&lt;&gt;ET"))</f>
        <v>0</v>
      </c>
      <c r="F1699" s="11"/>
      <c r="G1699" s="12"/>
      <c r="H1699" s="18">
        <f>COUNTIFS('Rote Karten'!$A$2:$A$4,$A1699,'Rote Karten'!$D$2:$D$4,"&lt;&gt;"&amp;$B1699,'Rote Karten'!$B$2:$B$4,"&lt;"&amp;$F1699,'Rote Karten'!$C$2:$C$4,"&lt;="&amp;$G1699)-COUNTIFS('Rote Karten'!$A$2:$A$4,$A1699,'Rote Karten'!$D$2:$D$4,$B1699,'Rote Karten'!$B$2:$B$4,"&lt;"&amp;$F1699,'Rote Karten'!$C$2:$C$4,"&lt;="&amp;$G1699)</f>
        <v>0</v>
      </c>
      <c r="I1699" s="17" t="str">
        <f>IF(OR($L1699="Tor",$L1699="ET"),_xlfn.IFNA(IF(VLOOKUP($A1699,Spiele!$A$2:$C$16,3,FALSE)=$B1699,COUNTIFS($L$2:$L1699,"Tor",$B$2:$B1699,$B1699,$A$2:$A1699,$A1699)+COUNTIFS($L$2:$L1699,"ET",$B$2:$B1699,$B1699,$A$2:$A1699,$A1699)&amp;":"&amp;COUNTIFS($L$2:$L1699,"Tor",$B$2:$B1699,"&lt;&gt;"&amp;$B1699,$A$2:$A1699,$A1699)+COUNTIFS($L$2:$L1699,"ET",$B$2:$B1699,"&lt;&gt;"&amp;$B1699,$A$2:$A1699,$A1699),COUNTIFS($L$2:$L1699,"Tor",$B$2:$B1699,"&lt;&gt;"&amp;$B1699,$A$2:$A1699,$A1699)+COUNTIFS($L$2:$L1699,"ET",$B$2:$B1699,"&lt;&gt;"&amp;$B1699,$A$2:$A1699,$A1699)&amp;":"&amp;COUNTIFS($L$2:$L1699,"Tor",$B$2:$B1699,$B1699,$A$2:$A1699,$A1699)+COUNTIFS($L$2:$L1699,"ET",$B$2:$B1699,$B1699,$A$2:$A1699,$A1699)),""),"")</f>
        <v/>
      </c>
      <c r="J1699" s="18" t="str">
        <f>_xlfn.IFNA(IF(VLOOKUP($A1699,Spiele!$A$2:$D$16,3,FALSE)=$B1699,(COUNTIFS($L$1:$L1698,"Tor",$B$1:$B1698,$B1699,$A$1:$A1698,$A1699)+COUNTIFS($L$1:$L1698,"ET",$B$1:$B1698,$B1699,$A$1:$A1698,$A1699))-(COUNTIFS($L$1:$L1698,"Tor",$B$1:$B1698,"&lt;&gt;"&amp;$B1699,$A$1:$A1698,$A1699)+COUNTIFS($L$1:$L1698,"ET",$B$1:$B1698,"&lt;&gt;"&amp;$B1699,$A$1:$A1698,$A1699)),(COUNTIFS($L$1:$L1698,"Tor",$B$1:$B1698,$B1699,$A$1:$A1698,$A1699)+COUNTIFS($L$1:$L1698,"ET",$B$1:$B1698,$B1699,$A$1:$A1698,$A1699))-(COUNTIFS($L$1:$L1698,"Tor",$B$1:$B1698,"&lt;&gt;"&amp;$B1699,$A$1:$A1698,$A1699)+COUNTIFS($L$1:$L1698,"ET",$B$1:$B1698,"&lt;&gt;"&amp;$B1699,$A$1:$A1698,$A1699))),"")</f>
        <v/>
      </c>
      <c r="O1699" s="17"/>
      <c r="AC1699" s="14"/>
      <c r="AD1699" s="14"/>
      <c r="AE1699" s="18"/>
      <c r="AH1699" s="19">
        <f t="shared" si="106"/>
        <v>0</v>
      </c>
      <c r="AI1699" s="19">
        <f t="shared" si="107"/>
        <v>180</v>
      </c>
      <c r="AM1699" s="19">
        <f>IF(Abschlüsse[[#This Row],[Ergeb]]="ET","",SQRT(($AF1699-$AK1699)^2+($AG1699-$AL1699)^2))</f>
        <v>0</v>
      </c>
      <c r="AO1699" s="13"/>
      <c r="AP1699" s="13"/>
      <c r="AQ1699" s="19" t="str">
        <f t="shared" si="108"/>
        <v/>
      </c>
      <c r="AU1699" s="19" t="str">
        <f t="shared" si="109"/>
        <v/>
      </c>
    </row>
    <row r="1700" spans="3:47" ht="25.05" customHeight="1">
      <c r="C1700" s="17" t="str">
        <f>IF($A1700="","",IF(VLOOKUP($A1700,Spiele!$A$2:$D$16,3,FALSE)=$B1700,"H","G"))</f>
        <v/>
      </c>
      <c r="D1700" s="17" t="str">
        <f>IF($B1700="","",IF(VLOOKUP($A1700,Spiele!$A$2:$F$16,3,FALSE)=$B1700,VLOOKUP($A1700,Spiele!$A$2:$F$16,4,FALSE),VLOOKUP($A1700,Spiele!$A$2:$F$16,3,FALSE)))</f>
        <v/>
      </c>
      <c r="E1700" s="18">
        <f>IF(Abschlüsse[[#This Row],[Ergeb]]="ET",0,COUNTIFS($A$2:$A1700,$A1700,$B$2:$B1700,$B1700,$L$2:$L1700,"&lt;&gt;ET"))</f>
        <v>0</v>
      </c>
      <c r="F1700" s="11"/>
      <c r="G1700" s="12"/>
      <c r="H1700" s="18">
        <f>COUNTIFS('Rote Karten'!$A$2:$A$4,$A1700,'Rote Karten'!$D$2:$D$4,"&lt;&gt;"&amp;$B1700,'Rote Karten'!$B$2:$B$4,"&lt;"&amp;$F1700,'Rote Karten'!$C$2:$C$4,"&lt;="&amp;$G1700)-COUNTIFS('Rote Karten'!$A$2:$A$4,$A1700,'Rote Karten'!$D$2:$D$4,$B1700,'Rote Karten'!$B$2:$B$4,"&lt;"&amp;$F1700,'Rote Karten'!$C$2:$C$4,"&lt;="&amp;$G1700)</f>
        <v>0</v>
      </c>
      <c r="I1700" s="17" t="str">
        <f>IF(OR($L1700="Tor",$L1700="ET"),_xlfn.IFNA(IF(VLOOKUP($A1700,Spiele!$A$2:$C$16,3,FALSE)=$B1700,COUNTIFS($L$2:$L1700,"Tor",$B$2:$B1700,$B1700,$A$2:$A1700,$A1700)+COUNTIFS($L$2:$L1700,"ET",$B$2:$B1700,$B1700,$A$2:$A1700,$A1700)&amp;":"&amp;COUNTIFS($L$2:$L1700,"Tor",$B$2:$B1700,"&lt;&gt;"&amp;$B1700,$A$2:$A1700,$A1700)+COUNTIFS($L$2:$L1700,"ET",$B$2:$B1700,"&lt;&gt;"&amp;$B1700,$A$2:$A1700,$A1700),COUNTIFS($L$2:$L1700,"Tor",$B$2:$B1700,"&lt;&gt;"&amp;$B1700,$A$2:$A1700,$A1700)+COUNTIFS($L$2:$L1700,"ET",$B$2:$B1700,"&lt;&gt;"&amp;$B1700,$A$2:$A1700,$A1700)&amp;":"&amp;COUNTIFS($L$2:$L1700,"Tor",$B$2:$B1700,$B1700,$A$2:$A1700,$A1700)+COUNTIFS($L$2:$L1700,"ET",$B$2:$B1700,$B1700,$A$2:$A1700,$A1700)),""),"")</f>
        <v/>
      </c>
      <c r="J1700" s="18" t="str">
        <f>_xlfn.IFNA(IF(VLOOKUP($A1700,Spiele!$A$2:$D$16,3,FALSE)=$B1700,(COUNTIFS($L$1:$L1699,"Tor",$B$1:$B1699,$B1700,$A$1:$A1699,$A1700)+COUNTIFS($L$1:$L1699,"ET",$B$1:$B1699,$B1700,$A$1:$A1699,$A1700))-(COUNTIFS($L$1:$L1699,"Tor",$B$1:$B1699,"&lt;&gt;"&amp;$B1700,$A$1:$A1699,$A1700)+COUNTIFS($L$1:$L1699,"ET",$B$1:$B1699,"&lt;&gt;"&amp;$B1700,$A$1:$A1699,$A1700)),(COUNTIFS($L$1:$L1699,"Tor",$B$1:$B1699,$B1700,$A$1:$A1699,$A1700)+COUNTIFS($L$1:$L1699,"ET",$B$1:$B1699,$B1700,$A$1:$A1699,$A1700))-(COUNTIFS($L$1:$L1699,"Tor",$B$1:$B1699,"&lt;&gt;"&amp;$B1700,$A$1:$A1699,$A1700)+COUNTIFS($L$1:$L1699,"ET",$B$1:$B1699,"&lt;&gt;"&amp;$B1700,$A$1:$A1699,$A1700))),"")</f>
        <v/>
      </c>
      <c r="O1700" s="17"/>
      <c r="AC1700" s="14"/>
      <c r="AD1700" s="14"/>
      <c r="AE1700" s="18"/>
      <c r="AH1700" s="19">
        <f t="shared" si="106"/>
        <v>0</v>
      </c>
      <c r="AI1700" s="19">
        <f t="shared" si="107"/>
        <v>180</v>
      </c>
      <c r="AM1700" s="19">
        <f>IF(Abschlüsse[[#This Row],[Ergeb]]="ET","",SQRT(($AF1700-$AK1700)^2+($AG1700-$AL1700)^2))</f>
        <v>0</v>
      </c>
      <c r="AO1700" s="13"/>
      <c r="AP1700" s="13"/>
      <c r="AQ1700" s="19" t="str">
        <f t="shared" si="108"/>
        <v/>
      </c>
      <c r="AU1700" s="19" t="str">
        <f t="shared" si="109"/>
        <v/>
      </c>
    </row>
    <row r="1701" spans="3:47" ht="25.05" customHeight="1">
      <c r="C1701" s="17" t="str">
        <f>IF($A1701="","",IF(VLOOKUP($A1701,Spiele!$A$2:$D$16,3,FALSE)=$B1701,"H","G"))</f>
        <v/>
      </c>
      <c r="D1701" s="17" t="str">
        <f>IF($B1701="","",IF(VLOOKUP($A1701,Spiele!$A$2:$F$16,3,FALSE)=$B1701,VLOOKUP($A1701,Spiele!$A$2:$F$16,4,FALSE),VLOOKUP($A1701,Spiele!$A$2:$F$16,3,FALSE)))</f>
        <v/>
      </c>
      <c r="E1701" s="18">
        <f>IF(Abschlüsse[[#This Row],[Ergeb]]="ET",0,COUNTIFS($A$2:$A1701,$A1701,$B$2:$B1701,$B1701,$L$2:$L1701,"&lt;&gt;ET"))</f>
        <v>0</v>
      </c>
      <c r="F1701" s="11"/>
      <c r="G1701" s="12"/>
      <c r="H1701" s="18">
        <f>COUNTIFS('Rote Karten'!$A$2:$A$4,$A1701,'Rote Karten'!$D$2:$D$4,"&lt;&gt;"&amp;$B1701,'Rote Karten'!$B$2:$B$4,"&lt;"&amp;$F1701,'Rote Karten'!$C$2:$C$4,"&lt;="&amp;$G1701)-COUNTIFS('Rote Karten'!$A$2:$A$4,$A1701,'Rote Karten'!$D$2:$D$4,$B1701,'Rote Karten'!$B$2:$B$4,"&lt;"&amp;$F1701,'Rote Karten'!$C$2:$C$4,"&lt;="&amp;$G1701)</f>
        <v>0</v>
      </c>
      <c r="I1701" s="17" t="str">
        <f>IF(OR($L1701="Tor",$L1701="ET"),_xlfn.IFNA(IF(VLOOKUP($A1701,Spiele!$A$2:$C$16,3,FALSE)=$B1701,COUNTIFS($L$2:$L1701,"Tor",$B$2:$B1701,$B1701,$A$2:$A1701,$A1701)+COUNTIFS($L$2:$L1701,"ET",$B$2:$B1701,$B1701,$A$2:$A1701,$A1701)&amp;":"&amp;COUNTIFS($L$2:$L1701,"Tor",$B$2:$B1701,"&lt;&gt;"&amp;$B1701,$A$2:$A1701,$A1701)+COUNTIFS($L$2:$L1701,"ET",$B$2:$B1701,"&lt;&gt;"&amp;$B1701,$A$2:$A1701,$A1701),COUNTIFS($L$2:$L1701,"Tor",$B$2:$B1701,"&lt;&gt;"&amp;$B1701,$A$2:$A1701,$A1701)+COUNTIFS($L$2:$L1701,"ET",$B$2:$B1701,"&lt;&gt;"&amp;$B1701,$A$2:$A1701,$A1701)&amp;":"&amp;COUNTIFS($L$2:$L1701,"Tor",$B$2:$B1701,$B1701,$A$2:$A1701,$A1701)+COUNTIFS($L$2:$L1701,"ET",$B$2:$B1701,$B1701,$A$2:$A1701,$A1701)),""),"")</f>
        <v/>
      </c>
      <c r="J1701" s="18" t="str">
        <f>_xlfn.IFNA(IF(VLOOKUP($A1701,Spiele!$A$2:$D$16,3,FALSE)=$B1701,(COUNTIFS($L$1:$L1700,"Tor",$B$1:$B1700,$B1701,$A$1:$A1700,$A1701)+COUNTIFS($L$1:$L1700,"ET",$B$1:$B1700,$B1701,$A$1:$A1700,$A1701))-(COUNTIFS($L$1:$L1700,"Tor",$B$1:$B1700,"&lt;&gt;"&amp;$B1701,$A$1:$A1700,$A1701)+COUNTIFS($L$1:$L1700,"ET",$B$1:$B1700,"&lt;&gt;"&amp;$B1701,$A$1:$A1700,$A1701)),(COUNTIFS($L$1:$L1700,"Tor",$B$1:$B1700,$B1701,$A$1:$A1700,$A1701)+COUNTIFS($L$1:$L1700,"ET",$B$1:$B1700,$B1701,$A$1:$A1700,$A1701))-(COUNTIFS($L$1:$L1700,"Tor",$B$1:$B1700,"&lt;&gt;"&amp;$B1701,$A$1:$A1700,$A1701)+COUNTIFS($L$1:$L1700,"ET",$B$1:$B1700,"&lt;&gt;"&amp;$B1701,$A$1:$A1700,$A1701))),"")</f>
        <v/>
      </c>
      <c r="O1701" s="17"/>
      <c r="AC1701" s="14"/>
      <c r="AD1701" s="14"/>
      <c r="AE1701" s="18"/>
      <c r="AH1701" s="19">
        <f t="shared" si="106"/>
        <v>0</v>
      </c>
      <c r="AI1701" s="19">
        <f t="shared" si="107"/>
        <v>180</v>
      </c>
      <c r="AM1701" s="19">
        <f>IF(Abschlüsse[[#This Row],[Ergeb]]="ET","",SQRT(($AF1701-$AK1701)^2+($AG1701-$AL1701)^2))</f>
        <v>0</v>
      </c>
      <c r="AO1701" s="13"/>
      <c r="AP1701" s="13"/>
      <c r="AQ1701" s="19" t="str">
        <f t="shared" si="108"/>
        <v/>
      </c>
      <c r="AU1701" s="19" t="str">
        <f t="shared" si="109"/>
        <v/>
      </c>
    </row>
    <row r="1702" spans="3:47" ht="25.05" customHeight="1">
      <c r="C1702" s="17" t="str">
        <f>IF($A1702="","",IF(VLOOKUP($A1702,Spiele!$A$2:$D$16,3,FALSE)=$B1702,"H","G"))</f>
        <v/>
      </c>
      <c r="D1702" s="17" t="str">
        <f>IF($B1702="","",IF(VLOOKUP($A1702,Spiele!$A$2:$F$16,3,FALSE)=$B1702,VLOOKUP($A1702,Spiele!$A$2:$F$16,4,FALSE),VLOOKUP($A1702,Spiele!$A$2:$F$16,3,FALSE)))</f>
        <v/>
      </c>
      <c r="E1702" s="18">
        <f>IF(Abschlüsse[[#This Row],[Ergeb]]="ET",0,COUNTIFS($A$2:$A1702,$A1702,$B$2:$B1702,$B1702,$L$2:$L1702,"&lt;&gt;ET"))</f>
        <v>0</v>
      </c>
      <c r="F1702" s="11"/>
      <c r="G1702" s="12"/>
      <c r="H1702" s="18">
        <f>COUNTIFS('Rote Karten'!$A$2:$A$4,$A1702,'Rote Karten'!$D$2:$D$4,"&lt;&gt;"&amp;$B1702,'Rote Karten'!$B$2:$B$4,"&lt;"&amp;$F1702,'Rote Karten'!$C$2:$C$4,"&lt;="&amp;$G1702)-COUNTIFS('Rote Karten'!$A$2:$A$4,$A1702,'Rote Karten'!$D$2:$D$4,$B1702,'Rote Karten'!$B$2:$B$4,"&lt;"&amp;$F1702,'Rote Karten'!$C$2:$C$4,"&lt;="&amp;$G1702)</f>
        <v>0</v>
      </c>
      <c r="I1702" s="17" t="str">
        <f>IF(OR($L1702="Tor",$L1702="ET"),_xlfn.IFNA(IF(VLOOKUP($A1702,Spiele!$A$2:$C$16,3,FALSE)=$B1702,COUNTIFS($L$2:$L1702,"Tor",$B$2:$B1702,$B1702,$A$2:$A1702,$A1702)+COUNTIFS($L$2:$L1702,"ET",$B$2:$B1702,$B1702,$A$2:$A1702,$A1702)&amp;":"&amp;COUNTIFS($L$2:$L1702,"Tor",$B$2:$B1702,"&lt;&gt;"&amp;$B1702,$A$2:$A1702,$A1702)+COUNTIFS($L$2:$L1702,"ET",$B$2:$B1702,"&lt;&gt;"&amp;$B1702,$A$2:$A1702,$A1702),COUNTIFS($L$2:$L1702,"Tor",$B$2:$B1702,"&lt;&gt;"&amp;$B1702,$A$2:$A1702,$A1702)+COUNTIFS($L$2:$L1702,"ET",$B$2:$B1702,"&lt;&gt;"&amp;$B1702,$A$2:$A1702,$A1702)&amp;":"&amp;COUNTIFS($L$2:$L1702,"Tor",$B$2:$B1702,$B1702,$A$2:$A1702,$A1702)+COUNTIFS($L$2:$L1702,"ET",$B$2:$B1702,$B1702,$A$2:$A1702,$A1702)),""),"")</f>
        <v/>
      </c>
      <c r="J1702" s="18" t="str">
        <f>_xlfn.IFNA(IF(VLOOKUP($A1702,Spiele!$A$2:$D$16,3,FALSE)=$B1702,(COUNTIFS($L$1:$L1701,"Tor",$B$1:$B1701,$B1702,$A$1:$A1701,$A1702)+COUNTIFS($L$1:$L1701,"ET",$B$1:$B1701,$B1702,$A$1:$A1701,$A1702))-(COUNTIFS($L$1:$L1701,"Tor",$B$1:$B1701,"&lt;&gt;"&amp;$B1702,$A$1:$A1701,$A1702)+COUNTIFS($L$1:$L1701,"ET",$B$1:$B1701,"&lt;&gt;"&amp;$B1702,$A$1:$A1701,$A1702)),(COUNTIFS($L$1:$L1701,"Tor",$B$1:$B1701,$B1702,$A$1:$A1701,$A1702)+COUNTIFS($L$1:$L1701,"ET",$B$1:$B1701,$B1702,$A$1:$A1701,$A1702))-(COUNTIFS($L$1:$L1701,"Tor",$B$1:$B1701,"&lt;&gt;"&amp;$B1702,$A$1:$A1701,$A1702)+COUNTIFS($L$1:$L1701,"ET",$B$1:$B1701,"&lt;&gt;"&amp;$B1702,$A$1:$A1701,$A1702))),"")</f>
        <v/>
      </c>
      <c r="O1702" s="17"/>
      <c r="AC1702" s="14"/>
      <c r="AD1702" s="14"/>
      <c r="AE1702" s="18"/>
      <c r="AH1702" s="19">
        <f t="shared" si="106"/>
        <v>0</v>
      </c>
      <c r="AI1702" s="19">
        <f t="shared" si="107"/>
        <v>180</v>
      </c>
      <c r="AM1702" s="19">
        <f>IF(Abschlüsse[[#This Row],[Ergeb]]="ET","",SQRT(($AF1702-$AK1702)^2+($AG1702-$AL1702)^2))</f>
        <v>0</v>
      </c>
      <c r="AO1702" s="13"/>
      <c r="AP1702" s="13"/>
      <c r="AQ1702" s="19" t="str">
        <f t="shared" si="108"/>
        <v/>
      </c>
      <c r="AU1702" s="19" t="str">
        <f t="shared" si="109"/>
        <v/>
      </c>
    </row>
    <row r="1703" spans="3:47" ht="25.05" customHeight="1">
      <c r="C1703" s="17" t="str">
        <f>IF($A1703="","",IF(VLOOKUP($A1703,Spiele!$A$2:$D$16,3,FALSE)=$B1703,"H","G"))</f>
        <v/>
      </c>
      <c r="D1703" s="17" t="str">
        <f>IF($B1703="","",IF(VLOOKUP($A1703,Spiele!$A$2:$F$16,3,FALSE)=$B1703,VLOOKUP($A1703,Spiele!$A$2:$F$16,4,FALSE),VLOOKUP($A1703,Spiele!$A$2:$F$16,3,FALSE)))</f>
        <v/>
      </c>
      <c r="E1703" s="18">
        <f>IF(Abschlüsse[[#This Row],[Ergeb]]="ET",0,COUNTIFS($A$2:$A1703,$A1703,$B$2:$B1703,$B1703,$L$2:$L1703,"&lt;&gt;ET"))</f>
        <v>0</v>
      </c>
      <c r="F1703" s="11"/>
      <c r="G1703" s="12"/>
      <c r="H1703" s="18">
        <f>COUNTIFS('Rote Karten'!$A$2:$A$4,$A1703,'Rote Karten'!$D$2:$D$4,"&lt;&gt;"&amp;$B1703,'Rote Karten'!$B$2:$B$4,"&lt;"&amp;$F1703,'Rote Karten'!$C$2:$C$4,"&lt;="&amp;$G1703)-COUNTIFS('Rote Karten'!$A$2:$A$4,$A1703,'Rote Karten'!$D$2:$D$4,$B1703,'Rote Karten'!$B$2:$B$4,"&lt;"&amp;$F1703,'Rote Karten'!$C$2:$C$4,"&lt;="&amp;$G1703)</f>
        <v>0</v>
      </c>
      <c r="I1703" s="17" t="str">
        <f>IF(OR($L1703="Tor",$L1703="ET"),_xlfn.IFNA(IF(VLOOKUP($A1703,Spiele!$A$2:$C$16,3,FALSE)=$B1703,COUNTIFS($L$2:$L1703,"Tor",$B$2:$B1703,$B1703,$A$2:$A1703,$A1703)+COUNTIFS($L$2:$L1703,"ET",$B$2:$B1703,$B1703,$A$2:$A1703,$A1703)&amp;":"&amp;COUNTIFS($L$2:$L1703,"Tor",$B$2:$B1703,"&lt;&gt;"&amp;$B1703,$A$2:$A1703,$A1703)+COUNTIFS($L$2:$L1703,"ET",$B$2:$B1703,"&lt;&gt;"&amp;$B1703,$A$2:$A1703,$A1703),COUNTIFS($L$2:$L1703,"Tor",$B$2:$B1703,"&lt;&gt;"&amp;$B1703,$A$2:$A1703,$A1703)+COUNTIFS($L$2:$L1703,"ET",$B$2:$B1703,"&lt;&gt;"&amp;$B1703,$A$2:$A1703,$A1703)&amp;":"&amp;COUNTIFS($L$2:$L1703,"Tor",$B$2:$B1703,$B1703,$A$2:$A1703,$A1703)+COUNTIFS($L$2:$L1703,"ET",$B$2:$B1703,$B1703,$A$2:$A1703,$A1703)),""),"")</f>
        <v/>
      </c>
      <c r="J1703" s="18" t="str">
        <f>_xlfn.IFNA(IF(VLOOKUP($A1703,Spiele!$A$2:$D$16,3,FALSE)=$B1703,(COUNTIFS($L$1:$L1702,"Tor",$B$1:$B1702,$B1703,$A$1:$A1702,$A1703)+COUNTIFS($L$1:$L1702,"ET",$B$1:$B1702,$B1703,$A$1:$A1702,$A1703))-(COUNTIFS($L$1:$L1702,"Tor",$B$1:$B1702,"&lt;&gt;"&amp;$B1703,$A$1:$A1702,$A1703)+COUNTIFS($L$1:$L1702,"ET",$B$1:$B1702,"&lt;&gt;"&amp;$B1703,$A$1:$A1702,$A1703)),(COUNTIFS($L$1:$L1702,"Tor",$B$1:$B1702,$B1703,$A$1:$A1702,$A1703)+COUNTIFS($L$1:$L1702,"ET",$B$1:$B1702,$B1703,$A$1:$A1702,$A1703))-(COUNTIFS($L$1:$L1702,"Tor",$B$1:$B1702,"&lt;&gt;"&amp;$B1703,$A$1:$A1702,$A1703)+COUNTIFS($L$1:$L1702,"ET",$B$1:$B1702,"&lt;&gt;"&amp;$B1703,$A$1:$A1702,$A1703))),"")</f>
        <v/>
      </c>
      <c r="O1703" s="17"/>
      <c r="AC1703" s="14"/>
      <c r="AD1703" s="14"/>
      <c r="AE1703" s="18"/>
      <c r="AH1703" s="19">
        <f t="shared" si="106"/>
        <v>0</v>
      </c>
      <c r="AI1703" s="19">
        <f t="shared" si="107"/>
        <v>180</v>
      </c>
      <c r="AM1703" s="19">
        <f>IF(Abschlüsse[[#This Row],[Ergeb]]="ET","",SQRT(($AF1703-$AK1703)^2+($AG1703-$AL1703)^2))</f>
        <v>0</v>
      </c>
      <c r="AO1703" s="13"/>
      <c r="AP1703" s="13"/>
      <c r="AQ1703" s="19" t="str">
        <f t="shared" si="108"/>
        <v/>
      </c>
      <c r="AU1703" s="19" t="str">
        <f t="shared" si="109"/>
        <v/>
      </c>
    </row>
    <row r="1704" spans="3:47" ht="25.05" customHeight="1">
      <c r="C1704" s="17" t="str">
        <f>IF($A1704="","",IF(VLOOKUP($A1704,Spiele!$A$2:$D$16,3,FALSE)=$B1704,"H","G"))</f>
        <v/>
      </c>
      <c r="D1704" s="17" t="str">
        <f>IF($B1704="","",IF(VLOOKUP($A1704,Spiele!$A$2:$F$16,3,FALSE)=$B1704,VLOOKUP($A1704,Spiele!$A$2:$F$16,4,FALSE),VLOOKUP($A1704,Spiele!$A$2:$F$16,3,FALSE)))</f>
        <v/>
      </c>
      <c r="E1704" s="18">
        <f>IF(Abschlüsse[[#This Row],[Ergeb]]="ET",0,COUNTIFS($A$2:$A1704,$A1704,$B$2:$B1704,$B1704,$L$2:$L1704,"&lt;&gt;ET"))</f>
        <v>0</v>
      </c>
      <c r="F1704" s="11"/>
      <c r="G1704" s="12"/>
      <c r="H1704" s="18">
        <f>COUNTIFS('Rote Karten'!$A$2:$A$4,$A1704,'Rote Karten'!$D$2:$D$4,"&lt;&gt;"&amp;$B1704,'Rote Karten'!$B$2:$B$4,"&lt;"&amp;$F1704,'Rote Karten'!$C$2:$C$4,"&lt;="&amp;$G1704)-COUNTIFS('Rote Karten'!$A$2:$A$4,$A1704,'Rote Karten'!$D$2:$D$4,$B1704,'Rote Karten'!$B$2:$B$4,"&lt;"&amp;$F1704,'Rote Karten'!$C$2:$C$4,"&lt;="&amp;$G1704)</f>
        <v>0</v>
      </c>
      <c r="I1704" s="17" t="str">
        <f>IF(OR($L1704="Tor",$L1704="ET"),_xlfn.IFNA(IF(VLOOKUP($A1704,Spiele!$A$2:$C$16,3,FALSE)=$B1704,COUNTIFS($L$2:$L1704,"Tor",$B$2:$B1704,$B1704,$A$2:$A1704,$A1704)+COUNTIFS($L$2:$L1704,"ET",$B$2:$B1704,$B1704,$A$2:$A1704,$A1704)&amp;":"&amp;COUNTIFS($L$2:$L1704,"Tor",$B$2:$B1704,"&lt;&gt;"&amp;$B1704,$A$2:$A1704,$A1704)+COUNTIFS($L$2:$L1704,"ET",$B$2:$B1704,"&lt;&gt;"&amp;$B1704,$A$2:$A1704,$A1704),COUNTIFS($L$2:$L1704,"Tor",$B$2:$B1704,"&lt;&gt;"&amp;$B1704,$A$2:$A1704,$A1704)+COUNTIFS($L$2:$L1704,"ET",$B$2:$B1704,"&lt;&gt;"&amp;$B1704,$A$2:$A1704,$A1704)&amp;":"&amp;COUNTIFS($L$2:$L1704,"Tor",$B$2:$B1704,$B1704,$A$2:$A1704,$A1704)+COUNTIFS($L$2:$L1704,"ET",$B$2:$B1704,$B1704,$A$2:$A1704,$A1704)),""),"")</f>
        <v/>
      </c>
      <c r="J1704" s="18" t="str">
        <f>_xlfn.IFNA(IF(VLOOKUP($A1704,Spiele!$A$2:$D$16,3,FALSE)=$B1704,(COUNTIFS($L$1:$L1703,"Tor",$B$1:$B1703,$B1704,$A$1:$A1703,$A1704)+COUNTIFS($L$1:$L1703,"ET",$B$1:$B1703,$B1704,$A$1:$A1703,$A1704))-(COUNTIFS($L$1:$L1703,"Tor",$B$1:$B1703,"&lt;&gt;"&amp;$B1704,$A$1:$A1703,$A1704)+COUNTIFS($L$1:$L1703,"ET",$B$1:$B1703,"&lt;&gt;"&amp;$B1704,$A$1:$A1703,$A1704)),(COUNTIFS($L$1:$L1703,"Tor",$B$1:$B1703,$B1704,$A$1:$A1703,$A1704)+COUNTIFS($L$1:$L1703,"ET",$B$1:$B1703,$B1704,$A$1:$A1703,$A1704))-(COUNTIFS($L$1:$L1703,"Tor",$B$1:$B1703,"&lt;&gt;"&amp;$B1704,$A$1:$A1703,$A1704)+COUNTIFS($L$1:$L1703,"ET",$B$1:$B1703,"&lt;&gt;"&amp;$B1704,$A$1:$A1703,$A1704))),"")</f>
        <v/>
      </c>
      <c r="O1704" s="17"/>
      <c r="AC1704" s="14"/>
      <c r="AD1704" s="14"/>
      <c r="AE1704" s="18"/>
      <c r="AH1704" s="19">
        <f t="shared" si="106"/>
        <v>0</v>
      </c>
      <c r="AI1704" s="19">
        <f t="shared" si="107"/>
        <v>180</v>
      </c>
      <c r="AM1704" s="19">
        <f>IF(Abschlüsse[[#This Row],[Ergeb]]="ET","",SQRT(($AF1704-$AK1704)^2+($AG1704-$AL1704)^2))</f>
        <v>0</v>
      </c>
      <c r="AO1704" s="13"/>
      <c r="AP1704" s="13"/>
      <c r="AQ1704" s="19" t="str">
        <f t="shared" si="108"/>
        <v/>
      </c>
      <c r="AU1704" s="19" t="str">
        <f t="shared" si="109"/>
        <v/>
      </c>
    </row>
    <row r="1705" spans="3:47" ht="25.05" customHeight="1">
      <c r="C1705" s="17" t="str">
        <f>IF($A1705="","",IF(VLOOKUP($A1705,Spiele!$A$2:$D$16,3,FALSE)=$B1705,"H","G"))</f>
        <v/>
      </c>
      <c r="D1705" s="17" t="str">
        <f>IF($B1705="","",IF(VLOOKUP($A1705,Spiele!$A$2:$F$16,3,FALSE)=$B1705,VLOOKUP($A1705,Spiele!$A$2:$F$16,4,FALSE),VLOOKUP($A1705,Spiele!$A$2:$F$16,3,FALSE)))</f>
        <v/>
      </c>
      <c r="E1705" s="18">
        <f>IF(Abschlüsse[[#This Row],[Ergeb]]="ET",0,COUNTIFS($A$2:$A1705,$A1705,$B$2:$B1705,$B1705,$L$2:$L1705,"&lt;&gt;ET"))</f>
        <v>0</v>
      </c>
      <c r="F1705" s="11"/>
      <c r="G1705" s="12"/>
      <c r="H1705" s="18">
        <f>COUNTIFS('Rote Karten'!$A$2:$A$4,$A1705,'Rote Karten'!$D$2:$D$4,"&lt;&gt;"&amp;$B1705,'Rote Karten'!$B$2:$B$4,"&lt;"&amp;$F1705,'Rote Karten'!$C$2:$C$4,"&lt;="&amp;$G1705)-COUNTIFS('Rote Karten'!$A$2:$A$4,$A1705,'Rote Karten'!$D$2:$D$4,$B1705,'Rote Karten'!$B$2:$B$4,"&lt;"&amp;$F1705,'Rote Karten'!$C$2:$C$4,"&lt;="&amp;$G1705)</f>
        <v>0</v>
      </c>
      <c r="I1705" s="17" t="str">
        <f>IF(OR($L1705="Tor",$L1705="ET"),_xlfn.IFNA(IF(VLOOKUP($A1705,Spiele!$A$2:$C$16,3,FALSE)=$B1705,COUNTIFS($L$2:$L1705,"Tor",$B$2:$B1705,$B1705,$A$2:$A1705,$A1705)+COUNTIFS($L$2:$L1705,"ET",$B$2:$B1705,$B1705,$A$2:$A1705,$A1705)&amp;":"&amp;COUNTIFS($L$2:$L1705,"Tor",$B$2:$B1705,"&lt;&gt;"&amp;$B1705,$A$2:$A1705,$A1705)+COUNTIFS($L$2:$L1705,"ET",$B$2:$B1705,"&lt;&gt;"&amp;$B1705,$A$2:$A1705,$A1705),COUNTIFS($L$2:$L1705,"Tor",$B$2:$B1705,"&lt;&gt;"&amp;$B1705,$A$2:$A1705,$A1705)+COUNTIFS($L$2:$L1705,"ET",$B$2:$B1705,"&lt;&gt;"&amp;$B1705,$A$2:$A1705,$A1705)&amp;":"&amp;COUNTIFS($L$2:$L1705,"Tor",$B$2:$B1705,$B1705,$A$2:$A1705,$A1705)+COUNTIFS($L$2:$L1705,"ET",$B$2:$B1705,$B1705,$A$2:$A1705,$A1705)),""),"")</f>
        <v/>
      </c>
      <c r="J1705" s="18" t="str">
        <f>_xlfn.IFNA(IF(VLOOKUP($A1705,Spiele!$A$2:$D$16,3,FALSE)=$B1705,(COUNTIFS($L$1:$L1704,"Tor",$B$1:$B1704,$B1705,$A$1:$A1704,$A1705)+COUNTIFS($L$1:$L1704,"ET",$B$1:$B1704,$B1705,$A$1:$A1704,$A1705))-(COUNTIFS($L$1:$L1704,"Tor",$B$1:$B1704,"&lt;&gt;"&amp;$B1705,$A$1:$A1704,$A1705)+COUNTIFS($L$1:$L1704,"ET",$B$1:$B1704,"&lt;&gt;"&amp;$B1705,$A$1:$A1704,$A1705)),(COUNTIFS($L$1:$L1704,"Tor",$B$1:$B1704,$B1705,$A$1:$A1704,$A1705)+COUNTIFS($L$1:$L1704,"ET",$B$1:$B1704,$B1705,$A$1:$A1704,$A1705))-(COUNTIFS($L$1:$L1704,"Tor",$B$1:$B1704,"&lt;&gt;"&amp;$B1705,$A$1:$A1704,$A1705)+COUNTIFS($L$1:$L1704,"ET",$B$1:$B1704,"&lt;&gt;"&amp;$B1705,$A$1:$A1704,$A1705))),"")</f>
        <v/>
      </c>
      <c r="O1705" s="17"/>
      <c r="AC1705" s="14"/>
      <c r="AD1705" s="14"/>
      <c r="AE1705" s="18"/>
      <c r="AH1705" s="19">
        <f t="shared" si="106"/>
        <v>0</v>
      </c>
      <c r="AI1705" s="19">
        <f t="shared" si="107"/>
        <v>180</v>
      </c>
      <c r="AM1705" s="19">
        <f>IF(Abschlüsse[[#This Row],[Ergeb]]="ET","",SQRT(($AF1705-$AK1705)^2+($AG1705-$AL1705)^2))</f>
        <v>0</v>
      </c>
      <c r="AO1705" s="13"/>
      <c r="AP1705" s="13"/>
      <c r="AQ1705" s="19" t="str">
        <f t="shared" si="108"/>
        <v/>
      </c>
      <c r="AU1705" s="19" t="str">
        <f t="shared" si="109"/>
        <v/>
      </c>
    </row>
    <row r="1706" spans="3:47" ht="25.05" customHeight="1">
      <c r="C1706" s="17" t="str">
        <f>IF($A1706="","",IF(VLOOKUP($A1706,Spiele!$A$2:$D$16,3,FALSE)=$B1706,"H","G"))</f>
        <v/>
      </c>
      <c r="D1706" s="17" t="str">
        <f>IF($B1706="","",IF(VLOOKUP($A1706,Spiele!$A$2:$F$16,3,FALSE)=$B1706,VLOOKUP($A1706,Spiele!$A$2:$F$16,4,FALSE),VLOOKUP($A1706,Spiele!$A$2:$F$16,3,FALSE)))</f>
        <v/>
      </c>
      <c r="E1706" s="18">
        <f>IF(Abschlüsse[[#This Row],[Ergeb]]="ET",0,COUNTIFS($A$2:$A1706,$A1706,$B$2:$B1706,$B1706,$L$2:$L1706,"&lt;&gt;ET"))</f>
        <v>0</v>
      </c>
      <c r="F1706" s="11"/>
      <c r="G1706" s="12"/>
      <c r="H1706" s="18">
        <f>COUNTIFS('Rote Karten'!$A$2:$A$4,$A1706,'Rote Karten'!$D$2:$D$4,"&lt;&gt;"&amp;$B1706,'Rote Karten'!$B$2:$B$4,"&lt;"&amp;$F1706,'Rote Karten'!$C$2:$C$4,"&lt;="&amp;$G1706)-COUNTIFS('Rote Karten'!$A$2:$A$4,$A1706,'Rote Karten'!$D$2:$D$4,$B1706,'Rote Karten'!$B$2:$B$4,"&lt;"&amp;$F1706,'Rote Karten'!$C$2:$C$4,"&lt;="&amp;$G1706)</f>
        <v>0</v>
      </c>
      <c r="I1706" s="17" t="str">
        <f>IF(OR($L1706="Tor",$L1706="ET"),_xlfn.IFNA(IF(VLOOKUP($A1706,Spiele!$A$2:$C$16,3,FALSE)=$B1706,COUNTIFS($L$2:$L1706,"Tor",$B$2:$B1706,$B1706,$A$2:$A1706,$A1706)+COUNTIFS($L$2:$L1706,"ET",$B$2:$B1706,$B1706,$A$2:$A1706,$A1706)&amp;":"&amp;COUNTIFS($L$2:$L1706,"Tor",$B$2:$B1706,"&lt;&gt;"&amp;$B1706,$A$2:$A1706,$A1706)+COUNTIFS($L$2:$L1706,"ET",$B$2:$B1706,"&lt;&gt;"&amp;$B1706,$A$2:$A1706,$A1706),COUNTIFS($L$2:$L1706,"Tor",$B$2:$B1706,"&lt;&gt;"&amp;$B1706,$A$2:$A1706,$A1706)+COUNTIFS($L$2:$L1706,"ET",$B$2:$B1706,"&lt;&gt;"&amp;$B1706,$A$2:$A1706,$A1706)&amp;":"&amp;COUNTIFS($L$2:$L1706,"Tor",$B$2:$B1706,$B1706,$A$2:$A1706,$A1706)+COUNTIFS($L$2:$L1706,"ET",$B$2:$B1706,$B1706,$A$2:$A1706,$A1706)),""),"")</f>
        <v/>
      </c>
      <c r="J1706" s="18" t="str">
        <f>_xlfn.IFNA(IF(VLOOKUP($A1706,Spiele!$A$2:$D$16,3,FALSE)=$B1706,(COUNTIFS($L$1:$L1705,"Tor",$B$1:$B1705,$B1706,$A$1:$A1705,$A1706)+COUNTIFS($L$1:$L1705,"ET",$B$1:$B1705,$B1706,$A$1:$A1705,$A1706))-(COUNTIFS($L$1:$L1705,"Tor",$B$1:$B1705,"&lt;&gt;"&amp;$B1706,$A$1:$A1705,$A1706)+COUNTIFS($L$1:$L1705,"ET",$B$1:$B1705,"&lt;&gt;"&amp;$B1706,$A$1:$A1705,$A1706)),(COUNTIFS($L$1:$L1705,"Tor",$B$1:$B1705,$B1706,$A$1:$A1705,$A1706)+COUNTIFS($L$1:$L1705,"ET",$B$1:$B1705,$B1706,$A$1:$A1705,$A1706))-(COUNTIFS($L$1:$L1705,"Tor",$B$1:$B1705,"&lt;&gt;"&amp;$B1706,$A$1:$A1705,$A1706)+COUNTIFS($L$1:$L1705,"ET",$B$1:$B1705,"&lt;&gt;"&amp;$B1706,$A$1:$A1705,$A1706))),"")</f>
        <v/>
      </c>
      <c r="O1706" s="17"/>
      <c r="AC1706" s="14"/>
      <c r="AD1706" s="14"/>
      <c r="AE1706" s="18"/>
      <c r="AH1706" s="19">
        <f t="shared" si="106"/>
        <v>0</v>
      </c>
      <c r="AI1706" s="19">
        <f t="shared" si="107"/>
        <v>180</v>
      </c>
      <c r="AM1706" s="19">
        <f>IF(Abschlüsse[[#This Row],[Ergeb]]="ET","",SQRT(($AF1706-$AK1706)^2+($AG1706-$AL1706)^2))</f>
        <v>0</v>
      </c>
      <c r="AO1706" s="13"/>
      <c r="AP1706" s="13"/>
      <c r="AQ1706" s="19" t="str">
        <f t="shared" si="108"/>
        <v/>
      </c>
      <c r="AU1706" s="19" t="str">
        <f t="shared" si="109"/>
        <v/>
      </c>
    </row>
    <row r="1707" spans="3:47" ht="25.05" customHeight="1">
      <c r="C1707" s="17" t="str">
        <f>IF($A1707="","",IF(VLOOKUP($A1707,Spiele!$A$2:$D$16,3,FALSE)=$B1707,"H","G"))</f>
        <v/>
      </c>
      <c r="D1707" s="17" t="str">
        <f>IF($B1707="","",IF(VLOOKUP($A1707,Spiele!$A$2:$F$16,3,FALSE)=$B1707,VLOOKUP($A1707,Spiele!$A$2:$F$16,4,FALSE),VLOOKUP($A1707,Spiele!$A$2:$F$16,3,FALSE)))</f>
        <v/>
      </c>
      <c r="E1707" s="18">
        <f>IF(Abschlüsse[[#This Row],[Ergeb]]="ET",0,COUNTIFS($A$2:$A1707,$A1707,$B$2:$B1707,$B1707,$L$2:$L1707,"&lt;&gt;ET"))</f>
        <v>0</v>
      </c>
      <c r="F1707" s="11"/>
      <c r="G1707" s="12"/>
      <c r="H1707" s="18">
        <f>COUNTIFS('Rote Karten'!$A$2:$A$4,$A1707,'Rote Karten'!$D$2:$D$4,"&lt;&gt;"&amp;$B1707,'Rote Karten'!$B$2:$B$4,"&lt;"&amp;$F1707,'Rote Karten'!$C$2:$C$4,"&lt;="&amp;$G1707)-COUNTIFS('Rote Karten'!$A$2:$A$4,$A1707,'Rote Karten'!$D$2:$D$4,$B1707,'Rote Karten'!$B$2:$B$4,"&lt;"&amp;$F1707,'Rote Karten'!$C$2:$C$4,"&lt;="&amp;$G1707)</f>
        <v>0</v>
      </c>
      <c r="I1707" s="17" t="str">
        <f>IF(OR($L1707="Tor",$L1707="ET"),_xlfn.IFNA(IF(VLOOKUP($A1707,Spiele!$A$2:$C$16,3,FALSE)=$B1707,COUNTIFS($L$2:$L1707,"Tor",$B$2:$B1707,$B1707,$A$2:$A1707,$A1707)+COUNTIFS($L$2:$L1707,"ET",$B$2:$B1707,$B1707,$A$2:$A1707,$A1707)&amp;":"&amp;COUNTIFS($L$2:$L1707,"Tor",$B$2:$B1707,"&lt;&gt;"&amp;$B1707,$A$2:$A1707,$A1707)+COUNTIFS($L$2:$L1707,"ET",$B$2:$B1707,"&lt;&gt;"&amp;$B1707,$A$2:$A1707,$A1707),COUNTIFS($L$2:$L1707,"Tor",$B$2:$B1707,"&lt;&gt;"&amp;$B1707,$A$2:$A1707,$A1707)+COUNTIFS($L$2:$L1707,"ET",$B$2:$B1707,"&lt;&gt;"&amp;$B1707,$A$2:$A1707,$A1707)&amp;":"&amp;COUNTIFS($L$2:$L1707,"Tor",$B$2:$B1707,$B1707,$A$2:$A1707,$A1707)+COUNTIFS($L$2:$L1707,"ET",$B$2:$B1707,$B1707,$A$2:$A1707,$A1707)),""),"")</f>
        <v/>
      </c>
      <c r="J1707" s="18" t="str">
        <f>_xlfn.IFNA(IF(VLOOKUP($A1707,Spiele!$A$2:$D$16,3,FALSE)=$B1707,(COUNTIFS($L$1:$L1706,"Tor",$B$1:$B1706,$B1707,$A$1:$A1706,$A1707)+COUNTIFS($L$1:$L1706,"ET",$B$1:$B1706,$B1707,$A$1:$A1706,$A1707))-(COUNTIFS($L$1:$L1706,"Tor",$B$1:$B1706,"&lt;&gt;"&amp;$B1707,$A$1:$A1706,$A1707)+COUNTIFS($L$1:$L1706,"ET",$B$1:$B1706,"&lt;&gt;"&amp;$B1707,$A$1:$A1706,$A1707)),(COUNTIFS($L$1:$L1706,"Tor",$B$1:$B1706,$B1707,$A$1:$A1706,$A1707)+COUNTIFS($L$1:$L1706,"ET",$B$1:$B1706,$B1707,$A$1:$A1706,$A1707))-(COUNTIFS($L$1:$L1706,"Tor",$B$1:$B1706,"&lt;&gt;"&amp;$B1707,$A$1:$A1706,$A1707)+COUNTIFS($L$1:$L1706,"ET",$B$1:$B1706,"&lt;&gt;"&amp;$B1707,$A$1:$A1706,$A1707))),"")</f>
        <v/>
      </c>
      <c r="O1707" s="17"/>
      <c r="AC1707" s="14"/>
      <c r="AD1707" s="14"/>
      <c r="AE1707" s="18"/>
      <c r="AH1707" s="19">
        <f t="shared" si="106"/>
        <v>0</v>
      </c>
      <c r="AI1707" s="19">
        <f t="shared" si="107"/>
        <v>180</v>
      </c>
      <c r="AM1707" s="19">
        <f>IF(Abschlüsse[[#This Row],[Ergeb]]="ET","",SQRT(($AF1707-$AK1707)^2+($AG1707-$AL1707)^2))</f>
        <v>0</v>
      </c>
      <c r="AO1707" s="13"/>
      <c r="AP1707" s="13"/>
      <c r="AQ1707" s="19" t="str">
        <f t="shared" si="108"/>
        <v/>
      </c>
      <c r="AU1707" s="19" t="str">
        <f t="shared" si="109"/>
        <v/>
      </c>
    </row>
    <row r="1708" spans="3:47" ht="25.05" customHeight="1">
      <c r="C1708" s="17" t="str">
        <f>IF($A1708="","",IF(VLOOKUP($A1708,Spiele!$A$2:$D$16,3,FALSE)=$B1708,"H","G"))</f>
        <v/>
      </c>
      <c r="D1708" s="17" t="str">
        <f>IF($B1708="","",IF(VLOOKUP($A1708,Spiele!$A$2:$F$16,3,FALSE)=$B1708,VLOOKUP($A1708,Spiele!$A$2:$F$16,4,FALSE),VLOOKUP($A1708,Spiele!$A$2:$F$16,3,FALSE)))</f>
        <v/>
      </c>
      <c r="E1708" s="18">
        <f>IF(Abschlüsse[[#This Row],[Ergeb]]="ET",0,COUNTIFS($A$2:$A1708,$A1708,$B$2:$B1708,$B1708,$L$2:$L1708,"&lt;&gt;ET"))</f>
        <v>0</v>
      </c>
      <c r="F1708" s="11"/>
      <c r="G1708" s="12"/>
      <c r="H1708" s="18">
        <f>COUNTIFS('Rote Karten'!$A$2:$A$4,$A1708,'Rote Karten'!$D$2:$D$4,"&lt;&gt;"&amp;$B1708,'Rote Karten'!$B$2:$B$4,"&lt;"&amp;$F1708,'Rote Karten'!$C$2:$C$4,"&lt;="&amp;$G1708)-COUNTIFS('Rote Karten'!$A$2:$A$4,$A1708,'Rote Karten'!$D$2:$D$4,$B1708,'Rote Karten'!$B$2:$B$4,"&lt;"&amp;$F1708,'Rote Karten'!$C$2:$C$4,"&lt;="&amp;$G1708)</f>
        <v>0</v>
      </c>
      <c r="I1708" s="17" t="str">
        <f>IF(OR($L1708="Tor",$L1708="ET"),_xlfn.IFNA(IF(VLOOKUP($A1708,Spiele!$A$2:$C$16,3,FALSE)=$B1708,COUNTIFS($L$2:$L1708,"Tor",$B$2:$B1708,$B1708,$A$2:$A1708,$A1708)+COUNTIFS($L$2:$L1708,"ET",$B$2:$B1708,$B1708,$A$2:$A1708,$A1708)&amp;":"&amp;COUNTIFS($L$2:$L1708,"Tor",$B$2:$B1708,"&lt;&gt;"&amp;$B1708,$A$2:$A1708,$A1708)+COUNTIFS($L$2:$L1708,"ET",$B$2:$B1708,"&lt;&gt;"&amp;$B1708,$A$2:$A1708,$A1708),COUNTIFS($L$2:$L1708,"Tor",$B$2:$B1708,"&lt;&gt;"&amp;$B1708,$A$2:$A1708,$A1708)+COUNTIFS($L$2:$L1708,"ET",$B$2:$B1708,"&lt;&gt;"&amp;$B1708,$A$2:$A1708,$A1708)&amp;":"&amp;COUNTIFS($L$2:$L1708,"Tor",$B$2:$B1708,$B1708,$A$2:$A1708,$A1708)+COUNTIFS($L$2:$L1708,"ET",$B$2:$B1708,$B1708,$A$2:$A1708,$A1708)),""),"")</f>
        <v/>
      </c>
      <c r="J1708" s="18" t="str">
        <f>_xlfn.IFNA(IF(VLOOKUP($A1708,Spiele!$A$2:$D$16,3,FALSE)=$B1708,(COUNTIFS($L$1:$L1707,"Tor",$B$1:$B1707,$B1708,$A$1:$A1707,$A1708)+COUNTIFS($L$1:$L1707,"ET",$B$1:$B1707,$B1708,$A$1:$A1707,$A1708))-(COUNTIFS($L$1:$L1707,"Tor",$B$1:$B1707,"&lt;&gt;"&amp;$B1708,$A$1:$A1707,$A1708)+COUNTIFS($L$1:$L1707,"ET",$B$1:$B1707,"&lt;&gt;"&amp;$B1708,$A$1:$A1707,$A1708)),(COUNTIFS($L$1:$L1707,"Tor",$B$1:$B1707,$B1708,$A$1:$A1707,$A1708)+COUNTIFS($L$1:$L1707,"ET",$B$1:$B1707,$B1708,$A$1:$A1707,$A1708))-(COUNTIFS($L$1:$L1707,"Tor",$B$1:$B1707,"&lt;&gt;"&amp;$B1708,$A$1:$A1707,$A1708)+COUNTIFS($L$1:$L1707,"ET",$B$1:$B1707,"&lt;&gt;"&amp;$B1708,$A$1:$A1707,$A1708))),"")</f>
        <v/>
      </c>
      <c r="O1708" s="17"/>
      <c r="AC1708" s="14"/>
      <c r="AD1708" s="14"/>
      <c r="AE1708" s="18"/>
      <c r="AH1708" s="19">
        <f t="shared" si="106"/>
        <v>0</v>
      </c>
      <c r="AI1708" s="19">
        <f t="shared" si="107"/>
        <v>180</v>
      </c>
      <c r="AM1708" s="19">
        <f>IF(Abschlüsse[[#This Row],[Ergeb]]="ET","",SQRT(($AF1708-$AK1708)^2+($AG1708-$AL1708)^2))</f>
        <v>0</v>
      </c>
      <c r="AO1708" s="13"/>
      <c r="AP1708" s="13"/>
      <c r="AQ1708" s="19" t="str">
        <f t="shared" si="108"/>
        <v/>
      </c>
      <c r="AU1708" s="19" t="str">
        <f t="shared" si="109"/>
        <v/>
      </c>
    </row>
    <row r="1709" spans="3:47" ht="25.05" customHeight="1">
      <c r="C1709" s="17" t="str">
        <f>IF($A1709="","",IF(VLOOKUP($A1709,Spiele!$A$2:$D$16,3,FALSE)=$B1709,"H","G"))</f>
        <v/>
      </c>
      <c r="D1709" s="17" t="str">
        <f>IF($B1709="","",IF(VLOOKUP($A1709,Spiele!$A$2:$F$16,3,FALSE)=$B1709,VLOOKUP($A1709,Spiele!$A$2:$F$16,4,FALSE),VLOOKUP($A1709,Spiele!$A$2:$F$16,3,FALSE)))</f>
        <v/>
      </c>
      <c r="E1709" s="18">
        <f>IF(Abschlüsse[[#This Row],[Ergeb]]="ET",0,COUNTIFS($A$2:$A1709,$A1709,$B$2:$B1709,$B1709,$L$2:$L1709,"&lt;&gt;ET"))</f>
        <v>0</v>
      </c>
      <c r="F1709" s="11"/>
      <c r="G1709" s="12"/>
      <c r="H1709" s="18">
        <f>COUNTIFS('Rote Karten'!$A$2:$A$4,$A1709,'Rote Karten'!$D$2:$D$4,"&lt;&gt;"&amp;$B1709,'Rote Karten'!$B$2:$B$4,"&lt;"&amp;$F1709,'Rote Karten'!$C$2:$C$4,"&lt;="&amp;$G1709)-COUNTIFS('Rote Karten'!$A$2:$A$4,$A1709,'Rote Karten'!$D$2:$D$4,$B1709,'Rote Karten'!$B$2:$B$4,"&lt;"&amp;$F1709,'Rote Karten'!$C$2:$C$4,"&lt;="&amp;$G1709)</f>
        <v>0</v>
      </c>
      <c r="I1709" s="17" t="str">
        <f>IF(OR($L1709="Tor",$L1709="ET"),_xlfn.IFNA(IF(VLOOKUP($A1709,Spiele!$A$2:$C$16,3,FALSE)=$B1709,COUNTIFS($L$2:$L1709,"Tor",$B$2:$B1709,$B1709,$A$2:$A1709,$A1709)+COUNTIFS($L$2:$L1709,"ET",$B$2:$B1709,$B1709,$A$2:$A1709,$A1709)&amp;":"&amp;COUNTIFS($L$2:$L1709,"Tor",$B$2:$B1709,"&lt;&gt;"&amp;$B1709,$A$2:$A1709,$A1709)+COUNTIFS($L$2:$L1709,"ET",$B$2:$B1709,"&lt;&gt;"&amp;$B1709,$A$2:$A1709,$A1709),COUNTIFS($L$2:$L1709,"Tor",$B$2:$B1709,"&lt;&gt;"&amp;$B1709,$A$2:$A1709,$A1709)+COUNTIFS($L$2:$L1709,"ET",$B$2:$B1709,"&lt;&gt;"&amp;$B1709,$A$2:$A1709,$A1709)&amp;":"&amp;COUNTIFS($L$2:$L1709,"Tor",$B$2:$B1709,$B1709,$A$2:$A1709,$A1709)+COUNTIFS($L$2:$L1709,"ET",$B$2:$B1709,$B1709,$A$2:$A1709,$A1709)),""),"")</f>
        <v/>
      </c>
      <c r="J1709" s="18" t="str">
        <f>_xlfn.IFNA(IF(VLOOKUP($A1709,Spiele!$A$2:$D$16,3,FALSE)=$B1709,(COUNTIFS($L$1:$L1708,"Tor",$B$1:$B1708,$B1709,$A$1:$A1708,$A1709)+COUNTIFS($L$1:$L1708,"ET",$B$1:$B1708,$B1709,$A$1:$A1708,$A1709))-(COUNTIFS($L$1:$L1708,"Tor",$B$1:$B1708,"&lt;&gt;"&amp;$B1709,$A$1:$A1708,$A1709)+COUNTIFS($L$1:$L1708,"ET",$B$1:$B1708,"&lt;&gt;"&amp;$B1709,$A$1:$A1708,$A1709)),(COUNTIFS($L$1:$L1708,"Tor",$B$1:$B1708,$B1709,$A$1:$A1708,$A1709)+COUNTIFS($L$1:$L1708,"ET",$B$1:$B1708,$B1709,$A$1:$A1708,$A1709))-(COUNTIFS($L$1:$L1708,"Tor",$B$1:$B1708,"&lt;&gt;"&amp;$B1709,$A$1:$A1708,$A1709)+COUNTIFS($L$1:$L1708,"ET",$B$1:$B1708,"&lt;&gt;"&amp;$B1709,$A$1:$A1708,$A1709))),"")</f>
        <v/>
      </c>
      <c r="O1709" s="17"/>
      <c r="AC1709" s="14"/>
      <c r="AD1709" s="14"/>
      <c r="AE1709" s="18"/>
      <c r="AH1709" s="19">
        <f t="shared" si="106"/>
        <v>0</v>
      </c>
      <c r="AI1709" s="19">
        <f t="shared" si="107"/>
        <v>180</v>
      </c>
      <c r="AM1709" s="19">
        <f>IF(Abschlüsse[[#This Row],[Ergeb]]="ET","",SQRT(($AF1709-$AK1709)^2+($AG1709-$AL1709)^2))</f>
        <v>0</v>
      </c>
      <c r="AO1709" s="13"/>
      <c r="AP1709" s="13"/>
      <c r="AQ1709" s="19" t="str">
        <f t="shared" si="108"/>
        <v/>
      </c>
      <c r="AU1709" s="19" t="str">
        <f t="shared" si="109"/>
        <v/>
      </c>
    </row>
    <row r="1710" spans="3:47" ht="25.05" customHeight="1">
      <c r="C1710" s="17" t="str">
        <f>IF($A1710="","",IF(VLOOKUP($A1710,Spiele!$A$2:$D$16,3,FALSE)=$B1710,"H","G"))</f>
        <v/>
      </c>
      <c r="D1710" s="17" t="str">
        <f>IF($B1710="","",IF(VLOOKUP($A1710,Spiele!$A$2:$F$16,3,FALSE)=$B1710,VLOOKUP($A1710,Spiele!$A$2:$F$16,4,FALSE),VLOOKUP($A1710,Spiele!$A$2:$F$16,3,FALSE)))</f>
        <v/>
      </c>
      <c r="E1710" s="18">
        <f>IF(Abschlüsse[[#This Row],[Ergeb]]="ET",0,COUNTIFS($A$2:$A1710,$A1710,$B$2:$B1710,$B1710,$L$2:$L1710,"&lt;&gt;ET"))</f>
        <v>0</v>
      </c>
      <c r="F1710" s="11"/>
      <c r="G1710" s="12"/>
      <c r="H1710" s="18">
        <f>COUNTIFS('Rote Karten'!$A$2:$A$4,$A1710,'Rote Karten'!$D$2:$D$4,"&lt;&gt;"&amp;$B1710,'Rote Karten'!$B$2:$B$4,"&lt;"&amp;$F1710,'Rote Karten'!$C$2:$C$4,"&lt;="&amp;$G1710)-COUNTIFS('Rote Karten'!$A$2:$A$4,$A1710,'Rote Karten'!$D$2:$D$4,$B1710,'Rote Karten'!$B$2:$B$4,"&lt;"&amp;$F1710,'Rote Karten'!$C$2:$C$4,"&lt;="&amp;$G1710)</f>
        <v>0</v>
      </c>
      <c r="I1710" s="17" t="str">
        <f>IF(OR($L1710="Tor",$L1710="ET"),_xlfn.IFNA(IF(VLOOKUP($A1710,Spiele!$A$2:$C$16,3,FALSE)=$B1710,COUNTIFS($L$2:$L1710,"Tor",$B$2:$B1710,$B1710,$A$2:$A1710,$A1710)+COUNTIFS($L$2:$L1710,"ET",$B$2:$B1710,$B1710,$A$2:$A1710,$A1710)&amp;":"&amp;COUNTIFS($L$2:$L1710,"Tor",$B$2:$B1710,"&lt;&gt;"&amp;$B1710,$A$2:$A1710,$A1710)+COUNTIFS($L$2:$L1710,"ET",$B$2:$B1710,"&lt;&gt;"&amp;$B1710,$A$2:$A1710,$A1710),COUNTIFS($L$2:$L1710,"Tor",$B$2:$B1710,"&lt;&gt;"&amp;$B1710,$A$2:$A1710,$A1710)+COUNTIFS($L$2:$L1710,"ET",$B$2:$B1710,"&lt;&gt;"&amp;$B1710,$A$2:$A1710,$A1710)&amp;":"&amp;COUNTIFS($L$2:$L1710,"Tor",$B$2:$B1710,$B1710,$A$2:$A1710,$A1710)+COUNTIFS($L$2:$L1710,"ET",$B$2:$B1710,$B1710,$A$2:$A1710,$A1710)),""),"")</f>
        <v/>
      </c>
      <c r="J1710" s="18" t="str">
        <f>_xlfn.IFNA(IF(VLOOKUP($A1710,Spiele!$A$2:$D$16,3,FALSE)=$B1710,(COUNTIFS($L$1:$L1709,"Tor",$B$1:$B1709,$B1710,$A$1:$A1709,$A1710)+COUNTIFS($L$1:$L1709,"ET",$B$1:$B1709,$B1710,$A$1:$A1709,$A1710))-(COUNTIFS($L$1:$L1709,"Tor",$B$1:$B1709,"&lt;&gt;"&amp;$B1710,$A$1:$A1709,$A1710)+COUNTIFS($L$1:$L1709,"ET",$B$1:$B1709,"&lt;&gt;"&amp;$B1710,$A$1:$A1709,$A1710)),(COUNTIFS($L$1:$L1709,"Tor",$B$1:$B1709,$B1710,$A$1:$A1709,$A1710)+COUNTIFS($L$1:$L1709,"ET",$B$1:$B1709,$B1710,$A$1:$A1709,$A1710))-(COUNTIFS($L$1:$L1709,"Tor",$B$1:$B1709,"&lt;&gt;"&amp;$B1710,$A$1:$A1709,$A1710)+COUNTIFS($L$1:$L1709,"ET",$B$1:$B1709,"&lt;&gt;"&amp;$B1710,$A$1:$A1709,$A1710))),"")</f>
        <v/>
      </c>
      <c r="O1710" s="17"/>
      <c r="AC1710" s="14"/>
      <c r="AD1710" s="14"/>
      <c r="AE1710" s="18"/>
      <c r="AH1710" s="19">
        <f t="shared" si="106"/>
        <v>0</v>
      </c>
      <c r="AI1710" s="19">
        <f t="shared" si="107"/>
        <v>180</v>
      </c>
      <c r="AM1710" s="19">
        <f>IF(Abschlüsse[[#This Row],[Ergeb]]="ET","",SQRT(($AF1710-$AK1710)^2+($AG1710-$AL1710)^2))</f>
        <v>0</v>
      </c>
      <c r="AO1710" s="13"/>
      <c r="AP1710" s="13"/>
      <c r="AQ1710" s="19" t="str">
        <f t="shared" si="108"/>
        <v/>
      </c>
      <c r="AU1710" s="19" t="str">
        <f t="shared" si="109"/>
        <v/>
      </c>
    </row>
    <row r="1711" spans="3:47" ht="25.05" customHeight="1">
      <c r="C1711" s="17" t="str">
        <f>IF($A1711="","",IF(VLOOKUP($A1711,Spiele!$A$2:$D$16,3,FALSE)=$B1711,"H","G"))</f>
        <v/>
      </c>
      <c r="D1711" s="17" t="str">
        <f>IF($B1711="","",IF(VLOOKUP($A1711,Spiele!$A$2:$F$16,3,FALSE)=$B1711,VLOOKUP($A1711,Spiele!$A$2:$F$16,4,FALSE),VLOOKUP($A1711,Spiele!$A$2:$F$16,3,FALSE)))</f>
        <v/>
      </c>
      <c r="E1711" s="18">
        <f>IF(Abschlüsse[[#This Row],[Ergeb]]="ET",0,COUNTIFS($A$2:$A1711,$A1711,$B$2:$B1711,$B1711,$L$2:$L1711,"&lt;&gt;ET"))</f>
        <v>0</v>
      </c>
      <c r="F1711" s="11"/>
      <c r="G1711" s="12"/>
      <c r="H1711" s="18">
        <f>COUNTIFS('Rote Karten'!$A$2:$A$4,$A1711,'Rote Karten'!$D$2:$D$4,"&lt;&gt;"&amp;$B1711,'Rote Karten'!$B$2:$B$4,"&lt;"&amp;$F1711,'Rote Karten'!$C$2:$C$4,"&lt;="&amp;$G1711)-COUNTIFS('Rote Karten'!$A$2:$A$4,$A1711,'Rote Karten'!$D$2:$D$4,$B1711,'Rote Karten'!$B$2:$B$4,"&lt;"&amp;$F1711,'Rote Karten'!$C$2:$C$4,"&lt;="&amp;$G1711)</f>
        <v>0</v>
      </c>
      <c r="I1711" s="17" t="str">
        <f>IF(OR($L1711="Tor",$L1711="ET"),_xlfn.IFNA(IF(VLOOKUP($A1711,Spiele!$A$2:$C$16,3,FALSE)=$B1711,COUNTIFS($L$2:$L1711,"Tor",$B$2:$B1711,$B1711,$A$2:$A1711,$A1711)+COUNTIFS($L$2:$L1711,"ET",$B$2:$B1711,$B1711,$A$2:$A1711,$A1711)&amp;":"&amp;COUNTIFS($L$2:$L1711,"Tor",$B$2:$B1711,"&lt;&gt;"&amp;$B1711,$A$2:$A1711,$A1711)+COUNTIFS($L$2:$L1711,"ET",$B$2:$B1711,"&lt;&gt;"&amp;$B1711,$A$2:$A1711,$A1711),COUNTIFS($L$2:$L1711,"Tor",$B$2:$B1711,"&lt;&gt;"&amp;$B1711,$A$2:$A1711,$A1711)+COUNTIFS($L$2:$L1711,"ET",$B$2:$B1711,"&lt;&gt;"&amp;$B1711,$A$2:$A1711,$A1711)&amp;":"&amp;COUNTIFS($L$2:$L1711,"Tor",$B$2:$B1711,$B1711,$A$2:$A1711,$A1711)+COUNTIFS($L$2:$L1711,"ET",$B$2:$B1711,$B1711,$A$2:$A1711,$A1711)),""),"")</f>
        <v/>
      </c>
      <c r="J1711" s="18" t="str">
        <f>_xlfn.IFNA(IF(VLOOKUP($A1711,Spiele!$A$2:$D$16,3,FALSE)=$B1711,(COUNTIFS($L$1:$L1710,"Tor",$B$1:$B1710,$B1711,$A$1:$A1710,$A1711)+COUNTIFS($L$1:$L1710,"ET",$B$1:$B1710,$B1711,$A$1:$A1710,$A1711))-(COUNTIFS($L$1:$L1710,"Tor",$B$1:$B1710,"&lt;&gt;"&amp;$B1711,$A$1:$A1710,$A1711)+COUNTIFS($L$1:$L1710,"ET",$B$1:$B1710,"&lt;&gt;"&amp;$B1711,$A$1:$A1710,$A1711)),(COUNTIFS($L$1:$L1710,"Tor",$B$1:$B1710,$B1711,$A$1:$A1710,$A1711)+COUNTIFS($L$1:$L1710,"ET",$B$1:$B1710,$B1711,$A$1:$A1710,$A1711))-(COUNTIFS($L$1:$L1710,"Tor",$B$1:$B1710,"&lt;&gt;"&amp;$B1711,$A$1:$A1710,$A1711)+COUNTIFS($L$1:$L1710,"ET",$B$1:$B1710,"&lt;&gt;"&amp;$B1711,$A$1:$A1710,$A1711))),"")</f>
        <v/>
      </c>
      <c r="O1711" s="17"/>
      <c r="AC1711" s="14"/>
      <c r="AD1711" s="14"/>
      <c r="AE1711" s="18"/>
      <c r="AH1711" s="19">
        <f t="shared" si="106"/>
        <v>0</v>
      </c>
      <c r="AI1711" s="19">
        <f t="shared" si="107"/>
        <v>180</v>
      </c>
      <c r="AM1711" s="19">
        <f>IF(Abschlüsse[[#This Row],[Ergeb]]="ET","",SQRT(($AF1711-$AK1711)^2+($AG1711-$AL1711)^2))</f>
        <v>0</v>
      </c>
      <c r="AO1711" s="13"/>
      <c r="AP1711" s="13"/>
      <c r="AQ1711" s="19" t="str">
        <f t="shared" si="108"/>
        <v/>
      </c>
      <c r="AU1711" s="19" t="str">
        <f t="shared" si="109"/>
        <v/>
      </c>
    </row>
    <row r="1712" spans="3:47" ht="25.05" customHeight="1">
      <c r="C1712" s="17" t="str">
        <f>IF($A1712="","",IF(VLOOKUP($A1712,Spiele!$A$2:$D$16,3,FALSE)=$B1712,"H","G"))</f>
        <v/>
      </c>
      <c r="D1712" s="17" t="str">
        <f>IF($B1712="","",IF(VLOOKUP($A1712,Spiele!$A$2:$F$16,3,FALSE)=$B1712,VLOOKUP($A1712,Spiele!$A$2:$F$16,4,FALSE),VLOOKUP($A1712,Spiele!$A$2:$F$16,3,FALSE)))</f>
        <v/>
      </c>
      <c r="E1712" s="18">
        <f>IF(Abschlüsse[[#This Row],[Ergeb]]="ET",0,COUNTIFS($A$2:$A1712,$A1712,$B$2:$B1712,$B1712,$L$2:$L1712,"&lt;&gt;ET"))</f>
        <v>0</v>
      </c>
      <c r="F1712" s="11"/>
      <c r="G1712" s="12"/>
      <c r="H1712" s="18">
        <f>COUNTIFS('Rote Karten'!$A$2:$A$4,$A1712,'Rote Karten'!$D$2:$D$4,"&lt;&gt;"&amp;$B1712,'Rote Karten'!$B$2:$B$4,"&lt;"&amp;$F1712,'Rote Karten'!$C$2:$C$4,"&lt;="&amp;$G1712)-COUNTIFS('Rote Karten'!$A$2:$A$4,$A1712,'Rote Karten'!$D$2:$D$4,$B1712,'Rote Karten'!$B$2:$B$4,"&lt;"&amp;$F1712,'Rote Karten'!$C$2:$C$4,"&lt;="&amp;$G1712)</f>
        <v>0</v>
      </c>
      <c r="I1712" s="17" t="str">
        <f>IF(OR($L1712="Tor",$L1712="ET"),_xlfn.IFNA(IF(VLOOKUP($A1712,Spiele!$A$2:$C$16,3,FALSE)=$B1712,COUNTIFS($L$2:$L1712,"Tor",$B$2:$B1712,$B1712,$A$2:$A1712,$A1712)+COUNTIFS($L$2:$L1712,"ET",$B$2:$B1712,$B1712,$A$2:$A1712,$A1712)&amp;":"&amp;COUNTIFS($L$2:$L1712,"Tor",$B$2:$B1712,"&lt;&gt;"&amp;$B1712,$A$2:$A1712,$A1712)+COUNTIFS($L$2:$L1712,"ET",$B$2:$B1712,"&lt;&gt;"&amp;$B1712,$A$2:$A1712,$A1712),COUNTIFS($L$2:$L1712,"Tor",$B$2:$B1712,"&lt;&gt;"&amp;$B1712,$A$2:$A1712,$A1712)+COUNTIFS($L$2:$L1712,"ET",$B$2:$B1712,"&lt;&gt;"&amp;$B1712,$A$2:$A1712,$A1712)&amp;":"&amp;COUNTIFS($L$2:$L1712,"Tor",$B$2:$B1712,$B1712,$A$2:$A1712,$A1712)+COUNTIFS($L$2:$L1712,"ET",$B$2:$B1712,$B1712,$A$2:$A1712,$A1712)),""),"")</f>
        <v/>
      </c>
      <c r="J1712" s="18" t="str">
        <f>_xlfn.IFNA(IF(VLOOKUP($A1712,Spiele!$A$2:$D$16,3,FALSE)=$B1712,(COUNTIFS($L$1:$L1711,"Tor",$B$1:$B1711,$B1712,$A$1:$A1711,$A1712)+COUNTIFS($L$1:$L1711,"ET",$B$1:$B1711,$B1712,$A$1:$A1711,$A1712))-(COUNTIFS($L$1:$L1711,"Tor",$B$1:$B1711,"&lt;&gt;"&amp;$B1712,$A$1:$A1711,$A1712)+COUNTIFS($L$1:$L1711,"ET",$B$1:$B1711,"&lt;&gt;"&amp;$B1712,$A$1:$A1711,$A1712)),(COUNTIFS($L$1:$L1711,"Tor",$B$1:$B1711,$B1712,$A$1:$A1711,$A1712)+COUNTIFS($L$1:$L1711,"ET",$B$1:$B1711,$B1712,$A$1:$A1711,$A1712))-(COUNTIFS($L$1:$L1711,"Tor",$B$1:$B1711,"&lt;&gt;"&amp;$B1712,$A$1:$A1711,$A1712)+COUNTIFS($L$1:$L1711,"ET",$B$1:$B1711,"&lt;&gt;"&amp;$B1712,$A$1:$A1711,$A1712))),"")</f>
        <v/>
      </c>
      <c r="O1712" s="17"/>
      <c r="AC1712" s="14"/>
      <c r="AD1712" s="14"/>
      <c r="AE1712" s="18"/>
      <c r="AH1712" s="19">
        <f t="shared" si="106"/>
        <v>0</v>
      </c>
      <c r="AI1712" s="19">
        <f t="shared" si="107"/>
        <v>180</v>
      </c>
      <c r="AM1712" s="19">
        <f>IF(Abschlüsse[[#This Row],[Ergeb]]="ET","",SQRT(($AF1712-$AK1712)^2+($AG1712-$AL1712)^2))</f>
        <v>0</v>
      </c>
      <c r="AO1712" s="13"/>
      <c r="AP1712" s="13"/>
      <c r="AQ1712" s="19" t="str">
        <f t="shared" si="108"/>
        <v/>
      </c>
      <c r="AU1712" s="19" t="str">
        <f t="shared" si="109"/>
        <v/>
      </c>
    </row>
    <row r="1713" spans="3:47" ht="25.05" customHeight="1">
      <c r="C1713" s="17" t="str">
        <f>IF($A1713="","",IF(VLOOKUP($A1713,Spiele!$A$2:$D$16,3,FALSE)=$B1713,"H","G"))</f>
        <v/>
      </c>
      <c r="D1713" s="17" t="str">
        <f>IF($B1713="","",IF(VLOOKUP($A1713,Spiele!$A$2:$F$16,3,FALSE)=$B1713,VLOOKUP($A1713,Spiele!$A$2:$F$16,4,FALSE),VLOOKUP($A1713,Spiele!$A$2:$F$16,3,FALSE)))</f>
        <v/>
      </c>
      <c r="E1713" s="18">
        <f>IF(Abschlüsse[[#This Row],[Ergeb]]="ET",0,COUNTIFS($A$2:$A1713,$A1713,$B$2:$B1713,$B1713,$L$2:$L1713,"&lt;&gt;ET"))</f>
        <v>0</v>
      </c>
      <c r="F1713" s="11"/>
      <c r="G1713" s="12"/>
      <c r="H1713" s="18">
        <f>COUNTIFS('Rote Karten'!$A$2:$A$4,$A1713,'Rote Karten'!$D$2:$D$4,"&lt;&gt;"&amp;$B1713,'Rote Karten'!$B$2:$B$4,"&lt;"&amp;$F1713,'Rote Karten'!$C$2:$C$4,"&lt;="&amp;$G1713)-COUNTIFS('Rote Karten'!$A$2:$A$4,$A1713,'Rote Karten'!$D$2:$D$4,$B1713,'Rote Karten'!$B$2:$B$4,"&lt;"&amp;$F1713,'Rote Karten'!$C$2:$C$4,"&lt;="&amp;$G1713)</f>
        <v>0</v>
      </c>
      <c r="I1713" s="17" t="str">
        <f>IF(OR($L1713="Tor",$L1713="ET"),_xlfn.IFNA(IF(VLOOKUP($A1713,Spiele!$A$2:$C$16,3,FALSE)=$B1713,COUNTIFS($L$2:$L1713,"Tor",$B$2:$B1713,$B1713,$A$2:$A1713,$A1713)+COUNTIFS($L$2:$L1713,"ET",$B$2:$B1713,$B1713,$A$2:$A1713,$A1713)&amp;":"&amp;COUNTIFS($L$2:$L1713,"Tor",$B$2:$B1713,"&lt;&gt;"&amp;$B1713,$A$2:$A1713,$A1713)+COUNTIFS($L$2:$L1713,"ET",$B$2:$B1713,"&lt;&gt;"&amp;$B1713,$A$2:$A1713,$A1713),COUNTIFS($L$2:$L1713,"Tor",$B$2:$B1713,"&lt;&gt;"&amp;$B1713,$A$2:$A1713,$A1713)+COUNTIFS($L$2:$L1713,"ET",$B$2:$B1713,"&lt;&gt;"&amp;$B1713,$A$2:$A1713,$A1713)&amp;":"&amp;COUNTIFS($L$2:$L1713,"Tor",$B$2:$B1713,$B1713,$A$2:$A1713,$A1713)+COUNTIFS($L$2:$L1713,"ET",$B$2:$B1713,$B1713,$A$2:$A1713,$A1713)),""),"")</f>
        <v/>
      </c>
      <c r="J1713" s="18" t="str">
        <f>_xlfn.IFNA(IF(VLOOKUP($A1713,Spiele!$A$2:$D$16,3,FALSE)=$B1713,(COUNTIFS($L$1:$L1712,"Tor",$B$1:$B1712,$B1713,$A$1:$A1712,$A1713)+COUNTIFS($L$1:$L1712,"ET",$B$1:$B1712,$B1713,$A$1:$A1712,$A1713))-(COUNTIFS($L$1:$L1712,"Tor",$B$1:$B1712,"&lt;&gt;"&amp;$B1713,$A$1:$A1712,$A1713)+COUNTIFS($L$1:$L1712,"ET",$B$1:$B1712,"&lt;&gt;"&amp;$B1713,$A$1:$A1712,$A1713)),(COUNTIFS($L$1:$L1712,"Tor",$B$1:$B1712,$B1713,$A$1:$A1712,$A1713)+COUNTIFS($L$1:$L1712,"ET",$B$1:$B1712,$B1713,$A$1:$A1712,$A1713))-(COUNTIFS($L$1:$L1712,"Tor",$B$1:$B1712,"&lt;&gt;"&amp;$B1713,$A$1:$A1712,$A1713)+COUNTIFS($L$1:$L1712,"ET",$B$1:$B1712,"&lt;&gt;"&amp;$B1713,$A$1:$A1712,$A1713))),"")</f>
        <v/>
      </c>
      <c r="O1713" s="17"/>
      <c r="AC1713" s="14"/>
      <c r="AD1713" s="14"/>
      <c r="AE1713" s="18"/>
      <c r="AH1713" s="19">
        <f t="shared" si="106"/>
        <v>0</v>
      </c>
      <c r="AI1713" s="19">
        <f t="shared" si="107"/>
        <v>180</v>
      </c>
      <c r="AM1713" s="19">
        <f>IF(Abschlüsse[[#This Row],[Ergeb]]="ET","",SQRT(($AF1713-$AK1713)^2+($AG1713-$AL1713)^2))</f>
        <v>0</v>
      </c>
      <c r="AO1713" s="13"/>
      <c r="AP1713" s="13"/>
      <c r="AQ1713" s="19" t="str">
        <f t="shared" si="108"/>
        <v/>
      </c>
      <c r="AU1713" s="19" t="str">
        <f t="shared" si="109"/>
        <v/>
      </c>
    </row>
    <row r="1714" spans="3:47" ht="25.05" customHeight="1">
      <c r="C1714" s="17" t="str">
        <f>IF($A1714="","",IF(VLOOKUP($A1714,Spiele!$A$2:$D$16,3,FALSE)=$B1714,"H","G"))</f>
        <v/>
      </c>
      <c r="D1714" s="17" t="str">
        <f>IF($B1714="","",IF(VLOOKUP($A1714,Spiele!$A$2:$F$16,3,FALSE)=$B1714,VLOOKUP($A1714,Spiele!$A$2:$F$16,4,FALSE),VLOOKUP($A1714,Spiele!$A$2:$F$16,3,FALSE)))</f>
        <v/>
      </c>
      <c r="E1714" s="18">
        <f>IF(Abschlüsse[[#This Row],[Ergeb]]="ET",0,COUNTIFS($A$2:$A1714,$A1714,$B$2:$B1714,$B1714,$L$2:$L1714,"&lt;&gt;ET"))</f>
        <v>0</v>
      </c>
      <c r="F1714" s="11"/>
      <c r="G1714" s="12"/>
      <c r="H1714" s="18">
        <f>COUNTIFS('Rote Karten'!$A$2:$A$4,$A1714,'Rote Karten'!$D$2:$D$4,"&lt;&gt;"&amp;$B1714,'Rote Karten'!$B$2:$B$4,"&lt;"&amp;$F1714,'Rote Karten'!$C$2:$C$4,"&lt;="&amp;$G1714)-COUNTIFS('Rote Karten'!$A$2:$A$4,$A1714,'Rote Karten'!$D$2:$D$4,$B1714,'Rote Karten'!$B$2:$B$4,"&lt;"&amp;$F1714,'Rote Karten'!$C$2:$C$4,"&lt;="&amp;$G1714)</f>
        <v>0</v>
      </c>
      <c r="I1714" s="17" t="str">
        <f>IF(OR($L1714="Tor",$L1714="ET"),_xlfn.IFNA(IF(VLOOKUP($A1714,Spiele!$A$2:$C$16,3,FALSE)=$B1714,COUNTIFS($L$2:$L1714,"Tor",$B$2:$B1714,$B1714,$A$2:$A1714,$A1714)+COUNTIFS($L$2:$L1714,"ET",$B$2:$B1714,$B1714,$A$2:$A1714,$A1714)&amp;":"&amp;COUNTIFS($L$2:$L1714,"Tor",$B$2:$B1714,"&lt;&gt;"&amp;$B1714,$A$2:$A1714,$A1714)+COUNTIFS($L$2:$L1714,"ET",$B$2:$B1714,"&lt;&gt;"&amp;$B1714,$A$2:$A1714,$A1714),COUNTIFS($L$2:$L1714,"Tor",$B$2:$B1714,"&lt;&gt;"&amp;$B1714,$A$2:$A1714,$A1714)+COUNTIFS($L$2:$L1714,"ET",$B$2:$B1714,"&lt;&gt;"&amp;$B1714,$A$2:$A1714,$A1714)&amp;":"&amp;COUNTIFS($L$2:$L1714,"Tor",$B$2:$B1714,$B1714,$A$2:$A1714,$A1714)+COUNTIFS($L$2:$L1714,"ET",$B$2:$B1714,$B1714,$A$2:$A1714,$A1714)),""),"")</f>
        <v/>
      </c>
      <c r="J1714" s="18" t="str">
        <f>_xlfn.IFNA(IF(VLOOKUP($A1714,Spiele!$A$2:$D$16,3,FALSE)=$B1714,(COUNTIFS($L$1:$L1713,"Tor",$B$1:$B1713,$B1714,$A$1:$A1713,$A1714)+COUNTIFS($L$1:$L1713,"ET",$B$1:$B1713,$B1714,$A$1:$A1713,$A1714))-(COUNTIFS($L$1:$L1713,"Tor",$B$1:$B1713,"&lt;&gt;"&amp;$B1714,$A$1:$A1713,$A1714)+COUNTIFS($L$1:$L1713,"ET",$B$1:$B1713,"&lt;&gt;"&amp;$B1714,$A$1:$A1713,$A1714)),(COUNTIFS($L$1:$L1713,"Tor",$B$1:$B1713,$B1714,$A$1:$A1713,$A1714)+COUNTIFS($L$1:$L1713,"ET",$B$1:$B1713,$B1714,$A$1:$A1713,$A1714))-(COUNTIFS($L$1:$L1713,"Tor",$B$1:$B1713,"&lt;&gt;"&amp;$B1714,$A$1:$A1713,$A1714)+COUNTIFS($L$1:$L1713,"ET",$B$1:$B1713,"&lt;&gt;"&amp;$B1714,$A$1:$A1713,$A1714))),"")</f>
        <v/>
      </c>
      <c r="O1714" s="17"/>
      <c r="AC1714" s="14"/>
      <c r="AD1714" s="14"/>
      <c r="AE1714" s="18"/>
      <c r="AH1714" s="19">
        <f t="shared" si="106"/>
        <v>0</v>
      </c>
      <c r="AI1714" s="19">
        <f t="shared" si="107"/>
        <v>180</v>
      </c>
      <c r="AM1714" s="19">
        <f>IF(Abschlüsse[[#This Row],[Ergeb]]="ET","",SQRT(($AF1714-$AK1714)^2+($AG1714-$AL1714)^2))</f>
        <v>0</v>
      </c>
      <c r="AO1714" s="13"/>
      <c r="AP1714" s="13"/>
      <c r="AQ1714" s="19" t="str">
        <f t="shared" si="108"/>
        <v/>
      </c>
      <c r="AU1714" s="19" t="str">
        <f t="shared" si="109"/>
        <v/>
      </c>
    </row>
    <row r="1715" spans="3:47" ht="25.05" customHeight="1">
      <c r="C1715" s="17" t="str">
        <f>IF($A1715="","",IF(VLOOKUP($A1715,Spiele!$A$2:$D$16,3,FALSE)=$B1715,"H","G"))</f>
        <v/>
      </c>
      <c r="D1715" s="17" t="str">
        <f>IF($B1715="","",IF(VLOOKUP($A1715,Spiele!$A$2:$F$16,3,FALSE)=$B1715,VLOOKUP($A1715,Spiele!$A$2:$F$16,4,FALSE),VLOOKUP($A1715,Spiele!$A$2:$F$16,3,FALSE)))</f>
        <v/>
      </c>
      <c r="E1715" s="18">
        <f>IF(Abschlüsse[[#This Row],[Ergeb]]="ET",0,COUNTIFS($A$2:$A1715,$A1715,$B$2:$B1715,$B1715,$L$2:$L1715,"&lt;&gt;ET"))</f>
        <v>0</v>
      </c>
      <c r="F1715" s="11"/>
      <c r="G1715" s="12"/>
      <c r="H1715" s="18">
        <f>COUNTIFS('Rote Karten'!$A$2:$A$4,$A1715,'Rote Karten'!$D$2:$D$4,"&lt;&gt;"&amp;$B1715,'Rote Karten'!$B$2:$B$4,"&lt;"&amp;$F1715,'Rote Karten'!$C$2:$C$4,"&lt;="&amp;$G1715)-COUNTIFS('Rote Karten'!$A$2:$A$4,$A1715,'Rote Karten'!$D$2:$D$4,$B1715,'Rote Karten'!$B$2:$B$4,"&lt;"&amp;$F1715,'Rote Karten'!$C$2:$C$4,"&lt;="&amp;$G1715)</f>
        <v>0</v>
      </c>
      <c r="I1715" s="17" t="str">
        <f>IF(OR($L1715="Tor",$L1715="ET"),_xlfn.IFNA(IF(VLOOKUP($A1715,Spiele!$A$2:$C$16,3,FALSE)=$B1715,COUNTIFS($L$2:$L1715,"Tor",$B$2:$B1715,$B1715,$A$2:$A1715,$A1715)+COUNTIFS($L$2:$L1715,"ET",$B$2:$B1715,$B1715,$A$2:$A1715,$A1715)&amp;":"&amp;COUNTIFS($L$2:$L1715,"Tor",$B$2:$B1715,"&lt;&gt;"&amp;$B1715,$A$2:$A1715,$A1715)+COUNTIFS($L$2:$L1715,"ET",$B$2:$B1715,"&lt;&gt;"&amp;$B1715,$A$2:$A1715,$A1715),COUNTIFS($L$2:$L1715,"Tor",$B$2:$B1715,"&lt;&gt;"&amp;$B1715,$A$2:$A1715,$A1715)+COUNTIFS($L$2:$L1715,"ET",$B$2:$B1715,"&lt;&gt;"&amp;$B1715,$A$2:$A1715,$A1715)&amp;":"&amp;COUNTIFS($L$2:$L1715,"Tor",$B$2:$B1715,$B1715,$A$2:$A1715,$A1715)+COUNTIFS($L$2:$L1715,"ET",$B$2:$B1715,$B1715,$A$2:$A1715,$A1715)),""),"")</f>
        <v/>
      </c>
      <c r="J1715" s="18" t="str">
        <f>_xlfn.IFNA(IF(VLOOKUP($A1715,Spiele!$A$2:$D$16,3,FALSE)=$B1715,(COUNTIFS($L$1:$L1714,"Tor",$B$1:$B1714,$B1715,$A$1:$A1714,$A1715)+COUNTIFS($L$1:$L1714,"ET",$B$1:$B1714,$B1715,$A$1:$A1714,$A1715))-(COUNTIFS($L$1:$L1714,"Tor",$B$1:$B1714,"&lt;&gt;"&amp;$B1715,$A$1:$A1714,$A1715)+COUNTIFS($L$1:$L1714,"ET",$B$1:$B1714,"&lt;&gt;"&amp;$B1715,$A$1:$A1714,$A1715)),(COUNTIFS($L$1:$L1714,"Tor",$B$1:$B1714,$B1715,$A$1:$A1714,$A1715)+COUNTIFS($L$1:$L1714,"ET",$B$1:$B1714,$B1715,$A$1:$A1714,$A1715))-(COUNTIFS($L$1:$L1714,"Tor",$B$1:$B1714,"&lt;&gt;"&amp;$B1715,$A$1:$A1714,$A1715)+COUNTIFS($L$1:$L1714,"ET",$B$1:$B1714,"&lt;&gt;"&amp;$B1715,$A$1:$A1714,$A1715))),"")</f>
        <v/>
      </c>
      <c r="O1715" s="17"/>
      <c r="AC1715" s="14"/>
      <c r="AD1715" s="14"/>
      <c r="AE1715" s="18"/>
      <c r="AH1715" s="19">
        <f t="shared" si="106"/>
        <v>0</v>
      </c>
      <c r="AI1715" s="19">
        <f t="shared" si="107"/>
        <v>180</v>
      </c>
      <c r="AM1715" s="19">
        <f>IF(Abschlüsse[[#This Row],[Ergeb]]="ET","",SQRT(($AF1715-$AK1715)^2+($AG1715-$AL1715)^2))</f>
        <v>0</v>
      </c>
      <c r="AO1715" s="13"/>
      <c r="AP1715" s="13"/>
      <c r="AQ1715" s="19" t="str">
        <f t="shared" si="108"/>
        <v/>
      </c>
      <c r="AU1715" s="19" t="str">
        <f t="shared" si="109"/>
        <v/>
      </c>
    </row>
    <row r="1716" spans="3:47" ht="25.05" customHeight="1">
      <c r="C1716" s="17" t="str">
        <f>IF($A1716="","",IF(VLOOKUP($A1716,Spiele!$A$2:$D$16,3,FALSE)=$B1716,"H","G"))</f>
        <v/>
      </c>
      <c r="D1716" s="17" t="str">
        <f>IF($B1716="","",IF(VLOOKUP($A1716,Spiele!$A$2:$F$16,3,FALSE)=$B1716,VLOOKUP($A1716,Spiele!$A$2:$F$16,4,FALSE),VLOOKUP($A1716,Spiele!$A$2:$F$16,3,FALSE)))</f>
        <v/>
      </c>
      <c r="E1716" s="18">
        <f>IF(Abschlüsse[[#This Row],[Ergeb]]="ET",0,COUNTIFS($A$2:$A1716,$A1716,$B$2:$B1716,$B1716,$L$2:$L1716,"&lt;&gt;ET"))</f>
        <v>0</v>
      </c>
      <c r="F1716" s="11"/>
      <c r="G1716" s="12"/>
      <c r="H1716" s="18">
        <f>COUNTIFS('Rote Karten'!$A$2:$A$4,$A1716,'Rote Karten'!$D$2:$D$4,"&lt;&gt;"&amp;$B1716,'Rote Karten'!$B$2:$B$4,"&lt;"&amp;$F1716,'Rote Karten'!$C$2:$C$4,"&lt;="&amp;$G1716)-COUNTIFS('Rote Karten'!$A$2:$A$4,$A1716,'Rote Karten'!$D$2:$D$4,$B1716,'Rote Karten'!$B$2:$B$4,"&lt;"&amp;$F1716,'Rote Karten'!$C$2:$C$4,"&lt;="&amp;$G1716)</f>
        <v>0</v>
      </c>
      <c r="I1716" s="17" t="str">
        <f>IF(OR($L1716="Tor",$L1716="ET"),_xlfn.IFNA(IF(VLOOKUP($A1716,Spiele!$A$2:$C$16,3,FALSE)=$B1716,COUNTIFS($L$2:$L1716,"Tor",$B$2:$B1716,$B1716,$A$2:$A1716,$A1716)+COUNTIFS($L$2:$L1716,"ET",$B$2:$B1716,$B1716,$A$2:$A1716,$A1716)&amp;":"&amp;COUNTIFS($L$2:$L1716,"Tor",$B$2:$B1716,"&lt;&gt;"&amp;$B1716,$A$2:$A1716,$A1716)+COUNTIFS($L$2:$L1716,"ET",$B$2:$B1716,"&lt;&gt;"&amp;$B1716,$A$2:$A1716,$A1716),COUNTIFS($L$2:$L1716,"Tor",$B$2:$B1716,"&lt;&gt;"&amp;$B1716,$A$2:$A1716,$A1716)+COUNTIFS($L$2:$L1716,"ET",$B$2:$B1716,"&lt;&gt;"&amp;$B1716,$A$2:$A1716,$A1716)&amp;":"&amp;COUNTIFS($L$2:$L1716,"Tor",$B$2:$B1716,$B1716,$A$2:$A1716,$A1716)+COUNTIFS($L$2:$L1716,"ET",$B$2:$B1716,$B1716,$A$2:$A1716,$A1716)),""),"")</f>
        <v/>
      </c>
      <c r="J1716" s="18" t="str">
        <f>_xlfn.IFNA(IF(VLOOKUP($A1716,Spiele!$A$2:$D$16,3,FALSE)=$B1716,(COUNTIFS($L$1:$L1715,"Tor",$B$1:$B1715,$B1716,$A$1:$A1715,$A1716)+COUNTIFS($L$1:$L1715,"ET",$B$1:$B1715,$B1716,$A$1:$A1715,$A1716))-(COUNTIFS($L$1:$L1715,"Tor",$B$1:$B1715,"&lt;&gt;"&amp;$B1716,$A$1:$A1715,$A1716)+COUNTIFS($L$1:$L1715,"ET",$B$1:$B1715,"&lt;&gt;"&amp;$B1716,$A$1:$A1715,$A1716)),(COUNTIFS($L$1:$L1715,"Tor",$B$1:$B1715,$B1716,$A$1:$A1715,$A1716)+COUNTIFS($L$1:$L1715,"ET",$B$1:$B1715,$B1716,$A$1:$A1715,$A1716))-(COUNTIFS($L$1:$L1715,"Tor",$B$1:$B1715,"&lt;&gt;"&amp;$B1716,$A$1:$A1715,$A1716)+COUNTIFS($L$1:$L1715,"ET",$B$1:$B1715,"&lt;&gt;"&amp;$B1716,$A$1:$A1715,$A1716))),"")</f>
        <v/>
      </c>
      <c r="O1716" s="17"/>
      <c r="AC1716" s="14"/>
      <c r="AD1716" s="14"/>
      <c r="AE1716" s="18"/>
      <c r="AH1716" s="19">
        <f t="shared" si="106"/>
        <v>0</v>
      </c>
      <c r="AI1716" s="19">
        <f t="shared" si="107"/>
        <v>180</v>
      </c>
      <c r="AM1716" s="19">
        <f>IF(Abschlüsse[[#This Row],[Ergeb]]="ET","",SQRT(($AF1716-$AK1716)^2+($AG1716-$AL1716)^2))</f>
        <v>0</v>
      </c>
      <c r="AO1716" s="13"/>
      <c r="AP1716" s="13"/>
      <c r="AQ1716" s="19" t="str">
        <f t="shared" si="108"/>
        <v/>
      </c>
      <c r="AU1716" s="19" t="str">
        <f t="shared" si="109"/>
        <v/>
      </c>
    </row>
    <row r="1717" spans="3:47" ht="25.05" customHeight="1">
      <c r="C1717" s="17" t="str">
        <f>IF($A1717="","",IF(VLOOKUP($A1717,Spiele!$A$2:$D$16,3,FALSE)=$B1717,"H","G"))</f>
        <v/>
      </c>
      <c r="D1717" s="17" t="str">
        <f>IF($B1717="","",IF(VLOOKUP($A1717,Spiele!$A$2:$F$16,3,FALSE)=$B1717,VLOOKUP($A1717,Spiele!$A$2:$F$16,4,FALSE),VLOOKUP($A1717,Spiele!$A$2:$F$16,3,FALSE)))</f>
        <v/>
      </c>
      <c r="E1717" s="18">
        <f>IF(Abschlüsse[[#This Row],[Ergeb]]="ET",0,COUNTIFS($A$2:$A1717,$A1717,$B$2:$B1717,$B1717,$L$2:$L1717,"&lt;&gt;ET"))</f>
        <v>0</v>
      </c>
      <c r="F1717" s="11"/>
      <c r="G1717" s="12"/>
      <c r="H1717" s="18">
        <f>COUNTIFS('Rote Karten'!$A$2:$A$4,$A1717,'Rote Karten'!$D$2:$D$4,"&lt;&gt;"&amp;$B1717,'Rote Karten'!$B$2:$B$4,"&lt;"&amp;$F1717,'Rote Karten'!$C$2:$C$4,"&lt;="&amp;$G1717)-COUNTIFS('Rote Karten'!$A$2:$A$4,$A1717,'Rote Karten'!$D$2:$D$4,$B1717,'Rote Karten'!$B$2:$B$4,"&lt;"&amp;$F1717,'Rote Karten'!$C$2:$C$4,"&lt;="&amp;$G1717)</f>
        <v>0</v>
      </c>
      <c r="I1717" s="17" t="str">
        <f>IF(OR($L1717="Tor",$L1717="ET"),_xlfn.IFNA(IF(VLOOKUP($A1717,Spiele!$A$2:$C$16,3,FALSE)=$B1717,COUNTIFS($L$2:$L1717,"Tor",$B$2:$B1717,$B1717,$A$2:$A1717,$A1717)+COUNTIFS($L$2:$L1717,"ET",$B$2:$B1717,$B1717,$A$2:$A1717,$A1717)&amp;":"&amp;COUNTIFS($L$2:$L1717,"Tor",$B$2:$B1717,"&lt;&gt;"&amp;$B1717,$A$2:$A1717,$A1717)+COUNTIFS($L$2:$L1717,"ET",$B$2:$B1717,"&lt;&gt;"&amp;$B1717,$A$2:$A1717,$A1717),COUNTIFS($L$2:$L1717,"Tor",$B$2:$B1717,"&lt;&gt;"&amp;$B1717,$A$2:$A1717,$A1717)+COUNTIFS($L$2:$L1717,"ET",$B$2:$B1717,"&lt;&gt;"&amp;$B1717,$A$2:$A1717,$A1717)&amp;":"&amp;COUNTIFS($L$2:$L1717,"Tor",$B$2:$B1717,$B1717,$A$2:$A1717,$A1717)+COUNTIFS($L$2:$L1717,"ET",$B$2:$B1717,$B1717,$A$2:$A1717,$A1717)),""),"")</f>
        <v/>
      </c>
      <c r="J1717" s="18" t="str">
        <f>_xlfn.IFNA(IF(VLOOKUP($A1717,Spiele!$A$2:$D$16,3,FALSE)=$B1717,(COUNTIFS($L$1:$L1716,"Tor",$B$1:$B1716,$B1717,$A$1:$A1716,$A1717)+COUNTIFS($L$1:$L1716,"ET",$B$1:$B1716,$B1717,$A$1:$A1716,$A1717))-(COUNTIFS($L$1:$L1716,"Tor",$B$1:$B1716,"&lt;&gt;"&amp;$B1717,$A$1:$A1716,$A1717)+COUNTIFS($L$1:$L1716,"ET",$B$1:$B1716,"&lt;&gt;"&amp;$B1717,$A$1:$A1716,$A1717)),(COUNTIFS($L$1:$L1716,"Tor",$B$1:$B1716,$B1717,$A$1:$A1716,$A1717)+COUNTIFS($L$1:$L1716,"ET",$B$1:$B1716,$B1717,$A$1:$A1716,$A1717))-(COUNTIFS($L$1:$L1716,"Tor",$B$1:$B1716,"&lt;&gt;"&amp;$B1717,$A$1:$A1716,$A1717)+COUNTIFS($L$1:$L1716,"ET",$B$1:$B1716,"&lt;&gt;"&amp;$B1717,$A$1:$A1716,$A1717))),"")</f>
        <v/>
      </c>
      <c r="O1717" s="17"/>
      <c r="AC1717" s="14"/>
      <c r="AD1717" s="14"/>
      <c r="AE1717" s="18"/>
      <c r="AH1717" s="19">
        <f t="shared" si="106"/>
        <v>0</v>
      </c>
      <c r="AI1717" s="19">
        <f t="shared" si="107"/>
        <v>180</v>
      </c>
      <c r="AM1717" s="19">
        <f>IF(Abschlüsse[[#This Row],[Ergeb]]="ET","",SQRT(($AF1717-$AK1717)^2+($AG1717-$AL1717)^2))</f>
        <v>0</v>
      </c>
      <c r="AO1717" s="13"/>
      <c r="AP1717" s="13"/>
      <c r="AQ1717" s="19" t="str">
        <f t="shared" si="108"/>
        <v/>
      </c>
      <c r="AU1717" s="19" t="str">
        <f t="shared" si="109"/>
        <v/>
      </c>
    </row>
    <row r="1718" spans="3:47" ht="25.05" customHeight="1">
      <c r="C1718" s="17" t="str">
        <f>IF($A1718="","",IF(VLOOKUP($A1718,Spiele!$A$2:$D$16,3,FALSE)=$B1718,"H","G"))</f>
        <v/>
      </c>
      <c r="D1718" s="17" t="str">
        <f>IF($B1718="","",IF(VLOOKUP($A1718,Spiele!$A$2:$F$16,3,FALSE)=$B1718,VLOOKUP($A1718,Spiele!$A$2:$F$16,4,FALSE),VLOOKUP($A1718,Spiele!$A$2:$F$16,3,FALSE)))</f>
        <v/>
      </c>
      <c r="E1718" s="18">
        <f>IF(Abschlüsse[[#This Row],[Ergeb]]="ET",0,COUNTIFS($A$2:$A1718,$A1718,$B$2:$B1718,$B1718,$L$2:$L1718,"&lt;&gt;ET"))</f>
        <v>0</v>
      </c>
      <c r="F1718" s="11"/>
      <c r="G1718" s="12"/>
      <c r="H1718" s="18">
        <f>COUNTIFS('Rote Karten'!$A$2:$A$4,$A1718,'Rote Karten'!$D$2:$D$4,"&lt;&gt;"&amp;$B1718,'Rote Karten'!$B$2:$B$4,"&lt;"&amp;$F1718,'Rote Karten'!$C$2:$C$4,"&lt;="&amp;$G1718)-COUNTIFS('Rote Karten'!$A$2:$A$4,$A1718,'Rote Karten'!$D$2:$D$4,$B1718,'Rote Karten'!$B$2:$B$4,"&lt;"&amp;$F1718,'Rote Karten'!$C$2:$C$4,"&lt;="&amp;$G1718)</f>
        <v>0</v>
      </c>
      <c r="I1718" s="17" t="str">
        <f>IF(OR($L1718="Tor",$L1718="ET"),_xlfn.IFNA(IF(VLOOKUP($A1718,Spiele!$A$2:$C$16,3,FALSE)=$B1718,COUNTIFS($L$2:$L1718,"Tor",$B$2:$B1718,$B1718,$A$2:$A1718,$A1718)+COUNTIFS($L$2:$L1718,"ET",$B$2:$B1718,$B1718,$A$2:$A1718,$A1718)&amp;":"&amp;COUNTIFS($L$2:$L1718,"Tor",$B$2:$B1718,"&lt;&gt;"&amp;$B1718,$A$2:$A1718,$A1718)+COUNTIFS($L$2:$L1718,"ET",$B$2:$B1718,"&lt;&gt;"&amp;$B1718,$A$2:$A1718,$A1718),COUNTIFS($L$2:$L1718,"Tor",$B$2:$B1718,"&lt;&gt;"&amp;$B1718,$A$2:$A1718,$A1718)+COUNTIFS($L$2:$L1718,"ET",$B$2:$B1718,"&lt;&gt;"&amp;$B1718,$A$2:$A1718,$A1718)&amp;":"&amp;COUNTIFS($L$2:$L1718,"Tor",$B$2:$B1718,$B1718,$A$2:$A1718,$A1718)+COUNTIFS($L$2:$L1718,"ET",$B$2:$B1718,$B1718,$A$2:$A1718,$A1718)),""),"")</f>
        <v/>
      </c>
      <c r="J1718" s="18" t="str">
        <f>_xlfn.IFNA(IF(VLOOKUP($A1718,Spiele!$A$2:$D$16,3,FALSE)=$B1718,(COUNTIFS($L$1:$L1717,"Tor",$B$1:$B1717,$B1718,$A$1:$A1717,$A1718)+COUNTIFS($L$1:$L1717,"ET",$B$1:$B1717,$B1718,$A$1:$A1717,$A1718))-(COUNTIFS($L$1:$L1717,"Tor",$B$1:$B1717,"&lt;&gt;"&amp;$B1718,$A$1:$A1717,$A1718)+COUNTIFS($L$1:$L1717,"ET",$B$1:$B1717,"&lt;&gt;"&amp;$B1718,$A$1:$A1717,$A1718)),(COUNTIFS($L$1:$L1717,"Tor",$B$1:$B1717,$B1718,$A$1:$A1717,$A1718)+COUNTIFS($L$1:$L1717,"ET",$B$1:$B1717,$B1718,$A$1:$A1717,$A1718))-(COUNTIFS($L$1:$L1717,"Tor",$B$1:$B1717,"&lt;&gt;"&amp;$B1718,$A$1:$A1717,$A1718)+COUNTIFS($L$1:$L1717,"ET",$B$1:$B1717,"&lt;&gt;"&amp;$B1718,$A$1:$A1717,$A1718))),"")</f>
        <v/>
      </c>
      <c r="O1718" s="17"/>
      <c r="AC1718" s="14"/>
      <c r="AD1718" s="14"/>
      <c r="AE1718" s="18"/>
      <c r="AH1718" s="19">
        <f t="shared" si="106"/>
        <v>0</v>
      </c>
      <c r="AI1718" s="19">
        <f t="shared" si="107"/>
        <v>180</v>
      </c>
      <c r="AM1718" s="19">
        <f>IF(Abschlüsse[[#This Row],[Ergeb]]="ET","",SQRT(($AF1718-$AK1718)^2+($AG1718-$AL1718)^2))</f>
        <v>0</v>
      </c>
      <c r="AO1718" s="13"/>
      <c r="AP1718" s="13"/>
      <c r="AQ1718" s="19" t="str">
        <f t="shared" si="108"/>
        <v/>
      </c>
      <c r="AU1718" s="19" t="str">
        <f t="shared" si="109"/>
        <v/>
      </c>
    </row>
    <row r="1719" spans="3:47" ht="25.05" customHeight="1">
      <c r="C1719" s="17" t="str">
        <f>IF($A1719="","",IF(VLOOKUP($A1719,Spiele!$A$2:$D$16,3,FALSE)=$B1719,"H","G"))</f>
        <v/>
      </c>
      <c r="D1719" s="17" t="str">
        <f>IF($B1719="","",IF(VLOOKUP($A1719,Spiele!$A$2:$F$16,3,FALSE)=$B1719,VLOOKUP($A1719,Spiele!$A$2:$F$16,4,FALSE),VLOOKUP($A1719,Spiele!$A$2:$F$16,3,FALSE)))</f>
        <v/>
      </c>
      <c r="E1719" s="18">
        <f>IF(Abschlüsse[[#This Row],[Ergeb]]="ET",0,COUNTIFS($A$2:$A1719,$A1719,$B$2:$B1719,$B1719,$L$2:$L1719,"&lt;&gt;ET"))</f>
        <v>0</v>
      </c>
      <c r="F1719" s="11"/>
      <c r="G1719" s="12"/>
      <c r="H1719" s="18">
        <f>COUNTIFS('Rote Karten'!$A$2:$A$4,$A1719,'Rote Karten'!$D$2:$D$4,"&lt;&gt;"&amp;$B1719,'Rote Karten'!$B$2:$B$4,"&lt;"&amp;$F1719,'Rote Karten'!$C$2:$C$4,"&lt;="&amp;$G1719)-COUNTIFS('Rote Karten'!$A$2:$A$4,$A1719,'Rote Karten'!$D$2:$D$4,$B1719,'Rote Karten'!$B$2:$B$4,"&lt;"&amp;$F1719,'Rote Karten'!$C$2:$C$4,"&lt;="&amp;$G1719)</f>
        <v>0</v>
      </c>
      <c r="I1719" s="17" t="str">
        <f>IF(OR($L1719="Tor",$L1719="ET"),_xlfn.IFNA(IF(VLOOKUP($A1719,Spiele!$A$2:$C$16,3,FALSE)=$B1719,COUNTIFS($L$2:$L1719,"Tor",$B$2:$B1719,$B1719,$A$2:$A1719,$A1719)+COUNTIFS($L$2:$L1719,"ET",$B$2:$B1719,$B1719,$A$2:$A1719,$A1719)&amp;":"&amp;COUNTIFS($L$2:$L1719,"Tor",$B$2:$B1719,"&lt;&gt;"&amp;$B1719,$A$2:$A1719,$A1719)+COUNTIFS($L$2:$L1719,"ET",$B$2:$B1719,"&lt;&gt;"&amp;$B1719,$A$2:$A1719,$A1719),COUNTIFS($L$2:$L1719,"Tor",$B$2:$B1719,"&lt;&gt;"&amp;$B1719,$A$2:$A1719,$A1719)+COUNTIFS($L$2:$L1719,"ET",$B$2:$B1719,"&lt;&gt;"&amp;$B1719,$A$2:$A1719,$A1719)&amp;":"&amp;COUNTIFS($L$2:$L1719,"Tor",$B$2:$B1719,$B1719,$A$2:$A1719,$A1719)+COUNTIFS($L$2:$L1719,"ET",$B$2:$B1719,$B1719,$A$2:$A1719,$A1719)),""),"")</f>
        <v/>
      </c>
      <c r="J1719" s="18" t="str">
        <f>_xlfn.IFNA(IF(VLOOKUP($A1719,Spiele!$A$2:$D$16,3,FALSE)=$B1719,(COUNTIFS($L$1:$L1718,"Tor",$B$1:$B1718,$B1719,$A$1:$A1718,$A1719)+COUNTIFS($L$1:$L1718,"ET",$B$1:$B1718,$B1719,$A$1:$A1718,$A1719))-(COUNTIFS($L$1:$L1718,"Tor",$B$1:$B1718,"&lt;&gt;"&amp;$B1719,$A$1:$A1718,$A1719)+COUNTIFS($L$1:$L1718,"ET",$B$1:$B1718,"&lt;&gt;"&amp;$B1719,$A$1:$A1718,$A1719)),(COUNTIFS($L$1:$L1718,"Tor",$B$1:$B1718,$B1719,$A$1:$A1718,$A1719)+COUNTIFS($L$1:$L1718,"ET",$B$1:$B1718,$B1719,$A$1:$A1718,$A1719))-(COUNTIFS($L$1:$L1718,"Tor",$B$1:$B1718,"&lt;&gt;"&amp;$B1719,$A$1:$A1718,$A1719)+COUNTIFS($L$1:$L1718,"ET",$B$1:$B1718,"&lt;&gt;"&amp;$B1719,$A$1:$A1718,$A1719))),"")</f>
        <v/>
      </c>
      <c r="O1719" s="17"/>
      <c r="AC1719" s="14"/>
      <c r="AD1719" s="14"/>
      <c r="AE1719" s="18"/>
      <c r="AH1719" s="19">
        <f t="shared" si="106"/>
        <v>0</v>
      </c>
      <c r="AI1719" s="19">
        <f t="shared" si="107"/>
        <v>180</v>
      </c>
      <c r="AM1719" s="19">
        <f>IF(Abschlüsse[[#This Row],[Ergeb]]="ET","",SQRT(($AF1719-$AK1719)^2+($AG1719-$AL1719)^2))</f>
        <v>0</v>
      </c>
      <c r="AO1719" s="13"/>
      <c r="AP1719" s="13"/>
      <c r="AQ1719" s="19" t="str">
        <f t="shared" si="108"/>
        <v/>
      </c>
      <c r="AU1719" s="19" t="str">
        <f t="shared" si="109"/>
        <v/>
      </c>
    </row>
    <row r="1720" spans="3:47" ht="25.05" customHeight="1">
      <c r="C1720" s="17" t="str">
        <f>IF($A1720="","",IF(VLOOKUP($A1720,Spiele!$A$2:$D$16,3,FALSE)=$B1720,"H","G"))</f>
        <v/>
      </c>
      <c r="D1720" s="17" t="str">
        <f>IF($B1720="","",IF(VLOOKUP($A1720,Spiele!$A$2:$F$16,3,FALSE)=$B1720,VLOOKUP($A1720,Spiele!$A$2:$F$16,4,FALSE),VLOOKUP($A1720,Spiele!$A$2:$F$16,3,FALSE)))</f>
        <v/>
      </c>
      <c r="E1720" s="18">
        <f>IF(Abschlüsse[[#This Row],[Ergeb]]="ET",0,COUNTIFS($A$2:$A1720,$A1720,$B$2:$B1720,$B1720,$L$2:$L1720,"&lt;&gt;ET"))</f>
        <v>0</v>
      </c>
      <c r="F1720" s="11"/>
      <c r="G1720" s="12"/>
      <c r="H1720" s="18">
        <f>COUNTIFS('Rote Karten'!$A$2:$A$4,$A1720,'Rote Karten'!$D$2:$D$4,"&lt;&gt;"&amp;$B1720,'Rote Karten'!$B$2:$B$4,"&lt;"&amp;$F1720,'Rote Karten'!$C$2:$C$4,"&lt;="&amp;$G1720)-COUNTIFS('Rote Karten'!$A$2:$A$4,$A1720,'Rote Karten'!$D$2:$D$4,$B1720,'Rote Karten'!$B$2:$B$4,"&lt;"&amp;$F1720,'Rote Karten'!$C$2:$C$4,"&lt;="&amp;$G1720)</f>
        <v>0</v>
      </c>
      <c r="I1720" s="17" t="str">
        <f>IF(OR($L1720="Tor",$L1720="ET"),_xlfn.IFNA(IF(VLOOKUP($A1720,Spiele!$A$2:$C$16,3,FALSE)=$B1720,COUNTIFS($L$2:$L1720,"Tor",$B$2:$B1720,$B1720,$A$2:$A1720,$A1720)+COUNTIFS($L$2:$L1720,"ET",$B$2:$B1720,$B1720,$A$2:$A1720,$A1720)&amp;":"&amp;COUNTIFS($L$2:$L1720,"Tor",$B$2:$B1720,"&lt;&gt;"&amp;$B1720,$A$2:$A1720,$A1720)+COUNTIFS($L$2:$L1720,"ET",$B$2:$B1720,"&lt;&gt;"&amp;$B1720,$A$2:$A1720,$A1720),COUNTIFS($L$2:$L1720,"Tor",$B$2:$B1720,"&lt;&gt;"&amp;$B1720,$A$2:$A1720,$A1720)+COUNTIFS($L$2:$L1720,"ET",$B$2:$B1720,"&lt;&gt;"&amp;$B1720,$A$2:$A1720,$A1720)&amp;":"&amp;COUNTIFS($L$2:$L1720,"Tor",$B$2:$B1720,$B1720,$A$2:$A1720,$A1720)+COUNTIFS($L$2:$L1720,"ET",$B$2:$B1720,$B1720,$A$2:$A1720,$A1720)),""),"")</f>
        <v/>
      </c>
      <c r="J1720" s="18" t="str">
        <f>_xlfn.IFNA(IF(VLOOKUP($A1720,Spiele!$A$2:$D$16,3,FALSE)=$B1720,(COUNTIFS($L$1:$L1719,"Tor",$B$1:$B1719,$B1720,$A$1:$A1719,$A1720)+COUNTIFS($L$1:$L1719,"ET",$B$1:$B1719,$B1720,$A$1:$A1719,$A1720))-(COUNTIFS($L$1:$L1719,"Tor",$B$1:$B1719,"&lt;&gt;"&amp;$B1720,$A$1:$A1719,$A1720)+COUNTIFS($L$1:$L1719,"ET",$B$1:$B1719,"&lt;&gt;"&amp;$B1720,$A$1:$A1719,$A1720)),(COUNTIFS($L$1:$L1719,"Tor",$B$1:$B1719,$B1720,$A$1:$A1719,$A1720)+COUNTIFS($L$1:$L1719,"ET",$B$1:$B1719,$B1720,$A$1:$A1719,$A1720))-(COUNTIFS($L$1:$L1719,"Tor",$B$1:$B1719,"&lt;&gt;"&amp;$B1720,$A$1:$A1719,$A1720)+COUNTIFS($L$1:$L1719,"ET",$B$1:$B1719,"&lt;&gt;"&amp;$B1720,$A$1:$A1719,$A1720))),"")</f>
        <v/>
      </c>
      <c r="O1720" s="17"/>
      <c r="AC1720" s="14"/>
      <c r="AD1720" s="14"/>
      <c r="AE1720" s="18"/>
      <c r="AH1720" s="19">
        <f t="shared" si="106"/>
        <v>0</v>
      </c>
      <c r="AI1720" s="19">
        <f t="shared" si="107"/>
        <v>180</v>
      </c>
      <c r="AM1720" s="19">
        <f>IF(Abschlüsse[[#This Row],[Ergeb]]="ET","",SQRT(($AF1720-$AK1720)^2+($AG1720-$AL1720)^2))</f>
        <v>0</v>
      </c>
      <c r="AO1720" s="13"/>
      <c r="AP1720" s="13"/>
      <c r="AQ1720" s="19" t="str">
        <f t="shared" si="108"/>
        <v/>
      </c>
      <c r="AU1720" s="19" t="str">
        <f t="shared" si="109"/>
        <v/>
      </c>
    </row>
    <row r="1721" spans="3:47" ht="25.05" customHeight="1">
      <c r="C1721" s="17" t="str">
        <f>IF($A1721="","",IF(VLOOKUP($A1721,Spiele!$A$2:$D$16,3,FALSE)=$B1721,"H","G"))</f>
        <v/>
      </c>
      <c r="D1721" s="17" t="str">
        <f>IF($B1721="","",IF(VLOOKUP($A1721,Spiele!$A$2:$F$16,3,FALSE)=$B1721,VLOOKUP($A1721,Spiele!$A$2:$F$16,4,FALSE),VLOOKUP($A1721,Spiele!$A$2:$F$16,3,FALSE)))</f>
        <v/>
      </c>
      <c r="E1721" s="18">
        <f>IF(Abschlüsse[[#This Row],[Ergeb]]="ET",0,COUNTIFS($A$2:$A1721,$A1721,$B$2:$B1721,$B1721,$L$2:$L1721,"&lt;&gt;ET"))</f>
        <v>0</v>
      </c>
      <c r="F1721" s="11"/>
      <c r="G1721" s="12"/>
      <c r="H1721" s="18">
        <f>COUNTIFS('Rote Karten'!$A$2:$A$4,$A1721,'Rote Karten'!$D$2:$D$4,"&lt;&gt;"&amp;$B1721,'Rote Karten'!$B$2:$B$4,"&lt;"&amp;$F1721,'Rote Karten'!$C$2:$C$4,"&lt;="&amp;$G1721)-COUNTIFS('Rote Karten'!$A$2:$A$4,$A1721,'Rote Karten'!$D$2:$D$4,$B1721,'Rote Karten'!$B$2:$B$4,"&lt;"&amp;$F1721,'Rote Karten'!$C$2:$C$4,"&lt;="&amp;$G1721)</f>
        <v>0</v>
      </c>
      <c r="I1721" s="17" t="str">
        <f>IF(OR($L1721="Tor",$L1721="ET"),_xlfn.IFNA(IF(VLOOKUP($A1721,Spiele!$A$2:$C$16,3,FALSE)=$B1721,COUNTIFS($L$2:$L1721,"Tor",$B$2:$B1721,$B1721,$A$2:$A1721,$A1721)+COUNTIFS($L$2:$L1721,"ET",$B$2:$B1721,$B1721,$A$2:$A1721,$A1721)&amp;":"&amp;COUNTIFS($L$2:$L1721,"Tor",$B$2:$B1721,"&lt;&gt;"&amp;$B1721,$A$2:$A1721,$A1721)+COUNTIFS($L$2:$L1721,"ET",$B$2:$B1721,"&lt;&gt;"&amp;$B1721,$A$2:$A1721,$A1721),COUNTIFS($L$2:$L1721,"Tor",$B$2:$B1721,"&lt;&gt;"&amp;$B1721,$A$2:$A1721,$A1721)+COUNTIFS($L$2:$L1721,"ET",$B$2:$B1721,"&lt;&gt;"&amp;$B1721,$A$2:$A1721,$A1721)&amp;":"&amp;COUNTIFS($L$2:$L1721,"Tor",$B$2:$B1721,$B1721,$A$2:$A1721,$A1721)+COUNTIFS($L$2:$L1721,"ET",$B$2:$B1721,$B1721,$A$2:$A1721,$A1721)),""),"")</f>
        <v/>
      </c>
      <c r="J1721" s="18" t="str">
        <f>_xlfn.IFNA(IF(VLOOKUP($A1721,Spiele!$A$2:$D$16,3,FALSE)=$B1721,(COUNTIFS($L$1:$L1720,"Tor",$B$1:$B1720,$B1721,$A$1:$A1720,$A1721)+COUNTIFS($L$1:$L1720,"ET",$B$1:$B1720,$B1721,$A$1:$A1720,$A1721))-(COUNTIFS($L$1:$L1720,"Tor",$B$1:$B1720,"&lt;&gt;"&amp;$B1721,$A$1:$A1720,$A1721)+COUNTIFS($L$1:$L1720,"ET",$B$1:$B1720,"&lt;&gt;"&amp;$B1721,$A$1:$A1720,$A1721)),(COUNTIFS($L$1:$L1720,"Tor",$B$1:$B1720,$B1721,$A$1:$A1720,$A1721)+COUNTIFS($L$1:$L1720,"ET",$B$1:$B1720,$B1721,$A$1:$A1720,$A1721))-(COUNTIFS($L$1:$L1720,"Tor",$B$1:$B1720,"&lt;&gt;"&amp;$B1721,$A$1:$A1720,$A1721)+COUNTIFS($L$1:$L1720,"ET",$B$1:$B1720,"&lt;&gt;"&amp;$B1721,$A$1:$A1720,$A1721))),"")</f>
        <v/>
      </c>
      <c r="O1721" s="17"/>
      <c r="AC1721" s="14"/>
      <c r="AD1721" s="14"/>
      <c r="AE1721" s="18"/>
      <c r="AH1721" s="19">
        <f t="shared" si="106"/>
        <v>0</v>
      </c>
      <c r="AI1721" s="19">
        <f t="shared" si="107"/>
        <v>180</v>
      </c>
      <c r="AM1721" s="19">
        <f>IF(Abschlüsse[[#This Row],[Ergeb]]="ET","",SQRT(($AF1721-$AK1721)^2+($AG1721-$AL1721)^2))</f>
        <v>0</v>
      </c>
      <c r="AO1721" s="13"/>
      <c r="AP1721" s="13"/>
      <c r="AQ1721" s="19" t="str">
        <f t="shared" si="108"/>
        <v/>
      </c>
      <c r="AU1721" s="19" t="str">
        <f t="shared" si="109"/>
        <v/>
      </c>
    </row>
    <row r="1722" spans="3:47" ht="25.05" customHeight="1">
      <c r="C1722" s="17" t="str">
        <f>IF($A1722="","",IF(VLOOKUP($A1722,Spiele!$A$2:$D$16,3,FALSE)=$B1722,"H","G"))</f>
        <v/>
      </c>
      <c r="D1722" s="17" t="str">
        <f>IF($B1722="","",IF(VLOOKUP($A1722,Spiele!$A$2:$F$16,3,FALSE)=$B1722,VLOOKUP($A1722,Spiele!$A$2:$F$16,4,FALSE),VLOOKUP($A1722,Spiele!$A$2:$F$16,3,FALSE)))</f>
        <v/>
      </c>
      <c r="E1722" s="18">
        <f>IF(Abschlüsse[[#This Row],[Ergeb]]="ET",0,COUNTIFS($A$2:$A1722,$A1722,$B$2:$B1722,$B1722,$L$2:$L1722,"&lt;&gt;ET"))</f>
        <v>0</v>
      </c>
      <c r="F1722" s="11"/>
      <c r="G1722" s="12"/>
      <c r="H1722" s="18">
        <f>COUNTIFS('Rote Karten'!$A$2:$A$4,$A1722,'Rote Karten'!$D$2:$D$4,"&lt;&gt;"&amp;$B1722,'Rote Karten'!$B$2:$B$4,"&lt;"&amp;$F1722,'Rote Karten'!$C$2:$C$4,"&lt;="&amp;$G1722)-COUNTIFS('Rote Karten'!$A$2:$A$4,$A1722,'Rote Karten'!$D$2:$D$4,$B1722,'Rote Karten'!$B$2:$B$4,"&lt;"&amp;$F1722,'Rote Karten'!$C$2:$C$4,"&lt;="&amp;$G1722)</f>
        <v>0</v>
      </c>
      <c r="I1722" s="17" t="str">
        <f>IF(OR($L1722="Tor",$L1722="ET"),_xlfn.IFNA(IF(VLOOKUP($A1722,Spiele!$A$2:$C$16,3,FALSE)=$B1722,COUNTIFS($L$2:$L1722,"Tor",$B$2:$B1722,$B1722,$A$2:$A1722,$A1722)+COUNTIFS($L$2:$L1722,"ET",$B$2:$B1722,$B1722,$A$2:$A1722,$A1722)&amp;":"&amp;COUNTIFS($L$2:$L1722,"Tor",$B$2:$B1722,"&lt;&gt;"&amp;$B1722,$A$2:$A1722,$A1722)+COUNTIFS($L$2:$L1722,"ET",$B$2:$B1722,"&lt;&gt;"&amp;$B1722,$A$2:$A1722,$A1722),COUNTIFS($L$2:$L1722,"Tor",$B$2:$B1722,"&lt;&gt;"&amp;$B1722,$A$2:$A1722,$A1722)+COUNTIFS($L$2:$L1722,"ET",$B$2:$B1722,"&lt;&gt;"&amp;$B1722,$A$2:$A1722,$A1722)&amp;":"&amp;COUNTIFS($L$2:$L1722,"Tor",$B$2:$B1722,$B1722,$A$2:$A1722,$A1722)+COUNTIFS($L$2:$L1722,"ET",$B$2:$B1722,$B1722,$A$2:$A1722,$A1722)),""),"")</f>
        <v/>
      </c>
      <c r="J1722" s="18" t="str">
        <f>_xlfn.IFNA(IF(VLOOKUP($A1722,Spiele!$A$2:$D$16,3,FALSE)=$B1722,(COUNTIFS($L$1:$L1721,"Tor",$B$1:$B1721,$B1722,$A$1:$A1721,$A1722)+COUNTIFS($L$1:$L1721,"ET",$B$1:$B1721,$B1722,$A$1:$A1721,$A1722))-(COUNTIFS($L$1:$L1721,"Tor",$B$1:$B1721,"&lt;&gt;"&amp;$B1722,$A$1:$A1721,$A1722)+COUNTIFS($L$1:$L1721,"ET",$B$1:$B1721,"&lt;&gt;"&amp;$B1722,$A$1:$A1721,$A1722)),(COUNTIFS($L$1:$L1721,"Tor",$B$1:$B1721,$B1722,$A$1:$A1721,$A1722)+COUNTIFS($L$1:$L1721,"ET",$B$1:$B1721,$B1722,$A$1:$A1721,$A1722))-(COUNTIFS($L$1:$L1721,"Tor",$B$1:$B1721,"&lt;&gt;"&amp;$B1722,$A$1:$A1721,$A1722)+COUNTIFS($L$1:$L1721,"ET",$B$1:$B1721,"&lt;&gt;"&amp;$B1722,$A$1:$A1721,$A1722))),"")</f>
        <v/>
      </c>
      <c r="O1722" s="17"/>
      <c r="AC1722" s="14"/>
      <c r="AD1722" s="14"/>
      <c r="AE1722" s="18"/>
      <c r="AH1722" s="19">
        <f t="shared" si="106"/>
        <v>0</v>
      </c>
      <c r="AI1722" s="19">
        <f t="shared" si="107"/>
        <v>180</v>
      </c>
      <c r="AM1722" s="19">
        <f>IF(Abschlüsse[[#This Row],[Ergeb]]="ET","",SQRT(($AF1722-$AK1722)^2+($AG1722-$AL1722)^2))</f>
        <v>0</v>
      </c>
      <c r="AO1722" s="13"/>
      <c r="AP1722" s="13"/>
      <c r="AQ1722" s="19" t="str">
        <f t="shared" si="108"/>
        <v/>
      </c>
      <c r="AU1722" s="19" t="str">
        <f t="shared" si="109"/>
        <v/>
      </c>
    </row>
    <row r="1723" spans="3:47" ht="25.05" customHeight="1">
      <c r="C1723" s="17" t="str">
        <f>IF($A1723="","",IF(VLOOKUP($A1723,Spiele!$A$2:$D$16,3,FALSE)=$B1723,"H","G"))</f>
        <v/>
      </c>
      <c r="D1723" s="17" t="str">
        <f>IF($B1723="","",IF(VLOOKUP($A1723,Spiele!$A$2:$F$16,3,FALSE)=$B1723,VLOOKUP($A1723,Spiele!$A$2:$F$16,4,FALSE),VLOOKUP($A1723,Spiele!$A$2:$F$16,3,FALSE)))</f>
        <v/>
      </c>
      <c r="E1723" s="18">
        <f>IF(Abschlüsse[[#This Row],[Ergeb]]="ET",0,COUNTIFS($A$2:$A1723,$A1723,$B$2:$B1723,$B1723,$L$2:$L1723,"&lt;&gt;ET"))</f>
        <v>0</v>
      </c>
      <c r="F1723" s="11"/>
      <c r="G1723" s="12"/>
      <c r="H1723" s="18">
        <f>COUNTIFS('Rote Karten'!$A$2:$A$4,$A1723,'Rote Karten'!$D$2:$D$4,"&lt;&gt;"&amp;$B1723,'Rote Karten'!$B$2:$B$4,"&lt;"&amp;$F1723,'Rote Karten'!$C$2:$C$4,"&lt;="&amp;$G1723)-COUNTIFS('Rote Karten'!$A$2:$A$4,$A1723,'Rote Karten'!$D$2:$D$4,$B1723,'Rote Karten'!$B$2:$B$4,"&lt;"&amp;$F1723,'Rote Karten'!$C$2:$C$4,"&lt;="&amp;$G1723)</f>
        <v>0</v>
      </c>
      <c r="I1723" s="17" t="str">
        <f>IF(OR($L1723="Tor",$L1723="ET"),_xlfn.IFNA(IF(VLOOKUP($A1723,Spiele!$A$2:$C$16,3,FALSE)=$B1723,COUNTIFS($L$2:$L1723,"Tor",$B$2:$B1723,$B1723,$A$2:$A1723,$A1723)+COUNTIFS($L$2:$L1723,"ET",$B$2:$B1723,$B1723,$A$2:$A1723,$A1723)&amp;":"&amp;COUNTIFS($L$2:$L1723,"Tor",$B$2:$B1723,"&lt;&gt;"&amp;$B1723,$A$2:$A1723,$A1723)+COUNTIFS($L$2:$L1723,"ET",$B$2:$B1723,"&lt;&gt;"&amp;$B1723,$A$2:$A1723,$A1723),COUNTIFS($L$2:$L1723,"Tor",$B$2:$B1723,"&lt;&gt;"&amp;$B1723,$A$2:$A1723,$A1723)+COUNTIFS($L$2:$L1723,"ET",$B$2:$B1723,"&lt;&gt;"&amp;$B1723,$A$2:$A1723,$A1723)&amp;":"&amp;COUNTIFS($L$2:$L1723,"Tor",$B$2:$B1723,$B1723,$A$2:$A1723,$A1723)+COUNTIFS($L$2:$L1723,"ET",$B$2:$B1723,$B1723,$A$2:$A1723,$A1723)),""),"")</f>
        <v/>
      </c>
      <c r="J1723" s="18" t="str">
        <f>_xlfn.IFNA(IF(VLOOKUP($A1723,Spiele!$A$2:$D$16,3,FALSE)=$B1723,(COUNTIFS($L$1:$L1722,"Tor",$B$1:$B1722,$B1723,$A$1:$A1722,$A1723)+COUNTIFS($L$1:$L1722,"ET",$B$1:$B1722,$B1723,$A$1:$A1722,$A1723))-(COUNTIFS($L$1:$L1722,"Tor",$B$1:$B1722,"&lt;&gt;"&amp;$B1723,$A$1:$A1722,$A1723)+COUNTIFS($L$1:$L1722,"ET",$B$1:$B1722,"&lt;&gt;"&amp;$B1723,$A$1:$A1722,$A1723)),(COUNTIFS($L$1:$L1722,"Tor",$B$1:$B1722,$B1723,$A$1:$A1722,$A1723)+COUNTIFS($L$1:$L1722,"ET",$B$1:$B1722,$B1723,$A$1:$A1722,$A1723))-(COUNTIFS($L$1:$L1722,"Tor",$B$1:$B1722,"&lt;&gt;"&amp;$B1723,$A$1:$A1722,$A1723)+COUNTIFS($L$1:$L1722,"ET",$B$1:$B1722,"&lt;&gt;"&amp;$B1723,$A$1:$A1722,$A1723))),"")</f>
        <v/>
      </c>
      <c r="O1723" s="17"/>
      <c r="AC1723" s="14"/>
      <c r="AD1723" s="14"/>
      <c r="AE1723" s="18"/>
      <c r="AH1723" s="19">
        <f t="shared" si="106"/>
        <v>0</v>
      </c>
      <c r="AI1723" s="19">
        <f t="shared" si="107"/>
        <v>180</v>
      </c>
      <c r="AM1723" s="19">
        <f>IF(Abschlüsse[[#This Row],[Ergeb]]="ET","",SQRT(($AF1723-$AK1723)^2+($AG1723-$AL1723)^2))</f>
        <v>0</v>
      </c>
      <c r="AO1723" s="13"/>
      <c r="AP1723" s="13"/>
      <c r="AQ1723" s="19" t="str">
        <f t="shared" si="108"/>
        <v/>
      </c>
      <c r="AU1723" s="19" t="str">
        <f t="shared" si="109"/>
        <v/>
      </c>
    </row>
    <row r="1724" spans="3:47" ht="25.05" customHeight="1">
      <c r="C1724" s="17" t="str">
        <f>IF($A1724="","",IF(VLOOKUP($A1724,Spiele!$A$2:$D$16,3,FALSE)=$B1724,"H","G"))</f>
        <v/>
      </c>
      <c r="D1724" s="17" t="str">
        <f>IF($B1724="","",IF(VLOOKUP($A1724,Spiele!$A$2:$F$16,3,FALSE)=$B1724,VLOOKUP($A1724,Spiele!$A$2:$F$16,4,FALSE),VLOOKUP($A1724,Spiele!$A$2:$F$16,3,FALSE)))</f>
        <v/>
      </c>
      <c r="E1724" s="18">
        <f>IF(Abschlüsse[[#This Row],[Ergeb]]="ET",0,COUNTIFS($A$2:$A1724,$A1724,$B$2:$B1724,$B1724,$L$2:$L1724,"&lt;&gt;ET"))</f>
        <v>0</v>
      </c>
      <c r="F1724" s="11"/>
      <c r="G1724" s="12"/>
      <c r="H1724" s="18">
        <f>COUNTIFS('Rote Karten'!$A$2:$A$4,$A1724,'Rote Karten'!$D$2:$D$4,"&lt;&gt;"&amp;$B1724,'Rote Karten'!$B$2:$B$4,"&lt;"&amp;$F1724,'Rote Karten'!$C$2:$C$4,"&lt;="&amp;$G1724)-COUNTIFS('Rote Karten'!$A$2:$A$4,$A1724,'Rote Karten'!$D$2:$D$4,$B1724,'Rote Karten'!$B$2:$B$4,"&lt;"&amp;$F1724,'Rote Karten'!$C$2:$C$4,"&lt;="&amp;$G1724)</f>
        <v>0</v>
      </c>
      <c r="I1724" s="17" t="str">
        <f>IF(OR($L1724="Tor",$L1724="ET"),_xlfn.IFNA(IF(VLOOKUP($A1724,Spiele!$A$2:$C$16,3,FALSE)=$B1724,COUNTIFS($L$2:$L1724,"Tor",$B$2:$B1724,$B1724,$A$2:$A1724,$A1724)+COUNTIFS($L$2:$L1724,"ET",$B$2:$B1724,$B1724,$A$2:$A1724,$A1724)&amp;":"&amp;COUNTIFS($L$2:$L1724,"Tor",$B$2:$B1724,"&lt;&gt;"&amp;$B1724,$A$2:$A1724,$A1724)+COUNTIFS($L$2:$L1724,"ET",$B$2:$B1724,"&lt;&gt;"&amp;$B1724,$A$2:$A1724,$A1724),COUNTIFS($L$2:$L1724,"Tor",$B$2:$B1724,"&lt;&gt;"&amp;$B1724,$A$2:$A1724,$A1724)+COUNTIFS($L$2:$L1724,"ET",$B$2:$B1724,"&lt;&gt;"&amp;$B1724,$A$2:$A1724,$A1724)&amp;":"&amp;COUNTIFS($L$2:$L1724,"Tor",$B$2:$B1724,$B1724,$A$2:$A1724,$A1724)+COUNTIFS($L$2:$L1724,"ET",$B$2:$B1724,$B1724,$A$2:$A1724,$A1724)),""),"")</f>
        <v/>
      </c>
      <c r="J1724" s="18" t="str">
        <f>_xlfn.IFNA(IF(VLOOKUP($A1724,Spiele!$A$2:$D$16,3,FALSE)=$B1724,(COUNTIFS($L$1:$L1723,"Tor",$B$1:$B1723,$B1724,$A$1:$A1723,$A1724)+COUNTIFS($L$1:$L1723,"ET",$B$1:$B1723,$B1724,$A$1:$A1723,$A1724))-(COUNTIFS($L$1:$L1723,"Tor",$B$1:$B1723,"&lt;&gt;"&amp;$B1724,$A$1:$A1723,$A1724)+COUNTIFS($L$1:$L1723,"ET",$B$1:$B1723,"&lt;&gt;"&amp;$B1724,$A$1:$A1723,$A1724)),(COUNTIFS($L$1:$L1723,"Tor",$B$1:$B1723,$B1724,$A$1:$A1723,$A1724)+COUNTIFS($L$1:$L1723,"ET",$B$1:$B1723,$B1724,$A$1:$A1723,$A1724))-(COUNTIFS($L$1:$L1723,"Tor",$B$1:$B1723,"&lt;&gt;"&amp;$B1724,$A$1:$A1723,$A1724)+COUNTIFS($L$1:$L1723,"ET",$B$1:$B1723,"&lt;&gt;"&amp;$B1724,$A$1:$A1723,$A1724))),"")</f>
        <v/>
      </c>
      <c r="O1724" s="17"/>
      <c r="AC1724" s="14"/>
      <c r="AD1724" s="14"/>
      <c r="AE1724" s="18"/>
      <c r="AH1724" s="19">
        <f t="shared" si="106"/>
        <v>0</v>
      </c>
      <c r="AI1724" s="19">
        <f t="shared" si="107"/>
        <v>180</v>
      </c>
      <c r="AM1724" s="19">
        <f>IF(Abschlüsse[[#This Row],[Ergeb]]="ET","",SQRT(($AF1724-$AK1724)^2+($AG1724-$AL1724)^2))</f>
        <v>0</v>
      </c>
      <c r="AO1724" s="13"/>
      <c r="AP1724" s="13"/>
      <c r="AQ1724" s="19" t="str">
        <f t="shared" si="108"/>
        <v/>
      </c>
      <c r="AU1724" s="19" t="str">
        <f t="shared" si="109"/>
        <v/>
      </c>
    </row>
    <row r="1725" spans="3:47" ht="25.05" customHeight="1">
      <c r="C1725" s="17" t="str">
        <f>IF($A1725="","",IF(VLOOKUP($A1725,Spiele!$A$2:$D$16,3,FALSE)=$B1725,"H","G"))</f>
        <v/>
      </c>
      <c r="D1725" s="17" t="str">
        <f>IF($B1725="","",IF(VLOOKUP($A1725,Spiele!$A$2:$F$16,3,FALSE)=$B1725,VLOOKUP($A1725,Spiele!$A$2:$F$16,4,FALSE),VLOOKUP($A1725,Spiele!$A$2:$F$16,3,FALSE)))</f>
        <v/>
      </c>
      <c r="E1725" s="18">
        <f>IF(Abschlüsse[[#This Row],[Ergeb]]="ET",0,COUNTIFS($A$2:$A1725,$A1725,$B$2:$B1725,$B1725,$L$2:$L1725,"&lt;&gt;ET"))</f>
        <v>0</v>
      </c>
      <c r="F1725" s="11"/>
      <c r="G1725" s="12"/>
      <c r="H1725" s="18">
        <f>COUNTIFS('Rote Karten'!$A$2:$A$4,$A1725,'Rote Karten'!$D$2:$D$4,"&lt;&gt;"&amp;$B1725,'Rote Karten'!$B$2:$B$4,"&lt;"&amp;$F1725,'Rote Karten'!$C$2:$C$4,"&lt;="&amp;$G1725)-COUNTIFS('Rote Karten'!$A$2:$A$4,$A1725,'Rote Karten'!$D$2:$D$4,$B1725,'Rote Karten'!$B$2:$B$4,"&lt;"&amp;$F1725,'Rote Karten'!$C$2:$C$4,"&lt;="&amp;$G1725)</f>
        <v>0</v>
      </c>
      <c r="I1725" s="17" t="str">
        <f>IF(OR($L1725="Tor",$L1725="ET"),_xlfn.IFNA(IF(VLOOKUP($A1725,Spiele!$A$2:$C$16,3,FALSE)=$B1725,COUNTIFS($L$2:$L1725,"Tor",$B$2:$B1725,$B1725,$A$2:$A1725,$A1725)+COUNTIFS($L$2:$L1725,"ET",$B$2:$B1725,$B1725,$A$2:$A1725,$A1725)&amp;":"&amp;COUNTIFS($L$2:$L1725,"Tor",$B$2:$B1725,"&lt;&gt;"&amp;$B1725,$A$2:$A1725,$A1725)+COUNTIFS($L$2:$L1725,"ET",$B$2:$B1725,"&lt;&gt;"&amp;$B1725,$A$2:$A1725,$A1725),COUNTIFS($L$2:$L1725,"Tor",$B$2:$B1725,"&lt;&gt;"&amp;$B1725,$A$2:$A1725,$A1725)+COUNTIFS($L$2:$L1725,"ET",$B$2:$B1725,"&lt;&gt;"&amp;$B1725,$A$2:$A1725,$A1725)&amp;":"&amp;COUNTIFS($L$2:$L1725,"Tor",$B$2:$B1725,$B1725,$A$2:$A1725,$A1725)+COUNTIFS($L$2:$L1725,"ET",$B$2:$B1725,$B1725,$A$2:$A1725,$A1725)),""),"")</f>
        <v/>
      </c>
      <c r="J1725" s="18" t="str">
        <f>_xlfn.IFNA(IF(VLOOKUP($A1725,Spiele!$A$2:$D$16,3,FALSE)=$B1725,(COUNTIFS($L$1:$L1724,"Tor",$B$1:$B1724,$B1725,$A$1:$A1724,$A1725)+COUNTIFS($L$1:$L1724,"ET",$B$1:$B1724,$B1725,$A$1:$A1724,$A1725))-(COUNTIFS($L$1:$L1724,"Tor",$B$1:$B1724,"&lt;&gt;"&amp;$B1725,$A$1:$A1724,$A1725)+COUNTIFS($L$1:$L1724,"ET",$B$1:$B1724,"&lt;&gt;"&amp;$B1725,$A$1:$A1724,$A1725)),(COUNTIFS($L$1:$L1724,"Tor",$B$1:$B1724,$B1725,$A$1:$A1724,$A1725)+COUNTIFS($L$1:$L1724,"ET",$B$1:$B1724,$B1725,$A$1:$A1724,$A1725))-(COUNTIFS($L$1:$L1724,"Tor",$B$1:$B1724,"&lt;&gt;"&amp;$B1725,$A$1:$A1724,$A1725)+COUNTIFS($L$1:$L1724,"ET",$B$1:$B1724,"&lt;&gt;"&amp;$B1725,$A$1:$A1724,$A1725))),"")</f>
        <v/>
      </c>
      <c r="O1725" s="17"/>
      <c r="AC1725" s="14"/>
      <c r="AD1725" s="14"/>
      <c r="AE1725" s="18"/>
      <c r="AH1725" s="19">
        <f t="shared" si="106"/>
        <v>0</v>
      </c>
      <c r="AI1725" s="19">
        <f t="shared" si="107"/>
        <v>180</v>
      </c>
      <c r="AM1725" s="19">
        <f>IF(Abschlüsse[[#This Row],[Ergeb]]="ET","",SQRT(($AF1725-$AK1725)^2+($AG1725-$AL1725)^2))</f>
        <v>0</v>
      </c>
      <c r="AO1725" s="13"/>
      <c r="AP1725" s="13"/>
      <c r="AQ1725" s="19" t="str">
        <f t="shared" si="108"/>
        <v/>
      </c>
      <c r="AU1725" s="19" t="str">
        <f t="shared" si="109"/>
        <v/>
      </c>
    </row>
    <row r="1726" spans="3:47" ht="25.05" customHeight="1">
      <c r="C1726" s="17" t="str">
        <f>IF($A1726="","",IF(VLOOKUP($A1726,Spiele!$A$2:$D$16,3,FALSE)=$B1726,"H","G"))</f>
        <v/>
      </c>
      <c r="D1726" s="17" t="str">
        <f>IF($B1726="","",IF(VLOOKUP($A1726,Spiele!$A$2:$F$16,3,FALSE)=$B1726,VLOOKUP($A1726,Spiele!$A$2:$F$16,4,FALSE),VLOOKUP($A1726,Spiele!$A$2:$F$16,3,FALSE)))</f>
        <v/>
      </c>
      <c r="E1726" s="18">
        <f>IF(Abschlüsse[[#This Row],[Ergeb]]="ET",0,COUNTIFS($A$2:$A1726,$A1726,$B$2:$B1726,$B1726,$L$2:$L1726,"&lt;&gt;ET"))</f>
        <v>0</v>
      </c>
      <c r="F1726" s="11"/>
      <c r="G1726" s="12"/>
      <c r="H1726" s="18">
        <f>COUNTIFS('Rote Karten'!$A$2:$A$4,$A1726,'Rote Karten'!$D$2:$D$4,"&lt;&gt;"&amp;$B1726,'Rote Karten'!$B$2:$B$4,"&lt;"&amp;$F1726,'Rote Karten'!$C$2:$C$4,"&lt;="&amp;$G1726)-COUNTIFS('Rote Karten'!$A$2:$A$4,$A1726,'Rote Karten'!$D$2:$D$4,$B1726,'Rote Karten'!$B$2:$B$4,"&lt;"&amp;$F1726,'Rote Karten'!$C$2:$C$4,"&lt;="&amp;$G1726)</f>
        <v>0</v>
      </c>
      <c r="I1726" s="17" t="str">
        <f>IF(OR($L1726="Tor",$L1726="ET"),_xlfn.IFNA(IF(VLOOKUP($A1726,Spiele!$A$2:$C$16,3,FALSE)=$B1726,COUNTIFS($L$2:$L1726,"Tor",$B$2:$B1726,$B1726,$A$2:$A1726,$A1726)+COUNTIFS($L$2:$L1726,"ET",$B$2:$B1726,$B1726,$A$2:$A1726,$A1726)&amp;":"&amp;COUNTIFS($L$2:$L1726,"Tor",$B$2:$B1726,"&lt;&gt;"&amp;$B1726,$A$2:$A1726,$A1726)+COUNTIFS($L$2:$L1726,"ET",$B$2:$B1726,"&lt;&gt;"&amp;$B1726,$A$2:$A1726,$A1726),COUNTIFS($L$2:$L1726,"Tor",$B$2:$B1726,"&lt;&gt;"&amp;$B1726,$A$2:$A1726,$A1726)+COUNTIFS($L$2:$L1726,"ET",$B$2:$B1726,"&lt;&gt;"&amp;$B1726,$A$2:$A1726,$A1726)&amp;":"&amp;COUNTIFS($L$2:$L1726,"Tor",$B$2:$B1726,$B1726,$A$2:$A1726,$A1726)+COUNTIFS($L$2:$L1726,"ET",$B$2:$B1726,$B1726,$A$2:$A1726,$A1726)),""),"")</f>
        <v/>
      </c>
      <c r="J1726" s="18" t="str">
        <f>_xlfn.IFNA(IF(VLOOKUP($A1726,Spiele!$A$2:$D$16,3,FALSE)=$B1726,(COUNTIFS($L$1:$L1725,"Tor",$B$1:$B1725,$B1726,$A$1:$A1725,$A1726)+COUNTIFS($L$1:$L1725,"ET",$B$1:$B1725,$B1726,$A$1:$A1725,$A1726))-(COUNTIFS($L$1:$L1725,"Tor",$B$1:$B1725,"&lt;&gt;"&amp;$B1726,$A$1:$A1725,$A1726)+COUNTIFS($L$1:$L1725,"ET",$B$1:$B1725,"&lt;&gt;"&amp;$B1726,$A$1:$A1725,$A1726)),(COUNTIFS($L$1:$L1725,"Tor",$B$1:$B1725,$B1726,$A$1:$A1725,$A1726)+COUNTIFS($L$1:$L1725,"ET",$B$1:$B1725,$B1726,$A$1:$A1725,$A1726))-(COUNTIFS($L$1:$L1725,"Tor",$B$1:$B1725,"&lt;&gt;"&amp;$B1726,$A$1:$A1725,$A1726)+COUNTIFS($L$1:$L1725,"ET",$B$1:$B1725,"&lt;&gt;"&amp;$B1726,$A$1:$A1725,$A1726))),"")</f>
        <v/>
      </c>
      <c r="O1726" s="17"/>
      <c r="AC1726" s="14"/>
      <c r="AD1726" s="14"/>
      <c r="AE1726" s="18"/>
      <c r="AH1726" s="19">
        <f t="shared" si="106"/>
        <v>0</v>
      </c>
      <c r="AI1726" s="19">
        <f t="shared" si="107"/>
        <v>180</v>
      </c>
      <c r="AM1726" s="19">
        <f>IF(Abschlüsse[[#This Row],[Ergeb]]="ET","",SQRT(($AF1726-$AK1726)^2+($AG1726-$AL1726)^2))</f>
        <v>0</v>
      </c>
      <c r="AO1726" s="13"/>
      <c r="AP1726" s="13"/>
      <c r="AQ1726" s="19" t="str">
        <f t="shared" si="108"/>
        <v/>
      </c>
      <c r="AU1726" s="19" t="str">
        <f t="shared" si="109"/>
        <v/>
      </c>
    </row>
    <row r="1727" spans="3:47" ht="25.05" customHeight="1">
      <c r="C1727" s="17" t="str">
        <f>IF($A1727="","",IF(VLOOKUP($A1727,Spiele!$A$2:$D$16,3,FALSE)=$B1727,"H","G"))</f>
        <v/>
      </c>
      <c r="D1727" s="17" t="str">
        <f>IF($B1727="","",IF(VLOOKUP($A1727,Spiele!$A$2:$F$16,3,FALSE)=$B1727,VLOOKUP($A1727,Spiele!$A$2:$F$16,4,FALSE),VLOOKUP($A1727,Spiele!$A$2:$F$16,3,FALSE)))</f>
        <v/>
      </c>
      <c r="E1727" s="18">
        <f>IF(Abschlüsse[[#This Row],[Ergeb]]="ET",0,COUNTIFS($A$2:$A1727,$A1727,$B$2:$B1727,$B1727,$L$2:$L1727,"&lt;&gt;ET"))</f>
        <v>0</v>
      </c>
      <c r="F1727" s="11"/>
      <c r="G1727" s="12"/>
      <c r="H1727" s="18">
        <f>COUNTIFS('Rote Karten'!$A$2:$A$4,$A1727,'Rote Karten'!$D$2:$D$4,"&lt;&gt;"&amp;$B1727,'Rote Karten'!$B$2:$B$4,"&lt;"&amp;$F1727,'Rote Karten'!$C$2:$C$4,"&lt;="&amp;$G1727)-COUNTIFS('Rote Karten'!$A$2:$A$4,$A1727,'Rote Karten'!$D$2:$D$4,$B1727,'Rote Karten'!$B$2:$B$4,"&lt;"&amp;$F1727,'Rote Karten'!$C$2:$C$4,"&lt;="&amp;$G1727)</f>
        <v>0</v>
      </c>
      <c r="I1727" s="17" t="str">
        <f>IF(OR($L1727="Tor",$L1727="ET"),_xlfn.IFNA(IF(VLOOKUP($A1727,Spiele!$A$2:$C$16,3,FALSE)=$B1727,COUNTIFS($L$2:$L1727,"Tor",$B$2:$B1727,$B1727,$A$2:$A1727,$A1727)+COUNTIFS($L$2:$L1727,"ET",$B$2:$B1727,$B1727,$A$2:$A1727,$A1727)&amp;":"&amp;COUNTIFS($L$2:$L1727,"Tor",$B$2:$B1727,"&lt;&gt;"&amp;$B1727,$A$2:$A1727,$A1727)+COUNTIFS($L$2:$L1727,"ET",$B$2:$B1727,"&lt;&gt;"&amp;$B1727,$A$2:$A1727,$A1727),COUNTIFS($L$2:$L1727,"Tor",$B$2:$B1727,"&lt;&gt;"&amp;$B1727,$A$2:$A1727,$A1727)+COUNTIFS($L$2:$L1727,"ET",$B$2:$B1727,"&lt;&gt;"&amp;$B1727,$A$2:$A1727,$A1727)&amp;":"&amp;COUNTIFS($L$2:$L1727,"Tor",$B$2:$B1727,$B1727,$A$2:$A1727,$A1727)+COUNTIFS($L$2:$L1727,"ET",$B$2:$B1727,$B1727,$A$2:$A1727,$A1727)),""),"")</f>
        <v/>
      </c>
      <c r="J1727" s="18" t="str">
        <f>_xlfn.IFNA(IF(VLOOKUP($A1727,Spiele!$A$2:$D$16,3,FALSE)=$B1727,(COUNTIFS($L$1:$L1726,"Tor",$B$1:$B1726,$B1727,$A$1:$A1726,$A1727)+COUNTIFS($L$1:$L1726,"ET",$B$1:$B1726,$B1727,$A$1:$A1726,$A1727))-(COUNTIFS($L$1:$L1726,"Tor",$B$1:$B1726,"&lt;&gt;"&amp;$B1727,$A$1:$A1726,$A1727)+COUNTIFS($L$1:$L1726,"ET",$B$1:$B1726,"&lt;&gt;"&amp;$B1727,$A$1:$A1726,$A1727)),(COUNTIFS($L$1:$L1726,"Tor",$B$1:$B1726,$B1727,$A$1:$A1726,$A1727)+COUNTIFS($L$1:$L1726,"ET",$B$1:$B1726,$B1727,$A$1:$A1726,$A1727))-(COUNTIFS($L$1:$L1726,"Tor",$B$1:$B1726,"&lt;&gt;"&amp;$B1727,$A$1:$A1726,$A1727)+COUNTIFS($L$1:$L1726,"ET",$B$1:$B1726,"&lt;&gt;"&amp;$B1727,$A$1:$A1726,$A1727))),"")</f>
        <v/>
      </c>
      <c r="O1727" s="17"/>
      <c r="AC1727" s="14"/>
      <c r="AD1727" s="14"/>
      <c r="AE1727" s="18"/>
      <c r="AH1727" s="19">
        <f t="shared" si="106"/>
        <v>0</v>
      </c>
      <c r="AI1727" s="19">
        <f t="shared" si="107"/>
        <v>180</v>
      </c>
      <c r="AM1727" s="19">
        <f>IF(Abschlüsse[[#This Row],[Ergeb]]="ET","",SQRT(($AF1727-$AK1727)^2+($AG1727-$AL1727)^2))</f>
        <v>0</v>
      </c>
      <c r="AO1727" s="13"/>
      <c r="AP1727" s="13"/>
      <c r="AQ1727" s="19" t="str">
        <f t="shared" si="108"/>
        <v/>
      </c>
      <c r="AU1727" s="19" t="str">
        <f t="shared" si="109"/>
        <v/>
      </c>
    </row>
    <row r="1728" spans="3:47" ht="25.05" customHeight="1">
      <c r="C1728" s="17" t="str">
        <f>IF($A1728="","",IF(VLOOKUP($A1728,Spiele!$A$2:$D$16,3,FALSE)=$B1728,"H","G"))</f>
        <v/>
      </c>
      <c r="D1728" s="17" t="str">
        <f>IF($B1728="","",IF(VLOOKUP($A1728,Spiele!$A$2:$F$16,3,FALSE)=$B1728,VLOOKUP($A1728,Spiele!$A$2:$F$16,4,FALSE),VLOOKUP($A1728,Spiele!$A$2:$F$16,3,FALSE)))</f>
        <v/>
      </c>
      <c r="E1728" s="18">
        <f>IF(Abschlüsse[[#This Row],[Ergeb]]="ET",0,COUNTIFS($A$2:$A1728,$A1728,$B$2:$B1728,$B1728,$L$2:$L1728,"&lt;&gt;ET"))</f>
        <v>0</v>
      </c>
      <c r="F1728" s="11"/>
      <c r="G1728" s="12"/>
      <c r="H1728" s="18">
        <f>COUNTIFS('Rote Karten'!$A$2:$A$4,$A1728,'Rote Karten'!$D$2:$D$4,"&lt;&gt;"&amp;$B1728,'Rote Karten'!$B$2:$B$4,"&lt;"&amp;$F1728,'Rote Karten'!$C$2:$C$4,"&lt;="&amp;$G1728)-COUNTIFS('Rote Karten'!$A$2:$A$4,$A1728,'Rote Karten'!$D$2:$D$4,$B1728,'Rote Karten'!$B$2:$B$4,"&lt;"&amp;$F1728,'Rote Karten'!$C$2:$C$4,"&lt;="&amp;$G1728)</f>
        <v>0</v>
      </c>
      <c r="I1728" s="17" t="str">
        <f>IF(OR($L1728="Tor",$L1728="ET"),_xlfn.IFNA(IF(VLOOKUP($A1728,Spiele!$A$2:$C$16,3,FALSE)=$B1728,COUNTIFS($L$2:$L1728,"Tor",$B$2:$B1728,$B1728,$A$2:$A1728,$A1728)+COUNTIFS($L$2:$L1728,"ET",$B$2:$B1728,$B1728,$A$2:$A1728,$A1728)&amp;":"&amp;COUNTIFS($L$2:$L1728,"Tor",$B$2:$B1728,"&lt;&gt;"&amp;$B1728,$A$2:$A1728,$A1728)+COUNTIFS($L$2:$L1728,"ET",$B$2:$B1728,"&lt;&gt;"&amp;$B1728,$A$2:$A1728,$A1728),COUNTIFS($L$2:$L1728,"Tor",$B$2:$B1728,"&lt;&gt;"&amp;$B1728,$A$2:$A1728,$A1728)+COUNTIFS($L$2:$L1728,"ET",$B$2:$B1728,"&lt;&gt;"&amp;$B1728,$A$2:$A1728,$A1728)&amp;":"&amp;COUNTIFS($L$2:$L1728,"Tor",$B$2:$B1728,$B1728,$A$2:$A1728,$A1728)+COUNTIFS($L$2:$L1728,"ET",$B$2:$B1728,$B1728,$A$2:$A1728,$A1728)),""),"")</f>
        <v/>
      </c>
      <c r="J1728" s="18" t="str">
        <f>_xlfn.IFNA(IF(VLOOKUP($A1728,Spiele!$A$2:$D$16,3,FALSE)=$B1728,(COUNTIFS($L$1:$L1727,"Tor",$B$1:$B1727,$B1728,$A$1:$A1727,$A1728)+COUNTIFS($L$1:$L1727,"ET",$B$1:$B1727,$B1728,$A$1:$A1727,$A1728))-(COUNTIFS($L$1:$L1727,"Tor",$B$1:$B1727,"&lt;&gt;"&amp;$B1728,$A$1:$A1727,$A1728)+COUNTIFS($L$1:$L1727,"ET",$B$1:$B1727,"&lt;&gt;"&amp;$B1728,$A$1:$A1727,$A1728)),(COUNTIFS($L$1:$L1727,"Tor",$B$1:$B1727,$B1728,$A$1:$A1727,$A1728)+COUNTIFS($L$1:$L1727,"ET",$B$1:$B1727,$B1728,$A$1:$A1727,$A1728))-(COUNTIFS($L$1:$L1727,"Tor",$B$1:$B1727,"&lt;&gt;"&amp;$B1728,$A$1:$A1727,$A1728)+COUNTIFS($L$1:$L1727,"ET",$B$1:$B1727,"&lt;&gt;"&amp;$B1728,$A$1:$A1727,$A1728))),"")</f>
        <v/>
      </c>
      <c r="O1728" s="17"/>
      <c r="AC1728" s="14"/>
      <c r="AD1728" s="14"/>
      <c r="AE1728" s="18"/>
      <c r="AH1728" s="19">
        <f t="shared" si="106"/>
        <v>0</v>
      </c>
      <c r="AI1728" s="19">
        <f t="shared" si="107"/>
        <v>180</v>
      </c>
      <c r="AM1728" s="19">
        <f>IF(Abschlüsse[[#This Row],[Ergeb]]="ET","",SQRT(($AF1728-$AK1728)^2+($AG1728-$AL1728)^2))</f>
        <v>0</v>
      </c>
      <c r="AO1728" s="13"/>
      <c r="AP1728" s="13"/>
      <c r="AQ1728" s="19" t="str">
        <f t="shared" si="108"/>
        <v/>
      </c>
      <c r="AU1728" s="19" t="str">
        <f t="shared" si="109"/>
        <v/>
      </c>
    </row>
    <row r="1729" spans="3:47" ht="25.05" customHeight="1">
      <c r="C1729" s="17" t="str">
        <f>IF($A1729="","",IF(VLOOKUP($A1729,Spiele!$A$2:$D$16,3,FALSE)=$B1729,"H","G"))</f>
        <v/>
      </c>
      <c r="D1729" s="17" t="str">
        <f>IF($B1729="","",IF(VLOOKUP($A1729,Spiele!$A$2:$F$16,3,FALSE)=$B1729,VLOOKUP($A1729,Spiele!$A$2:$F$16,4,FALSE),VLOOKUP($A1729,Spiele!$A$2:$F$16,3,FALSE)))</f>
        <v/>
      </c>
      <c r="E1729" s="18">
        <f>IF(Abschlüsse[[#This Row],[Ergeb]]="ET",0,COUNTIFS($A$2:$A1729,$A1729,$B$2:$B1729,$B1729,$L$2:$L1729,"&lt;&gt;ET"))</f>
        <v>0</v>
      </c>
      <c r="F1729" s="11"/>
      <c r="G1729" s="12"/>
      <c r="H1729" s="18">
        <f>COUNTIFS('Rote Karten'!$A$2:$A$4,$A1729,'Rote Karten'!$D$2:$D$4,"&lt;&gt;"&amp;$B1729,'Rote Karten'!$B$2:$B$4,"&lt;"&amp;$F1729,'Rote Karten'!$C$2:$C$4,"&lt;="&amp;$G1729)-COUNTIFS('Rote Karten'!$A$2:$A$4,$A1729,'Rote Karten'!$D$2:$D$4,$B1729,'Rote Karten'!$B$2:$B$4,"&lt;"&amp;$F1729,'Rote Karten'!$C$2:$C$4,"&lt;="&amp;$G1729)</f>
        <v>0</v>
      </c>
      <c r="I1729" s="17" t="str">
        <f>IF(OR($L1729="Tor",$L1729="ET"),_xlfn.IFNA(IF(VLOOKUP($A1729,Spiele!$A$2:$C$16,3,FALSE)=$B1729,COUNTIFS($L$2:$L1729,"Tor",$B$2:$B1729,$B1729,$A$2:$A1729,$A1729)+COUNTIFS($L$2:$L1729,"ET",$B$2:$B1729,$B1729,$A$2:$A1729,$A1729)&amp;":"&amp;COUNTIFS($L$2:$L1729,"Tor",$B$2:$B1729,"&lt;&gt;"&amp;$B1729,$A$2:$A1729,$A1729)+COUNTIFS($L$2:$L1729,"ET",$B$2:$B1729,"&lt;&gt;"&amp;$B1729,$A$2:$A1729,$A1729),COUNTIFS($L$2:$L1729,"Tor",$B$2:$B1729,"&lt;&gt;"&amp;$B1729,$A$2:$A1729,$A1729)+COUNTIFS($L$2:$L1729,"ET",$B$2:$B1729,"&lt;&gt;"&amp;$B1729,$A$2:$A1729,$A1729)&amp;":"&amp;COUNTIFS($L$2:$L1729,"Tor",$B$2:$B1729,$B1729,$A$2:$A1729,$A1729)+COUNTIFS($L$2:$L1729,"ET",$B$2:$B1729,$B1729,$A$2:$A1729,$A1729)),""),"")</f>
        <v/>
      </c>
      <c r="J1729" s="18" t="str">
        <f>_xlfn.IFNA(IF(VLOOKUP($A1729,Spiele!$A$2:$D$16,3,FALSE)=$B1729,(COUNTIFS($L$1:$L1728,"Tor",$B$1:$B1728,$B1729,$A$1:$A1728,$A1729)+COUNTIFS($L$1:$L1728,"ET",$B$1:$B1728,$B1729,$A$1:$A1728,$A1729))-(COUNTIFS($L$1:$L1728,"Tor",$B$1:$B1728,"&lt;&gt;"&amp;$B1729,$A$1:$A1728,$A1729)+COUNTIFS($L$1:$L1728,"ET",$B$1:$B1728,"&lt;&gt;"&amp;$B1729,$A$1:$A1728,$A1729)),(COUNTIFS($L$1:$L1728,"Tor",$B$1:$B1728,$B1729,$A$1:$A1728,$A1729)+COUNTIFS($L$1:$L1728,"ET",$B$1:$B1728,$B1729,$A$1:$A1728,$A1729))-(COUNTIFS($L$1:$L1728,"Tor",$B$1:$B1728,"&lt;&gt;"&amp;$B1729,$A$1:$A1728,$A1729)+COUNTIFS($L$1:$L1728,"ET",$B$1:$B1728,"&lt;&gt;"&amp;$B1729,$A$1:$A1728,$A1729))),"")</f>
        <v/>
      </c>
      <c r="O1729" s="17"/>
      <c r="AC1729" s="14"/>
      <c r="AD1729" s="14"/>
      <c r="AE1729" s="18"/>
      <c r="AH1729" s="19">
        <f t="shared" si="106"/>
        <v>0</v>
      </c>
      <c r="AI1729" s="19">
        <f t="shared" si="107"/>
        <v>180</v>
      </c>
      <c r="AM1729" s="19">
        <f>IF(Abschlüsse[[#This Row],[Ergeb]]="ET","",SQRT(($AF1729-$AK1729)^2+($AG1729-$AL1729)^2))</f>
        <v>0</v>
      </c>
      <c r="AO1729" s="13"/>
      <c r="AP1729" s="13"/>
      <c r="AQ1729" s="19" t="str">
        <f t="shared" si="108"/>
        <v/>
      </c>
      <c r="AU1729" s="19" t="str">
        <f t="shared" si="109"/>
        <v/>
      </c>
    </row>
    <row r="1730" spans="3:47" ht="25.05" customHeight="1">
      <c r="C1730" s="17" t="str">
        <f>IF($A1730="","",IF(VLOOKUP($A1730,Spiele!$A$2:$D$16,3,FALSE)=$B1730,"H","G"))</f>
        <v/>
      </c>
      <c r="D1730" s="17" t="str">
        <f>IF($B1730="","",IF(VLOOKUP($A1730,Spiele!$A$2:$F$16,3,FALSE)=$B1730,VLOOKUP($A1730,Spiele!$A$2:$F$16,4,FALSE),VLOOKUP($A1730,Spiele!$A$2:$F$16,3,FALSE)))</f>
        <v/>
      </c>
      <c r="E1730" s="18">
        <f>IF(Abschlüsse[[#This Row],[Ergeb]]="ET",0,COUNTIFS($A$2:$A1730,$A1730,$B$2:$B1730,$B1730,$L$2:$L1730,"&lt;&gt;ET"))</f>
        <v>0</v>
      </c>
      <c r="F1730" s="11"/>
      <c r="G1730" s="12"/>
      <c r="H1730" s="18">
        <f>COUNTIFS('Rote Karten'!$A$2:$A$4,$A1730,'Rote Karten'!$D$2:$D$4,"&lt;&gt;"&amp;$B1730,'Rote Karten'!$B$2:$B$4,"&lt;"&amp;$F1730,'Rote Karten'!$C$2:$C$4,"&lt;="&amp;$G1730)-COUNTIFS('Rote Karten'!$A$2:$A$4,$A1730,'Rote Karten'!$D$2:$D$4,$B1730,'Rote Karten'!$B$2:$B$4,"&lt;"&amp;$F1730,'Rote Karten'!$C$2:$C$4,"&lt;="&amp;$G1730)</f>
        <v>0</v>
      </c>
      <c r="I1730" s="17" t="str">
        <f>IF(OR($L1730="Tor",$L1730="ET"),_xlfn.IFNA(IF(VLOOKUP($A1730,Spiele!$A$2:$C$16,3,FALSE)=$B1730,COUNTIFS($L$2:$L1730,"Tor",$B$2:$B1730,$B1730,$A$2:$A1730,$A1730)+COUNTIFS($L$2:$L1730,"ET",$B$2:$B1730,$B1730,$A$2:$A1730,$A1730)&amp;":"&amp;COUNTIFS($L$2:$L1730,"Tor",$B$2:$B1730,"&lt;&gt;"&amp;$B1730,$A$2:$A1730,$A1730)+COUNTIFS($L$2:$L1730,"ET",$B$2:$B1730,"&lt;&gt;"&amp;$B1730,$A$2:$A1730,$A1730),COUNTIFS($L$2:$L1730,"Tor",$B$2:$B1730,"&lt;&gt;"&amp;$B1730,$A$2:$A1730,$A1730)+COUNTIFS($L$2:$L1730,"ET",$B$2:$B1730,"&lt;&gt;"&amp;$B1730,$A$2:$A1730,$A1730)&amp;":"&amp;COUNTIFS($L$2:$L1730,"Tor",$B$2:$B1730,$B1730,$A$2:$A1730,$A1730)+COUNTIFS($L$2:$L1730,"ET",$B$2:$B1730,$B1730,$A$2:$A1730,$A1730)),""),"")</f>
        <v/>
      </c>
      <c r="J1730" s="18" t="str">
        <f>_xlfn.IFNA(IF(VLOOKUP($A1730,Spiele!$A$2:$D$16,3,FALSE)=$B1730,(COUNTIFS($L$1:$L1729,"Tor",$B$1:$B1729,$B1730,$A$1:$A1729,$A1730)+COUNTIFS($L$1:$L1729,"ET",$B$1:$B1729,$B1730,$A$1:$A1729,$A1730))-(COUNTIFS($L$1:$L1729,"Tor",$B$1:$B1729,"&lt;&gt;"&amp;$B1730,$A$1:$A1729,$A1730)+COUNTIFS($L$1:$L1729,"ET",$B$1:$B1729,"&lt;&gt;"&amp;$B1730,$A$1:$A1729,$A1730)),(COUNTIFS($L$1:$L1729,"Tor",$B$1:$B1729,$B1730,$A$1:$A1729,$A1730)+COUNTIFS($L$1:$L1729,"ET",$B$1:$B1729,$B1730,$A$1:$A1729,$A1730))-(COUNTIFS($L$1:$L1729,"Tor",$B$1:$B1729,"&lt;&gt;"&amp;$B1730,$A$1:$A1729,$A1730)+COUNTIFS($L$1:$L1729,"ET",$B$1:$B1729,"&lt;&gt;"&amp;$B1730,$A$1:$A1729,$A1730))),"")</f>
        <v/>
      </c>
      <c r="O1730" s="17"/>
      <c r="AC1730" s="14"/>
      <c r="AD1730" s="14"/>
      <c r="AE1730" s="18"/>
      <c r="AH1730" s="19">
        <f t="shared" si="106"/>
        <v>0</v>
      </c>
      <c r="AI1730" s="19">
        <f t="shared" si="107"/>
        <v>180</v>
      </c>
      <c r="AM1730" s="19">
        <f>IF(Abschlüsse[[#This Row],[Ergeb]]="ET","",SQRT(($AF1730-$AK1730)^2+($AG1730-$AL1730)^2))</f>
        <v>0</v>
      </c>
      <c r="AO1730" s="13"/>
      <c r="AP1730" s="13"/>
      <c r="AQ1730" s="19" t="str">
        <f t="shared" si="108"/>
        <v/>
      </c>
      <c r="AU1730" s="19" t="str">
        <f t="shared" si="109"/>
        <v/>
      </c>
    </row>
    <row r="1731" spans="3:47" ht="25.05" customHeight="1">
      <c r="C1731" s="17" t="str">
        <f>IF($A1731="","",IF(VLOOKUP($A1731,Spiele!$A$2:$D$16,3,FALSE)=$B1731,"H","G"))</f>
        <v/>
      </c>
      <c r="D1731" s="17" t="str">
        <f>IF($B1731="","",IF(VLOOKUP($A1731,Spiele!$A$2:$F$16,3,FALSE)=$B1731,VLOOKUP($A1731,Spiele!$A$2:$F$16,4,FALSE),VLOOKUP($A1731,Spiele!$A$2:$F$16,3,FALSE)))</f>
        <v/>
      </c>
      <c r="E1731" s="18">
        <f>IF(Abschlüsse[[#This Row],[Ergeb]]="ET",0,COUNTIFS($A$2:$A1731,$A1731,$B$2:$B1731,$B1731,$L$2:$L1731,"&lt;&gt;ET"))</f>
        <v>0</v>
      </c>
      <c r="F1731" s="11"/>
      <c r="G1731" s="12"/>
      <c r="H1731" s="18">
        <f>COUNTIFS('Rote Karten'!$A$2:$A$4,$A1731,'Rote Karten'!$D$2:$D$4,"&lt;&gt;"&amp;$B1731,'Rote Karten'!$B$2:$B$4,"&lt;"&amp;$F1731,'Rote Karten'!$C$2:$C$4,"&lt;="&amp;$G1731)-COUNTIFS('Rote Karten'!$A$2:$A$4,$A1731,'Rote Karten'!$D$2:$D$4,$B1731,'Rote Karten'!$B$2:$B$4,"&lt;"&amp;$F1731,'Rote Karten'!$C$2:$C$4,"&lt;="&amp;$G1731)</f>
        <v>0</v>
      </c>
      <c r="I1731" s="17" t="str">
        <f>IF(OR($L1731="Tor",$L1731="ET"),_xlfn.IFNA(IF(VLOOKUP($A1731,Spiele!$A$2:$C$16,3,FALSE)=$B1731,COUNTIFS($L$2:$L1731,"Tor",$B$2:$B1731,$B1731,$A$2:$A1731,$A1731)+COUNTIFS($L$2:$L1731,"ET",$B$2:$B1731,$B1731,$A$2:$A1731,$A1731)&amp;":"&amp;COUNTIFS($L$2:$L1731,"Tor",$B$2:$B1731,"&lt;&gt;"&amp;$B1731,$A$2:$A1731,$A1731)+COUNTIFS($L$2:$L1731,"ET",$B$2:$B1731,"&lt;&gt;"&amp;$B1731,$A$2:$A1731,$A1731),COUNTIFS($L$2:$L1731,"Tor",$B$2:$B1731,"&lt;&gt;"&amp;$B1731,$A$2:$A1731,$A1731)+COUNTIFS($L$2:$L1731,"ET",$B$2:$B1731,"&lt;&gt;"&amp;$B1731,$A$2:$A1731,$A1731)&amp;":"&amp;COUNTIFS($L$2:$L1731,"Tor",$B$2:$B1731,$B1731,$A$2:$A1731,$A1731)+COUNTIFS($L$2:$L1731,"ET",$B$2:$B1731,$B1731,$A$2:$A1731,$A1731)),""),"")</f>
        <v/>
      </c>
      <c r="J1731" s="18" t="str">
        <f>_xlfn.IFNA(IF(VLOOKUP($A1731,Spiele!$A$2:$D$16,3,FALSE)=$B1731,(COUNTIFS($L$1:$L1730,"Tor",$B$1:$B1730,$B1731,$A$1:$A1730,$A1731)+COUNTIFS($L$1:$L1730,"ET",$B$1:$B1730,$B1731,$A$1:$A1730,$A1731))-(COUNTIFS($L$1:$L1730,"Tor",$B$1:$B1730,"&lt;&gt;"&amp;$B1731,$A$1:$A1730,$A1731)+COUNTIFS($L$1:$L1730,"ET",$B$1:$B1730,"&lt;&gt;"&amp;$B1731,$A$1:$A1730,$A1731)),(COUNTIFS($L$1:$L1730,"Tor",$B$1:$B1730,$B1731,$A$1:$A1730,$A1731)+COUNTIFS($L$1:$L1730,"ET",$B$1:$B1730,$B1731,$A$1:$A1730,$A1731))-(COUNTIFS($L$1:$L1730,"Tor",$B$1:$B1730,"&lt;&gt;"&amp;$B1731,$A$1:$A1730,$A1731)+COUNTIFS($L$1:$L1730,"ET",$B$1:$B1730,"&lt;&gt;"&amp;$B1731,$A$1:$A1730,$A1731))),"")</f>
        <v/>
      </c>
      <c r="O1731" s="17"/>
      <c r="AC1731" s="14"/>
      <c r="AD1731" s="14"/>
      <c r="AE1731" s="18"/>
      <c r="AH1731" s="19">
        <f t="shared" ref="AH1731:AH1794" si="110">IF($L1731="ET","",IF($AF1731&gt;3.66,SQRT($AG1731^2+($AF1731-(7.32/2))^2),IF($AF1731&lt;-3.66,SQRT($AG1731^2+($AF1731+(7.32/2))^2),$AG1731)))</f>
        <v>0</v>
      </c>
      <c r="AI1731" s="19">
        <f t="shared" ref="AI1731:AI1794" si="111">IF($L1731="ET","",IF(DEGREES(ATAN((7.32*$AG1731)/($AG1731^2+$AF1731^2-(7.32/2)^2)))&lt;=0,180+DEGREES(ATAN((7.32*$AG1731)/($AG1731^2+$AF1731^2-(7.32/2)^2))),DEGREES(ATAN((7.32*$AG1731)/($AG1731^2+$AF1731^2-(7.32/2)^2)))))</f>
        <v>180</v>
      </c>
      <c r="AM1731" s="19">
        <f>IF(Abschlüsse[[#This Row],[Ergeb]]="ET","",SQRT(($AF1731-$AK1731)^2+($AG1731-$AL1731)^2))</f>
        <v>0</v>
      </c>
      <c r="AO1731" s="13"/>
      <c r="AP1731" s="13"/>
      <c r="AQ1731" s="19" t="str">
        <f t="shared" si="108"/>
        <v/>
      </c>
      <c r="AU1731" s="19" t="str">
        <f t="shared" si="109"/>
        <v/>
      </c>
    </row>
    <row r="1732" spans="3:47" ht="25.05" customHeight="1">
      <c r="C1732" s="17" t="str">
        <f>IF($A1732="","",IF(VLOOKUP($A1732,Spiele!$A$2:$D$16,3,FALSE)=$B1732,"H","G"))</f>
        <v/>
      </c>
      <c r="D1732" s="17" t="str">
        <f>IF($B1732="","",IF(VLOOKUP($A1732,Spiele!$A$2:$F$16,3,FALSE)=$B1732,VLOOKUP($A1732,Spiele!$A$2:$F$16,4,FALSE),VLOOKUP($A1732,Spiele!$A$2:$F$16,3,FALSE)))</f>
        <v/>
      </c>
      <c r="E1732" s="18">
        <f>IF(Abschlüsse[[#This Row],[Ergeb]]="ET",0,COUNTIFS($A$2:$A1732,$A1732,$B$2:$B1732,$B1732,$L$2:$L1732,"&lt;&gt;ET"))</f>
        <v>0</v>
      </c>
      <c r="F1732" s="11"/>
      <c r="G1732" s="12"/>
      <c r="H1732" s="18">
        <f>COUNTIFS('Rote Karten'!$A$2:$A$4,$A1732,'Rote Karten'!$D$2:$D$4,"&lt;&gt;"&amp;$B1732,'Rote Karten'!$B$2:$B$4,"&lt;"&amp;$F1732,'Rote Karten'!$C$2:$C$4,"&lt;="&amp;$G1732)-COUNTIFS('Rote Karten'!$A$2:$A$4,$A1732,'Rote Karten'!$D$2:$D$4,$B1732,'Rote Karten'!$B$2:$B$4,"&lt;"&amp;$F1732,'Rote Karten'!$C$2:$C$4,"&lt;="&amp;$G1732)</f>
        <v>0</v>
      </c>
      <c r="I1732" s="17" t="str">
        <f>IF(OR($L1732="Tor",$L1732="ET"),_xlfn.IFNA(IF(VLOOKUP($A1732,Spiele!$A$2:$C$16,3,FALSE)=$B1732,COUNTIFS($L$2:$L1732,"Tor",$B$2:$B1732,$B1732,$A$2:$A1732,$A1732)+COUNTIFS($L$2:$L1732,"ET",$B$2:$B1732,$B1732,$A$2:$A1732,$A1732)&amp;":"&amp;COUNTIFS($L$2:$L1732,"Tor",$B$2:$B1732,"&lt;&gt;"&amp;$B1732,$A$2:$A1732,$A1732)+COUNTIFS($L$2:$L1732,"ET",$B$2:$B1732,"&lt;&gt;"&amp;$B1732,$A$2:$A1732,$A1732),COUNTIFS($L$2:$L1732,"Tor",$B$2:$B1732,"&lt;&gt;"&amp;$B1732,$A$2:$A1732,$A1732)+COUNTIFS($L$2:$L1732,"ET",$B$2:$B1732,"&lt;&gt;"&amp;$B1732,$A$2:$A1732,$A1732)&amp;":"&amp;COUNTIFS($L$2:$L1732,"Tor",$B$2:$B1732,$B1732,$A$2:$A1732,$A1732)+COUNTIFS($L$2:$L1732,"ET",$B$2:$B1732,$B1732,$A$2:$A1732,$A1732)),""),"")</f>
        <v/>
      </c>
      <c r="J1732" s="18" t="str">
        <f>_xlfn.IFNA(IF(VLOOKUP($A1732,Spiele!$A$2:$D$16,3,FALSE)=$B1732,(COUNTIFS($L$1:$L1731,"Tor",$B$1:$B1731,$B1732,$A$1:$A1731,$A1732)+COUNTIFS($L$1:$L1731,"ET",$B$1:$B1731,$B1732,$A$1:$A1731,$A1732))-(COUNTIFS($L$1:$L1731,"Tor",$B$1:$B1731,"&lt;&gt;"&amp;$B1732,$A$1:$A1731,$A1732)+COUNTIFS($L$1:$L1731,"ET",$B$1:$B1731,"&lt;&gt;"&amp;$B1732,$A$1:$A1731,$A1732)),(COUNTIFS($L$1:$L1731,"Tor",$B$1:$B1731,$B1732,$A$1:$A1731,$A1732)+COUNTIFS($L$1:$L1731,"ET",$B$1:$B1731,$B1732,$A$1:$A1731,$A1732))-(COUNTIFS($L$1:$L1731,"Tor",$B$1:$B1731,"&lt;&gt;"&amp;$B1732,$A$1:$A1731,$A1732)+COUNTIFS($L$1:$L1731,"ET",$B$1:$B1731,"&lt;&gt;"&amp;$B1732,$A$1:$A1731,$A1732))),"")</f>
        <v/>
      </c>
      <c r="O1732" s="17"/>
      <c r="AC1732" s="14"/>
      <c r="AD1732" s="14"/>
      <c r="AE1732" s="18"/>
      <c r="AH1732" s="19">
        <f t="shared" si="110"/>
        <v>0</v>
      </c>
      <c r="AI1732" s="19">
        <f t="shared" si="111"/>
        <v>180</v>
      </c>
      <c r="AM1732" s="19">
        <f>IF(Abschlüsse[[#This Row],[Ergeb]]="ET","",SQRT(($AF1732-$AK1732)^2+($AG1732-$AL1732)^2))</f>
        <v>0</v>
      </c>
      <c r="AO1732" s="13"/>
      <c r="AP1732" s="13"/>
      <c r="AQ1732" s="19" t="str">
        <f t="shared" si="108"/>
        <v/>
      </c>
      <c r="AU1732" s="19" t="str">
        <f t="shared" si="109"/>
        <v/>
      </c>
    </row>
    <row r="1733" spans="3:47" ht="25.05" customHeight="1">
      <c r="C1733" s="17" t="str">
        <f>IF($A1733="","",IF(VLOOKUP($A1733,Spiele!$A$2:$D$16,3,FALSE)=$B1733,"H","G"))</f>
        <v/>
      </c>
      <c r="D1733" s="17" t="str">
        <f>IF($B1733="","",IF(VLOOKUP($A1733,Spiele!$A$2:$F$16,3,FALSE)=$B1733,VLOOKUP($A1733,Spiele!$A$2:$F$16,4,FALSE),VLOOKUP($A1733,Spiele!$A$2:$F$16,3,FALSE)))</f>
        <v/>
      </c>
      <c r="E1733" s="18">
        <f>IF(Abschlüsse[[#This Row],[Ergeb]]="ET",0,COUNTIFS($A$2:$A1733,$A1733,$B$2:$B1733,$B1733,$L$2:$L1733,"&lt;&gt;ET"))</f>
        <v>0</v>
      </c>
      <c r="F1733" s="11"/>
      <c r="G1733" s="12"/>
      <c r="H1733" s="18">
        <f>COUNTIFS('Rote Karten'!$A$2:$A$4,$A1733,'Rote Karten'!$D$2:$D$4,"&lt;&gt;"&amp;$B1733,'Rote Karten'!$B$2:$B$4,"&lt;"&amp;$F1733,'Rote Karten'!$C$2:$C$4,"&lt;="&amp;$G1733)-COUNTIFS('Rote Karten'!$A$2:$A$4,$A1733,'Rote Karten'!$D$2:$D$4,$B1733,'Rote Karten'!$B$2:$B$4,"&lt;"&amp;$F1733,'Rote Karten'!$C$2:$C$4,"&lt;="&amp;$G1733)</f>
        <v>0</v>
      </c>
      <c r="I1733" s="17" t="str">
        <f>IF(OR($L1733="Tor",$L1733="ET"),_xlfn.IFNA(IF(VLOOKUP($A1733,Spiele!$A$2:$C$16,3,FALSE)=$B1733,COUNTIFS($L$2:$L1733,"Tor",$B$2:$B1733,$B1733,$A$2:$A1733,$A1733)+COUNTIFS($L$2:$L1733,"ET",$B$2:$B1733,$B1733,$A$2:$A1733,$A1733)&amp;":"&amp;COUNTIFS($L$2:$L1733,"Tor",$B$2:$B1733,"&lt;&gt;"&amp;$B1733,$A$2:$A1733,$A1733)+COUNTIFS($L$2:$L1733,"ET",$B$2:$B1733,"&lt;&gt;"&amp;$B1733,$A$2:$A1733,$A1733),COUNTIFS($L$2:$L1733,"Tor",$B$2:$B1733,"&lt;&gt;"&amp;$B1733,$A$2:$A1733,$A1733)+COUNTIFS($L$2:$L1733,"ET",$B$2:$B1733,"&lt;&gt;"&amp;$B1733,$A$2:$A1733,$A1733)&amp;":"&amp;COUNTIFS($L$2:$L1733,"Tor",$B$2:$B1733,$B1733,$A$2:$A1733,$A1733)+COUNTIFS($L$2:$L1733,"ET",$B$2:$B1733,$B1733,$A$2:$A1733,$A1733)),""),"")</f>
        <v/>
      </c>
      <c r="J1733" s="18" t="str">
        <f>_xlfn.IFNA(IF(VLOOKUP($A1733,Spiele!$A$2:$D$16,3,FALSE)=$B1733,(COUNTIFS($L$1:$L1732,"Tor",$B$1:$B1732,$B1733,$A$1:$A1732,$A1733)+COUNTIFS($L$1:$L1732,"ET",$B$1:$B1732,$B1733,$A$1:$A1732,$A1733))-(COUNTIFS($L$1:$L1732,"Tor",$B$1:$B1732,"&lt;&gt;"&amp;$B1733,$A$1:$A1732,$A1733)+COUNTIFS($L$1:$L1732,"ET",$B$1:$B1732,"&lt;&gt;"&amp;$B1733,$A$1:$A1732,$A1733)),(COUNTIFS($L$1:$L1732,"Tor",$B$1:$B1732,$B1733,$A$1:$A1732,$A1733)+COUNTIFS($L$1:$L1732,"ET",$B$1:$B1732,$B1733,$A$1:$A1732,$A1733))-(COUNTIFS($L$1:$L1732,"Tor",$B$1:$B1732,"&lt;&gt;"&amp;$B1733,$A$1:$A1732,$A1733)+COUNTIFS($L$1:$L1732,"ET",$B$1:$B1732,"&lt;&gt;"&amp;$B1733,$A$1:$A1732,$A1733))),"")</f>
        <v/>
      </c>
      <c r="O1733" s="17"/>
      <c r="AC1733" s="14"/>
      <c r="AD1733" s="14"/>
      <c r="AE1733" s="18"/>
      <c r="AH1733" s="19">
        <f t="shared" si="110"/>
        <v>0</v>
      </c>
      <c r="AI1733" s="19">
        <f t="shared" si="111"/>
        <v>180</v>
      </c>
      <c r="AM1733" s="19">
        <f>IF(Abschlüsse[[#This Row],[Ergeb]]="ET","",SQRT(($AF1733-$AK1733)^2+($AG1733-$AL1733)^2))</f>
        <v>0</v>
      </c>
      <c r="AO1733" s="13"/>
      <c r="AP1733" s="13"/>
      <c r="AQ1733" s="19" t="str">
        <f t="shared" si="108"/>
        <v/>
      </c>
      <c r="AU1733" s="19" t="str">
        <f t="shared" si="109"/>
        <v/>
      </c>
    </row>
    <row r="1734" spans="3:47" ht="25.05" customHeight="1">
      <c r="C1734" s="17" t="str">
        <f>IF($A1734="","",IF(VLOOKUP($A1734,Spiele!$A$2:$D$16,3,FALSE)=$B1734,"H","G"))</f>
        <v/>
      </c>
      <c r="D1734" s="17" t="str">
        <f>IF($B1734="","",IF(VLOOKUP($A1734,Spiele!$A$2:$F$16,3,FALSE)=$B1734,VLOOKUP($A1734,Spiele!$A$2:$F$16,4,FALSE),VLOOKUP($A1734,Spiele!$A$2:$F$16,3,FALSE)))</f>
        <v/>
      </c>
      <c r="E1734" s="18">
        <f>IF(Abschlüsse[[#This Row],[Ergeb]]="ET",0,COUNTIFS($A$2:$A1734,$A1734,$B$2:$B1734,$B1734,$L$2:$L1734,"&lt;&gt;ET"))</f>
        <v>0</v>
      </c>
      <c r="F1734" s="11"/>
      <c r="G1734" s="12"/>
      <c r="H1734" s="18">
        <f>COUNTIFS('Rote Karten'!$A$2:$A$4,$A1734,'Rote Karten'!$D$2:$D$4,"&lt;&gt;"&amp;$B1734,'Rote Karten'!$B$2:$B$4,"&lt;"&amp;$F1734,'Rote Karten'!$C$2:$C$4,"&lt;="&amp;$G1734)-COUNTIFS('Rote Karten'!$A$2:$A$4,$A1734,'Rote Karten'!$D$2:$D$4,$B1734,'Rote Karten'!$B$2:$B$4,"&lt;"&amp;$F1734,'Rote Karten'!$C$2:$C$4,"&lt;="&amp;$G1734)</f>
        <v>0</v>
      </c>
      <c r="I1734" s="17" t="str">
        <f>IF(OR($L1734="Tor",$L1734="ET"),_xlfn.IFNA(IF(VLOOKUP($A1734,Spiele!$A$2:$C$16,3,FALSE)=$B1734,COUNTIFS($L$2:$L1734,"Tor",$B$2:$B1734,$B1734,$A$2:$A1734,$A1734)+COUNTIFS($L$2:$L1734,"ET",$B$2:$B1734,$B1734,$A$2:$A1734,$A1734)&amp;":"&amp;COUNTIFS($L$2:$L1734,"Tor",$B$2:$B1734,"&lt;&gt;"&amp;$B1734,$A$2:$A1734,$A1734)+COUNTIFS($L$2:$L1734,"ET",$B$2:$B1734,"&lt;&gt;"&amp;$B1734,$A$2:$A1734,$A1734),COUNTIFS($L$2:$L1734,"Tor",$B$2:$B1734,"&lt;&gt;"&amp;$B1734,$A$2:$A1734,$A1734)+COUNTIFS($L$2:$L1734,"ET",$B$2:$B1734,"&lt;&gt;"&amp;$B1734,$A$2:$A1734,$A1734)&amp;":"&amp;COUNTIFS($L$2:$L1734,"Tor",$B$2:$B1734,$B1734,$A$2:$A1734,$A1734)+COUNTIFS($L$2:$L1734,"ET",$B$2:$B1734,$B1734,$A$2:$A1734,$A1734)),""),"")</f>
        <v/>
      </c>
      <c r="J1734" s="18" t="str">
        <f>_xlfn.IFNA(IF(VLOOKUP($A1734,Spiele!$A$2:$D$16,3,FALSE)=$B1734,(COUNTIFS($L$1:$L1733,"Tor",$B$1:$B1733,$B1734,$A$1:$A1733,$A1734)+COUNTIFS($L$1:$L1733,"ET",$B$1:$B1733,$B1734,$A$1:$A1733,$A1734))-(COUNTIFS($L$1:$L1733,"Tor",$B$1:$B1733,"&lt;&gt;"&amp;$B1734,$A$1:$A1733,$A1734)+COUNTIFS($L$1:$L1733,"ET",$B$1:$B1733,"&lt;&gt;"&amp;$B1734,$A$1:$A1733,$A1734)),(COUNTIFS($L$1:$L1733,"Tor",$B$1:$B1733,$B1734,$A$1:$A1733,$A1734)+COUNTIFS($L$1:$L1733,"ET",$B$1:$B1733,$B1734,$A$1:$A1733,$A1734))-(COUNTIFS($L$1:$L1733,"Tor",$B$1:$B1733,"&lt;&gt;"&amp;$B1734,$A$1:$A1733,$A1734)+COUNTIFS($L$1:$L1733,"ET",$B$1:$B1733,"&lt;&gt;"&amp;$B1734,$A$1:$A1733,$A1734))),"")</f>
        <v/>
      </c>
      <c r="O1734" s="17"/>
      <c r="AC1734" s="14"/>
      <c r="AD1734" s="14"/>
      <c r="AE1734" s="18"/>
      <c r="AH1734" s="19">
        <f t="shared" si="110"/>
        <v>0</v>
      </c>
      <c r="AI1734" s="19">
        <f t="shared" si="111"/>
        <v>180</v>
      </c>
      <c r="AM1734" s="19">
        <f>IF(Abschlüsse[[#This Row],[Ergeb]]="ET","",SQRT(($AF1734-$AK1734)^2+($AG1734-$AL1734)^2))</f>
        <v>0</v>
      </c>
      <c r="AO1734" s="13"/>
      <c r="AP1734" s="13"/>
      <c r="AQ1734" s="19" t="str">
        <f t="shared" si="108"/>
        <v/>
      </c>
      <c r="AU1734" s="19" t="str">
        <f t="shared" si="109"/>
        <v/>
      </c>
    </row>
    <row r="1735" spans="3:47" ht="25.05" customHeight="1">
      <c r="C1735" s="17" t="str">
        <f>IF($A1735="","",IF(VLOOKUP($A1735,Spiele!$A$2:$D$16,3,FALSE)=$B1735,"H","G"))</f>
        <v/>
      </c>
      <c r="D1735" s="17" t="str">
        <f>IF($B1735="","",IF(VLOOKUP($A1735,Spiele!$A$2:$F$16,3,FALSE)=$B1735,VLOOKUP($A1735,Spiele!$A$2:$F$16,4,FALSE),VLOOKUP($A1735,Spiele!$A$2:$F$16,3,FALSE)))</f>
        <v/>
      </c>
      <c r="E1735" s="18">
        <f>IF(Abschlüsse[[#This Row],[Ergeb]]="ET",0,COUNTIFS($A$2:$A1735,$A1735,$B$2:$B1735,$B1735,$L$2:$L1735,"&lt;&gt;ET"))</f>
        <v>0</v>
      </c>
      <c r="F1735" s="11"/>
      <c r="G1735" s="12"/>
      <c r="H1735" s="18">
        <f>COUNTIFS('Rote Karten'!$A$2:$A$4,$A1735,'Rote Karten'!$D$2:$D$4,"&lt;&gt;"&amp;$B1735,'Rote Karten'!$B$2:$B$4,"&lt;"&amp;$F1735,'Rote Karten'!$C$2:$C$4,"&lt;="&amp;$G1735)-COUNTIFS('Rote Karten'!$A$2:$A$4,$A1735,'Rote Karten'!$D$2:$D$4,$B1735,'Rote Karten'!$B$2:$B$4,"&lt;"&amp;$F1735,'Rote Karten'!$C$2:$C$4,"&lt;="&amp;$G1735)</f>
        <v>0</v>
      </c>
      <c r="I1735" s="17" t="str">
        <f>IF(OR($L1735="Tor",$L1735="ET"),_xlfn.IFNA(IF(VLOOKUP($A1735,Spiele!$A$2:$C$16,3,FALSE)=$B1735,COUNTIFS($L$2:$L1735,"Tor",$B$2:$B1735,$B1735,$A$2:$A1735,$A1735)+COUNTIFS($L$2:$L1735,"ET",$B$2:$B1735,$B1735,$A$2:$A1735,$A1735)&amp;":"&amp;COUNTIFS($L$2:$L1735,"Tor",$B$2:$B1735,"&lt;&gt;"&amp;$B1735,$A$2:$A1735,$A1735)+COUNTIFS($L$2:$L1735,"ET",$B$2:$B1735,"&lt;&gt;"&amp;$B1735,$A$2:$A1735,$A1735),COUNTIFS($L$2:$L1735,"Tor",$B$2:$B1735,"&lt;&gt;"&amp;$B1735,$A$2:$A1735,$A1735)+COUNTIFS($L$2:$L1735,"ET",$B$2:$B1735,"&lt;&gt;"&amp;$B1735,$A$2:$A1735,$A1735)&amp;":"&amp;COUNTIFS($L$2:$L1735,"Tor",$B$2:$B1735,$B1735,$A$2:$A1735,$A1735)+COUNTIFS($L$2:$L1735,"ET",$B$2:$B1735,$B1735,$A$2:$A1735,$A1735)),""),"")</f>
        <v/>
      </c>
      <c r="J1735" s="18" t="str">
        <f>_xlfn.IFNA(IF(VLOOKUP($A1735,Spiele!$A$2:$D$16,3,FALSE)=$B1735,(COUNTIFS($L$1:$L1734,"Tor",$B$1:$B1734,$B1735,$A$1:$A1734,$A1735)+COUNTIFS($L$1:$L1734,"ET",$B$1:$B1734,$B1735,$A$1:$A1734,$A1735))-(COUNTIFS($L$1:$L1734,"Tor",$B$1:$B1734,"&lt;&gt;"&amp;$B1735,$A$1:$A1734,$A1735)+COUNTIFS($L$1:$L1734,"ET",$B$1:$B1734,"&lt;&gt;"&amp;$B1735,$A$1:$A1734,$A1735)),(COUNTIFS($L$1:$L1734,"Tor",$B$1:$B1734,$B1735,$A$1:$A1734,$A1735)+COUNTIFS($L$1:$L1734,"ET",$B$1:$B1734,$B1735,$A$1:$A1734,$A1735))-(COUNTIFS($L$1:$L1734,"Tor",$B$1:$B1734,"&lt;&gt;"&amp;$B1735,$A$1:$A1734,$A1735)+COUNTIFS($L$1:$L1734,"ET",$B$1:$B1734,"&lt;&gt;"&amp;$B1735,$A$1:$A1734,$A1735))),"")</f>
        <v/>
      </c>
      <c r="O1735" s="17"/>
      <c r="AC1735" s="14"/>
      <c r="AD1735" s="14"/>
      <c r="AE1735" s="18"/>
      <c r="AH1735" s="19">
        <f t="shared" si="110"/>
        <v>0</v>
      </c>
      <c r="AI1735" s="19">
        <f t="shared" si="111"/>
        <v>180</v>
      </c>
      <c r="AM1735" s="19">
        <f>IF(Abschlüsse[[#This Row],[Ergeb]]="ET","",SQRT(($AF1735-$AK1735)^2+($AG1735-$AL1735)^2))</f>
        <v>0</v>
      </c>
      <c r="AO1735" s="13"/>
      <c r="AP1735" s="13"/>
      <c r="AQ1735" s="19" t="str">
        <f t="shared" si="108"/>
        <v/>
      </c>
      <c r="AU1735" s="19" t="str">
        <f t="shared" si="109"/>
        <v/>
      </c>
    </row>
    <row r="1736" spans="3:47" ht="25.05" customHeight="1">
      <c r="C1736" s="17" t="str">
        <f>IF($A1736="","",IF(VLOOKUP($A1736,Spiele!$A$2:$D$16,3,FALSE)=$B1736,"H","G"))</f>
        <v/>
      </c>
      <c r="D1736" s="17" t="str">
        <f>IF($B1736="","",IF(VLOOKUP($A1736,Spiele!$A$2:$F$16,3,FALSE)=$B1736,VLOOKUP($A1736,Spiele!$A$2:$F$16,4,FALSE),VLOOKUP($A1736,Spiele!$A$2:$F$16,3,FALSE)))</f>
        <v/>
      </c>
      <c r="E1736" s="18">
        <f>IF(Abschlüsse[[#This Row],[Ergeb]]="ET",0,COUNTIFS($A$2:$A1736,$A1736,$B$2:$B1736,$B1736,$L$2:$L1736,"&lt;&gt;ET"))</f>
        <v>0</v>
      </c>
      <c r="F1736" s="11"/>
      <c r="G1736" s="12"/>
      <c r="H1736" s="18">
        <f>COUNTIFS('Rote Karten'!$A$2:$A$4,$A1736,'Rote Karten'!$D$2:$D$4,"&lt;&gt;"&amp;$B1736,'Rote Karten'!$B$2:$B$4,"&lt;"&amp;$F1736,'Rote Karten'!$C$2:$C$4,"&lt;="&amp;$G1736)-COUNTIFS('Rote Karten'!$A$2:$A$4,$A1736,'Rote Karten'!$D$2:$D$4,$B1736,'Rote Karten'!$B$2:$B$4,"&lt;"&amp;$F1736,'Rote Karten'!$C$2:$C$4,"&lt;="&amp;$G1736)</f>
        <v>0</v>
      </c>
      <c r="I1736" s="17" t="str">
        <f>IF(OR($L1736="Tor",$L1736="ET"),_xlfn.IFNA(IF(VLOOKUP($A1736,Spiele!$A$2:$C$16,3,FALSE)=$B1736,COUNTIFS($L$2:$L1736,"Tor",$B$2:$B1736,$B1736,$A$2:$A1736,$A1736)+COUNTIFS($L$2:$L1736,"ET",$B$2:$B1736,$B1736,$A$2:$A1736,$A1736)&amp;":"&amp;COUNTIFS($L$2:$L1736,"Tor",$B$2:$B1736,"&lt;&gt;"&amp;$B1736,$A$2:$A1736,$A1736)+COUNTIFS($L$2:$L1736,"ET",$B$2:$B1736,"&lt;&gt;"&amp;$B1736,$A$2:$A1736,$A1736),COUNTIFS($L$2:$L1736,"Tor",$B$2:$B1736,"&lt;&gt;"&amp;$B1736,$A$2:$A1736,$A1736)+COUNTIFS($L$2:$L1736,"ET",$B$2:$B1736,"&lt;&gt;"&amp;$B1736,$A$2:$A1736,$A1736)&amp;":"&amp;COUNTIFS($L$2:$L1736,"Tor",$B$2:$B1736,$B1736,$A$2:$A1736,$A1736)+COUNTIFS($L$2:$L1736,"ET",$B$2:$B1736,$B1736,$A$2:$A1736,$A1736)),""),"")</f>
        <v/>
      </c>
      <c r="J1736" s="18" t="str">
        <f>_xlfn.IFNA(IF(VLOOKUP($A1736,Spiele!$A$2:$D$16,3,FALSE)=$B1736,(COUNTIFS($L$1:$L1735,"Tor",$B$1:$B1735,$B1736,$A$1:$A1735,$A1736)+COUNTIFS($L$1:$L1735,"ET",$B$1:$B1735,$B1736,$A$1:$A1735,$A1736))-(COUNTIFS($L$1:$L1735,"Tor",$B$1:$B1735,"&lt;&gt;"&amp;$B1736,$A$1:$A1735,$A1736)+COUNTIFS($L$1:$L1735,"ET",$B$1:$B1735,"&lt;&gt;"&amp;$B1736,$A$1:$A1735,$A1736)),(COUNTIFS($L$1:$L1735,"Tor",$B$1:$B1735,$B1736,$A$1:$A1735,$A1736)+COUNTIFS($L$1:$L1735,"ET",$B$1:$B1735,$B1736,$A$1:$A1735,$A1736))-(COUNTIFS($L$1:$L1735,"Tor",$B$1:$B1735,"&lt;&gt;"&amp;$B1736,$A$1:$A1735,$A1736)+COUNTIFS($L$1:$L1735,"ET",$B$1:$B1735,"&lt;&gt;"&amp;$B1736,$A$1:$A1735,$A1736))),"")</f>
        <v/>
      </c>
      <c r="O1736" s="17"/>
      <c r="AC1736" s="14"/>
      <c r="AD1736" s="14"/>
      <c r="AE1736" s="18"/>
      <c r="AH1736" s="19">
        <f t="shared" si="110"/>
        <v>0</v>
      </c>
      <c r="AI1736" s="19">
        <f t="shared" si="111"/>
        <v>180</v>
      </c>
      <c r="AM1736" s="19">
        <f>IF(Abschlüsse[[#This Row],[Ergeb]]="ET","",SQRT(($AF1736-$AK1736)^2+($AG1736-$AL1736)^2))</f>
        <v>0</v>
      </c>
      <c r="AO1736" s="13"/>
      <c r="AP1736" s="13"/>
      <c r="AQ1736" s="19" t="str">
        <f t="shared" si="108"/>
        <v/>
      </c>
      <c r="AU1736" s="19" t="str">
        <f t="shared" si="109"/>
        <v/>
      </c>
    </row>
    <row r="1737" spans="3:47" ht="25.05" customHeight="1">
      <c r="C1737" s="17" t="str">
        <f>IF($A1737="","",IF(VLOOKUP($A1737,Spiele!$A$2:$D$16,3,FALSE)=$B1737,"H","G"))</f>
        <v/>
      </c>
      <c r="D1737" s="17" t="str">
        <f>IF($B1737="","",IF(VLOOKUP($A1737,Spiele!$A$2:$F$16,3,FALSE)=$B1737,VLOOKUP($A1737,Spiele!$A$2:$F$16,4,FALSE),VLOOKUP($A1737,Spiele!$A$2:$F$16,3,FALSE)))</f>
        <v/>
      </c>
      <c r="E1737" s="18">
        <f>IF(Abschlüsse[[#This Row],[Ergeb]]="ET",0,COUNTIFS($A$2:$A1737,$A1737,$B$2:$B1737,$B1737,$L$2:$L1737,"&lt;&gt;ET"))</f>
        <v>0</v>
      </c>
      <c r="F1737" s="11"/>
      <c r="G1737" s="12"/>
      <c r="H1737" s="18">
        <f>COUNTIFS('Rote Karten'!$A$2:$A$4,$A1737,'Rote Karten'!$D$2:$D$4,"&lt;&gt;"&amp;$B1737,'Rote Karten'!$B$2:$B$4,"&lt;"&amp;$F1737,'Rote Karten'!$C$2:$C$4,"&lt;="&amp;$G1737)-COUNTIFS('Rote Karten'!$A$2:$A$4,$A1737,'Rote Karten'!$D$2:$D$4,$B1737,'Rote Karten'!$B$2:$B$4,"&lt;"&amp;$F1737,'Rote Karten'!$C$2:$C$4,"&lt;="&amp;$G1737)</f>
        <v>0</v>
      </c>
      <c r="I1737" s="17" t="str">
        <f>IF(OR($L1737="Tor",$L1737="ET"),_xlfn.IFNA(IF(VLOOKUP($A1737,Spiele!$A$2:$C$16,3,FALSE)=$B1737,COUNTIFS($L$2:$L1737,"Tor",$B$2:$B1737,$B1737,$A$2:$A1737,$A1737)+COUNTIFS($L$2:$L1737,"ET",$B$2:$B1737,$B1737,$A$2:$A1737,$A1737)&amp;":"&amp;COUNTIFS($L$2:$L1737,"Tor",$B$2:$B1737,"&lt;&gt;"&amp;$B1737,$A$2:$A1737,$A1737)+COUNTIFS($L$2:$L1737,"ET",$B$2:$B1737,"&lt;&gt;"&amp;$B1737,$A$2:$A1737,$A1737),COUNTIFS($L$2:$L1737,"Tor",$B$2:$B1737,"&lt;&gt;"&amp;$B1737,$A$2:$A1737,$A1737)+COUNTIFS($L$2:$L1737,"ET",$B$2:$B1737,"&lt;&gt;"&amp;$B1737,$A$2:$A1737,$A1737)&amp;":"&amp;COUNTIFS($L$2:$L1737,"Tor",$B$2:$B1737,$B1737,$A$2:$A1737,$A1737)+COUNTIFS($L$2:$L1737,"ET",$B$2:$B1737,$B1737,$A$2:$A1737,$A1737)),""),"")</f>
        <v/>
      </c>
      <c r="J1737" s="18" t="str">
        <f>_xlfn.IFNA(IF(VLOOKUP($A1737,Spiele!$A$2:$D$16,3,FALSE)=$B1737,(COUNTIFS($L$1:$L1736,"Tor",$B$1:$B1736,$B1737,$A$1:$A1736,$A1737)+COUNTIFS($L$1:$L1736,"ET",$B$1:$B1736,$B1737,$A$1:$A1736,$A1737))-(COUNTIFS($L$1:$L1736,"Tor",$B$1:$B1736,"&lt;&gt;"&amp;$B1737,$A$1:$A1736,$A1737)+COUNTIFS($L$1:$L1736,"ET",$B$1:$B1736,"&lt;&gt;"&amp;$B1737,$A$1:$A1736,$A1737)),(COUNTIFS($L$1:$L1736,"Tor",$B$1:$B1736,$B1737,$A$1:$A1736,$A1737)+COUNTIFS($L$1:$L1736,"ET",$B$1:$B1736,$B1737,$A$1:$A1736,$A1737))-(COUNTIFS($L$1:$L1736,"Tor",$B$1:$B1736,"&lt;&gt;"&amp;$B1737,$A$1:$A1736,$A1737)+COUNTIFS($L$1:$L1736,"ET",$B$1:$B1736,"&lt;&gt;"&amp;$B1737,$A$1:$A1736,$A1737))),"")</f>
        <v/>
      </c>
      <c r="O1737" s="17"/>
      <c r="AC1737" s="14"/>
      <c r="AD1737" s="14"/>
      <c r="AE1737" s="18"/>
      <c r="AH1737" s="19">
        <f t="shared" si="110"/>
        <v>0</v>
      </c>
      <c r="AI1737" s="19">
        <f t="shared" si="111"/>
        <v>180</v>
      </c>
      <c r="AM1737" s="19">
        <f>IF(Abschlüsse[[#This Row],[Ergeb]]="ET","",SQRT(($AF1737-$AK1737)^2+($AG1737-$AL1737)^2))</f>
        <v>0</v>
      </c>
      <c r="AO1737" s="13"/>
      <c r="AP1737" s="13"/>
      <c r="AQ1737" s="19" t="str">
        <f t="shared" si="108"/>
        <v/>
      </c>
      <c r="AU1737" s="19" t="str">
        <f t="shared" si="109"/>
        <v/>
      </c>
    </row>
    <row r="1738" spans="3:47" ht="25.05" customHeight="1">
      <c r="C1738" s="17" t="str">
        <f>IF($A1738="","",IF(VLOOKUP($A1738,Spiele!$A$2:$D$16,3,FALSE)=$B1738,"H","G"))</f>
        <v/>
      </c>
      <c r="D1738" s="17" t="str">
        <f>IF($B1738="","",IF(VLOOKUP($A1738,Spiele!$A$2:$F$16,3,FALSE)=$B1738,VLOOKUP($A1738,Spiele!$A$2:$F$16,4,FALSE),VLOOKUP($A1738,Spiele!$A$2:$F$16,3,FALSE)))</f>
        <v/>
      </c>
      <c r="E1738" s="18">
        <f>IF(Abschlüsse[[#This Row],[Ergeb]]="ET",0,COUNTIFS($A$2:$A1738,$A1738,$B$2:$B1738,$B1738,$L$2:$L1738,"&lt;&gt;ET"))</f>
        <v>0</v>
      </c>
      <c r="F1738" s="11"/>
      <c r="G1738" s="12"/>
      <c r="H1738" s="18">
        <f>COUNTIFS('Rote Karten'!$A$2:$A$4,$A1738,'Rote Karten'!$D$2:$D$4,"&lt;&gt;"&amp;$B1738,'Rote Karten'!$B$2:$B$4,"&lt;"&amp;$F1738,'Rote Karten'!$C$2:$C$4,"&lt;="&amp;$G1738)-COUNTIFS('Rote Karten'!$A$2:$A$4,$A1738,'Rote Karten'!$D$2:$D$4,$B1738,'Rote Karten'!$B$2:$B$4,"&lt;"&amp;$F1738,'Rote Karten'!$C$2:$C$4,"&lt;="&amp;$G1738)</f>
        <v>0</v>
      </c>
      <c r="I1738" s="17" t="str">
        <f>IF(OR($L1738="Tor",$L1738="ET"),_xlfn.IFNA(IF(VLOOKUP($A1738,Spiele!$A$2:$C$16,3,FALSE)=$B1738,COUNTIFS($L$2:$L1738,"Tor",$B$2:$B1738,$B1738,$A$2:$A1738,$A1738)+COUNTIFS($L$2:$L1738,"ET",$B$2:$B1738,$B1738,$A$2:$A1738,$A1738)&amp;":"&amp;COUNTIFS($L$2:$L1738,"Tor",$B$2:$B1738,"&lt;&gt;"&amp;$B1738,$A$2:$A1738,$A1738)+COUNTIFS($L$2:$L1738,"ET",$B$2:$B1738,"&lt;&gt;"&amp;$B1738,$A$2:$A1738,$A1738),COUNTIFS($L$2:$L1738,"Tor",$B$2:$B1738,"&lt;&gt;"&amp;$B1738,$A$2:$A1738,$A1738)+COUNTIFS($L$2:$L1738,"ET",$B$2:$B1738,"&lt;&gt;"&amp;$B1738,$A$2:$A1738,$A1738)&amp;":"&amp;COUNTIFS($L$2:$L1738,"Tor",$B$2:$B1738,$B1738,$A$2:$A1738,$A1738)+COUNTIFS($L$2:$L1738,"ET",$B$2:$B1738,$B1738,$A$2:$A1738,$A1738)),""),"")</f>
        <v/>
      </c>
      <c r="J1738" s="18" t="str">
        <f>_xlfn.IFNA(IF(VLOOKUP($A1738,Spiele!$A$2:$D$16,3,FALSE)=$B1738,(COUNTIFS($L$1:$L1737,"Tor",$B$1:$B1737,$B1738,$A$1:$A1737,$A1738)+COUNTIFS($L$1:$L1737,"ET",$B$1:$B1737,$B1738,$A$1:$A1737,$A1738))-(COUNTIFS($L$1:$L1737,"Tor",$B$1:$B1737,"&lt;&gt;"&amp;$B1738,$A$1:$A1737,$A1738)+COUNTIFS($L$1:$L1737,"ET",$B$1:$B1737,"&lt;&gt;"&amp;$B1738,$A$1:$A1737,$A1738)),(COUNTIFS($L$1:$L1737,"Tor",$B$1:$B1737,$B1738,$A$1:$A1737,$A1738)+COUNTIFS($L$1:$L1737,"ET",$B$1:$B1737,$B1738,$A$1:$A1737,$A1738))-(COUNTIFS($L$1:$L1737,"Tor",$B$1:$B1737,"&lt;&gt;"&amp;$B1738,$A$1:$A1737,$A1738)+COUNTIFS($L$1:$L1737,"ET",$B$1:$B1737,"&lt;&gt;"&amp;$B1738,$A$1:$A1737,$A1738))),"")</f>
        <v/>
      </c>
      <c r="O1738" s="17"/>
      <c r="AC1738" s="14"/>
      <c r="AD1738" s="14"/>
      <c r="AE1738" s="18"/>
      <c r="AH1738" s="19">
        <f t="shared" si="110"/>
        <v>0</v>
      </c>
      <c r="AI1738" s="19">
        <f t="shared" si="111"/>
        <v>180</v>
      </c>
      <c r="AM1738" s="19">
        <f>IF(Abschlüsse[[#This Row],[Ergeb]]="ET","",SQRT(($AF1738-$AK1738)^2+($AG1738-$AL1738)^2))</f>
        <v>0</v>
      </c>
      <c r="AO1738" s="13"/>
      <c r="AP1738" s="13"/>
      <c r="AQ1738" s="19" t="str">
        <f t="shared" si="108"/>
        <v/>
      </c>
      <c r="AU1738" s="19" t="str">
        <f t="shared" si="109"/>
        <v/>
      </c>
    </row>
    <row r="1739" spans="3:47" ht="25.05" customHeight="1">
      <c r="C1739" s="17" t="str">
        <f>IF($A1739="","",IF(VLOOKUP($A1739,Spiele!$A$2:$D$16,3,FALSE)=$B1739,"H","G"))</f>
        <v/>
      </c>
      <c r="D1739" s="17" t="str">
        <f>IF($B1739="","",IF(VLOOKUP($A1739,Spiele!$A$2:$F$16,3,FALSE)=$B1739,VLOOKUP($A1739,Spiele!$A$2:$F$16,4,FALSE),VLOOKUP($A1739,Spiele!$A$2:$F$16,3,FALSE)))</f>
        <v/>
      </c>
      <c r="E1739" s="18">
        <f>IF(Abschlüsse[[#This Row],[Ergeb]]="ET",0,COUNTIFS($A$2:$A1739,$A1739,$B$2:$B1739,$B1739,$L$2:$L1739,"&lt;&gt;ET"))</f>
        <v>0</v>
      </c>
      <c r="F1739" s="11"/>
      <c r="G1739" s="12"/>
      <c r="H1739" s="18">
        <f>COUNTIFS('Rote Karten'!$A$2:$A$4,$A1739,'Rote Karten'!$D$2:$D$4,"&lt;&gt;"&amp;$B1739,'Rote Karten'!$B$2:$B$4,"&lt;"&amp;$F1739,'Rote Karten'!$C$2:$C$4,"&lt;="&amp;$G1739)-COUNTIFS('Rote Karten'!$A$2:$A$4,$A1739,'Rote Karten'!$D$2:$D$4,$B1739,'Rote Karten'!$B$2:$B$4,"&lt;"&amp;$F1739,'Rote Karten'!$C$2:$C$4,"&lt;="&amp;$G1739)</f>
        <v>0</v>
      </c>
      <c r="I1739" s="17" t="str">
        <f>IF(OR($L1739="Tor",$L1739="ET"),_xlfn.IFNA(IF(VLOOKUP($A1739,Spiele!$A$2:$C$16,3,FALSE)=$B1739,COUNTIFS($L$2:$L1739,"Tor",$B$2:$B1739,$B1739,$A$2:$A1739,$A1739)+COUNTIFS($L$2:$L1739,"ET",$B$2:$B1739,$B1739,$A$2:$A1739,$A1739)&amp;":"&amp;COUNTIFS($L$2:$L1739,"Tor",$B$2:$B1739,"&lt;&gt;"&amp;$B1739,$A$2:$A1739,$A1739)+COUNTIFS($L$2:$L1739,"ET",$B$2:$B1739,"&lt;&gt;"&amp;$B1739,$A$2:$A1739,$A1739),COUNTIFS($L$2:$L1739,"Tor",$B$2:$B1739,"&lt;&gt;"&amp;$B1739,$A$2:$A1739,$A1739)+COUNTIFS($L$2:$L1739,"ET",$B$2:$B1739,"&lt;&gt;"&amp;$B1739,$A$2:$A1739,$A1739)&amp;":"&amp;COUNTIFS($L$2:$L1739,"Tor",$B$2:$B1739,$B1739,$A$2:$A1739,$A1739)+COUNTIFS($L$2:$L1739,"ET",$B$2:$B1739,$B1739,$A$2:$A1739,$A1739)),""),"")</f>
        <v/>
      </c>
      <c r="J1739" s="18" t="str">
        <f>_xlfn.IFNA(IF(VLOOKUP($A1739,Spiele!$A$2:$D$16,3,FALSE)=$B1739,(COUNTIFS($L$1:$L1738,"Tor",$B$1:$B1738,$B1739,$A$1:$A1738,$A1739)+COUNTIFS($L$1:$L1738,"ET",$B$1:$B1738,$B1739,$A$1:$A1738,$A1739))-(COUNTIFS($L$1:$L1738,"Tor",$B$1:$B1738,"&lt;&gt;"&amp;$B1739,$A$1:$A1738,$A1739)+COUNTIFS($L$1:$L1738,"ET",$B$1:$B1738,"&lt;&gt;"&amp;$B1739,$A$1:$A1738,$A1739)),(COUNTIFS($L$1:$L1738,"Tor",$B$1:$B1738,$B1739,$A$1:$A1738,$A1739)+COUNTIFS($L$1:$L1738,"ET",$B$1:$B1738,$B1739,$A$1:$A1738,$A1739))-(COUNTIFS($L$1:$L1738,"Tor",$B$1:$B1738,"&lt;&gt;"&amp;$B1739,$A$1:$A1738,$A1739)+COUNTIFS($L$1:$L1738,"ET",$B$1:$B1738,"&lt;&gt;"&amp;$B1739,$A$1:$A1738,$A1739))),"")</f>
        <v/>
      </c>
      <c r="O1739" s="17"/>
      <c r="AC1739" s="14"/>
      <c r="AD1739" s="14"/>
      <c r="AE1739" s="18"/>
      <c r="AH1739" s="19">
        <f t="shared" si="110"/>
        <v>0</v>
      </c>
      <c r="AI1739" s="19">
        <f t="shared" si="111"/>
        <v>180</v>
      </c>
      <c r="AM1739" s="19">
        <f>IF(Abschlüsse[[#This Row],[Ergeb]]="ET","",SQRT(($AF1739-$AK1739)^2+($AG1739-$AL1739)^2))</f>
        <v>0</v>
      </c>
      <c r="AO1739" s="13"/>
      <c r="AP1739" s="13"/>
      <c r="AQ1739" s="19" t="str">
        <f t="shared" si="108"/>
        <v/>
      </c>
      <c r="AU1739" s="19" t="str">
        <f t="shared" si="109"/>
        <v/>
      </c>
    </row>
    <row r="1740" spans="3:47" ht="25.05" customHeight="1">
      <c r="C1740" s="17" t="str">
        <f>IF($A1740="","",IF(VLOOKUP($A1740,Spiele!$A$2:$D$16,3,FALSE)=$B1740,"H","G"))</f>
        <v/>
      </c>
      <c r="D1740" s="17" t="str">
        <f>IF($B1740="","",IF(VLOOKUP($A1740,Spiele!$A$2:$F$16,3,FALSE)=$B1740,VLOOKUP($A1740,Spiele!$A$2:$F$16,4,FALSE),VLOOKUP($A1740,Spiele!$A$2:$F$16,3,FALSE)))</f>
        <v/>
      </c>
      <c r="E1740" s="18">
        <f>IF(Abschlüsse[[#This Row],[Ergeb]]="ET",0,COUNTIFS($A$2:$A1740,$A1740,$B$2:$B1740,$B1740,$L$2:$L1740,"&lt;&gt;ET"))</f>
        <v>0</v>
      </c>
      <c r="F1740" s="11"/>
      <c r="G1740" s="12"/>
      <c r="H1740" s="18">
        <f>COUNTIFS('Rote Karten'!$A$2:$A$4,$A1740,'Rote Karten'!$D$2:$D$4,"&lt;&gt;"&amp;$B1740,'Rote Karten'!$B$2:$B$4,"&lt;"&amp;$F1740,'Rote Karten'!$C$2:$C$4,"&lt;="&amp;$G1740)-COUNTIFS('Rote Karten'!$A$2:$A$4,$A1740,'Rote Karten'!$D$2:$D$4,$B1740,'Rote Karten'!$B$2:$B$4,"&lt;"&amp;$F1740,'Rote Karten'!$C$2:$C$4,"&lt;="&amp;$G1740)</f>
        <v>0</v>
      </c>
      <c r="I1740" s="17" t="str">
        <f>IF(OR($L1740="Tor",$L1740="ET"),_xlfn.IFNA(IF(VLOOKUP($A1740,Spiele!$A$2:$C$16,3,FALSE)=$B1740,COUNTIFS($L$2:$L1740,"Tor",$B$2:$B1740,$B1740,$A$2:$A1740,$A1740)+COUNTIFS($L$2:$L1740,"ET",$B$2:$B1740,$B1740,$A$2:$A1740,$A1740)&amp;":"&amp;COUNTIFS($L$2:$L1740,"Tor",$B$2:$B1740,"&lt;&gt;"&amp;$B1740,$A$2:$A1740,$A1740)+COUNTIFS($L$2:$L1740,"ET",$B$2:$B1740,"&lt;&gt;"&amp;$B1740,$A$2:$A1740,$A1740),COUNTIFS($L$2:$L1740,"Tor",$B$2:$B1740,"&lt;&gt;"&amp;$B1740,$A$2:$A1740,$A1740)+COUNTIFS($L$2:$L1740,"ET",$B$2:$B1740,"&lt;&gt;"&amp;$B1740,$A$2:$A1740,$A1740)&amp;":"&amp;COUNTIFS($L$2:$L1740,"Tor",$B$2:$B1740,$B1740,$A$2:$A1740,$A1740)+COUNTIFS($L$2:$L1740,"ET",$B$2:$B1740,$B1740,$A$2:$A1740,$A1740)),""),"")</f>
        <v/>
      </c>
      <c r="J1740" s="18" t="str">
        <f>_xlfn.IFNA(IF(VLOOKUP($A1740,Spiele!$A$2:$D$16,3,FALSE)=$B1740,(COUNTIFS($L$1:$L1739,"Tor",$B$1:$B1739,$B1740,$A$1:$A1739,$A1740)+COUNTIFS($L$1:$L1739,"ET",$B$1:$B1739,$B1740,$A$1:$A1739,$A1740))-(COUNTIFS($L$1:$L1739,"Tor",$B$1:$B1739,"&lt;&gt;"&amp;$B1740,$A$1:$A1739,$A1740)+COUNTIFS($L$1:$L1739,"ET",$B$1:$B1739,"&lt;&gt;"&amp;$B1740,$A$1:$A1739,$A1740)),(COUNTIFS($L$1:$L1739,"Tor",$B$1:$B1739,$B1740,$A$1:$A1739,$A1740)+COUNTIFS($L$1:$L1739,"ET",$B$1:$B1739,$B1740,$A$1:$A1739,$A1740))-(COUNTIFS($L$1:$L1739,"Tor",$B$1:$B1739,"&lt;&gt;"&amp;$B1740,$A$1:$A1739,$A1740)+COUNTIFS($L$1:$L1739,"ET",$B$1:$B1739,"&lt;&gt;"&amp;$B1740,$A$1:$A1739,$A1740))),"")</f>
        <v/>
      </c>
      <c r="O1740" s="17"/>
      <c r="AC1740" s="14"/>
      <c r="AD1740" s="14"/>
      <c r="AE1740" s="18"/>
      <c r="AH1740" s="19">
        <f t="shared" si="110"/>
        <v>0</v>
      </c>
      <c r="AI1740" s="19">
        <f t="shared" si="111"/>
        <v>180</v>
      </c>
      <c r="AM1740" s="19">
        <f>IF(Abschlüsse[[#This Row],[Ergeb]]="ET","",SQRT(($AF1740-$AK1740)^2+($AG1740-$AL1740)^2))</f>
        <v>0</v>
      </c>
      <c r="AO1740" s="13"/>
      <c r="AP1740" s="13"/>
      <c r="AQ1740" s="19" t="str">
        <f t="shared" si="108"/>
        <v/>
      </c>
      <c r="AU1740" s="19" t="str">
        <f t="shared" si="109"/>
        <v/>
      </c>
    </row>
    <row r="1741" spans="3:47" ht="25.05" customHeight="1">
      <c r="C1741" s="17" t="str">
        <f>IF($A1741="","",IF(VLOOKUP($A1741,Spiele!$A$2:$D$16,3,FALSE)=$B1741,"H","G"))</f>
        <v/>
      </c>
      <c r="D1741" s="17" t="str">
        <f>IF($B1741="","",IF(VLOOKUP($A1741,Spiele!$A$2:$F$16,3,FALSE)=$B1741,VLOOKUP($A1741,Spiele!$A$2:$F$16,4,FALSE),VLOOKUP($A1741,Spiele!$A$2:$F$16,3,FALSE)))</f>
        <v/>
      </c>
      <c r="E1741" s="18">
        <f>IF(Abschlüsse[[#This Row],[Ergeb]]="ET",0,COUNTIFS($A$2:$A1741,$A1741,$B$2:$B1741,$B1741,$L$2:$L1741,"&lt;&gt;ET"))</f>
        <v>0</v>
      </c>
      <c r="F1741" s="11"/>
      <c r="G1741" s="12"/>
      <c r="H1741" s="18">
        <f>COUNTIFS('Rote Karten'!$A$2:$A$4,$A1741,'Rote Karten'!$D$2:$D$4,"&lt;&gt;"&amp;$B1741,'Rote Karten'!$B$2:$B$4,"&lt;"&amp;$F1741,'Rote Karten'!$C$2:$C$4,"&lt;="&amp;$G1741)-COUNTIFS('Rote Karten'!$A$2:$A$4,$A1741,'Rote Karten'!$D$2:$D$4,$B1741,'Rote Karten'!$B$2:$B$4,"&lt;"&amp;$F1741,'Rote Karten'!$C$2:$C$4,"&lt;="&amp;$G1741)</f>
        <v>0</v>
      </c>
      <c r="I1741" s="17" t="str">
        <f>IF(OR($L1741="Tor",$L1741="ET"),_xlfn.IFNA(IF(VLOOKUP($A1741,Spiele!$A$2:$C$16,3,FALSE)=$B1741,COUNTIFS($L$2:$L1741,"Tor",$B$2:$B1741,$B1741,$A$2:$A1741,$A1741)+COUNTIFS($L$2:$L1741,"ET",$B$2:$B1741,$B1741,$A$2:$A1741,$A1741)&amp;":"&amp;COUNTIFS($L$2:$L1741,"Tor",$B$2:$B1741,"&lt;&gt;"&amp;$B1741,$A$2:$A1741,$A1741)+COUNTIFS($L$2:$L1741,"ET",$B$2:$B1741,"&lt;&gt;"&amp;$B1741,$A$2:$A1741,$A1741),COUNTIFS($L$2:$L1741,"Tor",$B$2:$B1741,"&lt;&gt;"&amp;$B1741,$A$2:$A1741,$A1741)+COUNTIFS($L$2:$L1741,"ET",$B$2:$B1741,"&lt;&gt;"&amp;$B1741,$A$2:$A1741,$A1741)&amp;":"&amp;COUNTIFS($L$2:$L1741,"Tor",$B$2:$B1741,$B1741,$A$2:$A1741,$A1741)+COUNTIFS($L$2:$L1741,"ET",$B$2:$B1741,$B1741,$A$2:$A1741,$A1741)),""),"")</f>
        <v/>
      </c>
      <c r="J1741" s="18" t="str">
        <f>_xlfn.IFNA(IF(VLOOKUP($A1741,Spiele!$A$2:$D$16,3,FALSE)=$B1741,(COUNTIFS($L$1:$L1740,"Tor",$B$1:$B1740,$B1741,$A$1:$A1740,$A1741)+COUNTIFS($L$1:$L1740,"ET",$B$1:$B1740,$B1741,$A$1:$A1740,$A1741))-(COUNTIFS($L$1:$L1740,"Tor",$B$1:$B1740,"&lt;&gt;"&amp;$B1741,$A$1:$A1740,$A1741)+COUNTIFS($L$1:$L1740,"ET",$B$1:$B1740,"&lt;&gt;"&amp;$B1741,$A$1:$A1740,$A1741)),(COUNTIFS($L$1:$L1740,"Tor",$B$1:$B1740,$B1741,$A$1:$A1740,$A1741)+COUNTIFS($L$1:$L1740,"ET",$B$1:$B1740,$B1741,$A$1:$A1740,$A1741))-(COUNTIFS($L$1:$L1740,"Tor",$B$1:$B1740,"&lt;&gt;"&amp;$B1741,$A$1:$A1740,$A1741)+COUNTIFS($L$1:$L1740,"ET",$B$1:$B1740,"&lt;&gt;"&amp;$B1741,$A$1:$A1740,$A1741))),"")</f>
        <v/>
      </c>
      <c r="O1741" s="17"/>
      <c r="AC1741" s="14"/>
      <c r="AD1741" s="14"/>
      <c r="AE1741" s="18"/>
      <c r="AH1741" s="19">
        <f t="shared" si="110"/>
        <v>0</v>
      </c>
      <c r="AI1741" s="19">
        <f t="shared" si="111"/>
        <v>180</v>
      </c>
      <c r="AM1741" s="19">
        <f>IF(Abschlüsse[[#This Row],[Ergeb]]="ET","",SQRT(($AF1741-$AK1741)^2+($AG1741-$AL1741)^2))</f>
        <v>0</v>
      </c>
      <c r="AO1741" s="13"/>
      <c r="AP1741" s="13"/>
      <c r="AQ1741" s="19" t="str">
        <f t="shared" si="108"/>
        <v/>
      </c>
      <c r="AU1741" s="19" t="str">
        <f t="shared" si="109"/>
        <v/>
      </c>
    </row>
    <row r="1742" spans="3:47" ht="25.05" customHeight="1">
      <c r="C1742" s="17" t="str">
        <f>IF($A1742="","",IF(VLOOKUP($A1742,Spiele!$A$2:$D$16,3,FALSE)=$B1742,"H","G"))</f>
        <v/>
      </c>
      <c r="D1742" s="17" t="str">
        <f>IF($B1742="","",IF(VLOOKUP($A1742,Spiele!$A$2:$F$16,3,FALSE)=$B1742,VLOOKUP($A1742,Spiele!$A$2:$F$16,4,FALSE),VLOOKUP($A1742,Spiele!$A$2:$F$16,3,FALSE)))</f>
        <v/>
      </c>
      <c r="E1742" s="18">
        <f>IF(Abschlüsse[[#This Row],[Ergeb]]="ET",0,COUNTIFS($A$2:$A1742,$A1742,$B$2:$B1742,$B1742,$L$2:$L1742,"&lt;&gt;ET"))</f>
        <v>0</v>
      </c>
      <c r="F1742" s="11"/>
      <c r="G1742" s="12"/>
      <c r="H1742" s="18">
        <f>COUNTIFS('Rote Karten'!$A$2:$A$4,$A1742,'Rote Karten'!$D$2:$D$4,"&lt;&gt;"&amp;$B1742,'Rote Karten'!$B$2:$B$4,"&lt;"&amp;$F1742,'Rote Karten'!$C$2:$C$4,"&lt;="&amp;$G1742)-COUNTIFS('Rote Karten'!$A$2:$A$4,$A1742,'Rote Karten'!$D$2:$D$4,$B1742,'Rote Karten'!$B$2:$B$4,"&lt;"&amp;$F1742,'Rote Karten'!$C$2:$C$4,"&lt;="&amp;$G1742)</f>
        <v>0</v>
      </c>
      <c r="I1742" s="17" t="str">
        <f>IF(OR($L1742="Tor",$L1742="ET"),_xlfn.IFNA(IF(VLOOKUP($A1742,Spiele!$A$2:$C$16,3,FALSE)=$B1742,COUNTIFS($L$2:$L1742,"Tor",$B$2:$B1742,$B1742,$A$2:$A1742,$A1742)+COUNTIFS($L$2:$L1742,"ET",$B$2:$B1742,$B1742,$A$2:$A1742,$A1742)&amp;":"&amp;COUNTIFS($L$2:$L1742,"Tor",$B$2:$B1742,"&lt;&gt;"&amp;$B1742,$A$2:$A1742,$A1742)+COUNTIFS($L$2:$L1742,"ET",$B$2:$B1742,"&lt;&gt;"&amp;$B1742,$A$2:$A1742,$A1742),COUNTIFS($L$2:$L1742,"Tor",$B$2:$B1742,"&lt;&gt;"&amp;$B1742,$A$2:$A1742,$A1742)+COUNTIFS($L$2:$L1742,"ET",$B$2:$B1742,"&lt;&gt;"&amp;$B1742,$A$2:$A1742,$A1742)&amp;":"&amp;COUNTIFS($L$2:$L1742,"Tor",$B$2:$B1742,$B1742,$A$2:$A1742,$A1742)+COUNTIFS($L$2:$L1742,"ET",$B$2:$B1742,$B1742,$A$2:$A1742,$A1742)),""),"")</f>
        <v/>
      </c>
      <c r="J1742" s="18" t="str">
        <f>_xlfn.IFNA(IF(VLOOKUP($A1742,Spiele!$A$2:$D$16,3,FALSE)=$B1742,(COUNTIFS($L$1:$L1741,"Tor",$B$1:$B1741,$B1742,$A$1:$A1741,$A1742)+COUNTIFS($L$1:$L1741,"ET",$B$1:$B1741,$B1742,$A$1:$A1741,$A1742))-(COUNTIFS($L$1:$L1741,"Tor",$B$1:$B1741,"&lt;&gt;"&amp;$B1742,$A$1:$A1741,$A1742)+COUNTIFS($L$1:$L1741,"ET",$B$1:$B1741,"&lt;&gt;"&amp;$B1742,$A$1:$A1741,$A1742)),(COUNTIFS($L$1:$L1741,"Tor",$B$1:$B1741,$B1742,$A$1:$A1741,$A1742)+COUNTIFS($L$1:$L1741,"ET",$B$1:$B1741,$B1742,$A$1:$A1741,$A1742))-(COUNTIFS($L$1:$L1741,"Tor",$B$1:$B1741,"&lt;&gt;"&amp;$B1742,$A$1:$A1741,$A1742)+COUNTIFS($L$1:$L1741,"ET",$B$1:$B1741,"&lt;&gt;"&amp;$B1742,$A$1:$A1741,$A1742))),"")</f>
        <v/>
      </c>
      <c r="O1742" s="17"/>
      <c r="AC1742" s="14"/>
      <c r="AD1742" s="14"/>
      <c r="AE1742" s="18"/>
      <c r="AH1742" s="19">
        <f t="shared" si="110"/>
        <v>0</v>
      </c>
      <c r="AI1742" s="19">
        <f t="shared" si="111"/>
        <v>180</v>
      </c>
      <c r="AM1742" s="19">
        <f>IF(Abschlüsse[[#This Row],[Ergeb]]="ET","",SQRT(($AF1742-$AK1742)^2+($AG1742-$AL1742)^2))</f>
        <v>0</v>
      </c>
      <c r="AO1742" s="13"/>
      <c r="AP1742" s="13"/>
      <c r="AQ1742" s="19" t="str">
        <f t="shared" si="108"/>
        <v/>
      </c>
      <c r="AU1742" s="19" t="str">
        <f t="shared" si="109"/>
        <v/>
      </c>
    </row>
    <row r="1743" spans="3:47" ht="25.05" customHeight="1">
      <c r="C1743" s="17" t="str">
        <f>IF($A1743="","",IF(VLOOKUP($A1743,Spiele!$A$2:$D$16,3,FALSE)=$B1743,"H","G"))</f>
        <v/>
      </c>
      <c r="D1743" s="17" t="str">
        <f>IF($B1743="","",IF(VLOOKUP($A1743,Spiele!$A$2:$F$16,3,FALSE)=$B1743,VLOOKUP($A1743,Spiele!$A$2:$F$16,4,FALSE),VLOOKUP($A1743,Spiele!$A$2:$F$16,3,FALSE)))</f>
        <v/>
      </c>
      <c r="E1743" s="18">
        <f>IF(Abschlüsse[[#This Row],[Ergeb]]="ET",0,COUNTIFS($A$2:$A1743,$A1743,$B$2:$B1743,$B1743,$L$2:$L1743,"&lt;&gt;ET"))</f>
        <v>0</v>
      </c>
      <c r="F1743" s="11"/>
      <c r="G1743" s="12"/>
      <c r="H1743" s="18">
        <f>COUNTIFS('Rote Karten'!$A$2:$A$4,$A1743,'Rote Karten'!$D$2:$D$4,"&lt;&gt;"&amp;$B1743,'Rote Karten'!$B$2:$B$4,"&lt;"&amp;$F1743,'Rote Karten'!$C$2:$C$4,"&lt;="&amp;$G1743)-COUNTIFS('Rote Karten'!$A$2:$A$4,$A1743,'Rote Karten'!$D$2:$D$4,$B1743,'Rote Karten'!$B$2:$B$4,"&lt;"&amp;$F1743,'Rote Karten'!$C$2:$C$4,"&lt;="&amp;$G1743)</f>
        <v>0</v>
      </c>
      <c r="I1743" s="17" t="str">
        <f>IF(OR($L1743="Tor",$L1743="ET"),_xlfn.IFNA(IF(VLOOKUP($A1743,Spiele!$A$2:$C$16,3,FALSE)=$B1743,COUNTIFS($L$2:$L1743,"Tor",$B$2:$B1743,$B1743,$A$2:$A1743,$A1743)+COUNTIFS($L$2:$L1743,"ET",$B$2:$B1743,$B1743,$A$2:$A1743,$A1743)&amp;":"&amp;COUNTIFS($L$2:$L1743,"Tor",$B$2:$B1743,"&lt;&gt;"&amp;$B1743,$A$2:$A1743,$A1743)+COUNTIFS($L$2:$L1743,"ET",$B$2:$B1743,"&lt;&gt;"&amp;$B1743,$A$2:$A1743,$A1743),COUNTIFS($L$2:$L1743,"Tor",$B$2:$B1743,"&lt;&gt;"&amp;$B1743,$A$2:$A1743,$A1743)+COUNTIFS($L$2:$L1743,"ET",$B$2:$B1743,"&lt;&gt;"&amp;$B1743,$A$2:$A1743,$A1743)&amp;":"&amp;COUNTIFS($L$2:$L1743,"Tor",$B$2:$B1743,$B1743,$A$2:$A1743,$A1743)+COUNTIFS($L$2:$L1743,"ET",$B$2:$B1743,$B1743,$A$2:$A1743,$A1743)),""),"")</f>
        <v/>
      </c>
      <c r="J1743" s="18" t="str">
        <f>_xlfn.IFNA(IF(VLOOKUP($A1743,Spiele!$A$2:$D$16,3,FALSE)=$B1743,(COUNTIFS($L$1:$L1742,"Tor",$B$1:$B1742,$B1743,$A$1:$A1742,$A1743)+COUNTIFS($L$1:$L1742,"ET",$B$1:$B1742,$B1743,$A$1:$A1742,$A1743))-(COUNTIFS($L$1:$L1742,"Tor",$B$1:$B1742,"&lt;&gt;"&amp;$B1743,$A$1:$A1742,$A1743)+COUNTIFS($L$1:$L1742,"ET",$B$1:$B1742,"&lt;&gt;"&amp;$B1743,$A$1:$A1742,$A1743)),(COUNTIFS($L$1:$L1742,"Tor",$B$1:$B1742,$B1743,$A$1:$A1742,$A1743)+COUNTIFS($L$1:$L1742,"ET",$B$1:$B1742,$B1743,$A$1:$A1742,$A1743))-(COUNTIFS($L$1:$L1742,"Tor",$B$1:$B1742,"&lt;&gt;"&amp;$B1743,$A$1:$A1742,$A1743)+COUNTIFS($L$1:$L1742,"ET",$B$1:$B1742,"&lt;&gt;"&amp;$B1743,$A$1:$A1742,$A1743))),"")</f>
        <v/>
      </c>
      <c r="O1743" s="17"/>
      <c r="AC1743" s="14"/>
      <c r="AD1743" s="14"/>
      <c r="AE1743" s="18"/>
      <c r="AH1743" s="19">
        <f t="shared" si="110"/>
        <v>0</v>
      </c>
      <c r="AI1743" s="19">
        <f t="shared" si="111"/>
        <v>180</v>
      </c>
      <c r="AM1743" s="19">
        <f>IF(Abschlüsse[[#This Row],[Ergeb]]="ET","",SQRT(($AF1743-$AK1743)^2+($AG1743-$AL1743)^2))</f>
        <v>0</v>
      </c>
      <c r="AO1743" s="13"/>
      <c r="AP1743" s="13"/>
      <c r="AQ1743" s="19" t="str">
        <f t="shared" si="108"/>
        <v/>
      </c>
      <c r="AU1743" s="19" t="str">
        <f t="shared" si="109"/>
        <v/>
      </c>
    </row>
    <row r="1744" spans="3:47" ht="25.05" customHeight="1">
      <c r="C1744" s="17" t="str">
        <f>IF($A1744="","",IF(VLOOKUP($A1744,Spiele!$A$2:$D$16,3,FALSE)=$B1744,"H","G"))</f>
        <v/>
      </c>
      <c r="D1744" s="17" t="str">
        <f>IF($B1744="","",IF(VLOOKUP($A1744,Spiele!$A$2:$F$16,3,FALSE)=$B1744,VLOOKUP($A1744,Spiele!$A$2:$F$16,4,FALSE),VLOOKUP($A1744,Spiele!$A$2:$F$16,3,FALSE)))</f>
        <v/>
      </c>
      <c r="E1744" s="18">
        <f>IF(Abschlüsse[[#This Row],[Ergeb]]="ET",0,COUNTIFS($A$2:$A1744,$A1744,$B$2:$B1744,$B1744,$L$2:$L1744,"&lt;&gt;ET"))</f>
        <v>0</v>
      </c>
      <c r="F1744" s="11"/>
      <c r="G1744" s="12"/>
      <c r="H1744" s="18">
        <f>COUNTIFS('Rote Karten'!$A$2:$A$4,$A1744,'Rote Karten'!$D$2:$D$4,"&lt;&gt;"&amp;$B1744,'Rote Karten'!$B$2:$B$4,"&lt;"&amp;$F1744,'Rote Karten'!$C$2:$C$4,"&lt;="&amp;$G1744)-COUNTIFS('Rote Karten'!$A$2:$A$4,$A1744,'Rote Karten'!$D$2:$D$4,$B1744,'Rote Karten'!$B$2:$B$4,"&lt;"&amp;$F1744,'Rote Karten'!$C$2:$C$4,"&lt;="&amp;$G1744)</f>
        <v>0</v>
      </c>
      <c r="I1744" s="17" t="str">
        <f>IF(OR($L1744="Tor",$L1744="ET"),_xlfn.IFNA(IF(VLOOKUP($A1744,Spiele!$A$2:$C$16,3,FALSE)=$B1744,COUNTIFS($L$2:$L1744,"Tor",$B$2:$B1744,$B1744,$A$2:$A1744,$A1744)+COUNTIFS($L$2:$L1744,"ET",$B$2:$B1744,$B1744,$A$2:$A1744,$A1744)&amp;":"&amp;COUNTIFS($L$2:$L1744,"Tor",$B$2:$B1744,"&lt;&gt;"&amp;$B1744,$A$2:$A1744,$A1744)+COUNTIFS($L$2:$L1744,"ET",$B$2:$B1744,"&lt;&gt;"&amp;$B1744,$A$2:$A1744,$A1744),COUNTIFS($L$2:$L1744,"Tor",$B$2:$B1744,"&lt;&gt;"&amp;$B1744,$A$2:$A1744,$A1744)+COUNTIFS($L$2:$L1744,"ET",$B$2:$B1744,"&lt;&gt;"&amp;$B1744,$A$2:$A1744,$A1744)&amp;":"&amp;COUNTIFS($L$2:$L1744,"Tor",$B$2:$B1744,$B1744,$A$2:$A1744,$A1744)+COUNTIFS($L$2:$L1744,"ET",$B$2:$B1744,$B1744,$A$2:$A1744,$A1744)),""),"")</f>
        <v/>
      </c>
      <c r="J1744" s="18" t="str">
        <f>_xlfn.IFNA(IF(VLOOKUP($A1744,Spiele!$A$2:$D$16,3,FALSE)=$B1744,(COUNTIFS($L$1:$L1743,"Tor",$B$1:$B1743,$B1744,$A$1:$A1743,$A1744)+COUNTIFS($L$1:$L1743,"ET",$B$1:$B1743,$B1744,$A$1:$A1743,$A1744))-(COUNTIFS($L$1:$L1743,"Tor",$B$1:$B1743,"&lt;&gt;"&amp;$B1744,$A$1:$A1743,$A1744)+COUNTIFS($L$1:$L1743,"ET",$B$1:$B1743,"&lt;&gt;"&amp;$B1744,$A$1:$A1743,$A1744)),(COUNTIFS($L$1:$L1743,"Tor",$B$1:$B1743,$B1744,$A$1:$A1743,$A1744)+COUNTIFS($L$1:$L1743,"ET",$B$1:$B1743,$B1744,$A$1:$A1743,$A1744))-(COUNTIFS($L$1:$L1743,"Tor",$B$1:$B1743,"&lt;&gt;"&amp;$B1744,$A$1:$A1743,$A1744)+COUNTIFS($L$1:$L1743,"ET",$B$1:$B1743,"&lt;&gt;"&amp;$B1744,$A$1:$A1743,$A1744))),"")</f>
        <v/>
      </c>
      <c r="O1744" s="17"/>
      <c r="AC1744" s="14"/>
      <c r="AD1744" s="14"/>
      <c r="AE1744" s="18"/>
      <c r="AH1744" s="19">
        <f t="shared" si="110"/>
        <v>0</v>
      </c>
      <c r="AI1744" s="19">
        <f t="shared" si="111"/>
        <v>180</v>
      </c>
      <c r="AM1744" s="19">
        <f>IF(Abschlüsse[[#This Row],[Ergeb]]="ET","",SQRT(($AF1744-$AK1744)^2+($AG1744-$AL1744)^2))</f>
        <v>0</v>
      </c>
      <c r="AO1744" s="13"/>
      <c r="AP1744" s="13"/>
      <c r="AQ1744" s="19" t="str">
        <f t="shared" si="108"/>
        <v/>
      </c>
      <c r="AU1744" s="19" t="str">
        <f t="shared" si="109"/>
        <v/>
      </c>
    </row>
    <row r="1745" spans="3:47" ht="25.05" customHeight="1">
      <c r="C1745" s="17" t="str">
        <f>IF($A1745="","",IF(VLOOKUP($A1745,Spiele!$A$2:$D$16,3,FALSE)=$B1745,"H","G"))</f>
        <v/>
      </c>
      <c r="D1745" s="17" t="str">
        <f>IF($B1745="","",IF(VLOOKUP($A1745,Spiele!$A$2:$F$16,3,FALSE)=$B1745,VLOOKUP($A1745,Spiele!$A$2:$F$16,4,FALSE),VLOOKUP($A1745,Spiele!$A$2:$F$16,3,FALSE)))</f>
        <v/>
      </c>
      <c r="E1745" s="18">
        <f>IF(Abschlüsse[[#This Row],[Ergeb]]="ET",0,COUNTIFS($A$2:$A1745,$A1745,$B$2:$B1745,$B1745,$L$2:$L1745,"&lt;&gt;ET"))</f>
        <v>0</v>
      </c>
      <c r="F1745" s="11"/>
      <c r="G1745" s="12"/>
      <c r="H1745" s="18">
        <f>COUNTIFS('Rote Karten'!$A$2:$A$4,$A1745,'Rote Karten'!$D$2:$D$4,"&lt;&gt;"&amp;$B1745,'Rote Karten'!$B$2:$B$4,"&lt;"&amp;$F1745,'Rote Karten'!$C$2:$C$4,"&lt;="&amp;$G1745)-COUNTIFS('Rote Karten'!$A$2:$A$4,$A1745,'Rote Karten'!$D$2:$D$4,$B1745,'Rote Karten'!$B$2:$B$4,"&lt;"&amp;$F1745,'Rote Karten'!$C$2:$C$4,"&lt;="&amp;$G1745)</f>
        <v>0</v>
      </c>
      <c r="I1745" s="17" t="str">
        <f>IF(OR($L1745="Tor",$L1745="ET"),_xlfn.IFNA(IF(VLOOKUP($A1745,Spiele!$A$2:$C$16,3,FALSE)=$B1745,COUNTIFS($L$2:$L1745,"Tor",$B$2:$B1745,$B1745,$A$2:$A1745,$A1745)+COUNTIFS($L$2:$L1745,"ET",$B$2:$B1745,$B1745,$A$2:$A1745,$A1745)&amp;":"&amp;COUNTIFS($L$2:$L1745,"Tor",$B$2:$B1745,"&lt;&gt;"&amp;$B1745,$A$2:$A1745,$A1745)+COUNTIFS($L$2:$L1745,"ET",$B$2:$B1745,"&lt;&gt;"&amp;$B1745,$A$2:$A1745,$A1745),COUNTIFS($L$2:$L1745,"Tor",$B$2:$B1745,"&lt;&gt;"&amp;$B1745,$A$2:$A1745,$A1745)+COUNTIFS($L$2:$L1745,"ET",$B$2:$B1745,"&lt;&gt;"&amp;$B1745,$A$2:$A1745,$A1745)&amp;":"&amp;COUNTIFS($L$2:$L1745,"Tor",$B$2:$B1745,$B1745,$A$2:$A1745,$A1745)+COUNTIFS($L$2:$L1745,"ET",$B$2:$B1745,$B1745,$A$2:$A1745,$A1745)),""),"")</f>
        <v/>
      </c>
      <c r="J1745" s="18" t="str">
        <f>_xlfn.IFNA(IF(VLOOKUP($A1745,Spiele!$A$2:$D$16,3,FALSE)=$B1745,(COUNTIFS($L$1:$L1744,"Tor",$B$1:$B1744,$B1745,$A$1:$A1744,$A1745)+COUNTIFS($L$1:$L1744,"ET",$B$1:$B1744,$B1745,$A$1:$A1744,$A1745))-(COUNTIFS($L$1:$L1744,"Tor",$B$1:$B1744,"&lt;&gt;"&amp;$B1745,$A$1:$A1744,$A1745)+COUNTIFS($L$1:$L1744,"ET",$B$1:$B1744,"&lt;&gt;"&amp;$B1745,$A$1:$A1744,$A1745)),(COUNTIFS($L$1:$L1744,"Tor",$B$1:$B1744,$B1745,$A$1:$A1744,$A1745)+COUNTIFS($L$1:$L1744,"ET",$B$1:$B1744,$B1745,$A$1:$A1744,$A1745))-(COUNTIFS($L$1:$L1744,"Tor",$B$1:$B1744,"&lt;&gt;"&amp;$B1745,$A$1:$A1744,$A1745)+COUNTIFS($L$1:$L1744,"ET",$B$1:$B1744,"&lt;&gt;"&amp;$B1745,$A$1:$A1744,$A1745))),"")</f>
        <v/>
      </c>
      <c r="O1745" s="17"/>
      <c r="AC1745" s="14"/>
      <c r="AD1745" s="14"/>
      <c r="AE1745" s="18"/>
      <c r="AH1745" s="19">
        <f t="shared" si="110"/>
        <v>0</v>
      </c>
      <c r="AI1745" s="19">
        <f t="shared" si="111"/>
        <v>180</v>
      </c>
      <c r="AM1745" s="19">
        <f>IF(Abschlüsse[[#This Row],[Ergeb]]="ET","",SQRT(($AF1745-$AK1745)^2+($AG1745-$AL1745)^2))</f>
        <v>0</v>
      </c>
      <c r="AO1745" s="13"/>
      <c r="AP1745" s="13"/>
      <c r="AQ1745" s="19" t="str">
        <f t="shared" si="108"/>
        <v/>
      </c>
      <c r="AU1745" s="19" t="str">
        <f t="shared" si="109"/>
        <v/>
      </c>
    </row>
    <row r="1746" spans="3:47" ht="25.05" customHeight="1">
      <c r="C1746" s="17" t="str">
        <f>IF($A1746="","",IF(VLOOKUP($A1746,Spiele!$A$2:$D$16,3,FALSE)=$B1746,"H","G"))</f>
        <v/>
      </c>
      <c r="D1746" s="17" t="str">
        <f>IF($B1746="","",IF(VLOOKUP($A1746,Spiele!$A$2:$F$16,3,FALSE)=$B1746,VLOOKUP($A1746,Spiele!$A$2:$F$16,4,FALSE),VLOOKUP($A1746,Spiele!$A$2:$F$16,3,FALSE)))</f>
        <v/>
      </c>
      <c r="E1746" s="18">
        <f>IF(Abschlüsse[[#This Row],[Ergeb]]="ET",0,COUNTIFS($A$2:$A1746,$A1746,$B$2:$B1746,$B1746,$L$2:$L1746,"&lt;&gt;ET"))</f>
        <v>0</v>
      </c>
      <c r="F1746" s="11"/>
      <c r="G1746" s="12"/>
      <c r="H1746" s="18">
        <f>COUNTIFS('Rote Karten'!$A$2:$A$4,$A1746,'Rote Karten'!$D$2:$D$4,"&lt;&gt;"&amp;$B1746,'Rote Karten'!$B$2:$B$4,"&lt;"&amp;$F1746,'Rote Karten'!$C$2:$C$4,"&lt;="&amp;$G1746)-COUNTIFS('Rote Karten'!$A$2:$A$4,$A1746,'Rote Karten'!$D$2:$D$4,$B1746,'Rote Karten'!$B$2:$B$4,"&lt;"&amp;$F1746,'Rote Karten'!$C$2:$C$4,"&lt;="&amp;$G1746)</f>
        <v>0</v>
      </c>
      <c r="I1746" s="17" t="str">
        <f>IF(OR($L1746="Tor",$L1746="ET"),_xlfn.IFNA(IF(VLOOKUP($A1746,Spiele!$A$2:$C$16,3,FALSE)=$B1746,COUNTIFS($L$2:$L1746,"Tor",$B$2:$B1746,$B1746,$A$2:$A1746,$A1746)+COUNTIFS($L$2:$L1746,"ET",$B$2:$B1746,$B1746,$A$2:$A1746,$A1746)&amp;":"&amp;COUNTIFS($L$2:$L1746,"Tor",$B$2:$B1746,"&lt;&gt;"&amp;$B1746,$A$2:$A1746,$A1746)+COUNTIFS($L$2:$L1746,"ET",$B$2:$B1746,"&lt;&gt;"&amp;$B1746,$A$2:$A1746,$A1746),COUNTIFS($L$2:$L1746,"Tor",$B$2:$B1746,"&lt;&gt;"&amp;$B1746,$A$2:$A1746,$A1746)+COUNTIFS($L$2:$L1746,"ET",$B$2:$B1746,"&lt;&gt;"&amp;$B1746,$A$2:$A1746,$A1746)&amp;":"&amp;COUNTIFS($L$2:$L1746,"Tor",$B$2:$B1746,$B1746,$A$2:$A1746,$A1746)+COUNTIFS($L$2:$L1746,"ET",$B$2:$B1746,$B1746,$A$2:$A1746,$A1746)),""),"")</f>
        <v/>
      </c>
      <c r="J1746" s="18" t="str">
        <f>_xlfn.IFNA(IF(VLOOKUP($A1746,Spiele!$A$2:$D$16,3,FALSE)=$B1746,(COUNTIFS($L$1:$L1745,"Tor",$B$1:$B1745,$B1746,$A$1:$A1745,$A1746)+COUNTIFS($L$1:$L1745,"ET",$B$1:$B1745,$B1746,$A$1:$A1745,$A1746))-(COUNTIFS($L$1:$L1745,"Tor",$B$1:$B1745,"&lt;&gt;"&amp;$B1746,$A$1:$A1745,$A1746)+COUNTIFS($L$1:$L1745,"ET",$B$1:$B1745,"&lt;&gt;"&amp;$B1746,$A$1:$A1745,$A1746)),(COUNTIFS($L$1:$L1745,"Tor",$B$1:$B1745,$B1746,$A$1:$A1745,$A1746)+COUNTIFS($L$1:$L1745,"ET",$B$1:$B1745,$B1746,$A$1:$A1745,$A1746))-(COUNTIFS($L$1:$L1745,"Tor",$B$1:$B1745,"&lt;&gt;"&amp;$B1746,$A$1:$A1745,$A1746)+COUNTIFS($L$1:$L1745,"ET",$B$1:$B1745,"&lt;&gt;"&amp;$B1746,$A$1:$A1745,$A1746))),"")</f>
        <v/>
      </c>
      <c r="O1746" s="17"/>
      <c r="AC1746" s="14"/>
      <c r="AD1746" s="14"/>
      <c r="AE1746" s="18"/>
      <c r="AH1746" s="19">
        <f t="shared" si="110"/>
        <v>0</v>
      </c>
      <c r="AI1746" s="19">
        <f t="shared" si="111"/>
        <v>180</v>
      </c>
      <c r="AM1746" s="19">
        <f>IF(Abschlüsse[[#This Row],[Ergeb]]="ET","",SQRT(($AF1746-$AK1746)^2+($AG1746-$AL1746)^2))</f>
        <v>0</v>
      </c>
      <c r="AO1746" s="13"/>
      <c r="AP1746" s="13"/>
      <c r="AQ1746" s="19" t="str">
        <f t="shared" si="108"/>
        <v/>
      </c>
      <c r="AU1746" s="19" t="str">
        <f t="shared" si="109"/>
        <v/>
      </c>
    </row>
    <row r="1747" spans="3:47" ht="25.05" customHeight="1">
      <c r="C1747" s="17" t="str">
        <f>IF($A1747="","",IF(VLOOKUP($A1747,Spiele!$A$2:$D$16,3,FALSE)=$B1747,"H","G"))</f>
        <v/>
      </c>
      <c r="D1747" s="17" t="str">
        <f>IF($B1747="","",IF(VLOOKUP($A1747,Spiele!$A$2:$F$16,3,FALSE)=$B1747,VLOOKUP($A1747,Spiele!$A$2:$F$16,4,FALSE),VLOOKUP($A1747,Spiele!$A$2:$F$16,3,FALSE)))</f>
        <v/>
      </c>
      <c r="E1747" s="18">
        <f>IF(Abschlüsse[[#This Row],[Ergeb]]="ET",0,COUNTIFS($A$2:$A1747,$A1747,$B$2:$B1747,$B1747,$L$2:$L1747,"&lt;&gt;ET"))</f>
        <v>0</v>
      </c>
      <c r="F1747" s="11"/>
      <c r="G1747" s="12"/>
      <c r="H1747" s="18">
        <f>COUNTIFS('Rote Karten'!$A$2:$A$4,$A1747,'Rote Karten'!$D$2:$D$4,"&lt;&gt;"&amp;$B1747,'Rote Karten'!$B$2:$B$4,"&lt;"&amp;$F1747,'Rote Karten'!$C$2:$C$4,"&lt;="&amp;$G1747)-COUNTIFS('Rote Karten'!$A$2:$A$4,$A1747,'Rote Karten'!$D$2:$D$4,$B1747,'Rote Karten'!$B$2:$B$4,"&lt;"&amp;$F1747,'Rote Karten'!$C$2:$C$4,"&lt;="&amp;$G1747)</f>
        <v>0</v>
      </c>
      <c r="I1747" s="17" t="str">
        <f>IF(OR($L1747="Tor",$L1747="ET"),_xlfn.IFNA(IF(VLOOKUP($A1747,Spiele!$A$2:$C$16,3,FALSE)=$B1747,COUNTIFS($L$2:$L1747,"Tor",$B$2:$B1747,$B1747,$A$2:$A1747,$A1747)+COUNTIFS($L$2:$L1747,"ET",$B$2:$B1747,$B1747,$A$2:$A1747,$A1747)&amp;":"&amp;COUNTIFS($L$2:$L1747,"Tor",$B$2:$B1747,"&lt;&gt;"&amp;$B1747,$A$2:$A1747,$A1747)+COUNTIFS($L$2:$L1747,"ET",$B$2:$B1747,"&lt;&gt;"&amp;$B1747,$A$2:$A1747,$A1747),COUNTIFS($L$2:$L1747,"Tor",$B$2:$B1747,"&lt;&gt;"&amp;$B1747,$A$2:$A1747,$A1747)+COUNTIFS($L$2:$L1747,"ET",$B$2:$B1747,"&lt;&gt;"&amp;$B1747,$A$2:$A1747,$A1747)&amp;":"&amp;COUNTIFS($L$2:$L1747,"Tor",$B$2:$B1747,$B1747,$A$2:$A1747,$A1747)+COUNTIFS($L$2:$L1747,"ET",$B$2:$B1747,$B1747,$A$2:$A1747,$A1747)),""),"")</f>
        <v/>
      </c>
      <c r="J1747" s="18" t="str">
        <f>_xlfn.IFNA(IF(VLOOKUP($A1747,Spiele!$A$2:$D$16,3,FALSE)=$B1747,(COUNTIFS($L$1:$L1746,"Tor",$B$1:$B1746,$B1747,$A$1:$A1746,$A1747)+COUNTIFS($L$1:$L1746,"ET",$B$1:$B1746,$B1747,$A$1:$A1746,$A1747))-(COUNTIFS($L$1:$L1746,"Tor",$B$1:$B1746,"&lt;&gt;"&amp;$B1747,$A$1:$A1746,$A1747)+COUNTIFS($L$1:$L1746,"ET",$B$1:$B1746,"&lt;&gt;"&amp;$B1747,$A$1:$A1746,$A1747)),(COUNTIFS($L$1:$L1746,"Tor",$B$1:$B1746,$B1747,$A$1:$A1746,$A1747)+COUNTIFS($L$1:$L1746,"ET",$B$1:$B1746,$B1747,$A$1:$A1746,$A1747))-(COUNTIFS($L$1:$L1746,"Tor",$B$1:$B1746,"&lt;&gt;"&amp;$B1747,$A$1:$A1746,$A1747)+COUNTIFS($L$1:$L1746,"ET",$B$1:$B1746,"&lt;&gt;"&amp;$B1747,$A$1:$A1746,$A1747))),"")</f>
        <v/>
      </c>
      <c r="O1747" s="17"/>
      <c r="AC1747" s="14"/>
      <c r="AD1747" s="14"/>
      <c r="AE1747" s="18"/>
      <c r="AH1747" s="19">
        <f t="shared" si="110"/>
        <v>0</v>
      </c>
      <c r="AI1747" s="19">
        <f t="shared" si="111"/>
        <v>180</v>
      </c>
      <c r="AM1747" s="19">
        <f>IF(Abschlüsse[[#This Row],[Ergeb]]="ET","",SQRT(($AF1747-$AK1747)^2+($AG1747-$AL1747)^2))</f>
        <v>0</v>
      </c>
      <c r="AO1747" s="13"/>
      <c r="AP1747" s="13"/>
      <c r="AQ1747" s="19" t="str">
        <f t="shared" si="108"/>
        <v/>
      </c>
      <c r="AU1747" s="19" t="str">
        <f t="shared" si="109"/>
        <v/>
      </c>
    </row>
    <row r="1748" spans="3:47" ht="25.05" customHeight="1">
      <c r="C1748" s="17" t="str">
        <f>IF($A1748="","",IF(VLOOKUP($A1748,Spiele!$A$2:$D$16,3,FALSE)=$B1748,"H","G"))</f>
        <v/>
      </c>
      <c r="D1748" s="17" t="str">
        <f>IF($B1748="","",IF(VLOOKUP($A1748,Spiele!$A$2:$F$16,3,FALSE)=$B1748,VLOOKUP($A1748,Spiele!$A$2:$F$16,4,FALSE),VLOOKUP($A1748,Spiele!$A$2:$F$16,3,FALSE)))</f>
        <v/>
      </c>
      <c r="E1748" s="18">
        <f>IF(Abschlüsse[[#This Row],[Ergeb]]="ET",0,COUNTIFS($A$2:$A1748,$A1748,$B$2:$B1748,$B1748,$L$2:$L1748,"&lt;&gt;ET"))</f>
        <v>0</v>
      </c>
      <c r="F1748" s="11"/>
      <c r="G1748" s="12"/>
      <c r="H1748" s="18">
        <f>COUNTIFS('Rote Karten'!$A$2:$A$4,$A1748,'Rote Karten'!$D$2:$D$4,"&lt;&gt;"&amp;$B1748,'Rote Karten'!$B$2:$B$4,"&lt;"&amp;$F1748,'Rote Karten'!$C$2:$C$4,"&lt;="&amp;$G1748)-COUNTIFS('Rote Karten'!$A$2:$A$4,$A1748,'Rote Karten'!$D$2:$D$4,$B1748,'Rote Karten'!$B$2:$B$4,"&lt;"&amp;$F1748,'Rote Karten'!$C$2:$C$4,"&lt;="&amp;$G1748)</f>
        <v>0</v>
      </c>
      <c r="I1748" s="17" t="str">
        <f>IF(OR($L1748="Tor",$L1748="ET"),_xlfn.IFNA(IF(VLOOKUP($A1748,Spiele!$A$2:$C$16,3,FALSE)=$B1748,COUNTIFS($L$2:$L1748,"Tor",$B$2:$B1748,$B1748,$A$2:$A1748,$A1748)+COUNTIFS($L$2:$L1748,"ET",$B$2:$B1748,$B1748,$A$2:$A1748,$A1748)&amp;":"&amp;COUNTIFS($L$2:$L1748,"Tor",$B$2:$B1748,"&lt;&gt;"&amp;$B1748,$A$2:$A1748,$A1748)+COUNTIFS($L$2:$L1748,"ET",$B$2:$B1748,"&lt;&gt;"&amp;$B1748,$A$2:$A1748,$A1748),COUNTIFS($L$2:$L1748,"Tor",$B$2:$B1748,"&lt;&gt;"&amp;$B1748,$A$2:$A1748,$A1748)+COUNTIFS($L$2:$L1748,"ET",$B$2:$B1748,"&lt;&gt;"&amp;$B1748,$A$2:$A1748,$A1748)&amp;":"&amp;COUNTIFS($L$2:$L1748,"Tor",$B$2:$B1748,$B1748,$A$2:$A1748,$A1748)+COUNTIFS($L$2:$L1748,"ET",$B$2:$B1748,$B1748,$A$2:$A1748,$A1748)),""),"")</f>
        <v/>
      </c>
      <c r="J1748" s="18" t="str">
        <f>_xlfn.IFNA(IF(VLOOKUP($A1748,Spiele!$A$2:$D$16,3,FALSE)=$B1748,(COUNTIFS($L$1:$L1747,"Tor",$B$1:$B1747,$B1748,$A$1:$A1747,$A1748)+COUNTIFS($L$1:$L1747,"ET",$B$1:$B1747,$B1748,$A$1:$A1747,$A1748))-(COUNTIFS($L$1:$L1747,"Tor",$B$1:$B1747,"&lt;&gt;"&amp;$B1748,$A$1:$A1747,$A1748)+COUNTIFS($L$1:$L1747,"ET",$B$1:$B1747,"&lt;&gt;"&amp;$B1748,$A$1:$A1747,$A1748)),(COUNTIFS($L$1:$L1747,"Tor",$B$1:$B1747,$B1748,$A$1:$A1747,$A1748)+COUNTIFS($L$1:$L1747,"ET",$B$1:$B1747,$B1748,$A$1:$A1747,$A1748))-(COUNTIFS($L$1:$L1747,"Tor",$B$1:$B1747,"&lt;&gt;"&amp;$B1748,$A$1:$A1747,$A1748)+COUNTIFS($L$1:$L1747,"ET",$B$1:$B1747,"&lt;&gt;"&amp;$B1748,$A$1:$A1747,$A1748))),"")</f>
        <v/>
      </c>
      <c r="O1748" s="17"/>
      <c r="AC1748" s="14"/>
      <c r="AD1748" s="14"/>
      <c r="AE1748" s="18"/>
      <c r="AH1748" s="19">
        <f t="shared" si="110"/>
        <v>0</v>
      </c>
      <c r="AI1748" s="19">
        <f t="shared" si="111"/>
        <v>180</v>
      </c>
      <c r="AM1748" s="19">
        <f>IF(Abschlüsse[[#This Row],[Ergeb]]="ET","",SQRT(($AF1748-$AK1748)^2+($AG1748-$AL1748)^2))</f>
        <v>0</v>
      </c>
      <c r="AO1748" s="13"/>
      <c r="AP1748" s="13"/>
      <c r="AQ1748" s="19" t="str">
        <f t="shared" si="108"/>
        <v/>
      </c>
      <c r="AU1748" s="19" t="str">
        <f t="shared" si="109"/>
        <v/>
      </c>
    </row>
    <row r="1749" spans="3:47" ht="25.05" customHeight="1">
      <c r="C1749" s="17" t="str">
        <f>IF($A1749="","",IF(VLOOKUP($A1749,Spiele!$A$2:$D$16,3,FALSE)=$B1749,"H","G"))</f>
        <v/>
      </c>
      <c r="D1749" s="17" t="str">
        <f>IF($B1749="","",IF(VLOOKUP($A1749,Spiele!$A$2:$F$16,3,FALSE)=$B1749,VLOOKUP($A1749,Spiele!$A$2:$F$16,4,FALSE),VLOOKUP($A1749,Spiele!$A$2:$F$16,3,FALSE)))</f>
        <v/>
      </c>
      <c r="E1749" s="18">
        <f>IF(Abschlüsse[[#This Row],[Ergeb]]="ET",0,COUNTIFS($A$2:$A1749,$A1749,$B$2:$B1749,$B1749,$L$2:$L1749,"&lt;&gt;ET"))</f>
        <v>0</v>
      </c>
      <c r="F1749" s="11"/>
      <c r="G1749" s="12"/>
      <c r="H1749" s="18">
        <f>COUNTIFS('Rote Karten'!$A$2:$A$4,$A1749,'Rote Karten'!$D$2:$D$4,"&lt;&gt;"&amp;$B1749,'Rote Karten'!$B$2:$B$4,"&lt;"&amp;$F1749,'Rote Karten'!$C$2:$C$4,"&lt;="&amp;$G1749)-COUNTIFS('Rote Karten'!$A$2:$A$4,$A1749,'Rote Karten'!$D$2:$D$4,$B1749,'Rote Karten'!$B$2:$B$4,"&lt;"&amp;$F1749,'Rote Karten'!$C$2:$C$4,"&lt;="&amp;$G1749)</f>
        <v>0</v>
      </c>
      <c r="I1749" s="17" t="str">
        <f>IF(OR($L1749="Tor",$L1749="ET"),_xlfn.IFNA(IF(VLOOKUP($A1749,Spiele!$A$2:$C$16,3,FALSE)=$B1749,COUNTIFS($L$2:$L1749,"Tor",$B$2:$B1749,$B1749,$A$2:$A1749,$A1749)+COUNTIFS($L$2:$L1749,"ET",$B$2:$B1749,$B1749,$A$2:$A1749,$A1749)&amp;":"&amp;COUNTIFS($L$2:$L1749,"Tor",$B$2:$B1749,"&lt;&gt;"&amp;$B1749,$A$2:$A1749,$A1749)+COUNTIFS($L$2:$L1749,"ET",$B$2:$B1749,"&lt;&gt;"&amp;$B1749,$A$2:$A1749,$A1749),COUNTIFS($L$2:$L1749,"Tor",$B$2:$B1749,"&lt;&gt;"&amp;$B1749,$A$2:$A1749,$A1749)+COUNTIFS($L$2:$L1749,"ET",$B$2:$B1749,"&lt;&gt;"&amp;$B1749,$A$2:$A1749,$A1749)&amp;":"&amp;COUNTIFS($L$2:$L1749,"Tor",$B$2:$B1749,$B1749,$A$2:$A1749,$A1749)+COUNTIFS($L$2:$L1749,"ET",$B$2:$B1749,$B1749,$A$2:$A1749,$A1749)),""),"")</f>
        <v/>
      </c>
      <c r="J1749" s="18" t="str">
        <f>_xlfn.IFNA(IF(VLOOKUP($A1749,Spiele!$A$2:$D$16,3,FALSE)=$B1749,(COUNTIFS($L$1:$L1748,"Tor",$B$1:$B1748,$B1749,$A$1:$A1748,$A1749)+COUNTIFS($L$1:$L1748,"ET",$B$1:$B1748,$B1749,$A$1:$A1748,$A1749))-(COUNTIFS($L$1:$L1748,"Tor",$B$1:$B1748,"&lt;&gt;"&amp;$B1749,$A$1:$A1748,$A1749)+COUNTIFS($L$1:$L1748,"ET",$B$1:$B1748,"&lt;&gt;"&amp;$B1749,$A$1:$A1748,$A1749)),(COUNTIFS($L$1:$L1748,"Tor",$B$1:$B1748,$B1749,$A$1:$A1748,$A1749)+COUNTIFS($L$1:$L1748,"ET",$B$1:$B1748,$B1749,$A$1:$A1748,$A1749))-(COUNTIFS($L$1:$L1748,"Tor",$B$1:$B1748,"&lt;&gt;"&amp;$B1749,$A$1:$A1748,$A1749)+COUNTIFS($L$1:$L1748,"ET",$B$1:$B1748,"&lt;&gt;"&amp;$B1749,$A$1:$A1748,$A1749))),"")</f>
        <v/>
      </c>
      <c r="O1749" s="17"/>
      <c r="AC1749" s="14"/>
      <c r="AD1749" s="14"/>
      <c r="AE1749" s="18"/>
      <c r="AH1749" s="19">
        <f t="shared" si="110"/>
        <v>0</v>
      </c>
      <c r="AI1749" s="19">
        <f t="shared" si="111"/>
        <v>180</v>
      </c>
      <c r="AM1749" s="19">
        <f>IF(Abschlüsse[[#This Row],[Ergeb]]="ET","",SQRT(($AF1749-$AK1749)^2+($AG1749-$AL1749)^2))</f>
        <v>0</v>
      </c>
      <c r="AO1749" s="13"/>
      <c r="AP1749" s="13"/>
      <c r="AQ1749" s="19" t="str">
        <f t="shared" si="108"/>
        <v/>
      </c>
      <c r="AU1749" s="19" t="str">
        <f t="shared" si="109"/>
        <v/>
      </c>
    </row>
    <row r="1750" spans="3:47" ht="25.05" customHeight="1">
      <c r="C1750" s="17" t="str">
        <f>IF($A1750="","",IF(VLOOKUP($A1750,Spiele!$A$2:$D$16,3,FALSE)=$B1750,"H","G"))</f>
        <v/>
      </c>
      <c r="D1750" s="17" t="str">
        <f>IF($B1750="","",IF(VLOOKUP($A1750,Spiele!$A$2:$F$16,3,FALSE)=$B1750,VLOOKUP($A1750,Spiele!$A$2:$F$16,4,FALSE),VLOOKUP($A1750,Spiele!$A$2:$F$16,3,FALSE)))</f>
        <v/>
      </c>
      <c r="E1750" s="18">
        <f>IF(Abschlüsse[[#This Row],[Ergeb]]="ET",0,COUNTIFS($A$2:$A1750,$A1750,$B$2:$B1750,$B1750,$L$2:$L1750,"&lt;&gt;ET"))</f>
        <v>0</v>
      </c>
      <c r="F1750" s="11"/>
      <c r="G1750" s="12"/>
      <c r="H1750" s="18">
        <f>COUNTIFS('Rote Karten'!$A$2:$A$4,$A1750,'Rote Karten'!$D$2:$D$4,"&lt;&gt;"&amp;$B1750,'Rote Karten'!$B$2:$B$4,"&lt;"&amp;$F1750,'Rote Karten'!$C$2:$C$4,"&lt;="&amp;$G1750)-COUNTIFS('Rote Karten'!$A$2:$A$4,$A1750,'Rote Karten'!$D$2:$D$4,$B1750,'Rote Karten'!$B$2:$B$4,"&lt;"&amp;$F1750,'Rote Karten'!$C$2:$C$4,"&lt;="&amp;$G1750)</f>
        <v>0</v>
      </c>
      <c r="I1750" s="17" t="str">
        <f>IF(OR($L1750="Tor",$L1750="ET"),_xlfn.IFNA(IF(VLOOKUP($A1750,Spiele!$A$2:$C$16,3,FALSE)=$B1750,COUNTIFS($L$2:$L1750,"Tor",$B$2:$B1750,$B1750,$A$2:$A1750,$A1750)+COUNTIFS($L$2:$L1750,"ET",$B$2:$B1750,$B1750,$A$2:$A1750,$A1750)&amp;":"&amp;COUNTIFS($L$2:$L1750,"Tor",$B$2:$B1750,"&lt;&gt;"&amp;$B1750,$A$2:$A1750,$A1750)+COUNTIFS($L$2:$L1750,"ET",$B$2:$B1750,"&lt;&gt;"&amp;$B1750,$A$2:$A1750,$A1750),COUNTIFS($L$2:$L1750,"Tor",$B$2:$B1750,"&lt;&gt;"&amp;$B1750,$A$2:$A1750,$A1750)+COUNTIFS($L$2:$L1750,"ET",$B$2:$B1750,"&lt;&gt;"&amp;$B1750,$A$2:$A1750,$A1750)&amp;":"&amp;COUNTIFS($L$2:$L1750,"Tor",$B$2:$B1750,$B1750,$A$2:$A1750,$A1750)+COUNTIFS($L$2:$L1750,"ET",$B$2:$B1750,$B1750,$A$2:$A1750,$A1750)),""),"")</f>
        <v/>
      </c>
      <c r="J1750" s="18" t="str">
        <f>_xlfn.IFNA(IF(VLOOKUP($A1750,Spiele!$A$2:$D$16,3,FALSE)=$B1750,(COUNTIFS($L$1:$L1749,"Tor",$B$1:$B1749,$B1750,$A$1:$A1749,$A1750)+COUNTIFS($L$1:$L1749,"ET",$B$1:$B1749,$B1750,$A$1:$A1749,$A1750))-(COUNTIFS($L$1:$L1749,"Tor",$B$1:$B1749,"&lt;&gt;"&amp;$B1750,$A$1:$A1749,$A1750)+COUNTIFS($L$1:$L1749,"ET",$B$1:$B1749,"&lt;&gt;"&amp;$B1750,$A$1:$A1749,$A1750)),(COUNTIFS($L$1:$L1749,"Tor",$B$1:$B1749,$B1750,$A$1:$A1749,$A1750)+COUNTIFS($L$1:$L1749,"ET",$B$1:$B1749,$B1750,$A$1:$A1749,$A1750))-(COUNTIFS($L$1:$L1749,"Tor",$B$1:$B1749,"&lt;&gt;"&amp;$B1750,$A$1:$A1749,$A1750)+COUNTIFS($L$1:$L1749,"ET",$B$1:$B1749,"&lt;&gt;"&amp;$B1750,$A$1:$A1749,$A1750))),"")</f>
        <v/>
      </c>
      <c r="O1750" s="17"/>
      <c r="AC1750" s="14"/>
      <c r="AD1750" s="14"/>
      <c r="AE1750" s="18"/>
      <c r="AH1750" s="19">
        <f t="shared" si="110"/>
        <v>0</v>
      </c>
      <c r="AI1750" s="19">
        <f t="shared" si="111"/>
        <v>180</v>
      </c>
      <c r="AM1750" s="19">
        <f>IF(Abschlüsse[[#This Row],[Ergeb]]="ET","",SQRT(($AF1750-$AK1750)^2+($AG1750-$AL1750)^2))</f>
        <v>0</v>
      </c>
      <c r="AO1750" s="13"/>
      <c r="AP1750" s="13"/>
      <c r="AQ1750" s="19" t="str">
        <f t="shared" si="108"/>
        <v/>
      </c>
      <c r="AU1750" s="19" t="str">
        <f t="shared" si="109"/>
        <v/>
      </c>
    </row>
    <row r="1751" spans="3:47" ht="25.05" customHeight="1">
      <c r="C1751" s="17" t="str">
        <f>IF($A1751="","",IF(VLOOKUP($A1751,Spiele!$A$2:$D$16,3,FALSE)=$B1751,"H","G"))</f>
        <v/>
      </c>
      <c r="D1751" s="17" t="str">
        <f>IF($B1751="","",IF(VLOOKUP($A1751,Spiele!$A$2:$F$16,3,FALSE)=$B1751,VLOOKUP($A1751,Spiele!$A$2:$F$16,4,FALSE),VLOOKUP($A1751,Spiele!$A$2:$F$16,3,FALSE)))</f>
        <v/>
      </c>
      <c r="E1751" s="18">
        <f>IF(Abschlüsse[[#This Row],[Ergeb]]="ET",0,COUNTIFS($A$2:$A1751,$A1751,$B$2:$B1751,$B1751,$L$2:$L1751,"&lt;&gt;ET"))</f>
        <v>0</v>
      </c>
      <c r="F1751" s="11"/>
      <c r="G1751" s="12"/>
      <c r="H1751" s="18">
        <f>COUNTIFS('Rote Karten'!$A$2:$A$4,$A1751,'Rote Karten'!$D$2:$D$4,"&lt;&gt;"&amp;$B1751,'Rote Karten'!$B$2:$B$4,"&lt;"&amp;$F1751,'Rote Karten'!$C$2:$C$4,"&lt;="&amp;$G1751)-COUNTIFS('Rote Karten'!$A$2:$A$4,$A1751,'Rote Karten'!$D$2:$D$4,$B1751,'Rote Karten'!$B$2:$B$4,"&lt;"&amp;$F1751,'Rote Karten'!$C$2:$C$4,"&lt;="&amp;$G1751)</f>
        <v>0</v>
      </c>
      <c r="I1751" s="17" t="str">
        <f>IF(OR($L1751="Tor",$L1751="ET"),_xlfn.IFNA(IF(VLOOKUP($A1751,Spiele!$A$2:$C$16,3,FALSE)=$B1751,COUNTIFS($L$2:$L1751,"Tor",$B$2:$B1751,$B1751,$A$2:$A1751,$A1751)+COUNTIFS($L$2:$L1751,"ET",$B$2:$B1751,$B1751,$A$2:$A1751,$A1751)&amp;":"&amp;COUNTIFS($L$2:$L1751,"Tor",$B$2:$B1751,"&lt;&gt;"&amp;$B1751,$A$2:$A1751,$A1751)+COUNTIFS($L$2:$L1751,"ET",$B$2:$B1751,"&lt;&gt;"&amp;$B1751,$A$2:$A1751,$A1751),COUNTIFS($L$2:$L1751,"Tor",$B$2:$B1751,"&lt;&gt;"&amp;$B1751,$A$2:$A1751,$A1751)+COUNTIFS($L$2:$L1751,"ET",$B$2:$B1751,"&lt;&gt;"&amp;$B1751,$A$2:$A1751,$A1751)&amp;":"&amp;COUNTIFS($L$2:$L1751,"Tor",$B$2:$B1751,$B1751,$A$2:$A1751,$A1751)+COUNTIFS($L$2:$L1751,"ET",$B$2:$B1751,$B1751,$A$2:$A1751,$A1751)),""),"")</f>
        <v/>
      </c>
      <c r="J1751" s="18" t="str">
        <f>_xlfn.IFNA(IF(VLOOKUP($A1751,Spiele!$A$2:$D$16,3,FALSE)=$B1751,(COUNTIFS($L$1:$L1750,"Tor",$B$1:$B1750,$B1751,$A$1:$A1750,$A1751)+COUNTIFS($L$1:$L1750,"ET",$B$1:$B1750,$B1751,$A$1:$A1750,$A1751))-(COUNTIFS($L$1:$L1750,"Tor",$B$1:$B1750,"&lt;&gt;"&amp;$B1751,$A$1:$A1750,$A1751)+COUNTIFS($L$1:$L1750,"ET",$B$1:$B1750,"&lt;&gt;"&amp;$B1751,$A$1:$A1750,$A1751)),(COUNTIFS($L$1:$L1750,"Tor",$B$1:$B1750,$B1751,$A$1:$A1750,$A1751)+COUNTIFS($L$1:$L1750,"ET",$B$1:$B1750,$B1751,$A$1:$A1750,$A1751))-(COUNTIFS($L$1:$L1750,"Tor",$B$1:$B1750,"&lt;&gt;"&amp;$B1751,$A$1:$A1750,$A1751)+COUNTIFS($L$1:$L1750,"ET",$B$1:$B1750,"&lt;&gt;"&amp;$B1751,$A$1:$A1750,$A1751))),"")</f>
        <v/>
      </c>
      <c r="O1751" s="17"/>
      <c r="AC1751" s="14"/>
      <c r="AD1751" s="14"/>
      <c r="AE1751" s="18"/>
      <c r="AH1751" s="19">
        <f t="shared" si="110"/>
        <v>0</v>
      </c>
      <c r="AI1751" s="19">
        <f t="shared" si="111"/>
        <v>180</v>
      </c>
      <c r="AM1751" s="19">
        <f>IF(Abschlüsse[[#This Row],[Ergeb]]="ET","",SQRT(($AF1751-$AK1751)^2+($AG1751-$AL1751)^2))</f>
        <v>0</v>
      </c>
      <c r="AO1751" s="13"/>
      <c r="AP1751" s="13"/>
      <c r="AQ1751" s="19" t="str">
        <f t="shared" si="108"/>
        <v/>
      </c>
      <c r="AU1751" s="19" t="str">
        <f t="shared" si="109"/>
        <v/>
      </c>
    </row>
    <row r="1752" spans="3:47" ht="25.05" customHeight="1">
      <c r="C1752" s="17" t="str">
        <f>IF($A1752="","",IF(VLOOKUP($A1752,Spiele!$A$2:$D$16,3,FALSE)=$B1752,"H","G"))</f>
        <v/>
      </c>
      <c r="D1752" s="17" t="str">
        <f>IF($B1752="","",IF(VLOOKUP($A1752,Spiele!$A$2:$F$16,3,FALSE)=$B1752,VLOOKUP($A1752,Spiele!$A$2:$F$16,4,FALSE),VLOOKUP($A1752,Spiele!$A$2:$F$16,3,FALSE)))</f>
        <v/>
      </c>
      <c r="E1752" s="18">
        <f>IF(Abschlüsse[[#This Row],[Ergeb]]="ET",0,COUNTIFS($A$2:$A1752,$A1752,$B$2:$B1752,$B1752,$L$2:$L1752,"&lt;&gt;ET"))</f>
        <v>0</v>
      </c>
      <c r="F1752" s="11"/>
      <c r="G1752" s="12"/>
      <c r="H1752" s="18">
        <f>COUNTIFS('Rote Karten'!$A$2:$A$4,$A1752,'Rote Karten'!$D$2:$D$4,"&lt;&gt;"&amp;$B1752,'Rote Karten'!$B$2:$B$4,"&lt;"&amp;$F1752,'Rote Karten'!$C$2:$C$4,"&lt;="&amp;$G1752)-COUNTIFS('Rote Karten'!$A$2:$A$4,$A1752,'Rote Karten'!$D$2:$D$4,$B1752,'Rote Karten'!$B$2:$B$4,"&lt;"&amp;$F1752,'Rote Karten'!$C$2:$C$4,"&lt;="&amp;$G1752)</f>
        <v>0</v>
      </c>
      <c r="I1752" s="17" t="str">
        <f>IF(OR($L1752="Tor",$L1752="ET"),_xlfn.IFNA(IF(VLOOKUP($A1752,Spiele!$A$2:$C$16,3,FALSE)=$B1752,COUNTIFS($L$2:$L1752,"Tor",$B$2:$B1752,$B1752,$A$2:$A1752,$A1752)+COUNTIFS($L$2:$L1752,"ET",$B$2:$B1752,$B1752,$A$2:$A1752,$A1752)&amp;":"&amp;COUNTIFS($L$2:$L1752,"Tor",$B$2:$B1752,"&lt;&gt;"&amp;$B1752,$A$2:$A1752,$A1752)+COUNTIFS($L$2:$L1752,"ET",$B$2:$B1752,"&lt;&gt;"&amp;$B1752,$A$2:$A1752,$A1752),COUNTIFS($L$2:$L1752,"Tor",$B$2:$B1752,"&lt;&gt;"&amp;$B1752,$A$2:$A1752,$A1752)+COUNTIFS($L$2:$L1752,"ET",$B$2:$B1752,"&lt;&gt;"&amp;$B1752,$A$2:$A1752,$A1752)&amp;":"&amp;COUNTIFS($L$2:$L1752,"Tor",$B$2:$B1752,$B1752,$A$2:$A1752,$A1752)+COUNTIFS($L$2:$L1752,"ET",$B$2:$B1752,$B1752,$A$2:$A1752,$A1752)),""),"")</f>
        <v/>
      </c>
      <c r="J1752" s="18" t="str">
        <f>_xlfn.IFNA(IF(VLOOKUP($A1752,Spiele!$A$2:$D$16,3,FALSE)=$B1752,(COUNTIFS($L$1:$L1751,"Tor",$B$1:$B1751,$B1752,$A$1:$A1751,$A1752)+COUNTIFS($L$1:$L1751,"ET",$B$1:$B1751,$B1752,$A$1:$A1751,$A1752))-(COUNTIFS($L$1:$L1751,"Tor",$B$1:$B1751,"&lt;&gt;"&amp;$B1752,$A$1:$A1751,$A1752)+COUNTIFS($L$1:$L1751,"ET",$B$1:$B1751,"&lt;&gt;"&amp;$B1752,$A$1:$A1751,$A1752)),(COUNTIFS($L$1:$L1751,"Tor",$B$1:$B1751,$B1752,$A$1:$A1751,$A1752)+COUNTIFS($L$1:$L1751,"ET",$B$1:$B1751,$B1752,$A$1:$A1751,$A1752))-(COUNTIFS($L$1:$L1751,"Tor",$B$1:$B1751,"&lt;&gt;"&amp;$B1752,$A$1:$A1751,$A1752)+COUNTIFS($L$1:$L1751,"ET",$B$1:$B1751,"&lt;&gt;"&amp;$B1752,$A$1:$A1751,$A1752))),"")</f>
        <v/>
      </c>
      <c r="O1752" s="17"/>
      <c r="AC1752" s="14"/>
      <c r="AD1752" s="14"/>
      <c r="AE1752" s="18"/>
      <c r="AH1752" s="19">
        <f t="shared" si="110"/>
        <v>0</v>
      </c>
      <c r="AI1752" s="19">
        <f t="shared" si="111"/>
        <v>180</v>
      </c>
      <c r="AM1752" s="19">
        <f>IF(Abschlüsse[[#This Row],[Ergeb]]="ET","",SQRT(($AF1752-$AK1752)^2+($AG1752-$AL1752)^2))</f>
        <v>0</v>
      </c>
      <c r="AO1752" s="13"/>
      <c r="AP1752" s="13"/>
      <c r="AQ1752" s="19" t="str">
        <f t="shared" si="108"/>
        <v/>
      </c>
      <c r="AU1752" s="19" t="str">
        <f t="shared" si="109"/>
        <v/>
      </c>
    </row>
    <row r="1753" spans="3:47" ht="25.05" customHeight="1">
      <c r="C1753" s="17" t="str">
        <f>IF($A1753="","",IF(VLOOKUP($A1753,Spiele!$A$2:$D$16,3,FALSE)=$B1753,"H","G"))</f>
        <v/>
      </c>
      <c r="D1753" s="17" t="str">
        <f>IF($B1753="","",IF(VLOOKUP($A1753,Spiele!$A$2:$F$16,3,FALSE)=$B1753,VLOOKUP($A1753,Spiele!$A$2:$F$16,4,FALSE),VLOOKUP($A1753,Spiele!$A$2:$F$16,3,FALSE)))</f>
        <v/>
      </c>
      <c r="E1753" s="18">
        <f>IF(Abschlüsse[[#This Row],[Ergeb]]="ET",0,COUNTIFS($A$2:$A1753,$A1753,$B$2:$B1753,$B1753,$L$2:$L1753,"&lt;&gt;ET"))</f>
        <v>0</v>
      </c>
      <c r="F1753" s="11"/>
      <c r="G1753" s="12"/>
      <c r="H1753" s="18">
        <f>COUNTIFS('Rote Karten'!$A$2:$A$4,$A1753,'Rote Karten'!$D$2:$D$4,"&lt;&gt;"&amp;$B1753,'Rote Karten'!$B$2:$B$4,"&lt;"&amp;$F1753,'Rote Karten'!$C$2:$C$4,"&lt;="&amp;$G1753)-COUNTIFS('Rote Karten'!$A$2:$A$4,$A1753,'Rote Karten'!$D$2:$D$4,$B1753,'Rote Karten'!$B$2:$B$4,"&lt;"&amp;$F1753,'Rote Karten'!$C$2:$C$4,"&lt;="&amp;$G1753)</f>
        <v>0</v>
      </c>
      <c r="I1753" s="17" t="str">
        <f>IF(OR($L1753="Tor",$L1753="ET"),_xlfn.IFNA(IF(VLOOKUP($A1753,Spiele!$A$2:$C$16,3,FALSE)=$B1753,COUNTIFS($L$2:$L1753,"Tor",$B$2:$B1753,$B1753,$A$2:$A1753,$A1753)+COUNTIFS($L$2:$L1753,"ET",$B$2:$B1753,$B1753,$A$2:$A1753,$A1753)&amp;":"&amp;COUNTIFS($L$2:$L1753,"Tor",$B$2:$B1753,"&lt;&gt;"&amp;$B1753,$A$2:$A1753,$A1753)+COUNTIFS($L$2:$L1753,"ET",$B$2:$B1753,"&lt;&gt;"&amp;$B1753,$A$2:$A1753,$A1753),COUNTIFS($L$2:$L1753,"Tor",$B$2:$B1753,"&lt;&gt;"&amp;$B1753,$A$2:$A1753,$A1753)+COUNTIFS($L$2:$L1753,"ET",$B$2:$B1753,"&lt;&gt;"&amp;$B1753,$A$2:$A1753,$A1753)&amp;":"&amp;COUNTIFS($L$2:$L1753,"Tor",$B$2:$B1753,$B1753,$A$2:$A1753,$A1753)+COUNTIFS($L$2:$L1753,"ET",$B$2:$B1753,$B1753,$A$2:$A1753,$A1753)),""),"")</f>
        <v/>
      </c>
      <c r="J1753" s="18" t="str">
        <f>_xlfn.IFNA(IF(VLOOKUP($A1753,Spiele!$A$2:$D$16,3,FALSE)=$B1753,(COUNTIFS($L$1:$L1752,"Tor",$B$1:$B1752,$B1753,$A$1:$A1752,$A1753)+COUNTIFS($L$1:$L1752,"ET",$B$1:$B1752,$B1753,$A$1:$A1752,$A1753))-(COUNTIFS($L$1:$L1752,"Tor",$B$1:$B1752,"&lt;&gt;"&amp;$B1753,$A$1:$A1752,$A1753)+COUNTIFS($L$1:$L1752,"ET",$B$1:$B1752,"&lt;&gt;"&amp;$B1753,$A$1:$A1752,$A1753)),(COUNTIFS($L$1:$L1752,"Tor",$B$1:$B1752,$B1753,$A$1:$A1752,$A1753)+COUNTIFS($L$1:$L1752,"ET",$B$1:$B1752,$B1753,$A$1:$A1752,$A1753))-(COUNTIFS($L$1:$L1752,"Tor",$B$1:$B1752,"&lt;&gt;"&amp;$B1753,$A$1:$A1752,$A1753)+COUNTIFS($L$1:$L1752,"ET",$B$1:$B1752,"&lt;&gt;"&amp;$B1753,$A$1:$A1752,$A1753))),"")</f>
        <v/>
      </c>
      <c r="O1753" s="17"/>
      <c r="AC1753" s="14"/>
      <c r="AD1753" s="14"/>
      <c r="AE1753" s="18"/>
      <c r="AH1753" s="19">
        <f t="shared" si="110"/>
        <v>0</v>
      </c>
      <c r="AI1753" s="19">
        <f t="shared" si="111"/>
        <v>180</v>
      </c>
      <c r="AM1753" s="19">
        <f>IF(Abschlüsse[[#This Row],[Ergeb]]="ET","",SQRT(($AF1753-$AK1753)^2+($AG1753-$AL1753)^2))</f>
        <v>0</v>
      </c>
      <c r="AO1753" s="13"/>
      <c r="AP1753" s="13"/>
      <c r="AQ1753" s="19" t="str">
        <f t="shared" si="108"/>
        <v/>
      </c>
      <c r="AU1753" s="19" t="str">
        <f t="shared" si="109"/>
        <v/>
      </c>
    </row>
    <row r="1754" spans="3:47" ht="25.05" customHeight="1">
      <c r="C1754" s="17" t="str">
        <f>IF($A1754="","",IF(VLOOKUP($A1754,Spiele!$A$2:$D$16,3,FALSE)=$B1754,"H","G"))</f>
        <v/>
      </c>
      <c r="D1754" s="17" t="str">
        <f>IF($B1754="","",IF(VLOOKUP($A1754,Spiele!$A$2:$F$16,3,FALSE)=$B1754,VLOOKUP($A1754,Spiele!$A$2:$F$16,4,FALSE),VLOOKUP($A1754,Spiele!$A$2:$F$16,3,FALSE)))</f>
        <v/>
      </c>
      <c r="E1754" s="18">
        <f>IF(Abschlüsse[[#This Row],[Ergeb]]="ET",0,COUNTIFS($A$2:$A1754,$A1754,$B$2:$B1754,$B1754,$L$2:$L1754,"&lt;&gt;ET"))</f>
        <v>0</v>
      </c>
      <c r="F1754" s="11"/>
      <c r="G1754" s="12"/>
      <c r="H1754" s="18">
        <f>COUNTIFS('Rote Karten'!$A$2:$A$4,$A1754,'Rote Karten'!$D$2:$D$4,"&lt;&gt;"&amp;$B1754,'Rote Karten'!$B$2:$B$4,"&lt;"&amp;$F1754,'Rote Karten'!$C$2:$C$4,"&lt;="&amp;$G1754)-COUNTIFS('Rote Karten'!$A$2:$A$4,$A1754,'Rote Karten'!$D$2:$D$4,$B1754,'Rote Karten'!$B$2:$B$4,"&lt;"&amp;$F1754,'Rote Karten'!$C$2:$C$4,"&lt;="&amp;$G1754)</f>
        <v>0</v>
      </c>
      <c r="I1754" s="17" t="str">
        <f>IF(OR($L1754="Tor",$L1754="ET"),_xlfn.IFNA(IF(VLOOKUP($A1754,Spiele!$A$2:$C$16,3,FALSE)=$B1754,COUNTIFS($L$2:$L1754,"Tor",$B$2:$B1754,$B1754,$A$2:$A1754,$A1754)+COUNTIFS($L$2:$L1754,"ET",$B$2:$B1754,$B1754,$A$2:$A1754,$A1754)&amp;":"&amp;COUNTIFS($L$2:$L1754,"Tor",$B$2:$B1754,"&lt;&gt;"&amp;$B1754,$A$2:$A1754,$A1754)+COUNTIFS($L$2:$L1754,"ET",$B$2:$B1754,"&lt;&gt;"&amp;$B1754,$A$2:$A1754,$A1754),COUNTIFS($L$2:$L1754,"Tor",$B$2:$B1754,"&lt;&gt;"&amp;$B1754,$A$2:$A1754,$A1754)+COUNTIFS($L$2:$L1754,"ET",$B$2:$B1754,"&lt;&gt;"&amp;$B1754,$A$2:$A1754,$A1754)&amp;":"&amp;COUNTIFS($L$2:$L1754,"Tor",$B$2:$B1754,$B1754,$A$2:$A1754,$A1754)+COUNTIFS($L$2:$L1754,"ET",$B$2:$B1754,$B1754,$A$2:$A1754,$A1754)),""),"")</f>
        <v/>
      </c>
      <c r="J1754" s="18" t="str">
        <f>_xlfn.IFNA(IF(VLOOKUP($A1754,Spiele!$A$2:$D$16,3,FALSE)=$B1754,(COUNTIFS($L$1:$L1753,"Tor",$B$1:$B1753,$B1754,$A$1:$A1753,$A1754)+COUNTIFS($L$1:$L1753,"ET",$B$1:$B1753,$B1754,$A$1:$A1753,$A1754))-(COUNTIFS($L$1:$L1753,"Tor",$B$1:$B1753,"&lt;&gt;"&amp;$B1754,$A$1:$A1753,$A1754)+COUNTIFS($L$1:$L1753,"ET",$B$1:$B1753,"&lt;&gt;"&amp;$B1754,$A$1:$A1753,$A1754)),(COUNTIFS($L$1:$L1753,"Tor",$B$1:$B1753,$B1754,$A$1:$A1753,$A1754)+COUNTIFS($L$1:$L1753,"ET",$B$1:$B1753,$B1754,$A$1:$A1753,$A1754))-(COUNTIFS($L$1:$L1753,"Tor",$B$1:$B1753,"&lt;&gt;"&amp;$B1754,$A$1:$A1753,$A1754)+COUNTIFS($L$1:$L1753,"ET",$B$1:$B1753,"&lt;&gt;"&amp;$B1754,$A$1:$A1753,$A1754))),"")</f>
        <v/>
      </c>
      <c r="O1754" s="17"/>
      <c r="AC1754" s="14"/>
      <c r="AD1754" s="14"/>
      <c r="AE1754" s="18"/>
      <c r="AH1754" s="19">
        <f t="shared" si="110"/>
        <v>0</v>
      </c>
      <c r="AI1754" s="19">
        <f t="shared" si="111"/>
        <v>180</v>
      </c>
      <c r="AM1754" s="19">
        <f>IF(Abschlüsse[[#This Row],[Ergeb]]="ET","",SQRT(($AF1754-$AK1754)^2+($AG1754-$AL1754)^2))</f>
        <v>0</v>
      </c>
      <c r="AO1754" s="13"/>
      <c r="AP1754" s="13"/>
      <c r="AQ1754" s="19" t="str">
        <f t="shared" si="108"/>
        <v/>
      </c>
      <c r="AU1754" s="19" t="str">
        <f t="shared" si="109"/>
        <v/>
      </c>
    </row>
    <row r="1755" spans="3:47" ht="25.05" customHeight="1">
      <c r="C1755" s="17" t="str">
        <f>IF($A1755="","",IF(VLOOKUP($A1755,Spiele!$A$2:$D$16,3,FALSE)=$B1755,"H","G"))</f>
        <v/>
      </c>
      <c r="D1755" s="17" t="str">
        <f>IF($B1755="","",IF(VLOOKUP($A1755,Spiele!$A$2:$F$16,3,FALSE)=$B1755,VLOOKUP($A1755,Spiele!$A$2:$F$16,4,FALSE),VLOOKUP($A1755,Spiele!$A$2:$F$16,3,FALSE)))</f>
        <v/>
      </c>
      <c r="E1755" s="18">
        <f>IF(Abschlüsse[[#This Row],[Ergeb]]="ET",0,COUNTIFS($A$2:$A1755,$A1755,$B$2:$B1755,$B1755,$L$2:$L1755,"&lt;&gt;ET"))</f>
        <v>0</v>
      </c>
      <c r="F1755" s="11"/>
      <c r="G1755" s="12"/>
      <c r="H1755" s="18">
        <f>COUNTIFS('Rote Karten'!$A$2:$A$4,$A1755,'Rote Karten'!$D$2:$D$4,"&lt;&gt;"&amp;$B1755,'Rote Karten'!$B$2:$B$4,"&lt;"&amp;$F1755,'Rote Karten'!$C$2:$C$4,"&lt;="&amp;$G1755)-COUNTIFS('Rote Karten'!$A$2:$A$4,$A1755,'Rote Karten'!$D$2:$D$4,$B1755,'Rote Karten'!$B$2:$B$4,"&lt;"&amp;$F1755,'Rote Karten'!$C$2:$C$4,"&lt;="&amp;$G1755)</f>
        <v>0</v>
      </c>
      <c r="I1755" s="17" t="str">
        <f>IF(OR($L1755="Tor",$L1755="ET"),_xlfn.IFNA(IF(VLOOKUP($A1755,Spiele!$A$2:$C$16,3,FALSE)=$B1755,COUNTIFS($L$2:$L1755,"Tor",$B$2:$B1755,$B1755,$A$2:$A1755,$A1755)+COUNTIFS($L$2:$L1755,"ET",$B$2:$B1755,$B1755,$A$2:$A1755,$A1755)&amp;":"&amp;COUNTIFS($L$2:$L1755,"Tor",$B$2:$B1755,"&lt;&gt;"&amp;$B1755,$A$2:$A1755,$A1755)+COUNTIFS($L$2:$L1755,"ET",$B$2:$B1755,"&lt;&gt;"&amp;$B1755,$A$2:$A1755,$A1755),COUNTIFS($L$2:$L1755,"Tor",$B$2:$B1755,"&lt;&gt;"&amp;$B1755,$A$2:$A1755,$A1755)+COUNTIFS($L$2:$L1755,"ET",$B$2:$B1755,"&lt;&gt;"&amp;$B1755,$A$2:$A1755,$A1755)&amp;":"&amp;COUNTIFS($L$2:$L1755,"Tor",$B$2:$B1755,$B1755,$A$2:$A1755,$A1755)+COUNTIFS($L$2:$L1755,"ET",$B$2:$B1755,$B1755,$A$2:$A1755,$A1755)),""),"")</f>
        <v/>
      </c>
      <c r="J1755" s="18" t="str">
        <f>_xlfn.IFNA(IF(VLOOKUP($A1755,Spiele!$A$2:$D$16,3,FALSE)=$B1755,(COUNTIFS($L$1:$L1754,"Tor",$B$1:$B1754,$B1755,$A$1:$A1754,$A1755)+COUNTIFS($L$1:$L1754,"ET",$B$1:$B1754,$B1755,$A$1:$A1754,$A1755))-(COUNTIFS($L$1:$L1754,"Tor",$B$1:$B1754,"&lt;&gt;"&amp;$B1755,$A$1:$A1754,$A1755)+COUNTIFS($L$1:$L1754,"ET",$B$1:$B1754,"&lt;&gt;"&amp;$B1755,$A$1:$A1754,$A1755)),(COUNTIFS($L$1:$L1754,"Tor",$B$1:$B1754,$B1755,$A$1:$A1754,$A1755)+COUNTIFS($L$1:$L1754,"ET",$B$1:$B1754,$B1755,$A$1:$A1754,$A1755))-(COUNTIFS($L$1:$L1754,"Tor",$B$1:$B1754,"&lt;&gt;"&amp;$B1755,$A$1:$A1754,$A1755)+COUNTIFS($L$1:$L1754,"ET",$B$1:$B1754,"&lt;&gt;"&amp;$B1755,$A$1:$A1754,$A1755))),"")</f>
        <v/>
      </c>
      <c r="O1755" s="17"/>
      <c r="AC1755" s="14"/>
      <c r="AD1755" s="14"/>
      <c r="AE1755" s="18"/>
      <c r="AH1755" s="19">
        <f t="shared" si="110"/>
        <v>0</v>
      </c>
      <c r="AI1755" s="19">
        <f t="shared" si="111"/>
        <v>180</v>
      </c>
      <c r="AM1755" s="19">
        <f>IF(Abschlüsse[[#This Row],[Ergeb]]="ET","",SQRT(($AF1755-$AK1755)^2+($AG1755-$AL1755)^2))</f>
        <v>0</v>
      </c>
      <c r="AO1755" s="13"/>
      <c r="AP1755" s="13"/>
      <c r="AQ1755" s="19" t="str">
        <f t="shared" si="108"/>
        <v/>
      </c>
      <c r="AU1755" s="19" t="str">
        <f t="shared" si="109"/>
        <v/>
      </c>
    </row>
    <row r="1756" spans="3:47" ht="25.05" customHeight="1">
      <c r="C1756" s="17" t="str">
        <f>IF($A1756="","",IF(VLOOKUP($A1756,Spiele!$A$2:$D$16,3,FALSE)=$B1756,"H","G"))</f>
        <v/>
      </c>
      <c r="D1756" s="17" t="str">
        <f>IF($B1756="","",IF(VLOOKUP($A1756,Spiele!$A$2:$F$16,3,FALSE)=$B1756,VLOOKUP($A1756,Spiele!$A$2:$F$16,4,FALSE),VLOOKUP($A1756,Spiele!$A$2:$F$16,3,FALSE)))</f>
        <v/>
      </c>
      <c r="E1756" s="18">
        <f>IF(Abschlüsse[[#This Row],[Ergeb]]="ET",0,COUNTIFS($A$2:$A1756,$A1756,$B$2:$B1756,$B1756,$L$2:$L1756,"&lt;&gt;ET"))</f>
        <v>0</v>
      </c>
      <c r="F1756" s="11"/>
      <c r="G1756" s="12"/>
      <c r="H1756" s="18">
        <f>COUNTIFS('Rote Karten'!$A$2:$A$4,$A1756,'Rote Karten'!$D$2:$D$4,"&lt;&gt;"&amp;$B1756,'Rote Karten'!$B$2:$B$4,"&lt;"&amp;$F1756,'Rote Karten'!$C$2:$C$4,"&lt;="&amp;$G1756)-COUNTIFS('Rote Karten'!$A$2:$A$4,$A1756,'Rote Karten'!$D$2:$D$4,$B1756,'Rote Karten'!$B$2:$B$4,"&lt;"&amp;$F1756,'Rote Karten'!$C$2:$C$4,"&lt;="&amp;$G1756)</f>
        <v>0</v>
      </c>
      <c r="I1756" s="17" t="str">
        <f>IF(OR($L1756="Tor",$L1756="ET"),_xlfn.IFNA(IF(VLOOKUP($A1756,Spiele!$A$2:$C$16,3,FALSE)=$B1756,COUNTIFS($L$2:$L1756,"Tor",$B$2:$B1756,$B1756,$A$2:$A1756,$A1756)+COUNTIFS($L$2:$L1756,"ET",$B$2:$B1756,$B1756,$A$2:$A1756,$A1756)&amp;":"&amp;COUNTIFS($L$2:$L1756,"Tor",$B$2:$B1756,"&lt;&gt;"&amp;$B1756,$A$2:$A1756,$A1756)+COUNTIFS($L$2:$L1756,"ET",$B$2:$B1756,"&lt;&gt;"&amp;$B1756,$A$2:$A1756,$A1756),COUNTIFS($L$2:$L1756,"Tor",$B$2:$B1756,"&lt;&gt;"&amp;$B1756,$A$2:$A1756,$A1756)+COUNTIFS($L$2:$L1756,"ET",$B$2:$B1756,"&lt;&gt;"&amp;$B1756,$A$2:$A1756,$A1756)&amp;":"&amp;COUNTIFS($L$2:$L1756,"Tor",$B$2:$B1756,$B1756,$A$2:$A1756,$A1756)+COUNTIFS($L$2:$L1756,"ET",$B$2:$B1756,$B1756,$A$2:$A1756,$A1756)),""),"")</f>
        <v/>
      </c>
      <c r="J1756" s="18" t="str">
        <f>_xlfn.IFNA(IF(VLOOKUP($A1756,Spiele!$A$2:$D$16,3,FALSE)=$B1756,(COUNTIFS($L$1:$L1755,"Tor",$B$1:$B1755,$B1756,$A$1:$A1755,$A1756)+COUNTIFS($L$1:$L1755,"ET",$B$1:$B1755,$B1756,$A$1:$A1755,$A1756))-(COUNTIFS($L$1:$L1755,"Tor",$B$1:$B1755,"&lt;&gt;"&amp;$B1756,$A$1:$A1755,$A1756)+COUNTIFS($L$1:$L1755,"ET",$B$1:$B1755,"&lt;&gt;"&amp;$B1756,$A$1:$A1755,$A1756)),(COUNTIFS($L$1:$L1755,"Tor",$B$1:$B1755,$B1756,$A$1:$A1755,$A1756)+COUNTIFS($L$1:$L1755,"ET",$B$1:$B1755,$B1756,$A$1:$A1755,$A1756))-(COUNTIFS($L$1:$L1755,"Tor",$B$1:$B1755,"&lt;&gt;"&amp;$B1756,$A$1:$A1755,$A1756)+COUNTIFS($L$1:$L1755,"ET",$B$1:$B1755,"&lt;&gt;"&amp;$B1756,$A$1:$A1755,$A1756))),"")</f>
        <v/>
      </c>
      <c r="O1756" s="17"/>
      <c r="AC1756" s="14"/>
      <c r="AD1756" s="14"/>
      <c r="AE1756" s="18"/>
      <c r="AH1756" s="19">
        <f t="shared" si="110"/>
        <v>0</v>
      </c>
      <c r="AI1756" s="19">
        <f t="shared" si="111"/>
        <v>180</v>
      </c>
      <c r="AM1756" s="19">
        <f>IF(Abschlüsse[[#This Row],[Ergeb]]="ET","",SQRT(($AF1756-$AK1756)^2+($AG1756-$AL1756)^2))</f>
        <v>0</v>
      </c>
      <c r="AO1756" s="13"/>
      <c r="AP1756" s="13"/>
      <c r="AQ1756" s="19" t="str">
        <f t="shared" ref="AQ1756:AQ1819" si="112">IF(AN1756=0,"",SQRT(($AF1756-$AO1756)^2+($AG1756-$AP1756)^2))</f>
        <v/>
      </c>
      <c r="AU1756" s="19" t="str">
        <f t="shared" ref="AU1756:AU1819" si="113">IF(AR1756=0,"",SQRT(($AF1756-$AS1756)^2+($AG1756-$AT1756)^2))</f>
        <v/>
      </c>
    </row>
    <row r="1757" spans="3:47" ht="25.05" customHeight="1">
      <c r="C1757" s="17" t="str">
        <f>IF($A1757="","",IF(VLOOKUP($A1757,Spiele!$A$2:$D$16,3,FALSE)=$B1757,"H","G"))</f>
        <v/>
      </c>
      <c r="D1757" s="17" t="str">
        <f>IF($B1757="","",IF(VLOOKUP($A1757,Spiele!$A$2:$F$16,3,FALSE)=$B1757,VLOOKUP($A1757,Spiele!$A$2:$F$16,4,FALSE),VLOOKUP($A1757,Spiele!$A$2:$F$16,3,FALSE)))</f>
        <v/>
      </c>
      <c r="E1757" s="18">
        <f>IF(Abschlüsse[[#This Row],[Ergeb]]="ET",0,COUNTIFS($A$2:$A1757,$A1757,$B$2:$B1757,$B1757,$L$2:$L1757,"&lt;&gt;ET"))</f>
        <v>0</v>
      </c>
      <c r="F1757" s="11"/>
      <c r="G1757" s="12"/>
      <c r="H1757" s="18">
        <f>COUNTIFS('Rote Karten'!$A$2:$A$4,$A1757,'Rote Karten'!$D$2:$D$4,"&lt;&gt;"&amp;$B1757,'Rote Karten'!$B$2:$B$4,"&lt;"&amp;$F1757,'Rote Karten'!$C$2:$C$4,"&lt;="&amp;$G1757)-COUNTIFS('Rote Karten'!$A$2:$A$4,$A1757,'Rote Karten'!$D$2:$D$4,$B1757,'Rote Karten'!$B$2:$B$4,"&lt;"&amp;$F1757,'Rote Karten'!$C$2:$C$4,"&lt;="&amp;$G1757)</f>
        <v>0</v>
      </c>
      <c r="I1757" s="17" t="str">
        <f>IF(OR($L1757="Tor",$L1757="ET"),_xlfn.IFNA(IF(VLOOKUP($A1757,Spiele!$A$2:$C$16,3,FALSE)=$B1757,COUNTIFS($L$2:$L1757,"Tor",$B$2:$B1757,$B1757,$A$2:$A1757,$A1757)+COUNTIFS($L$2:$L1757,"ET",$B$2:$B1757,$B1757,$A$2:$A1757,$A1757)&amp;":"&amp;COUNTIFS($L$2:$L1757,"Tor",$B$2:$B1757,"&lt;&gt;"&amp;$B1757,$A$2:$A1757,$A1757)+COUNTIFS($L$2:$L1757,"ET",$B$2:$B1757,"&lt;&gt;"&amp;$B1757,$A$2:$A1757,$A1757),COUNTIFS($L$2:$L1757,"Tor",$B$2:$B1757,"&lt;&gt;"&amp;$B1757,$A$2:$A1757,$A1757)+COUNTIFS($L$2:$L1757,"ET",$B$2:$B1757,"&lt;&gt;"&amp;$B1757,$A$2:$A1757,$A1757)&amp;":"&amp;COUNTIFS($L$2:$L1757,"Tor",$B$2:$B1757,$B1757,$A$2:$A1757,$A1757)+COUNTIFS($L$2:$L1757,"ET",$B$2:$B1757,$B1757,$A$2:$A1757,$A1757)),""),"")</f>
        <v/>
      </c>
      <c r="J1757" s="18" t="str">
        <f>_xlfn.IFNA(IF(VLOOKUP($A1757,Spiele!$A$2:$D$16,3,FALSE)=$B1757,(COUNTIFS($L$1:$L1756,"Tor",$B$1:$B1756,$B1757,$A$1:$A1756,$A1757)+COUNTIFS($L$1:$L1756,"ET",$B$1:$B1756,$B1757,$A$1:$A1756,$A1757))-(COUNTIFS($L$1:$L1756,"Tor",$B$1:$B1756,"&lt;&gt;"&amp;$B1757,$A$1:$A1756,$A1757)+COUNTIFS($L$1:$L1756,"ET",$B$1:$B1756,"&lt;&gt;"&amp;$B1757,$A$1:$A1756,$A1757)),(COUNTIFS($L$1:$L1756,"Tor",$B$1:$B1756,$B1757,$A$1:$A1756,$A1757)+COUNTIFS($L$1:$L1756,"ET",$B$1:$B1756,$B1757,$A$1:$A1756,$A1757))-(COUNTIFS($L$1:$L1756,"Tor",$B$1:$B1756,"&lt;&gt;"&amp;$B1757,$A$1:$A1756,$A1757)+COUNTIFS($L$1:$L1756,"ET",$B$1:$B1756,"&lt;&gt;"&amp;$B1757,$A$1:$A1756,$A1757))),"")</f>
        <v/>
      </c>
      <c r="O1757" s="17"/>
      <c r="AC1757" s="14"/>
      <c r="AD1757" s="14"/>
      <c r="AE1757" s="18"/>
      <c r="AH1757" s="19">
        <f t="shared" si="110"/>
        <v>0</v>
      </c>
      <c r="AI1757" s="19">
        <f t="shared" si="111"/>
        <v>180</v>
      </c>
      <c r="AM1757" s="19">
        <f>IF(Abschlüsse[[#This Row],[Ergeb]]="ET","",SQRT(($AF1757-$AK1757)^2+($AG1757-$AL1757)^2))</f>
        <v>0</v>
      </c>
      <c r="AO1757" s="13"/>
      <c r="AP1757" s="13"/>
      <c r="AQ1757" s="19" t="str">
        <f t="shared" si="112"/>
        <v/>
      </c>
      <c r="AU1757" s="19" t="str">
        <f t="shared" si="113"/>
        <v/>
      </c>
    </row>
    <row r="1758" spans="3:47" ht="25.05" customHeight="1">
      <c r="C1758" s="17" t="str">
        <f>IF($A1758="","",IF(VLOOKUP($A1758,Spiele!$A$2:$D$16,3,FALSE)=$B1758,"H","G"))</f>
        <v/>
      </c>
      <c r="D1758" s="17" t="str">
        <f>IF($B1758="","",IF(VLOOKUP($A1758,Spiele!$A$2:$F$16,3,FALSE)=$B1758,VLOOKUP($A1758,Spiele!$A$2:$F$16,4,FALSE),VLOOKUP($A1758,Spiele!$A$2:$F$16,3,FALSE)))</f>
        <v/>
      </c>
      <c r="E1758" s="18">
        <f>IF(Abschlüsse[[#This Row],[Ergeb]]="ET",0,COUNTIFS($A$2:$A1758,$A1758,$B$2:$B1758,$B1758,$L$2:$L1758,"&lt;&gt;ET"))</f>
        <v>0</v>
      </c>
      <c r="F1758" s="11"/>
      <c r="G1758" s="12"/>
      <c r="H1758" s="18">
        <f>COUNTIFS('Rote Karten'!$A$2:$A$4,$A1758,'Rote Karten'!$D$2:$D$4,"&lt;&gt;"&amp;$B1758,'Rote Karten'!$B$2:$B$4,"&lt;"&amp;$F1758,'Rote Karten'!$C$2:$C$4,"&lt;="&amp;$G1758)-COUNTIFS('Rote Karten'!$A$2:$A$4,$A1758,'Rote Karten'!$D$2:$D$4,$B1758,'Rote Karten'!$B$2:$B$4,"&lt;"&amp;$F1758,'Rote Karten'!$C$2:$C$4,"&lt;="&amp;$G1758)</f>
        <v>0</v>
      </c>
      <c r="I1758" s="17" t="str">
        <f>IF(OR($L1758="Tor",$L1758="ET"),_xlfn.IFNA(IF(VLOOKUP($A1758,Spiele!$A$2:$C$16,3,FALSE)=$B1758,COUNTIFS($L$2:$L1758,"Tor",$B$2:$B1758,$B1758,$A$2:$A1758,$A1758)+COUNTIFS($L$2:$L1758,"ET",$B$2:$B1758,$B1758,$A$2:$A1758,$A1758)&amp;":"&amp;COUNTIFS($L$2:$L1758,"Tor",$B$2:$B1758,"&lt;&gt;"&amp;$B1758,$A$2:$A1758,$A1758)+COUNTIFS($L$2:$L1758,"ET",$B$2:$B1758,"&lt;&gt;"&amp;$B1758,$A$2:$A1758,$A1758),COUNTIFS($L$2:$L1758,"Tor",$B$2:$B1758,"&lt;&gt;"&amp;$B1758,$A$2:$A1758,$A1758)+COUNTIFS($L$2:$L1758,"ET",$B$2:$B1758,"&lt;&gt;"&amp;$B1758,$A$2:$A1758,$A1758)&amp;":"&amp;COUNTIFS($L$2:$L1758,"Tor",$B$2:$B1758,$B1758,$A$2:$A1758,$A1758)+COUNTIFS($L$2:$L1758,"ET",$B$2:$B1758,$B1758,$A$2:$A1758,$A1758)),""),"")</f>
        <v/>
      </c>
      <c r="J1758" s="18" t="str">
        <f>_xlfn.IFNA(IF(VLOOKUP($A1758,Spiele!$A$2:$D$16,3,FALSE)=$B1758,(COUNTIFS($L$1:$L1757,"Tor",$B$1:$B1757,$B1758,$A$1:$A1757,$A1758)+COUNTIFS($L$1:$L1757,"ET",$B$1:$B1757,$B1758,$A$1:$A1757,$A1758))-(COUNTIFS($L$1:$L1757,"Tor",$B$1:$B1757,"&lt;&gt;"&amp;$B1758,$A$1:$A1757,$A1758)+COUNTIFS($L$1:$L1757,"ET",$B$1:$B1757,"&lt;&gt;"&amp;$B1758,$A$1:$A1757,$A1758)),(COUNTIFS($L$1:$L1757,"Tor",$B$1:$B1757,$B1758,$A$1:$A1757,$A1758)+COUNTIFS($L$1:$L1757,"ET",$B$1:$B1757,$B1758,$A$1:$A1757,$A1758))-(COUNTIFS($L$1:$L1757,"Tor",$B$1:$B1757,"&lt;&gt;"&amp;$B1758,$A$1:$A1757,$A1758)+COUNTIFS($L$1:$L1757,"ET",$B$1:$B1757,"&lt;&gt;"&amp;$B1758,$A$1:$A1757,$A1758))),"")</f>
        <v/>
      </c>
      <c r="O1758" s="17"/>
      <c r="AC1758" s="14"/>
      <c r="AD1758" s="14"/>
      <c r="AE1758" s="18"/>
      <c r="AH1758" s="19">
        <f t="shared" si="110"/>
        <v>0</v>
      </c>
      <c r="AI1758" s="19">
        <f t="shared" si="111"/>
        <v>180</v>
      </c>
      <c r="AM1758" s="19">
        <f>IF(Abschlüsse[[#This Row],[Ergeb]]="ET","",SQRT(($AF1758-$AK1758)^2+($AG1758-$AL1758)^2))</f>
        <v>0</v>
      </c>
      <c r="AO1758" s="13"/>
      <c r="AP1758" s="13"/>
      <c r="AQ1758" s="19" t="str">
        <f t="shared" si="112"/>
        <v/>
      </c>
      <c r="AU1758" s="19" t="str">
        <f t="shared" si="113"/>
        <v/>
      </c>
    </row>
    <row r="1759" spans="3:47" ht="25.05" customHeight="1">
      <c r="C1759" s="17" t="str">
        <f>IF($A1759="","",IF(VLOOKUP($A1759,Spiele!$A$2:$D$16,3,FALSE)=$B1759,"H","G"))</f>
        <v/>
      </c>
      <c r="D1759" s="17" t="str">
        <f>IF($B1759="","",IF(VLOOKUP($A1759,Spiele!$A$2:$F$16,3,FALSE)=$B1759,VLOOKUP($A1759,Spiele!$A$2:$F$16,4,FALSE),VLOOKUP($A1759,Spiele!$A$2:$F$16,3,FALSE)))</f>
        <v/>
      </c>
      <c r="E1759" s="18">
        <f>IF(Abschlüsse[[#This Row],[Ergeb]]="ET",0,COUNTIFS($A$2:$A1759,$A1759,$B$2:$B1759,$B1759,$L$2:$L1759,"&lt;&gt;ET"))</f>
        <v>0</v>
      </c>
      <c r="F1759" s="11"/>
      <c r="G1759" s="12"/>
      <c r="H1759" s="18">
        <f>COUNTIFS('Rote Karten'!$A$2:$A$4,$A1759,'Rote Karten'!$D$2:$D$4,"&lt;&gt;"&amp;$B1759,'Rote Karten'!$B$2:$B$4,"&lt;"&amp;$F1759,'Rote Karten'!$C$2:$C$4,"&lt;="&amp;$G1759)-COUNTIFS('Rote Karten'!$A$2:$A$4,$A1759,'Rote Karten'!$D$2:$D$4,$B1759,'Rote Karten'!$B$2:$B$4,"&lt;"&amp;$F1759,'Rote Karten'!$C$2:$C$4,"&lt;="&amp;$G1759)</f>
        <v>0</v>
      </c>
      <c r="I1759" s="17" t="str">
        <f>IF(OR($L1759="Tor",$L1759="ET"),_xlfn.IFNA(IF(VLOOKUP($A1759,Spiele!$A$2:$C$16,3,FALSE)=$B1759,COUNTIFS($L$2:$L1759,"Tor",$B$2:$B1759,$B1759,$A$2:$A1759,$A1759)+COUNTIFS($L$2:$L1759,"ET",$B$2:$B1759,$B1759,$A$2:$A1759,$A1759)&amp;":"&amp;COUNTIFS($L$2:$L1759,"Tor",$B$2:$B1759,"&lt;&gt;"&amp;$B1759,$A$2:$A1759,$A1759)+COUNTIFS($L$2:$L1759,"ET",$B$2:$B1759,"&lt;&gt;"&amp;$B1759,$A$2:$A1759,$A1759),COUNTIFS($L$2:$L1759,"Tor",$B$2:$B1759,"&lt;&gt;"&amp;$B1759,$A$2:$A1759,$A1759)+COUNTIFS($L$2:$L1759,"ET",$B$2:$B1759,"&lt;&gt;"&amp;$B1759,$A$2:$A1759,$A1759)&amp;":"&amp;COUNTIFS($L$2:$L1759,"Tor",$B$2:$B1759,$B1759,$A$2:$A1759,$A1759)+COUNTIFS($L$2:$L1759,"ET",$B$2:$B1759,$B1759,$A$2:$A1759,$A1759)),""),"")</f>
        <v/>
      </c>
      <c r="J1759" s="18" t="str">
        <f>_xlfn.IFNA(IF(VLOOKUP($A1759,Spiele!$A$2:$D$16,3,FALSE)=$B1759,(COUNTIFS($L$1:$L1758,"Tor",$B$1:$B1758,$B1759,$A$1:$A1758,$A1759)+COUNTIFS($L$1:$L1758,"ET",$B$1:$B1758,$B1759,$A$1:$A1758,$A1759))-(COUNTIFS($L$1:$L1758,"Tor",$B$1:$B1758,"&lt;&gt;"&amp;$B1759,$A$1:$A1758,$A1759)+COUNTIFS($L$1:$L1758,"ET",$B$1:$B1758,"&lt;&gt;"&amp;$B1759,$A$1:$A1758,$A1759)),(COUNTIFS($L$1:$L1758,"Tor",$B$1:$B1758,$B1759,$A$1:$A1758,$A1759)+COUNTIFS($L$1:$L1758,"ET",$B$1:$B1758,$B1759,$A$1:$A1758,$A1759))-(COUNTIFS($L$1:$L1758,"Tor",$B$1:$B1758,"&lt;&gt;"&amp;$B1759,$A$1:$A1758,$A1759)+COUNTIFS($L$1:$L1758,"ET",$B$1:$B1758,"&lt;&gt;"&amp;$B1759,$A$1:$A1758,$A1759))),"")</f>
        <v/>
      </c>
      <c r="O1759" s="17"/>
      <c r="AC1759" s="14"/>
      <c r="AD1759" s="14"/>
      <c r="AE1759" s="18"/>
      <c r="AH1759" s="19">
        <f t="shared" si="110"/>
        <v>0</v>
      </c>
      <c r="AI1759" s="19">
        <f t="shared" si="111"/>
        <v>180</v>
      </c>
      <c r="AM1759" s="19">
        <f>IF(Abschlüsse[[#This Row],[Ergeb]]="ET","",SQRT(($AF1759-$AK1759)^2+($AG1759-$AL1759)^2))</f>
        <v>0</v>
      </c>
      <c r="AO1759" s="13"/>
      <c r="AP1759" s="13"/>
      <c r="AQ1759" s="19" t="str">
        <f t="shared" si="112"/>
        <v/>
      </c>
      <c r="AU1759" s="19" t="str">
        <f t="shared" si="113"/>
        <v/>
      </c>
    </row>
    <row r="1760" spans="3:47" ht="25.05" customHeight="1">
      <c r="C1760" s="17" t="str">
        <f>IF($A1760="","",IF(VLOOKUP($A1760,Spiele!$A$2:$D$16,3,FALSE)=$B1760,"H","G"))</f>
        <v/>
      </c>
      <c r="D1760" s="17" t="str">
        <f>IF($B1760="","",IF(VLOOKUP($A1760,Spiele!$A$2:$F$16,3,FALSE)=$B1760,VLOOKUP($A1760,Spiele!$A$2:$F$16,4,FALSE),VLOOKUP($A1760,Spiele!$A$2:$F$16,3,FALSE)))</f>
        <v/>
      </c>
      <c r="E1760" s="18">
        <f>IF(Abschlüsse[[#This Row],[Ergeb]]="ET",0,COUNTIFS($A$2:$A1760,$A1760,$B$2:$B1760,$B1760,$L$2:$L1760,"&lt;&gt;ET"))</f>
        <v>0</v>
      </c>
      <c r="F1760" s="11"/>
      <c r="G1760" s="12"/>
      <c r="H1760" s="18">
        <f>COUNTIFS('Rote Karten'!$A$2:$A$4,$A1760,'Rote Karten'!$D$2:$D$4,"&lt;&gt;"&amp;$B1760,'Rote Karten'!$B$2:$B$4,"&lt;"&amp;$F1760,'Rote Karten'!$C$2:$C$4,"&lt;="&amp;$G1760)-COUNTIFS('Rote Karten'!$A$2:$A$4,$A1760,'Rote Karten'!$D$2:$D$4,$B1760,'Rote Karten'!$B$2:$B$4,"&lt;"&amp;$F1760,'Rote Karten'!$C$2:$C$4,"&lt;="&amp;$G1760)</f>
        <v>0</v>
      </c>
      <c r="I1760" s="17" t="str">
        <f>IF(OR($L1760="Tor",$L1760="ET"),_xlfn.IFNA(IF(VLOOKUP($A1760,Spiele!$A$2:$C$16,3,FALSE)=$B1760,COUNTIFS($L$2:$L1760,"Tor",$B$2:$B1760,$B1760,$A$2:$A1760,$A1760)+COUNTIFS($L$2:$L1760,"ET",$B$2:$B1760,$B1760,$A$2:$A1760,$A1760)&amp;":"&amp;COUNTIFS($L$2:$L1760,"Tor",$B$2:$B1760,"&lt;&gt;"&amp;$B1760,$A$2:$A1760,$A1760)+COUNTIFS($L$2:$L1760,"ET",$B$2:$B1760,"&lt;&gt;"&amp;$B1760,$A$2:$A1760,$A1760),COUNTIFS($L$2:$L1760,"Tor",$B$2:$B1760,"&lt;&gt;"&amp;$B1760,$A$2:$A1760,$A1760)+COUNTIFS($L$2:$L1760,"ET",$B$2:$B1760,"&lt;&gt;"&amp;$B1760,$A$2:$A1760,$A1760)&amp;":"&amp;COUNTIFS($L$2:$L1760,"Tor",$B$2:$B1760,$B1760,$A$2:$A1760,$A1760)+COUNTIFS($L$2:$L1760,"ET",$B$2:$B1760,$B1760,$A$2:$A1760,$A1760)),""),"")</f>
        <v/>
      </c>
      <c r="J1760" s="18" t="str">
        <f>_xlfn.IFNA(IF(VLOOKUP($A1760,Spiele!$A$2:$D$16,3,FALSE)=$B1760,(COUNTIFS($L$1:$L1759,"Tor",$B$1:$B1759,$B1760,$A$1:$A1759,$A1760)+COUNTIFS($L$1:$L1759,"ET",$B$1:$B1759,$B1760,$A$1:$A1759,$A1760))-(COUNTIFS($L$1:$L1759,"Tor",$B$1:$B1759,"&lt;&gt;"&amp;$B1760,$A$1:$A1759,$A1760)+COUNTIFS($L$1:$L1759,"ET",$B$1:$B1759,"&lt;&gt;"&amp;$B1760,$A$1:$A1759,$A1760)),(COUNTIFS($L$1:$L1759,"Tor",$B$1:$B1759,$B1760,$A$1:$A1759,$A1760)+COUNTIFS($L$1:$L1759,"ET",$B$1:$B1759,$B1760,$A$1:$A1759,$A1760))-(COUNTIFS($L$1:$L1759,"Tor",$B$1:$B1759,"&lt;&gt;"&amp;$B1760,$A$1:$A1759,$A1760)+COUNTIFS($L$1:$L1759,"ET",$B$1:$B1759,"&lt;&gt;"&amp;$B1760,$A$1:$A1759,$A1760))),"")</f>
        <v/>
      </c>
      <c r="O1760" s="17"/>
      <c r="AC1760" s="14"/>
      <c r="AD1760" s="14"/>
      <c r="AE1760" s="18"/>
      <c r="AH1760" s="19">
        <f t="shared" si="110"/>
        <v>0</v>
      </c>
      <c r="AI1760" s="19">
        <f t="shared" si="111"/>
        <v>180</v>
      </c>
      <c r="AM1760" s="19">
        <f>IF(Abschlüsse[[#This Row],[Ergeb]]="ET","",SQRT(($AF1760-$AK1760)^2+($AG1760-$AL1760)^2))</f>
        <v>0</v>
      </c>
      <c r="AO1760" s="13"/>
      <c r="AP1760" s="13"/>
      <c r="AQ1760" s="19" t="str">
        <f t="shared" si="112"/>
        <v/>
      </c>
      <c r="AU1760" s="19" t="str">
        <f t="shared" si="113"/>
        <v/>
      </c>
    </row>
    <row r="1761" spans="3:47" ht="25.05" customHeight="1">
      <c r="C1761" s="17" t="str">
        <f>IF($A1761="","",IF(VLOOKUP($A1761,Spiele!$A$2:$D$16,3,FALSE)=$B1761,"H","G"))</f>
        <v/>
      </c>
      <c r="D1761" s="17" t="str">
        <f>IF($B1761="","",IF(VLOOKUP($A1761,Spiele!$A$2:$F$16,3,FALSE)=$B1761,VLOOKUP($A1761,Spiele!$A$2:$F$16,4,FALSE),VLOOKUP($A1761,Spiele!$A$2:$F$16,3,FALSE)))</f>
        <v/>
      </c>
      <c r="E1761" s="18">
        <f>IF(Abschlüsse[[#This Row],[Ergeb]]="ET",0,COUNTIFS($A$2:$A1761,$A1761,$B$2:$B1761,$B1761,$L$2:$L1761,"&lt;&gt;ET"))</f>
        <v>0</v>
      </c>
      <c r="F1761" s="11"/>
      <c r="G1761" s="12"/>
      <c r="H1761" s="18">
        <f>COUNTIFS('Rote Karten'!$A$2:$A$4,$A1761,'Rote Karten'!$D$2:$D$4,"&lt;&gt;"&amp;$B1761,'Rote Karten'!$B$2:$B$4,"&lt;"&amp;$F1761,'Rote Karten'!$C$2:$C$4,"&lt;="&amp;$G1761)-COUNTIFS('Rote Karten'!$A$2:$A$4,$A1761,'Rote Karten'!$D$2:$D$4,$B1761,'Rote Karten'!$B$2:$B$4,"&lt;"&amp;$F1761,'Rote Karten'!$C$2:$C$4,"&lt;="&amp;$G1761)</f>
        <v>0</v>
      </c>
      <c r="I1761" s="17" t="str">
        <f>IF(OR($L1761="Tor",$L1761="ET"),_xlfn.IFNA(IF(VLOOKUP($A1761,Spiele!$A$2:$C$16,3,FALSE)=$B1761,COUNTIFS($L$2:$L1761,"Tor",$B$2:$B1761,$B1761,$A$2:$A1761,$A1761)+COUNTIFS($L$2:$L1761,"ET",$B$2:$B1761,$B1761,$A$2:$A1761,$A1761)&amp;":"&amp;COUNTIFS($L$2:$L1761,"Tor",$B$2:$B1761,"&lt;&gt;"&amp;$B1761,$A$2:$A1761,$A1761)+COUNTIFS($L$2:$L1761,"ET",$B$2:$B1761,"&lt;&gt;"&amp;$B1761,$A$2:$A1761,$A1761),COUNTIFS($L$2:$L1761,"Tor",$B$2:$B1761,"&lt;&gt;"&amp;$B1761,$A$2:$A1761,$A1761)+COUNTIFS($L$2:$L1761,"ET",$B$2:$B1761,"&lt;&gt;"&amp;$B1761,$A$2:$A1761,$A1761)&amp;":"&amp;COUNTIFS($L$2:$L1761,"Tor",$B$2:$B1761,$B1761,$A$2:$A1761,$A1761)+COUNTIFS($L$2:$L1761,"ET",$B$2:$B1761,$B1761,$A$2:$A1761,$A1761)),""),"")</f>
        <v/>
      </c>
      <c r="J1761" s="18" t="str">
        <f>_xlfn.IFNA(IF(VLOOKUP($A1761,Spiele!$A$2:$D$16,3,FALSE)=$B1761,(COUNTIFS($L$1:$L1760,"Tor",$B$1:$B1760,$B1761,$A$1:$A1760,$A1761)+COUNTIFS($L$1:$L1760,"ET",$B$1:$B1760,$B1761,$A$1:$A1760,$A1761))-(COUNTIFS($L$1:$L1760,"Tor",$B$1:$B1760,"&lt;&gt;"&amp;$B1761,$A$1:$A1760,$A1761)+COUNTIFS($L$1:$L1760,"ET",$B$1:$B1760,"&lt;&gt;"&amp;$B1761,$A$1:$A1760,$A1761)),(COUNTIFS($L$1:$L1760,"Tor",$B$1:$B1760,$B1761,$A$1:$A1760,$A1761)+COUNTIFS($L$1:$L1760,"ET",$B$1:$B1760,$B1761,$A$1:$A1760,$A1761))-(COUNTIFS($L$1:$L1760,"Tor",$B$1:$B1760,"&lt;&gt;"&amp;$B1761,$A$1:$A1760,$A1761)+COUNTIFS($L$1:$L1760,"ET",$B$1:$B1760,"&lt;&gt;"&amp;$B1761,$A$1:$A1760,$A1761))),"")</f>
        <v/>
      </c>
      <c r="O1761" s="17"/>
      <c r="AC1761" s="14"/>
      <c r="AD1761" s="14"/>
      <c r="AE1761" s="18"/>
      <c r="AH1761" s="19">
        <f t="shared" si="110"/>
        <v>0</v>
      </c>
      <c r="AI1761" s="19">
        <f t="shared" si="111"/>
        <v>180</v>
      </c>
      <c r="AM1761" s="19">
        <f>IF(Abschlüsse[[#This Row],[Ergeb]]="ET","",SQRT(($AF1761-$AK1761)^2+($AG1761-$AL1761)^2))</f>
        <v>0</v>
      </c>
      <c r="AO1761" s="13"/>
      <c r="AP1761" s="13"/>
      <c r="AQ1761" s="19" t="str">
        <f t="shared" si="112"/>
        <v/>
      </c>
      <c r="AU1761" s="19" t="str">
        <f t="shared" si="113"/>
        <v/>
      </c>
    </row>
    <row r="1762" spans="3:47" ht="25.05" customHeight="1">
      <c r="C1762" s="17" t="str">
        <f>IF($A1762="","",IF(VLOOKUP($A1762,Spiele!$A$2:$D$16,3,FALSE)=$B1762,"H","G"))</f>
        <v/>
      </c>
      <c r="D1762" s="17" t="str">
        <f>IF($B1762="","",IF(VLOOKUP($A1762,Spiele!$A$2:$F$16,3,FALSE)=$B1762,VLOOKUP($A1762,Spiele!$A$2:$F$16,4,FALSE),VLOOKUP($A1762,Spiele!$A$2:$F$16,3,FALSE)))</f>
        <v/>
      </c>
      <c r="E1762" s="18">
        <f>IF(Abschlüsse[[#This Row],[Ergeb]]="ET",0,COUNTIFS($A$2:$A1762,$A1762,$B$2:$B1762,$B1762,$L$2:$L1762,"&lt;&gt;ET"))</f>
        <v>0</v>
      </c>
      <c r="F1762" s="11"/>
      <c r="G1762" s="12"/>
      <c r="H1762" s="18">
        <f>COUNTIFS('Rote Karten'!$A$2:$A$4,$A1762,'Rote Karten'!$D$2:$D$4,"&lt;&gt;"&amp;$B1762,'Rote Karten'!$B$2:$B$4,"&lt;"&amp;$F1762,'Rote Karten'!$C$2:$C$4,"&lt;="&amp;$G1762)-COUNTIFS('Rote Karten'!$A$2:$A$4,$A1762,'Rote Karten'!$D$2:$D$4,$B1762,'Rote Karten'!$B$2:$B$4,"&lt;"&amp;$F1762,'Rote Karten'!$C$2:$C$4,"&lt;="&amp;$G1762)</f>
        <v>0</v>
      </c>
      <c r="I1762" s="17" t="str">
        <f>IF(OR($L1762="Tor",$L1762="ET"),_xlfn.IFNA(IF(VLOOKUP($A1762,Spiele!$A$2:$C$16,3,FALSE)=$B1762,COUNTIFS($L$2:$L1762,"Tor",$B$2:$B1762,$B1762,$A$2:$A1762,$A1762)+COUNTIFS($L$2:$L1762,"ET",$B$2:$B1762,$B1762,$A$2:$A1762,$A1762)&amp;":"&amp;COUNTIFS($L$2:$L1762,"Tor",$B$2:$B1762,"&lt;&gt;"&amp;$B1762,$A$2:$A1762,$A1762)+COUNTIFS($L$2:$L1762,"ET",$B$2:$B1762,"&lt;&gt;"&amp;$B1762,$A$2:$A1762,$A1762),COUNTIFS($L$2:$L1762,"Tor",$B$2:$B1762,"&lt;&gt;"&amp;$B1762,$A$2:$A1762,$A1762)+COUNTIFS($L$2:$L1762,"ET",$B$2:$B1762,"&lt;&gt;"&amp;$B1762,$A$2:$A1762,$A1762)&amp;":"&amp;COUNTIFS($L$2:$L1762,"Tor",$B$2:$B1762,$B1762,$A$2:$A1762,$A1762)+COUNTIFS($L$2:$L1762,"ET",$B$2:$B1762,$B1762,$A$2:$A1762,$A1762)),""),"")</f>
        <v/>
      </c>
      <c r="J1762" s="18" t="str">
        <f>_xlfn.IFNA(IF(VLOOKUP($A1762,Spiele!$A$2:$D$16,3,FALSE)=$B1762,(COUNTIFS($L$1:$L1761,"Tor",$B$1:$B1761,$B1762,$A$1:$A1761,$A1762)+COUNTIFS($L$1:$L1761,"ET",$B$1:$B1761,$B1762,$A$1:$A1761,$A1762))-(COUNTIFS($L$1:$L1761,"Tor",$B$1:$B1761,"&lt;&gt;"&amp;$B1762,$A$1:$A1761,$A1762)+COUNTIFS($L$1:$L1761,"ET",$B$1:$B1761,"&lt;&gt;"&amp;$B1762,$A$1:$A1761,$A1762)),(COUNTIFS($L$1:$L1761,"Tor",$B$1:$B1761,$B1762,$A$1:$A1761,$A1762)+COUNTIFS($L$1:$L1761,"ET",$B$1:$B1761,$B1762,$A$1:$A1761,$A1762))-(COUNTIFS($L$1:$L1761,"Tor",$B$1:$B1761,"&lt;&gt;"&amp;$B1762,$A$1:$A1761,$A1762)+COUNTIFS($L$1:$L1761,"ET",$B$1:$B1761,"&lt;&gt;"&amp;$B1762,$A$1:$A1761,$A1762))),"")</f>
        <v/>
      </c>
      <c r="O1762" s="17"/>
      <c r="AC1762" s="14"/>
      <c r="AD1762" s="14"/>
      <c r="AE1762" s="18"/>
      <c r="AH1762" s="19">
        <f t="shared" si="110"/>
        <v>0</v>
      </c>
      <c r="AI1762" s="19">
        <f t="shared" si="111"/>
        <v>180</v>
      </c>
      <c r="AM1762" s="19">
        <f>IF(Abschlüsse[[#This Row],[Ergeb]]="ET","",SQRT(($AF1762-$AK1762)^2+($AG1762-$AL1762)^2))</f>
        <v>0</v>
      </c>
      <c r="AO1762" s="13"/>
      <c r="AP1762" s="13"/>
      <c r="AQ1762" s="19" t="str">
        <f t="shared" si="112"/>
        <v/>
      </c>
      <c r="AU1762" s="19" t="str">
        <f t="shared" si="113"/>
        <v/>
      </c>
    </row>
    <row r="1763" spans="3:47" ht="25.05" customHeight="1">
      <c r="C1763" s="17" t="str">
        <f>IF($A1763="","",IF(VLOOKUP($A1763,Spiele!$A$2:$D$16,3,FALSE)=$B1763,"H","G"))</f>
        <v/>
      </c>
      <c r="D1763" s="17" t="str">
        <f>IF($B1763="","",IF(VLOOKUP($A1763,Spiele!$A$2:$F$16,3,FALSE)=$B1763,VLOOKUP($A1763,Spiele!$A$2:$F$16,4,FALSE),VLOOKUP($A1763,Spiele!$A$2:$F$16,3,FALSE)))</f>
        <v/>
      </c>
      <c r="E1763" s="18">
        <f>IF(Abschlüsse[[#This Row],[Ergeb]]="ET",0,COUNTIFS($A$2:$A1763,$A1763,$B$2:$B1763,$B1763,$L$2:$L1763,"&lt;&gt;ET"))</f>
        <v>0</v>
      </c>
      <c r="F1763" s="11"/>
      <c r="G1763" s="12"/>
      <c r="H1763" s="18">
        <f>COUNTIFS('Rote Karten'!$A$2:$A$4,$A1763,'Rote Karten'!$D$2:$D$4,"&lt;&gt;"&amp;$B1763,'Rote Karten'!$B$2:$B$4,"&lt;"&amp;$F1763,'Rote Karten'!$C$2:$C$4,"&lt;="&amp;$G1763)-COUNTIFS('Rote Karten'!$A$2:$A$4,$A1763,'Rote Karten'!$D$2:$D$4,$B1763,'Rote Karten'!$B$2:$B$4,"&lt;"&amp;$F1763,'Rote Karten'!$C$2:$C$4,"&lt;="&amp;$G1763)</f>
        <v>0</v>
      </c>
      <c r="I1763" s="17" t="str">
        <f>IF(OR($L1763="Tor",$L1763="ET"),_xlfn.IFNA(IF(VLOOKUP($A1763,Spiele!$A$2:$C$16,3,FALSE)=$B1763,COUNTIFS($L$2:$L1763,"Tor",$B$2:$B1763,$B1763,$A$2:$A1763,$A1763)+COUNTIFS($L$2:$L1763,"ET",$B$2:$B1763,$B1763,$A$2:$A1763,$A1763)&amp;":"&amp;COUNTIFS($L$2:$L1763,"Tor",$B$2:$B1763,"&lt;&gt;"&amp;$B1763,$A$2:$A1763,$A1763)+COUNTIFS($L$2:$L1763,"ET",$B$2:$B1763,"&lt;&gt;"&amp;$B1763,$A$2:$A1763,$A1763),COUNTIFS($L$2:$L1763,"Tor",$B$2:$B1763,"&lt;&gt;"&amp;$B1763,$A$2:$A1763,$A1763)+COUNTIFS($L$2:$L1763,"ET",$B$2:$B1763,"&lt;&gt;"&amp;$B1763,$A$2:$A1763,$A1763)&amp;":"&amp;COUNTIFS($L$2:$L1763,"Tor",$B$2:$B1763,$B1763,$A$2:$A1763,$A1763)+COUNTIFS($L$2:$L1763,"ET",$B$2:$B1763,$B1763,$A$2:$A1763,$A1763)),""),"")</f>
        <v/>
      </c>
      <c r="J1763" s="18" t="str">
        <f>_xlfn.IFNA(IF(VLOOKUP($A1763,Spiele!$A$2:$D$16,3,FALSE)=$B1763,(COUNTIFS($L$1:$L1762,"Tor",$B$1:$B1762,$B1763,$A$1:$A1762,$A1763)+COUNTIFS($L$1:$L1762,"ET",$B$1:$B1762,$B1763,$A$1:$A1762,$A1763))-(COUNTIFS($L$1:$L1762,"Tor",$B$1:$B1762,"&lt;&gt;"&amp;$B1763,$A$1:$A1762,$A1763)+COUNTIFS($L$1:$L1762,"ET",$B$1:$B1762,"&lt;&gt;"&amp;$B1763,$A$1:$A1762,$A1763)),(COUNTIFS($L$1:$L1762,"Tor",$B$1:$B1762,$B1763,$A$1:$A1762,$A1763)+COUNTIFS($L$1:$L1762,"ET",$B$1:$B1762,$B1763,$A$1:$A1762,$A1763))-(COUNTIFS($L$1:$L1762,"Tor",$B$1:$B1762,"&lt;&gt;"&amp;$B1763,$A$1:$A1762,$A1763)+COUNTIFS($L$1:$L1762,"ET",$B$1:$B1762,"&lt;&gt;"&amp;$B1763,$A$1:$A1762,$A1763))),"")</f>
        <v/>
      </c>
      <c r="O1763" s="17"/>
      <c r="AC1763" s="14"/>
      <c r="AD1763" s="14"/>
      <c r="AE1763" s="18"/>
      <c r="AH1763" s="19">
        <f t="shared" si="110"/>
        <v>0</v>
      </c>
      <c r="AI1763" s="19">
        <f t="shared" si="111"/>
        <v>180</v>
      </c>
      <c r="AM1763" s="19">
        <f>IF(Abschlüsse[[#This Row],[Ergeb]]="ET","",SQRT(($AF1763-$AK1763)^2+($AG1763-$AL1763)^2))</f>
        <v>0</v>
      </c>
      <c r="AO1763" s="13"/>
      <c r="AP1763" s="13"/>
      <c r="AQ1763" s="19" t="str">
        <f t="shared" si="112"/>
        <v/>
      </c>
      <c r="AU1763" s="19" t="str">
        <f t="shared" si="113"/>
        <v/>
      </c>
    </row>
    <row r="1764" spans="3:47" ht="25.05" customHeight="1">
      <c r="C1764" s="17" t="str">
        <f>IF($A1764="","",IF(VLOOKUP($A1764,Spiele!$A$2:$D$16,3,FALSE)=$B1764,"H","G"))</f>
        <v/>
      </c>
      <c r="D1764" s="17" t="str">
        <f>IF($B1764="","",IF(VLOOKUP($A1764,Spiele!$A$2:$F$16,3,FALSE)=$B1764,VLOOKUP($A1764,Spiele!$A$2:$F$16,4,FALSE),VLOOKUP($A1764,Spiele!$A$2:$F$16,3,FALSE)))</f>
        <v/>
      </c>
      <c r="E1764" s="18">
        <f>IF(Abschlüsse[[#This Row],[Ergeb]]="ET",0,COUNTIFS($A$2:$A1764,$A1764,$B$2:$B1764,$B1764,$L$2:$L1764,"&lt;&gt;ET"))</f>
        <v>0</v>
      </c>
      <c r="F1764" s="11"/>
      <c r="G1764" s="12"/>
      <c r="H1764" s="18">
        <f>COUNTIFS('Rote Karten'!$A$2:$A$4,$A1764,'Rote Karten'!$D$2:$D$4,"&lt;&gt;"&amp;$B1764,'Rote Karten'!$B$2:$B$4,"&lt;"&amp;$F1764,'Rote Karten'!$C$2:$C$4,"&lt;="&amp;$G1764)-COUNTIFS('Rote Karten'!$A$2:$A$4,$A1764,'Rote Karten'!$D$2:$D$4,$B1764,'Rote Karten'!$B$2:$B$4,"&lt;"&amp;$F1764,'Rote Karten'!$C$2:$C$4,"&lt;="&amp;$G1764)</f>
        <v>0</v>
      </c>
      <c r="I1764" s="17" t="str">
        <f>IF(OR($L1764="Tor",$L1764="ET"),_xlfn.IFNA(IF(VLOOKUP($A1764,Spiele!$A$2:$C$16,3,FALSE)=$B1764,COUNTIFS($L$2:$L1764,"Tor",$B$2:$B1764,$B1764,$A$2:$A1764,$A1764)+COUNTIFS($L$2:$L1764,"ET",$B$2:$B1764,$B1764,$A$2:$A1764,$A1764)&amp;":"&amp;COUNTIFS($L$2:$L1764,"Tor",$B$2:$B1764,"&lt;&gt;"&amp;$B1764,$A$2:$A1764,$A1764)+COUNTIFS($L$2:$L1764,"ET",$B$2:$B1764,"&lt;&gt;"&amp;$B1764,$A$2:$A1764,$A1764),COUNTIFS($L$2:$L1764,"Tor",$B$2:$B1764,"&lt;&gt;"&amp;$B1764,$A$2:$A1764,$A1764)+COUNTIFS($L$2:$L1764,"ET",$B$2:$B1764,"&lt;&gt;"&amp;$B1764,$A$2:$A1764,$A1764)&amp;":"&amp;COUNTIFS($L$2:$L1764,"Tor",$B$2:$B1764,$B1764,$A$2:$A1764,$A1764)+COUNTIFS($L$2:$L1764,"ET",$B$2:$B1764,$B1764,$A$2:$A1764,$A1764)),""),"")</f>
        <v/>
      </c>
      <c r="J1764" s="18" t="str">
        <f>_xlfn.IFNA(IF(VLOOKUP($A1764,Spiele!$A$2:$D$16,3,FALSE)=$B1764,(COUNTIFS($L$1:$L1763,"Tor",$B$1:$B1763,$B1764,$A$1:$A1763,$A1764)+COUNTIFS($L$1:$L1763,"ET",$B$1:$B1763,$B1764,$A$1:$A1763,$A1764))-(COUNTIFS($L$1:$L1763,"Tor",$B$1:$B1763,"&lt;&gt;"&amp;$B1764,$A$1:$A1763,$A1764)+COUNTIFS($L$1:$L1763,"ET",$B$1:$B1763,"&lt;&gt;"&amp;$B1764,$A$1:$A1763,$A1764)),(COUNTIFS($L$1:$L1763,"Tor",$B$1:$B1763,$B1764,$A$1:$A1763,$A1764)+COUNTIFS($L$1:$L1763,"ET",$B$1:$B1763,$B1764,$A$1:$A1763,$A1764))-(COUNTIFS($L$1:$L1763,"Tor",$B$1:$B1763,"&lt;&gt;"&amp;$B1764,$A$1:$A1763,$A1764)+COUNTIFS($L$1:$L1763,"ET",$B$1:$B1763,"&lt;&gt;"&amp;$B1764,$A$1:$A1763,$A1764))),"")</f>
        <v/>
      </c>
      <c r="O1764" s="17"/>
      <c r="AC1764" s="14"/>
      <c r="AD1764" s="14"/>
      <c r="AE1764" s="18"/>
      <c r="AH1764" s="19">
        <f t="shared" si="110"/>
        <v>0</v>
      </c>
      <c r="AI1764" s="19">
        <f t="shared" si="111"/>
        <v>180</v>
      </c>
      <c r="AM1764" s="19">
        <f>IF(Abschlüsse[[#This Row],[Ergeb]]="ET","",SQRT(($AF1764-$AK1764)^2+($AG1764-$AL1764)^2))</f>
        <v>0</v>
      </c>
      <c r="AO1764" s="13"/>
      <c r="AP1764" s="13"/>
      <c r="AQ1764" s="19" t="str">
        <f t="shared" si="112"/>
        <v/>
      </c>
      <c r="AU1764" s="19" t="str">
        <f t="shared" si="113"/>
        <v/>
      </c>
    </row>
    <row r="1765" spans="3:47" ht="25.05" customHeight="1">
      <c r="C1765" s="17" t="str">
        <f>IF($A1765="","",IF(VLOOKUP($A1765,Spiele!$A$2:$D$16,3,FALSE)=$B1765,"H","G"))</f>
        <v/>
      </c>
      <c r="D1765" s="17" t="str">
        <f>IF($B1765="","",IF(VLOOKUP($A1765,Spiele!$A$2:$F$16,3,FALSE)=$B1765,VLOOKUP($A1765,Spiele!$A$2:$F$16,4,FALSE),VLOOKUP($A1765,Spiele!$A$2:$F$16,3,FALSE)))</f>
        <v/>
      </c>
      <c r="E1765" s="18">
        <f>IF(Abschlüsse[[#This Row],[Ergeb]]="ET",0,COUNTIFS($A$2:$A1765,$A1765,$B$2:$B1765,$B1765,$L$2:$L1765,"&lt;&gt;ET"))</f>
        <v>0</v>
      </c>
      <c r="F1765" s="11"/>
      <c r="G1765" s="12"/>
      <c r="H1765" s="18">
        <f>COUNTIFS('Rote Karten'!$A$2:$A$4,$A1765,'Rote Karten'!$D$2:$D$4,"&lt;&gt;"&amp;$B1765,'Rote Karten'!$B$2:$B$4,"&lt;"&amp;$F1765,'Rote Karten'!$C$2:$C$4,"&lt;="&amp;$G1765)-COUNTIFS('Rote Karten'!$A$2:$A$4,$A1765,'Rote Karten'!$D$2:$D$4,$B1765,'Rote Karten'!$B$2:$B$4,"&lt;"&amp;$F1765,'Rote Karten'!$C$2:$C$4,"&lt;="&amp;$G1765)</f>
        <v>0</v>
      </c>
      <c r="I1765" s="17" t="str">
        <f>IF(OR($L1765="Tor",$L1765="ET"),_xlfn.IFNA(IF(VLOOKUP($A1765,Spiele!$A$2:$C$16,3,FALSE)=$B1765,COUNTIFS($L$2:$L1765,"Tor",$B$2:$B1765,$B1765,$A$2:$A1765,$A1765)+COUNTIFS($L$2:$L1765,"ET",$B$2:$B1765,$B1765,$A$2:$A1765,$A1765)&amp;":"&amp;COUNTIFS($L$2:$L1765,"Tor",$B$2:$B1765,"&lt;&gt;"&amp;$B1765,$A$2:$A1765,$A1765)+COUNTIFS($L$2:$L1765,"ET",$B$2:$B1765,"&lt;&gt;"&amp;$B1765,$A$2:$A1765,$A1765),COUNTIFS($L$2:$L1765,"Tor",$B$2:$B1765,"&lt;&gt;"&amp;$B1765,$A$2:$A1765,$A1765)+COUNTIFS($L$2:$L1765,"ET",$B$2:$B1765,"&lt;&gt;"&amp;$B1765,$A$2:$A1765,$A1765)&amp;":"&amp;COUNTIFS($L$2:$L1765,"Tor",$B$2:$B1765,$B1765,$A$2:$A1765,$A1765)+COUNTIFS($L$2:$L1765,"ET",$B$2:$B1765,$B1765,$A$2:$A1765,$A1765)),""),"")</f>
        <v/>
      </c>
      <c r="J1765" s="18" t="str">
        <f>_xlfn.IFNA(IF(VLOOKUP($A1765,Spiele!$A$2:$D$16,3,FALSE)=$B1765,(COUNTIFS($L$1:$L1764,"Tor",$B$1:$B1764,$B1765,$A$1:$A1764,$A1765)+COUNTIFS($L$1:$L1764,"ET",$B$1:$B1764,$B1765,$A$1:$A1764,$A1765))-(COUNTIFS($L$1:$L1764,"Tor",$B$1:$B1764,"&lt;&gt;"&amp;$B1765,$A$1:$A1764,$A1765)+COUNTIFS($L$1:$L1764,"ET",$B$1:$B1764,"&lt;&gt;"&amp;$B1765,$A$1:$A1764,$A1765)),(COUNTIFS($L$1:$L1764,"Tor",$B$1:$B1764,$B1765,$A$1:$A1764,$A1765)+COUNTIFS($L$1:$L1764,"ET",$B$1:$B1764,$B1765,$A$1:$A1764,$A1765))-(COUNTIFS($L$1:$L1764,"Tor",$B$1:$B1764,"&lt;&gt;"&amp;$B1765,$A$1:$A1764,$A1765)+COUNTIFS($L$1:$L1764,"ET",$B$1:$B1764,"&lt;&gt;"&amp;$B1765,$A$1:$A1764,$A1765))),"")</f>
        <v/>
      </c>
      <c r="O1765" s="17"/>
      <c r="AC1765" s="14"/>
      <c r="AD1765" s="14"/>
      <c r="AE1765" s="18"/>
      <c r="AH1765" s="19">
        <f t="shared" si="110"/>
        <v>0</v>
      </c>
      <c r="AI1765" s="19">
        <f t="shared" si="111"/>
        <v>180</v>
      </c>
      <c r="AM1765" s="19">
        <f>IF(Abschlüsse[[#This Row],[Ergeb]]="ET","",SQRT(($AF1765-$AK1765)^2+($AG1765-$AL1765)^2))</f>
        <v>0</v>
      </c>
      <c r="AO1765" s="13"/>
      <c r="AP1765" s="13"/>
      <c r="AQ1765" s="19" t="str">
        <f t="shared" si="112"/>
        <v/>
      </c>
      <c r="AU1765" s="19" t="str">
        <f t="shared" si="113"/>
        <v/>
      </c>
    </row>
    <row r="1766" spans="3:47" ht="25.05" customHeight="1">
      <c r="C1766" s="17" t="str">
        <f>IF($A1766="","",IF(VLOOKUP($A1766,Spiele!$A$2:$D$16,3,FALSE)=$B1766,"H","G"))</f>
        <v/>
      </c>
      <c r="D1766" s="17" t="str">
        <f>IF($B1766="","",IF(VLOOKUP($A1766,Spiele!$A$2:$F$16,3,FALSE)=$B1766,VLOOKUP($A1766,Spiele!$A$2:$F$16,4,FALSE),VLOOKUP($A1766,Spiele!$A$2:$F$16,3,FALSE)))</f>
        <v/>
      </c>
      <c r="E1766" s="18">
        <f>IF(Abschlüsse[[#This Row],[Ergeb]]="ET",0,COUNTIFS($A$2:$A1766,$A1766,$B$2:$B1766,$B1766,$L$2:$L1766,"&lt;&gt;ET"))</f>
        <v>0</v>
      </c>
      <c r="F1766" s="11"/>
      <c r="G1766" s="12"/>
      <c r="H1766" s="18">
        <f>COUNTIFS('Rote Karten'!$A$2:$A$4,$A1766,'Rote Karten'!$D$2:$D$4,"&lt;&gt;"&amp;$B1766,'Rote Karten'!$B$2:$B$4,"&lt;"&amp;$F1766,'Rote Karten'!$C$2:$C$4,"&lt;="&amp;$G1766)-COUNTIFS('Rote Karten'!$A$2:$A$4,$A1766,'Rote Karten'!$D$2:$D$4,$B1766,'Rote Karten'!$B$2:$B$4,"&lt;"&amp;$F1766,'Rote Karten'!$C$2:$C$4,"&lt;="&amp;$G1766)</f>
        <v>0</v>
      </c>
      <c r="I1766" s="17" t="str">
        <f>IF(OR($L1766="Tor",$L1766="ET"),_xlfn.IFNA(IF(VLOOKUP($A1766,Spiele!$A$2:$C$16,3,FALSE)=$B1766,COUNTIFS($L$2:$L1766,"Tor",$B$2:$B1766,$B1766,$A$2:$A1766,$A1766)+COUNTIFS($L$2:$L1766,"ET",$B$2:$B1766,$B1766,$A$2:$A1766,$A1766)&amp;":"&amp;COUNTIFS($L$2:$L1766,"Tor",$B$2:$B1766,"&lt;&gt;"&amp;$B1766,$A$2:$A1766,$A1766)+COUNTIFS($L$2:$L1766,"ET",$B$2:$B1766,"&lt;&gt;"&amp;$B1766,$A$2:$A1766,$A1766),COUNTIFS($L$2:$L1766,"Tor",$B$2:$B1766,"&lt;&gt;"&amp;$B1766,$A$2:$A1766,$A1766)+COUNTIFS($L$2:$L1766,"ET",$B$2:$B1766,"&lt;&gt;"&amp;$B1766,$A$2:$A1766,$A1766)&amp;":"&amp;COUNTIFS($L$2:$L1766,"Tor",$B$2:$B1766,$B1766,$A$2:$A1766,$A1766)+COUNTIFS($L$2:$L1766,"ET",$B$2:$B1766,$B1766,$A$2:$A1766,$A1766)),""),"")</f>
        <v/>
      </c>
      <c r="J1766" s="18" t="str">
        <f>_xlfn.IFNA(IF(VLOOKUP($A1766,Spiele!$A$2:$D$16,3,FALSE)=$B1766,(COUNTIFS($L$1:$L1765,"Tor",$B$1:$B1765,$B1766,$A$1:$A1765,$A1766)+COUNTIFS($L$1:$L1765,"ET",$B$1:$B1765,$B1766,$A$1:$A1765,$A1766))-(COUNTIFS($L$1:$L1765,"Tor",$B$1:$B1765,"&lt;&gt;"&amp;$B1766,$A$1:$A1765,$A1766)+COUNTIFS($L$1:$L1765,"ET",$B$1:$B1765,"&lt;&gt;"&amp;$B1766,$A$1:$A1765,$A1766)),(COUNTIFS($L$1:$L1765,"Tor",$B$1:$B1765,$B1766,$A$1:$A1765,$A1766)+COUNTIFS($L$1:$L1765,"ET",$B$1:$B1765,$B1766,$A$1:$A1765,$A1766))-(COUNTIFS($L$1:$L1765,"Tor",$B$1:$B1765,"&lt;&gt;"&amp;$B1766,$A$1:$A1765,$A1766)+COUNTIFS($L$1:$L1765,"ET",$B$1:$B1765,"&lt;&gt;"&amp;$B1766,$A$1:$A1765,$A1766))),"")</f>
        <v/>
      </c>
      <c r="O1766" s="17"/>
      <c r="AC1766" s="14"/>
      <c r="AD1766" s="14"/>
      <c r="AE1766" s="18"/>
      <c r="AH1766" s="19">
        <f t="shared" si="110"/>
        <v>0</v>
      </c>
      <c r="AI1766" s="19">
        <f t="shared" si="111"/>
        <v>180</v>
      </c>
      <c r="AM1766" s="19">
        <f>IF(Abschlüsse[[#This Row],[Ergeb]]="ET","",SQRT(($AF1766-$AK1766)^2+($AG1766-$AL1766)^2))</f>
        <v>0</v>
      </c>
      <c r="AO1766" s="13"/>
      <c r="AP1766" s="13"/>
      <c r="AQ1766" s="19" t="str">
        <f t="shared" si="112"/>
        <v/>
      </c>
      <c r="AU1766" s="19" t="str">
        <f t="shared" si="113"/>
        <v/>
      </c>
    </row>
    <row r="1767" spans="3:47" ht="25.05" customHeight="1">
      <c r="C1767" s="17" t="str">
        <f>IF($A1767="","",IF(VLOOKUP($A1767,Spiele!$A$2:$D$16,3,FALSE)=$B1767,"H","G"))</f>
        <v/>
      </c>
      <c r="D1767" s="17" t="str">
        <f>IF($B1767="","",IF(VLOOKUP($A1767,Spiele!$A$2:$F$16,3,FALSE)=$B1767,VLOOKUP($A1767,Spiele!$A$2:$F$16,4,FALSE),VLOOKUP($A1767,Spiele!$A$2:$F$16,3,FALSE)))</f>
        <v/>
      </c>
      <c r="E1767" s="18">
        <f>IF(Abschlüsse[[#This Row],[Ergeb]]="ET",0,COUNTIFS($A$2:$A1767,$A1767,$B$2:$B1767,$B1767,$L$2:$L1767,"&lt;&gt;ET"))</f>
        <v>0</v>
      </c>
      <c r="F1767" s="11"/>
      <c r="G1767" s="12"/>
      <c r="H1767" s="18">
        <f>COUNTIFS('Rote Karten'!$A$2:$A$4,$A1767,'Rote Karten'!$D$2:$D$4,"&lt;&gt;"&amp;$B1767,'Rote Karten'!$B$2:$B$4,"&lt;"&amp;$F1767,'Rote Karten'!$C$2:$C$4,"&lt;="&amp;$G1767)-COUNTIFS('Rote Karten'!$A$2:$A$4,$A1767,'Rote Karten'!$D$2:$D$4,$B1767,'Rote Karten'!$B$2:$B$4,"&lt;"&amp;$F1767,'Rote Karten'!$C$2:$C$4,"&lt;="&amp;$G1767)</f>
        <v>0</v>
      </c>
      <c r="I1767" s="17" t="str">
        <f>IF(OR($L1767="Tor",$L1767="ET"),_xlfn.IFNA(IF(VLOOKUP($A1767,Spiele!$A$2:$C$16,3,FALSE)=$B1767,COUNTIFS($L$2:$L1767,"Tor",$B$2:$B1767,$B1767,$A$2:$A1767,$A1767)+COUNTIFS($L$2:$L1767,"ET",$B$2:$B1767,$B1767,$A$2:$A1767,$A1767)&amp;":"&amp;COUNTIFS($L$2:$L1767,"Tor",$B$2:$B1767,"&lt;&gt;"&amp;$B1767,$A$2:$A1767,$A1767)+COUNTIFS($L$2:$L1767,"ET",$B$2:$B1767,"&lt;&gt;"&amp;$B1767,$A$2:$A1767,$A1767),COUNTIFS($L$2:$L1767,"Tor",$B$2:$B1767,"&lt;&gt;"&amp;$B1767,$A$2:$A1767,$A1767)+COUNTIFS($L$2:$L1767,"ET",$B$2:$B1767,"&lt;&gt;"&amp;$B1767,$A$2:$A1767,$A1767)&amp;":"&amp;COUNTIFS($L$2:$L1767,"Tor",$B$2:$B1767,$B1767,$A$2:$A1767,$A1767)+COUNTIFS($L$2:$L1767,"ET",$B$2:$B1767,$B1767,$A$2:$A1767,$A1767)),""),"")</f>
        <v/>
      </c>
      <c r="J1767" s="18" t="str">
        <f>_xlfn.IFNA(IF(VLOOKUP($A1767,Spiele!$A$2:$D$16,3,FALSE)=$B1767,(COUNTIFS($L$1:$L1766,"Tor",$B$1:$B1766,$B1767,$A$1:$A1766,$A1767)+COUNTIFS($L$1:$L1766,"ET",$B$1:$B1766,$B1767,$A$1:$A1766,$A1767))-(COUNTIFS($L$1:$L1766,"Tor",$B$1:$B1766,"&lt;&gt;"&amp;$B1767,$A$1:$A1766,$A1767)+COUNTIFS($L$1:$L1766,"ET",$B$1:$B1766,"&lt;&gt;"&amp;$B1767,$A$1:$A1766,$A1767)),(COUNTIFS($L$1:$L1766,"Tor",$B$1:$B1766,$B1767,$A$1:$A1766,$A1767)+COUNTIFS($L$1:$L1766,"ET",$B$1:$B1766,$B1767,$A$1:$A1766,$A1767))-(COUNTIFS($L$1:$L1766,"Tor",$B$1:$B1766,"&lt;&gt;"&amp;$B1767,$A$1:$A1766,$A1767)+COUNTIFS($L$1:$L1766,"ET",$B$1:$B1766,"&lt;&gt;"&amp;$B1767,$A$1:$A1766,$A1767))),"")</f>
        <v/>
      </c>
      <c r="O1767" s="17"/>
      <c r="AC1767" s="14"/>
      <c r="AD1767" s="14"/>
      <c r="AE1767" s="18"/>
      <c r="AH1767" s="19">
        <f t="shared" si="110"/>
        <v>0</v>
      </c>
      <c r="AI1767" s="19">
        <f t="shared" si="111"/>
        <v>180</v>
      </c>
      <c r="AM1767" s="19">
        <f>IF(Abschlüsse[[#This Row],[Ergeb]]="ET","",SQRT(($AF1767-$AK1767)^2+($AG1767-$AL1767)^2))</f>
        <v>0</v>
      </c>
      <c r="AO1767" s="13"/>
      <c r="AP1767" s="13"/>
      <c r="AQ1767" s="19" t="str">
        <f t="shared" si="112"/>
        <v/>
      </c>
      <c r="AU1767" s="19" t="str">
        <f t="shared" si="113"/>
        <v/>
      </c>
    </row>
    <row r="1768" spans="3:47" ht="25.05" customHeight="1">
      <c r="C1768" s="17" t="str">
        <f>IF($A1768="","",IF(VLOOKUP($A1768,Spiele!$A$2:$D$16,3,FALSE)=$B1768,"H","G"))</f>
        <v/>
      </c>
      <c r="D1768" s="17" t="str">
        <f>IF($B1768="","",IF(VLOOKUP($A1768,Spiele!$A$2:$F$16,3,FALSE)=$B1768,VLOOKUP($A1768,Spiele!$A$2:$F$16,4,FALSE),VLOOKUP($A1768,Spiele!$A$2:$F$16,3,FALSE)))</f>
        <v/>
      </c>
      <c r="E1768" s="18">
        <f>IF(Abschlüsse[[#This Row],[Ergeb]]="ET",0,COUNTIFS($A$2:$A1768,$A1768,$B$2:$B1768,$B1768,$L$2:$L1768,"&lt;&gt;ET"))</f>
        <v>0</v>
      </c>
      <c r="F1768" s="11"/>
      <c r="G1768" s="12"/>
      <c r="H1768" s="18">
        <f>COUNTIFS('Rote Karten'!$A$2:$A$4,$A1768,'Rote Karten'!$D$2:$D$4,"&lt;&gt;"&amp;$B1768,'Rote Karten'!$B$2:$B$4,"&lt;"&amp;$F1768,'Rote Karten'!$C$2:$C$4,"&lt;="&amp;$G1768)-COUNTIFS('Rote Karten'!$A$2:$A$4,$A1768,'Rote Karten'!$D$2:$D$4,$B1768,'Rote Karten'!$B$2:$B$4,"&lt;"&amp;$F1768,'Rote Karten'!$C$2:$C$4,"&lt;="&amp;$G1768)</f>
        <v>0</v>
      </c>
      <c r="I1768" s="17" t="str">
        <f>IF(OR($L1768="Tor",$L1768="ET"),_xlfn.IFNA(IF(VLOOKUP($A1768,Spiele!$A$2:$C$16,3,FALSE)=$B1768,COUNTIFS($L$2:$L1768,"Tor",$B$2:$B1768,$B1768,$A$2:$A1768,$A1768)+COUNTIFS($L$2:$L1768,"ET",$B$2:$B1768,$B1768,$A$2:$A1768,$A1768)&amp;":"&amp;COUNTIFS($L$2:$L1768,"Tor",$B$2:$B1768,"&lt;&gt;"&amp;$B1768,$A$2:$A1768,$A1768)+COUNTIFS($L$2:$L1768,"ET",$B$2:$B1768,"&lt;&gt;"&amp;$B1768,$A$2:$A1768,$A1768),COUNTIFS($L$2:$L1768,"Tor",$B$2:$B1768,"&lt;&gt;"&amp;$B1768,$A$2:$A1768,$A1768)+COUNTIFS($L$2:$L1768,"ET",$B$2:$B1768,"&lt;&gt;"&amp;$B1768,$A$2:$A1768,$A1768)&amp;":"&amp;COUNTIFS($L$2:$L1768,"Tor",$B$2:$B1768,$B1768,$A$2:$A1768,$A1768)+COUNTIFS($L$2:$L1768,"ET",$B$2:$B1768,$B1768,$A$2:$A1768,$A1768)),""),"")</f>
        <v/>
      </c>
      <c r="J1768" s="18" t="str">
        <f>_xlfn.IFNA(IF(VLOOKUP($A1768,Spiele!$A$2:$D$16,3,FALSE)=$B1768,(COUNTIFS($L$1:$L1767,"Tor",$B$1:$B1767,$B1768,$A$1:$A1767,$A1768)+COUNTIFS($L$1:$L1767,"ET",$B$1:$B1767,$B1768,$A$1:$A1767,$A1768))-(COUNTIFS($L$1:$L1767,"Tor",$B$1:$B1767,"&lt;&gt;"&amp;$B1768,$A$1:$A1767,$A1768)+COUNTIFS($L$1:$L1767,"ET",$B$1:$B1767,"&lt;&gt;"&amp;$B1768,$A$1:$A1767,$A1768)),(COUNTIFS($L$1:$L1767,"Tor",$B$1:$B1767,$B1768,$A$1:$A1767,$A1768)+COUNTIFS($L$1:$L1767,"ET",$B$1:$B1767,$B1768,$A$1:$A1767,$A1768))-(COUNTIFS($L$1:$L1767,"Tor",$B$1:$B1767,"&lt;&gt;"&amp;$B1768,$A$1:$A1767,$A1768)+COUNTIFS($L$1:$L1767,"ET",$B$1:$B1767,"&lt;&gt;"&amp;$B1768,$A$1:$A1767,$A1768))),"")</f>
        <v/>
      </c>
      <c r="O1768" s="17"/>
      <c r="AC1768" s="14"/>
      <c r="AD1768" s="14"/>
      <c r="AE1768" s="18"/>
      <c r="AH1768" s="19">
        <f t="shared" si="110"/>
        <v>0</v>
      </c>
      <c r="AI1768" s="19">
        <f t="shared" si="111"/>
        <v>180</v>
      </c>
      <c r="AM1768" s="19">
        <f>IF(Abschlüsse[[#This Row],[Ergeb]]="ET","",SQRT(($AF1768-$AK1768)^2+($AG1768-$AL1768)^2))</f>
        <v>0</v>
      </c>
      <c r="AO1768" s="13"/>
      <c r="AP1768" s="13"/>
      <c r="AQ1768" s="19" t="str">
        <f t="shared" si="112"/>
        <v/>
      </c>
      <c r="AU1768" s="19" t="str">
        <f t="shared" si="113"/>
        <v/>
      </c>
    </row>
    <row r="1769" spans="3:47" ht="25.05" customHeight="1">
      <c r="C1769" s="17" t="str">
        <f>IF($A1769="","",IF(VLOOKUP($A1769,Spiele!$A$2:$D$16,3,FALSE)=$B1769,"H","G"))</f>
        <v/>
      </c>
      <c r="D1769" s="17" t="str">
        <f>IF($B1769="","",IF(VLOOKUP($A1769,Spiele!$A$2:$F$16,3,FALSE)=$B1769,VLOOKUP($A1769,Spiele!$A$2:$F$16,4,FALSE),VLOOKUP($A1769,Spiele!$A$2:$F$16,3,FALSE)))</f>
        <v/>
      </c>
      <c r="E1769" s="18">
        <f>IF(Abschlüsse[[#This Row],[Ergeb]]="ET",0,COUNTIFS($A$2:$A1769,$A1769,$B$2:$B1769,$B1769,$L$2:$L1769,"&lt;&gt;ET"))</f>
        <v>0</v>
      </c>
      <c r="F1769" s="11"/>
      <c r="G1769" s="12"/>
      <c r="H1769" s="18">
        <f>COUNTIFS('Rote Karten'!$A$2:$A$4,$A1769,'Rote Karten'!$D$2:$D$4,"&lt;&gt;"&amp;$B1769,'Rote Karten'!$B$2:$B$4,"&lt;"&amp;$F1769,'Rote Karten'!$C$2:$C$4,"&lt;="&amp;$G1769)-COUNTIFS('Rote Karten'!$A$2:$A$4,$A1769,'Rote Karten'!$D$2:$D$4,$B1769,'Rote Karten'!$B$2:$B$4,"&lt;"&amp;$F1769,'Rote Karten'!$C$2:$C$4,"&lt;="&amp;$G1769)</f>
        <v>0</v>
      </c>
      <c r="I1769" s="17" t="str">
        <f>IF(OR($L1769="Tor",$L1769="ET"),_xlfn.IFNA(IF(VLOOKUP($A1769,Spiele!$A$2:$C$16,3,FALSE)=$B1769,COUNTIFS($L$2:$L1769,"Tor",$B$2:$B1769,$B1769,$A$2:$A1769,$A1769)+COUNTIFS($L$2:$L1769,"ET",$B$2:$B1769,$B1769,$A$2:$A1769,$A1769)&amp;":"&amp;COUNTIFS($L$2:$L1769,"Tor",$B$2:$B1769,"&lt;&gt;"&amp;$B1769,$A$2:$A1769,$A1769)+COUNTIFS($L$2:$L1769,"ET",$B$2:$B1769,"&lt;&gt;"&amp;$B1769,$A$2:$A1769,$A1769),COUNTIFS($L$2:$L1769,"Tor",$B$2:$B1769,"&lt;&gt;"&amp;$B1769,$A$2:$A1769,$A1769)+COUNTIFS($L$2:$L1769,"ET",$B$2:$B1769,"&lt;&gt;"&amp;$B1769,$A$2:$A1769,$A1769)&amp;":"&amp;COUNTIFS($L$2:$L1769,"Tor",$B$2:$B1769,$B1769,$A$2:$A1769,$A1769)+COUNTIFS($L$2:$L1769,"ET",$B$2:$B1769,$B1769,$A$2:$A1769,$A1769)),""),"")</f>
        <v/>
      </c>
      <c r="J1769" s="18" t="str">
        <f>_xlfn.IFNA(IF(VLOOKUP($A1769,Spiele!$A$2:$D$16,3,FALSE)=$B1769,(COUNTIFS($L$1:$L1768,"Tor",$B$1:$B1768,$B1769,$A$1:$A1768,$A1769)+COUNTIFS($L$1:$L1768,"ET",$B$1:$B1768,$B1769,$A$1:$A1768,$A1769))-(COUNTIFS($L$1:$L1768,"Tor",$B$1:$B1768,"&lt;&gt;"&amp;$B1769,$A$1:$A1768,$A1769)+COUNTIFS($L$1:$L1768,"ET",$B$1:$B1768,"&lt;&gt;"&amp;$B1769,$A$1:$A1768,$A1769)),(COUNTIFS($L$1:$L1768,"Tor",$B$1:$B1768,$B1769,$A$1:$A1768,$A1769)+COUNTIFS($L$1:$L1768,"ET",$B$1:$B1768,$B1769,$A$1:$A1768,$A1769))-(COUNTIFS($L$1:$L1768,"Tor",$B$1:$B1768,"&lt;&gt;"&amp;$B1769,$A$1:$A1768,$A1769)+COUNTIFS($L$1:$L1768,"ET",$B$1:$B1768,"&lt;&gt;"&amp;$B1769,$A$1:$A1768,$A1769))),"")</f>
        <v/>
      </c>
      <c r="O1769" s="17"/>
      <c r="AC1769" s="14"/>
      <c r="AD1769" s="14"/>
      <c r="AE1769" s="18"/>
      <c r="AH1769" s="19">
        <f t="shared" si="110"/>
        <v>0</v>
      </c>
      <c r="AI1769" s="19">
        <f t="shared" si="111"/>
        <v>180</v>
      </c>
      <c r="AM1769" s="19">
        <f>IF(Abschlüsse[[#This Row],[Ergeb]]="ET","",SQRT(($AF1769-$AK1769)^2+($AG1769-$AL1769)^2))</f>
        <v>0</v>
      </c>
      <c r="AO1769" s="13"/>
      <c r="AP1769" s="13"/>
      <c r="AQ1769" s="19" t="str">
        <f t="shared" si="112"/>
        <v/>
      </c>
      <c r="AU1769" s="19" t="str">
        <f t="shared" si="113"/>
        <v/>
      </c>
    </row>
    <row r="1770" spans="3:47" ht="25.05" customHeight="1">
      <c r="C1770" s="17" t="str">
        <f>IF($A1770="","",IF(VLOOKUP($A1770,Spiele!$A$2:$D$16,3,FALSE)=$B1770,"H","G"))</f>
        <v/>
      </c>
      <c r="D1770" s="17" t="str">
        <f>IF($B1770="","",IF(VLOOKUP($A1770,Spiele!$A$2:$F$16,3,FALSE)=$B1770,VLOOKUP($A1770,Spiele!$A$2:$F$16,4,FALSE),VLOOKUP($A1770,Spiele!$A$2:$F$16,3,FALSE)))</f>
        <v/>
      </c>
      <c r="E1770" s="18">
        <f>IF(Abschlüsse[[#This Row],[Ergeb]]="ET",0,COUNTIFS($A$2:$A1770,$A1770,$B$2:$B1770,$B1770,$L$2:$L1770,"&lt;&gt;ET"))</f>
        <v>0</v>
      </c>
      <c r="F1770" s="11"/>
      <c r="G1770" s="12"/>
      <c r="H1770" s="18">
        <f>COUNTIFS('Rote Karten'!$A$2:$A$4,$A1770,'Rote Karten'!$D$2:$D$4,"&lt;&gt;"&amp;$B1770,'Rote Karten'!$B$2:$B$4,"&lt;"&amp;$F1770,'Rote Karten'!$C$2:$C$4,"&lt;="&amp;$G1770)-COUNTIFS('Rote Karten'!$A$2:$A$4,$A1770,'Rote Karten'!$D$2:$D$4,$B1770,'Rote Karten'!$B$2:$B$4,"&lt;"&amp;$F1770,'Rote Karten'!$C$2:$C$4,"&lt;="&amp;$G1770)</f>
        <v>0</v>
      </c>
      <c r="I1770" s="17" t="str">
        <f>IF(OR($L1770="Tor",$L1770="ET"),_xlfn.IFNA(IF(VLOOKUP($A1770,Spiele!$A$2:$C$16,3,FALSE)=$B1770,COUNTIFS($L$2:$L1770,"Tor",$B$2:$B1770,$B1770,$A$2:$A1770,$A1770)+COUNTIFS($L$2:$L1770,"ET",$B$2:$B1770,$B1770,$A$2:$A1770,$A1770)&amp;":"&amp;COUNTIFS($L$2:$L1770,"Tor",$B$2:$B1770,"&lt;&gt;"&amp;$B1770,$A$2:$A1770,$A1770)+COUNTIFS($L$2:$L1770,"ET",$B$2:$B1770,"&lt;&gt;"&amp;$B1770,$A$2:$A1770,$A1770),COUNTIFS($L$2:$L1770,"Tor",$B$2:$B1770,"&lt;&gt;"&amp;$B1770,$A$2:$A1770,$A1770)+COUNTIFS($L$2:$L1770,"ET",$B$2:$B1770,"&lt;&gt;"&amp;$B1770,$A$2:$A1770,$A1770)&amp;":"&amp;COUNTIFS($L$2:$L1770,"Tor",$B$2:$B1770,$B1770,$A$2:$A1770,$A1770)+COUNTIFS($L$2:$L1770,"ET",$B$2:$B1770,$B1770,$A$2:$A1770,$A1770)),""),"")</f>
        <v/>
      </c>
      <c r="J1770" s="18" t="str">
        <f>_xlfn.IFNA(IF(VLOOKUP($A1770,Spiele!$A$2:$D$16,3,FALSE)=$B1770,(COUNTIFS($L$1:$L1769,"Tor",$B$1:$B1769,$B1770,$A$1:$A1769,$A1770)+COUNTIFS($L$1:$L1769,"ET",$B$1:$B1769,$B1770,$A$1:$A1769,$A1770))-(COUNTIFS($L$1:$L1769,"Tor",$B$1:$B1769,"&lt;&gt;"&amp;$B1770,$A$1:$A1769,$A1770)+COUNTIFS($L$1:$L1769,"ET",$B$1:$B1769,"&lt;&gt;"&amp;$B1770,$A$1:$A1769,$A1770)),(COUNTIFS($L$1:$L1769,"Tor",$B$1:$B1769,$B1770,$A$1:$A1769,$A1770)+COUNTIFS($L$1:$L1769,"ET",$B$1:$B1769,$B1770,$A$1:$A1769,$A1770))-(COUNTIFS($L$1:$L1769,"Tor",$B$1:$B1769,"&lt;&gt;"&amp;$B1770,$A$1:$A1769,$A1770)+COUNTIFS($L$1:$L1769,"ET",$B$1:$B1769,"&lt;&gt;"&amp;$B1770,$A$1:$A1769,$A1770))),"")</f>
        <v/>
      </c>
      <c r="O1770" s="17"/>
      <c r="AC1770" s="14"/>
      <c r="AD1770" s="14"/>
      <c r="AE1770" s="18"/>
      <c r="AH1770" s="19">
        <f t="shared" si="110"/>
        <v>0</v>
      </c>
      <c r="AI1770" s="19">
        <f t="shared" si="111"/>
        <v>180</v>
      </c>
      <c r="AM1770" s="19">
        <f>IF(Abschlüsse[[#This Row],[Ergeb]]="ET","",SQRT(($AF1770-$AK1770)^2+($AG1770-$AL1770)^2))</f>
        <v>0</v>
      </c>
      <c r="AO1770" s="13"/>
      <c r="AP1770" s="13"/>
      <c r="AQ1770" s="19" t="str">
        <f t="shared" si="112"/>
        <v/>
      </c>
      <c r="AU1770" s="19" t="str">
        <f t="shared" si="113"/>
        <v/>
      </c>
    </row>
    <row r="1771" spans="3:47" ht="25.05" customHeight="1">
      <c r="C1771" s="17" t="str">
        <f>IF($A1771="","",IF(VLOOKUP($A1771,Spiele!$A$2:$D$16,3,FALSE)=$B1771,"H","G"))</f>
        <v/>
      </c>
      <c r="D1771" s="17" t="str">
        <f>IF($B1771="","",IF(VLOOKUP($A1771,Spiele!$A$2:$F$16,3,FALSE)=$B1771,VLOOKUP($A1771,Spiele!$A$2:$F$16,4,FALSE),VLOOKUP($A1771,Spiele!$A$2:$F$16,3,FALSE)))</f>
        <v/>
      </c>
      <c r="E1771" s="18">
        <f>IF(Abschlüsse[[#This Row],[Ergeb]]="ET",0,COUNTIFS($A$2:$A1771,$A1771,$B$2:$B1771,$B1771,$L$2:$L1771,"&lt;&gt;ET"))</f>
        <v>0</v>
      </c>
      <c r="F1771" s="11"/>
      <c r="G1771" s="12"/>
      <c r="H1771" s="18">
        <f>COUNTIFS('Rote Karten'!$A$2:$A$4,$A1771,'Rote Karten'!$D$2:$D$4,"&lt;&gt;"&amp;$B1771,'Rote Karten'!$B$2:$B$4,"&lt;"&amp;$F1771,'Rote Karten'!$C$2:$C$4,"&lt;="&amp;$G1771)-COUNTIFS('Rote Karten'!$A$2:$A$4,$A1771,'Rote Karten'!$D$2:$D$4,$B1771,'Rote Karten'!$B$2:$B$4,"&lt;"&amp;$F1771,'Rote Karten'!$C$2:$C$4,"&lt;="&amp;$G1771)</f>
        <v>0</v>
      </c>
      <c r="I1771" s="17" t="str">
        <f>IF(OR($L1771="Tor",$L1771="ET"),_xlfn.IFNA(IF(VLOOKUP($A1771,Spiele!$A$2:$C$16,3,FALSE)=$B1771,COUNTIFS($L$2:$L1771,"Tor",$B$2:$B1771,$B1771,$A$2:$A1771,$A1771)+COUNTIFS($L$2:$L1771,"ET",$B$2:$B1771,$B1771,$A$2:$A1771,$A1771)&amp;":"&amp;COUNTIFS($L$2:$L1771,"Tor",$B$2:$B1771,"&lt;&gt;"&amp;$B1771,$A$2:$A1771,$A1771)+COUNTIFS($L$2:$L1771,"ET",$B$2:$B1771,"&lt;&gt;"&amp;$B1771,$A$2:$A1771,$A1771),COUNTIFS($L$2:$L1771,"Tor",$B$2:$B1771,"&lt;&gt;"&amp;$B1771,$A$2:$A1771,$A1771)+COUNTIFS($L$2:$L1771,"ET",$B$2:$B1771,"&lt;&gt;"&amp;$B1771,$A$2:$A1771,$A1771)&amp;":"&amp;COUNTIFS($L$2:$L1771,"Tor",$B$2:$B1771,$B1771,$A$2:$A1771,$A1771)+COUNTIFS($L$2:$L1771,"ET",$B$2:$B1771,$B1771,$A$2:$A1771,$A1771)),""),"")</f>
        <v/>
      </c>
      <c r="J1771" s="18" t="str">
        <f>_xlfn.IFNA(IF(VLOOKUP($A1771,Spiele!$A$2:$D$16,3,FALSE)=$B1771,(COUNTIFS($L$1:$L1770,"Tor",$B$1:$B1770,$B1771,$A$1:$A1770,$A1771)+COUNTIFS($L$1:$L1770,"ET",$B$1:$B1770,$B1771,$A$1:$A1770,$A1771))-(COUNTIFS($L$1:$L1770,"Tor",$B$1:$B1770,"&lt;&gt;"&amp;$B1771,$A$1:$A1770,$A1771)+COUNTIFS($L$1:$L1770,"ET",$B$1:$B1770,"&lt;&gt;"&amp;$B1771,$A$1:$A1770,$A1771)),(COUNTIFS($L$1:$L1770,"Tor",$B$1:$B1770,$B1771,$A$1:$A1770,$A1771)+COUNTIFS($L$1:$L1770,"ET",$B$1:$B1770,$B1771,$A$1:$A1770,$A1771))-(COUNTIFS($L$1:$L1770,"Tor",$B$1:$B1770,"&lt;&gt;"&amp;$B1771,$A$1:$A1770,$A1771)+COUNTIFS($L$1:$L1770,"ET",$B$1:$B1770,"&lt;&gt;"&amp;$B1771,$A$1:$A1770,$A1771))),"")</f>
        <v/>
      </c>
      <c r="O1771" s="17"/>
      <c r="AC1771" s="14"/>
      <c r="AD1771" s="14"/>
      <c r="AE1771" s="18"/>
      <c r="AH1771" s="19">
        <f t="shared" si="110"/>
        <v>0</v>
      </c>
      <c r="AI1771" s="19">
        <f t="shared" si="111"/>
        <v>180</v>
      </c>
      <c r="AM1771" s="19">
        <f>IF(Abschlüsse[[#This Row],[Ergeb]]="ET","",SQRT(($AF1771-$AK1771)^2+($AG1771-$AL1771)^2))</f>
        <v>0</v>
      </c>
      <c r="AO1771" s="13"/>
      <c r="AP1771" s="13"/>
      <c r="AQ1771" s="19" t="str">
        <f t="shared" si="112"/>
        <v/>
      </c>
      <c r="AU1771" s="19" t="str">
        <f t="shared" si="113"/>
        <v/>
      </c>
    </row>
    <row r="1772" spans="3:47" ht="25.05" customHeight="1">
      <c r="C1772" s="17" t="str">
        <f>IF($A1772="","",IF(VLOOKUP($A1772,Spiele!$A$2:$D$16,3,FALSE)=$B1772,"H","G"))</f>
        <v/>
      </c>
      <c r="D1772" s="17" t="str">
        <f>IF($B1772="","",IF(VLOOKUP($A1772,Spiele!$A$2:$F$16,3,FALSE)=$B1772,VLOOKUP($A1772,Spiele!$A$2:$F$16,4,FALSE),VLOOKUP($A1772,Spiele!$A$2:$F$16,3,FALSE)))</f>
        <v/>
      </c>
      <c r="E1772" s="18">
        <f>IF(Abschlüsse[[#This Row],[Ergeb]]="ET",0,COUNTIFS($A$2:$A1772,$A1772,$B$2:$B1772,$B1772,$L$2:$L1772,"&lt;&gt;ET"))</f>
        <v>0</v>
      </c>
      <c r="F1772" s="11"/>
      <c r="G1772" s="12"/>
      <c r="H1772" s="18">
        <f>COUNTIFS('Rote Karten'!$A$2:$A$4,$A1772,'Rote Karten'!$D$2:$D$4,"&lt;&gt;"&amp;$B1772,'Rote Karten'!$B$2:$B$4,"&lt;"&amp;$F1772,'Rote Karten'!$C$2:$C$4,"&lt;="&amp;$G1772)-COUNTIFS('Rote Karten'!$A$2:$A$4,$A1772,'Rote Karten'!$D$2:$D$4,$B1772,'Rote Karten'!$B$2:$B$4,"&lt;"&amp;$F1772,'Rote Karten'!$C$2:$C$4,"&lt;="&amp;$G1772)</f>
        <v>0</v>
      </c>
      <c r="I1772" s="17" t="str">
        <f>IF(OR($L1772="Tor",$L1772="ET"),_xlfn.IFNA(IF(VLOOKUP($A1772,Spiele!$A$2:$C$16,3,FALSE)=$B1772,COUNTIFS($L$2:$L1772,"Tor",$B$2:$B1772,$B1772,$A$2:$A1772,$A1772)+COUNTIFS($L$2:$L1772,"ET",$B$2:$B1772,$B1772,$A$2:$A1772,$A1772)&amp;":"&amp;COUNTIFS($L$2:$L1772,"Tor",$B$2:$B1772,"&lt;&gt;"&amp;$B1772,$A$2:$A1772,$A1772)+COUNTIFS($L$2:$L1772,"ET",$B$2:$B1772,"&lt;&gt;"&amp;$B1772,$A$2:$A1772,$A1772),COUNTIFS($L$2:$L1772,"Tor",$B$2:$B1772,"&lt;&gt;"&amp;$B1772,$A$2:$A1772,$A1772)+COUNTIFS($L$2:$L1772,"ET",$B$2:$B1772,"&lt;&gt;"&amp;$B1772,$A$2:$A1772,$A1772)&amp;":"&amp;COUNTIFS($L$2:$L1772,"Tor",$B$2:$B1772,$B1772,$A$2:$A1772,$A1772)+COUNTIFS($L$2:$L1772,"ET",$B$2:$B1772,$B1772,$A$2:$A1772,$A1772)),""),"")</f>
        <v/>
      </c>
      <c r="J1772" s="18" t="str">
        <f>_xlfn.IFNA(IF(VLOOKUP($A1772,Spiele!$A$2:$D$16,3,FALSE)=$B1772,(COUNTIFS($L$1:$L1771,"Tor",$B$1:$B1771,$B1772,$A$1:$A1771,$A1772)+COUNTIFS($L$1:$L1771,"ET",$B$1:$B1771,$B1772,$A$1:$A1771,$A1772))-(COUNTIFS($L$1:$L1771,"Tor",$B$1:$B1771,"&lt;&gt;"&amp;$B1772,$A$1:$A1771,$A1772)+COUNTIFS($L$1:$L1771,"ET",$B$1:$B1771,"&lt;&gt;"&amp;$B1772,$A$1:$A1771,$A1772)),(COUNTIFS($L$1:$L1771,"Tor",$B$1:$B1771,$B1772,$A$1:$A1771,$A1772)+COUNTIFS($L$1:$L1771,"ET",$B$1:$B1771,$B1772,$A$1:$A1771,$A1772))-(COUNTIFS($L$1:$L1771,"Tor",$B$1:$B1771,"&lt;&gt;"&amp;$B1772,$A$1:$A1771,$A1772)+COUNTIFS($L$1:$L1771,"ET",$B$1:$B1771,"&lt;&gt;"&amp;$B1772,$A$1:$A1771,$A1772))),"")</f>
        <v/>
      </c>
      <c r="O1772" s="17"/>
      <c r="AC1772" s="14"/>
      <c r="AD1772" s="14"/>
      <c r="AE1772" s="18"/>
      <c r="AH1772" s="19">
        <f t="shared" si="110"/>
        <v>0</v>
      </c>
      <c r="AI1772" s="19">
        <f t="shared" si="111"/>
        <v>180</v>
      </c>
      <c r="AM1772" s="19">
        <f>IF(Abschlüsse[[#This Row],[Ergeb]]="ET","",SQRT(($AF1772-$AK1772)^2+($AG1772-$AL1772)^2))</f>
        <v>0</v>
      </c>
      <c r="AO1772" s="13"/>
      <c r="AP1772" s="13"/>
      <c r="AQ1772" s="19" t="str">
        <f t="shared" si="112"/>
        <v/>
      </c>
      <c r="AU1772" s="19" t="str">
        <f t="shared" si="113"/>
        <v/>
      </c>
    </row>
    <row r="1773" spans="3:47" ht="25.05" customHeight="1">
      <c r="C1773" s="17" t="str">
        <f>IF($A1773="","",IF(VLOOKUP($A1773,Spiele!$A$2:$D$16,3,FALSE)=$B1773,"H","G"))</f>
        <v/>
      </c>
      <c r="D1773" s="17" t="str">
        <f>IF($B1773="","",IF(VLOOKUP($A1773,Spiele!$A$2:$F$16,3,FALSE)=$B1773,VLOOKUP($A1773,Spiele!$A$2:$F$16,4,FALSE),VLOOKUP($A1773,Spiele!$A$2:$F$16,3,FALSE)))</f>
        <v/>
      </c>
      <c r="E1773" s="18">
        <f>IF(Abschlüsse[[#This Row],[Ergeb]]="ET",0,COUNTIFS($A$2:$A1773,$A1773,$B$2:$B1773,$B1773,$L$2:$L1773,"&lt;&gt;ET"))</f>
        <v>0</v>
      </c>
      <c r="F1773" s="11"/>
      <c r="G1773" s="12"/>
      <c r="H1773" s="18">
        <f>COUNTIFS('Rote Karten'!$A$2:$A$4,$A1773,'Rote Karten'!$D$2:$D$4,"&lt;&gt;"&amp;$B1773,'Rote Karten'!$B$2:$B$4,"&lt;"&amp;$F1773,'Rote Karten'!$C$2:$C$4,"&lt;="&amp;$G1773)-COUNTIFS('Rote Karten'!$A$2:$A$4,$A1773,'Rote Karten'!$D$2:$D$4,$B1773,'Rote Karten'!$B$2:$B$4,"&lt;"&amp;$F1773,'Rote Karten'!$C$2:$C$4,"&lt;="&amp;$G1773)</f>
        <v>0</v>
      </c>
      <c r="I1773" s="17" t="str">
        <f>IF(OR($L1773="Tor",$L1773="ET"),_xlfn.IFNA(IF(VLOOKUP($A1773,Spiele!$A$2:$C$16,3,FALSE)=$B1773,COUNTIFS($L$2:$L1773,"Tor",$B$2:$B1773,$B1773,$A$2:$A1773,$A1773)+COUNTIFS($L$2:$L1773,"ET",$B$2:$B1773,$B1773,$A$2:$A1773,$A1773)&amp;":"&amp;COUNTIFS($L$2:$L1773,"Tor",$B$2:$B1773,"&lt;&gt;"&amp;$B1773,$A$2:$A1773,$A1773)+COUNTIFS($L$2:$L1773,"ET",$B$2:$B1773,"&lt;&gt;"&amp;$B1773,$A$2:$A1773,$A1773),COUNTIFS($L$2:$L1773,"Tor",$B$2:$B1773,"&lt;&gt;"&amp;$B1773,$A$2:$A1773,$A1773)+COUNTIFS($L$2:$L1773,"ET",$B$2:$B1773,"&lt;&gt;"&amp;$B1773,$A$2:$A1773,$A1773)&amp;":"&amp;COUNTIFS($L$2:$L1773,"Tor",$B$2:$B1773,$B1773,$A$2:$A1773,$A1773)+COUNTIFS($L$2:$L1773,"ET",$B$2:$B1773,$B1773,$A$2:$A1773,$A1773)),""),"")</f>
        <v/>
      </c>
      <c r="J1773" s="18" t="str">
        <f>_xlfn.IFNA(IF(VLOOKUP($A1773,Spiele!$A$2:$D$16,3,FALSE)=$B1773,(COUNTIFS($L$1:$L1772,"Tor",$B$1:$B1772,$B1773,$A$1:$A1772,$A1773)+COUNTIFS($L$1:$L1772,"ET",$B$1:$B1772,$B1773,$A$1:$A1772,$A1773))-(COUNTIFS($L$1:$L1772,"Tor",$B$1:$B1772,"&lt;&gt;"&amp;$B1773,$A$1:$A1772,$A1773)+COUNTIFS($L$1:$L1772,"ET",$B$1:$B1772,"&lt;&gt;"&amp;$B1773,$A$1:$A1772,$A1773)),(COUNTIFS($L$1:$L1772,"Tor",$B$1:$B1772,$B1773,$A$1:$A1772,$A1773)+COUNTIFS($L$1:$L1772,"ET",$B$1:$B1772,$B1773,$A$1:$A1772,$A1773))-(COUNTIFS($L$1:$L1772,"Tor",$B$1:$B1772,"&lt;&gt;"&amp;$B1773,$A$1:$A1772,$A1773)+COUNTIFS($L$1:$L1772,"ET",$B$1:$B1772,"&lt;&gt;"&amp;$B1773,$A$1:$A1772,$A1773))),"")</f>
        <v/>
      </c>
      <c r="O1773" s="17"/>
      <c r="AC1773" s="14"/>
      <c r="AD1773" s="14"/>
      <c r="AE1773" s="18"/>
      <c r="AH1773" s="19">
        <f t="shared" si="110"/>
        <v>0</v>
      </c>
      <c r="AI1773" s="19">
        <f t="shared" si="111"/>
        <v>180</v>
      </c>
      <c r="AM1773" s="19">
        <f>IF(Abschlüsse[[#This Row],[Ergeb]]="ET","",SQRT(($AF1773-$AK1773)^2+($AG1773-$AL1773)^2))</f>
        <v>0</v>
      </c>
      <c r="AO1773" s="13"/>
      <c r="AP1773" s="13"/>
      <c r="AQ1773" s="19" t="str">
        <f t="shared" si="112"/>
        <v/>
      </c>
      <c r="AU1773" s="19" t="str">
        <f t="shared" si="113"/>
        <v/>
      </c>
    </row>
    <row r="1774" spans="3:47" ht="25.05" customHeight="1">
      <c r="C1774" s="17" t="str">
        <f>IF($A1774="","",IF(VLOOKUP($A1774,Spiele!$A$2:$D$16,3,FALSE)=$B1774,"H","G"))</f>
        <v/>
      </c>
      <c r="D1774" s="17" t="str">
        <f>IF($B1774="","",IF(VLOOKUP($A1774,Spiele!$A$2:$F$16,3,FALSE)=$B1774,VLOOKUP($A1774,Spiele!$A$2:$F$16,4,FALSE),VLOOKUP($A1774,Spiele!$A$2:$F$16,3,FALSE)))</f>
        <v/>
      </c>
      <c r="E1774" s="18">
        <f>IF(Abschlüsse[[#This Row],[Ergeb]]="ET",0,COUNTIFS($A$2:$A1774,$A1774,$B$2:$B1774,$B1774,$L$2:$L1774,"&lt;&gt;ET"))</f>
        <v>0</v>
      </c>
      <c r="F1774" s="11"/>
      <c r="G1774" s="12"/>
      <c r="H1774" s="18">
        <f>COUNTIFS('Rote Karten'!$A$2:$A$4,$A1774,'Rote Karten'!$D$2:$D$4,"&lt;&gt;"&amp;$B1774,'Rote Karten'!$B$2:$B$4,"&lt;"&amp;$F1774,'Rote Karten'!$C$2:$C$4,"&lt;="&amp;$G1774)-COUNTIFS('Rote Karten'!$A$2:$A$4,$A1774,'Rote Karten'!$D$2:$D$4,$B1774,'Rote Karten'!$B$2:$B$4,"&lt;"&amp;$F1774,'Rote Karten'!$C$2:$C$4,"&lt;="&amp;$G1774)</f>
        <v>0</v>
      </c>
      <c r="I1774" s="17" t="str">
        <f>IF(OR($L1774="Tor",$L1774="ET"),_xlfn.IFNA(IF(VLOOKUP($A1774,Spiele!$A$2:$C$16,3,FALSE)=$B1774,COUNTIFS($L$2:$L1774,"Tor",$B$2:$B1774,$B1774,$A$2:$A1774,$A1774)+COUNTIFS($L$2:$L1774,"ET",$B$2:$B1774,$B1774,$A$2:$A1774,$A1774)&amp;":"&amp;COUNTIFS($L$2:$L1774,"Tor",$B$2:$B1774,"&lt;&gt;"&amp;$B1774,$A$2:$A1774,$A1774)+COUNTIFS($L$2:$L1774,"ET",$B$2:$B1774,"&lt;&gt;"&amp;$B1774,$A$2:$A1774,$A1774),COUNTIFS($L$2:$L1774,"Tor",$B$2:$B1774,"&lt;&gt;"&amp;$B1774,$A$2:$A1774,$A1774)+COUNTIFS($L$2:$L1774,"ET",$B$2:$B1774,"&lt;&gt;"&amp;$B1774,$A$2:$A1774,$A1774)&amp;":"&amp;COUNTIFS($L$2:$L1774,"Tor",$B$2:$B1774,$B1774,$A$2:$A1774,$A1774)+COUNTIFS($L$2:$L1774,"ET",$B$2:$B1774,$B1774,$A$2:$A1774,$A1774)),""),"")</f>
        <v/>
      </c>
      <c r="J1774" s="18" t="str">
        <f>_xlfn.IFNA(IF(VLOOKUP($A1774,Spiele!$A$2:$D$16,3,FALSE)=$B1774,(COUNTIFS($L$1:$L1773,"Tor",$B$1:$B1773,$B1774,$A$1:$A1773,$A1774)+COUNTIFS($L$1:$L1773,"ET",$B$1:$B1773,$B1774,$A$1:$A1773,$A1774))-(COUNTIFS($L$1:$L1773,"Tor",$B$1:$B1773,"&lt;&gt;"&amp;$B1774,$A$1:$A1773,$A1774)+COUNTIFS($L$1:$L1773,"ET",$B$1:$B1773,"&lt;&gt;"&amp;$B1774,$A$1:$A1773,$A1774)),(COUNTIFS($L$1:$L1773,"Tor",$B$1:$B1773,$B1774,$A$1:$A1773,$A1774)+COUNTIFS($L$1:$L1773,"ET",$B$1:$B1773,$B1774,$A$1:$A1773,$A1774))-(COUNTIFS($L$1:$L1773,"Tor",$B$1:$B1773,"&lt;&gt;"&amp;$B1774,$A$1:$A1773,$A1774)+COUNTIFS($L$1:$L1773,"ET",$B$1:$B1773,"&lt;&gt;"&amp;$B1774,$A$1:$A1773,$A1774))),"")</f>
        <v/>
      </c>
      <c r="O1774" s="17"/>
      <c r="AC1774" s="14"/>
      <c r="AD1774" s="14"/>
      <c r="AE1774" s="18"/>
      <c r="AH1774" s="19">
        <f t="shared" si="110"/>
        <v>0</v>
      </c>
      <c r="AI1774" s="19">
        <f t="shared" si="111"/>
        <v>180</v>
      </c>
      <c r="AM1774" s="19">
        <f>IF(Abschlüsse[[#This Row],[Ergeb]]="ET","",SQRT(($AF1774-$AK1774)^2+($AG1774-$AL1774)^2))</f>
        <v>0</v>
      </c>
      <c r="AO1774" s="13"/>
      <c r="AP1774" s="13"/>
      <c r="AQ1774" s="19" t="str">
        <f t="shared" si="112"/>
        <v/>
      </c>
      <c r="AU1774" s="19" t="str">
        <f t="shared" si="113"/>
        <v/>
      </c>
    </row>
    <row r="1775" spans="3:47" ht="25.05" customHeight="1">
      <c r="C1775" s="17" t="str">
        <f>IF($A1775="","",IF(VLOOKUP($A1775,Spiele!$A$2:$D$16,3,FALSE)=$B1775,"H","G"))</f>
        <v/>
      </c>
      <c r="D1775" s="17" t="str">
        <f>IF($B1775="","",IF(VLOOKUP($A1775,Spiele!$A$2:$F$16,3,FALSE)=$B1775,VLOOKUP($A1775,Spiele!$A$2:$F$16,4,FALSE),VLOOKUP($A1775,Spiele!$A$2:$F$16,3,FALSE)))</f>
        <v/>
      </c>
      <c r="E1775" s="18">
        <f>IF(Abschlüsse[[#This Row],[Ergeb]]="ET",0,COUNTIFS($A$2:$A1775,$A1775,$B$2:$B1775,$B1775,$L$2:$L1775,"&lt;&gt;ET"))</f>
        <v>0</v>
      </c>
      <c r="F1775" s="11"/>
      <c r="G1775" s="12"/>
      <c r="H1775" s="18">
        <f>COUNTIFS('Rote Karten'!$A$2:$A$4,$A1775,'Rote Karten'!$D$2:$D$4,"&lt;&gt;"&amp;$B1775,'Rote Karten'!$B$2:$B$4,"&lt;"&amp;$F1775,'Rote Karten'!$C$2:$C$4,"&lt;="&amp;$G1775)-COUNTIFS('Rote Karten'!$A$2:$A$4,$A1775,'Rote Karten'!$D$2:$D$4,$B1775,'Rote Karten'!$B$2:$B$4,"&lt;"&amp;$F1775,'Rote Karten'!$C$2:$C$4,"&lt;="&amp;$G1775)</f>
        <v>0</v>
      </c>
      <c r="I1775" s="17" t="str">
        <f>IF(OR($L1775="Tor",$L1775="ET"),_xlfn.IFNA(IF(VLOOKUP($A1775,Spiele!$A$2:$C$16,3,FALSE)=$B1775,COUNTIFS($L$2:$L1775,"Tor",$B$2:$B1775,$B1775,$A$2:$A1775,$A1775)+COUNTIFS($L$2:$L1775,"ET",$B$2:$B1775,$B1775,$A$2:$A1775,$A1775)&amp;":"&amp;COUNTIFS($L$2:$L1775,"Tor",$B$2:$B1775,"&lt;&gt;"&amp;$B1775,$A$2:$A1775,$A1775)+COUNTIFS($L$2:$L1775,"ET",$B$2:$B1775,"&lt;&gt;"&amp;$B1775,$A$2:$A1775,$A1775),COUNTIFS($L$2:$L1775,"Tor",$B$2:$B1775,"&lt;&gt;"&amp;$B1775,$A$2:$A1775,$A1775)+COUNTIFS($L$2:$L1775,"ET",$B$2:$B1775,"&lt;&gt;"&amp;$B1775,$A$2:$A1775,$A1775)&amp;":"&amp;COUNTIFS($L$2:$L1775,"Tor",$B$2:$B1775,$B1775,$A$2:$A1775,$A1775)+COUNTIFS($L$2:$L1775,"ET",$B$2:$B1775,$B1775,$A$2:$A1775,$A1775)),""),"")</f>
        <v/>
      </c>
      <c r="J1775" s="18" t="str">
        <f>_xlfn.IFNA(IF(VLOOKUP($A1775,Spiele!$A$2:$D$16,3,FALSE)=$B1775,(COUNTIFS($L$1:$L1774,"Tor",$B$1:$B1774,$B1775,$A$1:$A1774,$A1775)+COUNTIFS($L$1:$L1774,"ET",$B$1:$B1774,$B1775,$A$1:$A1774,$A1775))-(COUNTIFS($L$1:$L1774,"Tor",$B$1:$B1774,"&lt;&gt;"&amp;$B1775,$A$1:$A1774,$A1775)+COUNTIFS($L$1:$L1774,"ET",$B$1:$B1774,"&lt;&gt;"&amp;$B1775,$A$1:$A1774,$A1775)),(COUNTIFS($L$1:$L1774,"Tor",$B$1:$B1774,$B1775,$A$1:$A1774,$A1775)+COUNTIFS($L$1:$L1774,"ET",$B$1:$B1774,$B1775,$A$1:$A1774,$A1775))-(COUNTIFS($L$1:$L1774,"Tor",$B$1:$B1774,"&lt;&gt;"&amp;$B1775,$A$1:$A1774,$A1775)+COUNTIFS($L$1:$L1774,"ET",$B$1:$B1774,"&lt;&gt;"&amp;$B1775,$A$1:$A1774,$A1775))),"")</f>
        <v/>
      </c>
      <c r="O1775" s="17"/>
      <c r="AC1775" s="14"/>
      <c r="AD1775" s="14"/>
      <c r="AE1775" s="18"/>
      <c r="AH1775" s="19">
        <f t="shared" si="110"/>
        <v>0</v>
      </c>
      <c r="AI1775" s="19">
        <f t="shared" si="111"/>
        <v>180</v>
      </c>
      <c r="AM1775" s="19">
        <f>IF(Abschlüsse[[#This Row],[Ergeb]]="ET","",SQRT(($AF1775-$AK1775)^2+($AG1775-$AL1775)^2))</f>
        <v>0</v>
      </c>
      <c r="AO1775" s="13"/>
      <c r="AP1775" s="13"/>
      <c r="AQ1775" s="19" t="str">
        <f t="shared" si="112"/>
        <v/>
      </c>
      <c r="AU1775" s="19" t="str">
        <f t="shared" si="113"/>
        <v/>
      </c>
    </row>
    <row r="1776" spans="3:47" ht="25.05" customHeight="1">
      <c r="C1776" s="17" t="str">
        <f>IF($A1776="","",IF(VLOOKUP($A1776,Spiele!$A$2:$D$16,3,FALSE)=$B1776,"H","G"))</f>
        <v/>
      </c>
      <c r="D1776" s="17" t="str">
        <f>IF($B1776="","",IF(VLOOKUP($A1776,Spiele!$A$2:$F$16,3,FALSE)=$B1776,VLOOKUP($A1776,Spiele!$A$2:$F$16,4,FALSE),VLOOKUP($A1776,Spiele!$A$2:$F$16,3,FALSE)))</f>
        <v/>
      </c>
      <c r="E1776" s="18">
        <f>IF(Abschlüsse[[#This Row],[Ergeb]]="ET",0,COUNTIFS($A$2:$A1776,$A1776,$B$2:$B1776,$B1776,$L$2:$L1776,"&lt;&gt;ET"))</f>
        <v>0</v>
      </c>
      <c r="F1776" s="11"/>
      <c r="G1776" s="12"/>
      <c r="H1776" s="18">
        <f>COUNTIFS('Rote Karten'!$A$2:$A$4,$A1776,'Rote Karten'!$D$2:$D$4,"&lt;&gt;"&amp;$B1776,'Rote Karten'!$B$2:$B$4,"&lt;"&amp;$F1776,'Rote Karten'!$C$2:$C$4,"&lt;="&amp;$G1776)-COUNTIFS('Rote Karten'!$A$2:$A$4,$A1776,'Rote Karten'!$D$2:$D$4,$B1776,'Rote Karten'!$B$2:$B$4,"&lt;"&amp;$F1776,'Rote Karten'!$C$2:$C$4,"&lt;="&amp;$G1776)</f>
        <v>0</v>
      </c>
      <c r="I1776" s="17" t="str">
        <f>IF(OR($L1776="Tor",$L1776="ET"),_xlfn.IFNA(IF(VLOOKUP($A1776,Spiele!$A$2:$C$16,3,FALSE)=$B1776,COUNTIFS($L$2:$L1776,"Tor",$B$2:$B1776,$B1776,$A$2:$A1776,$A1776)+COUNTIFS($L$2:$L1776,"ET",$B$2:$B1776,$B1776,$A$2:$A1776,$A1776)&amp;":"&amp;COUNTIFS($L$2:$L1776,"Tor",$B$2:$B1776,"&lt;&gt;"&amp;$B1776,$A$2:$A1776,$A1776)+COUNTIFS($L$2:$L1776,"ET",$B$2:$B1776,"&lt;&gt;"&amp;$B1776,$A$2:$A1776,$A1776),COUNTIFS($L$2:$L1776,"Tor",$B$2:$B1776,"&lt;&gt;"&amp;$B1776,$A$2:$A1776,$A1776)+COUNTIFS($L$2:$L1776,"ET",$B$2:$B1776,"&lt;&gt;"&amp;$B1776,$A$2:$A1776,$A1776)&amp;":"&amp;COUNTIFS($L$2:$L1776,"Tor",$B$2:$B1776,$B1776,$A$2:$A1776,$A1776)+COUNTIFS($L$2:$L1776,"ET",$B$2:$B1776,$B1776,$A$2:$A1776,$A1776)),""),"")</f>
        <v/>
      </c>
      <c r="J1776" s="18" t="str">
        <f>_xlfn.IFNA(IF(VLOOKUP($A1776,Spiele!$A$2:$D$16,3,FALSE)=$B1776,(COUNTIFS($L$1:$L1775,"Tor",$B$1:$B1775,$B1776,$A$1:$A1775,$A1776)+COUNTIFS($L$1:$L1775,"ET",$B$1:$B1775,$B1776,$A$1:$A1775,$A1776))-(COUNTIFS($L$1:$L1775,"Tor",$B$1:$B1775,"&lt;&gt;"&amp;$B1776,$A$1:$A1775,$A1776)+COUNTIFS($L$1:$L1775,"ET",$B$1:$B1775,"&lt;&gt;"&amp;$B1776,$A$1:$A1775,$A1776)),(COUNTIFS($L$1:$L1775,"Tor",$B$1:$B1775,$B1776,$A$1:$A1775,$A1776)+COUNTIFS($L$1:$L1775,"ET",$B$1:$B1775,$B1776,$A$1:$A1775,$A1776))-(COUNTIFS($L$1:$L1775,"Tor",$B$1:$B1775,"&lt;&gt;"&amp;$B1776,$A$1:$A1775,$A1776)+COUNTIFS($L$1:$L1775,"ET",$B$1:$B1775,"&lt;&gt;"&amp;$B1776,$A$1:$A1775,$A1776))),"")</f>
        <v/>
      </c>
      <c r="O1776" s="17"/>
      <c r="AC1776" s="14"/>
      <c r="AD1776" s="14"/>
      <c r="AE1776" s="18"/>
      <c r="AH1776" s="19">
        <f t="shared" si="110"/>
        <v>0</v>
      </c>
      <c r="AI1776" s="19">
        <f t="shared" si="111"/>
        <v>180</v>
      </c>
      <c r="AM1776" s="19">
        <f>IF(Abschlüsse[[#This Row],[Ergeb]]="ET","",SQRT(($AF1776-$AK1776)^2+($AG1776-$AL1776)^2))</f>
        <v>0</v>
      </c>
      <c r="AO1776" s="13"/>
      <c r="AP1776" s="13"/>
      <c r="AQ1776" s="19" t="str">
        <f t="shared" si="112"/>
        <v/>
      </c>
      <c r="AU1776" s="19" t="str">
        <f t="shared" si="113"/>
        <v/>
      </c>
    </row>
    <row r="1777" spans="3:47" ht="25.05" customHeight="1">
      <c r="C1777" s="17" t="str">
        <f>IF($A1777="","",IF(VLOOKUP($A1777,Spiele!$A$2:$D$16,3,FALSE)=$B1777,"H","G"))</f>
        <v/>
      </c>
      <c r="D1777" s="17" t="str">
        <f>IF($B1777="","",IF(VLOOKUP($A1777,Spiele!$A$2:$F$16,3,FALSE)=$B1777,VLOOKUP($A1777,Spiele!$A$2:$F$16,4,FALSE),VLOOKUP($A1777,Spiele!$A$2:$F$16,3,FALSE)))</f>
        <v/>
      </c>
      <c r="E1777" s="18">
        <f>IF(Abschlüsse[[#This Row],[Ergeb]]="ET",0,COUNTIFS($A$2:$A1777,$A1777,$B$2:$B1777,$B1777,$L$2:$L1777,"&lt;&gt;ET"))</f>
        <v>0</v>
      </c>
      <c r="F1777" s="11"/>
      <c r="G1777" s="12"/>
      <c r="H1777" s="18">
        <f>COUNTIFS('Rote Karten'!$A$2:$A$4,$A1777,'Rote Karten'!$D$2:$D$4,"&lt;&gt;"&amp;$B1777,'Rote Karten'!$B$2:$B$4,"&lt;"&amp;$F1777,'Rote Karten'!$C$2:$C$4,"&lt;="&amp;$G1777)-COUNTIFS('Rote Karten'!$A$2:$A$4,$A1777,'Rote Karten'!$D$2:$D$4,$B1777,'Rote Karten'!$B$2:$B$4,"&lt;"&amp;$F1777,'Rote Karten'!$C$2:$C$4,"&lt;="&amp;$G1777)</f>
        <v>0</v>
      </c>
      <c r="I1777" s="17" t="str">
        <f>IF(OR($L1777="Tor",$L1777="ET"),_xlfn.IFNA(IF(VLOOKUP($A1777,Spiele!$A$2:$C$16,3,FALSE)=$B1777,COUNTIFS($L$2:$L1777,"Tor",$B$2:$B1777,$B1777,$A$2:$A1777,$A1777)+COUNTIFS($L$2:$L1777,"ET",$B$2:$B1777,$B1777,$A$2:$A1777,$A1777)&amp;":"&amp;COUNTIFS($L$2:$L1777,"Tor",$B$2:$B1777,"&lt;&gt;"&amp;$B1777,$A$2:$A1777,$A1777)+COUNTIFS($L$2:$L1777,"ET",$B$2:$B1777,"&lt;&gt;"&amp;$B1777,$A$2:$A1777,$A1777),COUNTIFS($L$2:$L1777,"Tor",$B$2:$B1777,"&lt;&gt;"&amp;$B1777,$A$2:$A1777,$A1777)+COUNTIFS($L$2:$L1777,"ET",$B$2:$B1777,"&lt;&gt;"&amp;$B1777,$A$2:$A1777,$A1777)&amp;":"&amp;COUNTIFS($L$2:$L1777,"Tor",$B$2:$B1777,$B1777,$A$2:$A1777,$A1777)+COUNTIFS($L$2:$L1777,"ET",$B$2:$B1777,$B1777,$A$2:$A1777,$A1777)),""),"")</f>
        <v/>
      </c>
      <c r="J1777" s="18" t="str">
        <f>_xlfn.IFNA(IF(VLOOKUP($A1777,Spiele!$A$2:$D$16,3,FALSE)=$B1777,(COUNTIFS($L$1:$L1776,"Tor",$B$1:$B1776,$B1777,$A$1:$A1776,$A1777)+COUNTIFS($L$1:$L1776,"ET",$B$1:$B1776,$B1777,$A$1:$A1776,$A1777))-(COUNTIFS($L$1:$L1776,"Tor",$B$1:$B1776,"&lt;&gt;"&amp;$B1777,$A$1:$A1776,$A1777)+COUNTIFS($L$1:$L1776,"ET",$B$1:$B1776,"&lt;&gt;"&amp;$B1777,$A$1:$A1776,$A1777)),(COUNTIFS($L$1:$L1776,"Tor",$B$1:$B1776,$B1777,$A$1:$A1776,$A1777)+COUNTIFS($L$1:$L1776,"ET",$B$1:$B1776,$B1777,$A$1:$A1776,$A1777))-(COUNTIFS($L$1:$L1776,"Tor",$B$1:$B1776,"&lt;&gt;"&amp;$B1777,$A$1:$A1776,$A1777)+COUNTIFS($L$1:$L1776,"ET",$B$1:$B1776,"&lt;&gt;"&amp;$B1777,$A$1:$A1776,$A1777))),"")</f>
        <v/>
      </c>
      <c r="O1777" s="17"/>
      <c r="AC1777" s="14"/>
      <c r="AD1777" s="14"/>
      <c r="AE1777" s="18"/>
      <c r="AH1777" s="19">
        <f t="shared" si="110"/>
        <v>0</v>
      </c>
      <c r="AI1777" s="19">
        <f t="shared" si="111"/>
        <v>180</v>
      </c>
      <c r="AM1777" s="19">
        <f>IF(Abschlüsse[[#This Row],[Ergeb]]="ET","",SQRT(($AF1777-$AK1777)^2+($AG1777-$AL1777)^2))</f>
        <v>0</v>
      </c>
      <c r="AO1777" s="13"/>
      <c r="AP1777" s="13"/>
      <c r="AQ1777" s="19" t="str">
        <f t="shared" si="112"/>
        <v/>
      </c>
      <c r="AU1777" s="19" t="str">
        <f t="shared" si="113"/>
        <v/>
      </c>
    </row>
    <row r="1778" spans="3:47" ht="25.05" customHeight="1">
      <c r="C1778" s="17" t="str">
        <f>IF($A1778="","",IF(VLOOKUP($A1778,Spiele!$A$2:$D$16,3,FALSE)=$B1778,"H","G"))</f>
        <v/>
      </c>
      <c r="D1778" s="17" t="str">
        <f>IF($B1778="","",IF(VLOOKUP($A1778,Spiele!$A$2:$F$16,3,FALSE)=$B1778,VLOOKUP($A1778,Spiele!$A$2:$F$16,4,FALSE),VLOOKUP($A1778,Spiele!$A$2:$F$16,3,FALSE)))</f>
        <v/>
      </c>
      <c r="E1778" s="18">
        <f>IF(Abschlüsse[[#This Row],[Ergeb]]="ET",0,COUNTIFS($A$2:$A1778,$A1778,$B$2:$B1778,$B1778,$L$2:$L1778,"&lt;&gt;ET"))</f>
        <v>0</v>
      </c>
      <c r="F1778" s="11"/>
      <c r="G1778" s="12"/>
      <c r="H1778" s="18">
        <f>COUNTIFS('Rote Karten'!$A$2:$A$4,$A1778,'Rote Karten'!$D$2:$D$4,"&lt;&gt;"&amp;$B1778,'Rote Karten'!$B$2:$B$4,"&lt;"&amp;$F1778,'Rote Karten'!$C$2:$C$4,"&lt;="&amp;$G1778)-COUNTIFS('Rote Karten'!$A$2:$A$4,$A1778,'Rote Karten'!$D$2:$D$4,$B1778,'Rote Karten'!$B$2:$B$4,"&lt;"&amp;$F1778,'Rote Karten'!$C$2:$C$4,"&lt;="&amp;$G1778)</f>
        <v>0</v>
      </c>
      <c r="I1778" s="17" t="str">
        <f>IF(OR($L1778="Tor",$L1778="ET"),_xlfn.IFNA(IF(VLOOKUP($A1778,Spiele!$A$2:$C$16,3,FALSE)=$B1778,COUNTIFS($L$2:$L1778,"Tor",$B$2:$B1778,$B1778,$A$2:$A1778,$A1778)+COUNTIFS($L$2:$L1778,"ET",$B$2:$B1778,$B1778,$A$2:$A1778,$A1778)&amp;":"&amp;COUNTIFS($L$2:$L1778,"Tor",$B$2:$B1778,"&lt;&gt;"&amp;$B1778,$A$2:$A1778,$A1778)+COUNTIFS($L$2:$L1778,"ET",$B$2:$B1778,"&lt;&gt;"&amp;$B1778,$A$2:$A1778,$A1778),COUNTIFS($L$2:$L1778,"Tor",$B$2:$B1778,"&lt;&gt;"&amp;$B1778,$A$2:$A1778,$A1778)+COUNTIFS($L$2:$L1778,"ET",$B$2:$B1778,"&lt;&gt;"&amp;$B1778,$A$2:$A1778,$A1778)&amp;":"&amp;COUNTIFS($L$2:$L1778,"Tor",$B$2:$B1778,$B1778,$A$2:$A1778,$A1778)+COUNTIFS($L$2:$L1778,"ET",$B$2:$B1778,$B1778,$A$2:$A1778,$A1778)),""),"")</f>
        <v/>
      </c>
      <c r="J1778" s="18" t="str">
        <f>_xlfn.IFNA(IF(VLOOKUP($A1778,Spiele!$A$2:$D$16,3,FALSE)=$B1778,(COUNTIFS($L$1:$L1777,"Tor",$B$1:$B1777,$B1778,$A$1:$A1777,$A1778)+COUNTIFS($L$1:$L1777,"ET",$B$1:$B1777,$B1778,$A$1:$A1777,$A1778))-(COUNTIFS($L$1:$L1777,"Tor",$B$1:$B1777,"&lt;&gt;"&amp;$B1778,$A$1:$A1777,$A1778)+COUNTIFS($L$1:$L1777,"ET",$B$1:$B1777,"&lt;&gt;"&amp;$B1778,$A$1:$A1777,$A1778)),(COUNTIFS($L$1:$L1777,"Tor",$B$1:$B1777,$B1778,$A$1:$A1777,$A1778)+COUNTIFS($L$1:$L1777,"ET",$B$1:$B1777,$B1778,$A$1:$A1777,$A1778))-(COUNTIFS($L$1:$L1777,"Tor",$B$1:$B1777,"&lt;&gt;"&amp;$B1778,$A$1:$A1777,$A1778)+COUNTIFS($L$1:$L1777,"ET",$B$1:$B1777,"&lt;&gt;"&amp;$B1778,$A$1:$A1777,$A1778))),"")</f>
        <v/>
      </c>
      <c r="O1778" s="17"/>
      <c r="AC1778" s="14"/>
      <c r="AD1778" s="14"/>
      <c r="AE1778" s="18"/>
      <c r="AH1778" s="19">
        <f t="shared" si="110"/>
        <v>0</v>
      </c>
      <c r="AI1778" s="19">
        <f t="shared" si="111"/>
        <v>180</v>
      </c>
      <c r="AM1778" s="19">
        <f>IF(Abschlüsse[[#This Row],[Ergeb]]="ET","",SQRT(($AF1778-$AK1778)^2+($AG1778-$AL1778)^2))</f>
        <v>0</v>
      </c>
      <c r="AO1778" s="13"/>
      <c r="AP1778" s="13"/>
      <c r="AQ1778" s="19" t="str">
        <f t="shared" si="112"/>
        <v/>
      </c>
      <c r="AU1778" s="19" t="str">
        <f t="shared" si="113"/>
        <v/>
      </c>
    </row>
    <row r="1779" spans="3:47" ht="25.05" customHeight="1">
      <c r="C1779" s="17" t="str">
        <f>IF($A1779="","",IF(VLOOKUP($A1779,Spiele!$A$2:$D$16,3,FALSE)=$B1779,"H","G"))</f>
        <v/>
      </c>
      <c r="D1779" s="17" t="str">
        <f>IF($B1779="","",IF(VLOOKUP($A1779,Spiele!$A$2:$F$16,3,FALSE)=$B1779,VLOOKUP($A1779,Spiele!$A$2:$F$16,4,FALSE),VLOOKUP($A1779,Spiele!$A$2:$F$16,3,FALSE)))</f>
        <v/>
      </c>
      <c r="E1779" s="18">
        <f>IF(Abschlüsse[[#This Row],[Ergeb]]="ET",0,COUNTIFS($A$2:$A1779,$A1779,$B$2:$B1779,$B1779,$L$2:$L1779,"&lt;&gt;ET"))</f>
        <v>0</v>
      </c>
      <c r="F1779" s="11"/>
      <c r="G1779" s="12"/>
      <c r="H1779" s="18">
        <f>COUNTIFS('Rote Karten'!$A$2:$A$4,$A1779,'Rote Karten'!$D$2:$D$4,"&lt;&gt;"&amp;$B1779,'Rote Karten'!$B$2:$B$4,"&lt;"&amp;$F1779,'Rote Karten'!$C$2:$C$4,"&lt;="&amp;$G1779)-COUNTIFS('Rote Karten'!$A$2:$A$4,$A1779,'Rote Karten'!$D$2:$D$4,$B1779,'Rote Karten'!$B$2:$B$4,"&lt;"&amp;$F1779,'Rote Karten'!$C$2:$C$4,"&lt;="&amp;$G1779)</f>
        <v>0</v>
      </c>
      <c r="I1779" s="17" t="str">
        <f>IF(OR($L1779="Tor",$L1779="ET"),_xlfn.IFNA(IF(VLOOKUP($A1779,Spiele!$A$2:$C$16,3,FALSE)=$B1779,COUNTIFS($L$2:$L1779,"Tor",$B$2:$B1779,$B1779,$A$2:$A1779,$A1779)+COUNTIFS($L$2:$L1779,"ET",$B$2:$B1779,$B1779,$A$2:$A1779,$A1779)&amp;":"&amp;COUNTIFS($L$2:$L1779,"Tor",$B$2:$B1779,"&lt;&gt;"&amp;$B1779,$A$2:$A1779,$A1779)+COUNTIFS($L$2:$L1779,"ET",$B$2:$B1779,"&lt;&gt;"&amp;$B1779,$A$2:$A1779,$A1779),COUNTIFS($L$2:$L1779,"Tor",$B$2:$B1779,"&lt;&gt;"&amp;$B1779,$A$2:$A1779,$A1779)+COUNTIFS($L$2:$L1779,"ET",$B$2:$B1779,"&lt;&gt;"&amp;$B1779,$A$2:$A1779,$A1779)&amp;":"&amp;COUNTIFS($L$2:$L1779,"Tor",$B$2:$B1779,$B1779,$A$2:$A1779,$A1779)+COUNTIFS($L$2:$L1779,"ET",$B$2:$B1779,$B1779,$A$2:$A1779,$A1779)),""),"")</f>
        <v/>
      </c>
      <c r="J1779" s="18" t="str">
        <f>_xlfn.IFNA(IF(VLOOKUP($A1779,Spiele!$A$2:$D$16,3,FALSE)=$B1779,(COUNTIFS($L$1:$L1778,"Tor",$B$1:$B1778,$B1779,$A$1:$A1778,$A1779)+COUNTIFS($L$1:$L1778,"ET",$B$1:$B1778,$B1779,$A$1:$A1778,$A1779))-(COUNTIFS($L$1:$L1778,"Tor",$B$1:$B1778,"&lt;&gt;"&amp;$B1779,$A$1:$A1778,$A1779)+COUNTIFS($L$1:$L1778,"ET",$B$1:$B1778,"&lt;&gt;"&amp;$B1779,$A$1:$A1778,$A1779)),(COUNTIFS($L$1:$L1778,"Tor",$B$1:$B1778,$B1779,$A$1:$A1778,$A1779)+COUNTIFS($L$1:$L1778,"ET",$B$1:$B1778,$B1779,$A$1:$A1778,$A1779))-(COUNTIFS($L$1:$L1778,"Tor",$B$1:$B1778,"&lt;&gt;"&amp;$B1779,$A$1:$A1778,$A1779)+COUNTIFS($L$1:$L1778,"ET",$B$1:$B1778,"&lt;&gt;"&amp;$B1779,$A$1:$A1778,$A1779))),"")</f>
        <v/>
      </c>
      <c r="O1779" s="17"/>
      <c r="AC1779" s="14"/>
      <c r="AD1779" s="14"/>
      <c r="AE1779" s="18"/>
      <c r="AH1779" s="19">
        <f t="shared" si="110"/>
        <v>0</v>
      </c>
      <c r="AI1779" s="19">
        <f t="shared" si="111"/>
        <v>180</v>
      </c>
      <c r="AM1779" s="19">
        <f>IF(Abschlüsse[[#This Row],[Ergeb]]="ET","",SQRT(($AF1779-$AK1779)^2+($AG1779-$AL1779)^2))</f>
        <v>0</v>
      </c>
      <c r="AO1779" s="13"/>
      <c r="AP1779" s="13"/>
      <c r="AQ1779" s="19" t="str">
        <f t="shared" si="112"/>
        <v/>
      </c>
      <c r="AU1779" s="19" t="str">
        <f t="shared" si="113"/>
        <v/>
      </c>
    </row>
    <row r="1780" spans="3:47" ht="25.05" customHeight="1">
      <c r="C1780" s="17" t="str">
        <f>IF($A1780="","",IF(VLOOKUP($A1780,Spiele!$A$2:$D$16,3,FALSE)=$B1780,"H","G"))</f>
        <v/>
      </c>
      <c r="D1780" s="17" t="str">
        <f>IF($B1780="","",IF(VLOOKUP($A1780,Spiele!$A$2:$F$16,3,FALSE)=$B1780,VLOOKUP($A1780,Spiele!$A$2:$F$16,4,FALSE),VLOOKUP($A1780,Spiele!$A$2:$F$16,3,FALSE)))</f>
        <v/>
      </c>
      <c r="E1780" s="18">
        <f>IF(Abschlüsse[[#This Row],[Ergeb]]="ET",0,COUNTIFS($A$2:$A1780,$A1780,$B$2:$B1780,$B1780,$L$2:$L1780,"&lt;&gt;ET"))</f>
        <v>0</v>
      </c>
      <c r="F1780" s="11"/>
      <c r="G1780" s="12"/>
      <c r="H1780" s="18">
        <f>COUNTIFS('Rote Karten'!$A$2:$A$4,$A1780,'Rote Karten'!$D$2:$D$4,"&lt;&gt;"&amp;$B1780,'Rote Karten'!$B$2:$B$4,"&lt;"&amp;$F1780,'Rote Karten'!$C$2:$C$4,"&lt;="&amp;$G1780)-COUNTIFS('Rote Karten'!$A$2:$A$4,$A1780,'Rote Karten'!$D$2:$D$4,$B1780,'Rote Karten'!$B$2:$B$4,"&lt;"&amp;$F1780,'Rote Karten'!$C$2:$C$4,"&lt;="&amp;$G1780)</f>
        <v>0</v>
      </c>
      <c r="I1780" s="17" t="str">
        <f>IF(OR($L1780="Tor",$L1780="ET"),_xlfn.IFNA(IF(VLOOKUP($A1780,Spiele!$A$2:$C$16,3,FALSE)=$B1780,COUNTIFS($L$2:$L1780,"Tor",$B$2:$B1780,$B1780,$A$2:$A1780,$A1780)+COUNTIFS($L$2:$L1780,"ET",$B$2:$B1780,$B1780,$A$2:$A1780,$A1780)&amp;":"&amp;COUNTIFS($L$2:$L1780,"Tor",$B$2:$B1780,"&lt;&gt;"&amp;$B1780,$A$2:$A1780,$A1780)+COUNTIFS($L$2:$L1780,"ET",$B$2:$B1780,"&lt;&gt;"&amp;$B1780,$A$2:$A1780,$A1780),COUNTIFS($L$2:$L1780,"Tor",$B$2:$B1780,"&lt;&gt;"&amp;$B1780,$A$2:$A1780,$A1780)+COUNTIFS($L$2:$L1780,"ET",$B$2:$B1780,"&lt;&gt;"&amp;$B1780,$A$2:$A1780,$A1780)&amp;":"&amp;COUNTIFS($L$2:$L1780,"Tor",$B$2:$B1780,$B1780,$A$2:$A1780,$A1780)+COUNTIFS($L$2:$L1780,"ET",$B$2:$B1780,$B1780,$A$2:$A1780,$A1780)),""),"")</f>
        <v/>
      </c>
      <c r="J1780" s="18" t="str">
        <f>_xlfn.IFNA(IF(VLOOKUP($A1780,Spiele!$A$2:$D$16,3,FALSE)=$B1780,(COUNTIFS($L$1:$L1779,"Tor",$B$1:$B1779,$B1780,$A$1:$A1779,$A1780)+COUNTIFS($L$1:$L1779,"ET",$B$1:$B1779,$B1780,$A$1:$A1779,$A1780))-(COUNTIFS($L$1:$L1779,"Tor",$B$1:$B1779,"&lt;&gt;"&amp;$B1780,$A$1:$A1779,$A1780)+COUNTIFS($L$1:$L1779,"ET",$B$1:$B1779,"&lt;&gt;"&amp;$B1780,$A$1:$A1779,$A1780)),(COUNTIFS($L$1:$L1779,"Tor",$B$1:$B1779,$B1780,$A$1:$A1779,$A1780)+COUNTIFS($L$1:$L1779,"ET",$B$1:$B1779,$B1780,$A$1:$A1779,$A1780))-(COUNTIFS($L$1:$L1779,"Tor",$B$1:$B1779,"&lt;&gt;"&amp;$B1780,$A$1:$A1779,$A1780)+COUNTIFS($L$1:$L1779,"ET",$B$1:$B1779,"&lt;&gt;"&amp;$B1780,$A$1:$A1779,$A1780))),"")</f>
        <v/>
      </c>
      <c r="O1780" s="17"/>
      <c r="AC1780" s="14"/>
      <c r="AD1780" s="14"/>
      <c r="AE1780" s="18"/>
      <c r="AH1780" s="19">
        <f t="shared" si="110"/>
        <v>0</v>
      </c>
      <c r="AI1780" s="19">
        <f t="shared" si="111"/>
        <v>180</v>
      </c>
      <c r="AM1780" s="19">
        <f>IF(Abschlüsse[[#This Row],[Ergeb]]="ET","",SQRT(($AF1780-$AK1780)^2+($AG1780-$AL1780)^2))</f>
        <v>0</v>
      </c>
      <c r="AO1780" s="13"/>
      <c r="AP1780" s="13"/>
      <c r="AQ1780" s="19" t="str">
        <f t="shared" si="112"/>
        <v/>
      </c>
      <c r="AU1780" s="19" t="str">
        <f t="shared" si="113"/>
        <v/>
      </c>
    </row>
    <row r="1781" spans="3:47" ht="25.05" customHeight="1">
      <c r="C1781" s="17" t="str">
        <f>IF($A1781="","",IF(VLOOKUP($A1781,Spiele!$A$2:$D$16,3,FALSE)=$B1781,"H","G"))</f>
        <v/>
      </c>
      <c r="D1781" s="17" t="str">
        <f>IF($B1781="","",IF(VLOOKUP($A1781,Spiele!$A$2:$F$16,3,FALSE)=$B1781,VLOOKUP($A1781,Spiele!$A$2:$F$16,4,FALSE),VLOOKUP($A1781,Spiele!$A$2:$F$16,3,FALSE)))</f>
        <v/>
      </c>
      <c r="E1781" s="18">
        <f>IF(Abschlüsse[[#This Row],[Ergeb]]="ET",0,COUNTIFS($A$2:$A1781,$A1781,$B$2:$B1781,$B1781,$L$2:$L1781,"&lt;&gt;ET"))</f>
        <v>0</v>
      </c>
      <c r="F1781" s="11"/>
      <c r="G1781" s="12"/>
      <c r="H1781" s="18">
        <f>COUNTIFS('Rote Karten'!$A$2:$A$4,$A1781,'Rote Karten'!$D$2:$D$4,"&lt;&gt;"&amp;$B1781,'Rote Karten'!$B$2:$B$4,"&lt;"&amp;$F1781,'Rote Karten'!$C$2:$C$4,"&lt;="&amp;$G1781)-COUNTIFS('Rote Karten'!$A$2:$A$4,$A1781,'Rote Karten'!$D$2:$D$4,$B1781,'Rote Karten'!$B$2:$B$4,"&lt;"&amp;$F1781,'Rote Karten'!$C$2:$C$4,"&lt;="&amp;$G1781)</f>
        <v>0</v>
      </c>
      <c r="I1781" s="17" t="str">
        <f>IF(OR($L1781="Tor",$L1781="ET"),_xlfn.IFNA(IF(VLOOKUP($A1781,Spiele!$A$2:$C$16,3,FALSE)=$B1781,COUNTIFS($L$2:$L1781,"Tor",$B$2:$B1781,$B1781,$A$2:$A1781,$A1781)+COUNTIFS($L$2:$L1781,"ET",$B$2:$B1781,$B1781,$A$2:$A1781,$A1781)&amp;":"&amp;COUNTIFS($L$2:$L1781,"Tor",$B$2:$B1781,"&lt;&gt;"&amp;$B1781,$A$2:$A1781,$A1781)+COUNTIFS($L$2:$L1781,"ET",$B$2:$B1781,"&lt;&gt;"&amp;$B1781,$A$2:$A1781,$A1781),COUNTIFS($L$2:$L1781,"Tor",$B$2:$B1781,"&lt;&gt;"&amp;$B1781,$A$2:$A1781,$A1781)+COUNTIFS($L$2:$L1781,"ET",$B$2:$B1781,"&lt;&gt;"&amp;$B1781,$A$2:$A1781,$A1781)&amp;":"&amp;COUNTIFS($L$2:$L1781,"Tor",$B$2:$B1781,$B1781,$A$2:$A1781,$A1781)+COUNTIFS($L$2:$L1781,"ET",$B$2:$B1781,$B1781,$A$2:$A1781,$A1781)),""),"")</f>
        <v/>
      </c>
      <c r="J1781" s="18" t="str">
        <f>_xlfn.IFNA(IF(VLOOKUP($A1781,Spiele!$A$2:$D$16,3,FALSE)=$B1781,(COUNTIFS($L$1:$L1780,"Tor",$B$1:$B1780,$B1781,$A$1:$A1780,$A1781)+COUNTIFS($L$1:$L1780,"ET",$B$1:$B1780,$B1781,$A$1:$A1780,$A1781))-(COUNTIFS($L$1:$L1780,"Tor",$B$1:$B1780,"&lt;&gt;"&amp;$B1781,$A$1:$A1780,$A1781)+COUNTIFS($L$1:$L1780,"ET",$B$1:$B1780,"&lt;&gt;"&amp;$B1781,$A$1:$A1780,$A1781)),(COUNTIFS($L$1:$L1780,"Tor",$B$1:$B1780,$B1781,$A$1:$A1780,$A1781)+COUNTIFS($L$1:$L1780,"ET",$B$1:$B1780,$B1781,$A$1:$A1780,$A1781))-(COUNTIFS($L$1:$L1780,"Tor",$B$1:$B1780,"&lt;&gt;"&amp;$B1781,$A$1:$A1780,$A1781)+COUNTIFS($L$1:$L1780,"ET",$B$1:$B1780,"&lt;&gt;"&amp;$B1781,$A$1:$A1780,$A1781))),"")</f>
        <v/>
      </c>
      <c r="O1781" s="17"/>
      <c r="AC1781" s="14"/>
      <c r="AD1781" s="14"/>
      <c r="AE1781" s="18"/>
      <c r="AH1781" s="19">
        <f t="shared" si="110"/>
        <v>0</v>
      </c>
      <c r="AI1781" s="19">
        <f t="shared" si="111"/>
        <v>180</v>
      </c>
      <c r="AM1781" s="19">
        <f>IF(Abschlüsse[[#This Row],[Ergeb]]="ET","",SQRT(($AF1781-$AK1781)^2+($AG1781-$AL1781)^2))</f>
        <v>0</v>
      </c>
      <c r="AO1781" s="13"/>
      <c r="AP1781" s="13"/>
      <c r="AQ1781" s="19" t="str">
        <f t="shared" si="112"/>
        <v/>
      </c>
      <c r="AU1781" s="19" t="str">
        <f t="shared" si="113"/>
        <v/>
      </c>
    </row>
    <row r="1782" spans="3:47" ht="25.05" customHeight="1">
      <c r="C1782" s="17" t="str">
        <f>IF($A1782="","",IF(VLOOKUP($A1782,Spiele!$A$2:$D$16,3,FALSE)=$B1782,"H","G"))</f>
        <v/>
      </c>
      <c r="D1782" s="17" t="str">
        <f>IF($B1782="","",IF(VLOOKUP($A1782,Spiele!$A$2:$F$16,3,FALSE)=$B1782,VLOOKUP($A1782,Spiele!$A$2:$F$16,4,FALSE),VLOOKUP($A1782,Spiele!$A$2:$F$16,3,FALSE)))</f>
        <v/>
      </c>
      <c r="E1782" s="18">
        <f>IF(Abschlüsse[[#This Row],[Ergeb]]="ET",0,COUNTIFS($A$2:$A1782,$A1782,$B$2:$B1782,$B1782,$L$2:$L1782,"&lt;&gt;ET"))</f>
        <v>0</v>
      </c>
      <c r="F1782" s="11"/>
      <c r="G1782" s="12"/>
      <c r="H1782" s="18">
        <f>COUNTIFS('Rote Karten'!$A$2:$A$4,$A1782,'Rote Karten'!$D$2:$D$4,"&lt;&gt;"&amp;$B1782,'Rote Karten'!$B$2:$B$4,"&lt;"&amp;$F1782,'Rote Karten'!$C$2:$C$4,"&lt;="&amp;$G1782)-COUNTIFS('Rote Karten'!$A$2:$A$4,$A1782,'Rote Karten'!$D$2:$D$4,$B1782,'Rote Karten'!$B$2:$B$4,"&lt;"&amp;$F1782,'Rote Karten'!$C$2:$C$4,"&lt;="&amp;$G1782)</f>
        <v>0</v>
      </c>
      <c r="I1782" s="17" t="str">
        <f>IF(OR($L1782="Tor",$L1782="ET"),_xlfn.IFNA(IF(VLOOKUP($A1782,Spiele!$A$2:$C$16,3,FALSE)=$B1782,COUNTIFS($L$2:$L1782,"Tor",$B$2:$B1782,$B1782,$A$2:$A1782,$A1782)+COUNTIFS($L$2:$L1782,"ET",$B$2:$B1782,$B1782,$A$2:$A1782,$A1782)&amp;":"&amp;COUNTIFS($L$2:$L1782,"Tor",$B$2:$B1782,"&lt;&gt;"&amp;$B1782,$A$2:$A1782,$A1782)+COUNTIFS($L$2:$L1782,"ET",$B$2:$B1782,"&lt;&gt;"&amp;$B1782,$A$2:$A1782,$A1782),COUNTIFS($L$2:$L1782,"Tor",$B$2:$B1782,"&lt;&gt;"&amp;$B1782,$A$2:$A1782,$A1782)+COUNTIFS($L$2:$L1782,"ET",$B$2:$B1782,"&lt;&gt;"&amp;$B1782,$A$2:$A1782,$A1782)&amp;":"&amp;COUNTIFS($L$2:$L1782,"Tor",$B$2:$B1782,$B1782,$A$2:$A1782,$A1782)+COUNTIFS($L$2:$L1782,"ET",$B$2:$B1782,$B1782,$A$2:$A1782,$A1782)),""),"")</f>
        <v/>
      </c>
      <c r="J1782" s="18" t="str">
        <f>_xlfn.IFNA(IF(VLOOKUP($A1782,Spiele!$A$2:$D$16,3,FALSE)=$B1782,(COUNTIFS($L$1:$L1781,"Tor",$B$1:$B1781,$B1782,$A$1:$A1781,$A1782)+COUNTIFS($L$1:$L1781,"ET",$B$1:$B1781,$B1782,$A$1:$A1781,$A1782))-(COUNTIFS($L$1:$L1781,"Tor",$B$1:$B1781,"&lt;&gt;"&amp;$B1782,$A$1:$A1781,$A1782)+COUNTIFS($L$1:$L1781,"ET",$B$1:$B1781,"&lt;&gt;"&amp;$B1782,$A$1:$A1781,$A1782)),(COUNTIFS($L$1:$L1781,"Tor",$B$1:$B1781,$B1782,$A$1:$A1781,$A1782)+COUNTIFS($L$1:$L1781,"ET",$B$1:$B1781,$B1782,$A$1:$A1781,$A1782))-(COUNTIFS($L$1:$L1781,"Tor",$B$1:$B1781,"&lt;&gt;"&amp;$B1782,$A$1:$A1781,$A1782)+COUNTIFS($L$1:$L1781,"ET",$B$1:$B1781,"&lt;&gt;"&amp;$B1782,$A$1:$A1781,$A1782))),"")</f>
        <v/>
      </c>
      <c r="O1782" s="17"/>
      <c r="AC1782" s="14"/>
      <c r="AD1782" s="14"/>
      <c r="AE1782" s="18"/>
      <c r="AH1782" s="19">
        <f t="shared" si="110"/>
        <v>0</v>
      </c>
      <c r="AI1782" s="19">
        <f t="shared" si="111"/>
        <v>180</v>
      </c>
      <c r="AM1782" s="19">
        <f>IF(Abschlüsse[[#This Row],[Ergeb]]="ET","",SQRT(($AF1782-$AK1782)^2+($AG1782-$AL1782)^2))</f>
        <v>0</v>
      </c>
      <c r="AO1782" s="13"/>
      <c r="AP1782" s="13"/>
      <c r="AQ1782" s="19" t="str">
        <f t="shared" si="112"/>
        <v/>
      </c>
      <c r="AU1782" s="19" t="str">
        <f t="shared" si="113"/>
        <v/>
      </c>
    </row>
    <row r="1783" spans="3:47" ht="25.05" customHeight="1">
      <c r="C1783" s="17" t="str">
        <f>IF($A1783="","",IF(VLOOKUP($A1783,Spiele!$A$2:$D$16,3,FALSE)=$B1783,"H","G"))</f>
        <v/>
      </c>
      <c r="D1783" s="17" t="str">
        <f>IF($B1783="","",IF(VLOOKUP($A1783,Spiele!$A$2:$F$16,3,FALSE)=$B1783,VLOOKUP($A1783,Spiele!$A$2:$F$16,4,FALSE),VLOOKUP($A1783,Spiele!$A$2:$F$16,3,FALSE)))</f>
        <v/>
      </c>
      <c r="E1783" s="18">
        <f>IF(Abschlüsse[[#This Row],[Ergeb]]="ET",0,COUNTIFS($A$2:$A1783,$A1783,$B$2:$B1783,$B1783,$L$2:$L1783,"&lt;&gt;ET"))</f>
        <v>0</v>
      </c>
      <c r="F1783" s="11"/>
      <c r="G1783" s="12"/>
      <c r="H1783" s="18">
        <f>COUNTIFS('Rote Karten'!$A$2:$A$4,$A1783,'Rote Karten'!$D$2:$D$4,"&lt;&gt;"&amp;$B1783,'Rote Karten'!$B$2:$B$4,"&lt;"&amp;$F1783,'Rote Karten'!$C$2:$C$4,"&lt;="&amp;$G1783)-COUNTIFS('Rote Karten'!$A$2:$A$4,$A1783,'Rote Karten'!$D$2:$D$4,$B1783,'Rote Karten'!$B$2:$B$4,"&lt;"&amp;$F1783,'Rote Karten'!$C$2:$C$4,"&lt;="&amp;$G1783)</f>
        <v>0</v>
      </c>
      <c r="I1783" s="17" t="str">
        <f>IF(OR($L1783="Tor",$L1783="ET"),_xlfn.IFNA(IF(VLOOKUP($A1783,Spiele!$A$2:$C$16,3,FALSE)=$B1783,COUNTIFS($L$2:$L1783,"Tor",$B$2:$B1783,$B1783,$A$2:$A1783,$A1783)+COUNTIFS($L$2:$L1783,"ET",$B$2:$B1783,$B1783,$A$2:$A1783,$A1783)&amp;":"&amp;COUNTIFS($L$2:$L1783,"Tor",$B$2:$B1783,"&lt;&gt;"&amp;$B1783,$A$2:$A1783,$A1783)+COUNTIFS($L$2:$L1783,"ET",$B$2:$B1783,"&lt;&gt;"&amp;$B1783,$A$2:$A1783,$A1783),COUNTIFS($L$2:$L1783,"Tor",$B$2:$B1783,"&lt;&gt;"&amp;$B1783,$A$2:$A1783,$A1783)+COUNTIFS($L$2:$L1783,"ET",$B$2:$B1783,"&lt;&gt;"&amp;$B1783,$A$2:$A1783,$A1783)&amp;":"&amp;COUNTIFS($L$2:$L1783,"Tor",$B$2:$B1783,$B1783,$A$2:$A1783,$A1783)+COUNTIFS($L$2:$L1783,"ET",$B$2:$B1783,$B1783,$A$2:$A1783,$A1783)),""),"")</f>
        <v/>
      </c>
      <c r="J1783" s="18" t="str">
        <f>_xlfn.IFNA(IF(VLOOKUP($A1783,Spiele!$A$2:$D$16,3,FALSE)=$B1783,(COUNTIFS($L$1:$L1782,"Tor",$B$1:$B1782,$B1783,$A$1:$A1782,$A1783)+COUNTIFS($L$1:$L1782,"ET",$B$1:$B1782,$B1783,$A$1:$A1782,$A1783))-(COUNTIFS($L$1:$L1782,"Tor",$B$1:$B1782,"&lt;&gt;"&amp;$B1783,$A$1:$A1782,$A1783)+COUNTIFS($L$1:$L1782,"ET",$B$1:$B1782,"&lt;&gt;"&amp;$B1783,$A$1:$A1782,$A1783)),(COUNTIFS($L$1:$L1782,"Tor",$B$1:$B1782,$B1783,$A$1:$A1782,$A1783)+COUNTIFS($L$1:$L1782,"ET",$B$1:$B1782,$B1783,$A$1:$A1782,$A1783))-(COUNTIFS($L$1:$L1782,"Tor",$B$1:$B1782,"&lt;&gt;"&amp;$B1783,$A$1:$A1782,$A1783)+COUNTIFS($L$1:$L1782,"ET",$B$1:$B1782,"&lt;&gt;"&amp;$B1783,$A$1:$A1782,$A1783))),"")</f>
        <v/>
      </c>
      <c r="O1783" s="17"/>
      <c r="AC1783" s="14"/>
      <c r="AD1783" s="14"/>
      <c r="AE1783" s="18"/>
      <c r="AH1783" s="19">
        <f t="shared" si="110"/>
        <v>0</v>
      </c>
      <c r="AI1783" s="19">
        <f t="shared" si="111"/>
        <v>180</v>
      </c>
      <c r="AM1783" s="19">
        <f>IF(Abschlüsse[[#This Row],[Ergeb]]="ET","",SQRT(($AF1783-$AK1783)^2+($AG1783-$AL1783)^2))</f>
        <v>0</v>
      </c>
      <c r="AO1783" s="13"/>
      <c r="AP1783" s="13"/>
      <c r="AQ1783" s="19" t="str">
        <f t="shared" si="112"/>
        <v/>
      </c>
      <c r="AU1783" s="19" t="str">
        <f t="shared" si="113"/>
        <v/>
      </c>
    </row>
    <row r="1784" spans="3:47" ht="25.05" customHeight="1">
      <c r="C1784" s="17" t="str">
        <f>IF($A1784="","",IF(VLOOKUP($A1784,Spiele!$A$2:$D$16,3,FALSE)=$B1784,"H","G"))</f>
        <v/>
      </c>
      <c r="D1784" s="17" t="str">
        <f>IF($B1784="","",IF(VLOOKUP($A1784,Spiele!$A$2:$F$16,3,FALSE)=$B1784,VLOOKUP($A1784,Spiele!$A$2:$F$16,4,FALSE),VLOOKUP($A1784,Spiele!$A$2:$F$16,3,FALSE)))</f>
        <v/>
      </c>
      <c r="E1784" s="18">
        <f>IF(Abschlüsse[[#This Row],[Ergeb]]="ET",0,COUNTIFS($A$2:$A1784,$A1784,$B$2:$B1784,$B1784,$L$2:$L1784,"&lt;&gt;ET"))</f>
        <v>0</v>
      </c>
      <c r="F1784" s="11"/>
      <c r="G1784" s="12"/>
      <c r="H1784" s="18">
        <f>COUNTIFS('Rote Karten'!$A$2:$A$4,$A1784,'Rote Karten'!$D$2:$D$4,"&lt;&gt;"&amp;$B1784,'Rote Karten'!$B$2:$B$4,"&lt;"&amp;$F1784,'Rote Karten'!$C$2:$C$4,"&lt;="&amp;$G1784)-COUNTIFS('Rote Karten'!$A$2:$A$4,$A1784,'Rote Karten'!$D$2:$D$4,$B1784,'Rote Karten'!$B$2:$B$4,"&lt;"&amp;$F1784,'Rote Karten'!$C$2:$C$4,"&lt;="&amp;$G1784)</f>
        <v>0</v>
      </c>
      <c r="I1784" s="17" t="str">
        <f>IF(OR($L1784="Tor",$L1784="ET"),_xlfn.IFNA(IF(VLOOKUP($A1784,Spiele!$A$2:$C$16,3,FALSE)=$B1784,COUNTIFS($L$2:$L1784,"Tor",$B$2:$B1784,$B1784,$A$2:$A1784,$A1784)+COUNTIFS($L$2:$L1784,"ET",$B$2:$B1784,$B1784,$A$2:$A1784,$A1784)&amp;":"&amp;COUNTIFS($L$2:$L1784,"Tor",$B$2:$B1784,"&lt;&gt;"&amp;$B1784,$A$2:$A1784,$A1784)+COUNTIFS($L$2:$L1784,"ET",$B$2:$B1784,"&lt;&gt;"&amp;$B1784,$A$2:$A1784,$A1784),COUNTIFS($L$2:$L1784,"Tor",$B$2:$B1784,"&lt;&gt;"&amp;$B1784,$A$2:$A1784,$A1784)+COUNTIFS($L$2:$L1784,"ET",$B$2:$B1784,"&lt;&gt;"&amp;$B1784,$A$2:$A1784,$A1784)&amp;":"&amp;COUNTIFS($L$2:$L1784,"Tor",$B$2:$B1784,$B1784,$A$2:$A1784,$A1784)+COUNTIFS($L$2:$L1784,"ET",$B$2:$B1784,$B1784,$A$2:$A1784,$A1784)),""),"")</f>
        <v/>
      </c>
      <c r="J1784" s="18" t="str">
        <f>_xlfn.IFNA(IF(VLOOKUP($A1784,Spiele!$A$2:$D$16,3,FALSE)=$B1784,(COUNTIFS($L$1:$L1783,"Tor",$B$1:$B1783,$B1784,$A$1:$A1783,$A1784)+COUNTIFS($L$1:$L1783,"ET",$B$1:$B1783,$B1784,$A$1:$A1783,$A1784))-(COUNTIFS($L$1:$L1783,"Tor",$B$1:$B1783,"&lt;&gt;"&amp;$B1784,$A$1:$A1783,$A1784)+COUNTIFS($L$1:$L1783,"ET",$B$1:$B1783,"&lt;&gt;"&amp;$B1784,$A$1:$A1783,$A1784)),(COUNTIFS($L$1:$L1783,"Tor",$B$1:$B1783,$B1784,$A$1:$A1783,$A1784)+COUNTIFS($L$1:$L1783,"ET",$B$1:$B1783,$B1784,$A$1:$A1783,$A1784))-(COUNTIFS($L$1:$L1783,"Tor",$B$1:$B1783,"&lt;&gt;"&amp;$B1784,$A$1:$A1783,$A1784)+COUNTIFS($L$1:$L1783,"ET",$B$1:$B1783,"&lt;&gt;"&amp;$B1784,$A$1:$A1783,$A1784))),"")</f>
        <v/>
      </c>
      <c r="O1784" s="17"/>
      <c r="AC1784" s="14"/>
      <c r="AD1784" s="14"/>
      <c r="AE1784" s="18"/>
      <c r="AH1784" s="19">
        <f t="shared" si="110"/>
        <v>0</v>
      </c>
      <c r="AI1784" s="19">
        <f t="shared" si="111"/>
        <v>180</v>
      </c>
      <c r="AM1784" s="19">
        <f>IF(Abschlüsse[[#This Row],[Ergeb]]="ET","",SQRT(($AF1784-$AK1784)^2+($AG1784-$AL1784)^2))</f>
        <v>0</v>
      </c>
      <c r="AO1784" s="13"/>
      <c r="AP1784" s="13"/>
      <c r="AQ1784" s="19" t="str">
        <f t="shared" si="112"/>
        <v/>
      </c>
      <c r="AU1784" s="19" t="str">
        <f t="shared" si="113"/>
        <v/>
      </c>
    </row>
    <row r="1785" spans="3:47" ht="25.05" customHeight="1">
      <c r="C1785" s="17" t="str">
        <f>IF($A1785="","",IF(VLOOKUP($A1785,Spiele!$A$2:$D$16,3,FALSE)=$B1785,"H","G"))</f>
        <v/>
      </c>
      <c r="D1785" s="17" t="str">
        <f>IF($B1785="","",IF(VLOOKUP($A1785,Spiele!$A$2:$F$16,3,FALSE)=$B1785,VLOOKUP($A1785,Spiele!$A$2:$F$16,4,FALSE),VLOOKUP($A1785,Spiele!$A$2:$F$16,3,FALSE)))</f>
        <v/>
      </c>
      <c r="E1785" s="18">
        <f>IF(Abschlüsse[[#This Row],[Ergeb]]="ET",0,COUNTIFS($A$2:$A1785,$A1785,$B$2:$B1785,$B1785,$L$2:$L1785,"&lt;&gt;ET"))</f>
        <v>0</v>
      </c>
      <c r="F1785" s="11"/>
      <c r="G1785" s="12"/>
      <c r="H1785" s="18">
        <f>COUNTIFS('Rote Karten'!$A$2:$A$4,$A1785,'Rote Karten'!$D$2:$D$4,"&lt;&gt;"&amp;$B1785,'Rote Karten'!$B$2:$B$4,"&lt;"&amp;$F1785,'Rote Karten'!$C$2:$C$4,"&lt;="&amp;$G1785)-COUNTIFS('Rote Karten'!$A$2:$A$4,$A1785,'Rote Karten'!$D$2:$D$4,$B1785,'Rote Karten'!$B$2:$B$4,"&lt;"&amp;$F1785,'Rote Karten'!$C$2:$C$4,"&lt;="&amp;$G1785)</f>
        <v>0</v>
      </c>
      <c r="I1785" s="17" t="str">
        <f>IF(OR($L1785="Tor",$L1785="ET"),_xlfn.IFNA(IF(VLOOKUP($A1785,Spiele!$A$2:$C$16,3,FALSE)=$B1785,COUNTIFS($L$2:$L1785,"Tor",$B$2:$B1785,$B1785,$A$2:$A1785,$A1785)+COUNTIFS($L$2:$L1785,"ET",$B$2:$B1785,$B1785,$A$2:$A1785,$A1785)&amp;":"&amp;COUNTIFS($L$2:$L1785,"Tor",$B$2:$B1785,"&lt;&gt;"&amp;$B1785,$A$2:$A1785,$A1785)+COUNTIFS($L$2:$L1785,"ET",$B$2:$B1785,"&lt;&gt;"&amp;$B1785,$A$2:$A1785,$A1785),COUNTIFS($L$2:$L1785,"Tor",$B$2:$B1785,"&lt;&gt;"&amp;$B1785,$A$2:$A1785,$A1785)+COUNTIFS($L$2:$L1785,"ET",$B$2:$B1785,"&lt;&gt;"&amp;$B1785,$A$2:$A1785,$A1785)&amp;":"&amp;COUNTIFS($L$2:$L1785,"Tor",$B$2:$B1785,$B1785,$A$2:$A1785,$A1785)+COUNTIFS($L$2:$L1785,"ET",$B$2:$B1785,$B1785,$A$2:$A1785,$A1785)),""),"")</f>
        <v/>
      </c>
      <c r="J1785" s="18" t="str">
        <f>_xlfn.IFNA(IF(VLOOKUP($A1785,Spiele!$A$2:$D$16,3,FALSE)=$B1785,(COUNTIFS($L$1:$L1784,"Tor",$B$1:$B1784,$B1785,$A$1:$A1784,$A1785)+COUNTIFS($L$1:$L1784,"ET",$B$1:$B1784,$B1785,$A$1:$A1784,$A1785))-(COUNTIFS($L$1:$L1784,"Tor",$B$1:$B1784,"&lt;&gt;"&amp;$B1785,$A$1:$A1784,$A1785)+COUNTIFS($L$1:$L1784,"ET",$B$1:$B1784,"&lt;&gt;"&amp;$B1785,$A$1:$A1784,$A1785)),(COUNTIFS($L$1:$L1784,"Tor",$B$1:$B1784,$B1785,$A$1:$A1784,$A1785)+COUNTIFS($L$1:$L1784,"ET",$B$1:$B1784,$B1785,$A$1:$A1784,$A1785))-(COUNTIFS($L$1:$L1784,"Tor",$B$1:$B1784,"&lt;&gt;"&amp;$B1785,$A$1:$A1784,$A1785)+COUNTIFS($L$1:$L1784,"ET",$B$1:$B1784,"&lt;&gt;"&amp;$B1785,$A$1:$A1784,$A1785))),"")</f>
        <v/>
      </c>
      <c r="O1785" s="17"/>
      <c r="AC1785" s="14"/>
      <c r="AD1785" s="14"/>
      <c r="AE1785" s="18"/>
      <c r="AH1785" s="19">
        <f t="shared" si="110"/>
        <v>0</v>
      </c>
      <c r="AI1785" s="19">
        <f t="shared" si="111"/>
        <v>180</v>
      </c>
      <c r="AM1785" s="19">
        <f>IF(Abschlüsse[[#This Row],[Ergeb]]="ET","",SQRT(($AF1785-$AK1785)^2+($AG1785-$AL1785)^2))</f>
        <v>0</v>
      </c>
      <c r="AO1785" s="13"/>
      <c r="AP1785" s="13"/>
      <c r="AQ1785" s="19" t="str">
        <f t="shared" si="112"/>
        <v/>
      </c>
      <c r="AU1785" s="19" t="str">
        <f t="shared" si="113"/>
        <v/>
      </c>
    </row>
    <row r="1786" spans="3:47" ht="25.05" customHeight="1">
      <c r="C1786" s="17" t="str">
        <f>IF($A1786="","",IF(VLOOKUP($A1786,Spiele!$A$2:$D$16,3,FALSE)=$B1786,"H","G"))</f>
        <v/>
      </c>
      <c r="D1786" s="17" t="str">
        <f>IF($B1786="","",IF(VLOOKUP($A1786,Spiele!$A$2:$F$16,3,FALSE)=$B1786,VLOOKUP($A1786,Spiele!$A$2:$F$16,4,FALSE),VLOOKUP($A1786,Spiele!$A$2:$F$16,3,FALSE)))</f>
        <v/>
      </c>
      <c r="E1786" s="18">
        <f>IF(Abschlüsse[[#This Row],[Ergeb]]="ET",0,COUNTIFS($A$2:$A1786,$A1786,$B$2:$B1786,$B1786,$L$2:$L1786,"&lt;&gt;ET"))</f>
        <v>0</v>
      </c>
      <c r="F1786" s="11"/>
      <c r="G1786" s="12"/>
      <c r="H1786" s="18">
        <f>COUNTIFS('Rote Karten'!$A$2:$A$4,$A1786,'Rote Karten'!$D$2:$D$4,"&lt;&gt;"&amp;$B1786,'Rote Karten'!$B$2:$B$4,"&lt;"&amp;$F1786,'Rote Karten'!$C$2:$C$4,"&lt;="&amp;$G1786)-COUNTIFS('Rote Karten'!$A$2:$A$4,$A1786,'Rote Karten'!$D$2:$D$4,$B1786,'Rote Karten'!$B$2:$B$4,"&lt;"&amp;$F1786,'Rote Karten'!$C$2:$C$4,"&lt;="&amp;$G1786)</f>
        <v>0</v>
      </c>
      <c r="I1786" s="17" t="str">
        <f>IF(OR($L1786="Tor",$L1786="ET"),_xlfn.IFNA(IF(VLOOKUP($A1786,Spiele!$A$2:$C$16,3,FALSE)=$B1786,COUNTIFS($L$2:$L1786,"Tor",$B$2:$B1786,$B1786,$A$2:$A1786,$A1786)+COUNTIFS($L$2:$L1786,"ET",$B$2:$B1786,$B1786,$A$2:$A1786,$A1786)&amp;":"&amp;COUNTIFS($L$2:$L1786,"Tor",$B$2:$B1786,"&lt;&gt;"&amp;$B1786,$A$2:$A1786,$A1786)+COUNTIFS($L$2:$L1786,"ET",$B$2:$B1786,"&lt;&gt;"&amp;$B1786,$A$2:$A1786,$A1786),COUNTIFS($L$2:$L1786,"Tor",$B$2:$B1786,"&lt;&gt;"&amp;$B1786,$A$2:$A1786,$A1786)+COUNTIFS($L$2:$L1786,"ET",$B$2:$B1786,"&lt;&gt;"&amp;$B1786,$A$2:$A1786,$A1786)&amp;":"&amp;COUNTIFS($L$2:$L1786,"Tor",$B$2:$B1786,$B1786,$A$2:$A1786,$A1786)+COUNTIFS($L$2:$L1786,"ET",$B$2:$B1786,$B1786,$A$2:$A1786,$A1786)),""),"")</f>
        <v/>
      </c>
      <c r="J1786" s="18" t="str">
        <f>_xlfn.IFNA(IF(VLOOKUP($A1786,Spiele!$A$2:$D$16,3,FALSE)=$B1786,(COUNTIFS($L$1:$L1785,"Tor",$B$1:$B1785,$B1786,$A$1:$A1785,$A1786)+COUNTIFS($L$1:$L1785,"ET",$B$1:$B1785,$B1786,$A$1:$A1785,$A1786))-(COUNTIFS($L$1:$L1785,"Tor",$B$1:$B1785,"&lt;&gt;"&amp;$B1786,$A$1:$A1785,$A1786)+COUNTIFS($L$1:$L1785,"ET",$B$1:$B1785,"&lt;&gt;"&amp;$B1786,$A$1:$A1785,$A1786)),(COUNTIFS($L$1:$L1785,"Tor",$B$1:$B1785,$B1786,$A$1:$A1785,$A1786)+COUNTIFS($L$1:$L1785,"ET",$B$1:$B1785,$B1786,$A$1:$A1785,$A1786))-(COUNTIFS($L$1:$L1785,"Tor",$B$1:$B1785,"&lt;&gt;"&amp;$B1786,$A$1:$A1785,$A1786)+COUNTIFS($L$1:$L1785,"ET",$B$1:$B1785,"&lt;&gt;"&amp;$B1786,$A$1:$A1785,$A1786))),"")</f>
        <v/>
      </c>
      <c r="O1786" s="17"/>
      <c r="AC1786" s="14"/>
      <c r="AD1786" s="14"/>
      <c r="AE1786" s="18"/>
      <c r="AH1786" s="19">
        <f t="shared" si="110"/>
        <v>0</v>
      </c>
      <c r="AI1786" s="19">
        <f t="shared" si="111"/>
        <v>180</v>
      </c>
      <c r="AM1786" s="19">
        <f>IF(Abschlüsse[[#This Row],[Ergeb]]="ET","",SQRT(($AF1786-$AK1786)^2+($AG1786-$AL1786)^2))</f>
        <v>0</v>
      </c>
      <c r="AO1786" s="13"/>
      <c r="AP1786" s="13"/>
      <c r="AQ1786" s="19" t="str">
        <f t="shared" si="112"/>
        <v/>
      </c>
      <c r="AU1786" s="19" t="str">
        <f t="shared" si="113"/>
        <v/>
      </c>
    </row>
    <row r="1787" spans="3:47" ht="25.05" customHeight="1">
      <c r="C1787" s="17" t="str">
        <f>IF($A1787="","",IF(VLOOKUP($A1787,Spiele!$A$2:$D$16,3,FALSE)=$B1787,"H","G"))</f>
        <v/>
      </c>
      <c r="D1787" s="17" t="str">
        <f>IF($B1787="","",IF(VLOOKUP($A1787,Spiele!$A$2:$F$16,3,FALSE)=$B1787,VLOOKUP($A1787,Spiele!$A$2:$F$16,4,FALSE),VLOOKUP($A1787,Spiele!$A$2:$F$16,3,FALSE)))</f>
        <v/>
      </c>
      <c r="E1787" s="18">
        <f>IF(Abschlüsse[[#This Row],[Ergeb]]="ET",0,COUNTIFS($A$2:$A1787,$A1787,$B$2:$B1787,$B1787,$L$2:$L1787,"&lt;&gt;ET"))</f>
        <v>0</v>
      </c>
      <c r="F1787" s="11"/>
      <c r="G1787" s="12"/>
      <c r="H1787" s="18">
        <f>COUNTIFS('Rote Karten'!$A$2:$A$4,$A1787,'Rote Karten'!$D$2:$D$4,"&lt;&gt;"&amp;$B1787,'Rote Karten'!$B$2:$B$4,"&lt;"&amp;$F1787,'Rote Karten'!$C$2:$C$4,"&lt;="&amp;$G1787)-COUNTIFS('Rote Karten'!$A$2:$A$4,$A1787,'Rote Karten'!$D$2:$D$4,$B1787,'Rote Karten'!$B$2:$B$4,"&lt;"&amp;$F1787,'Rote Karten'!$C$2:$C$4,"&lt;="&amp;$G1787)</f>
        <v>0</v>
      </c>
      <c r="I1787" s="17" t="str">
        <f>IF(OR($L1787="Tor",$L1787="ET"),_xlfn.IFNA(IF(VLOOKUP($A1787,Spiele!$A$2:$C$16,3,FALSE)=$B1787,COUNTIFS($L$2:$L1787,"Tor",$B$2:$B1787,$B1787,$A$2:$A1787,$A1787)+COUNTIFS($L$2:$L1787,"ET",$B$2:$B1787,$B1787,$A$2:$A1787,$A1787)&amp;":"&amp;COUNTIFS($L$2:$L1787,"Tor",$B$2:$B1787,"&lt;&gt;"&amp;$B1787,$A$2:$A1787,$A1787)+COUNTIFS($L$2:$L1787,"ET",$B$2:$B1787,"&lt;&gt;"&amp;$B1787,$A$2:$A1787,$A1787),COUNTIFS($L$2:$L1787,"Tor",$B$2:$B1787,"&lt;&gt;"&amp;$B1787,$A$2:$A1787,$A1787)+COUNTIFS($L$2:$L1787,"ET",$B$2:$B1787,"&lt;&gt;"&amp;$B1787,$A$2:$A1787,$A1787)&amp;":"&amp;COUNTIFS($L$2:$L1787,"Tor",$B$2:$B1787,$B1787,$A$2:$A1787,$A1787)+COUNTIFS($L$2:$L1787,"ET",$B$2:$B1787,$B1787,$A$2:$A1787,$A1787)),""),"")</f>
        <v/>
      </c>
      <c r="J1787" s="18" t="str">
        <f>_xlfn.IFNA(IF(VLOOKUP($A1787,Spiele!$A$2:$D$16,3,FALSE)=$B1787,(COUNTIFS($L$1:$L1786,"Tor",$B$1:$B1786,$B1787,$A$1:$A1786,$A1787)+COUNTIFS($L$1:$L1786,"ET",$B$1:$B1786,$B1787,$A$1:$A1786,$A1787))-(COUNTIFS($L$1:$L1786,"Tor",$B$1:$B1786,"&lt;&gt;"&amp;$B1787,$A$1:$A1786,$A1787)+COUNTIFS($L$1:$L1786,"ET",$B$1:$B1786,"&lt;&gt;"&amp;$B1787,$A$1:$A1786,$A1787)),(COUNTIFS($L$1:$L1786,"Tor",$B$1:$B1786,$B1787,$A$1:$A1786,$A1787)+COUNTIFS($L$1:$L1786,"ET",$B$1:$B1786,$B1787,$A$1:$A1786,$A1787))-(COUNTIFS($L$1:$L1786,"Tor",$B$1:$B1786,"&lt;&gt;"&amp;$B1787,$A$1:$A1786,$A1787)+COUNTIFS($L$1:$L1786,"ET",$B$1:$B1786,"&lt;&gt;"&amp;$B1787,$A$1:$A1786,$A1787))),"")</f>
        <v/>
      </c>
      <c r="O1787" s="17"/>
      <c r="AC1787" s="14"/>
      <c r="AD1787" s="14"/>
      <c r="AE1787" s="18"/>
      <c r="AH1787" s="19">
        <f t="shared" si="110"/>
        <v>0</v>
      </c>
      <c r="AI1787" s="19">
        <f t="shared" si="111"/>
        <v>180</v>
      </c>
      <c r="AM1787" s="19">
        <f>IF(Abschlüsse[[#This Row],[Ergeb]]="ET","",SQRT(($AF1787-$AK1787)^2+($AG1787-$AL1787)^2))</f>
        <v>0</v>
      </c>
      <c r="AO1787" s="13"/>
      <c r="AP1787" s="13"/>
      <c r="AQ1787" s="19" t="str">
        <f t="shared" si="112"/>
        <v/>
      </c>
      <c r="AU1787" s="19" t="str">
        <f t="shared" si="113"/>
        <v/>
      </c>
    </row>
    <row r="1788" spans="3:47" ht="25.05" customHeight="1">
      <c r="C1788" s="17" t="str">
        <f>IF($A1788="","",IF(VLOOKUP($A1788,Spiele!$A$2:$D$16,3,FALSE)=$B1788,"H","G"))</f>
        <v/>
      </c>
      <c r="D1788" s="17" t="str">
        <f>IF($B1788="","",IF(VLOOKUP($A1788,Spiele!$A$2:$F$16,3,FALSE)=$B1788,VLOOKUP($A1788,Spiele!$A$2:$F$16,4,FALSE),VLOOKUP($A1788,Spiele!$A$2:$F$16,3,FALSE)))</f>
        <v/>
      </c>
      <c r="E1788" s="18">
        <f>IF(Abschlüsse[[#This Row],[Ergeb]]="ET",0,COUNTIFS($A$2:$A1788,$A1788,$B$2:$B1788,$B1788,$L$2:$L1788,"&lt;&gt;ET"))</f>
        <v>0</v>
      </c>
      <c r="F1788" s="11"/>
      <c r="G1788" s="12"/>
      <c r="H1788" s="18">
        <f>COUNTIFS('Rote Karten'!$A$2:$A$4,$A1788,'Rote Karten'!$D$2:$D$4,"&lt;&gt;"&amp;$B1788,'Rote Karten'!$B$2:$B$4,"&lt;"&amp;$F1788,'Rote Karten'!$C$2:$C$4,"&lt;="&amp;$G1788)-COUNTIFS('Rote Karten'!$A$2:$A$4,$A1788,'Rote Karten'!$D$2:$D$4,$B1788,'Rote Karten'!$B$2:$B$4,"&lt;"&amp;$F1788,'Rote Karten'!$C$2:$C$4,"&lt;="&amp;$G1788)</f>
        <v>0</v>
      </c>
      <c r="I1788" s="17" t="str">
        <f>IF(OR($L1788="Tor",$L1788="ET"),_xlfn.IFNA(IF(VLOOKUP($A1788,Spiele!$A$2:$C$16,3,FALSE)=$B1788,COUNTIFS($L$2:$L1788,"Tor",$B$2:$B1788,$B1788,$A$2:$A1788,$A1788)+COUNTIFS($L$2:$L1788,"ET",$B$2:$B1788,$B1788,$A$2:$A1788,$A1788)&amp;":"&amp;COUNTIFS($L$2:$L1788,"Tor",$B$2:$B1788,"&lt;&gt;"&amp;$B1788,$A$2:$A1788,$A1788)+COUNTIFS($L$2:$L1788,"ET",$B$2:$B1788,"&lt;&gt;"&amp;$B1788,$A$2:$A1788,$A1788),COUNTIFS($L$2:$L1788,"Tor",$B$2:$B1788,"&lt;&gt;"&amp;$B1788,$A$2:$A1788,$A1788)+COUNTIFS($L$2:$L1788,"ET",$B$2:$B1788,"&lt;&gt;"&amp;$B1788,$A$2:$A1788,$A1788)&amp;":"&amp;COUNTIFS($L$2:$L1788,"Tor",$B$2:$B1788,$B1788,$A$2:$A1788,$A1788)+COUNTIFS($L$2:$L1788,"ET",$B$2:$B1788,$B1788,$A$2:$A1788,$A1788)),""),"")</f>
        <v/>
      </c>
      <c r="J1788" s="18" t="str">
        <f>_xlfn.IFNA(IF(VLOOKUP($A1788,Spiele!$A$2:$D$16,3,FALSE)=$B1788,(COUNTIFS($L$1:$L1787,"Tor",$B$1:$B1787,$B1788,$A$1:$A1787,$A1788)+COUNTIFS($L$1:$L1787,"ET",$B$1:$B1787,$B1788,$A$1:$A1787,$A1788))-(COUNTIFS($L$1:$L1787,"Tor",$B$1:$B1787,"&lt;&gt;"&amp;$B1788,$A$1:$A1787,$A1788)+COUNTIFS($L$1:$L1787,"ET",$B$1:$B1787,"&lt;&gt;"&amp;$B1788,$A$1:$A1787,$A1788)),(COUNTIFS($L$1:$L1787,"Tor",$B$1:$B1787,$B1788,$A$1:$A1787,$A1788)+COUNTIFS($L$1:$L1787,"ET",$B$1:$B1787,$B1788,$A$1:$A1787,$A1788))-(COUNTIFS($L$1:$L1787,"Tor",$B$1:$B1787,"&lt;&gt;"&amp;$B1788,$A$1:$A1787,$A1788)+COUNTIFS($L$1:$L1787,"ET",$B$1:$B1787,"&lt;&gt;"&amp;$B1788,$A$1:$A1787,$A1788))),"")</f>
        <v/>
      </c>
      <c r="O1788" s="17"/>
      <c r="AC1788" s="14"/>
      <c r="AD1788" s="14"/>
      <c r="AE1788" s="18"/>
      <c r="AH1788" s="19">
        <f t="shared" si="110"/>
        <v>0</v>
      </c>
      <c r="AI1788" s="19">
        <f t="shared" si="111"/>
        <v>180</v>
      </c>
      <c r="AM1788" s="19">
        <f>IF(Abschlüsse[[#This Row],[Ergeb]]="ET","",SQRT(($AF1788-$AK1788)^2+($AG1788-$AL1788)^2))</f>
        <v>0</v>
      </c>
      <c r="AO1788" s="13"/>
      <c r="AP1788" s="13"/>
      <c r="AQ1788" s="19" t="str">
        <f t="shared" si="112"/>
        <v/>
      </c>
      <c r="AU1788" s="19" t="str">
        <f t="shared" si="113"/>
        <v/>
      </c>
    </row>
    <row r="1789" spans="3:47" ht="25.05" customHeight="1">
      <c r="C1789" s="17" t="str">
        <f>IF($A1789="","",IF(VLOOKUP($A1789,Spiele!$A$2:$D$16,3,FALSE)=$B1789,"H","G"))</f>
        <v/>
      </c>
      <c r="D1789" s="17" t="str">
        <f>IF($B1789="","",IF(VLOOKUP($A1789,Spiele!$A$2:$F$16,3,FALSE)=$B1789,VLOOKUP($A1789,Spiele!$A$2:$F$16,4,FALSE),VLOOKUP($A1789,Spiele!$A$2:$F$16,3,FALSE)))</f>
        <v/>
      </c>
      <c r="E1789" s="18">
        <f>IF(Abschlüsse[[#This Row],[Ergeb]]="ET",0,COUNTIFS($A$2:$A1789,$A1789,$B$2:$B1789,$B1789,$L$2:$L1789,"&lt;&gt;ET"))</f>
        <v>0</v>
      </c>
      <c r="F1789" s="11"/>
      <c r="G1789" s="12"/>
      <c r="H1789" s="18">
        <f>COUNTIFS('Rote Karten'!$A$2:$A$4,$A1789,'Rote Karten'!$D$2:$D$4,"&lt;&gt;"&amp;$B1789,'Rote Karten'!$B$2:$B$4,"&lt;"&amp;$F1789,'Rote Karten'!$C$2:$C$4,"&lt;="&amp;$G1789)-COUNTIFS('Rote Karten'!$A$2:$A$4,$A1789,'Rote Karten'!$D$2:$D$4,$B1789,'Rote Karten'!$B$2:$B$4,"&lt;"&amp;$F1789,'Rote Karten'!$C$2:$C$4,"&lt;="&amp;$G1789)</f>
        <v>0</v>
      </c>
      <c r="I1789" s="17" t="str">
        <f>IF(OR($L1789="Tor",$L1789="ET"),_xlfn.IFNA(IF(VLOOKUP($A1789,Spiele!$A$2:$C$16,3,FALSE)=$B1789,COUNTIFS($L$2:$L1789,"Tor",$B$2:$B1789,$B1789,$A$2:$A1789,$A1789)+COUNTIFS($L$2:$L1789,"ET",$B$2:$B1789,$B1789,$A$2:$A1789,$A1789)&amp;":"&amp;COUNTIFS($L$2:$L1789,"Tor",$B$2:$B1789,"&lt;&gt;"&amp;$B1789,$A$2:$A1789,$A1789)+COUNTIFS($L$2:$L1789,"ET",$B$2:$B1789,"&lt;&gt;"&amp;$B1789,$A$2:$A1789,$A1789),COUNTIFS($L$2:$L1789,"Tor",$B$2:$B1789,"&lt;&gt;"&amp;$B1789,$A$2:$A1789,$A1789)+COUNTIFS($L$2:$L1789,"ET",$B$2:$B1789,"&lt;&gt;"&amp;$B1789,$A$2:$A1789,$A1789)&amp;":"&amp;COUNTIFS($L$2:$L1789,"Tor",$B$2:$B1789,$B1789,$A$2:$A1789,$A1789)+COUNTIFS($L$2:$L1789,"ET",$B$2:$B1789,$B1789,$A$2:$A1789,$A1789)),""),"")</f>
        <v/>
      </c>
      <c r="J1789" s="18" t="str">
        <f>_xlfn.IFNA(IF(VLOOKUP($A1789,Spiele!$A$2:$D$16,3,FALSE)=$B1789,(COUNTIFS($L$1:$L1788,"Tor",$B$1:$B1788,$B1789,$A$1:$A1788,$A1789)+COUNTIFS($L$1:$L1788,"ET",$B$1:$B1788,$B1789,$A$1:$A1788,$A1789))-(COUNTIFS($L$1:$L1788,"Tor",$B$1:$B1788,"&lt;&gt;"&amp;$B1789,$A$1:$A1788,$A1789)+COUNTIFS($L$1:$L1788,"ET",$B$1:$B1788,"&lt;&gt;"&amp;$B1789,$A$1:$A1788,$A1789)),(COUNTIFS($L$1:$L1788,"Tor",$B$1:$B1788,$B1789,$A$1:$A1788,$A1789)+COUNTIFS($L$1:$L1788,"ET",$B$1:$B1788,$B1789,$A$1:$A1788,$A1789))-(COUNTIFS($L$1:$L1788,"Tor",$B$1:$B1788,"&lt;&gt;"&amp;$B1789,$A$1:$A1788,$A1789)+COUNTIFS($L$1:$L1788,"ET",$B$1:$B1788,"&lt;&gt;"&amp;$B1789,$A$1:$A1788,$A1789))),"")</f>
        <v/>
      </c>
      <c r="O1789" s="17"/>
      <c r="AC1789" s="14"/>
      <c r="AD1789" s="14"/>
      <c r="AE1789" s="18"/>
      <c r="AH1789" s="19">
        <f t="shared" si="110"/>
        <v>0</v>
      </c>
      <c r="AI1789" s="19">
        <f t="shared" si="111"/>
        <v>180</v>
      </c>
      <c r="AM1789" s="19">
        <f>IF(Abschlüsse[[#This Row],[Ergeb]]="ET","",SQRT(($AF1789-$AK1789)^2+($AG1789-$AL1789)^2))</f>
        <v>0</v>
      </c>
      <c r="AO1789" s="13"/>
      <c r="AP1789" s="13"/>
      <c r="AQ1789" s="19" t="str">
        <f t="shared" si="112"/>
        <v/>
      </c>
      <c r="AU1789" s="19" t="str">
        <f t="shared" si="113"/>
        <v/>
      </c>
    </row>
    <row r="1790" spans="3:47" ht="25.05" customHeight="1">
      <c r="C1790" s="17" t="str">
        <f>IF($A1790="","",IF(VLOOKUP($A1790,Spiele!$A$2:$D$16,3,FALSE)=$B1790,"H","G"))</f>
        <v/>
      </c>
      <c r="D1790" s="17" t="str">
        <f>IF($B1790="","",IF(VLOOKUP($A1790,Spiele!$A$2:$F$16,3,FALSE)=$B1790,VLOOKUP($A1790,Spiele!$A$2:$F$16,4,FALSE),VLOOKUP($A1790,Spiele!$A$2:$F$16,3,FALSE)))</f>
        <v/>
      </c>
      <c r="E1790" s="18">
        <f>IF(Abschlüsse[[#This Row],[Ergeb]]="ET",0,COUNTIFS($A$2:$A1790,$A1790,$B$2:$B1790,$B1790,$L$2:$L1790,"&lt;&gt;ET"))</f>
        <v>0</v>
      </c>
      <c r="F1790" s="11"/>
      <c r="G1790" s="12"/>
      <c r="H1790" s="18">
        <f>COUNTIFS('Rote Karten'!$A$2:$A$4,$A1790,'Rote Karten'!$D$2:$D$4,"&lt;&gt;"&amp;$B1790,'Rote Karten'!$B$2:$B$4,"&lt;"&amp;$F1790,'Rote Karten'!$C$2:$C$4,"&lt;="&amp;$G1790)-COUNTIFS('Rote Karten'!$A$2:$A$4,$A1790,'Rote Karten'!$D$2:$D$4,$B1790,'Rote Karten'!$B$2:$B$4,"&lt;"&amp;$F1790,'Rote Karten'!$C$2:$C$4,"&lt;="&amp;$G1790)</f>
        <v>0</v>
      </c>
      <c r="I1790" s="17" t="str">
        <f>IF(OR($L1790="Tor",$L1790="ET"),_xlfn.IFNA(IF(VLOOKUP($A1790,Spiele!$A$2:$C$16,3,FALSE)=$B1790,COUNTIFS($L$2:$L1790,"Tor",$B$2:$B1790,$B1790,$A$2:$A1790,$A1790)+COUNTIFS($L$2:$L1790,"ET",$B$2:$B1790,$B1790,$A$2:$A1790,$A1790)&amp;":"&amp;COUNTIFS($L$2:$L1790,"Tor",$B$2:$B1790,"&lt;&gt;"&amp;$B1790,$A$2:$A1790,$A1790)+COUNTIFS($L$2:$L1790,"ET",$B$2:$B1790,"&lt;&gt;"&amp;$B1790,$A$2:$A1790,$A1790),COUNTIFS($L$2:$L1790,"Tor",$B$2:$B1790,"&lt;&gt;"&amp;$B1790,$A$2:$A1790,$A1790)+COUNTIFS($L$2:$L1790,"ET",$B$2:$B1790,"&lt;&gt;"&amp;$B1790,$A$2:$A1790,$A1790)&amp;":"&amp;COUNTIFS($L$2:$L1790,"Tor",$B$2:$B1790,$B1790,$A$2:$A1790,$A1790)+COUNTIFS($L$2:$L1790,"ET",$B$2:$B1790,$B1790,$A$2:$A1790,$A1790)),""),"")</f>
        <v/>
      </c>
      <c r="J1790" s="18" t="str">
        <f>_xlfn.IFNA(IF(VLOOKUP($A1790,Spiele!$A$2:$D$16,3,FALSE)=$B1790,(COUNTIFS($L$1:$L1789,"Tor",$B$1:$B1789,$B1790,$A$1:$A1789,$A1790)+COUNTIFS($L$1:$L1789,"ET",$B$1:$B1789,$B1790,$A$1:$A1789,$A1790))-(COUNTIFS($L$1:$L1789,"Tor",$B$1:$B1789,"&lt;&gt;"&amp;$B1790,$A$1:$A1789,$A1790)+COUNTIFS($L$1:$L1789,"ET",$B$1:$B1789,"&lt;&gt;"&amp;$B1790,$A$1:$A1789,$A1790)),(COUNTIFS($L$1:$L1789,"Tor",$B$1:$B1789,$B1790,$A$1:$A1789,$A1790)+COUNTIFS($L$1:$L1789,"ET",$B$1:$B1789,$B1790,$A$1:$A1789,$A1790))-(COUNTIFS($L$1:$L1789,"Tor",$B$1:$B1789,"&lt;&gt;"&amp;$B1790,$A$1:$A1789,$A1790)+COUNTIFS($L$1:$L1789,"ET",$B$1:$B1789,"&lt;&gt;"&amp;$B1790,$A$1:$A1789,$A1790))),"")</f>
        <v/>
      </c>
      <c r="O1790" s="17"/>
      <c r="AC1790" s="14"/>
      <c r="AD1790" s="14"/>
      <c r="AE1790" s="18"/>
      <c r="AH1790" s="19">
        <f t="shared" si="110"/>
        <v>0</v>
      </c>
      <c r="AI1790" s="19">
        <f t="shared" si="111"/>
        <v>180</v>
      </c>
      <c r="AM1790" s="19">
        <f>IF(Abschlüsse[[#This Row],[Ergeb]]="ET","",SQRT(($AF1790-$AK1790)^2+($AG1790-$AL1790)^2))</f>
        <v>0</v>
      </c>
      <c r="AO1790" s="13"/>
      <c r="AP1790" s="13"/>
      <c r="AQ1790" s="19" t="str">
        <f t="shared" si="112"/>
        <v/>
      </c>
      <c r="AU1790" s="19" t="str">
        <f t="shared" si="113"/>
        <v/>
      </c>
    </row>
    <row r="1791" spans="3:47" ht="25.05" customHeight="1">
      <c r="C1791" s="17" t="str">
        <f>IF($A1791="","",IF(VLOOKUP($A1791,Spiele!$A$2:$D$16,3,FALSE)=$B1791,"H","G"))</f>
        <v/>
      </c>
      <c r="D1791" s="17" t="str">
        <f>IF($B1791="","",IF(VLOOKUP($A1791,Spiele!$A$2:$F$16,3,FALSE)=$B1791,VLOOKUP($A1791,Spiele!$A$2:$F$16,4,FALSE),VLOOKUP($A1791,Spiele!$A$2:$F$16,3,FALSE)))</f>
        <v/>
      </c>
      <c r="E1791" s="18">
        <f>IF(Abschlüsse[[#This Row],[Ergeb]]="ET",0,COUNTIFS($A$2:$A1791,$A1791,$B$2:$B1791,$B1791,$L$2:$L1791,"&lt;&gt;ET"))</f>
        <v>0</v>
      </c>
      <c r="F1791" s="11"/>
      <c r="G1791" s="12"/>
      <c r="H1791" s="18">
        <f>COUNTIFS('Rote Karten'!$A$2:$A$4,$A1791,'Rote Karten'!$D$2:$D$4,"&lt;&gt;"&amp;$B1791,'Rote Karten'!$B$2:$B$4,"&lt;"&amp;$F1791,'Rote Karten'!$C$2:$C$4,"&lt;="&amp;$G1791)-COUNTIFS('Rote Karten'!$A$2:$A$4,$A1791,'Rote Karten'!$D$2:$D$4,$B1791,'Rote Karten'!$B$2:$B$4,"&lt;"&amp;$F1791,'Rote Karten'!$C$2:$C$4,"&lt;="&amp;$G1791)</f>
        <v>0</v>
      </c>
      <c r="I1791" s="17" t="str">
        <f>IF(OR($L1791="Tor",$L1791="ET"),_xlfn.IFNA(IF(VLOOKUP($A1791,Spiele!$A$2:$C$16,3,FALSE)=$B1791,COUNTIFS($L$2:$L1791,"Tor",$B$2:$B1791,$B1791,$A$2:$A1791,$A1791)+COUNTIFS($L$2:$L1791,"ET",$B$2:$B1791,$B1791,$A$2:$A1791,$A1791)&amp;":"&amp;COUNTIFS($L$2:$L1791,"Tor",$B$2:$B1791,"&lt;&gt;"&amp;$B1791,$A$2:$A1791,$A1791)+COUNTIFS($L$2:$L1791,"ET",$B$2:$B1791,"&lt;&gt;"&amp;$B1791,$A$2:$A1791,$A1791),COUNTIFS($L$2:$L1791,"Tor",$B$2:$B1791,"&lt;&gt;"&amp;$B1791,$A$2:$A1791,$A1791)+COUNTIFS($L$2:$L1791,"ET",$B$2:$B1791,"&lt;&gt;"&amp;$B1791,$A$2:$A1791,$A1791)&amp;":"&amp;COUNTIFS($L$2:$L1791,"Tor",$B$2:$B1791,$B1791,$A$2:$A1791,$A1791)+COUNTIFS($L$2:$L1791,"ET",$B$2:$B1791,$B1791,$A$2:$A1791,$A1791)),""),"")</f>
        <v/>
      </c>
      <c r="J1791" s="18" t="str">
        <f>_xlfn.IFNA(IF(VLOOKUP($A1791,Spiele!$A$2:$D$16,3,FALSE)=$B1791,(COUNTIFS($L$1:$L1790,"Tor",$B$1:$B1790,$B1791,$A$1:$A1790,$A1791)+COUNTIFS($L$1:$L1790,"ET",$B$1:$B1790,$B1791,$A$1:$A1790,$A1791))-(COUNTIFS($L$1:$L1790,"Tor",$B$1:$B1790,"&lt;&gt;"&amp;$B1791,$A$1:$A1790,$A1791)+COUNTIFS($L$1:$L1790,"ET",$B$1:$B1790,"&lt;&gt;"&amp;$B1791,$A$1:$A1790,$A1791)),(COUNTIFS($L$1:$L1790,"Tor",$B$1:$B1790,$B1791,$A$1:$A1790,$A1791)+COUNTIFS($L$1:$L1790,"ET",$B$1:$B1790,$B1791,$A$1:$A1790,$A1791))-(COUNTIFS($L$1:$L1790,"Tor",$B$1:$B1790,"&lt;&gt;"&amp;$B1791,$A$1:$A1790,$A1791)+COUNTIFS($L$1:$L1790,"ET",$B$1:$B1790,"&lt;&gt;"&amp;$B1791,$A$1:$A1790,$A1791))),"")</f>
        <v/>
      </c>
      <c r="O1791" s="17"/>
      <c r="AC1791" s="14"/>
      <c r="AD1791" s="14"/>
      <c r="AE1791" s="18"/>
      <c r="AH1791" s="19">
        <f t="shared" si="110"/>
        <v>0</v>
      </c>
      <c r="AI1791" s="19">
        <f t="shared" si="111"/>
        <v>180</v>
      </c>
      <c r="AM1791" s="19">
        <f>IF(Abschlüsse[[#This Row],[Ergeb]]="ET","",SQRT(($AF1791-$AK1791)^2+($AG1791-$AL1791)^2))</f>
        <v>0</v>
      </c>
      <c r="AO1791" s="13"/>
      <c r="AP1791" s="13"/>
      <c r="AQ1791" s="19" t="str">
        <f t="shared" si="112"/>
        <v/>
      </c>
      <c r="AU1791" s="19" t="str">
        <f t="shared" si="113"/>
        <v/>
      </c>
    </row>
    <row r="1792" spans="3:47" ht="25.05" customHeight="1">
      <c r="C1792" s="17" t="str">
        <f>IF($A1792="","",IF(VLOOKUP($A1792,Spiele!$A$2:$D$16,3,FALSE)=$B1792,"H","G"))</f>
        <v/>
      </c>
      <c r="D1792" s="17" t="str">
        <f>IF($B1792="","",IF(VLOOKUP($A1792,Spiele!$A$2:$F$16,3,FALSE)=$B1792,VLOOKUP($A1792,Spiele!$A$2:$F$16,4,FALSE),VLOOKUP($A1792,Spiele!$A$2:$F$16,3,FALSE)))</f>
        <v/>
      </c>
      <c r="E1792" s="18">
        <f>IF(Abschlüsse[[#This Row],[Ergeb]]="ET",0,COUNTIFS($A$2:$A1792,$A1792,$B$2:$B1792,$B1792,$L$2:$L1792,"&lt;&gt;ET"))</f>
        <v>0</v>
      </c>
      <c r="F1792" s="11"/>
      <c r="G1792" s="12"/>
      <c r="H1792" s="18">
        <f>COUNTIFS('Rote Karten'!$A$2:$A$4,$A1792,'Rote Karten'!$D$2:$D$4,"&lt;&gt;"&amp;$B1792,'Rote Karten'!$B$2:$B$4,"&lt;"&amp;$F1792,'Rote Karten'!$C$2:$C$4,"&lt;="&amp;$G1792)-COUNTIFS('Rote Karten'!$A$2:$A$4,$A1792,'Rote Karten'!$D$2:$D$4,$B1792,'Rote Karten'!$B$2:$B$4,"&lt;"&amp;$F1792,'Rote Karten'!$C$2:$C$4,"&lt;="&amp;$G1792)</f>
        <v>0</v>
      </c>
      <c r="I1792" s="17" t="str">
        <f>IF(OR($L1792="Tor",$L1792="ET"),_xlfn.IFNA(IF(VLOOKUP($A1792,Spiele!$A$2:$C$16,3,FALSE)=$B1792,COUNTIFS($L$2:$L1792,"Tor",$B$2:$B1792,$B1792,$A$2:$A1792,$A1792)+COUNTIFS($L$2:$L1792,"ET",$B$2:$B1792,$B1792,$A$2:$A1792,$A1792)&amp;":"&amp;COUNTIFS($L$2:$L1792,"Tor",$B$2:$B1792,"&lt;&gt;"&amp;$B1792,$A$2:$A1792,$A1792)+COUNTIFS($L$2:$L1792,"ET",$B$2:$B1792,"&lt;&gt;"&amp;$B1792,$A$2:$A1792,$A1792),COUNTIFS($L$2:$L1792,"Tor",$B$2:$B1792,"&lt;&gt;"&amp;$B1792,$A$2:$A1792,$A1792)+COUNTIFS($L$2:$L1792,"ET",$B$2:$B1792,"&lt;&gt;"&amp;$B1792,$A$2:$A1792,$A1792)&amp;":"&amp;COUNTIFS($L$2:$L1792,"Tor",$B$2:$B1792,$B1792,$A$2:$A1792,$A1792)+COUNTIFS($L$2:$L1792,"ET",$B$2:$B1792,$B1792,$A$2:$A1792,$A1792)),""),"")</f>
        <v/>
      </c>
      <c r="J1792" s="18" t="str">
        <f>_xlfn.IFNA(IF(VLOOKUP($A1792,Spiele!$A$2:$D$16,3,FALSE)=$B1792,(COUNTIFS($L$1:$L1791,"Tor",$B$1:$B1791,$B1792,$A$1:$A1791,$A1792)+COUNTIFS($L$1:$L1791,"ET",$B$1:$B1791,$B1792,$A$1:$A1791,$A1792))-(COUNTIFS($L$1:$L1791,"Tor",$B$1:$B1791,"&lt;&gt;"&amp;$B1792,$A$1:$A1791,$A1792)+COUNTIFS($L$1:$L1791,"ET",$B$1:$B1791,"&lt;&gt;"&amp;$B1792,$A$1:$A1791,$A1792)),(COUNTIFS($L$1:$L1791,"Tor",$B$1:$B1791,$B1792,$A$1:$A1791,$A1792)+COUNTIFS($L$1:$L1791,"ET",$B$1:$B1791,$B1792,$A$1:$A1791,$A1792))-(COUNTIFS($L$1:$L1791,"Tor",$B$1:$B1791,"&lt;&gt;"&amp;$B1792,$A$1:$A1791,$A1792)+COUNTIFS($L$1:$L1791,"ET",$B$1:$B1791,"&lt;&gt;"&amp;$B1792,$A$1:$A1791,$A1792))),"")</f>
        <v/>
      </c>
      <c r="O1792" s="17"/>
      <c r="AC1792" s="14"/>
      <c r="AD1792" s="14"/>
      <c r="AE1792" s="18"/>
      <c r="AH1792" s="19">
        <f t="shared" si="110"/>
        <v>0</v>
      </c>
      <c r="AI1792" s="19">
        <f t="shared" si="111"/>
        <v>180</v>
      </c>
      <c r="AM1792" s="19">
        <f>IF(Abschlüsse[[#This Row],[Ergeb]]="ET","",SQRT(($AF1792-$AK1792)^2+($AG1792-$AL1792)^2))</f>
        <v>0</v>
      </c>
      <c r="AO1792" s="13"/>
      <c r="AP1792" s="13"/>
      <c r="AQ1792" s="19" t="str">
        <f t="shared" si="112"/>
        <v/>
      </c>
      <c r="AU1792" s="19" t="str">
        <f t="shared" si="113"/>
        <v/>
      </c>
    </row>
    <row r="1793" spans="3:47" ht="25.05" customHeight="1">
      <c r="C1793" s="17" t="str">
        <f>IF($A1793="","",IF(VLOOKUP($A1793,Spiele!$A$2:$D$16,3,FALSE)=$B1793,"H","G"))</f>
        <v/>
      </c>
      <c r="D1793" s="17" t="str">
        <f>IF($B1793="","",IF(VLOOKUP($A1793,Spiele!$A$2:$F$16,3,FALSE)=$B1793,VLOOKUP($A1793,Spiele!$A$2:$F$16,4,FALSE),VLOOKUP($A1793,Spiele!$A$2:$F$16,3,FALSE)))</f>
        <v/>
      </c>
      <c r="E1793" s="18">
        <f>IF(Abschlüsse[[#This Row],[Ergeb]]="ET",0,COUNTIFS($A$2:$A1793,$A1793,$B$2:$B1793,$B1793,$L$2:$L1793,"&lt;&gt;ET"))</f>
        <v>0</v>
      </c>
      <c r="F1793" s="11"/>
      <c r="G1793" s="12"/>
      <c r="H1793" s="18">
        <f>COUNTIFS('Rote Karten'!$A$2:$A$4,$A1793,'Rote Karten'!$D$2:$D$4,"&lt;&gt;"&amp;$B1793,'Rote Karten'!$B$2:$B$4,"&lt;"&amp;$F1793,'Rote Karten'!$C$2:$C$4,"&lt;="&amp;$G1793)-COUNTIFS('Rote Karten'!$A$2:$A$4,$A1793,'Rote Karten'!$D$2:$D$4,$B1793,'Rote Karten'!$B$2:$B$4,"&lt;"&amp;$F1793,'Rote Karten'!$C$2:$C$4,"&lt;="&amp;$G1793)</f>
        <v>0</v>
      </c>
      <c r="I1793" s="17" t="str">
        <f>IF(OR($L1793="Tor",$L1793="ET"),_xlfn.IFNA(IF(VLOOKUP($A1793,Spiele!$A$2:$C$16,3,FALSE)=$B1793,COUNTIFS($L$2:$L1793,"Tor",$B$2:$B1793,$B1793,$A$2:$A1793,$A1793)+COUNTIFS($L$2:$L1793,"ET",$B$2:$B1793,$B1793,$A$2:$A1793,$A1793)&amp;":"&amp;COUNTIFS($L$2:$L1793,"Tor",$B$2:$B1793,"&lt;&gt;"&amp;$B1793,$A$2:$A1793,$A1793)+COUNTIFS($L$2:$L1793,"ET",$B$2:$B1793,"&lt;&gt;"&amp;$B1793,$A$2:$A1793,$A1793),COUNTIFS($L$2:$L1793,"Tor",$B$2:$B1793,"&lt;&gt;"&amp;$B1793,$A$2:$A1793,$A1793)+COUNTIFS($L$2:$L1793,"ET",$B$2:$B1793,"&lt;&gt;"&amp;$B1793,$A$2:$A1793,$A1793)&amp;":"&amp;COUNTIFS($L$2:$L1793,"Tor",$B$2:$B1793,$B1793,$A$2:$A1793,$A1793)+COUNTIFS($L$2:$L1793,"ET",$B$2:$B1793,$B1793,$A$2:$A1793,$A1793)),""),"")</f>
        <v/>
      </c>
      <c r="J1793" s="18" t="str">
        <f>_xlfn.IFNA(IF(VLOOKUP($A1793,Spiele!$A$2:$D$16,3,FALSE)=$B1793,(COUNTIFS($L$1:$L1792,"Tor",$B$1:$B1792,$B1793,$A$1:$A1792,$A1793)+COUNTIFS($L$1:$L1792,"ET",$B$1:$B1792,$B1793,$A$1:$A1792,$A1793))-(COUNTIFS($L$1:$L1792,"Tor",$B$1:$B1792,"&lt;&gt;"&amp;$B1793,$A$1:$A1792,$A1793)+COUNTIFS($L$1:$L1792,"ET",$B$1:$B1792,"&lt;&gt;"&amp;$B1793,$A$1:$A1792,$A1793)),(COUNTIFS($L$1:$L1792,"Tor",$B$1:$B1792,$B1793,$A$1:$A1792,$A1793)+COUNTIFS($L$1:$L1792,"ET",$B$1:$B1792,$B1793,$A$1:$A1792,$A1793))-(COUNTIFS($L$1:$L1792,"Tor",$B$1:$B1792,"&lt;&gt;"&amp;$B1793,$A$1:$A1792,$A1793)+COUNTIFS($L$1:$L1792,"ET",$B$1:$B1792,"&lt;&gt;"&amp;$B1793,$A$1:$A1792,$A1793))),"")</f>
        <v/>
      </c>
      <c r="O1793" s="17"/>
      <c r="AC1793" s="14"/>
      <c r="AD1793" s="14"/>
      <c r="AE1793" s="18"/>
      <c r="AH1793" s="19">
        <f t="shared" si="110"/>
        <v>0</v>
      </c>
      <c r="AI1793" s="19">
        <f t="shared" si="111"/>
        <v>180</v>
      </c>
      <c r="AM1793" s="19">
        <f>IF(Abschlüsse[[#This Row],[Ergeb]]="ET","",SQRT(($AF1793-$AK1793)^2+($AG1793-$AL1793)^2))</f>
        <v>0</v>
      </c>
      <c r="AO1793" s="13"/>
      <c r="AP1793" s="13"/>
      <c r="AQ1793" s="19" t="str">
        <f t="shared" si="112"/>
        <v/>
      </c>
      <c r="AU1793" s="19" t="str">
        <f t="shared" si="113"/>
        <v/>
      </c>
    </row>
    <row r="1794" spans="3:47" ht="25.05" customHeight="1">
      <c r="C1794" s="17" t="str">
        <f>IF($A1794="","",IF(VLOOKUP($A1794,Spiele!$A$2:$D$16,3,FALSE)=$B1794,"H","G"))</f>
        <v/>
      </c>
      <c r="D1794" s="17" t="str">
        <f>IF($B1794="","",IF(VLOOKUP($A1794,Spiele!$A$2:$F$16,3,FALSE)=$B1794,VLOOKUP($A1794,Spiele!$A$2:$F$16,4,FALSE),VLOOKUP($A1794,Spiele!$A$2:$F$16,3,FALSE)))</f>
        <v/>
      </c>
      <c r="E1794" s="18">
        <f>IF(Abschlüsse[[#This Row],[Ergeb]]="ET",0,COUNTIFS($A$2:$A1794,$A1794,$B$2:$B1794,$B1794,$L$2:$L1794,"&lt;&gt;ET"))</f>
        <v>0</v>
      </c>
      <c r="F1794" s="11"/>
      <c r="G1794" s="12"/>
      <c r="H1794" s="18">
        <f>COUNTIFS('Rote Karten'!$A$2:$A$4,$A1794,'Rote Karten'!$D$2:$D$4,"&lt;&gt;"&amp;$B1794,'Rote Karten'!$B$2:$B$4,"&lt;"&amp;$F1794,'Rote Karten'!$C$2:$C$4,"&lt;="&amp;$G1794)-COUNTIFS('Rote Karten'!$A$2:$A$4,$A1794,'Rote Karten'!$D$2:$D$4,$B1794,'Rote Karten'!$B$2:$B$4,"&lt;"&amp;$F1794,'Rote Karten'!$C$2:$C$4,"&lt;="&amp;$G1794)</f>
        <v>0</v>
      </c>
      <c r="I1794" s="17" t="str">
        <f>IF(OR($L1794="Tor",$L1794="ET"),_xlfn.IFNA(IF(VLOOKUP($A1794,Spiele!$A$2:$C$16,3,FALSE)=$B1794,COUNTIFS($L$2:$L1794,"Tor",$B$2:$B1794,$B1794,$A$2:$A1794,$A1794)+COUNTIFS($L$2:$L1794,"ET",$B$2:$B1794,$B1794,$A$2:$A1794,$A1794)&amp;":"&amp;COUNTIFS($L$2:$L1794,"Tor",$B$2:$B1794,"&lt;&gt;"&amp;$B1794,$A$2:$A1794,$A1794)+COUNTIFS($L$2:$L1794,"ET",$B$2:$B1794,"&lt;&gt;"&amp;$B1794,$A$2:$A1794,$A1794),COUNTIFS($L$2:$L1794,"Tor",$B$2:$B1794,"&lt;&gt;"&amp;$B1794,$A$2:$A1794,$A1794)+COUNTIFS($L$2:$L1794,"ET",$B$2:$B1794,"&lt;&gt;"&amp;$B1794,$A$2:$A1794,$A1794)&amp;":"&amp;COUNTIFS($L$2:$L1794,"Tor",$B$2:$B1794,$B1794,$A$2:$A1794,$A1794)+COUNTIFS($L$2:$L1794,"ET",$B$2:$B1794,$B1794,$A$2:$A1794,$A1794)),""),"")</f>
        <v/>
      </c>
      <c r="J1794" s="18" t="str">
        <f>_xlfn.IFNA(IF(VLOOKUP($A1794,Spiele!$A$2:$D$16,3,FALSE)=$B1794,(COUNTIFS($L$1:$L1793,"Tor",$B$1:$B1793,$B1794,$A$1:$A1793,$A1794)+COUNTIFS($L$1:$L1793,"ET",$B$1:$B1793,$B1794,$A$1:$A1793,$A1794))-(COUNTIFS($L$1:$L1793,"Tor",$B$1:$B1793,"&lt;&gt;"&amp;$B1794,$A$1:$A1793,$A1794)+COUNTIFS($L$1:$L1793,"ET",$B$1:$B1793,"&lt;&gt;"&amp;$B1794,$A$1:$A1793,$A1794)),(COUNTIFS($L$1:$L1793,"Tor",$B$1:$B1793,$B1794,$A$1:$A1793,$A1794)+COUNTIFS($L$1:$L1793,"ET",$B$1:$B1793,$B1794,$A$1:$A1793,$A1794))-(COUNTIFS($L$1:$L1793,"Tor",$B$1:$B1793,"&lt;&gt;"&amp;$B1794,$A$1:$A1793,$A1794)+COUNTIFS($L$1:$L1793,"ET",$B$1:$B1793,"&lt;&gt;"&amp;$B1794,$A$1:$A1793,$A1794))),"")</f>
        <v/>
      </c>
      <c r="O1794" s="17"/>
      <c r="AC1794" s="14"/>
      <c r="AD1794" s="14"/>
      <c r="AE1794" s="18"/>
      <c r="AH1794" s="19">
        <f t="shared" si="110"/>
        <v>0</v>
      </c>
      <c r="AI1794" s="19">
        <f t="shared" si="111"/>
        <v>180</v>
      </c>
      <c r="AM1794" s="19">
        <f>IF(Abschlüsse[[#This Row],[Ergeb]]="ET","",SQRT(($AF1794-$AK1794)^2+($AG1794-$AL1794)^2))</f>
        <v>0</v>
      </c>
      <c r="AO1794" s="13"/>
      <c r="AP1794" s="13"/>
      <c r="AQ1794" s="19" t="str">
        <f t="shared" si="112"/>
        <v/>
      </c>
      <c r="AU1794" s="19" t="str">
        <f t="shared" si="113"/>
        <v/>
      </c>
    </row>
    <row r="1795" spans="3:47" ht="25.05" customHeight="1">
      <c r="C1795" s="17" t="str">
        <f>IF($A1795="","",IF(VLOOKUP($A1795,Spiele!$A$2:$D$16,3,FALSE)=$B1795,"H","G"))</f>
        <v/>
      </c>
      <c r="D1795" s="17" t="str">
        <f>IF($B1795="","",IF(VLOOKUP($A1795,Spiele!$A$2:$F$16,3,FALSE)=$B1795,VLOOKUP($A1795,Spiele!$A$2:$F$16,4,FALSE),VLOOKUP($A1795,Spiele!$A$2:$F$16,3,FALSE)))</f>
        <v/>
      </c>
      <c r="E1795" s="18">
        <f>IF(Abschlüsse[[#This Row],[Ergeb]]="ET",0,COUNTIFS($A$2:$A1795,$A1795,$B$2:$B1795,$B1795,$L$2:$L1795,"&lt;&gt;ET"))</f>
        <v>0</v>
      </c>
      <c r="F1795" s="11"/>
      <c r="G1795" s="12"/>
      <c r="H1795" s="18">
        <f>COUNTIFS('Rote Karten'!$A$2:$A$4,$A1795,'Rote Karten'!$D$2:$D$4,"&lt;&gt;"&amp;$B1795,'Rote Karten'!$B$2:$B$4,"&lt;"&amp;$F1795,'Rote Karten'!$C$2:$C$4,"&lt;="&amp;$G1795)-COUNTIFS('Rote Karten'!$A$2:$A$4,$A1795,'Rote Karten'!$D$2:$D$4,$B1795,'Rote Karten'!$B$2:$B$4,"&lt;"&amp;$F1795,'Rote Karten'!$C$2:$C$4,"&lt;="&amp;$G1795)</f>
        <v>0</v>
      </c>
      <c r="I1795" s="17" t="str">
        <f>IF(OR($L1795="Tor",$L1795="ET"),_xlfn.IFNA(IF(VLOOKUP($A1795,Spiele!$A$2:$C$16,3,FALSE)=$B1795,COUNTIFS($L$2:$L1795,"Tor",$B$2:$B1795,$B1795,$A$2:$A1795,$A1795)+COUNTIFS($L$2:$L1795,"ET",$B$2:$B1795,$B1795,$A$2:$A1795,$A1795)&amp;":"&amp;COUNTIFS($L$2:$L1795,"Tor",$B$2:$B1795,"&lt;&gt;"&amp;$B1795,$A$2:$A1795,$A1795)+COUNTIFS($L$2:$L1795,"ET",$B$2:$B1795,"&lt;&gt;"&amp;$B1795,$A$2:$A1795,$A1795),COUNTIFS($L$2:$L1795,"Tor",$B$2:$B1795,"&lt;&gt;"&amp;$B1795,$A$2:$A1795,$A1795)+COUNTIFS($L$2:$L1795,"ET",$B$2:$B1795,"&lt;&gt;"&amp;$B1795,$A$2:$A1795,$A1795)&amp;":"&amp;COUNTIFS($L$2:$L1795,"Tor",$B$2:$B1795,$B1795,$A$2:$A1795,$A1795)+COUNTIFS($L$2:$L1795,"ET",$B$2:$B1795,$B1795,$A$2:$A1795,$A1795)),""),"")</f>
        <v/>
      </c>
      <c r="J1795" s="18" t="str">
        <f>_xlfn.IFNA(IF(VLOOKUP($A1795,Spiele!$A$2:$D$16,3,FALSE)=$B1795,(COUNTIFS($L$1:$L1794,"Tor",$B$1:$B1794,$B1795,$A$1:$A1794,$A1795)+COUNTIFS($L$1:$L1794,"ET",$B$1:$B1794,$B1795,$A$1:$A1794,$A1795))-(COUNTIFS($L$1:$L1794,"Tor",$B$1:$B1794,"&lt;&gt;"&amp;$B1795,$A$1:$A1794,$A1795)+COUNTIFS($L$1:$L1794,"ET",$B$1:$B1794,"&lt;&gt;"&amp;$B1795,$A$1:$A1794,$A1795)),(COUNTIFS($L$1:$L1794,"Tor",$B$1:$B1794,$B1795,$A$1:$A1794,$A1795)+COUNTIFS($L$1:$L1794,"ET",$B$1:$B1794,$B1795,$A$1:$A1794,$A1795))-(COUNTIFS($L$1:$L1794,"Tor",$B$1:$B1794,"&lt;&gt;"&amp;$B1795,$A$1:$A1794,$A1795)+COUNTIFS($L$1:$L1794,"ET",$B$1:$B1794,"&lt;&gt;"&amp;$B1795,$A$1:$A1794,$A1795))),"")</f>
        <v/>
      </c>
      <c r="O1795" s="17"/>
      <c r="AC1795" s="14"/>
      <c r="AD1795" s="14"/>
      <c r="AE1795" s="18"/>
      <c r="AH1795" s="19">
        <f t="shared" ref="AH1795:AH1858" si="114">IF($L1795="ET","",IF($AF1795&gt;3.66,SQRT($AG1795^2+($AF1795-(7.32/2))^2),IF($AF1795&lt;-3.66,SQRT($AG1795^2+($AF1795+(7.32/2))^2),$AG1795)))</f>
        <v>0</v>
      </c>
      <c r="AI1795" s="19">
        <f t="shared" ref="AI1795:AI1858" si="115">IF($L1795="ET","",IF(DEGREES(ATAN((7.32*$AG1795)/($AG1795^2+$AF1795^2-(7.32/2)^2)))&lt;=0,180+DEGREES(ATAN((7.32*$AG1795)/($AG1795^2+$AF1795^2-(7.32/2)^2))),DEGREES(ATAN((7.32*$AG1795)/($AG1795^2+$AF1795^2-(7.32/2)^2)))))</f>
        <v>180</v>
      </c>
      <c r="AM1795" s="19">
        <f>IF(Abschlüsse[[#This Row],[Ergeb]]="ET","",SQRT(($AF1795-$AK1795)^2+($AG1795-$AL1795)^2))</f>
        <v>0</v>
      </c>
      <c r="AO1795" s="13"/>
      <c r="AP1795" s="13"/>
      <c r="AQ1795" s="19" t="str">
        <f t="shared" si="112"/>
        <v/>
      </c>
      <c r="AU1795" s="19" t="str">
        <f t="shared" si="113"/>
        <v/>
      </c>
    </row>
    <row r="1796" spans="3:47" ht="25.05" customHeight="1">
      <c r="C1796" s="17" t="str">
        <f>IF($A1796="","",IF(VLOOKUP($A1796,Spiele!$A$2:$D$16,3,FALSE)=$B1796,"H","G"))</f>
        <v/>
      </c>
      <c r="D1796" s="17" t="str">
        <f>IF($B1796="","",IF(VLOOKUP($A1796,Spiele!$A$2:$F$16,3,FALSE)=$B1796,VLOOKUP($A1796,Spiele!$A$2:$F$16,4,FALSE),VLOOKUP($A1796,Spiele!$A$2:$F$16,3,FALSE)))</f>
        <v/>
      </c>
      <c r="E1796" s="18">
        <f>IF(Abschlüsse[[#This Row],[Ergeb]]="ET",0,COUNTIFS($A$2:$A1796,$A1796,$B$2:$B1796,$B1796,$L$2:$L1796,"&lt;&gt;ET"))</f>
        <v>0</v>
      </c>
      <c r="F1796" s="11"/>
      <c r="G1796" s="12"/>
      <c r="H1796" s="18">
        <f>COUNTIFS('Rote Karten'!$A$2:$A$4,$A1796,'Rote Karten'!$D$2:$D$4,"&lt;&gt;"&amp;$B1796,'Rote Karten'!$B$2:$B$4,"&lt;"&amp;$F1796,'Rote Karten'!$C$2:$C$4,"&lt;="&amp;$G1796)-COUNTIFS('Rote Karten'!$A$2:$A$4,$A1796,'Rote Karten'!$D$2:$D$4,$B1796,'Rote Karten'!$B$2:$B$4,"&lt;"&amp;$F1796,'Rote Karten'!$C$2:$C$4,"&lt;="&amp;$G1796)</f>
        <v>0</v>
      </c>
      <c r="I1796" s="17" t="str">
        <f>IF(OR($L1796="Tor",$L1796="ET"),_xlfn.IFNA(IF(VLOOKUP($A1796,Spiele!$A$2:$C$16,3,FALSE)=$B1796,COUNTIFS($L$2:$L1796,"Tor",$B$2:$B1796,$B1796,$A$2:$A1796,$A1796)+COUNTIFS($L$2:$L1796,"ET",$B$2:$B1796,$B1796,$A$2:$A1796,$A1796)&amp;":"&amp;COUNTIFS($L$2:$L1796,"Tor",$B$2:$B1796,"&lt;&gt;"&amp;$B1796,$A$2:$A1796,$A1796)+COUNTIFS($L$2:$L1796,"ET",$B$2:$B1796,"&lt;&gt;"&amp;$B1796,$A$2:$A1796,$A1796),COUNTIFS($L$2:$L1796,"Tor",$B$2:$B1796,"&lt;&gt;"&amp;$B1796,$A$2:$A1796,$A1796)+COUNTIFS($L$2:$L1796,"ET",$B$2:$B1796,"&lt;&gt;"&amp;$B1796,$A$2:$A1796,$A1796)&amp;":"&amp;COUNTIFS($L$2:$L1796,"Tor",$B$2:$B1796,$B1796,$A$2:$A1796,$A1796)+COUNTIFS($L$2:$L1796,"ET",$B$2:$B1796,$B1796,$A$2:$A1796,$A1796)),""),"")</f>
        <v/>
      </c>
      <c r="J1796" s="18" t="str">
        <f>_xlfn.IFNA(IF(VLOOKUP($A1796,Spiele!$A$2:$D$16,3,FALSE)=$B1796,(COUNTIFS($L$1:$L1795,"Tor",$B$1:$B1795,$B1796,$A$1:$A1795,$A1796)+COUNTIFS($L$1:$L1795,"ET",$B$1:$B1795,$B1796,$A$1:$A1795,$A1796))-(COUNTIFS($L$1:$L1795,"Tor",$B$1:$B1795,"&lt;&gt;"&amp;$B1796,$A$1:$A1795,$A1796)+COUNTIFS($L$1:$L1795,"ET",$B$1:$B1795,"&lt;&gt;"&amp;$B1796,$A$1:$A1795,$A1796)),(COUNTIFS($L$1:$L1795,"Tor",$B$1:$B1795,$B1796,$A$1:$A1795,$A1796)+COUNTIFS($L$1:$L1795,"ET",$B$1:$B1795,$B1796,$A$1:$A1795,$A1796))-(COUNTIFS($L$1:$L1795,"Tor",$B$1:$B1795,"&lt;&gt;"&amp;$B1796,$A$1:$A1795,$A1796)+COUNTIFS($L$1:$L1795,"ET",$B$1:$B1795,"&lt;&gt;"&amp;$B1796,$A$1:$A1795,$A1796))),"")</f>
        <v/>
      </c>
      <c r="O1796" s="17"/>
      <c r="AC1796" s="14"/>
      <c r="AD1796" s="14"/>
      <c r="AE1796" s="18"/>
      <c r="AH1796" s="19">
        <f t="shared" si="114"/>
        <v>0</v>
      </c>
      <c r="AI1796" s="19">
        <f t="shared" si="115"/>
        <v>180</v>
      </c>
      <c r="AM1796" s="19">
        <f>IF(Abschlüsse[[#This Row],[Ergeb]]="ET","",SQRT(($AF1796-$AK1796)^2+($AG1796-$AL1796)^2))</f>
        <v>0</v>
      </c>
      <c r="AO1796" s="13"/>
      <c r="AP1796" s="13"/>
      <c r="AQ1796" s="19" t="str">
        <f t="shared" si="112"/>
        <v/>
      </c>
      <c r="AU1796" s="19" t="str">
        <f t="shared" si="113"/>
        <v/>
      </c>
    </row>
    <row r="1797" spans="3:47" ht="25.05" customHeight="1">
      <c r="C1797" s="17" t="str">
        <f>IF($A1797="","",IF(VLOOKUP($A1797,Spiele!$A$2:$D$16,3,FALSE)=$B1797,"H","G"))</f>
        <v/>
      </c>
      <c r="D1797" s="17" t="str">
        <f>IF($B1797="","",IF(VLOOKUP($A1797,Spiele!$A$2:$F$16,3,FALSE)=$B1797,VLOOKUP($A1797,Spiele!$A$2:$F$16,4,FALSE),VLOOKUP($A1797,Spiele!$A$2:$F$16,3,FALSE)))</f>
        <v/>
      </c>
      <c r="E1797" s="18">
        <f>IF(Abschlüsse[[#This Row],[Ergeb]]="ET",0,COUNTIFS($A$2:$A1797,$A1797,$B$2:$B1797,$B1797,$L$2:$L1797,"&lt;&gt;ET"))</f>
        <v>0</v>
      </c>
      <c r="F1797" s="11"/>
      <c r="G1797" s="12"/>
      <c r="H1797" s="18">
        <f>COUNTIFS('Rote Karten'!$A$2:$A$4,$A1797,'Rote Karten'!$D$2:$D$4,"&lt;&gt;"&amp;$B1797,'Rote Karten'!$B$2:$B$4,"&lt;"&amp;$F1797,'Rote Karten'!$C$2:$C$4,"&lt;="&amp;$G1797)-COUNTIFS('Rote Karten'!$A$2:$A$4,$A1797,'Rote Karten'!$D$2:$D$4,$B1797,'Rote Karten'!$B$2:$B$4,"&lt;"&amp;$F1797,'Rote Karten'!$C$2:$C$4,"&lt;="&amp;$G1797)</f>
        <v>0</v>
      </c>
      <c r="I1797" s="17" t="str">
        <f>IF(OR($L1797="Tor",$L1797="ET"),_xlfn.IFNA(IF(VLOOKUP($A1797,Spiele!$A$2:$C$16,3,FALSE)=$B1797,COUNTIFS($L$2:$L1797,"Tor",$B$2:$B1797,$B1797,$A$2:$A1797,$A1797)+COUNTIFS($L$2:$L1797,"ET",$B$2:$B1797,$B1797,$A$2:$A1797,$A1797)&amp;":"&amp;COUNTIFS($L$2:$L1797,"Tor",$B$2:$B1797,"&lt;&gt;"&amp;$B1797,$A$2:$A1797,$A1797)+COUNTIFS($L$2:$L1797,"ET",$B$2:$B1797,"&lt;&gt;"&amp;$B1797,$A$2:$A1797,$A1797),COUNTIFS($L$2:$L1797,"Tor",$B$2:$B1797,"&lt;&gt;"&amp;$B1797,$A$2:$A1797,$A1797)+COUNTIFS($L$2:$L1797,"ET",$B$2:$B1797,"&lt;&gt;"&amp;$B1797,$A$2:$A1797,$A1797)&amp;":"&amp;COUNTIFS($L$2:$L1797,"Tor",$B$2:$B1797,$B1797,$A$2:$A1797,$A1797)+COUNTIFS($L$2:$L1797,"ET",$B$2:$B1797,$B1797,$A$2:$A1797,$A1797)),""),"")</f>
        <v/>
      </c>
      <c r="J1797" s="18" t="str">
        <f>_xlfn.IFNA(IF(VLOOKUP($A1797,Spiele!$A$2:$D$16,3,FALSE)=$B1797,(COUNTIFS($L$1:$L1796,"Tor",$B$1:$B1796,$B1797,$A$1:$A1796,$A1797)+COUNTIFS($L$1:$L1796,"ET",$B$1:$B1796,$B1797,$A$1:$A1796,$A1797))-(COUNTIFS($L$1:$L1796,"Tor",$B$1:$B1796,"&lt;&gt;"&amp;$B1797,$A$1:$A1796,$A1797)+COUNTIFS($L$1:$L1796,"ET",$B$1:$B1796,"&lt;&gt;"&amp;$B1797,$A$1:$A1796,$A1797)),(COUNTIFS($L$1:$L1796,"Tor",$B$1:$B1796,$B1797,$A$1:$A1796,$A1797)+COUNTIFS($L$1:$L1796,"ET",$B$1:$B1796,$B1797,$A$1:$A1796,$A1797))-(COUNTIFS($L$1:$L1796,"Tor",$B$1:$B1796,"&lt;&gt;"&amp;$B1797,$A$1:$A1796,$A1797)+COUNTIFS($L$1:$L1796,"ET",$B$1:$B1796,"&lt;&gt;"&amp;$B1797,$A$1:$A1796,$A1797))),"")</f>
        <v/>
      </c>
      <c r="O1797" s="17"/>
      <c r="AC1797" s="14"/>
      <c r="AD1797" s="14"/>
      <c r="AE1797" s="18"/>
      <c r="AH1797" s="19">
        <f t="shared" si="114"/>
        <v>0</v>
      </c>
      <c r="AI1797" s="19">
        <f t="shared" si="115"/>
        <v>180</v>
      </c>
      <c r="AM1797" s="19">
        <f>IF(Abschlüsse[[#This Row],[Ergeb]]="ET","",SQRT(($AF1797-$AK1797)^2+($AG1797-$AL1797)^2))</f>
        <v>0</v>
      </c>
      <c r="AO1797" s="13"/>
      <c r="AP1797" s="13"/>
      <c r="AQ1797" s="19" t="str">
        <f t="shared" si="112"/>
        <v/>
      </c>
      <c r="AU1797" s="19" t="str">
        <f t="shared" si="113"/>
        <v/>
      </c>
    </row>
    <row r="1798" spans="3:47" ht="25.05" customHeight="1">
      <c r="C1798" s="17" t="str">
        <f>IF($A1798="","",IF(VLOOKUP($A1798,Spiele!$A$2:$D$16,3,FALSE)=$B1798,"H","G"))</f>
        <v/>
      </c>
      <c r="D1798" s="17" t="str">
        <f>IF($B1798="","",IF(VLOOKUP($A1798,Spiele!$A$2:$F$16,3,FALSE)=$B1798,VLOOKUP($A1798,Spiele!$A$2:$F$16,4,FALSE),VLOOKUP($A1798,Spiele!$A$2:$F$16,3,FALSE)))</f>
        <v/>
      </c>
      <c r="E1798" s="18">
        <f>IF(Abschlüsse[[#This Row],[Ergeb]]="ET",0,COUNTIFS($A$2:$A1798,$A1798,$B$2:$B1798,$B1798,$L$2:$L1798,"&lt;&gt;ET"))</f>
        <v>0</v>
      </c>
      <c r="F1798" s="11"/>
      <c r="G1798" s="12"/>
      <c r="H1798" s="18">
        <f>COUNTIFS('Rote Karten'!$A$2:$A$4,$A1798,'Rote Karten'!$D$2:$D$4,"&lt;&gt;"&amp;$B1798,'Rote Karten'!$B$2:$B$4,"&lt;"&amp;$F1798,'Rote Karten'!$C$2:$C$4,"&lt;="&amp;$G1798)-COUNTIFS('Rote Karten'!$A$2:$A$4,$A1798,'Rote Karten'!$D$2:$D$4,$B1798,'Rote Karten'!$B$2:$B$4,"&lt;"&amp;$F1798,'Rote Karten'!$C$2:$C$4,"&lt;="&amp;$G1798)</f>
        <v>0</v>
      </c>
      <c r="I1798" s="17" t="str">
        <f>IF(OR($L1798="Tor",$L1798="ET"),_xlfn.IFNA(IF(VLOOKUP($A1798,Spiele!$A$2:$C$16,3,FALSE)=$B1798,COUNTIFS($L$2:$L1798,"Tor",$B$2:$B1798,$B1798,$A$2:$A1798,$A1798)+COUNTIFS($L$2:$L1798,"ET",$B$2:$B1798,$B1798,$A$2:$A1798,$A1798)&amp;":"&amp;COUNTIFS($L$2:$L1798,"Tor",$B$2:$B1798,"&lt;&gt;"&amp;$B1798,$A$2:$A1798,$A1798)+COUNTIFS($L$2:$L1798,"ET",$B$2:$B1798,"&lt;&gt;"&amp;$B1798,$A$2:$A1798,$A1798),COUNTIFS($L$2:$L1798,"Tor",$B$2:$B1798,"&lt;&gt;"&amp;$B1798,$A$2:$A1798,$A1798)+COUNTIFS($L$2:$L1798,"ET",$B$2:$B1798,"&lt;&gt;"&amp;$B1798,$A$2:$A1798,$A1798)&amp;":"&amp;COUNTIFS($L$2:$L1798,"Tor",$B$2:$B1798,$B1798,$A$2:$A1798,$A1798)+COUNTIFS($L$2:$L1798,"ET",$B$2:$B1798,$B1798,$A$2:$A1798,$A1798)),""),"")</f>
        <v/>
      </c>
      <c r="J1798" s="18" t="str">
        <f>_xlfn.IFNA(IF(VLOOKUP($A1798,Spiele!$A$2:$D$16,3,FALSE)=$B1798,(COUNTIFS($L$1:$L1797,"Tor",$B$1:$B1797,$B1798,$A$1:$A1797,$A1798)+COUNTIFS($L$1:$L1797,"ET",$B$1:$B1797,$B1798,$A$1:$A1797,$A1798))-(COUNTIFS($L$1:$L1797,"Tor",$B$1:$B1797,"&lt;&gt;"&amp;$B1798,$A$1:$A1797,$A1798)+COUNTIFS($L$1:$L1797,"ET",$B$1:$B1797,"&lt;&gt;"&amp;$B1798,$A$1:$A1797,$A1798)),(COUNTIFS($L$1:$L1797,"Tor",$B$1:$B1797,$B1798,$A$1:$A1797,$A1798)+COUNTIFS($L$1:$L1797,"ET",$B$1:$B1797,$B1798,$A$1:$A1797,$A1798))-(COUNTIFS($L$1:$L1797,"Tor",$B$1:$B1797,"&lt;&gt;"&amp;$B1798,$A$1:$A1797,$A1798)+COUNTIFS($L$1:$L1797,"ET",$B$1:$B1797,"&lt;&gt;"&amp;$B1798,$A$1:$A1797,$A1798))),"")</f>
        <v/>
      </c>
      <c r="O1798" s="17"/>
      <c r="AC1798" s="14"/>
      <c r="AD1798" s="14"/>
      <c r="AE1798" s="18"/>
      <c r="AH1798" s="19">
        <f t="shared" si="114"/>
        <v>0</v>
      </c>
      <c r="AI1798" s="19">
        <f t="shared" si="115"/>
        <v>180</v>
      </c>
      <c r="AM1798" s="19">
        <f>IF(Abschlüsse[[#This Row],[Ergeb]]="ET","",SQRT(($AF1798-$AK1798)^2+($AG1798-$AL1798)^2))</f>
        <v>0</v>
      </c>
      <c r="AO1798" s="13"/>
      <c r="AP1798" s="13"/>
      <c r="AQ1798" s="19" t="str">
        <f t="shared" si="112"/>
        <v/>
      </c>
      <c r="AU1798" s="19" t="str">
        <f t="shared" si="113"/>
        <v/>
      </c>
    </row>
    <row r="1799" spans="3:47" ht="25.05" customHeight="1">
      <c r="C1799" s="17" t="str">
        <f>IF($A1799="","",IF(VLOOKUP($A1799,Spiele!$A$2:$D$16,3,FALSE)=$B1799,"H","G"))</f>
        <v/>
      </c>
      <c r="D1799" s="17" t="str">
        <f>IF($B1799="","",IF(VLOOKUP($A1799,Spiele!$A$2:$F$16,3,FALSE)=$B1799,VLOOKUP($A1799,Spiele!$A$2:$F$16,4,FALSE),VLOOKUP($A1799,Spiele!$A$2:$F$16,3,FALSE)))</f>
        <v/>
      </c>
      <c r="E1799" s="18">
        <f>IF(Abschlüsse[[#This Row],[Ergeb]]="ET",0,COUNTIFS($A$2:$A1799,$A1799,$B$2:$B1799,$B1799,$L$2:$L1799,"&lt;&gt;ET"))</f>
        <v>0</v>
      </c>
      <c r="F1799" s="11"/>
      <c r="G1799" s="12"/>
      <c r="H1799" s="18">
        <f>COUNTIFS('Rote Karten'!$A$2:$A$4,$A1799,'Rote Karten'!$D$2:$D$4,"&lt;&gt;"&amp;$B1799,'Rote Karten'!$B$2:$B$4,"&lt;"&amp;$F1799,'Rote Karten'!$C$2:$C$4,"&lt;="&amp;$G1799)-COUNTIFS('Rote Karten'!$A$2:$A$4,$A1799,'Rote Karten'!$D$2:$D$4,$B1799,'Rote Karten'!$B$2:$B$4,"&lt;"&amp;$F1799,'Rote Karten'!$C$2:$C$4,"&lt;="&amp;$G1799)</f>
        <v>0</v>
      </c>
      <c r="I1799" s="17" t="str">
        <f>IF(OR($L1799="Tor",$L1799="ET"),_xlfn.IFNA(IF(VLOOKUP($A1799,Spiele!$A$2:$C$16,3,FALSE)=$B1799,COUNTIFS($L$2:$L1799,"Tor",$B$2:$B1799,$B1799,$A$2:$A1799,$A1799)+COUNTIFS($L$2:$L1799,"ET",$B$2:$B1799,$B1799,$A$2:$A1799,$A1799)&amp;":"&amp;COUNTIFS($L$2:$L1799,"Tor",$B$2:$B1799,"&lt;&gt;"&amp;$B1799,$A$2:$A1799,$A1799)+COUNTIFS($L$2:$L1799,"ET",$B$2:$B1799,"&lt;&gt;"&amp;$B1799,$A$2:$A1799,$A1799),COUNTIFS($L$2:$L1799,"Tor",$B$2:$B1799,"&lt;&gt;"&amp;$B1799,$A$2:$A1799,$A1799)+COUNTIFS($L$2:$L1799,"ET",$B$2:$B1799,"&lt;&gt;"&amp;$B1799,$A$2:$A1799,$A1799)&amp;":"&amp;COUNTIFS($L$2:$L1799,"Tor",$B$2:$B1799,$B1799,$A$2:$A1799,$A1799)+COUNTIFS($L$2:$L1799,"ET",$B$2:$B1799,$B1799,$A$2:$A1799,$A1799)),""),"")</f>
        <v/>
      </c>
      <c r="J1799" s="18" t="str">
        <f>_xlfn.IFNA(IF(VLOOKUP($A1799,Spiele!$A$2:$D$16,3,FALSE)=$B1799,(COUNTIFS($L$1:$L1798,"Tor",$B$1:$B1798,$B1799,$A$1:$A1798,$A1799)+COUNTIFS($L$1:$L1798,"ET",$B$1:$B1798,$B1799,$A$1:$A1798,$A1799))-(COUNTIFS($L$1:$L1798,"Tor",$B$1:$B1798,"&lt;&gt;"&amp;$B1799,$A$1:$A1798,$A1799)+COUNTIFS($L$1:$L1798,"ET",$B$1:$B1798,"&lt;&gt;"&amp;$B1799,$A$1:$A1798,$A1799)),(COUNTIFS($L$1:$L1798,"Tor",$B$1:$B1798,$B1799,$A$1:$A1798,$A1799)+COUNTIFS($L$1:$L1798,"ET",$B$1:$B1798,$B1799,$A$1:$A1798,$A1799))-(COUNTIFS($L$1:$L1798,"Tor",$B$1:$B1798,"&lt;&gt;"&amp;$B1799,$A$1:$A1798,$A1799)+COUNTIFS($L$1:$L1798,"ET",$B$1:$B1798,"&lt;&gt;"&amp;$B1799,$A$1:$A1798,$A1799))),"")</f>
        <v/>
      </c>
      <c r="O1799" s="17"/>
      <c r="AC1799" s="14"/>
      <c r="AD1799" s="14"/>
      <c r="AE1799" s="18"/>
      <c r="AH1799" s="19">
        <f t="shared" si="114"/>
        <v>0</v>
      </c>
      <c r="AI1799" s="19">
        <f t="shared" si="115"/>
        <v>180</v>
      </c>
      <c r="AM1799" s="19">
        <f>IF(Abschlüsse[[#This Row],[Ergeb]]="ET","",SQRT(($AF1799-$AK1799)^2+($AG1799-$AL1799)^2))</f>
        <v>0</v>
      </c>
      <c r="AO1799" s="13"/>
      <c r="AP1799" s="13"/>
      <c r="AQ1799" s="19" t="str">
        <f t="shared" si="112"/>
        <v/>
      </c>
      <c r="AU1799" s="19" t="str">
        <f t="shared" si="113"/>
        <v/>
      </c>
    </row>
    <row r="1800" spans="3:47" ht="25.05" customHeight="1">
      <c r="C1800" s="17" t="str">
        <f>IF($A1800="","",IF(VLOOKUP($A1800,Spiele!$A$2:$D$16,3,FALSE)=$B1800,"H","G"))</f>
        <v/>
      </c>
      <c r="D1800" s="17" t="str">
        <f>IF($B1800="","",IF(VLOOKUP($A1800,Spiele!$A$2:$F$16,3,FALSE)=$B1800,VLOOKUP($A1800,Spiele!$A$2:$F$16,4,FALSE),VLOOKUP($A1800,Spiele!$A$2:$F$16,3,FALSE)))</f>
        <v/>
      </c>
      <c r="E1800" s="18">
        <f>IF(Abschlüsse[[#This Row],[Ergeb]]="ET",0,COUNTIFS($A$2:$A1800,$A1800,$B$2:$B1800,$B1800,$L$2:$L1800,"&lt;&gt;ET"))</f>
        <v>0</v>
      </c>
      <c r="F1800" s="11"/>
      <c r="G1800" s="12"/>
      <c r="H1800" s="18">
        <f>COUNTIFS('Rote Karten'!$A$2:$A$4,$A1800,'Rote Karten'!$D$2:$D$4,"&lt;&gt;"&amp;$B1800,'Rote Karten'!$B$2:$B$4,"&lt;"&amp;$F1800,'Rote Karten'!$C$2:$C$4,"&lt;="&amp;$G1800)-COUNTIFS('Rote Karten'!$A$2:$A$4,$A1800,'Rote Karten'!$D$2:$D$4,$B1800,'Rote Karten'!$B$2:$B$4,"&lt;"&amp;$F1800,'Rote Karten'!$C$2:$C$4,"&lt;="&amp;$G1800)</f>
        <v>0</v>
      </c>
      <c r="I1800" s="17" t="str">
        <f>IF(OR($L1800="Tor",$L1800="ET"),_xlfn.IFNA(IF(VLOOKUP($A1800,Spiele!$A$2:$C$16,3,FALSE)=$B1800,COUNTIFS($L$2:$L1800,"Tor",$B$2:$B1800,$B1800,$A$2:$A1800,$A1800)+COUNTIFS($L$2:$L1800,"ET",$B$2:$B1800,$B1800,$A$2:$A1800,$A1800)&amp;":"&amp;COUNTIFS($L$2:$L1800,"Tor",$B$2:$B1800,"&lt;&gt;"&amp;$B1800,$A$2:$A1800,$A1800)+COUNTIFS($L$2:$L1800,"ET",$B$2:$B1800,"&lt;&gt;"&amp;$B1800,$A$2:$A1800,$A1800),COUNTIFS($L$2:$L1800,"Tor",$B$2:$B1800,"&lt;&gt;"&amp;$B1800,$A$2:$A1800,$A1800)+COUNTIFS($L$2:$L1800,"ET",$B$2:$B1800,"&lt;&gt;"&amp;$B1800,$A$2:$A1800,$A1800)&amp;":"&amp;COUNTIFS($L$2:$L1800,"Tor",$B$2:$B1800,$B1800,$A$2:$A1800,$A1800)+COUNTIFS($L$2:$L1800,"ET",$B$2:$B1800,$B1800,$A$2:$A1800,$A1800)),""),"")</f>
        <v/>
      </c>
      <c r="J1800" s="18" t="str">
        <f>_xlfn.IFNA(IF(VLOOKUP($A1800,Spiele!$A$2:$D$16,3,FALSE)=$B1800,(COUNTIFS($L$1:$L1799,"Tor",$B$1:$B1799,$B1800,$A$1:$A1799,$A1800)+COUNTIFS($L$1:$L1799,"ET",$B$1:$B1799,$B1800,$A$1:$A1799,$A1800))-(COUNTIFS($L$1:$L1799,"Tor",$B$1:$B1799,"&lt;&gt;"&amp;$B1800,$A$1:$A1799,$A1800)+COUNTIFS($L$1:$L1799,"ET",$B$1:$B1799,"&lt;&gt;"&amp;$B1800,$A$1:$A1799,$A1800)),(COUNTIFS($L$1:$L1799,"Tor",$B$1:$B1799,$B1800,$A$1:$A1799,$A1800)+COUNTIFS($L$1:$L1799,"ET",$B$1:$B1799,$B1800,$A$1:$A1799,$A1800))-(COUNTIFS($L$1:$L1799,"Tor",$B$1:$B1799,"&lt;&gt;"&amp;$B1800,$A$1:$A1799,$A1800)+COUNTIFS($L$1:$L1799,"ET",$B$1:$B1799,"&lt;&gt;"&amp;$B1800,$A$1:$A1799,$A1800))),"")</f>
        <v/>
      </c>
      <c r="O1800" s="17"/>
      <c r="AC1800" s="14"/>
      <c r="AD1800" s="14"/>
      <c r="AE1800" s="18"/>
      <c r="AH1800" s="19">
        <f t="shared" si="114"/>
        <v>0</v>
      </c>
      <c r="AI1800" s="19">
        <f t="shared" si="115"/>
        <v>180</v>
      </c>
      <c r="AM1800" s="19">
        <f>IF(Abschlüsse[[#This Row],[Ergeb]]="ET","",SQRT(($AF1800-$AK1800)^2+($AG1800-$AL1800)^2))</f>
        <v>0</v>
      </c>
      <c r="AO1800" s="13"/>
      <c r="AP1800" s="13"/>
      <c r="AQ1800" s="19" t="str">
        <f t="shared" si="112"/>
        <v/>
      </c>
      <c r="AU1800" s="19" t="str">
        <f t="shared" si="113"/>
        <v/>
      </c>
    </row>
    <row r="1801" spans="3:47" ht="25.05" customHeight="1">
      <c r="C1801" s="17" t="str">
        <f>IF($A1801="","",IF(VLOOKUP($A1801,Spiele!$A$2:$D$16,3,FALSE)=$B1801,"H","G"))</f>
        <v/>
      </c>
      <c r="D1801" s="17" t="str">
        <f>IF($B1801="","",IF(VLOOKUP($A1801,Spiele!$A$2:$F$16,3,FALSE)=$B1801,VLOOKUP($A1801,Spiele!$A$2:$F$16,4,FALSE),VLOOKUP($A1801,Spiele!$A$2:$F$16,3,FALSE)))</f>
        <v/>
      </c>
      <c r="E1801" s="18">
        <f>IF(Abschlüsse[[#This Row],[Ergeb]]="ET",0,COUNTIFS($A$2:$A1801,$A1801,$B$2:$B1801,$B1801,$L$2:$L1801,"&lt;&gt;ET"))</f>
        <v>0</v>
      </c>
      <c r="F1801" s="11"/>
      <c r="G1801" s="12"/>
      <c r="H1801" s="18">
        <f>COUNTIFS('Rote Karten'!$A$2:$A$4,$A1801,'Rote Karten'!$D$2:$D$4,"&lt;&gt;"&amp;$B1801,'Rote Karten'!$B$2:$B$4,"&lt;"&amp;$F1801,'Rote Karten'!$C$2:$C$4,"&lt;="&amp;$G1801)-COUNTIFS('Rote Karten'!$A$2:$A$4,$A1801,'Rote Karten'!$D$2:$D$4,$B1801,'Rote Karten'!$B$2:$B$4,"&lt;"&amp;$F1801,'Rote Karten'!$C$2:$C$4,"&lt;="&amp;$G1801)</f>
        <v>0</v>
      </c>
      <c r="I1801" s="17" t="str">
        <f>IF(OR($L1801="Tor",$L1801="ET"),_xlfn.IFNA(IF(VLOOKUP($A1801,Spiele!$A$2:$C$16,3,FALSE)=$B1801,COUNTIFS($L$2:$L1801,"Tor",$B$2:$B1801,$B1801,$A$2:$A1801,$A1801)+COUNTIFS($L$2:$L1801,"ET",$B$2:$B1801,$B1801,$A$2:$A1801,$A1801)&amp;":"&amp;COUNTIFS($L$2:$L1801,"Tor",$B$2:$B1801,"&lt;&gt;"&amp;$B1801,$A$2:$A1801,$A1801)+COUNTIFS($L$2:$L1801,"ET",$B$2:$B1801,"&lt;&gt;"&amp;$B1801,$A$2:$A1801,$A1801),COUNTIFS($L$2:$L1801,"Tor",$B$2:$B1801,"&lt;&gt;"&amp;$B1801,$A$2:$A1801,$A1801)+COUNTIFS($L$2:$L1801,"ET",$B$2:$B1801,"&lt;&gt;"&amp;$B1801,$A$2:$A1801,$A1801)&amp;":"&amp;COUNTIFS($L$2:$L1801,"Tor",$B$2:$B1801,$B1801,$A$2:$A1801,$A1801)+COUNTIFS($L$2:$L1801,"ET",$B$2:$B1801,$B1801,$A$2:$A1801,$A1801)),""),"")</f>
        <v/>
      </c>
      <c r="J1801" s="18" t="str">
        <f>_xlfn.IFNA(IF(VLOOKUP($A1801,Spiele!$A$2:$D$16,3,FALSE)=$B1801,(COUNTIFS($L$1:$L1800,"Tor",$B$1:$B1800,$B1801,$A$1:$A1800,$A1801)+COUNTIFS($L$1:$L1800,"ET",$B$1:$B1800,$B1801,$A$1:$A1800,$A1801))-(COUNTIFS($L$1:$L1800,"Tor",$B$1:$B1800,"&lt;&gt;"&amp;$B1801,$A$1:$A1800,$A1801)+COUNTIFS($L$1:$L1800,"ET",$B$1:$B1800,"&lt;&gt;"&amp;$B1801,$A$1:$A1800,$A1801)),(COUNTIFS($L$1:$L1800,"Tor",$B$1:$B1800,$B1801,$A$1:$A1800,$A1801)+COUNTIFS($L$1:$L1800,"ET",$B$1:$B1800,$B1801,$A$1:$A1800,$A1801))-(COUNTIFS($L$1:$L1800,"Tor",$B$1:$B1800,"&lt;&gt;"&amp;$B1801,$A$1:$A1800,$A1801)+COUNTIFS($L$1:$L1800,"ET",$B$1:$B1800,"&lt;&gt;"&amp;$B1801,$A$1:$A1800,$A1801))),"")</f>
        <v/>
      </c>
      <c r="O1801" s="17"/>
      <c r="AC1801" s="14"/>
      <c r="AD1801" s="14"/>
      <c r="AE1801" s="18"/>
      <c r="AH1801" s="19">
        <f t="shared" si="114"/>
        <v>0</v>
      </c>
      <c r="AI1801" s="19">
        <f t="shared" si="115"/>
        <v>180</v>
      </c>
      <c r="AM1801" s="19">
        <f>IF(Abschlüsse[[#This Row],[Ergeb]]="ET","",SQRT(($AF1801-$AK1801)^2+($AG1801-$AL1801)^2))</f>
        <v>0</v>
      </c>
      <c r="AO1801" s="13"/>
      <c r="AP1801" s="13"/>
      <c r="AQ1801" s="19" t="str">
        <f t="shared" si="112"/>
        <v/>
      </c>
      <c r="AU1801" s="19" t="str">
        <f t="shared" si="113"/>
        <v/>
      </c>
    </row>
    <row r="1802" spans="3:47" ht="25.05" customHeight="1">
      <c r="C1802" s="17" t="str">
        <f>IF($A1802="","",IF(VLOOKUP($A1802,Spiele!$A$2:$D$16,3,FALSE)=$B1802,"H","G"))</f>
        <v/>
      </c>
      <c r="D1802" s="17" t="str">
        <f>IF($B1802="","",IF(VLOOKUP($A1802,Spiele!$A$2:$F$16,3,FALSE)=$B1802,VLOOKUP($A1802,Spiele!$A$2:$F$16,4,FALSE),VLOOKUP($A1802,Spiele!$A$2:$F$16,3,FALSE)))</f>
        <v/>
      </c>
      <c r="E1802" s="18">
        <f>IF(Abschlüsse[[#This Row],[Ergeb]]="ET",0,COUNTIFS($A$2:$A1802,$A1802,$B$2:$B1802,$B1802,$L$2:$L1802,"&lt;&gt;ET"))</f>
        <v>0</v>
      </c>
      <c r="F1802" s="11"/>
      <c r="G1802" s="12"/>
      <c r="H1802" s="18">
        <f>COUNTIFS('Rote Karten'!$A$2:$A$4,$A1802,'Rote Karten'!$D$2:$D$4,"&lt;&gt;"&amp;$B1802,'Rote Karten'!$B$2:$B$4,"&lt;"&amp;$F1802,'Rote Karten'!$C$2:$C$4,"&lt;="&amp;$G1802)-COUNTIFS('Rote Karten'!$A$2:$A$4,$A1802,'Rote Karten'!$D$2:$D$4,$B1802,'Rote Karten'!$B$2:$B$4,"&lt;"&amp;$F1802,'Rote Karten'!$C$2:$C$4,"&lt;="&amp;$G1802)</f>
        <v>0</v>
      </c>
      <c r="I1802" s="17" t="str">
        <f>IF(OR($L1802="Tor",$L1802="ET"),_xlfn.IFNA(IF(VLOOKUP($A1802,Spiele!$A$2:$C$16,3,FALSE)=$B1802,COUNTIFS($L$2:$L1802,"Tor",$B$2:$B1802,$B1802,$A$2:$A1802,$A1802)+COUNTIFS($L$2:$L1802,"ET",$B$2:$B1802,$B1802,$A$2:$A1802,$A1802)&amp;":"&amp;COUNTIFS($L$2:$L1802,"Tor",$B$2:$B1802,"&lt;&gt;"&amp;$B1802,$A$2:$A1802,$A1802)+COUNTIFS($L$2:$L1802,"ET",$B$2:$B1802,"&lt;&gt;"&amp;$B1802,$A$2:$A1802,$A1802),COUNTIFS($L$2:$L1802,"Tor",$B$2:$B1802,"&lt;&gt;"&amp;$B1802,$A$2:$A1802,$A1802)+COUNTIFS($L$2:$L1802,"ET",$B$2:$B1802,"&lt;&gt;"&amp;$B1802,$A$2:$A1802,$A1802)&amp;":"&amp;COUNTIFS($L$2:$L1802,"Tor",$B$2:$B1802,$B1802,$A$2:$A1802,$A1802)+COUNTIFS($L$2:$L1802,"ET",$B$2:$B1802,$B1802,$A$2:$A1802,$A1802)),""),"")</f>
        <v/>
      </c>
      <c r="J1802" s="18" t="str">
        <f>_xlfn.IFNA(IF(VLOOKUP($A1802,Spiele!$A$2:$D$16,3,FALSE)=$B1802,(COUNTIFS($L$1:$L1801,"Tor",$B$1:$B1801,$B1802,$A$1:$A1801,$A1802)+COUNTIFS($L$1:$L1801,"ET",$B$1:$B1801,$B1802,$A$1:$A1801,$A1802))-(COUNTIFS($L$1:$L1801,"Tor",$B$1:$B1801,"&lt;&gt;"&amp;$B1802,$A$1:$A1801,$A1802)+COUNTIFS($L$1:$L1801,"ET",$B$1:$B1801,"&lt;&gt;"&amp;$B1802,$A$1:$A1801,$A1802)),(COUNTIFS($L$1:$L1801,"Tor",$B$1:$B1801,$B1802,$A$1:$A1801,$A1802)+COUNTIFS($L$1:$L1801,"ET",$B$1:$B1801,$B1802,$A$1:$A1801,$A1802))-(COUNTIFS($L$1:$L1801,"Tor",$B$1:$B1801,"&lt;&gt;"&amp;$B1802,$A$1:$A1801,$A1802)+COUNTIFS($L$1:$L1801,"ET",$B$1:$B1801,"&lt;&gt;"&amp;$B1802,$A$1:$A1801,$A1802))),"")</f>
        <v/>
      </c>
      <c r="O1802" s="17"/>
      <c r="AC1802" s="14"/>
      <c r="AD1802" s="14"/>
      <c r="AE1802" s="18"/>
      <c r="AH1802" s="19">
        <f t="shared" si="114"/>
        <v>0</v>
      </c>
      <c r="AI1802" s="19">
        <f t="shared" si="115"/>
        <v>180</v>
      </c>
      <c r="AM1802" s="19">
        <f>IF(Abschlüsse[[#This Row],[Ergeb]]="ET","",SQRT(($AF1802-$AK1802)^2+($AG1802-$AL1802)^2))</f>
        <v>0</v>
      </c>
      <c r="AO1802" s="13"/>
      <c r="AP1802" s="13"/>
      <c r="AQ1802" s="19" t="str">
        <f t="shared" si="112"/>
        <v/>
      </c>
      <c r="AU1802" s="19" t="str">
        <f t="shared" si="113"/>
        <v/>
      </c>
    </row>
    <row r="1803" spans="3:47" ht="25.05" customHeight="1">
      <c r="C1803" s="17" t="str">
        <f>IF($A1803="","",IF(VLOOKUP($A1803,Spiele!$A$2:$D$16,3,FALSE)=$B1803,"H","G"))</f>
        <v/>
      </c>
      <c r="D1803" s="17" t="str">
        <f>IF($B1803="","",IF(VLOOKUP($A1803,Spiele!$A$2:$F$16,3,FALSE)=$B1803,VLOOKUP($A1803,Spiele!$A$2:$F$16,4,FALSE),VLOOKUP($A1803,Spiele!$A$2:$F$16,3,FALSE)))</f>
        <v/>
      </c>
      <c r="E1803" s="18">
        <f>IF(Abschlüsse[[#This Row],[Ergeb]]="ET",0,COUNTIFS($A$2:$A1803,$A1803,$B$2:$B1803,$B1803,$L$2:$L1803,"&lt;&gt;ET"))</f>
        <v>0</v>
      </c>
      <c r="F1803" s="11"/>
      <c r="G1803" s="12"/>
      <c r="H1803" s="18">
        <f>COUNTIFS('Rote Karten'!$A$2:$A$4,$A1803,'Rote Karten'!$D$2:$D$4,"&lt;&gt;"&amp;$B1803,'Rote Karten'!$B$2:$B$4,"&lt;"&amp;$F1803,'Rote Karten'!$C$2:$C$4,"&lt;="&amp;$G1803)-COUNTIFS('Rote Karten'!$A$2:$A$4,$A1803,'Rote Karten'!$D$2:$D$4,$B1803,'Rote Karten'!$B$2:$B$4,"&lt;"&amp;$F1803,'Rote Karten'!$C$2:$C$4,"&lt;="&amp;$G1803)</f>
        <v>0</v>
      </c>
      <c r="I1803" s="17" t="str">
        <f>IF(OR($L1803="Tor",$L1803="ET"),_xlfn.IFNA(IF(VLOOKUP($A1803,Spiele!$A$2:$C$16,3,FALSE)=$B1803,COUNTIFS($L$2:$L1803,"Tor",$B$2:$B1803,$B1803,$A$2:$A1803,$A1803)+COUNTIFS($L$2:$L1803,"ET",$B$2:$B1803,$B1803,$A$2:$A1803,$A1803)&amp;":"&amp;COUNTIFS($L$2:$L1803,"Tor",$B$2:$B1803,"&lt;&gt;"&amp;$B1803,$A$2:$A1803,$A1803)+COUNTIFS($L$2:$L1803,"ET",$B$2:$B1803,"&lt;&gt;"&amp;$B1803,$A$2:$A1803,$A1803),COUNTIFS($L$2:$L1803,"Tor",$B$2:$B1803,"&lt;&gt;"&amp;$B1803,$A$2:$A1803,$A1803)+COUNTIFS($L$2:$L1803,"ET",$B$2:$B1803,"&lt;&gt;"&amp;$B1803,$A$2:$A1803,$A1803)&amp;":"&amp;COUNTIFS($L$2:$L1803,"Tor",$B$2:$B1803,$B1803,$A$2:$A1803,$A1803)+COUNTIFS($L$2:$L1803,"ET",$B$2:$B1803,$B1803,$A$2:$A1803,$A1803)),""),"")</f>
        <v/>
      </c>
      <c r="J1803" s="18" t="str">
        <f>_xlfn.IFNA(IF(VLOOKUP($A1803,Spiele!$A$2:$D$16,3,FALSE)=$B1803,(COUNTIFS($L$1:$L1802,"Tor",$B$1:$B1802,$B1803,$A$1:$A1802,$A1803)+COUNTIFS($L$1:$L1802,"ET",$B$1:$B1802,$B1803,$A$1:$A1802,$A1803))-(COUNTIFS($L$1:$L1802,"Tor",$B$1:$B1802,"&lt;&gt;"&amp;$B1803,$A$1:$A1802,$A1803)+COUNTIFS($L$1:$L1802,"ET",$B$1:$B1802,"&lt;&gt;"&amp;$B1803,$A$1:$A1802,$A1803)),(COUNTIFS($L$1:$L1802,"Tor",$B$1:$B1802,$B1803,$A$1:$A1802,$A1803)+COUNTIFS($L$1:$L1802,"ET",$B$1:$B1802,$B1803,$A$1:$A1802,$A1803))-(COUNTIFS($L$1:$L1802,"Tor",$B$1:$B1802,"&lt;&gt;"&amp;$B1803,$A$1:$A1802,$A1803)+COUNTIFS($L$1:$L1802,"ET",$B$1:$B1802,"&lt;&gt;"&amp;$B1803,$A$1:$A1802,$A1803))),"")</f>
        <v/>
      </c>
      <c r="O1803" s="17"/>
      <c r="AC1803" s="14"/>
      <c r="AD1803" s="14"/>
      <c r="AE1803" s="18"/>
      <c r="AH1803" s="19">
        <f t="shared" si="114"/>
        <v>0</v>
      </c>
      <c r="AI1803" s="19">
        <f t="shared" si="115"/>
        <v>180</v>
      </c>
      <c r="AM1803" s="19">
        <f>IF(Abschlüsse[[#This Row],[Ergeb]]="ET","",SQRT(($AF1803-$AK1803)^2+($AG1803-$AL1803)^2))</f>
        <v>0</v>
      </c>
      <c r="AO1803" s="13"/>
      <c r="AP1803" s="13"/>
      <c r="AQ1803" s="19" t="str">
        <f t="shared" si="112"/>
        <v/>
      </c>
      <c r="AU1803" s="19" t="str">
        <f t="shared" si="113"/>
        <v/>
      </c>
    </row>
    <row r="1804" spans="3:47" ht="25.05" customHeight="1">
      <c r="C1804" s="17" t="str">
        <f>IF($A1804="","",IF(VLOOKUP($A1804,Spiele!$A$2:$D$16,3,FALSE)=$B1804,"H","G"))</f>
        <v/>
      </c>
      <c r="D1804" s="17" t="str">
        <f>IF($B1804="","",IF(VLOOKUP($A1804,Spiele!$A$2:$F$16,3,FALSE)=$B1804,VLOOKUP($A1804,Spiele!$A$2:$F$16,4,FALSE),VLOOKUP($A1804,Spiele!$A$2:$F$16,3,FALSE)))</f>
        <v/>
      </c>
      <c r="E1804" s="18">
        <f>IF(Abschlüsse[[#This Row],[Ergeb]]="ET",0,COUNTIFS($A$2:$A1804,$A1804,$B$2:$B1804,$B1804,$L$2:$L1804,"&lt;&gt;ET"))</f>
        <v>0</v>
      </c>
      <c r="F1804" s="11"/>
      <c r="G1804" s="12"/>
      <c r="H1804" s="18">
        <f>COUNTIFS('Rote Karten'!$A$2:$A$4,$A1804,'Rote Karten'!$D$2:$D$4,"&lt;&gt;"&amp;$B1804,'Rote Karten'!$B$2:$B$4,"&lt;"&amp;$F1804,'Rote Karten'!$C$2:$C$4,"&lt;="&amp;$G1804)-COUNTIFS('Rote Karten'!$A$2:$A$4,$A1804,'Rote Karten'!$D$2:$D$4,$B1804,'Rote Karten'!$B$2:$B$4,"&lt;"&amp;$F1804,'Rote Karten'!$C$2:$C$4,"&lt;="&amp;$G1804)</f>
        <v>0</v>
      </c>
      <c r="I1804" s="17" t="str">
        <f>IF(OR($L1804="Tor",$L1804="ET"),_xlfn.IFNA(IF(VLOOKUP($A1804,Spiele!$A$2:$C$16,3,FALSE)=$B1804,COUNTIFS($L$2:$L1804,"Tor",$B$2:$B1804,$B1804,$A$2:$A1804,$A1804)+COUNTIFS($L$2:$L1804,"ET",$B$2:$B1804,$B1804,$A$2:$A1804,$A1804)&amp;":"&amp;COUNTIFS($L$2:$L1804,"Tor",$B$2:$B1804,"&lt;&gt;"&amp;$B1804,$A$2:$A1804,$A1804)+COUNTIFS($L$2:$L1804,"ET",$B$2:$B1804,"&lt;&gt;"&amp;$B1804,$A$2:$A1804,$A1804),COUNTIFS($L$2:$L1804,"Tor",$B$2:$B1804,"&lt;&gt;"&amp;$B1804,$A$2:$A1804,$A1804)+COUNTIFS($L$2:$L1804,"ET",$B$2:$B1804,"&lt;&gt;"&amp;$B1804,$A$2:$A1804,$A1804)&amp;":"&amp;COUNTIFS($L$2:$L1804,"Tor",$B$2:$B1804,$B1804,$A$2:$A1804,$A1804)+COUNTIFS($L$2:$L1804,"ET",$B$2:$B1804,$B1804,$A$2:$A1804,$A1804)),""),"")</f>
        <v/>
      </c>
      <c r="J1804" s="18" t="str">
        <f>_xlfn.IFNA(IF(VLOOKUP($A1804,Spiele!$A$2:$D$16,3,FALSE)=$B1804,(COUNTIFS($L$1:$L1803,"Tor",$B$1:$B1803,$B1804,$A$1:$A1803,$A1804)+COUNTIFS($L$1:$L1803,"ET",$B$1:$B1803,$B1804,$A$1:$A1803,$A1804))-(COUNTIFS($L$1:$L1803,"Tor",$B$1:$B1803,"&lt;&gt;"&amp;$B1804,$A$1:$A1803,$A1804)+COUNTIFS($L$1:$L1803,"ET",$B$1:$B1803,"&lt;&gt;"&amp;$B1804,$A$1:$A1803,$A1804)),(COUNTIFS($L$1:$L1803,"Tor",$B$1:$B1803,$B1804,$A$1:$A1803,$A1804)+COUNTIFS($L$1:$L1803,"ET",$B$1:$B1803,$B1804,$A$1:$A1803,$A1804))-(COUNTIFS($L$1:$L1803,"Tor",$B$1:$B1803,"&lt;&gt;"&amp;$B1804,$A$1:$A1803,$A1804)+COUNTIFS($L$1:$L1803,"ET",$B$1:$B1803,"&lt;&gt;"&amp;$B1804,$A$1:$A1803,$A1804))),"")</f>
        <v/>
      </c>
      <c r="O1804" s="17"/>
      <c r="AC1804" s="14"/>
      <c r="AD1804" s="14"/>
      <c r="AE1804" s="18"/>
      <c r="AH1804" s="19">
        <f t="shared" si="114"/>
        <v>0</v>
      </c>
      <c r="AI1804" s="19">
        <f t="shared" si="115"/>
        <v>180</v>
      </c>
      <c r="AM1804" s="19">
        <f>IF(Abschlüsse[[#This Row],[Ergeb]]="ET","",SQRT(($AF1804-$AK1804)^2+($AG1804-$AL1804)^2))</f>
        <v>0</v>
      </c>
      <c r="AO1804" s="13"/>
      <c r="AP1804" s="13"/>
      <c r="AQ1804" s="19" t="str">
        <f t="shared" si="112"/>
        <v/>
      </c>
      <c r="AU1804" s="19" t="str">
        <f t="shared" si="113"/>
        <v/>
      </c>
    </row>
    <row r="1805" spans="3:47" ht="25.05" customHeight="1">
      <c r="C1805" s="17" t="str">
        <f>IF($A1805="","",IF(VLOOKUP($A1805,Spiele!$A$2:$D$16,3,FALSE)=$B1805,"H","G"))</f>
        <v/>
      </c>
      <c r="D1805" s="17" t="str">
        <f>IF($B1805="","",IF(VLOOKUP($A1805,Spiele!$A$2:$F$16,3,FALSE)=$B1805,VLOOKUP($A1805,Spiele!$A$2:$F$16,4,FALSE),VLOOKUP($A1805,Spiele!$A$2:$F$16,3,FALSE)))</f>
        <v/>
      </c>
      <c r="E1805" s="18">
        <f>IF(Abschlüsse[[#This Row],[Ergeb]]="ET",0,COUNTIFS($A$2:$A1805,$A1805,$B$2:$B1805,$B1805,$L$2:$L1805,"&lt;&gt;ET"))</f>
        <v>0</v>
      </c>
      <c r="F1805" s="11"/>
      <c r="G1805" s="12"/>
      <c r="H1805" s="18">
        <f>COUNTIFS('Rote Karten'!$A$2:$A$4,$A1805,'Rote Karten'!$D$2:$D$4,"&lt;&gt;"&amp;$B1805,'Rote Karten'!$B$2:$B$4,"&lt;"&amp;$F1805,'Rote Karten'!$C$2:$C$4,"&lt;="&amp;$G1805)-COUNTIFS('Rote Karten'!$A$2:$A$4,$A1805,'Rote Karten'!$D$2:$D$4,$B1805,'Rote Karten'!$B$2:$B$4,"&lt;"&amp;$F1805,'Rote Karten'!$C$2:$C$4,"&lt;="&amp;$G1805)</f>
        <v>0</v>
      </c>
      <c r="I1805" s="17" t="str">
        <f>IF(OR($L1805="Tor",$L1805="ET"),_xlfn.IFNA(IF(VLOOKUP($A1805,Spiele!$A$2:$C$16,3,FALSE)=$B1805,COUNTIFS($L$2:$L1805,"Tor",$B$2:$B1805,$B1805,$A$2:$A1805,$A1805)+COUNTIFS($L$2:$L1805,"ET",$B$2:$B1805,$B1805,$A$2:$A1805,$A1805)&amp;":"&amp;COUNTIFS($L$2:$L1805,"Tor",$B$2:$B1805,"&lt;&gt;"&amp;$B1805,$A$2:$A1805,$A1805)+COUNTIFS($L$2:$L1805,"ET",$B$2:$B1805,"&lt;&gt;"&amp;$B1805,$A$2:$A1805,$A1805),COUNTIFS($L$2:$L1805,"Tor",$B$2:$B1805,"&lt;&gt;"&amp;$B1805,$A$2:$A1805,$A1805)+COUNTIFS($L$2:$L1805,"ET",$B$2:$B1805,"&lt;&gt;"&amp;$B1805,$A$2:$A1805,$A1805)&amp;":"&amp;COUNTIFS($L$2:$L1805,"Tor",$B$2:$B1805,$B1805,$A$2:$A1805,$A1805)+COUNTIFS($L$2:$L1805,"ET",$B$2:$B1805,$B1805,$A$2:$A1805,$A1805)),""),"")</f>
        <v/>
      </c>
      <c r="J1805" s="18" t="str">
        <f>_xlfn.IFNA(IF(VLOOKUP($A1805,Spiele!$A$2:$D$16,3,FALSE)=$B1805,(COUNTIFS($L$1:$L1804,"Tor",$B$1:$B1804,$B1805,$A$1:$A1804,$A1805)+COUNTIFS($L$1:$L1804,"ET",$B$1:$B1804,$B1805,$A$1:$A1804,$A1805))-(COUNTIFS($L$1:$L1804,"Tor",$B$1:$B1804,"&lt;&gt;"&amp;$B1805,$A$1:$A1804,$A1805)+COUNTIFS($L$1:$L1804,"ET",$B$1:$B1804,"&lt;&gt;"&amp;$B1805,$A$1:$A1804,$A1805)),(COUNTIFS($L$1:$L1804,"Tor",$B$1:$B1804,$B1805,$A$1:$A1804,$A1805)+COUNTIFS($L$1:$L1804,"ET",$B$1:$B1804,$B1805,$A$1:$A1804,$A1805))-(COUNTIFS($L$1:$L1804,"Tor",$B$1:$B1804,"&lt;&gt;"&amp;$B1805,$A$1:$A1804,$A1805)+COUNTIFS($L$1:$L1804,"ET",$B$1:$B1804,"&lt;&gt;"&amp;$B1805,$A$1:$A1804,$A1805))),"")</f>
        <v/>
      </c>
      <c r="O1805" s="17"/>
      <c r="AC1805" s="14"/>
      <c r="AD1805" s="14"/>
      <c r="AE1805" s="18"/>
      <c r="AH1805" s="19">
        <f t="shared" si="114"/>
        <v>0</v>
      </c>
      <c r="AI1805" s="19">
        <f t="shared" si="115"/>
        <v>180</v>
      </c>
      <c r="AM1805" s="19">
        <f>IF(Abschlüsse[[#This Row],[Ergeb]]="ET","",SQRT(($AF1805-$AK1805)^2+($AG1805-$AL1805)^2))</f>
        <v>0</v>
      </c>
      <c r="AO1805" s="13"/>
      <c r="AP1805" s="13"/>
      <c r="AQ1805" s="19" t="str">
        <f t="shared" si="112"/>
        <v/>
      </c>
      <c r="AU1805" s="19" t="str">
        <f t="shared" si="113"/>
        <v/>
      </c>
    </row>
    <row r="1806" spans="3:47" ht="25.05" customHeight="1">
      <c r="C1806" s="17" t="str">
        <f>IF($A1806="","",IF(VLOOKUP($A1806,Spiele!$A$2:$D$16,3,FALSE)=$B1806,"H","G"))</f>
        <v/>
      </c>
      <c r="D1806" s="17" t="str">
        <f>IF($B1806="","",IF(VLOOKUP($A1806,Spiele!$A$2:$F$16,3,FALSE)=$B1806,VLOOKUP($A1806,Spiele!$A$2:$F$16,4,FALSE),VLOOKUP($A1806,Spiele!$A$2:$F$16,3,FALSE)))</f>
        <v/>
      </c>
      <c r="E1806" s="18">
        <f>IF(Abschlüsse[[#This Row],[Ergeb]]="ET",0,COUNTIFS($A$2:$A1806,$A1806,$B$2:$B1806,$B1806,$L$2:$L1806,"&lt;&gt;ET"))</f>
        <v>0</v>
      </c>
      <c r="F1806" s="11"/>
      <c r="G1806" s="12"/>
      <c r="H1806" s="18">
        <f>COUNTIFS('Rote Karten'!$A$2:$A$4,$A1806,'Rote Karten'!$D$2:$D$4,"&lt;&gt;"&amp;$B1806,'Rote Karten'!$B$2:$B$4,"&lt;"&amp;$F1806,'Rote Karten'!$C$2:$C$4,"&lt;="&amp;$G1806)-COUNTIFS('Rote Karten'!$A$2:$A$4,$A1806,'Rote Karten'!$D$2:$D$4,$B1806,'Rote Karten'!$B$2:$B$4,"&lt;"&amp;$F1806,'Rote Karten'!$C$2:$C$4,"&lt;="&amp;$G1806)</f>
        <v>0</v>
      </c>
      <c r="I1806" s="17" t="str">
        <f>IF(OR($L1806="Tor",$L1806="ET"),_xlfn.IFNA(IF(VLOOKUP($A1806,Spiele!$A$2:$C$16,3,FALSE)=$B1806,COUNTIFS($L$2:$L1806,"Tor",$B$2:$B1806,$B1806,$A$2:$A1806,$A1806)+COUNTIFS($L$2:$L1806,"ET",$B$2:$B1806,$B1806,$A$2:$A1806,$A1806)&amp;":"&amp;COUNTIFS($L$2:$L1806,"Tor",$B$2:$B1806,"&lt;&gt;"&amp;$B1806,$A$2:$A1806,$A1806)+COUNTIFS($L$2:$L1806,"ET",$B$2:$B1806,"&lt;&gt;"&amp;$B1806,$A$2:$A1806,$A1806),COUNTIFS($L$2:$L1806,"Tor",$B$2:$B1806,"&lt;&gt;"&amp;$B1806,$A$2:$A1806,$A1806)+COUNTIFS($L$2:$L1806,"ET",$B$2:$B1806,"&lt;&gt;"&amp;$B1806,$A$2:$A1806,$A1806)&amp;":"&amp;COUNTIFS($L$2:$L1806,"Tor",$B$2:$B1806,$B1806,$A$2:$A1806,$A1806)+COUNTIFS($L$2:$L1806,"ET",$B$2:$B1806,$B1806,$A$2:$A1806,$A1806)),""),"")</f>
        <v/>
      </c>
      <c r="J1806" s="18" t="str">
        <f>_xlfn.IFNA(IF(VLOOKUP($A1806,Spiele!$A$2:$D$16,3,FALSE)=$B1806,(COUNTIFS($L$1:$L1805,"Tor",$B$1:$B1805,$B1806,$A$1:$A1805,$A1806)+COUNTIFS($L$1:$L1805,"ET",$B$1:$B1805,$B1806,$A$1:$A1805,$A1806))-(COUNTIFS($L$1:$L1805,"Tor",$B$1:$B1805,"&lt;&gt;"&amp;$B1806,$A$1:$A1805,$A1806)+COUNTIFS($L$1:$L1805,"ET",$B$1:$B1805,"&lt;&gt;"&amp;$B1806,$A$1:$A1805,$A1806)),(COUNTIFS($L$1:$L1805,"Tor",$B$1:$B1805,$B1806,$A$1:$A1805,$A1806)+COUNTIFS($L$1:$L1805,"ET",$B$1:$B1805,$B1806,$A$1:$A1805,$A1806))-(COUNTIFS($L$1:$L1805,"Tor",$B$1:$B1805,"&lt;&gt;"&amp;$B1806,$A$1:$A1805,$A1806)+COUNTIFS($L$1:$L1805,"ET",$B$1:$B1805,"&lt;&gt;"&amp;$B1806,$A$1:$A1805,$A1806))),"")</f>
        <v/>
      </c>
      <c r="O1806" s="17"/>
      <c r="AC1806" s="14"/>
      <c r="AD1806" s="14"/>
      <c r="AE1806" s="18"/>
      <c r="AH1806" s="19">
        <f t="shared" si="114"/>
        <v>0</v>
      </c>
      <c r="AI1806" s="19">
        <f t="shared" si="115"/>
        <v>180</v>
      </c>
      <c r="AM1806" s="19">
        <f>IF(Abschlüsse[[#This Row],[Ergeb]]="ET","",SQRT(($AF1806-$AK1806)^2+($AG1806-$AL1806)^2))</f>
        <v>0</v>
      </c>
      <c r="AO1806" s="13"/>
      <c r="AP1806" s="13"/>
      <c r="AQ1806" s="19" t="str">
        <f t="shared" si="112"/>
        <v/>
      </c>
      <c r="AU1806" s="19" t="str">
        <f t="shared" si="113"/>
        <v/>
      </c>
    </row>
    <row r="1807" spans="3:47" ht="25.05" customHeight="1">
      <c r="C1807" s="17" t="str">
        <f>IF($A1807="","",IF(VLOOKUP($A1807,Spiele!$A$2:$D$16,3,FALSE)=$B1807,"H","G"))</f>
        <v/>
      </c>
      <c r="D1807" s="17" t="str">
        <f>IF($B1807="","",IF(VLOOKUP($A1807,Spiele!$A$2:$F$16,3,FALSE)=$B1807,VLOOKUP($A1807,Spiele!$A$2:$F$16,4,FALSE),VLOOKUP($A1807,Spiele!$A$2:$F$16,3,FALSE)))</f>
        <v/>
      </c>
      <c r="E1807" s="18">
        <f>IF(Abschlüsse[[#This Row],[Ergeb]]="ET",0,COUNTIFS($A$2:$A1807,$A1807,$B$2:$B1807,$B1807,$L$2:$L1807,"&lt;&gt;ET"))</f>
        <v>0</v>
      </c>
      <c r="F1807" s="11"/>
      <c r="G1807" s="12"/>
      <c r="H1807" s="18">
        <f>COUNTIFS('Rote Karten'!$A$2:$A$4,$A1807,'Rote Karten'!$D$2:$D$4,"&lt;&gt;"&amp;$B1807,'Rote Karten'!$B$2:$B$4,"&lt;"&amp;$F1807,'Rote Karten'!$C$2:$C$4,"&lt;="&amp;$G1807)-COUNTIFS('Rote Karten'!$A$2:$A$4,$A1807,'Rote Karten'!$D$2:$D$4,$B1807,'Rote Karten'!$B$2:$B$4,"&lt;"&amp;$F1807,'Rote Karten'!$C$2:$C$4,"&lt;="&amp;$G1807)</f>
        <v>0</v>
      </c>
      <c r="I1807" s="17" t="str">
        <f>IF(OR($L1807="Tor",$L1807="ET"),_xlfn.IFNA(IF(VLOOKUP($A1807,Spiele!$A$2:$C$16,3,FALSE)=$B1807,COUNTIFS($L$2:$L1807,"Tor",$B$2:$B1807,$B1807,$A$2:$A1807,$A1807)+COUNTIFS($L$2:$L1807,"ET",$B$2:$B1807,$B1807,$A$2:$A1807,$A1807)&amp;":"&amp;COUNTIFS($L$2:$L1807,"Tor",$B$2:$B1807,"&lt;&gt;"&amp;$B1807,$A$2:$A1807,$A1807)+COUNTIFS($L$2:$L1807,"ET",$B$2:$B1807,"&lt;&gt;"&amp;$B1807,$A$2:$A1807,$A1807),COUNTIFS($L$2:$L1807,"Tor",$B$2:$B1807,"&lt;&gt;"&amp;$B1807,$A$2:$A1807,$A1807)+COUNTIFS($L$2:$L1807,"ET",$B$2:$B1807,"&lt;&gt;"&amp;$B1807,$A$2:$A1807,$A1807)&amp;":"&amp;COUNTIFS($L$2:$L1807,"Tor",$B$2:$B1807,$B1807,$A$2:$A1807,$A1807)+COUNTIFS($L$2:$L1807,"ET",$B$2:$B1807,$B1807,$A$2:$A1807,$A1807)),""),"")</f>
        <v/>
      </c>
      <c r="J1807" s="18" t="str">
        <f>_xlfn.IFNA(IF(VLOOKUP($A1807,Spiele!$A$2:$D$16,3,FALSE)=$B1807,(COUNTIFS($L$1:$L1806,"Tor",$B$1:$B1806,$B1807,$A$1:$A1806,$A1807)+COUNTIFS($L$1:$L1806,"ET",$B$1:$B1806,$B1807,$A$1:$A1806,$A1807))-(COUNTIFS($L$1:$L1806,"Tor",$B$1:$B1806,"&lt;&gt;"&amp;$B1807,$A$1:$A1806,$A1807)+COUNTIFS($L$1:$L1806,"ET",$B$1:$B1806,"&lt;&gt;"&amp;$B1807,$A$1:$A1806,$A1807)),(COUNTIFS($L$1:$L1806,"Tor",$B$1:$B1806,$B1807,$A$1:$A1806,$A1807)+COUNTIFS($L$1:$L1806,"ET",$B$1:$B1806,$B1807,$A$1:$A1806,$A1807))-(COUNTIFS($L$1:$L1806,"Tor",$B$1:$B1806,"&lt;&gt;"&amp;$B1807,$A$1:$A1806,$A1807)+COUNTIFS($L$1:$L1806,"ET",$B$1:$B1806,"&lt;&gt;"&amp;$B1807,$A$1:$A1806,$A1807))),"")</f>
        <v/>
      </c>
      <c r="O1807" s="17"/>
      <c r="AC1807" s="14"/>
      <c r="AD1807" s="14"/>
      <c r="AE1807" s="18"/>
      <c r="AH1807" s="19">
        <f t="shared" si="114"/>
        <v>0</v>
      </c>
      <c r="AI1807" s="19">
        <f t="shared" si="115"/>
        <v>180</v>
      </c>
      <c r="AM1807" s="19">
        <f>IF(Abschlüsse[[#This Row],[Ergeb]]="ET","",SQRT(($AF1807-$AK1807)^2+($AG1807-$AL1807)^2))</f>
        <v>0</v>
      </c>
      <c r="AO1807" s="13"/>
      <c r="AP1807" s="13"/>
      <c r="AQ1807" s="19" t="str">
        <f t="shared" si="112"/>
        <v/>
      </c>
      <c r="AU1807" s="19" t="str">
        <f t="shared" si="113"/>
        <v/>
      </c>
    </row>
    <row r="1808" spans="3:47" ht="25.05" customHeight="1">
      <c r="C1808" s="17" t="str">
        <f>IF($A1808="","",IF(VLOOKUP($A1808,Spiele!$A$2:$D$16,3,FALSE)=$B1808,"H","G"))</f>
        <v/>
      </c>
      <c r="D1808" s="17" t="str">
        <f>IF($B1808="","",IF(VLOOKUP($A1808,Spiele!$A$2:$F$16,3,FALSE)=$B1808,VLOOKUP($A1808,Spiele!$A$2:$F$16,4,FALSE),VLOOKUP($A1808,Spiele!$A$2:$F$16,3,FALSE)))</f>
        <v/>
      </c>
      <c r="E1808" s="18">
        <f>IF(Abschlüsse[[#This Row],[Ergeb]]="ET",0,COUNTIFS($A$2:$A1808,$A1808,$B$2:$B1808,$B1808,$L$2:$L1808,"&lt;&gt;ET"))</f>
        <v>0</v>
      </c>
      <c r="F1808" s="11"/>
      <c r="G1808" s="12"/>
      <c r="H1808" s="18">
        <f>COUNTIFS('Rote Karten'!$A$2:$A$4,$A1808,'Rote Karten'!$D$2:$D$4,"&lt;&gt;"&amp;$B1808,'Rote Karten'!$B$2:$B$4,"&lt;"&amp;$F1808,'Rote Karten'!$C$2:$C$4,"&lt;="&amp;$G1808)-COUNTIFS('Rote Karten'!$A$2:$A$4,$A1808,'Rote Karten'!$D$2:$D$4,$B1808,'Rote Karten'!$B$2:$B$4,"&lt;"&amp;$F1808,'Rote Karten'!$C$2:$C$4,"&lt;="&amp;$G1808)</f>
        <v>0</v>
      </c>
      <c r="I1808" s="17" t="str">
        <f>IF(OR($L1808="Tor",$L1808="ET"),_xlfn.IFNA(IF(VLOOKUP($A1808,Spiele!$A$2:$C$16,3,FALSE)=$B1808,COUNTIFS($L$2:$L1808,"Tor",$B$2:$B1808,$B1808,$A$2:$A1808,$A1808)+COUNTIFS($L$2:$L1808,"ET",$B$2:$B1808,$B1808,$A$2:$A1808,$A1808)&amp;":"&amp;COUNTIFS($L$2:$L1808,"Tor",$B$2:$B1808,"&lt;&gt;"&amp;$B1808,$A$2:$A1808,$A1808)+COUNTIFS($L$2:$L1808,"ET",$B$2:$B1808,"&lt;&gt;"&amp;$B1808,$A$2:$A1808,$A1808),COUNTIFS($L$2:$L1808,"Tor",$B$2:$B1808,"&lt;&gt;"&amp;$B1808,$A$2:$A1808,$A1808)+COUNTIFS($L$2:$L1808,"ET",$B$2:$B1808,"&lt;&gt;"&amp;$B1808,$A$2:$A1808,$A1808)&amp;":"&amp;COUNTIFS($L$2:$L1808,"Tor",$B$2:$B1808,$B1808,$A$2:$A1808,$A1808)+COUNTIFS($L$2:$L1808,"ET",$B$2:$B1808,$B1808,$A$2:$A1808,$A1808)),""),"")</f>
        <v/>
      </c>
      <c r="J1808" s="18" t="str">
        <f>_xlfn.IFNA(IF(VLOOKUP($A1808,Spiele!$A$2:$D$16,3,FALSE)=$B1808,(COUNTIFS($L$1:$L1807,"Tor",$B$1:$B1807,$B1808,$A$1:$A1807,$A1808)+COUNTIFS($L$1:$L1807,"ET",$B$1:$B1807,$B1808,$A$1:$A1807,$A1808))-(COUNTIFS($L$1:$L1807,"Tor",$B$1:$B1807,"&lt;&gt;"&amp;$B1808,$A$1:$A1807,$A1808)+COUNTIFS($L$1:$L1807,"ET",$B$1:$B1807,"&lt;&gt;"&amp;$B1808,$A$1:$A1807,$A1808)),(COUNTIFS($L$1:$L1807,"Tor",$B$1:$B1807,$B1808,$A$1:$A1807,$A1808)+COUNTIFS($L$1:$L1807,"ET",$B$1:$B1807,$B1808,$A$1:$A1807,$A1808))-(COUNTIFS($L$1:$L1807,"Tor",$B$1:$B1807,"&lt;&gt;"&amp;$B1808,$A$1:$A1807,$A1808)+COUNTIFS($L$1:$L1807,"ET",$B$1:$B1807,"&lt;&gt;"&amp;$B1808,$A$1:$A1807,$A1808))),"")</f>
        <v/>
      </c>
      <c r="O1808" s="17"/>
      <c r="AC1808" s="14"/>
      <c r="AD1808" s="14"/>
      <c r="AE1808" s="18"/>
      <c r="AH1808" s="19">
        <f t="shared" si="114"/>
        <v>0</v>
      </c>
      <c r="AI1808" s="19">
        <f t="shared" si="115"/>
        <v>180</v>
      </c>
      <c r="AM1808" s="19">
        <f>IF(Abschlüsse[[#This Row],[Ergeb]]="ET","",SQRT(($AF1808-$AK1808)^2+($AG1808-$AL1808)^2))</f>
        <v>0</v>
      </c>
      <c r="AO1808" s="13"/>
      <c r="AP1808" s="13"/>
      <c r="AQ1808" s="19" t="str">
        <f t="shared" si="112"/>
        <v/>
      </c>
      <c r="AU1808" s="19" t="str">
        <f t="shared" si="113"/>
        <v/>
      </c>
    </row>
    <row r="1809" spans="3:47" ht="25.05" customHeight="1">
      <c r="C1809" s="17" t="str">
        <f>IF($A1809="","",IF(VLOOKUP($A1809,Spiele!$A$2:$D$16,3,FALSE)=$B1809,"H","G"))</f>
        <v/>
      </c>
      <c r="D1809" s="17" t="str">
        <f>IF($B1809="","",IF(VLOOKUP($A1809,Spiele!$A$2:$F$16,3,FALSE)=$B1809,VLOOKUP($A1809,Spiele!$A$2:$F$16,4,FALSE),VLOOKUP($A1809,Spiele!$A$2:$F$16,3,FALSE)))</f>
        <v/>
      </c>
      <c r="E1809" s="18">
        <f>IF(Abschlüsse[[#This Row],[Ergeb]]="ET",0,COUNTIFS($A$2:$A1809,$A1809,$B$2:$B1809,$B1809,$L$2:$L1809,"&lt;&gt;ET"))</f>
        <v>0</v>
      </c>
      <c r="F1809" s="11"/>
      <c r="G1809" s="12"/>
      <c r="H1809" s="18">
        <f>COUNTIFS('Rote Karten'!$A$2:$A$4,$A1809,'Rote Karten'!$D$2:$D$4,"&lt;&gt;"&amp;$B1809,'Rote Karten'!$B$2:$B$4,"&lt;"&amp;$F1809,'Rote Karten'!$C$2:$C$4,"&lt;="&amp;$G1809)-COUNTIFS('Rote Karten'!$A$2:$A$4,$A1809,'Rote Karten'!$D$2:$D$4,$B1809,'Rote Karten'!$B$2:$B$4,"&lt;"&amp;$F1809,'Rote Karten'!$C$2:$C$4,"&lt;="&amp;$G1809)</f>
        <v>0</v>
      </c>
      <c r="I1809" s="17" t="str">
        <f>IF(OR($L1809="Tor",$L1809="ET"),_xlfn.IFNA(IF(VLOOKUP($A1809,Spiele!$A$2:$C$16,3,FALSE)=$B1809,COUNTIFS($L$2:$L1809,"Tor",$B$2:$B1809,$B1809,$A$2:$A1809,$A1809)+COUNTIFS($L$2:$L1809,"ET",$B$2:$B1809,$B1809,$A$2:$A1809,$A1809)&amp;":"&amp;COUNTIFS($L$2:$L1809,"Tor",$B$2:$B1809,"&lt;&gt;"&amp;$B1809,$A$2:$A1809,$A1809)+COUNTIFS($L$2:$L1809,"ET",$B$2:$B1809,"&lt;&gt;"&amp;$B1809,$A$2:$A1809,$A1809),COUNTIFS($L$2:$L1809,"Tor",$B$2:$B1809,"&lt;&gt;"&amp;$B1809,$A$2:$A1809,$A1809)+COUNTIFS($L$2:$L1809,"ET",$B$2:$B1809,"&lt;&gt;"&amp;$B1809,$A$2:$A1809,$A1809)&amp;":"&amp;COUNTIFS($L$2:$L1809,"Tor",$B$2:$B1809,$B1809,$A$2:$A1809,$A1809)+COUNTIFS($L$2:$L1809,"ET",$B$2:$B1809,$B1809,$A$2:$A1809,$A1809)),""),"")</f>
        <v/>
      </c>
      <c r="J1809" s="18" t="str">
        <f>_xlfn.IFNA(IF(VLOOKUP($A1809,Spiele!$A$2:$D$16,3,FALSE)=$B1809,(COUNTIFS($L$1:$L1808,"Tor",$B$1:$B1808,$B1809,$A$1:$A1808,$A1809)+COUNTIFS($L$1:$L1808,"ET",$B$1:$B1808,$B1809,$A$1:$A1808,$A1809))-(COUNTIFS($L$1:$L1808,"Tor",$B$1:$B1808,"&lt;&gt;"&amp;$B1809,$A$1:$A1808,$A1809)+COUNTIFS($L$1:$L1808,"ET",$B$1:$B1808,"&lt;&gt;"&amp;$B1809,$A$1:$A1808,$A1809)),(COUNTIFS($L$1:$L1808,"Tor",$B$1:$B1808,$B1809,$A$1:$A1808,$A1809)+COUNTIFS($L$1:$L1808,"ET",$B$1:$B1808,$B1809,$A$1:$A1808,$A1809))-(COUNTIFS($L$1:$L1808,"Tor",$B$1:$B1808,"&lt;&gt;"&amp;$B1809,$A$1:$A1808,$A1809)+COUNTIFS($L$1:$L1808,"ET",$B$1:$B1808,"&lt;&gt;"&amp;$B1809,$A$1:$A1808,$A1809))),"")</f>
        <v/>
      </c>
      <c r="O1809" s="17"/>
      <c r="AC1809" s="14"/>
      <c r="AD1809" s="14"/>
      <c r="AE1809" s="18"/>
      <c r="AH1809" s="19">
        <f t="shared" si="114"/>
        <v>0</v>
      </c>
      <c r="AI1809" s="19">
        <f t="shared" si="115"/>
        <v>180</v>
      </c>
      <c r="AM1809" s="19">
        <f>IF(Abschlüsse[[#This Row],[Ergeb]]="ET","",SQRT(($AF1809-$AK1809)^2+($AG1809-$AL1809)^2))</f>
        <v>0</v>
      </c>
      <c r="AO1809" s="13"/>
      <c r="AP1809" s="13"/>
      <c r="AQ1809" s="19" t="str">
        <f t="shared" si="112"/>
        <v/>
      </c>
      <c r="AU1809" s="19" t="str">
        <f t="shared" si="113"/>
        <v/>
      </c>
    </row>
    <row r="1810" spans="3:47" ht="25.05" customHeight="1">
      <c r="C1810" s="17" t="str">
        <f>IF($A1810="","",IF(VLOOKUP($A1810,Spiele!$A$2:$D$16,3,FALSE)=$B1810,"H","G"))</f>
        <v/>
      </c>
      <c r="D1810" s="17" t="str">
        <f>IF($B1810="","",IF(VLOOKUP($A1810,Spiele!$A$2:$F$16,3,FALSE)=$B1810,VLOOKUP($A1810,Spiele!$A$2:$F$16,4,FALSE),VLOOKUP($A1810,Spiele!$A$2:$F$16,3,FALSE)))</f>
        <v/>
      </c>
      <c r="E1810" s="18">
        <f>IF(Abschlüsse[[#This Row],[Ergeb]]="ET",0,COUNTIFS($A$2:$A1810,$A1810,$B$2:$B1810,$B1810,$L$2:$L1810,"&lt;&gt;ET"))</f>
        <v>0</v>
      </c>
      <c r="F1810" s="11"/>
      <c r="G1810" s="12"/>
      <c r="H1810" s="18">
        <f>COUNTIFS('Rote Karten'!$A$2:$A$4,$A1810,'Rote Karten'!$D$2:$D$4,"&lt;&gt;"&amp;$B1810,'Rote Karten'!$B$2:$B$4,"&lt;"&amp;$F1810,'Rote Karten'!$C$2:$C$4,"&lt;="&amp;$G1810)-COUNTIFS('Rote Karten'!$A$2:$A$4,$A1810,'Rote Karten'!$D$2:$D$4,$B1810,'Rote Karten'!$B$2:$B$4,"&lt;"&amp;$F1810,'Rote Karten'!$C$2:$C$4,"&lt;="&amp;$G1810)</f>
        <v>0</v>
      </c>
      <c r="I1810" s="17" t="str">
        <f>IF(OR($L1810="Tor",$L1810="ET"),_xlfn.IFNA(IF(VLOOKUP($A1810,Spiele!$A$2:$C$16,3,FALSE)=$B1810,COUNTIFS($L$2:$L1810,"Tor",$B$2:$B1810,$B1810,$A$2:$A1810,$A1810)+COUNTIFS($L$2:$L1810,"ET",$B$2:$B1810,$B1810,$A$2:$A1810,$A1810)&amp;":"&amp;COUNTIFS($L$2:$L1810,"Tor",$B$2:$B1810,"&lt;&gt;"&amp;$B1810,$A$2:$A1810,$A1810)+COUNTIFS($L$2:$L1810,"ET",$B$2:$B1810,"&lt;&gt;"&amp;$B1810,$A$2:$A1810,$A1810),COUNTIFS($L$2:$L1810,"Tor",$B$2:$B1810,"&lt;&gt;"&amp;$B1810,$A$2:$A1810,$A1810)+COUNTIFS($L$2:$L1810,"ET",$B$2:$B1810,"&lt;&gt;"&amp;$B1810,$A$2:$A1810,$A1810)&amp;":"&amp;COUNTIFS($L$2:$L1810,"Tor",$B$2:$B1810,$B1810,$A$2:$A1810,$A1810)+COUNTIFS($L$2:$L1810,"ET",$B$2:$B1810,$B1810,$A$2:$A1810,$A1810)),""),"")</f>
        <v/>
      </c>
      <c r="J1810" s="18" t="str">
        <f>_xlfn.IFNA(IF(VLOOKUP($A1810,Spiele!$A$2:$D$16,3,FALSE)=$B1810,(COUNTIFS($L$1:$L1809,"Tor",$B$1:$B1809,$B1810,$A$1:$A1809,$A1810)+COUNTIFS($L$1:$L1809,"ET",$B$1:$B1809,$B1810,$A$1:$A1809,$A1810))-(COUNTIFS($L$1:$L1809,"Tor",$B$1:$B1809,"&lt;&gt;"&amp;$B1810,$A$1:$A1809,$A1810)+COUNTIFS($L$1:$L1809,"ET",$B$1:$B1809,"&lt;&gt;"&amp;$B1810,$A$1:$A1809,$A1810)),(COUNTIFS($L$1:$L1809,"Tor",$B$1:$B1809,$B1810,$A$1:$A1809,$A1810)+COUNTIFS($L$1:$L1809,"ET",$B$1:$B1809,$B1810,$A$1:$A1809,$A1810))-(COUNTIFS($L$1:$L1809,"Tor",$B$1:$B1809,"&lt;&gt;"&amp;$B1810,$A$1:$A1809,$A1810)+COUNTIFS($L$1:$L1809,"ET",$B$1:$B1809,"&lt;&gt;"&amp;$B1810,$A$1:$A1809,$A1810))),"")</f>
        <v/>
      </c>
      <c r="O1810" s="17"/>
      <c r="AC1810" s="14"/>
      <c r="AD1810" s="14"/>
      <c r="AE1810" s="18"/>
      <c r="AH1810" s="19">
        <f t="shared" si="114"/>
        <v>0</v>
      </c>
      <c r="AI1810" s="19">
        <f t="shared" si="115"/>
        <v>180</v>
      </c>
      <c r="AM1810" s="19">
        <f>IF(Abschlüsse[[#This Row],[Ergeb]]="ET","",SQRT(($AF1810-$AK1810)^2+($AG1810-$AL1810)^2))</f>
        <v>0</v>
      </c>
      <c r="AO1810" s="13"/>
      <c r="AP1810" s="13"/>
      <c r="AQ1810" s="19" t="str">
        <f t="shared" si="112"/>
        <v/>
      </c>
      <c r="AU1810" s="19" t="str">
        <f t="shared" si="113"/>
        <v/>
      </c>
    </row>
    <row r="1811" spans="3:47" ht="25.05" customHeight="1">
      <c r="C1811" s="17" t="str">
        <f>IF($A1811="","",IF(VLOOKUP($A1811,Spiele!$A$2:$D$16,3,FALSE)=$B1811,"H","G"))</f>
        <v/>
      </c>
      <c r="D1811" s="17" t="str">
        <f>IF($B1811="","",IF(VLOOKUP($A1811,Spiele!$A$2:$F$16,3,FALSE)=$B1811,VLOOKUP($A1811,Spiele!$A$2:$F$16,4,FALSE),VLOOKUP($A1811,Spiele!$A$2:$F$16,3,FALSE)))</f>
        <v/>
      </c>
      <c r="E1811" s="18">
        <f>IF(Abschlüsse[[#This Row],[Ergeb]]="ET",0,COUNTIFS($A$2:$A1811,$A1811,$B$2:$B1811,$B1811,$L$2:$L1811,"&lt;&gt;ET"))</f>
        <v>0</v>
      </c>
      <c r="F1811" s="11"/>
      <c r="G1811" s="12"/>
      <c r="H1811" s="18">
        <f>COUNTIFS('Rote Karten'!$A$2:$A$4,$A1811,'Rote Karten'!$D$2:$D$4,"&lt;&gt;"&amp;$B1811,'Rote Karten'!$B$2:$B$4,"&lt;"&amp;$F1811,'Rote Karten'!$C$2:$C$4,"&lt;="&amp;$G1811)-COUNTIFS('Rote Karten'!$A$2:$A$4,$A1811,'Rote Karten'!$D$2:$D$4,$B1811,'Rote Karten'!$B$2:$B$4,"&lt;"&amp;$F1811,'Rote Karten'!$C$2:$C$4,"&lt;="&amp;$G1811)</f>
        <v>0</v>
      </c>
      <c r="I1811" s="17" t="str">
        <f>IF(OR($L1811="Tor",$L1811="ET"),_xlfn.IFNA(IF(VLOOKUP($A1811,Spiele!$A$2:$C$16,3,FALSE)=$B1811,COUNTIFS($L$2:$L1811,"Tor",$B$2:$B1811,$B1811,$A$2:$A1811,$A1811)+COUNTIFS($L$2:$L1811,"ET",$B$2:$B1811,$B1811,$A$2:$A1811,$A1811)&amp;":"&amp;COUNTIFS($L$2:$L1811,"Tor",$B$2:$B1811,"&lt;&gt;"&amp;$B1811,$A$2:$A1811,$A1811)+COUNTIFS($L$2:$L1811,"ET",$B$2:$B1811,"&lt;&gt;"&amp;$B1811,$A$2:$A1811,$A1811),COUNTIFS($L$2:$L1811,"Tor",$B$2:$B1811,"&lt;&gt;"&amp;$B1811,$A$2:$A1811,$A1811)+COUNTIFS($L$2:$L1811,"ET",$B$2:$B1811,"&lt;&gt;"&amp;$B1811,$A$2:$A1811,$A1811)&amp;":"&amp;COUNTIFS($L$2:$L1811,"Tor",$B$2:$B1811,$B1811,$A$2:$A1811,$A1811)+COUNTIFS($L$2:$L1811,"ET",$B$2:$B1811,$B1811,$A$2:$A1811,$A1811)),""),"")</f>
        <v/>
      </c>
      <c r="J1811" s="18" t="str">
        <f>_xlfn.IFNA(IF(VLOOKUP($A1811,Spiele!$A$2:$D$16,3,FALSE)=$B1811,(COUNTIFS($L$1:$L1810,"Tor",$B$1:$B1810,$B1811,$A$1:$A1810,$A1811)+COUNTIFS($L$1:$L1810,"ET",$B$1:$B1810,$B1811,$A$1:$A1810,$A1811))-(COUNTIFS($L$1:$L1810,"Tor",$B$1:$B1810,"&lt;&gt;"&amp;$B1811,$A$1:$A1810,$A1811)+COUNTIFS($L$1:$L1810,"ET",$B$1:$B1810,"&lt;&gt;"&amp;$B1811,$A$1:$A1810,$A1811)),(COUNTIFS($L$1:$L1810,"Tor",$B$1:$B1810,$B1811,$A$1:$A1810,$A1811)+COUNTIFS($L$1:$L1810,"ET",$B$1:$B1810,$B1811,$A$1:$A1810,$A1811))-(COUNTIFS($L$1:$L1810,"Tor",$B$1:$B1810,"&lt;&gt;"&amp;$B1811,$A$1:$A1810,$A1811)+COUNTIFS($L$1:$L1810,"ET",$B$1:$B1810,"&lt;&gt;"&amp;$B1811,$A$1:$A1810,$A1811))),"")</f>
        <v/>
      </c>
      <c r="O1811" s="17"/>
      <c r="AC1811" s="14"/>
      <c r="AD1811" s="14"/>
      <c r="AE1811" s="18"/>
      <c r="AH1811" s="19">
        <f t="shared" si="114"/>
        <v>0</v>
      </c>
      <c r="AI1811" s="19">
        <f t="shared" si="115"/>
        <v>180</v>
      </c>
      <c r="AM1811" s="19">
        <f>IF(Abschlüsse[[#This Row],[Ergeb]]="ET","",SQRT(($AF1811-$AK1811)^2+($AG1811-$AL1811)^2))</f>
        <v>0</v>
      </c>
      <c r="AO1811" s="13"/>
      <c r="AP1811" s="13"/>
      <c r="AQ1811" s="19" t="str">
        <f t="shared" si="112"/>
        <v/>
      </c>
      <c r="AU1811" s="19" t="str">
        <f t="shared" si="113"/>
        <v/>
      </c>
    </row>
    <row r="1812" spans="3:47" ht="25.05" customHeight="1">
      <c r="C1812" s="17" t="str">
        <f>IF($A1812="","",IF(VLOOKUP($A1812,Spiele!$A$2:$D$16,3,FALSE)=$B1812,"H","G"))</f>
        <v/>
      </c>
      <c r="D1812" s="17" t="str">
        <f>IF($B1812="","",IF(VLOOKUP($A1812,Spiele!$A$2:$F$16,3,FALSE)=$B1812,VLOOKUP($A1812,Spiele!$A$2:$F$16,4,FALSE),VLOOKUP($A1812,Spiele!$A$2:$F$16,3,FALSE)))</f>
        <v/>
      </c>
      <c r="E1812" s="18">
        <f>IF(Abschlüsse[[#This Row],[Ergeb]]="ET",0,COUNTIFS($A$2:$A1812,$A1812,$B$2:$B1812,$B1812,$L$2:$L1812,"&lt;&gt;ET"))</f>
        <v>0</v>
      </c>
      <c r="F1812" s="11"/>
      <c r="G1812" s="12"/>
      <c r="H1812" s="18">
        <f>COUNTIFS('Rote Karten'!$A$2:$A$4,$A1812,'Rote Karten'!$D$2:$D$4,"&lt;&gt;"&amp;$B1812,'Rote Karten'!$B$2:$B$4,"&lt;"&amp;$F1812,'Rote Karten'!$C$2:$C$4,"&lt;="&amp;$G1812)-COUNTIFS('Rote Karten'!$A$2:$A$4,$A1812,'Rote Karten'!$D$2:$D$4,$B1812,'Rote Karten'!$B$2:$B$4,"&lt;"&amp;$F1812,'Rote Karten'!$C$2:$C$4,"&lt;="&amp;$G1812)</f>
        <v>0</v>
      </c>
      <c r="I1812" s="17" t="str">
        <f>IF(OR($L1812="Tor",$L1812="ET"),_xlfn.IFNA(IF(VLOOKUP($A1812,Spiele!$A$2:$C$16,3,FALSE)=$B1812,COUNTIFS($L$2:$L1812,"Tor",$B$2:$B1812,$B1812,$A$2:$A1812,$A1812)+COUNTIFS($L$2:$L1812,"ET",$B$2:$B1812,$B1812,$A$2:$A1812,$A1812)&amp;":"&amp;COUNTIFS($L$2:$L1812,"Tor",$B$2:$B1812,"&lt;&gt;"&amp;$B1812,$A$2:$A1812,$A1812)+COUNTIFS($L$2:$L1812,"ET",$B$2:$B1812,"&lt;&gt;"&amp;$B1812,$A$2:$A1812,$A1812),COUNTIFS($L$2:$L1812,"Tor",$B$2:$B1812,"&lt;&gt;"&amp;$B1812,$A$2:$A1812,$A1812)+COUNTIFS($L$2:$L1812,"ET",$B$2:$B1812,"&lt;&gt;"&amp;$B1812,$A$2:$A1812,$A1812)&amp;":"&amp;COUNTIFS($L$2:$L1812,"Tor",$B$2:$B1812,$B1812,$A$2:$A1812,$A1812)+COUNTIFS($L$2:$L1812,"ET",$B$2:$B1812,$B1812,$A$2:$A1812,$A1812)),""),"")</f>
        <v/>
      </c>
      <c r="J1812" s="18" t="str">
        <f>_xlfn.IFNA(IF(VLOOKUP($A1812,Spiele!$A$2:$D$16,3,FALSE)=$B1812,(COUNTIFS($L$1:$L1811,"Tor",$B$1:$B1811,$B1812,$A$1:$A1811,$A1812)+COUNTIFS($L$1:$L1811,"ET",$B$1:$B1811,$B1812,$A$1:$A1811,$A1812))-(COUNTIFS($L$1:$L1811,"Tor",$B$1:$B1811,"&lt;&gt;"&amp;$B1812,$A$1:$A1811,$A1812)+COUNTIFS($L$1:$L1811,"ET",$B$1:$B1811,"&lt;&gt;"&amp;$B1812,$A$1:$A1811,$A1812)),(COUNTIFS($L$1:$L1811,"Tor",$B$1:$B1811,$B1812,$A$1:$A1811,$A1812)+COUNTIFS($L$1:$L1811,"ET",$B$1:$B1811,$B1812,$A$1:$A1811,$A1812))-(COUNTIFS($L$1:$L1811,"Tor",$B$1:$B1811,"&lt;&gt;"&amp;$B1812,$A$1:$A1811,$A1812)+COUNTIFS($L$1:$L1811,"ET",$B$1:$B1811,"&lt;&gt;"&amp;$B1812,$A$1:$A1811,$A1812))),"")</f>
        <v/>
      </c>
      <c r="O1812" s="17"/>
      <c r="AC1812" s="14"/>
      <c r="AD1812" s="14"/>
      <c r="AE1812" s="18"/>
      <c r="AH1812" s="19">
        <f t="shared" si="114"/>
        <v>0</v>
      </c>
      <c r="AI1812" s="19">
        <f t="shared" si="115"/>
        <v>180</v>
      </c>
      <c r="AM1812" s="19">
        <f>IF(Abschlüsse[[#This Row],[Ergeb]]="ET","",SQRT(($AF1812-$AK1812)^2+($AG1812-$AL1812)^2))</f>
        <v>0</v>
      </c>
      <c r="AO1812" s="13"/>
      <c r="AP1812" s="13"/>
      <c r="AQ1812" s="19" t="str">
        <f t="shared" si="112"/>
        <v/>
      </c>
      <c r="AU1812" s="19" t="str">
        <f t="shared" si="113"/>
        <v/>
      </c>
    </row>
    <row r="1813" spans="3:47" ht="25.05" customHeight="1">
      <c r="C1813" s="17" t="str">
        <f>IF($A1813="","",IF(VLOOKUP($A1813,Spiele!$A$2:$D$16,3,FALSE)=$B1813,"H","G"))</f>
        <v/>
      </c>
      <c r="D1813" s="17" t="str">
        <f>IF($B1813="","",IF(VLOOKUP($A1813,Spiele!$A$2:$F$16,3,FALSE)=$B1813,VLOOKUP($A1813,Spiele!$A$2:$F$16,4,FALSE),VLOOKUP($A1813,Spiele!$A$2:$F$16,3,FALSE)))</f>
        <v/>
      </c>
      <c r="E1813" s="18">
        <f>IF(Abschlüsse[[#This Row],[Ergeb]]="ET",0,COUNTIFS($A$2:$A1813,$A1813,$B$2:$B1813,$B1813,$L$2:$L1813,"&lt;&gt;ET"))</f>
        <v>0</v>
      </c>
      <c r="F1813" s="11"/>
      <c r="G1813" s="12"/>
      <c r="H1813" s="18">
        <f>COUNTIFS('Rote Karten'!$A$2:$A$4,$A1813,'Rote Karten'!$D$2:$D$4,"&lt;&gt;"&amp;$B1813,'Rote Karten'!$B$2:$B$4,"&lt;"&amp;$F1813,'Rote Karten'!$C$2:$C$4,"&lt;="&amp;$G1813)-COUNTIFS('Rote Karten'!$A$2:$A$4,$A1813,'Rote Karten'!$D$2:$D$4,$B1813,'Rote Karten'!$B$2:$B$4,"&lt;"&amp;$F1813,'Rote Karten'!$C$2:$C$4,"&lt;="&amp;$G1813)</f>
        <v>0</v>
      </c>
      <c r="I1813" s="17" t="str">
        <f>IF(OR($L1813="Tor",$L1813="ET"),_xlfn.IFNA(IF(VLOOKUP($A1813,Spiele!$A$2:$C$16,3,FALSE)=$B1813,COUNTIFS($L$2:$L1813,"Tor",$B$2:$B1813,$B1813,$A$2:$A1813,$A1813)+COUNTIFS($L$2:$L1813,"ET",$B$2:$B1813,$B1813,$A$2:$A1813,$A1813)&amp;":"&amp;COUNTIFS($L$2:$L1813,"Tor",$B$2:$B1813,"&lt;&gt;"&amp;$B1813,$A$2:$A1813,$A1813)+COUNTIFS($L$2:$L1813,"ET",$B$2:$B1813,"&lt;&gt;"&amp;$B1813,$A$2:$A1813,$A1813),COUNTIFS($L$2:$L1813,"Tor",$B$2:$B1813,"&lt;&gt;"&amp;$B1813,$A$2:$A1813,$A1813)+COUNTIFS($L$2:$L1813,"ET",$B$2:$B1813,"&lt;&gt;"&amp;$B1813,$A$2:$A1813,$A1813)&amp;":"&amp;COUNTIFS($L$2:$L1813,"Tor",$B$2:$B1813,$B1813,$A$2:$A1813,$A1813)+COUNTIFS($L$2:$L1813,"ET",$B$2:$B1813,$B1813,$A$2:$A1813,$A1813)),""),"")</f>
        <v/>
      </c>
      <c r="J1813" s="18" t="str">
        <f>_xlfn.IFNA(IF(VLOOKUP($A1813,Spiele!$A$2:$D$16,3,FALSE)=$B1813,(COUNTIFS($L$1:$L1812,"Tor",$B$1:$B1812,$B1813,$A$1:$A1812,$A1813)+COUNTIFS($L$1:$L1812,"ET",$B$1:$B1812,$B1813,$A$1:$A1812,$A1813))-(COUNTIFS($L$1:$L1812,"Tor",$B$1:$B1812,"&lt;&gt;"&amp;$B1813,$A$1:$A1812,$A1813)+COUNTIFS($L$1:$L1812,"ET",$B$1:$B1812,"&lt;&gt;"&amp;$B1813,$A$1:$A1812,$A1813)),(COUNTIFS($L$1:$L1812,"Tor",$B$1:$B1812,$B1813,$A$1:$A1812,$A1813)+COUNTIFS($L$1:$L1812,"ET",$B$1:$B1812,$B1813,$A$1:$A1812,$A1813))-(COUNTIFS($L$1:$L1812,"Tor",$B$1:$B1812,"&lt;&gt;"&amp;$B1813,$A$1:$A1812,$A1813)+COUNTIFS($L$1:$L1812,"ET",$B$1:$B1812,"&lt;&gt;"&amp;$B1813,$A$1:$A1812,$A1813))),"")</f>
        <v/>
      </c>
      <c r="O1813" s="17"/>
      <c r="AC1813" s="14"/>
      <c r="AD1813" s="14"/>
      <c r="AE1813" s="18"/>
      <c r="AH1813" s="19">
        <f t="shared" si="114"/>
        <v>0</v>
      </c>
      <c r="AI1813" s="19">
        <f t="shared" si="115"/>
        <v>180</v>
      </c>
      <c r="AM1813" s="19">
        <f>IF(Abschlüsse[[#This Row],[Ergeb]]="ET","",SQRT(($AF1813-$AK1813)^2+($AG1813-$AL1813)^2))</f>
        <v>0</v>
      </c>
      <c r="AO1813" s="13"/>
      <c r="AP1813" s="13"/>
      <c r="AQ1813" s="19" t="str">
        <f t="shared" si="112"/>
        <v/>
      </c>
      <c r="AU1813" s="19" t="str">
        <f t="shared" si="113"/>
        <v/>
      </c>
    </row>
    <row r="1814" spans="3:47" ht="25.05" customHeight="1">
      <c r="C1814" s="17" t="str">
        <f>IF($A1814="","",IF(VLOOKUP($A1814,Spiele!$A$2:$D$16,3,FALSE)=$B1814,"H","G"))</f>
        <v/>
      </c>
      <c r="D1814" s="17" t="str">
        <f>IF($B1814="","",IF(VLOOKUP($A1814,Spiele!$A$2:$F$16,3,FALSE)=$B1814,VLOOKUP($A1814,Spiele!$A$2:$F$16,4,FALSE),VLOOKUP($A1814,Spiele!$A$2:$F$16,3,FALSE)))</f>
        <v/>
      </c>
      <c r="E1814" s="18">
        <f>IF(Abschlüsse[[#This Row],[Ergeb]]="ET",0,COUNTIFS($A$2:$A1814,$A1814,$B$2:$B1814,$B1814,$L$2:$L1814,"&lt;&gt;ET"))</f>
        <v>0</v>
      </c>
      <c r="F1814" s="11"/>
      <c r="G1814" s="12"/>
      <c r="H1814" s="18">
        <f>COUNTIFS('Rote Karten'!$A$2:$A$4,$A1814,'Rote Karten'!$D$2:$D$4,"&lt;&gt;"&amp;$B1814,'Rote Karten'!$B$2:$B$4,"&lt;"&amp;$F1814,'Rote Karten'!$C$2:$C$4,"&lt;="&amp;$G1814)-COUNTIFS('Rote Karten'!$A$2:$A$4,$A1814,'Rote Karten'!$D$2:$D$4,$B1814,'Rote Karten'!$B$2:$B$4,"&lt;"&amp;$F1814,'Rote Karten'!$C$2:$C$4,"&lt;="&amp;$G1814)</f>
        <v>0</v>
      </c>
      <c r="I1814" s="17" t="str">
        <f>IF(OR($L1814="Tor",$L1814="ET"),_xlfn.IFNA(IF(VLOOKUP($A1814,Spiele!$A$2:$C$16,3,FALSE)=$B1814,COUNTIFS($L$2:$L1814,"Tor",$B$2:$B1814,$B1814,$A$2:$A1814,$A1814)+COUNTIFS($L$2:$L1814,"ET",$B$2:$B1814,$B1814,$A$2:$A1814,$A1814)&amp;":"&amp;COUNTIFS($L$2:$L1814,"Tor",$B$2:$B1814,"&lt;&gt;"&amp;$B1814,$A$2:$A1814,$A1814)+COUNTIFS($L$2:$L1814,"ET",$B$2:$B1814,"&lt;&gt;"&amp;$B1814,$A$2:$A1814,$A1814),COUNTIFS($L$2:$L1814,"Tor",$B$2:$B1814,"&lt;&gt;"&amp;$B1814,$A$2:$A1814,$A1814)+COUNTIFS($L$2:$L1814,"ET",$B$2:$B1814,"&lt;&gt;"&amp;$B1814,$A$2:$A1814,$A1814)&amp;":"&amp;COUNTIFS($L$2:$L1814,"Tor",$B$2:$B1814,$B1814,$A$2:$A1814,$A1814)+COUNTIFS($L$2:$L1814,"ET",$B$2:$B1814,$B1814,$A$2:$A1814,$A1814)),""),"")</f>
        <v/>
      </c>
      <c r="J1814" s="18" t="str">
        <f>_xlfn.IFNA(IF(VLOOKUP($A1814,Spiele!$A$2:$D$16,3,FALSE)=$B1814,(COUNTIFS($L$1:$L1813,"Tor",$B$1:$B1813,$B1814,$A$1:$A1813,$A1814)+COUNTIFS($L$1:$L1813,"ET",$B$1:$B1813,$B1814,$A$1:$A1813,$A1814))-(COUNTIFS($L$1:$L1813,"Tor",$B$1:$B1813,"&lt;&gt;"&amp;$B1814,$A$1:$A1813,$A1814)+COUNTIFS($L$1:$L1813,"ET",$B$1:$B1813,"&lt;&gt;"&amp;$B1814,$A$1:$A1813,$A1814)),(COUNTIFS($L$1:$L1813,"Tor",$B$1:$B1813,$B1814,$A$1:$A1813,$A1814)+COUNTIFS($L$1:$L1813,"ET",$B$1:$B1813,$B1814,$A$1:$A1813,$A1814))-(COUNTIFS($L$1:$L1813,"Tor",$B$1:$B1813,"&lt;&gt;"&amp;$B1814,$A$1:$A1813,$A1814)+COUNTIFS($L$1:$L1813,"ET",$B$1:$B1813,"&lt;&gt;"&amp;$B1814,$A$1:$A1813,$A1814))),"")</f>
        <v/>
      </c>
      <c r="O1814" s="17"/>
      <c r="AC1814" s="14"/>
      <c r="AD1814" s="14"/>
      <c r="AE1814" s="18"/>
      <c r="AH1814" s="19">
        <f t="shared" si="114"/>
        <v>0</v>
      </c>
      <c r="AI1814" s="19">
        <f t="shared" si="115"/>
        <v>180</v>
      </c>
      <c r="AM1814" s="19">
        <f>IF(Abschlüsse[[#This Row],[Ergeb]]="ET","",SQRT(($AF1814-$AK1814)^2+($AG1814-$AL1814)^2))</f>
        <v>0</v>
      </c>
      <c r="AO1814" s="13"/>
      <c r="AP1814" s="13"/>
      <c r="AQ1814" s="19" t="str">
        <f t="shared" si="112"/>
        <v/>
      </c>
      <c r="AU1814" s="19" t="str">
        <f t="shared" si="113"/>
        <v/>
      </c>
    </row>
    <row r="1815" spans="3:47" ht="25.05" customHeight="1">
      <c r="C1815" s="17" t="str">
        <f>IF($A1815="","",IF(VLOOKUP($A1815,Spiele!$A$2:$D$16,3,FALSE)=$B1815,"H","G"))</f>
        <v/>
      </c>
      <c r="D1815" s="17" t="str">
        <f>IF($B1815="","",IF(VLOOKUP($A1815,Spiele!$A$2:$F$16,3,FALSE)=$B1815,VLOOKUP($A1815,Spiele!$A$2:$F$16,4,FALSE),VLOOKUP($A1815,Spiele!$A$2:$F$16,3,FALSE)))</f>
        <v/>
      </c>
      <c r="E1815" s="18">
        <f>IF(Abschlüsse[[#This Row],[Ergeb]]="ET",0,COUNTIFS($A$2:$A1815,$A1815,$B$2:$B1815,$B1815,$L$2:$L1815,"&lt;&gt;ET"))</f>
        <v>0</v>
      </c>
      <c r="F1815" s="11"/>
      <c r="G1815" s="12"/>
      <c r="H1815" s="18">
        <f>COUNTIFS('Rote Karten'!$A$2:$A$4,$A1815,'Rote Karten'!$D$2:$D$4,"&lt;&gt;"&amp;$B1815,'Rote Karten'!$B$2:$B$4,"&lt;"&amp;$F1815,'Rote Karten'!$C$2:$C$4,"&lt;="&amp;$G1815)-COUNTIFS('Rote Karten'!$A$2:$A$4,$A1815,'Rote Karten'!$D$2:$D$4,$B1815,'Rote Karten'!$B$2:$B$4,"&lt;"&amp;$F1815,'Rote Karten'!$C$2:$C$4,"&lt;="&amp;$G1815)</f>
        <v>0</v>
      </c>
      <c r="I1815" s="17" t="str">
        <f>IF(OR($L1815="Tor",$L1815="ET"),_xlfn.IFNA(IF(VLOOKUP($A1815,Spiele!$A$2:$C$16,3,FALSE)=$B1815,COUNTIFS($L$2:$L1815,"Tor",$B$2:$B1815,$B1815,$A$2:$A1815,$A1815)+COUNTIFS($L$2:$L1815,"ET",$B$2:$B1815,$B1815,$A$2:$A1815,$A1815)&amp;":"&amp;COUNTIFS($L$2:$L1815,"Tor",$B$2:$B1815,"&lt;&gt;"&amp;$B1815,$A$2:$A1815,$A1815)+COUNTIFS($L$2:$L1815,"ET",$B$2:$B1815,"&lt;&gt;"&amp;$B1815,$A$2:$A1815,$A1815),COUNTIFS($L$2:$L1815,"Tor",$B$2:$B1815,"&lt;&gt;"&amp;$B1815,$A$2:$A1815,$A1815)+COUNTIFS($L$2:$L1815,"ET",$B$2:$B1815,"&lt;&gt;"&amp;$B1815,$A$2:$A1815,$A1815)&amp;":"&amp;COUNTIFS($L$2:$L1815,"Tor",$B$2:$B1815,$B1815,$A$2:$A1815,$A1815)+COUNTIFS($L$2:$L1815,"ET",$B$2:$B1815,$B1815,$A$2:$A1815,$A1815)),""),"")</f>
        <v/>
      </c>
      <c r="J1815" s="18" t="str">
        <f>_xlfn.IFNA(IF(VLOOKUP($A1815,Spiele!$A$2:$D$16,3,FALSE)=$B1815,(COUNTIFS($L$1:$L1814,"Tor",$B$1:$B1814,$B1815,$A$1:$A1814,$A1815)+COUNTIFS($L$1:$L1814,"ET",$B$1:$B1814,$B1815,$A$1:$A1814,$A1815))-(COUNTIFS($L$1:$L1814,"Tor",$B$1:$B1814,"&lt;&gt;"&amp;$B1815,$A$1:$A1814,$A1815)+COUNTIFS($L$1:$L1814,"ET",$B$1:$B1814,"&lt;&gt;"&amp;$B1815,$A$1:$A1814,$A1815)),(COUNTIFS($L$1:$L1814,"Tor",$B$1:$B1814,$B1815,$A$1:$A1814,$A1815)+COUNTIFS($L$1:$L1814,"ET",$B$1:$B1814,$B1815,$A$1:$A1814,$A1815))-(COUNTIFS($L$1:$L1814,"Tor",$B$1:$B1814,"&lt;&gt;"&amp;$B1815,$A$1:$A1814,$A1815)+COUNTIFS($L$1:$L1814,"ET",$B$1:$B1814,"&lt;&gt;"&amp;$B1815,$A$1:$A1814,$A1815))),"")</f>
        <v/>
      </c>
      <c r="O1815" s="17"/>
      <c r="AC1815" s="14"/>
      <c r="AD1815" s="14"/>
      <c r="AE1815" s="18"/>
      <c r="AH1815" s="19">
        <f t="shared" si="114"/>
        <v>0</v>
      </c>
      <c r="AI1815" s="19">
        <f t="shared" si="115"/>
        <v>180</v>
      </c>
      <c r="AM1815" s="19">
        <f>IF(Abschlüsse[[#This Row],[Ergeb]]="ET","",SQRT(($AF1815-$AK1815)^2+($AG1815-$AL1815)^2))</f>
        <v>0</v>
      </c>
      <c r="AO1815" s="13"/>
      <c r="AP1815" s="13"/>
      <c r="AQ1815" s="19" t="str">
        <f t="shared" si="112"/>
        <v/>
      </c>
      <c r="AU1815" s="19" t="str">
        <f t="shared" si="113"/>
        <v/>
      </c>
    </row>
    <row r="1816" spans="3:47" ht="25.05" customHeight="1">
      <c r="C1816" s="17" t="str">
        <f>IF($A1816="","",IF(VLOOKUP($A1816,Spiele!$A$2:$D$16,3,FALSE)=$B1816,"H","G"))</f>
        <v/>
      </c>
      <c r="D1816" s="17" t="str">
        <f>IF($B1816="","",IF(VLOOKUP($A1816,Spiele!$A$2:$F$16,3,FALSE)=$B1816,VLOOKUP($A1816,Spiele!$A$2:$F$16,4,FALSE),VLOOKUP($A1816,Spiele!$A$2:$F$16,3,FALSE)))</f>
        <v/>
      </c>
      <c r="E1816" s="18">
        <f>IF(Abschlüsse[[#This Row],[Ergeb]]="ET",0,COUNTIFS($A$2:$A1816,$A1816,$B$2:$B1816,$B1816,$L$2:$L1816,"&lt;&gt;ET"))</f>
        <v>0</v>
      </c>
      <c r="F1816" s="11"/>
      <c r="G1816" s="12"/>
      <c r="H1816" s="18">
        <f>COUNTIFS('Rote Karten'!$A$2:$A$4,$A1816,'Rote Karten'!$D$2:$D$4,"&lt;&gt;"&amp;$B1816,'Rote Karten'!$B$2:$B$4,"&lt;"&amp;$F1816,'Rote Karten'!$C$2:$C$4,"&lt;="&amp;$G1816)-COUNTIFS('Rote Karten'!$A$2:$A$4,$A1816,'Rote Karten'!$D$2:$D$4,$B1816,'Rote Karten'!$B$2:$B$4,"&lt;"&amp;$F1816,'Rote Karten'!$C$2:$C$4,"&lt;="&amp;$G1816)</f>
        <v>0</v>
      </c>
      <c r="I1816" s="17" t="str">
        <f>IF(OR($L1816="Tor",$L1816="ET"),_xlfn.IFNA(IF(VLOOKUP($A1816,Spiele!$A$2:$C$16,3,FALSE)=$B1816,COUNTIFS($L$2:$L1816,"Tor",$B$2:$B1816,$B1816,$A$2:$A1816,$A1816)+COUNTIFS($L$2:$L1816,"ET",$B$2:$B1816,$B1816,$A$2:$A1816,$A1816)&amp;":"&amp;COUNTIFS($L$2:$L1816,"Tor",$B$2:$B1816,"&lt;&gt;"&amp;$B1816,$A$2:$A1816,$A1816)+COUNTIFS($L$2:$L1816,"ET",$B$2:$B1816,"&lt;&gt;"&amp;$B1816,$A$2:$A1816,$A1816),COUNTIFS($L$2:$L1816,"Tor",$B$2:$B1816,"&lt;&gt;"&amp;$B1816,$A$2:$A1816,$A1816)+COUNTIFS($L$2:$L1816,"ET",$B$2:$B1816,"&lt;&gt;"&amp;$B1816,$A$2:$A1816,$A1816)&amp;":"&amp;COUNTIFS($L$2:$L1816,"Tor",$B$2:$B1816,$B1816,$A$2:$A1816,$A1816)+COUNTIFS($L$2:$L1816,"ET",$B$2:$B1816,$B1816,$A$2:$A1816,$A1816)),""),"")</f>
        <v/>
      </c>
      <c r="J1816" s="18" t="str">
        <f>_xlfn.IFNA(IF(VLOOKUP($A1816,Spiele!$A$2:$D$16,3,FALSE)=$B1816,(COUNTIFS($L$1:$L1815,"Tor",$B$1:$B1815,$B1816,$A$1:$A1815,$A1816)+COUNTIFS($L$1:$L1815,"ET",$B$1:$B1815,$B1816,$A$1:$A1815,$A1816))-(COUNTIFS($L$1:$L1815,"Tor",$B$1:$B1815,"&lt;&gt;"&amp;$B1816,$A$1:$A1815,$A1816)+COUNTIFS($L$1:$L1815,"ET",$B$1:$B1815,"&lt;&gt;"&amp;$B1816,$A$1:$A1815,$A1816)),(COUNTIFS($L$1:$L1815,"Tor",$B$1:$B1815,$B1816,$A$1:$A1815,$A1816)+COUNTIFS($L$1:$L1815,"ET",$B$1:$B1815,$B1816,$A$1:$A1815,$A1816))-(COUNTIFS($L$1:$L1815,"Tor",$B$1:$B1815,"&lt;&gt;"&amp;$B1816,$A$1:$A1815,$A1816)+COUNTIFS($L$1:$L1815,"ET",$B$1:$B1815,"&lt;&gt;"&amp;$B1816,$A$1:$A1815,$A1816))),"")</f>
        <v/>
      </c>
      <c r="O1816" s="17"/>
      <c r="AC1816" s="14"/>
      <c r="AD1816" s="14"/>
      <c r="AE1816" s="18"/>
      <c r="AH1816" s="19">
        <f t="shared" si="114"/>
        <v>0</v>
      </c>
      <c r="AI1816" s="19">
        <f t="shared" si="115"/>
        <v>180</v>
      </c>
      <c r="AM1816" s="19">
        <f>IF(Abschlüsse[[#This Row],[Ergeb]]="ET","",SQRT(($AF1816-$AK1816)^2+($AG1816-$AL1816)^2))</f>
        <v>0</v>
      </c>
      <c r="AO1816" s="13"/>
      <c r="AP1816" s="13"/>
      <c r="AQ1816" s="19" t="str">
        <f t="shared" si="112"/>
        <v/>
      </c>
      <c r="AU1816" s="19" t="str">
        <f t="shared" si="113"/>
        <v/>
      </c>
    </row>
    <row r="1817" spans="3:47" ht="25.05" customHeight="1">
      <c r="C1817" s="17" t="str">
        <f>IF($A1817="","",IF(VLOOKUP($A1817,Spiele!$A$2:$D$16,3,FALSE)=$B1817,"H","G"))</f>
        <v/>
      </c>
      <c r="D1817" s="17" t="str">
        <f>IF($B1817="","",IF(VLOOKUP($A1817,Spiele!$A$2:$F$16,3,FALSE)=$B1817,VLOOKUP($A1817,Spiele!$A$2:$F$16,4,FALSE),VLOOKUP($A1817,Spiele!$A$2:$F$16,3,FALSE)))</f>
        <v/>
      </c>
      <c r="E1817" s="18">
        <f>IF(Abschlüsse[[#This Row],[Ergeb]]="ET",0,COUNTIFS($A$2:$A1817,$A1817,$B$2:$B1817,$B1817,$L$2:$L1817,"&lt;&gt;ET"))</f>
        <v>0</v>
      </c>
      <c r="F1817" s="11"/>
      <c r="G1817" s="12"/>
      <c r="H1817" s="18">
        <f>COUNTIFS('Rote Karten'!$A$2:$A$4,$A1817,'Rote Karten'!$D$2:$D$4,"&lt;&gt;"&amp;$B1817,'Rote Karten'!$B$2:$B$4,"&lt;"&amp;$F1817,'Rote Karten'!$C$2:$C$4,"&lt;="&amp;$G1817)-COUNTIFS('Rote Karten'!$A$2:$A$4,$A1817,'Rote Karten'!$D$2:$D$4,$B1817,'Rote Karten'!$B$2:$B$4,"&lt;"&amp;$F1817,'Rote Karten'!$C$2:$C$4,"&lt;="&amp;$G1817)</f>
        <v>0</v>
      </c>
      <c r="I1817" s="17" t="str">
        <f>IF(OR($L1817="Tor",$L1817="ET"),_xlfn.IFNA(IF(VLOOKUP($A1817,Spiele!$A$2:$C$16,3,FALSE)=$B1817,COUNTIFS($L$2:$L1817,"Tor",$B$2:$B1817,$B1817,$A$2:$A1817,$A1817)+COUNTIFS($L$2:$L1817,"ET",$B$2:$B1817,$B1817,$A$2:$A1817,$A1817)&amp;":"&amp;COUNTIFS($L$2:$L1817,"Tor",$B$2:$B1817,"&lt;&gt;"&amp;$B1817,$A$2:$A1817,$A1817)+COUNTIFS($L$2:$L1817,"ET",$B$2:$B1817,"&lt;&gt;"&amp;$B1817,$A$2:$A1817,$A1817),COUNTIFS($L$2:$L1817,"Tor",$B$2:$B1817,"&lt;&gt;"&amp;$B1817,$A$2:$A1817,$A1817)+COUNTIFS($L$2:$L1817,"ET",$B$2:$B1817,"&lt;&gt;"&amp;$B1817,$A$2:$A1817,$A1817)&amp;":"&amp;COUNTIFS($L$2:$L1817,"Tor",$B$2:$B1817,$B1817,$A$2:$A1817,$A1817)+COUNTIFS($L$2:$L1817,"ET",$B$2:$B1817,$B1817,$A$2:$A1817,$A1817)),""),"")</f>
        <v/>
      </c>
      <c r="J1817" s="18" t="str">
        <f>_xlfn.IFNA(IF(VLOOKUP($A1817,Spiele!$A$2:$D$16,3,FALSE)=$B1817,(COUNTIFS($L$1:$L1816,"Tor",$B$1:$B1816,$B1817,$A$1:$A1816,$A1817)+COUNTIFS($L$1:$L1816,"ET",$B$1:$B1816,$B1817,$A$1:$A1816,$A1817))-(COUNTIFS($L$1:$L1816,"Tor",$B$1:$B1816,"&lt;&gt;"&amp;$B1817,$A$1:$A1816,$A1817)+COUNTIFS($L$1:$L1816,"ET",$B$1:$B1816,"&lt;&gt;"&amp;$B1817,$A$1:$A1816,$A1817)),(COUNTIFS($L$1:$L1816,"Tor",$B$1:$B1816,$B1817,$A$1:$A1816,$A1817)+COUNTIFS($L$1:$L1816,"ET",$B$1:$B1816,$B1817,$A$1:$A1816,$A1817))-(COUNTIFS($L$1:$L1816,"Tor",$B$1:$B1816,"&lt;&gt;"&amp;$B1817,$A$1:$A1816,$A1817)+COUNTIFS($L$1:$L1816,"ET",$B$1:$B1816,"&lt;&gt;"&amp;$B1817,$A$1:$A1816,$A1817))),"")</f>
        <v/>
      </c>
      <c r="O1817" s="17"/>
      <c r="AC1817" s="14"/>
      <c r="AD1817" s="14"/>
      <c r="AE1817" s="18"/>
      <c r="AH1817" s="19">
        <f t="shared" si="114"/>
        <v>0</v>
      </c>
      <c r="AI1817" s="19">
        <f t="shared" si="115"/>
        <v>180</v>
      </c>
      <c r="AM1817" s="19">
        <f>IF(Abschlüsse[[#This Row],[Ergeb]]="ET","",SQRT(($AF1817-$AK1817)^2+($AG1817-$AL1817)^2))</f>
        <v>0</v>
      </c>
      <c r="AO1817" s="13"/>
      <c r="AP1817" s="13"/>
      <c r="AQ1817" s="19" t="str">
        <f t="shared" si="112"/>
        <v/>
      </c>
      <c r="AU1817" s="19" t="str">
        <f t="shared" si="113"/>
        <v/>
      </c>
    </row>
    <row r="1818" spans="3:47" ht="25.05" customHeight="1">
      <c r="C1818" s="17" t="str">
        <f>IF($A1818="","",IF(VLOOKUP($A1818,Spiele!$A$2:$D$16,3,FALSE)=$B1818,"H","G"))</f>
        <v/>
      </c>
      <c r="D1818" s="17" t="str">
        <f>IF($B1818="","",IF(VLOOKUP($A1818,Spiele!$A$2:$F$16,3,FALSE)=$B1818,VLOOKUP($A1818,Spiele!$A$2:$F$16,4,FALSE),VLOOKUP($A1818,Spiele!$A$2:$F$16,3,FALSE)))</f>
        <v/>
      </c>
      <c r="E1818" s="18">
        <f>IF(Abschlüsse[[#This Row],[Ergeb]]="ET",0,COUNTIFS($A$2:$A1818,$A1818,$B$2:$B1818,$B1818,$L$2:$L1818,"&lt;&gt;ET"))</f>
        <v>0</v>
      </c>
      <c r="F1818" s="11"/>
      <c r="G1818" s="12"/>
      <c r="H1818" s="18">
        <f>COUNTIFS('Rote Karten'!$A$2:$A$4,$A1818,'Rote Karten'!$D$2:$D$4,"&lt;&gt;"&amp;$B1818,'Rote Karten'!$B$2:$B$4,"&lt;"&amp;$F1818,'Rote Karten'!$C$2:$C$4,"&lt;="&amp;$G1818)-COUNTIFS('Rote Karten'!$A$2:$A$4,$A1818,'Rote Karten'!$D$2:$D$4,$B1818,'Rote Karten'!$B$2:$B$4,"&lt;"&amp;$F1818,'Rote Karten'!$C$2:$C$4,"&lt;="&amp;$G1818)</f>
        <v>0</v>
      </c>
      <c r="I1818" s="17" t="str">
        <f>IF(OR($L1818="Tor",$L1818="ET"),_xlfn.IFNA(IF(VLOOKUP($A1818,Spiele!$A$2:$C$16,3,FALSE)=$B1818,COUNTIFS($L$2:$L1818,"Tor",$B$2:$B1818,$B1818,$A$2:$A1818,$A1818)+COUNTIFS($L$2:$L1818,"ET",$B$2:$B1818,$B1818,$A$2:$A1818,$A1818)&amp;":"&amp;COUNTIFS($L$2:$L1818,"Tor",$B$2:$B1818,"&lt;&gt;"&amp;$B1818,$A$2:$A1818,$A1818)+COUNTIFS($L$2:$L1818,"ET",$B$2:$B1818,"&lt;&gt;"&amp;$B1818,$A$2:$A1818,$A1818),COUNTIFS($L$2:$L1818,"Tor",$B$2:$B1818,"&lt;&gt;"&amp;$B1818,$A$2:$A1818,$A1818)+COUNTIFS($L$2:$L1818,"ET",$B$2:$B1818,"&lt;&gt;"&amp;$B1818,$A$2:$A1818,$A1818)&amp;":"&amp;COUNTIFS($L$2:$L1818,"Tor",$B$2:$B1818,$B1818,$A$2:$A1818,$A1818)+COUNTIFS($L$2:$L1818,"ET",$B$2:$B1818,$B1818,$A$2:$A1818,$A1818)),""),"")</f>
        <v/>
      </c>
      <c r="J1818" s="18" t="str">
        <f>_xlfn.IFNA(IF(VLOOKUP($A1818,Spiele!$A$2:$D$16,3,FALSE)=$B1818,(COUNTIFS($L$1:$L1817,"Tor",$B$1:$B1817,$B1818,$A$1:$A1817,$A1818)+COUNTIFS($L$1:$L1817,"ET",$B$1:$B1817,$B1818,$A$1:$A1817,$A1818))-(COUNTIFS($L$1:$L1817,"Tor",$B$1:$B1817,"&lt;&gt;"&amp;$B1818,$A$1:$A1817,$A1818)+COUNTIFS($L$1:$L1817,"ET",$B$1:$B1817,"&lt;&gt;"&amp;$B1818,$A$1:$A1817,$A1818)),(COUNTIFS($L$1:$L1817,"Tor",$B$1:$B1817,$B1818,$A$1:$A1817,$A1818)+COUNTIFS($L$1:$L1817,"ET",$B$1:$B1817,$B1818,$A$1:$A1817,$A1818))-(COUNTIFS($L$1:$L1817,"Tor",$B$1:$B1817,"&lt;&gt;"&amp;$B1818,$A$1:$A1817,$A1818)+COUNTIFS($L$1:$L1817,"ET",$B$1:$B1817,"&lt;&gt;"&amp;$B1818,$A$1:$A1817,$A1818))),"")</f>
        <v/>
      </c>
      <c r="O1818" s="17"/>
      <c r="AC1818" s="14"/>
      <c r="AD1818" s="14"/>
      <c r="AE1818" s="18"/>
      <c r="AH1818" s="19">
        <f t="shared" si="114"/>
        <v>0</v>
      </c>
      <c r="AI1818" s="19">
        <f t="shared" si="115"/>
        <v>180</v>
      </c>
      <c r="AM1818" s="19">
        <f>IF(Abschlüsse[[#This Row],[Ergeb]]="ET","",SQRT(($AF1818-$AK1818)^2+($AG1818-$AL1818)^2))</f>
        <v>0</v>
      </c>
      <c r="AO1818" s="13"/>
      <c r="AP1818" s="13"/>
      <c r="AQ1818" s="19" t="str">
        <f t="shared" si="112"/>
        <v/>
      </c>
      <c r="AU1818" s="19" t="str">
        <f t="shared" si="113"/>
        <v/>
      </c>
    </row>
    <row r="1819" spans="3:47" ht="25.05" customHeight="1">
      <c r="C1819" s="17" t="str">
        <f>IF($A1819="","",IF(VLOOKUP($A1819,Spiele!$A$2:$D$16,3,FALSE)=$B1819,"H","G"))</f>
        <v/>
      </c>
      <c r="D1819" s="17" t="str">
        <f>IF($B1819="","",IF(VLOOKUP($A1819,Spiele!$A$2:$F$16,3,FALSE)=$B1819,VLOOKUP($A1819,Spiele!$A$2:$F$16,4,FALSE),VLOOKUP($A1819,Spiele!$A$2:$F$16,3,FALSE)))</f>
        <v/>
      </c>
      <c r="E1819" s="18">
        <f>IF(Abschlüsse[[#This Row],[Ergeb]]="ET",0,COUNTIFS($A$2:$A1819,$A1819,$B$2:$B1819,$B1819,$L$2:$L1819,"&lt;&gt;ET"))</f>
        <v>0</v>
      </c>
      <c r="F1819" s="11"/>
      <c r="G1819" s="12"/>
      <c r="H1819" s="18">
        <f>COUNTIFS('Rote Karten'!$A$2:$A$4,$A1819,'Rote Karten'!$D$2:$D$4,"&lt;&gt;"&amp;$B1819,'Rote Karten'!$B$2:$B$4,"&lt;"&amp;$F1819,'Rote Karten'!$C$2:$C$4,"&lt;="&amp;$G1819)-COUNTIFS('Rote Karten'!$A$2:$A$4,$A1819,'Rote Karten'!$D$2:$D$4,$B1819,'Rote Karten'!$B$2:$B$4,"&lt;"&amp;$F1819,'Rote Karten'!$C$2:$C$4,"&lt;="&amp;$G1819)</f>
        <v>0</v>
      </c>
      <c r="I1819" s="17" t="str">
        <f>IF(OR($L1819="Tor",$L1819="ET"),_xlfn.IFNA(IF(VLOOKUP($A1819,Spiele!$A$2:$C$16,3,FALSE)=$B1819,COUNTIFS($L$2:$L1819,"Tor",$B$2:$B1819,$B1819,$A$2:$A1819,$A1819)+COUNTIFS($L$2:$L1819,"ET",$B$2:$B1819,$B1819,$A$2:$A1819,$A1819)&amp;":"&amp;COUNTIFS($L$2:$L1819,"Tor",$B$2:$B1819,"&lt;&gt;"&amp;$B1819,$A$2:$A1819,$A1819)+COUNTIFS($L$2:$L1819,"ET",$B$2:$B1819,"&lt;&gt;"&amp;$B1819,$A$2:$A1819,$A1819),COUNTIFS($L$2:$L1819,"Tor",$B$2:$B1819,"&lt;&gt;"&amp;$B1819,$A$2:$A1819,$A1819)+COUNTIFS($L$2:$L1819,"ET",$B$2:$B1819,"&lt;&gt;"&amp;$B1819,$A$2:$A1819,$A1819)&amp;":"&amp;COUNTIFS($L$2:$L1819,"Tor",$B$2:$B1819,$B1819,$A$2:$A1819,$A1819)+COUNTIFS($L$2:$L1819,"ET",$B$2:$B1819,$B1819,$A$2:$A1819,$A1819)),""),"")</f>
        <v/>
      </c>
      <c r="J1819" s="18" t="str">
        <f>_xlfn.IFNA(IF(VLOOKUP($A1819,Spiele!$A$2:$D$16,3,FALSE)=$B1819,(COUNTIFS($L$1:$L1818,"Tor",$B$1:$B1818,$B1819,$A$1:$A1818,$A1819)+COUNTIFS($L$1:$L1818,"ET",$B$1:$B1818,$B1819,$A$1:$A1818,$A1819))-(COUNTIFS($L$1:$L1818,"Tor",$B$1:$B1818,"&lt;&gt;"&amp;$B1819,$A$1:$A1818,$A1819)+COUNTIFS($L$1:$L1818,"ET",$B$1:$B1818,"&lt;&gt;"&amp;$B1819,$A$1:$A1818,$A1819)),(COUNTIFS($L$1:$L1818,"Tor",$B$1:$B1818,$B1819,$A$1:$A1818,$A1819)+COUNTIFS($L$1:$L1818,"ET",$B$1:$B1818,$B1819,$A$1:$A1818,$A1819))-(COUNTIFS($L$1:$L1818,"Tor",$B$1:$B1818,"&lt;&gt;"&amp;$B1819,$A$1:$A1818,$A1819)+COUNTIFS($L$1:$L1818,"ET",$B$1:$B1818,"&lt;&gt;"&amp;$B1819,$A$1:$A1818,$A1819))),"")</f>
        <v/>
      </c>
      <c r="O1819" s="17"/>
      <c r="AC1819" s="14"/>
      <c r="AD1819" s="14"/>
      <c r="AE1819" s="18"/>
      <c r="AH1819" s="19">
        <f t="shared" si="114"/>
        <v>0</v>
      </c>
      <c r="AI1819" s="19">
        <f t="shared" si="115"/>
        <v>180</v>
      </c>
      <c r="AM1819" s="19">
        <f>IF(Abschlüsse[[#This Row],[Ergeb]]="ET","",SQRT(($AF1819-$AK1819)^2+($AG1819-$AL1819)^2))</f>
        <v>0</v>
      </c>
      <c r="AO1819" s="13"/>
      <c r="AP1819" s="13"/>
      <c r="AQ1819" s="19" t="str">
        <f t="shared" si="112"/>
        <v/>
      </c>
      <c r="AU1819" s="19" t="str">
        <f t="shared" si="113"/>
        <v/>
      </c>
    </row>
    <row r="1820" spans="3:47" ht="25.05" customHeight="1">
      <c r="C1820" s="17" t="str">
        <f>IF($A1820="","",IF(VLOOKUP($A1820,Spiele!$A$2:$D$16,3,FALSE)=$B1820,"H","G"))</f>
        <v/>
      </c>
      <c r="D1820" s="17" t="str">
        <f>IF($B1820="","",IF(VLOOKUP($A1820,Spiele!$A$2:$F$16,3,FALSE)=$B1820,VLOOKUP($A1820,Spiele!$A$2:$F$16,4,FALSE),VLOOKUP($A1820,Spiele!$A$2:$F$16,3,FALSE)))</f>
        <v/>
      </c>
      <c r="E1820" s="18">
        <f>IF(Abschlüsse[[#This Row],[Ergeb]]="ET",0,COUNTIFS($A$2:$A1820,$A1820,$B$2:$B1820,$B1820,$L$2:$L1820,"&lt;&gt;ET"))</f>
        <v>0</v>
      </c>
      <c r="F1820" s="11"/>
      <c r="G1820" s="12"/>
      <c r="H1820" s="18">
        <f>COUNTIFS('Rote Karten'!$A$2:$A$4,$A1820,'Rote Karten'!$D$2:$D$4,"&lt;&gt;"&amp;$B1820,'Rote Karten'!$B$2:$B$4,"&lt;"&amp;$F1820,'Rote Karten'!$C$2:$C$4,"&lt;="&amp;$G1820)-COUNTIFS('Rote Karten'!$A$2:$A$4,$A1820,'Rote Karten'!$D$2:$D$4,$B1820,'Rote Karten'!$B$2:$B$4,"&lt;"&amp;$F1820,'Rote Karten'!$C$2:$C$4,"&lt;="&amp;$G1820)</f>
        <v>0</v>
      </c>
      <c r="I1820" s="17" t="str">
        <f>IF(OR($L1820="Tor",$L1820="ET"),_xlfn.IFNA(IF(VLOOKUP($A1820,Spiele!$A$2:$C$16,3,FALSE)=$B1820,COUNTIFS($L$2:$L1820,"Tor",$B$2:$B1820,$B1820,$A$2:$A1820,$A1820)+COUNTIFS($L$2:$L1820,"ET",$B$2:$B1820,$B1820,$A$2:$A1820,$A1820)&amp;":"&amp;COUNTIFS($L$2:$L1820,"Tor",$B$2:$B1820,"&lt;&gt;"&amp;$B1820,$A$2:$A1820,$A1820)+COUNTIFS($L$2:$L1820,"ET",$B$2:$B1820,"&lt;&gt;"&amp;$B1820,$A$2:$A1820,$A1820),COUNTIFS($L$2:$L1820,"Tor",$B$2:$B1820,"&lt;&gt;"&amp;$B1820,$A$2:$A1820,$A1820)+COUNTIFS($L$2:$L1820,"ET",$B$2:$B1820,"&lt;&gt;"&amp;$B1820,$A$2:$A1820,$A1820)&amp;":"&amp;COUNTIFS($L$2:$L1820,"Tor",$B$2:$B1820,$B1820,$A$2:$A1820,$A1820)+COUNTIFS($L$2:$L1820,"ET",$B$2:$B1820,$B1820,$A$2:$A1820,$A1820)),""),"")</f>
        <v/>
      </c>
      <c r="J1820" s="18" t="str">
        <f>_xlfn.IFNA(IF(VLOOKUP($A1820,Spiele!$A$2:$D$16,3,FALSE)=$B1820,(COUNTIFS($L$1:$L1819,"Tor",$B$1:$B1819,$B1820,$A$1:$A1819,$A1820)+COUNTIFS($L$1:$L1819,"ET",$B$1:$B1819,$B1820,$A$1:$A1819,$A1820))-(COUNTIFS($L$1:$L1819,"Tor",$B$1:$B1819,"&lt;&gt;"&amp;$B1820,$A$1:$A1819,$A1820)+COUNTIFS($L$1:$L1819,"ET",$B$1:$B1819,"&lt;&gt;"&amp;$B1820,$A$1:$A1819,$A1820)),(COUNTIFS($L$1:$L1819,"Tor",$B$1:$B1819,$B1820,$A$1:$A1819,$A1820)+COUNTIFS($L$1:$L1819,"ET",$B$1:$B1819,$B1820,$A$1:$A1819,$A1820))-(COUNTIFS($L$1:$L1819,"Tor",$B$1:$B1819,"&lt;&gt;"&amp;$B1820,$A$1:$A1819,$A1820)+COUNTIFS($L$1:$L1819,"ET",$B$1:$B1819,"&lt;&gt;"&amp;$B1820,$A$1:$A1819,$A1820))),"")</f>
        <v/>
      </c>
      <c r="O1820" s="17"/>
      <c r="AC1820" s="14"/>
      <c r="AD1820" s="14"/>
      <c r="AE1820" s="18"/>
      <c r="AH1820" s="19">
        <f t="shared" si="114"/>
        <v>0</v>
      </c>
      <c r="AI1820" s="19">
        <f t="shared" si="115"/>
        <v>180</v>
      </c>
      <c r="AM1820" s="19">
        <f>IF(Abschlüsse[[#This Row],[Ergeb]]="ET","",SQRT(($AF1820-$AK1820)^2+($AG1820-$AL1820)^2))</f>
        <v>0</v>
      </c>
      <c r="AO1820" s="13"/>
      <c r="AP1820" s="13"/>
      <c r="AQ1820" s="19" t="str">
        <f t="shared" ref="AQ1820:AQ1883" si="116">IF(AN1820=0,"",SQRT(($AF1820-$AO1820)^2+($AG1820-$AP1820)^2))</f>
        <v/>
      </c>
      <c r="AU1820" s="19" t="str">
        <f t="shared" ref="AU1820:AU1883" si="117">IF(AR1820=0,"",SQRT(($AF1820-$AS1820)^2+($AG1820-$AT1820)^2))</f>
        <v/>
      </c>
    </row>
    <row r="1821" spans="3:47" ht="25.05" customHeight="1">
      <c r="C1821" s="17" t="str">
        <f>IF($A1821="","",IF(VLOOKUP($A1821,Spiele!$A$2:$D$16,3,FALSE)=$B1821,"H","G"))</f>
        <v/>
      </c>
      <c r="D1821" s="17" t="str">
        <f>IF($B1821="","",IF(VLOOKUP($A1821,Spiele!$A$2:$F$16,3,FALSE)=$B1821,VLOOKUP($A1821,Spiele!$A$2:$F$16,4,FALSE),VLOOKUP($A1821,Spiele!$A$2:$F$16,3,FALSE)))</f>
        <v/>
      </c>
      <c r="E1821" s="18">
        <f>IF(Abschlüsse[[#This Row],[Ergeb]]="ET",0,COUNTIFS($A$2:$A1821,$A1821,$B$2:$B1821,$B1821,$L$2:$L1821,"&lt;&gt;ET"))</f>
        <v>0</v>
      </c>
      <c r="F1821" s="11"/>
      <c r="G1821" s="12"/>
      <c r="H1821" s="18">
        <f>COUNTIFS('Rote Karten'!$A$2:$A$4,$A1821,'Rote Karten'!$D$2:$D$4,"&lt;&gt;"&amp;$B1821,'Rote Karten'!$B$2:$B$4,"&lt;"&amp;$F1821,'Rote Karten'!$C$2:$C$4,"&lt;="&amp;$G1821)-COUNTIFS('Rote Karten'!$A$2:$A$4,$A1821,'Rote Karten'!$D$2:$D$4,$B1821,'Rote Karten'!$B$2:$B$4,"&lt;"&amp;$F1821,'Rote Karten'!$C$2:$C$4,"&lt;="&amp;$G1821)</f>
        <v>0</v>
      </c>
      <c r="I1821" s="17" t="str">
        <f>IF(OR($L1821="Tor",$L1821="ET"),_xlfn.IFNA(IF(VLOOKUP($A1821,Spiele!$A$2:$C$16,3,FALSE)=$B1821,COUNTIFS($L$2:$L1821,"Tor",$B$2:$B1821,$B1821,$A$2:$A1821,$A1821)+COUNTIFS($L$2:$L1821,"ET",$B$2:$B1821,$B1821,$A$2:$A1821,$A1821)&amp;":"&amp;COUNTIFS($L$2:$L1821,"Tor",$B$2:$B1821,"&lt;&gt;"&amp;$B1821,$A$2:$A1821,$A1821)+COUNTIFS($L$2:$L1821,"ET",$B$2:$B1821,"&lt;&gt;"&amp;$B1821,$A$2:$A1821,$A1821),COUNTIFS($L$2:$L1821,"Tor",$B$2:$B1821,"&lt;&gt;"&amp;$B1821,$A$2:$A1821,$A1821)+COUNTIFS($L$2:$L1821,"ET",$B$2:$B1821,"&lt;&gt;"&amp;$B1821,$A$2:$A1821,$A1821)&amp;":"&amp;COUNTIFS($L$2:$L1821,"Tor",$B$2:$B1821,$B1821,$A$2:$A1821,$A1821)+COUNTIFS($L$2:$L1821,"ET",$B$2:$B1821,$B1821,$A$2:$A1821,$A1821)),""),"")</f>
        <v/>
      </c>
      <c r="J1821" s="18" t="str">
        <f>_xlfn.IFNA(IF(VLOOKUP($A1821,Spiele!$A$2:$D$16,3,FALSE)=$B1821,(COUNTIFS($L$1:$L1820,"Tor",$B$1:$B1820,$B1821,$A$1:$A1820,$A1821)+COUNTIFS($L$1:$L1820,"ET",$B$1:$B1820,$B1821,$A$1:$A1820,$A1821))-(COUNTIFS($L$1:$L1820,"Tor",$B$1:$B1820,"&lt;&gt;"&amp;$B1821,$A$1:$A1820,$A1821)+COUNTIFS($L$1:$L1820,"ET",$B$1:$B1820,"&lt;&gt;"&amp;$B1821,$A$1:$A1820,$A1821)),(COUNTIFS($L$1:$L1820,"Tor",$B$1:$B1820,$B1821,$A$1:$A1820,$A1821)+COUNTIFS($L$1:$L1820,"ET",$B$1:$B1820,$B1821,$A$1:$A1820,$A1821))-(COUNTIFS($L$1:$L1820,"Tor",$B$1:$B1820,"&lt;&gt;"&amp;$B1821,$A$1:$A1820,$A1821)+COUNTIFS($L$1:$L1820,"ET",$B$1:$B1820,"&lt;&gt;"&amp;$B1821,$A$1:$A1820,$A1821))),"")</f>
        <v/>
      </c>
      <c r="O1821" s="17"/>
      <c r="AC1821" s="14"/>
      <c r="AD1821" s="14"/>
      <c r="AE1821" s="18"/>
      <c r="AH1821" s="19">
        <f t="shared" si="114"/>
        <v>0</v>
      </c>
      <c r="AI1821" s="19">
        <f t="shared" si="115"/>
        <v>180</v>
      </c>
      <c r="AM1821" s="19">
        <f>IF(Abschlüsse[[#This Row],[Ergeb]]="ET","",SQRT(($AF1821-$AK1821)^2+($AG1821-$AL1821)^2))</f>
        <v>0</v>
      </c>
      <c r="AO1821" s="13"/>
      <c r="AP1821" s="13"/>
      <c r="AQ1821" s="19" t="str">
        <f t="shared" si="116"/>
        <v/>
      </c>
      <c r="AU1821" s="19" t="str">
        <f t="shared" si="117"/>
        <v/>
      </c>
    </row>
    <row r="1822" spans="3:47" ht="25.05" customHeight="1">
      <c r="C1822" s="17" t="str">
        <f>IF($A1822="","",IF(VLOOKUP($A1822,Spiele!$A$2:$D$16,3,FALSE)=$B1822,"H","G"))</f>
        <v/>
      </c>
      <c r="D1822" s="17" t="str">
        <f>IF($B1822="","",IF(VLOOKUP($A1822,Spiele!$A$2:$F$16,3,FALSE)=$B1822,VLOOKUP($A1822,Spiele!$A$2:$F$16,4,FALSE),VLOOKUP($A1822,Spiele!$A$2:$F$16,3,FALSE)))</f>
        <v/>
      </c>
      <c r="E1822" s="18">
        <f>IF(Abschlüsse[[#This Row],[Ergeb]]="ET",0,COUNTIFS($A$2:$A1822,$A1822,$B$2:$B1822,$B1822,$L$2:$L1822,"&lt;&gt;ET"))</f>
        <v>0</v>
      </c>
      <c r="F1822" s="11"/>
      <c r="G1822" s="12"/>
      <c r="H1822" s="18">
        <f>COUNTIFS('Rote Karten'!$A$2:$A$4,$A1822,'Rote Karten'!$D$2:$D$4,"&lt;&gt;"&amp;$B1822,'Rote Karten'!$B$2:$B$4,"&lt;"&amp;$F1822,'Rote Karten'!$C$2:$C$4,"&lt;="&amp;$G1822)-COUNTIFS('Rote Karten'!$A$2:$A$4,$A1822,'Rote Karten'!$D$2:$D$4,$B1822,'Rote Karten'!$B$2:$B$4,"&lt;"&amp;$F1822,'Rote Karten'!$C$2:$C$4,"&lt;="&amp;$G1822)</f>
        <v>0</v>
      </c>
      <c r="I1822" s="17" t="str">
        <f>IF(OR($L1822="Tor",$L1822="ET"),_xlfn.IFNA(IF(VLOOKUP($A1822,Spiele!$A$2:$C$16,3,FALSE)=$B1822,COUNTIFS($L$2:$L1822,"Tor",$B$2:$B1822,$B1822,$A$2:$A1822,$A1822)+COUNTIFS($L$2:$L1822,"ET",$B$2:$B1822,$B1822,$A$2:$A1822,$A1822)&amp;":"&amp;COUNTIFS($L$2:$L1822,"Tor",$B$2:$B1822,"&lt;&gt;"&amp;$B1822,$A$2:$A1822,$A1822)+COUNTIFS($L$2:$L1822,"ET",$B$2:$B1822,"&lt;&gt;"&amp;$B1822,$A$2:$A1822,$A1822),COUNTIFS($L$2:$L1822,"Tor",$B$2:$B1822,"&lt;&gt;"&amp;$B1822,$A$2:$A1822,$A1822)+COUNTIFS($L$2:$L1822,"ET",$B$2:$B1822,"&lt;&gt;"&amp;$B1822,$A$2:$A1822,$A1822)&amp;":"&amp;COUNTIFS($L$2:$L1822,"Tor",$B$2:$B1822,$B1822,$A$2:$A1822,$A1822)+COUNTIFS($L$2:$L1822,"ET",$B$2:$B1822,$B1822,$A$2:$A1822,$A1822)),""),"")</f>
        <v/>
      </c>
      <c r="J1822" s="18" t="str">
        <f>_xlfn.IFNA(IF(VLOOKUP($A1822,Spiele!$A$2:$D$16,3,FALSE)=$B1822,(COUNTIFS($L$1:$L1821,"Tor",$B$1:$B1821,$B1822,$A$1:$A1821,$A1822)+COUNTIFS($L$1:$L1821,"ET",$B$1:$B1821,$B1822,$A$1:$A1821,$A1822))-(COUNTIFS($L$1:$L1821,"Tor",$B$1:$B1821,"&lt;&gt;"&amp;$B1822,$A$1:$A1821,$A1822)+COUNTIFS($L$1:$L1821,"ET",$B$1:$B1821,"&lt;&gt;"&amp;$B1822,$A$1:$A1821,$A1822)),(COUNTIFS($L$1:$L1821,"Tor",$B$1:$B1821,$B1822,$A$1:$A1821,$A1822)+COUNTIFS($L$1:$L1821,"ET",$B$1:$B1821,$B1822,$A$1:$A1821,$A1822))-(COUNTIFS($L$1:$L1821,"Tor",$B$1:$B1821,"&lt;&gt;"&amp;$B1822,$A$1:$A1821,$A1822)+COUNTIFS($L$1:$L1821,"ET",$B$1:$B1821,"&lt;&gt;"&amp;$B1822,$A$1:$A1821,$A1822))),"")</f>
        <v/>
      </c>
      <c r="O1822" s="17"/>
      <c r="AC1822" s="14"/>
      <c r="AD1822" s="14"/>
      <c r="AE1822" s="18"/>
      <c r="AH1822" s="19">
        <f t="shared" si="114"/>
        <v>0</v>
      </c>
      <c r="AI1822" s="19">
        <f t="shared" si="115"/>
        <v>180</v>
      </c>
      <c r="AM1822" s="19">
        <f>IF(Abschlüsse[[#This Row],[Ergeb]]="ET","",SQRT(($AF1822-$AK1822)^2+($AG1822-$AL1822)^2))</f>
        <v>0</v>
      </c>
      <c r="AO1822" s="13"/>
      <c r="AP1822" s="13"/>
      <c r="AQ1822" s="19" t="str">
        <f t="shared" si="116"/>
        <v/>
      </c>
      <c r="AU1822" s="19" t="str">
        <f t="shared" si="117"/>
        <v/>
      </c>
    </row>
    <row r="1823" spans="3:47" ht="25.05" customHeight="1">
      <c r="C1823" s="17" t="str">
        <f>IF($A1823="","",IF(VLOOKUP($A1823,Spiele!$A$2:$D$16,3,FALSE)=$B1823,"H","G"))</f>
        <v/>
      </c>
      <c r="D1823" s="17" t="str">
        <f>IF($B1823="","",IF(VLOOKUP($A1823,Spiele!$A$2:$F$16,3,FALSE)=$B1823,VLOOKUP($A1823,Spiele!$A$2:$F$16,4,FALSE),VLOOKUP($A1823,Spiele!$A$2:$F$16,3,FALSE)))</f>
        <v/>
      </c>
      <c r="E1823" s="18">
        <f>IF(Abschlüsse[[#This Row],[Ergeb]]="ET",0,COUNTIFS($A$2:$A1823,$A1823,$B$2:$B1823,$B1823,$L$2:$L1823,"&lt;&gt;ET"))</f>
        <v>0</v>
      </c>
      <c r="F1823" s="11"/>
      <c r="G1823" s="12"/>
      <c r="H1823" s="18">
        <f>COUNTIFS('Rote Karten'!$A$2:$A$4,$A1823,'Rote Karten'!$D$2:$D$4,"&lt;&gt;"&amp;$B1823,'Rote Karten'!$B$2:$B$4,"&lt;"&amp;$F1823,'Rote Karten'!$C$2:$C$4,"&lt;="&amp;$G1823)-COUNTIFS('Rote Karten'!$A$2:$A$4,$A1823,'Rote Karten'!$D$2:$D$4,$B1823,'Rote Karten'!$B$2:$B$4,"&lt;"&amp;$F1823,'Rote Karten'!$C$2:$C$4,"&lt;="&amp;$G1823)</f>
        <v>0</v>
      </c>
      <c r="I1823" s="17" t="str">
        <f>IF(OR($L1823="Tor",$L1823="ET"),_xlfn.IFNA(IF(VLOOKUP($A1823,Spiele!$A$2:$C$16,3,FALSE)=$B1823,COUNTIFS($L$2:$L1823,"Tor",$B$2:$B1823,$B1823,$A$2:$A1823,$A1823)+COUNTIFS($L$2:$L1823,"ET",$B$2:$B1823,$B1823,$A$2:$A1823,$A1823)&amp;":"&amp;COUNTIFS($L$2:$L1823,"Tor",$B$2:$B1823,"&lt;&gt;"&amp;$B1823,$A$2:$A1823,$A1823)+COUNTIFS($L$2:$L1823,"ET",$B$2:$B1823,"&lt;&gt;"&amp;$B1823,$A$2:$A1823,$A1823),COUNTIFS($L$2:$L1823,"Tor",$B$2:$B1823,"&lt;&gt;"&amp;$B1823,$A$2:$A1823,$A1823)+COUNTIFS($L$2:$L1823,"ET",$B$2:$B1823,"&lt;&gt;"&amp;$B1823,$A$2:$A1823,$A1823)&amp;":"&amp;COUNTIFS($L$2:$L1823,"Tor",$B$2:$B1823,$B1823,$A$2:$A1823,$A1823)+COUNTIFS($L$2:$L1823,"ET",$B$2:$B1823,$B1823,$A$2:$A1823,$A1823)),""),"")</f>
        <v/>
      </c>
      <c r="J1823" s="18" t="str">
        <f>_xlfn.IFNA(IF(VLOOKUP($A1823,Spiele!$A$2:$D$16,3,FALSE)=$B1823,(COUNTIFS($L$1:$L1822,"Tor",$B$1:$B1822,$B1823,$A$1:$A1822,$A1823)+COUNTIFS($L$1:$L1822,"ET",$B$1:$B1822,$B1823,$A$1:$A1822,$A1823))-(COUNTIFS($L$1:$L1822,"Tor",$B$1:$B1822,"&lt;&gt;"&amp;$B1823,$A$1:$A1822,$A1823)+COUNTIFS($L$1:$L1822,"ET",$B$1:$B1822,"&lt;&gt;"&amp;$B1823,$A$1:$A1822,$A1823)),(COUNTIFS($L$1:$L1822,"Tor",$B$1:$B1822,$B1823,$A$1:$A1822,$A1823)+COUNTIFS($L$1:$L1822,"ET",$B$1:$B1822,$B1823,$A$1:$A1822,$A1823))-(COUNTIFS($L$1:$L1822,"Tor",$B$1:$B1822,"&lt;&gt;"&amp;$B1823,$A$1:$A1822,$A1823)+COUNTIFS($L$1:$L1822,"ET",$B$1:$B1822,"&lt;&gt;"&amp;$B1823,$A$1:$A1822,$A1823))),"")</f>
        <v/>
      </c>
      <c r="O1823" s="17"/>
      <c r="AC1823" s="14"/>
      <c r="AD1823" s="14"/>
      <c r="AE1823" s="18"/>
      <c r="AH1823" s="19">
        <f t="shared" si="114"/>
        <v>0</v>
      </c>
      <c r="AI1823" s="19">
        <f t="shared" si="115"/>
        <v>180</v>
      </c>
      <c r="AM1823" s="19">
        <f>IF(Abschlüsse[[#This Row],[Ergeb]]="ET","",SQRT(($AF1823-$AK1823)^2+($AG1823-$AL1823)^2))</f>
        <v>0</v>
      </c>
      <c r="AO1823" s="13"/>
      <c r="AP1823" s="13"/>
      <c r="AQ1823" s="19" t="str">
        <f t="shared" si="116"/>
        <v/>
      </c>
      <c r="AU1823" s="19" t="str">
        <f t="shared" si="117"/>
        <v/>
      </c>
    </row>
    <row r="1824" spans="3:47" ht="25.05" customHeight="1">
      <c r="C1824" s="17" t="str">
        <f>IF($A1824="","",IF(VLOOKUP($A1824,Spiele!$A$2:$D$16,3,FALSE)=$B1824,"H","G"))</f>
        <v/>
      </c>
      <c r="D1824" s="17" t="str">
        <f>IF($B1824="","",IF(VLOOKUP($A1824,Spiele!$A$2:$F$16,3,FALSE)=$B1824,VLOOKUP($A1824,Spiele!$A$2:$F$16,4,FALSE),VLOOKUP($A1824,Spiele!$A$2:$F$16,3,FALSE)))</f>
        <v/>
      </c>
      <c r="E1824" s="18">
        <f>IF(Abschlüsse[[#This Row],[Ergeb]]="ET",0,COUNTIFS($A$2:$A1824,$A1824,$B$2:$B1824,$B1824,$L$2:$L1824,"&lt;&gt;ET"))</f>
        <v>0</v>
      </c>
      <c r="F1824" s="11"/>
      <c r="G1824" s="12"/>
      <c r="H1824" s="18">
        <f>COUNTIFS('Rote Karten'!$A$2:$A$4,$A1824,'Rote Karten'!$D$2:$D$4,"&lt;&gt;"&amp;$B1824,'Rote Karten'!$B$2:$B$4,"&lt;"&amp;$F1824,'Rote Karten'!$C$2:$C$4,"&lt;="&amp;$G1824)-COUNTIFS('Rote Karten'!$A$2:$A$4,$A1824,'Rote Karten'!$D$2:$D$4,$B1824,'Rote Karten'!$B$2:$B$4,"&lt;"&amp;$F1824,'Rote Karten'!$C$2:$C$4,"&lt;="&amp;$G1824)</f>
        <v>0</v>
      </c>
      <c r="I1824" s="17" t="str">
        <f>IF(OR($L1824="Tor",$L1824="ET"),_xlfn.IFNA(IF(VLOOKUP($A1824,Spiele!$A$2:$C$16,3,FALSE)=$B1824,COUNTIFS($L$2:$L1824,"Tor",$B$2:$B1824,$B1824,$A$2:$A1824,$A1824)+COUNTIFS($L$2:$L1824,"ET",$B$2:$B1824,$B1824,$A$2:$A1824,$A1824)&amp;":"&amp;COUNTIFS($L$2:$L1824,"Tor",$B$2:$B1824,"&lt;&gt;"&amp;$B1824,$A$2:$A1824,$A1824)+COUNTIFS($L$2:$L1824,"ET",$B$2:$B1824,"&lt;&gt;"&amp;$B1824,$A$2:$A1824,$A1824),COUNTIFS($L$2:$L1824,"Tor",$B$2:$B1824,"&lt;&gt;"&amp;$B1824,$A$2:$A1824,$A1824)+COUNTIFS($L$2:$L1824,"ET",$B$2:$B1824,"&lt;&gt;"&amp;$B1824,$A$2:$A1824,$A1824)&amp;":"&amp;COUNTIFS($L$2:$L1824,"Tor",$B$2:$B1824,$B1824,$A$2:$A1824,$A1824)+COUNTIFS($L$2:$L1824,"ET",$B$2:$B1824,$B1824,$A$2:$A1824,$A1824)),""),"")</f>
        <v/>
      </c>
      <c r="J1824" s="18" t="str">
        <f>_xlfn.IFNA(IF(VLOOKUP($A1824,Spiele!$A$2:$D$16,3,FALSE)=$B1824,(COUNTIFS($L$1:$L1823,"Tor",$B$1:$B1823,$B1824,$A$1:$A1823,$A1824)+COUNTIFS($L$1:$L1823,"ET",$B$1:$B1823,$B1824,$A$1:$A1823,$A1824))-(COUNTIFS($L$1:$L1823,"Tor",$B$1:$B1823,"&lt;&gt;"&amp;$B1824,$A$1:$A1823,$A1824)+COUNTIFS($L$1:$L1823,"ET",$B$1:$B1823,"&lt;&gt;"&amp;$B1824,$A$1:$A1823,$A1824)),(COUNTIFS($L$1:$L1823,"Tor",$B$1:$B1823,$B1824,$A$1:$A1823,$A1824)+COUNTIFS($L$1:$L1823,"ET",$B$1:$B1823,$B1824,$A$1:$A1823,$A1824))-(COUNTIFS($L$1:$L1823,"Tor",$B$1:$B1823,"&lt;&gt;"&amp;$B1824,$A$1:$A1823,$A1824)+COUNTIFS($L$1:$L1823,"ET",$B$1:$B1823,"&lt;&gt;"&amp;$B1824,$A$1:$A1823,$A1824))),"")</f>
        <v/>
      </c>
      <c r="O1824" s="17"/>
      <c r="AC1824" s="14"/>
      <c r="AD1824" s="14"/>
      <c r="AE1824" s="18"/>
      <c r="AH1824" s="19">
        <f t="shared" si="114"/>
        <v>0</v>
      </c>
      <c r="AI1824" s="19">
        <f t="shared" si="115"/>
        <v>180</v>
      </c>
      <c r="AM1824" s="19">
        <f>IF(Abschlüsse[[#This Row],[Ergeb]]="ET","",SQRT(($AF1824-$AK1824)^2+($AG1824-$AL1824)^2))</f>
        <v>0</v>
      </c>
      <c r="AO1824" s="13"/>
      <c r="AP1824" s="13"/>
      <c r="AQ1824" s="19" t="str">
        <f t="shared" si="116"/>
        <v/>
      </c>
      <c r="AU1824" s="19" t="str">
        <f t="shared" si="117"/>
        <v/>
      </c>
    </row>
    <row r="1825" spans="3:47" ht="25.05" customHeight="1">
      <c r="C1825" s="17" t="str">
        <f>IF($A1825="","",IF(VLOOKUP($A1825,Spiele!$A$2:$D$16,3,FALSE)=$B1825,"H","G"))</f>
        <v/>
      </c>
      <c r="D1825" s="17" t="str">
        <f>IF($B1825="","",IF(VLOOKUP($A1825,Spiele!$A$2:$F$16,3,FALSE)=$B1825,VLOOKUP($A1825,Spiele!$A$2:$F$16,4,FALSE),VLOOKUP($A1825,Spiele!$A$2:$F$16,3,FALSE)))</f>
        <v/>
      </c>
      <c r="E1825" s="18">
        <f>IF(Abschlüsse[[#This Row],[Ergeb]]="ET",0,COUNTIFS($A$2:$A1825,$A1825,$B$2:$B1825,$B1825,$L$2:$L1825,"&lt;&gt;ET"))</f>
        <v>0</v>
      </c>
      <c r="F1825" s="11"/>
      <c r="G1825" s="12"/>
      <c r="H1825" s="18">
        <f>COUNTIFS('Rote Karten'!$A$2:$A$4,$A1825,'Rote Karten'!$D$2:$D$4,"&lt;&gt;"&amp;$B1825,'Rote Karten'!$B$2:$B$4,"&lt;"&amp;$F1825,'Rote Karten'!$C$2:$C$4,"&lt;="&amp;$G1825)-COUNTIFS('Rote Karten'!$A$2:$A$4,$A1825,'Rote Karten'!$D$2:$D$4,$B1825,'Rote Karten'!$B$2:$B$4,"&lt;"&amp;$F1825,'Rote Karten'!$C$2:$C$4,"&lt;="&amp;$G1825)</f>
        <v>0</v>
      </c>
      <c r="I1825" s="17" t="str">
        <f>IF(OR($L1825="Tor",$L1825="ET"),_xlfn.IFNA(IF(VLOOKUP($A1825,Spiele!$A$2:$C$16,3,FALSE)=$B1825,COUNTIFS($L$2:$L1825,"Tor",$B$2:$B1825,$B1825,$A$2:$A1825,$A1825)+COUNTIFS($L$2:$L1825,"ET",$B$2:$B1825,$B1825,$A$2:$A1825,$A1825)&amp;":"&amp;COUNTIFS($L$2:$L1825,"Tor",$B$2:$B1825,"&lt;&gt;"&amp;$B1825,$A$2:$A1825,$A1825)+COUNTIFS($L$2:$L1825,"ET",$B$2:$B1825,"&lt;&gt;"&amp;$B1825,$A$2:$A1825,$A1825),COUNTIFS($L$2:$L1825,"Tor",$B$2:$B1825,"&lt;&gt;"&amp;$B1825,$A$2:$A1825,$A1825)+COUNTIFS($L$2:$L1825,"ET",$B$2:$B1825,"&lt;&gt;"&amp;$B1825,$A$2:$A1825,$A1825)&amp;":"&amp;COUNTIFS($L$2:$L1825,"Tor",$B$2:$B1825,$B1825,$A$2:$A1825,$A1825)+COUNTIFS($L$2:$L1825,"ET",$B$2:$B1825,$B1825,$A$2:$A1825,$A1825)),""),"")</f>
        <v/>
      </c>
      <c r="J1825" s="18" t="str">
        <f>_xlfn.IFNA(IF(VLOOKUP($A1825,Spiele!$A$2:$D$16,3,FALSE)=$B1825,(COUNTIFS($L$1:$L1824,"Tor",$B$1:$B1824,$B1825,$A$1:$A1824,$A1825)+COUNTIFS($L$1:$L1824,"ET",$B$1:$B1824,$B1825,$A$1:$A1824,$A1825))-(COUNTIFS($L$1:$L1824,"Tor",$B$1:$B1824,"&lt;&gt;"&amp;$B1825,$A$1:$A1824,$A1825)+COUNTIFS($L$1:$L1824,"ET",$B$1:$B1824,"&lt;&gt;"&amp;$B1825,$A$1:$A1824,$A1825)),(COUNTIFS($L$1:$L1824,"Tor",$B$1:$B1824,$B1825,$A$1:$A1824,$A1825)+COUNTIFS($L$1:$L1824,"ET",$B$1:$B1824,$B1825,$A$1:$A1824,$A1825))-(COUNTIFS($L$1:$L1824,"Tor",$B$1:$B1824,"&lt;&gt;"&amp;$B1825,$A$1:$A1824,$A1825)+COUNTIFS($L$1:$L1824,"ET",$B$1:$B1824,"&lt;&gt;"&amp;$B1825,$A$1:$A1824,$A1825))),"")</f>
        <v/>
      </c>
      <c r="O1825" s="17"/>
      <c r="AC1825" s="14"/>
      <c r="AD1825" s="14"/>
      <c r="AE1825" s="18"/>
      <c r="AH1825" s="19">
        <f t="shared" si="114"/>
        <v>0</v>
      </c>
      <c r="AI1825" s="19">
        <f t="shared" si="115"/>
        <v>180</v>
      </c>
      <c r="AM1825" s="19">
        <f>IF(Abschlüsse[[#This Row],[Ergeb]]="ET","",SQRT(($AF1825-$AK1825)^2+($AG1825-$AL1825)^2))</f>
        <v>0</v>
      </c>
      <c r="AO1825" s="13"/>
      <c r="AP1825" s="13"/>
      <c r="AQ1825" s="19" t="str">
        <f t="shared" si="116"/>
        <v/>
      </c>
      <c r="AU1825" s="19" t="str">
        <f t="shared" si="117"/>
        <v/>
      </c>
    </row>
    <row r="1826" spans="3:47" ht="25.05" customHeight="1">
      <c r="C1826" s="17" t="str">
        <f>IF($A1826="","",IF(VLOOKUP($A1826,Spiele!$A$2:$D$16,3,FALSE)=$B1826,"H","G"))</f>
        <v/>
      </c>
      <c r="D1826" s="17" t="str">
        <f>IF($B1826="","",IF(VLOOKUP($A1826,Spiele!$A$2:$F$16,3,FALSE)=$B1826,VLOOKUP($A1826,Spiele!$A$2:$F$16,4,FALSE),VLOOKUP($A1826,Spiele!$A$2:$F$16,3,FALSE)))</f>
        <v/>
      </c>
      <c r="E1826" s="18">
        <f>IF(Abschlüsse[[#This Row],[Ergeb]]="ET",0,COUNTIFS($A$2:$A1826,$A1826,$B$2:$B1826,$B1826,$L$2:$L1826,"&lt;&gt;ET"))</f>
        <v>0</v>
      </c>
      <c r="F1826" s="11"/>
      <c r="G1826" s="12"/>
      <c r="H1826" s="18">
        <f>COUNTIFS('Rote Karten'!$A$2:$A$4,$A1826,'Rote Karten'!$D$2:$D$4,"&lt;&gt;"&amp;$B1826,'Rote Karten'!$B$2:$B$4,"&lt;"&amp;$F1826,'Rote Karten'!$C$2:$C$4,"&lt;="&amp;$G1826)-COUNTIFS('Rote Karten'!$A$2:$A$4,$A1826,'Rote Karten'!$D$2:$D$4,$B1826,'Rote Karten'!$B$2:$B$4,"&lt;"&amp;$F1826,'Rote Karten'!$C$2:$C$4,"&lt;="&amp;$G1826)</f>
        <v>0</v>
      </c>
      <c r="I1826" s="17" t="str">
        <f>IF(OR($L1826="Tor",$L1826="ET"),_xlfn.IFNA(IF(VLOOKUP($A1826,Spiele!$A$2:$C$16,3,FALSE)=$B1826,COUNTIFS($L$2:$L1826,"Tor",$B$2:$B1826,$B1826,$A$2:$A1826,$A1826)+COUNTIFS($L$2:$L1826,"ET",$B$2:$B1826,$B1826,$A$2:$A1826,$A1826)&amp;":"&amp;COUNTIFS($L$2:$L1826,"Tor",$B$2:$B1826,"&lt;&gt;"&amp;$B1826,$A$2:$A1826,$A1826)+COUNTIFS($L$2:$L1826,"ET",$B$2:$B1826,"&lt;&gt;"&amp;$B1826,$A$2:$A1826,$A1826),COUNTIFS($L$2:$L1826,"Tor",$B$2:$B1826,"&lt;&gt;"&amp;$B1826,$A$2:$A1826,$A1826)+COUNTIFS($L$2:$L1826,"ET",$B$2:$B1826,"&lt;&gt;"&amp;$B1826,$A$2:$A1826,$A1826)&amp;":"&amp;COUNTIFS($L$2:$L1826,"Tor",$B$2:$B1826,$B1826,$A$2:$A1826,$A1826)+COUNTIFS($L$2:$L1826,"ET",$B$2:$B1826,$B1826,$A$2:$A1826,$A1826)),""),"")</f>
        <v/>
      </c>
      <c r="J1826" s="18" t="str">
        <f>_xlfn.IFNA(IF(VLOOKUP($A1826,Spiele!$A$2:$D$16,3,FALSE)=$B1826,(COUNTIFS($L$1:$L1825,"Tor",$B$1:$B1825,$B1826,$A$1:$A1825,$A1826)+COUNTIFS($L$1:$L1825,"ET",$B$1:$B1825,$B1826,$A$1:$A1825,$A1826))-(COUNTIFS($L$1:$L1825,"Tor",$B$1:$B1825,"&lt;&gt;"&amp;$B1826,$A$1:$A1825,$A1826)+COUNTIFS($L$1:$L1825,"ET",$B$1:$B1825,"&lt;&gt;"&amp;$B1826,$A$1:$A1825,$A1826)),(COUNTIFS($L$1:$L1825,"Tor",$B$1:$B1825,$B1826,$A$1:$A1825,$A1826)+COUNTIFS($L$1:$L1825,"ET",$B$1:$B1825,$B1826,$A$1:$A1825,$A1826))-(COUNTIFS($L$1:$L1825,"Tor",$B$1:$B1825,"&lt;&gt;"&amp;$B1826,$A$1:$A1825,$A1826)+COUNTIFS($L$1:$L1825,"ET",$B$1:$B1825,"&lt;&gt;"&amp;$B1826,$A$1:$A1825,$A1826))),"")</f>
        <v/>
      </c>
      <c r="O1826" s="17"/>
      <c r="AC1826" s="14"/>
      <c r="AD1826" s="14"/>
      <c r="AE1826" s="18"/>
      <c r="AH1826" s="19">
        <f t="shared" si="114"/>
        <v>0</v>
      </c>
      <c r="AI1826" s="19">
        <f t="shared" si="115"/>
        <v>180</v>
      </c>
      <c r="AM1826" s="19">
        <f>IF(Abschlüsse[[#This Row],[Ergeb]]="ET","",SQRT(($AF1826-$AK1826)^2+($AG1826-$AL1826)^2))</f>
        <v>0</v>
      </c>
      <c r="AO1826" s="13"/>
      <c r="AP1826" s="13"/>
      <c r="AQ1826" s="19" t="str">
        <f t="shared" si="116"/>
        <v/>
      </c>
      <c r="AU1826" s="19" t="str">
        <f t="shared" si="117"/>
        <v/>
      </c>
    </row>
    <row r="1827" spans="3:47" ht="25.05" customHeight="1">
      <c r="C1827" s="17" t="str">
        <f>IF($A1827="","",IF(VLOOKUP($A1827,Spiele!$A$2:$D$16,3,FALSE)=$B1827,"H","G"))</f>
        <v/>
      </c>
      <c r="D1827" s="17" t="str">
        <f>IF($B1827="","",IF(VLOOKUP($A1827,Spiele!$A$2:$F$16,3,FALSE)=$B1827,VLOOKUP($A1827,Spiele!$A$2:$F$16,4,FALSE),VLOOKUP($A1827,Spiele!$A$2:$F$16,3,FALSE)))</f>
        <v/>
      </c>
      <c r="E1827" s="18">
        <f>IF(Abschlüsse[[#This Row],[Ergeb]]="ET",0,COUNTIFS($A$2:$A1827,$A1827,$B$2:$B1827,$B1827,$L$2:$L1827,"&lt;&gt;ET"))</f>
        <v>0</v>
      </c>
      <c r="F1827" s="11"/>
      <c r="G1827" s="12"/>
      <c r="H1827" s="18">
        <f>COUNTIFS('Rote Karten'!$A$2:$A$4,$A1827,'Rote Karten'!$D$2:$D$4,"&lt;&gt;"&amp;$B1827,'Rote Karten'!$B$2:$B$4,"&lt;"&amp;$F1827,'Rote Karten'!$C$2:$C$4,"&lt;="&amp;$G1827)-COUNTIFS('Rote Karten'!$A$2:$A$4,$A1827,'Rote Karten'!$D$2:$D$4,$B1827,'Rote Karten'!$B$2:$B$4,"&lt;"&amp;$F1827,'Rote Karten'!$C$2:$C$4,"&lt;="&amp;$G1827)</f>
        <v>0</v>
      </c>
      <c r="I1827" s="17" t="str">
        <f>IF(OR($L1827="Tor",$L1827="ET"),_xlfn.IFNA(IF(VLOOKUP($A1827,Spiele!$A$2:$C$16,3,FALSE)=$B1827,COUNTIFS($L$2:$L1827,"Tor",$B$2:$B1827,$B1827,$A$2:$A1827,$A1827)+COUNTIFS($L$2:$L1827,"ET",$B$2:$B1827,$B1827,$A$2:$A1827,$A1827)&amp;":"&amp;COUNTIFS($L$2:$L1827,"Tor",$B$2:$B1827,"&lt;&gt;"&amp;$B1827,$A$2:$A1827,$A1827)+COUNTIFS($L$2:$L1827,"ET",$B$2:$B1827,"&lt;&gt;"&amp;$B1827,$A$2:$A1827,$A1827),COUNTIFS($L$2:$L1827,"Tor",$B$2:$B1827,"&lt;&gt;"&amp;$B1827,$A$2:$A1827,$A1827)+COUNTIFS($L$2:$L1827,"ET",$B$2:$B1827,"&lt;&gt;"&amp;$B1827,$A$2:$A1827,$A1827)&amp;":"&amp;COUNTIFS($L$2:$L1827,"Tor",$B$2:$B1827,$B1827,$A$2:$A1827,$A1827)+COUNTIFS($L$2:$L1827,"ET",$B$2:$B1827,$B1827,$A$2:$A1827,$A1827)),""),"")</f>
        <v/>
      </c>
      <c r="J1827" s="18" t="str">
        <f>_xlfn.IFNA(IF(VLOOKUP($A1827,Spiele!$A$2:$D$16,3,FALSE)=$B1827,(COUNTIFS($L$1:$L1826,"Tor",$B$1:$B1826,$B1827,$A$1:$A1826,$A1827)+COUNTIFS($L$1:$L1826,"ET",$B$1:$B1826,$B1827,$A$1:$A1826,$A1827))-(COUNTIFS($L$1:$L1826,"Tor",$B$1:$B1826,"&lt;&gt;"&amp;$B1827,$A$1:$A1826,$A1827)+COUNTIFS($L$1:$L1826,"ET",$B$1:$B1826,"&lt;&gt;"&amp;$B1827,$A$1:$A1826,$A1827)),(COUNTIFS($L$1:$L1826,"Tor",$B$1:$B1826,$B1827,$A$1:$A1826,$A1827)+COUNTIFS($L$1:$L1826,"ET",$B$1:$B1826,$B1827,$A$1:$A1826,$A1827))-(COUNTIFS($L$1:$L1826,"Tor",$B$1:$B1826,"&lt;&gt;"&amp;$B1827,$A$1:$A1826,$A1827)+COUNTIFS($L$1:$L1826,"ET",$B$1:$B1826,"&lt;&gt;"&amp;$B1827,$A$1:$A1826,$A1827))),"")</f>
        <v/>
      </c>
      <c r="O1827" s="17"/>
      <c r="AC1827" s="14"/>
      <c r="AD1827" s="14"/>
      <c r="AE1827" s="18"/>
      <c r="AH1827" s="19">
        <f t="shared" si="114"/>
        <v>0</v>
      </c>
      <c r="AI1827" s="19">
        <f t="shared" si="115"/>
        <v>180</v>
      </c>
      <c r="AM1827" s="19">
        <f>IF(Abschlüsse[[#This Row],[Ergeb]]="ET","",SQRT(($AF1827-$AK1827)^2+($AG1827-$AL1827)^2))</f>
        <v>0</v>
      </c>
      <c r="AO1827" s="13"/>
      <c r="AP1827" s="13"/>
      <c r="AQ1827" s="19" t="str">
        <f t="shared" si="116"/>
        <v/>
      </c>
      <c r="AU1827" s="19" t="str">
        <f t="shared" si="117"/>
        <v/>
      </c>
    </row>
    <row r="1828" spans="3:47" ht="25.05" customHeight="1">
      <c r="C1828" s="17" t="str">
        <f>IF($A1828="","",IF(VLOOKUP($A1828,Spiele!$A$2:$D$16,3,FALSE)=$B1828,"H","G"))</f>
        <v/>
      </c>
      <c r="D1828" s="17" t="str">
        <f>IF($B1828="","",IF(VLOOKUP($A1828,Spiele!$A$2:$F$16,3,FALSE)=$B1828,VLOOKUP($A1828,Spiele!$A$2:$F$16,4,FALSE),VLOOKUP($A1828,Spiele!$A$2:$F$16,3,FALSE)))</f>
        <v/>
      </c>
      <c r="E1828" s="18">
        <f>IF(Abschlüsse[[#This Row],[Ergeb]]="ET",0,COUNTIFS($A$2:$A1828,$A1828,$B$2:$B1828,$B1828,$L$2:$L1828,"&lt;&gt;ET"))</f>
        <v>0</v>
      </c>
      <c r="F1828" s="11"/>
      <c r="G1828" s="12"/>
      <c r="H1828" s="18">
        <f>COUNTIFS('Rote Karten'!$A$2:$A$4,$A1828,'Rote Karten'!$D$2:$D$4,"&lt;&gt;"&amp;$B1828,'Rote Karten'!$B$2:$B$4,"&lt;"&amp;$F1828,'Rote Karten'!$C$2:$C$4,"&lt;="&amp;$G1828)-COUNTIFS('Rote Karten'!$A$2:$A$4,$A1828,'Rote Karten'!$D$2:$D$4,$B1828,'Rote Karten'!$B$2:$B$4,"&lt;"&amp;$F1828,'Rote Karten'!$C$2:$C$4,"&lt;="&amp;$G1828)</f>
        <v>0</v>
      </c>
      <c r="I1828" s="17" t="str">
        <f>IF(OR($L1828="Tor",$L1828="ET"),_xlfn.IFNA(IF(VLOOKUP($A1828,Spiele!$A$2:$C$16,3,FALSE)=$B1828,COUNTIFS($L$2:$L1828,"Tor",$B$2:$B1828,$B1828,$A$2:$A1828,$A1828)+COUNTIFS($L$2:$L1828,"ET",$B$2:$B1828,$B1828,$A$2:$A1828,$A1828)&amp;":"&amp;COUNTIFS($L$2:$L1828,"Tor",$B$2:$B1828,"&lt;&gt;"&amp;$B1828,$A$2:$A1828,$A1828)+COUNTIFS($L$2:$L1828,"ET",$B$2:$B1828,"&lt;&gt;"&amp;$B1828,$A$2:$A1828,$A1828),COUNTIFS($L$2:$L1828,"Tor",$B$2:$B1828,"&lt;&gt;"&amp;$B1828,$A$2:$A1828,$A1828)+COUNTIFS($L$2:$L1828,"ET",$B$2:$B1828,"&lt;&gt;"&amp;$B1828,$A$2:$A1828,$A1828)&amp;":"&amp;COUNTIFS($L$2:$L1828,"Tor",$B$2:$B1828,$B1828,$A$2:$A1828,$A1828)+COUNTIFS($L$2:$L1828,"ET",$B$2:$B1828,$B1828,$A$2:$A1828,$A1828)),""),"")</f>
        <v/>
      </c>
      <c r="J1828" s="18" t="str">
        <f>_xlfn.IFNA(IF(VLOOKUP($A1828,Spiele!$A$2:$D$16,3,FALSE)=$B1828,(COUNTIFS($L$1:$L1827,"Tor",$B$1:$B1827,$B1828,$A$1:$A1827,$A1828)+COUNTIFS($L$1:$L1827,"ET",$B$1:$B1827,$B1828,$A$1:$A1827,$A1828))-(COUNTIFS($L$1:$L1827,"Tor",$B$1:$B1827,"&lt;&gt;"&amp;$B1828,$A$1:$A1827,$A1828)+COUNTIFS($L$1:$L1827,"ET",$B$1:$B1827,"&lt;&gt;"&amp;$B1828,$A$1:$A1827,$A1828)),(COUNTIFS($L$1:$L1827,"Tor",$B$1:$B1827,$B1828,$A$1:$A1827,$A1828)+COUNTIFS($L$1:$L1827,"ET",$B$1:$B1827,$B1828,$A$1:$A1827,$A1828))-(COUNTIFS($L$1:$L1827,"Tor",$B$1:$B1827,"&lt;&gt;"&amp;$B1828,$A$1:$A1827,$A1828)+COUNTIFS($L$1:$L1827,"ET",$B$1:$B1827,"&lt;&gt;"&amp;$B1828,$A$1:$A1827,$A1828))),"")</f>
        <v/>
      </c>
      <c r="O1828" s="17"/>
      <c r="AC1828" s="14"/>
      <c r="AD1828" s="14"/>
      <c r="AE1828" s="18"/>
      <c r="AH1828" s="19">
        <f t="shared" si="114"/>
        <v>0</v>
      </c>
      <c r="AI1828" s="19">
        <f t="shared" si="115"/>
        <v>180</v>
      </c>
      <c r="AM1828" s="19">
        <f>IF(Abschlüsse[[#This Row],[Ergeb]]="ET","",SQRT(($AF1828-$AK1828)^2+($AG1828-$AL1828)^2))</f>
        <v>0</v>
      </c>
      <c r="AO1828" s="13"/>
      <c r="AP1828" s="13"/>
      <c r="AQ1828" s="19" t="str">
        <f t="shared" si="116"/>
        <v/>
      </c>
      <c r="AU1828" s="19" t="str">
        <f t="shared" si="117"/>
        <v/>
      </c>
    </row>
    <row r="1829" spans="3:47" ht="25.05" customHeight="1">
      <c r="C1829" s="17" t="str">
        <f>IF($A1829="","",IF(VLOOKUP($A1829,Spiele!$A$2:$D$16,3,FALSE)=$B1829,"H","G"))</f>
        <v/>
      </c>
      <c r="D1829" s="17" t="str">
        <f>IF($B1829="","",IF(VLOOKUP($A1829,Spiele!$A$2:$F$16,3,FALSE)=$B1829,VLOOKUP($A1829,Spiele!$A$2:$F$16,4,FALSE),VLOOKUP($A1829,Spiele!$A$2:$F$16,3,FALSE)))</f>
        <v/>
      </c>
      <c r="E1829" s="18">
        <f>IF(Abschlüsse[[#This Row],[Ergeb]]="ET",0,COUNTIFS($A$2:$A1829,$A1829,$B$2:$B1829,$B1829,$L$2:$L1829,"&lt;&gt;ET"))</f>
        <v>0</v>
      </c>
      <c r="F1829" s="11"/>
      <c r="G1829" s="12"/>
      <c r="H1829" s="18">
        <f>COUNTIFS('Rote Karten'!$A$2:$A$4,$A1829,'Rote Karten'!$D$2:$D$4,"&lt;&gt;"&amp;$B1829,'Rote Karten'!$B$2:$B$4,"&lt;"&amp;$F1829,'Rote Karten'!$C$2:$C$4,"&lt;="&amp;$G1829)-COUNTIFS('Rote Karten'!$A$2:$A$4,$A1829,'Rote Karten'!$D$2:$D$4,$B1829,'Rote Karten'!$B$2:$B$4,"&lt;"&amp;$F1829,'Rote Karten'!$C$2:$C$4,"&lt;="&amp;$G1829)</f>
        <v>0</v>
      </c>
      <c r="I1829" s="17" t="str">
        <f>IF(OR($L1829="Tor",$L1829="ET"),_xlfn.IFNA(IF(VLOOKUP($A1829,Spiele!$A$2:$C$16,3,FALSE)=$B1829,COUNTIFS($L$2:$L1829,"Tor",$B$2:$B1829,$B1829,$A$2:$A1829,$A1829)+COUNTIFS($L$2:$L1829,"ET",$B$2:$B1829,$B1829,$A$2:$A1829,$A1829)&amp;":"&amp;COUNTIFS($L$2:$L1829,"Tor",$B$2:$B1829,"&lt;&gt;"&amp;$B1829,$A$2:$A1829,$A1829)+COUNTIFS($L$2:$L1829,"ET",$B$2:$B1829,"&lt;&gt;"&amp;$B1829,$A$2:$A1829,$A1829),COUNTIFS($L$2:$L1829,"Tor",$B$2:$B1829,"&lt;&gt;"&amp;$B1829,$A$2:$A1829,$A1829)+COUNTIFS($L$2:$L1829,"ET",$B$2:$B1829,"&lt;&gt;"&amp;$B1829,$A$2:$A1829,$A1829)&amp;":"&amp;COUNTIFS($L$2:$L1829,"Tor",$B$2:$B1829,$B1829,$A$2:$A1829,$A1829)+COUNTIFS($L$2:$L1829,"ET",$B$2:$B1829,$B1829,$A$2:$A1829,$A1829)),""),"")</f>
        <v/>
      </c>
      <c r="J1829" s="18" t="str">
        <f>_xlfn.IFNA(IF(VLOOKUP($A1829,Spiele!$A$2:$D$16,3,FALSE)=$B1829,(COUNTIFS($L$1:$L1828,"Tor",$B$1:$B1828,$B1829,$A$1:$A1828,$A1829)+COUNTIFS($L$1:$L1828,"ET",$B$1:$B1828,$B1829,$A$1:$A1828,$A1829))-(COUNTIFS($L$1:$L1828,"Tor",$B$1:$B1828,"&lt;&gt;"&amp;$B1829,$A$1:$A1828,$A1829)+COUNTIFS($L$1:$L1828,"ET",$B$1:$B1828,"&lt;&gt;"&amp;$B1829,$A$1:$A1828,$A1829)),(COUNTIFS($L$1:$L1828,"Tor",$B$1:$B1828,$B1829,$A$1:$A1828,$A1829)+COUNTIFS($L$1:$L1828,"ET",$B$1:$B1828,$B1829,$A$1:$A1828,$A1829))-(COUNTIFS($L$1:$L1828,"Tor",$B$1:$B1828,"&lt;&gt;"&amp;$B1829,$A$1:$A1828,$A1829)+COUNTIFS($L$1:$L1828,"ET",$B$1:$B1828,"&lt;&gt;"&amp;$B1829,$A$1:$A1828,$A1829))),"")</f>
        <v/>
      </c>
      <c r="O1829" s="17"/>
      <c r="AC1829" s="14"/>
      <c r="AD1829" s="14"/>
      <c r="AE1829" s="18"/>
      <c r="AH1829" s="19">
        <f t="shared" si="114"/>
        <v>0</v>
      </c>
      <c r="AI1829" s="19">
        <f t="shared" si="115"/>
        <v>180</v>
      </c>
      <c r="AM1829" s="19">
        <f>IF(Abschlüsse[[#This Row],[Ergeb]]="ET","",SQRT(($AF1829-$AK1829)^2+($AG1829-$AL1829)^2))</f>
        <v>0</v>
      </c>
      <c r="AO1829" s="13"/>
      <c r="AP1829" s="13"/>
      <c r="AQ1829" s="19" t="str">
        <f t="shared" si="116"/>
        <v/>
      </c>
      <c r="AU1829" s="19" t="str">
        <f t="shared" si="117"/>
        <v/>
      </c>
    </row>
    <row r="1830" spans="3:47" ht="25.05" customHeight="1">
      <c r="C1830" s="17" t="str">
        <f>IF($A1830="","",IF(VLOOKUP($A1830,Spiele!$A$2:$D$16,3,FALSE)=$B1830,"H","G"))</f>
        <v/>
      </c>
      <c r="D1830" s="17" t="str">
        <f>IF($B1830="","",IF(VLOOKUP($A1830,Spiele!$A$2:$F$16,3,FALSE)=$B1830,VLOOKUP($A1830,Spiele!$A$2:$F$16,4,FALSE),VLOOKUP($A1830,Spiele!$A$2:$F$16,3,FALSE)))</f>
        <v/>
      </c>
      <c r="E1830" s="18">
        <f>IF(Abschlüsse[[#This Row],[Ergeb]]="ET",0,COUNTIFS($A$2:$A1830,$A1830,$B$2:$B1830,$B1830,$L$2:$L1830,"&lt;&gt;ET"))</f>
        <v>0</v>
      </c>
      <c r="F1830" s="11"/>
      <c r="G1830" s="12"/>
      <c r="H1830" s="18">
        <f>COUNTIFS('Rote Karten'!$A$2:$A$4,$A1830,'Rote Karten'!$D$2:$D$4,"&lt;&gt;"&amp;$B1830,'Rote Karten'!$B$2:$B$4,"&lt;"&amp;$F1830,'Rote Karten'!$C$2:$C$4,"&lt;="&amp;$G1830)-COUNTIFS('Rote Karten'!$A$2:$A$4,$A1830,'Rote Karten'!$D$2:$D$4,$B1830,'Rote Karten'!$B$2:$B$4,"&lt;"&amp;$F1830,'Rote Karten'!$C$2:$C$4,"&lt;="&amp;$G1830)</f>
        <v>0</v>
      </c>
      <c r="I1830" s="17" t="str">
        <f>IF(OR($L1830="Tor",$L1830="ET"),_xlfn.IFNA(IF(VLOOKUP($A1830,Spiele!$A$2:$C$16,3,FALSE)=$B1830,COUNTIFS($L$2:$L1830,"Tor",$B$2:$B1830,$B1830,$A$2:$A1830,$A1830)+COUNTIFS($L$2:$L1830,"ET",$B$2:$B1830,$B1830,$A$2:$A1830,$A1830)&amp;":"&amp;COUNTIFS($L$2:$L1830,"Tor",$B$2:$B1830,"&lt;&gt;"&amp;$B1830,$A$2:$A1830,$A1830)+COUNTIFS($L$2:$L1830,"ET",$B$2:$B1830,"&lt;&gt;"&amp;$B1830,$A$2:$A1830,$A1830),COUNTIFS($L$2:$L1830,"Tor",$B$2:$B1830,"&lt;&gt;"&amp;$B1830,$A$2:$A1830,$A1830)+COUNTIFS($L$2:$L1830,"ET",$B$2:$B1830,"&lt;&gt;"&amp;$B1830,$A$2:$A1830,$A1830)&amp;":"&amp;COUNTIFS($L$2:$L1830,"Tor",$B$2:$B1830,$B1830,$A$2:$A1830,$A1830)+COUNTIFS($L$2:$L1830,"ET",$B$2:$B1830,$B1830,$A$2:$A1830,$A1830)),""),"")</f>
        <v/>
      </c>
      <c r="J1830" s="18" t="str">
        <f>_xlfn.IFNA(IF(VLOOKUP($A1830,Spiele!$A$2:$D$16,3,FALSE)=$B1830,(COUNTIFS($L$1:$L1829,"Tor",$B$1:$B1829,$B1830,$A$1:$A1829,$A1830)+COUNTIFS($L$1:$L1829,"ET",$B$1:$B1829,$B1830,$A$1:$A1829,$A1830))-(COUNTIFS($L$1:$L1829,"Tor",$B$1:$B1829,"&lt;&gt;"&amp;$B1830,$A$1:$A1829,$A1830)+COUNTIFS($L$1:$L1829,"ET",$B$1:$B1829,"&lt;&gt;"&amp;$B1830,$A$1:$A1829,$A1830)),(COUNTIFS($L$1:$L1829,"Tor",$B$1:$B1829,$B1830,$A$1:$A1829,$A1830)+COUNTIFS($L$1:$L1829,"ET",$B$1:$B1829,$B1830,$A$1:$A1829,$A1830))-(COUNTIFS($L$1:$L1829,"Tor",$B$1:$B1829,"&lt;&gt;"&amp;$B1830,$A$1:$A1829,$A1830)+COUNTIFS($L$1:$L1829,"ET",$B$1:$B1829,"&lt;&gt;"&amp;$B1830,$A$1:$A1829,$A1830))),"")</f>
        <v/>
      </c>
      <c r="O1830" s="17"/>
      <c r="AC1830" s="14"/>
      <c r="AD1830" s="14"/>
      <c r="AE1830" s="18"/>
      <c r="AH1830" s="19">
        <f t="shared" si="114"/>
        <v>0</v>
      </c>
      <c r="AI1830" s="19">
        <f t="shared" si="115"/>
        <v>180</v>
      </c>
      <c r="AM1830" s="19">
        <f>IF(Abschlüsse[[#This Row],[Ergeb]]="ET","",SQRT(($AF1830-$AK1830)^2+($AG1830-$AL1830)^2))</f>
        <v>0</v>
      </c>
      <c r="AO1830" s="13"/>
      <c r="AP1830" s="13"/>
      <c r="AQ1830" s="19" t="str">
        <f t="shared" si="116"/>
        <v/>
      </c>
      <c r="AU1830" s="19" t="str">
        <f t="shared" si="117"/>
        <v/>
      </c>
    </row>
    <row r="1831" spans="3:47" ht="25.05" customHeight="1">
      <c r="C1831" s="17" t="str">
        <f>IF($A1831="","",IF(VLOOKUP($A1831,Spiele!$A$2:$D$16,3,FALSE)=$B1831,"H","G"))</f>
        <v/>
      </c>
      <c r="D1831" s="17" t="str">
        <f>IF($B1831="","",IF(VLOOKUP($A1831,Spiele!$A$2:$F$16,3,FALSE)=$B1831,VLOOKUP($A1831,Spiele!$A$2:$F$16,4,FALSE),VLOOKUP($A1831,Spiele!$A$2:$F$16,3,FALSE)))</f>
        <v/>
      </c>
      <c r="E1831" s="18">
        <f>IF(Abschlüsse[[#This Row],[Ergeb]]="ET",0,COUNTIFS($A$2:$A1831,$A1831,$B$2:$B1831,$B1831,$L$2:$L1831,"&lt;&gt;ET"))</f>
        <v>0</v>
      </c>
      <c r="F1831" s="11"/>
      <c r="G1831" s="12"/>
      <c r="H1831" s="18">
        <f>COUNTIFS('Rote Karten'!$A$2:$A$4,$A1831,'Rote Karten'!$D$2:$D$4,"&lt;&gt;"&amp;$B1831,'Rote Karten'!$B$2:$B$4,"&lt;"&amp;$F1831,'Rote Karten'!$C$2:$C$4,"&lt;="&amp;$G1831)-COUNTIFS('Rote Karten'!$A$2:$A$4,$A1831,'Rote Karten'!$D$2:$D$4,$B1831,'Rote Karten'!$B$2:$B$4,"&lt;"&amp;$F1831,'Rote Karten'!$C$2:$C$4,"&lt;="&amp;$G1831)</f>
        <v>0</v>
      </c>
      <c r="I1831" s="17" t="str">
        <f>IF(OR($L1831="Tor",$L1831="ET"),_xlfn.IFNA(IF(VLOOKUP($A1831,Spiele!$A$2:$C$16,3,FALSE)=$B1831,COUNTIFS($L$2:$L1831,"Tor",$B$2:$B1831,$B1831,$A$2:$A1831,$A1831)+COUNTIFS($L$2:$L1831,"ET",$B$2:$B1831,$B1831,$A$2:$A1831,$A1831)&amp;":"&amp;COUNTIFS($L$2:$L1831,"Tor",$B$2:$B1831,"&lt;&gt;"&amp;$B1831,$A$2:$A1831,$A1831)+COUNTIFS($L$2:$L1831,"ET",$B$2:$B1831,"&lt;&gt;"&amp;$B1831,$A$2:$A1831,$A1831),COUNTIFS($L$2:$L1831,"Tor",$B$2:$B1831,"&lt;&gt;"&amp;$B1831,$A$2:$A1831,$A1831)+COUNTIFS($L$2:$L1831,"ET",$B$2:$B1831,"&lt;&gt;"&amp;$B1831,$A$2:$A1831,$A1831)&amp;":"&amp;COUNTIFS($L$2:$L1831,"Tor",$B$2:$B1831,$B1831,$A$2:$A1831,$A1831)+COUNTIFS($L$2:$L1831,"ET",$B$2:$B1831,$B1831,$A$2:$A1831,$A1831)),""),"")</f>
        <v/>
      </c>
      <c r="J1831" s="18" t="str">
        <f>_xlfn.IFNA(IF(VLOOKUP($A1831,Spiele!$A$2:$D$16,3,FALSE)=$B1831,(COUNTIFS($L$1:$L1830,"Tor",$B$1:$B1830,$B1831,$A$1:$A1830,$A1831)+COUNTIFS($L$1:$L1830,"ET",$B$1:$B1830,$B1831,$A$1:$A1830,$A1831))-(COUNTIFS($L$1:$L1830,"Tor",$B$1:$B1830,"&lt;&gt;"&amp;$B1831,$A$1:$A1830,$A1831)+COUNTIFS($L$1:$L1830,"ET",$B$1:$B1830,"&lt;&gt;"&amp;$B1831,$A$1:$A1830,$A1831)),(COUNTIFS($L$1:$L1830,"Tor",$B$1:$B1830,$B1831,$A$1:$A1830,$A1831)+COUNTIFS($L$1:$L1830,"ET",$B$1:$B1830,$B1831,$A$1:$A1830,$A1831))-(COUNTIFS($L$1:$L1830,"Tor",$B$1:$B1830,"&lt;&gt;"&amp;$B1831,$A$1:$A1830,$A1831)+COUNTIFS($L$1:$L1830,"ET",$B$1:$B1830,"&lt;&gt;"&amp;$B1831,$A$1:$A1830,$A1831))),"")</f>
        <v/>
      </c>
      <c r="O1831" s="17"/>
      <c r="AC1831" s="14"/>
      <c r="AD1831" s="14"/>
      <c r="AE1831" s="18"/>
      <c r="AH1831" s="19">
        <f t="shared" si="114"/>
        <v>0</v>
      </c>
      <c r="AI1831" s="19">
        <f t="shared" si="115"/>
        <v>180</v>
      </c>
      <c r="AM1831" s="19">
        <f>IF(Abschlüsse[[#This Row],[Ergeb]]="ET","",SQRT(($AF1831-$AK1831)^2+($AG1831-$AL1831)^2))</f>
        <v>0</v>
      </c>
      <c r="AO1831" s="13"/>
      <c r="AP1831" s="13"/>
      <c r="AQ1831" s="19" t="str">
        <f t="shared" si="116"/>
        <v/>
      </c>
      <c r="AU1831" s="19" t="str">
        <f t="shared" si="117"/>
        <v/>
      </c>
    </row>
    <row r="1832" spans="3:47" ht="25.05" customHeight="1">
      <c r="C1832" s="17" t="str">
        <f>IF($A1832="","",IF(VLOOKUP($A1832,Spiele!$A$2:$D$16,3,FALSE)=$B1832,"H","G"))</f>
        <v/>
      </c>
      <c r="D1832" s="17" t="str">
        <f>IF($B1832="","",IF(VLOOKUP($A1832,Spiele!$A$2:$F$16,3,FALSE)=$B1832,VLOOKUP($A1832,Spiele!$A$2:$F$16,4,FALSE),VLOOKUP($A1832,Spiele!$A$2:$F$16,3,FALSE)))</f>
        <v/>
      </c>
      <c r="E1832" s="18">
        <f>IF(Abschlüsse[[#This Row],[Ergeb]]="ET",0,COUNTIFS($A$2:$A1832,$A1832,$B$2:$B1832,$B1832,$L$2:$L1832,"&lt;&gt;ET"))</f>
        <v>0</v>
      </c>
      <c r="F1832" s="11"/>
      <c r="G1832" s="12"/>
      <c r="H1832" s="18">
        <f>COUNTIFS('Rote Karten'!$A$2:$A$4,$A1832,'Rote Karten'!$D$2:$D$4,"&lt;&gt;"&amp;$B1832,'Rote Karten'!$B$2:$B$4,"&lt;"&amp;$F1832,'Rote Karten'!$C$2:$C$4,"&lt;="&amp;$G1832)-COUNTIFS('Rote Karten'!$A$2:$A$4,$A1832,'Rote Karten'!$D$2:$D$4,$B1832,'Rote Karten'!$B$2:$B$4,"&lt;"&amp;$F1832,'Rote Karten'!$C$2:$C$4,"&lt;="&amp;$G1832)</f>
        <v>0</v>
      </c>
      <c r="I1832" s="17" t="str">
        <f>IF(OR($L1832="Tor",$L1832="ET"),_xlfn.IFNA(IF(VLOOKUP($A1832,Spiele!$A$2:$C$16,3,FALSE)=$B1832,COUNTIFS($L$2:$L1832,"Tor",$B$2:$B1832,$B1832,$A$2:$A1832,$A1832)+COUNTIFS($L$2:$L1832,"ET",$B$2:$B1832,$B1832,$A$2:$A1832,$A1832)&amp;":"&amp;COUNTIFS($L$2:$L1832,"Tor",$B$2:$B1832,"&lt;&gt;"&amp;$B1832,$A$2:$A1832,$A1832)+COUNTIFS($L$2:$L1832,"ET",$B$2:$B1832,"&lt;&gt;"&amp;$B1832,$A$2:$A1832,$A1832),COUNTIFS($L$2:$L1832,"Tor",$B$2:$B1832,"&lt;&gt;"&amp;$B1832,$A$2:$A1832,$A1832)+COUNTIFS($L$2:$L1832,"ET",$B$2:$B1832,"&lt;&gt;"&amp;$B1832,$A$2:$A1832,$A1832)&amp;":"&amp;COUNTIFS($L$2:$L1832,"Tor",$B$2:$B1832,$B1832,$A$2:$A1832,$A1832)+COUNTIFS($L$2:$L1832,"ET",$B$2:$B1832,$B1832,$A$2:$A1832,$A1832)),""),"")</f>
        <v/>
      </c>
      <c r="J1832" s="18" t="str">
        <f>_xlfn.IFNA(IF(VLOOKUP($A1832,Spiele!$A$2:$D$16,3,FALSE)=$B1832,(COUNTIFS($L$1:$L1831,"Tor",$B$1:$B1831,$B1832,$A$1:$A1831,$A1832)+COUNTIFS($L$1:$L1831,"ET",$B$1:$B1831,$B1832,$A$1:$A1831,$A1832))-(COUNTIFS($L$1:$L1831,"Tor",$B$1:$B1831,"&lt;&gt;"&amp;$B1832,$A$1:$A1831,$A1832)+COUNTIFS($L$1:$L1831,"ET",$B$1:$B1831,"&lt;&gt;"&amp;$B1832,$A$1:$A1831,$A1832)),(COUNTIFS($L$1:$L1831,"Tor",$B$1:$B1831,$B1832,$A$1:$A1831,$A1832)+COUNTIFS($L$1:$L1831,"ET",$B$1:$B1831,$B1832,$A$1:$A1831,$A1832))-(COUNTIFS($L$1:$L1831,"Tor",$B$1:$B1831,"&lt;&gt;"&amp;$B1832,$A$1:$A1831,$A1832)+COUNTIFS($L$1:$L1831,"ET",$B$1:$B1831,"&lt;&gt;"&amp;$B1832,$A$1:$A1831,$A1832))),"")</f>
        <v/>
      </c>
      <c r="O1832" s="17"/>
      <c r="AC1832" s="14"/>
      <c r="AD1832" s="14"/>
      <c r="AE1832" s="18"/>
      <c r="AH1832" s="19">
        <f t="shared" si="114"/>
        <v>0</v>
      </c>
      <c r="AI1832" s="19">
        <f t="shared" si="115"/>
        <v>180</v>
      </c>
      <c r="AM1832" s="19">
        <f>IF(Abschlüsse[[#This Row],[Ergeb]]="ET","",SQRT(($AF1832-$AK1832)^2+($AG1832-$AL1832)^2))</f>
        <v>0</v>
      </c>
      <c r="AO1832" s="13"/>
      <c r="AP1832" s="13"/>
      <c r="AQ1832" s="19" t="str">
        <f t="shared" si="116"/>
        <v/>
      </c>
      <c r="AU1832" s="19" t="str">
        <f t="shared" si="117"/>
        <v/>
      </c>
    </row>
    <row r="1833" spans="3:47" ht="25.05" customHeight="1">
      <c r="C1833" s="17" t="str">
        <f>IF($A1833="","",IF(VLOOKUP($A1833,Spiele!$A$2:$D$16,3,FALSE)=$B1833,"H","G"))</f>
        <v/>
      </c>
      <c r="D1833" s="17" t="str">
        <f>IF($B1833="","",IF(VLOOKUP($A1833,Spiele!$A$2:$F$16,3,FALSE)=$B1833,VLOOKUP($A1833,Spiele!$A$2:$F$16,4,FALSE),VLOOKUP($A1833,Spiele!$A$2:$F$16,3,FALSE)))</f>
        <v/>
      </c>
      <c r="E1833" s="18">
        <f>IF(Abschlüsse[[#This Row],[Ergeb]]="ET",0,COUNTIFS($A$2:$A1833,$A1833,$B$2:$B1833,$B1833,$L$2:$L1833,"&lt;&gt;ET"))</f>
        <v>0</v>
      </c>
      <c r="F1833" s="11"/>
      <c r="G1833" s="12"/>
      <c r="H1833" s="18">
        <f>COUNTIFS('Rote Karten'!$A$2:$A$4,$A1833,'Rote Karten'!$D$2:$D$4,"&lt;&gt;"&amp;$B1833,'Rote Karten'!$B$2:$B$4,"&lt;"&amp;$F1833,'Rote Karten'!$C$2:$C$4,"&lt;="&amp;$G1833)-COUNTIFS('Rote Karten'!$A$2:$A$4,$A1833,'Rote Karten'!$D$2:$D$4,$B1833,'Rote Karten'!$B$2:$B$4,"&lt;"&amp;$F1833,'Rote Karten'!$C$2:$C$4,"&lt;="&amp;$G1833)</f>
        <v>0</v>
      </c>
      <c r="I1833" s="17" t="str">
        <f>IF(OR($L1833="Tor",$L1833="ET"),_xlfn.IFNA(IF(VLOOKUP($A1833,Spiele!$A$2:$C$16,3,FALSE)=$B1833,COUNTIFS($L$2:$L1833,"Tor",$B$2:$B1833,$B1833,$A$2:$A1833,$A1833)+COUNTIFS($L$2:$L1833,"ET",$B$2:$B1833,$B1833,$A$2:$A1833,$A1833)&amp;":"&amp;COUNTIFS($L$2:$L1833,"Tor",$B$2:$B1833,"&lt;&gt;"&amp;$B1833,$A$2:$A1833,$A1833)+COUNTIFS($L$2:$L1833,"ET",$B$2:$B1833,"&lt;&gt;"&amp;$B1833,$A$2:$A1833,$A1833),COUNTIFS($L$2:$L1833,"Tor",$B$2:$B1833,"&lt;&gt;"&amp;$B1833,$A$2:$A1833,$A1833)+COUNTIFS($L$2:$L1833,"ET",$B$2:$B1833,"&lt;&gt;"&amp;$B1833,$A$2:$A1833,$A1833)&amp;":"&amp;COUNTIFS($L$2:$L1833,"Tor",$B$2:$B1833,$B1833,$A$2:$A1833,$A1833)+COUNTIFS($L$2:$L1833,"ET",$B$2:$B1833,$B1833,$A$2:$A1833,$A1833)),""),"")</f>
        <v/>
      </c>
      <c r="J1833" s="18" t="str">
        <f>_xlfn.IFNA(IF(VLOOKUP($A1833,Spiele!$A$2:$D$16,3,FALSE)=$B1833,(COUNTIFS($L$1:$L1832,"Tor",$B$1:$B1832,$B1833,$A$1:$A1832,$A1833)+COUNTIFS($L$1:$L1832,"ET",$B$1:$B1832,$B1833,$A$1:$A1832,$A1833))-(COUNTIFS($L$1:$L1832,"Tor",$B$1:$B1832,"&lt;&gt;"&amp;$B1833,$A$1:$A1832,$A1833)+COUNTIFS($L$1:$L1832,"ET",$B$1:$B1832,"&lt;&gt;"&amp;$B1833,$A$1:$A1832,$A1833)),(COUNTIFS($L$1:$L1832,"Tor",$B$1:$B1832,$B1833,$A$1:$A1832,$A1833)+COUNTIFS($L$1:$L1832,"ET",$B$1:$B1832,$B1833,$A$1:$A1832,$A1833))-(COUNTIFS($L$1:$L1832,"Tor",$B$1:$B1832,"&lt;&gt;"&amp;$B1833,$A$1:$A1832,$A1833)+COUNTIFS($L$1:$L1832,"ET",$B$1:$B1832,"&lt;&gt;"&amp;$B1833,$A$1:$A1832,$A1833))),"")</f>
        <v/>
      </c>
      <c r="O1833" s="17"/>
      <c r="AC1833" s="14"/>
      <c r="AD1833" s="14"/>
      <c r="AE1833" s="18"/>
      <c r="AH1833" s="19">
        <f t="shared" si="114"/>
        <v>0</v>
      </c>
      <c r="AI1833" s="19">
        <f t="shared" si="115"/>
        <v>180</v>
      </c>
      <c r="AM1833" s="19">
        <f>IF(Abschlüsse[[#This Row],[Ergeb]]="ET","",SQRT(($AF1833-$AK1833)^2+($AG1833-$AL1833)^2))</f>
        <v>0</v>
      </c>
      <c r="AO1833" s="13"/>
      <c r="AP1833" s="13"/>
      <c r="AQ1833" s="19" t="str">
        <f t="shared" si="116"/>
        <v/>
      </c>
      <c r="AU1833" s="19" t="str">
        <f t="shared" si="117"/>
        <v/>
      </c>
    </row>
    <row r="1834" spans="3:47" ht="25.05" customHeight="1">
      <c r="C1834" s="17" t="str">
        <f>IF($A1834="","",IF(VLOOKUP($A1834,Spiele!$A$2:$D$16,3,FALSE)=$B1834,"H","G"))</f>
        <v/>
      </c>
      <c r="D1834" s="17" t="str">
        <f>IF($B1834="","",IF(VLOOKUP($A1834,Spiele!$A$2:$F$16,3,FALSE)=$B1834,VLOOKUP($A1834,Spiele!$A$2:$F$16,4,FALSE),VLOOKUP($A1834,Spiele!$A$2:$F$16,3,FALSE)))</f>
        <v/>
      </c>
      <c r="E1834" s="18">
        <f>IF(Abschlüsse[[#This Row],[Ergeb]]="ET",0,COUNTIFS($A$2:$A1834,$A1834,$B$2:$B1834,$B1834,$L$2:$L1834,"&lt;&gt;ET"))</f>
        <v>0</v>
      </c>
      <c r="F1834" s="11"/>
      <c r="G1834" s="12"/>
      <c r="H1834" s="18">
        <f>COUNTIFS('Rote Karten'!$A$2:$A$4,$A1834,'Rote Karten'!$D$2:$D$4,"&lt;&gt;"&amp;$B1834,'Rote Karten'!$B$2:$B$4,"&lt;"&amp;$F1834,'Rote Karten'!$C$2:$C$4,"&lt;="&amp;$G1834)-COUNTIFS('Rote Karten'!$A$2:$A$4,$A1834,'Rote Karten'!$D$2:$D$4,$B1834,'Rote Karten'!$B$2:$B$4,"&lt;"&amp;$F1834,'Rote Karten'!$C$2:$C$4,"&lt;="&amp;$G1834)</f>
        <v>0</v>
      </c>
      <c r="I1834" s="17" t="str">
        <f>IF(OR($L1834="Tor",$L1834="ET"),_xlfn.IFNA(IF(VLOOKUP($A1834,Spiele!$A$2:$C$16,3,FALSE)=$B1834,COUNTIFS($L$2:$L1834,"Tor",$B$2:$B1834,$B1834,$A$2:$A1834,$A1834)+COUNTIFS($L$2:$L1834,"ET",$B$2:$B1834,$B1834,$A$2:$A1834,$A1834)&amp;":"&amp;COUNTIFS($L$2:$L1834,"Tor",$B$2:$B1834,"&lt;&gt;"&amp;$B1834,$A$2:$A1834,$A1834)+COUNTIFS($L$2:$L1834,"ET",$B$2:$B1834,"&lt;&gt;"&amp;$B1834,$A$2:$A1834,$A1834),COUNTIFS($L$2:$L1834,"Tor",$B$2:$B1834,"&lt;&gt;"&amp;$B1834,$A$2:$A1834,$A1834)+COUNTIFS($L$2:$L1834,"ET",$B$2:$B1834,"&lt;&gt;"&amp;$B1834,$A$2:$A1834,$A1834)&amp;":"&amp;COUNTIFS($L$2:$L1834,"Tor",$B$2:$B1834,$B1834,$A$2:$A1834,$A1834)+COUNTIFS($L$2:$L1834,"ET",$B$2:$B1834,$B1834,$A$2:$A1834,$A1834)),""),"")</f>
        <v/>
      </c>
      <c r="J1834" s="18" t="str">
        <f>_xlfn.IFNA(IF(VLOOKUP($A1834,Spiele!$A$2:$D$16,3,FALSE)=$B1834,(COUNTIFS($L$1:$L1833,"Tor",$B$1:$B1833,$B1834,$A$1:$A1833,$A1834)+COUNTIFS($L$1:$L1833,"ET",$B$1:$B1833,$B1834,$A$1:$A1833,$A1834))-(COUNTIFS($L$1:$L1833,"Tor",$B$1:$B1833,"&lt;&gt;"&amp;$B1834,$A$1:$A1833,$A1834)+COUNTIFS($L$1:$L1833,"ET",$B$1:$B1833,"&lt;&gt;"&amp;$B1834,$A$1:$A1833,$A1834)),(COUNTIFS($L$1:$L1833,"Tor",$B$1:$B1833,$B1834,$A$1:$A1833,$A1834)+COUNTIFS($L$1:$L1833,"ET",$B$1:$B1833,$B1834,$A$1:$A1833,$A1834))-(COUNTIFS($L$1:$L1833,"Tor",$B$1:$B1833,"&lt;&gt;"&amp;$B1834,$A$1:$A1833,$A1834)+COUNTIFS($L$1:$L1833,"ET",$B$1:$B1833,"&lt;&gt;"&amp;$B1834,$A$1:$A1833,$A1834))),"")</f>
        <v/>
      </c>
      <c r="O1834" s="17"/>
      <c r="AC1834" s="14"/>
      <c r="AD1834" s="14"/>
      <c r="AE1834" s="18"/>
      <c r="AH1834" s="19">
        <f t="shared" si="114"/>
        <v>0</v>
      </c>
      <c r="AI1834" s="19">
        <f t="shared" si="115"/>
        <v>180</v>
      </c>
      <c r="AM1834" s="19">
        <f>IF(Abschlüsse[[#This Row],[Ergeb]]="ET","",SQRT(($AF1834-$AK1834)^2+($AG1834-$AL1834)^2))</f>
        <v>0</v>
      </c>
      <c r="AO1834" s="13"/>
      <c r="AP1834" s="13"/>
      <c r="AQ1834" s="19" t="str">
        <f t="shared" si="116"/>
        <v/>
      </c>
      <c r="AU1834" s="19" t="str">
        <f t="shared" si="117"/>
        <v/>
      </c>
    </row>
    <row r="1835" spans="3:47" ht="25.05" customHeight="1">
      <c r="C1835" s="17" t="str">
        <f>IF($A1835="","",IF(VLOOKUP($A1835,Spiele!$A$2:$D$16,3,FALSE)=$B1835,"H","G"))</f>
        <v/>
      </c>
      <c r="D1835" s="17" t="str">
        <f>IF($B1835="","",IF(VLOOKUP($A1835,Spiele!$A$2:$F$16,3,FALSE)=$B1835,VLOOKUP($A1835,Spiele!$A$2:$F$16,4,FALSE),VLOOKUP($A1835,Spiele!$A$2:$F$16,3,FALSE)))</f>
        <v/>
      </c>
      <c r="E1835" s="18">
        <f>IF(Abschlüsse[[#This Row],[Ergeb]]="ET",0,COUNTIFS($A$2:$A1835,$A1835,$B$2:$B1835,$B1835,$L$2:$L1835,"&lt;&gt;ET"))</f>
        <v>0</v>
      </c>
      <c r="F1835" s="11"/>
      <c r="G1835" s="12"/>
      <c r="H1835" s="18">
        <f>COUNTIFS('Rote Karten'!$A$2:$A$4,$A1835,'Rote Karten'!$D$2:$D$4,"&lt;&gt;"&amp;$B1835,'Rote Karten'!$B$2:$B$4,"&lt;"&amp;$F1835,'Rote Karten'!$C$2:$C$4,"&lt;="&amp;$G1835)-COUNTIFS('Rote Karten'!$A$2:$A$4,$A1835,'Rote Karten'!$D$2:$D$4,$B1835,'Rote Karten'!$B$2:$B$4,"&lt;"&amp;$F1835,'Rote Karten'!$C$2:$C$4,"&lt;="&amp;$G1835)</f>
        <v>0</v>
      </c>
      <c r="I1835" s="17" t="str">
        <f>IF(OR($L1835="Tor",$L1835="ET"),_xlfn.IFNA(IF(VLOOKUP($A1835,Spiele!$A$2:$C$16,3,FALSE)=$B1835,COUNTIFS($L$2:$L1835,"Tor",$B$2:$B1835,$B1835,$A$2:$A1835,$A1835)+COUNTIFS($L$2:$L1835,"ET",$B$2:$B1835,$B1835,$A$2:$A1835,$A1835)&amp;":"&amp;COUNTIFS($L$2:$L1835,"Tor",$B$2:$B1835,"&lt;&gt;"&amp;$B1835,$A$2:$A1835,$A1835)+COUNTIFS($L$2:$L1835,"ET",$B$2:$B1835,"&lt;&gt;"&amp;$B1835,$A$2:$A1835,$A1835),COUNTIFS($L$2:$L1835,"Tor",$B$2:$B1835,"&lt;&gt;"&amp;$B1835,$A$2:$A1835,$A1835)+COUNTIFS($L$2:$L1835,"ET",$B$2:$B1835,"&lt;&gt;"&amp;$B1835,$A$2:$A1835,$A1835)&amp;":"&amp;COUNTIFS($L$2:$L1835,"Tor",$B$2:$B1835,$B1835,$A$2:$A1835,$A1835)+COUNTIFS($L$2:$L1835,"ET",$B$2:$B1835,$B1835,$A$2:$A1835,$A1835)),""),"")</f>
        <v/>
      </c>
      <c r="J1835" s="18" t="str">
        <f>_xlfn.IFNA(IF(VLOOKUP($A1835,Spiele!$A$2:$D$16,3,FALSE)=$B1835,(COUNTIFS($L$1:$L1834,"Tor",$B$1:$B1834,$B1835,$A$1:$A1834,$A1835)+COUNTIFS($L$1:$L1834,"ET",$B$1:$B1834,$B1835,$A$1:$A1834,$A1835))-(COUNTIFS($L$1:$L1834,"Tor",$B$1:$B1834,"&lt;&gt;"&amp;$B1835,$A$1:$A1834,$A1835)+COUNTIFS($L$1:$L1834,"ET",$B$1:$B1834,"&lt;&gt;"&amp;$B1835,$A$1:$A1834,$A1835)),(COUNTIFS($L$1:$L1834,"Tor",$B$1:$B1834,$B1835,$A$1:$A1834,$A1835)+COUNTIFS($L$1:$L1834,"ET",$B$1:$B1834,$B1835,$A$1:$A1834,$A1835))-(COUNTIFS($L$1:$L1834,"Tor",$B$1:$B1834,"&lt;&gt;"&amp;$B1835,$A$1:$A1834,$A1835)+COUNTIFS($L$1:$L1834,"ET",$B$1:$B1834,"&lt;&gt;"&amp;$B1835,$A$1:$A1834,$A1835))),"")</f>
        <v/>
      </c>
      <c r="O1835" s="17"/>
      <c r="AC1835" s="14"/>
      <c r="AD1835" s="14"/>
      <c r="AE1835" s="18"/>
      <c r="AH1835" s="19">
        <f t="shared" si="114"/>
        <v>0</v>
      </c>
      <c r="AI1835" s="19">
        <f t="shared" si="115"/>
        <v>180</v>
      </c>
      <c r="AM1835" s="19">
        <f>IF(Abschlüsse[[#This Row],[Ergeb]]="ET","",SQRT(($AF1835-$AK1835)^2+($AG1835-$AL1835)^2))</f>
        <v>0</v>
      </c>
      <c r="AO1835" s="13"/>
      <c r="AP1835" s="13"/>
      <c r="AQ1835" s="19" t="str">
        <f t="shared" si="116"/>
        <v/>
      </c>
      <c r="AU1835" s="19" t="str">
        <f t="shared" si="117"/>
        <v/>
      </c>
    </row>
    <row r="1836" spans="3:47" ht="25.05" customHeight="1">
      <c r="C1836" s="17" t="str">
        <f>IF($A1836="","",IF(VLOOKUP($A1836,Spiele!$A$2:$D$16,3,FALSE)=$B1836,"H","G"))</f>
        <v/>
      </c>
      <c r="D1836" s="17" t="str">
        <f>IF($B1836="","",IF(VLOOKUP($A1836,Spiele!$A$2:$F$16,3,FALSE)=$B1836,VLOOKUP($A1836,Spiele!$A$2:$F$16,4,FALSE),VLOOKUP($A1836,Spiele!$A$2:$F$16,3,FALSE)))</f>
        <v/>
      </c>
      <c r="E1836" s="18">
        <f>IF(Abschlüsse[[#This Row],[Ergeb]]="ET",0,COUNTIFS($A$2:$A1836,$A1836,$B$2:$B1836,$B1836,$L$2:$L1836,"&lt;&gt;ET"))</f>
        <v>0</v>
      </c>
      <c r="F1836" s="11"/>
      <c r="G1836" s="12"/>
      <c r="H1836" s="18">
        <f>COUNTIFS('Rote Karten'!$A$2:$A$4,$A1836,'Rote Karten'!$D$2:$D$4,"&lt;&gt;"&amp;$B1836,'Rote Karten'!$B$2:$B$4,"&lt;"&amp;$F1836,'Rote Karten'!$C$2:$C$4,"&lt;="&amp;$G1836)-COUNTIFS('Rote Karten'!$A$2:$A$4,$A1836,'Rote Karten'!$D$2:$D$4,$B1836,'Rote Karten'!$B$2:$B$4,"&lt;"&amp;$F1836,'Rote Karten'!$C$2:$C$4,"&lt;="&amp;$G1836)</f>
        <v>0</v>
      </c>
      <c r="I1836" s="17" t="str">
        <f>IF(OR($L1836="Tor",$L1836="ET"),_xlfn.IFNA(IF(VLOOKUP($A1836,Spiele!$A$2:$C$16,3,FALSE)=$B1836,COUNTIFS($L$2:$L1836,"Tor",$B$2:$B1836,$B1836,$A$2:$A1836,$A1836)+COUNTIFS($L$2:$L1836,"ET",$B$2:$B1836,$B1836,$A$2:$A1836,$A1836)&amp;":"&amp;COUNTIFS($L$2:$L1836,"Tor",$B$2:$B1836,"&lt;&gt;"&amp;$B1836,$A$2:$A1836,$A1836)+COUNTIFS($L$2:$L1836,"ET",$B$2:$B1836,"&lt;&gt;"&amp;$B1836,$A$2:$A1836,$A1836),COUNTIFS($L$2:$L1836,"Tor",$B$2:$B1836,"&lt;&gt;"&amp;$B1836,$A$2:$A1836,$A1836)+COUNTIFS($L$2:$L1836,"ET",$B$2:$B1836,"&lt;&gt;"&amp;$B1836,$A$2:$A1836,$A1836)&amp;":"&amp;COUNTIFS($L$2:$L1836,"Tor",$B$2:$B1836,$B1836,$A$2:$A1836,$A1836)+COUNTIFS($L$2:$L1836,"ET",$B$2:$B1836,$B1836,$A$2:$A1836,$A1836)),""),"")</f>
        <v/>
      </c>
      <c r="J1836" s="18" t="str">
        <f>_xlfn.IFNA(IF(VLOOKUP($A1836,Spiele!$A$2:$D$16,3,FALSE)=$B1836,(COUNTIFS($L$1:$L1835,"Tor",$B$1:$B1835,$B1836,$A$1:$A1835,$A1836)+COUNTIFS($L$1:$L1835,"ET",$B$1:$B1835,$B1836,$A$1:$A1835,$A1836))-(COUNTIFS($L$1:$L1835,"Tor",$B$1:$B1835,"&lt;&gt;"&amp;$B1836,$A$1:$A1835,$A1836)+COUNTIFS($L$1:$L1835,"ET",$B$1:$B1835,"&lt;&gt;"&amp;$B1836,$A$1:$A1835,$A1836)),(COUNTIFS($L$1:$L1835,"Tor",$B$1:$B1835,$B1836,$A$1:$A1835,$A1836)+COUNTIFS($L$1:$L1835,"ET",$B$1:$B1835,$B1836,$A$1:$A1835,$A1836))-(COUNTIFS($L$1:$L1835,"Tor",$B$1:$B1835,"&lt;&gt;"&amp;$B1836,$A$1:$A1835,$A1836)+COUNTIFS($L$1:$L1835,"ET",$B$1:$B1835,"&lt;&gt;"&amp;$B1836,$A$1:$A1835,$A1836))),"")</f>
        <v/>
      </c>
      <c r="O1836" s="17"/>
      <c r="AC1836" s="14"/>
      <c r="AD1836" s="14"/>
      <c r="AE1836" s="18"/>
      <c r="AH1836" s="19">
        <f t="shared" si="114"/>
        <v>0</v>
      </c>
      <c r="AI1836" s="19">
        <f t="shared" si="115"/>
        <v>180</v>
      </c>
      <c r="AM1836" s="19">
        <f>IF(Abschlüsse[[#This Row],[Ergeb]]="ET","",SQRT(($AF1836-$AK1836)^2+($AG1836-$AL1836)^2))</f>
        <v>0</v>
      </c>
      <c r="AO1836" s="13"/>
      <c r="AP1836" s="13"/>
      <c r="AQ1836" s="19" t="str">
        <f t="shared" si="116"/>
        <v/>
      </c>
      <c r="AU1836" s="19" t="str">
        <f t="shared" si="117"/>
        <v/>
      </c>
    </row>
    <row r="1837" spans="3:47" ht="25.05" customHeight="1">
      <c r="C1837" s="17" t="str">
        <f>IF($A1837="","",IF(VLOOKUP($A1837,Spiele!$A$2:$D$16,3,FALSE)=$B1837,"H","G"))</f>
        <v/>
      </c>
      <c r="D1837" s="17" t="str">
        <f>IF($B1837="","",IF(VLOOKUP($A1837,Spiele!$A$2:$F$16,3,FALSE)=$B1837,VLOOKUP($A1837,Spiele!$A$2:$F$16,4,FALSE),VLOOKUP($A1837,Spiele!$A$2:$F$16,3,FALSE)))</f>
        <v/>
      </c>
      <c r="E1837" s="18">
        <f>IF(Abschlüsse[[#This Row],[Ergeb]]="ET",0,COUNTIFS($A$2:$A1837,$A1837,$B$2:$B1837,$B1837,$L$2:$L1837,"&lt;&gt;ET"))</f>
        <v>0</v>
      </c>
      <c r="F1837" s="11"/>
      <c r="G1837" s="12"/>
      <c r="H1837" s="18">
        <f>COUNTIFS('Rote Karten'!$A$2:$A$4,$A1837,'Rote Karten'!$D$2:$D$4,"&lt;&gt;"&amp;$B1837,'Rote Karten'!$B$2:$B$4,"&lt;"&amp;$F1837,'Rote Karten'!$C$2:$C$4,"&lt;="&amp;$G1837)-COUNTIFS('Rote Karten'!$A$2:$A$4,$A1837,'Rote Karten'!$D$2:$D$4,$B1837,'Rote Karten'!$B$2:$B$4,"&lt;"&amp;$F1837,'Rote Karten'!$C$2:$C$4,"&lt;="&amp;$G1837)</f>
        <v>0</v>
      </c>
      <c r="I1837" s="17" t="str">
        <f>IF(OR($L1837="Tor",$L1837="ET"),_xlfn.IFNA(IF(VLOOKUP($A1837,Spiele!$A$2:$C$16,3,FALSE)=$B1837,COUNTIFS($L$2:$L1837,"Tor",$B$2:$B1837,$B1837,$A$2:$A1837,$A1837)+COUNTIFS($L$2:$L1837,"ET",$B$2:$B1837,$B1837,$A$2:$A1837,$A1837)&amp;":"&amp;COUNTIFS($L$2:$L1837,"Tor",$B$2:$B1837,"&lt;&gt;"&amp;$B1837,$A$2:$A1837,$A1837)+COUNTIFS($L$2:$L1837,"ET",$B$2:$B1837,"&lt;&gt;"&amp;$B1837,$A$2:$A1837,$A1837),COUNTIFS($L$2:$L1837,"Tor",$B$2:$B1837,"&lt;&gt;"&amp;$B1837,$A$2:$A1837,$A1837)+COUNTIFS($L$2:$L1837,"ET",$B$2:$B1837,"&lt;&gt;"&amp;$B1837,$A$2:$A1837,$A1837)&amp;":"&amp;COUNTIFS($L$2:$L1837,"Tor",$B$2:$B1837,$B1837,$A$2:$A1837,$A1837)+COUNTIFS($L$2:$L1837,"ET",$B$2:$B1837,$B1837,$A$2:$A1837,$A1837)),""),"")</f>
        <v/>
      </c>
      <c r="J1837" s="18" t="str">
        <f>_xlfn.IFNA(IF(VLOOKUP($A1837,Spiele!$A$2:$D$16,3,FALSE)=$B1837,(COUNTIFS($L$1:$L1836,"Tor",$B$1:$B1836,$B1837,$A$1:$A1836,$A1837)+COUNTIFS($L$1:$L1836,"ET",$B$1:$B1836,$B1837,$A$1:$A1836,$A1837))-(COUNTIFS($L$1:$L1836,"Tor",$B$1:$B1836,"&lt;&gt;"&amp;$B1837,$A$1:$A1836,$A1837)+COUNTIFS($L$1:$L1836,"ET",$B$1:$B1836,"&lt;&gt;"&amp;$B1837,$A$1:$A1836,$A1837)),(COUNTIFS($L$1:$L1836,"Tor",$B$1:$B1836,$B1837,$A$1:$A1836,$A1837)+COUNTIFS($L$1:$L1836,"ET",$B$1:$B1836,$B1837,$A$1:$A1836,$A1837))-(COUNTIFS($L$1:$L1836,"Tor",$B$1:$B1836,"&lt;&gt;"&amp;$B1837,$A$1:$A1836,$A1837)+COUNTIFS($L$1:$L1836,"ET",$B$1:$B1836,"&lt;&gt;"&amp;$B1837,$A$1:$A1836,$A1837))),"")</f>
        <v/>
      </c>
      <c r="O1837" s="17"/>
      <c r="AC1837" s="14"/>
      <c r="AD1837" s="14"/>
      <c r="AE1837" s="18"/>
      <c r="AH1837" s="19">
        <f t="shared" si="114"/>
        <v>0</v>
      </c>
      <c r="AI1837" s="19">
        <f t="shared" si="115"/>
        <v>180</v>
      </c>
      <c r="AM1837" s="19">
        <f>IF(Abschlüsse[[#This Row],[Ergeb]]="ET","",SQRT(($AF1837-$AK1837)^2+($AG1837-$AL1837)^2))</f>
        <v>0</v>
      </c>
      <c r="AO1837" s="13"/>
      <c r="AP1837" s="13"/>
      <c r="AQ1837" s="19" t="str">
        <f t="shared" si="116"/>
        <v/>
      </c>
      <c r="AU1837" s="19" t="str">
        <f t="shared" si="117"/>
        <v/>
      </c>
    </row>
    <row r="1838" spans="3:47" ht="25.05" customHeight="1">
      <c r="C1838" s="17" t="str">
        <f>IF($A1838="","",IF(VLOOKUP($A1838,Spiele!$A$2:$D$16,3,FALSE)=$B1838,"H","G"))</f>
        <v/>
      </c>
      <c r="D1838" s="17" t="str">
        <f>IF($B1838="","",IF(VLOOKUP($A1838,Spiele!$A$2:$F$16,3,FALSE)=$B1838,VLOOKUP($A1838,Spiele!$A$2:$F$16,4,FALSE),VLOOKUP($A1838,Spiele!$A$2:$F$16,3,FALSE)))</f>
        <v/>
      </c>
      <c r="E1838" s="18">
        <f>IF(Abschlüsse[[#This Row],[Ergeb]]="ET",0,COUNTIFS($A$2:$A1838,$A1838,$B$2:$B1838,$B1838,$L$2:$L1838,"&lt;&gt;ET"))</f>
        <v>0</v>
      </c>
      <c r="F1838" s="11"/>
      <c r="G1838" s="12"/>
      <c r="H1838" s="18">
        <f>COUNTIFS('Rote Karten'!$A$2:$A$4,$A1838,'Rote Karten'!$D$2:$D$4,"&lt;&gt;"&amp;$B1838,'Rote Karten'!$B$2:$B$4,"&lt;"&amp;$F1838,'Rote Karten'!$C$2:$C$4,"&lt;="&amp;$G1838)-COUNTIFS('Rote Karten'!$A$2:$A$4,$A1838,'Rote Karten'!$D$2:$D$4,$B1838,'Rote Karten'!$B$2:$B$4,"&lt;"&amp;$F1838,'Rote Karten'!$C$2:$C$4,"&lt;="&amp;$G1838)</f>
        <v>0</v>
      </c>
      <c r="I1838" s="17" t="str">
        <f>IF(OR($L1838="Tor",$L1838="ET"),_xlfn.IFNA(IF(VLOOKUP($A1838,Spiele!$A$2:$C$16,3,FALSE)=$B1838,COUNTIFS($L$2:$L1838,"Tor",$B$2:$B1838,$B1838,$A$2:$A1838,$A1838)+COUNTIFS($L$2:$L1838,"ET",$B$2:$B1838,$B1838,$A$2:$A1838,$A1838)&amp;":"&amp;COUNTIFS($L$2:$L1838,"Tor",$B$2:$B1838,"&lt;&gt;"&amp;$B1838,$A$2:$A1838,$A1838)+COUNTIFS($L$2:$L1838,"ET",$B$2:$B1838,"&lt;&gt;"&amp;$B1838,$A$2:$A1838,$A1838),COUNTIFS($L$2:$L1838,"Tor",$B$2:$B1838,"&lt;&gt;"&amp;$B1838,$A$2:$A1838,$A1838)+COUNTIFS($L$2:$L1838,"ET",$B$2:$B1838,"&lt;&gt;"&amp;$B1838,$A$2:$A1838,$A1838)&amp;":"&amp;COUNTIFS($L$2:$L1838,"Tor",$B$2:$B1838,$B1838,$A$2:$A1838,$A1838)+COUNTIFS($L$2:$L1838,"ET",$B$2:$B1838,$B1838,$A$2:$A1838,$A1838)),""),"")</f>
        <v/>
      </c>
      <c r="J1838" s="18" t="str">
        <f>_xlfn.IFNA(IF(VLOOKUP($A1838,Spiele!$A$2:$D$16,3,FALSE)=$B1838,(COUNTIFS($L$1:$L1837,"Tor",$B$1:$B1837,$B1838,$A$1:$A1837,$A1838)+COUNTIFS($L$1:$L1837,"ET",$B$1:$B1837,$B1838,$A$1:$A1837,$A1838))-(COUNTIFS($L$1:$L1837,"Tor",$B$1:$B1837,"&lt;&gt;"&amp;$B1838,$A$1:$A1837,$A1838)+COUNTIFS($L$1:$L1837,"ET",$B$1:$B1837,"&lt;&gt;"&amp;$B1838,$A$1:$A1837,$A1838)),(COUNTIFS($L$1:$L1837,"Tor",$B$1:$B1837,$B1838,$A$1:$A1837,$A1838)+COUNTIFS($L$1:$L1837,"ET",$B$1:$B1837,$B1838,$A$1:$A1837,$A1838))-(COUNTIFS($L$1:$L1837,"Tor",$B$1:$B1837,"&lt;&gt;"&amp;$B1838,$A$1:$A1837,$A1838)+COUNTIFS($L$1:$L1837,"ET",$B$1:$B1837,"&lt;&gt;"&amp;$B1838,$A$1:$A1837,$A1838))),"")</f>
        <v/>
      </c>
      <c r="O1838" s="17"/>
      <c r="AC1838" s="14"/>
      <c r="AD1838" s="14"/>
      <c r="AE1838" s="18"/>
      <c r="AH1838" s="19">
        <f t="shared" si="114"/>
        <v>0</v>
      </c>
      <c r="AI1838" s="19">
        <f t="shared" si="115"/>
        <v>180</v>
      </c>
      <c r="AM1838" s="19">
        <f>IF(Abschlüsse[[#This Row],[Ergeb]]="ET","",SQRT(($AF1838-$AK1838)^2+($AG1838-$AL1838)^2))</f>
        <v>0</v>
      </c>
      <c r="AO1838" s="13"/>
      <c r="AP1838" s="13"/>
      <c r="AQ1838" s="19" t="str">
        <f t="shared" si="116"/>
        <v/>
      </c>
      <c r="AU1838" s="19" t="str">
        <f t="shared" si="117"/>
        <v/>
      </c>
    </row>
    <row r="1839" spans="3:47" ht="25.05" customHeight="1">
      <c r="C1839" s="17" t="str">
        <f>IF($A1839="","",IF(VLOOKUP($A1839,Spiele!$A$2:$D$16,3,FALSE)=$B1839,"H","G"))</f>
        <v/>
      </c>
      <c r="D1839" s="17" t="str">
        <f>IF($B1839="","",IF(VLOOKUP($A1839,Spiele!$A$2:$F$16,3,FALSE)=$B1839,VLOOKUP($A1839,Spiele!$A$2:$F$16,4,FALSE),VLOOKUP($A1839,Spiele!$A$2:$F$16,3,FALSE)))</f>
        <v/>
      </c>
      <c r="E1839" s="18">
        <f>IF(Abschlüsse[[#This Row],[Ergeb]]="ET",0,COUNTIFS($A$2:$A1839,$A1839,$B$2:$B1839,$B1839,$L$2:$L1839,"&lt;&gt;ET"))</f>
        <v>0</v>
      </c>
      <c r="F1839" s="11"/>
      <c r="G1839" s="12"/>
      <c r="H1839" s="18">
        <f>COUNTIFS('Rote Karten'!$A$2:$A$4,$A1839,'Rote Karten'!$D$2:$D$4,"&lt;&gt;"&amp;$B1839,'Rote Karten'!$B$2:$B$4,"&lt;"&amp;$F1839,'Rote Karten'!$C$2:$C$4,"&lt;="&amp;$G1839)-COUNTIFS('Rote Karten'!$A$2:$A$4,$A1839,'Rote Karten'!$D$2:$D$4,$B1839,'Rote Karten'!$B$2:$B$4,"&lt;"&amp;$F1839,'Rote Karten'!$C$2:$C$4,"&lt;="&amp;$G1839)</f>
        <v>0</v>
      </c>
      <c r="I1839" s="17" t="str">
        <f>IF(OR($L1839="Tor",$L1839="ET"),_xlfn.IFNA(IF(VLOOKUP($A1839,Spiele!$A$2:$C$16,3,FALSE)=$B1839,COUNTIFS($L$2:$L1839,"Tor",$B$2:$B1839,$B1839,$A$2:$A1839,$A1839)+COUNTIFS($L$2:$L1839,"ET",$B$2:$B1839,$B1839,$A$2:$A1839,$A1839)&amp;":"&amp;COUNTIFS($L$2:$L1839,"Tor",$B$2:$B1839,"&lt;&gt;"&amp;$B1839,$A$2:$A1839,$A1839)+COUNTIFS($L$2:$L1839,"ET",$B$2:$B1839,"&lt;&gt;"&amp;$B1839,$A$2:$A1839,$A1839),COUNTIFS($L$2:$L1839,"Tor",$B$2:$B1839,"&lt;&gt;"&amp;$B1839,$A$2:$A1839,$A1839)+COUNTIFS($L$2:$L1839,"ET",$B$2:$B1839,"&lt;&gt;"&amp;$B1839,$A$2:$A1839,$A1839)&amp;":"&amp;COUNTIFS($L$2:$L1839,"Tor",$B$2:$B1839,$B1839,$A$2:$A1839,$A1839)+COUNTIFS($L$2:$L1839,"ET",$B$2:$B1839,$B1839,$A$2:$A1839,$A1839)),""),"")</f>
        <v/>
      </c>
      <c r="J1839" s="18" t="str">
        <f>_xlfn.IFNA(IF(VLOOKUP($A1839,Spiele!$A$2:$D$16,3,FALSE)=$B1839,(COUNTIFS($L$1:$L1838,"Tor",$B$1:$B1838,$B1839,$A$1:$A1838,$A1839)+COUNTIFS($L$1:$L1838,"ET",$B$1:$B1838,$B1839,$A$1:$A1838,$A1839))-(COUNTIFS($L$1:$L1838,"Tor",$B$1:$B1838,"&lt;&gt;"&amp;$B1839,$A$1:$A1838,$A1839)+COUNTIFS($L$1:$L1838,"ET",$B$1:$B1838,"&lt;&gt;"&amp;$B1839,$A$1:$A1838,$A1839)),(COUNTIFS($L$1:$L1838,"Tor",$B$1:$B1838,$B1839,$A$1:$A1838,$A1839)+COUNTIFS($L$1:$L1838,"ET",$B$1:$B1838,$B1839,$A$1:$A1838,$A1839))-(COUNTIFS($L$1:$L1838,"Tor",$B$1:$B1838,"&lt;&gt;"&amp;$B1839,$A$1:$A1838,$A1839)+COUNTIFS($L$1:$L1838,"ET",$B$1:$B1838,"&lt;&gt;"&amp;$B1839,$A$1:$A1838,$A1839))),"")</f>
        <v/>
      </c>
      <c r="O1839" s="17"/>
      <c r="AC1839" s="14"/>
      <c r="AD1839" s="14"/>
      <c r="AE1839" s="18"/>
      <c r="AH1839" s="19">
        <f t="shared" si="114"/>
        <v>0</v>
      </c>
      <c r="AI1839" s="19">
        <f t="shared" si="115"/>
        <v>180</v>
      </c>
      <c r="AM1839" s="19">
        <f>IF(Abschlüsse[[#This Row],[Ergeb]]="ET","",SQRT(($AF1839-$AK1839)^2+($AG1839-$AL1839)^2))</f>
        <v>0</v>
      </c>
      <c r="AO1839" s="13"/>
      <c r="AP1839" s="13"/>
      <c r="AQ1839" s="19" t="str">
        <f t="shared" si="116"/>
        <v/>
      </c>
      <c r="AU1839" s="19" t="str">
        <f t="shared" si="117"/>
        <v/>
      </c>
    </row>
    <row r="1840" spans="3:47" ht="25.05" customHeight="1">
      <c r="C1840" s="17" t="str">
        <f>IF($A1840="","",IF(VLOOKUP($A1840,Spiele!$A$2:$D$16,3,FALSE)=$B1840,"H","G"))</f>
        <v/>
      </c>
      <c r="D1840" s="17" t="str">
        <f>IF($B1840="","",IF(VLOOKUP($A1840,Spiele!$A$2:$F$16,3,FALSE)=$B1840,VLOOKUP($A1840,Spiele!$A$2:$F$16,4,FALSE),VLOOKUP($A1840,Spiele!$A$2:$F$16,3,FALSE)))</f>
        <v/>
      </c>
      <c r="E1840" s="18">
        <f>IF(Abschlüsse[[#This Row],[Ergeb]]="ET",0,COUNTIFS($A$2:$A1840,$A1840,$B$2:$B1840,$B1840,$L$2:$L1840,"&lt;&gt;ET"))</f>
        <v>0</v>
      </c>
      <c r="F1840" s="11"/>
      <c r="G1840" s="12"/>
      <c r="H1840" s="18">
        <f>COUNTIFS('Rote Karten'!$A$2:$A$4,$A1840,'Rote Karten'!$D$2:$D$4,"&lt;&gt;"&amp;$B1840,'Rote Karten'!$B$2:$B$4,"&lt;"&amp;$F1840,'Rote Karten'!$C$2:$C$4,"&lt;="&amp;$G1840)-COUNTIFS('Rote Karten'!$A$2:$A$4,$A1840,'Rote Karten'!$D$2:$D$4,$B1840,'Rote Karten'!$B$2:$B$4,"&lt;"&amp;$F1840,'Rote Karten'!$C$2:$C$4,"&lt;="&amp;$G1840)</f>
        <v>0</v>
      </c>
      <c r="I1840" s="17" t="str">
        <f>IF(OR($L1840="Tor",$L1840="ET"),_xlfn.IFNA(IF(VLOOKUP($A1840,Spiele!$A$2:$C$16,3,FALSE)=$B1840,COUNTIFS($L$2:$L1840,"Tor",$B$2:$B1840,$B1840,$A$2:$A1840,$A1840)+COUNTIFS($L$2:$L1840,"ET",$B$2:$B1840,$B1840,$A$2:$A1840,$A1840)&amp;":"&amp;COUNTIFS($L$2:$L1840,"Tor",$B$2:$B1840,"&lt;&gt;"&amp;$B1840,$A$2:$A1840,$A1840)+COUNTIFS($L$2:$L1840,"ET",$B$2:$B1840,"&lt;&gt;"&amp;$B1840,$A$2:$A1840,$A1840),COUNTIFS($L$2:$L1840,"Tor",$B$2:$B1840,"&lt;&gt;"&amp;$B1840,$A$2:$A1840,$A1840)+COUNTIFS($L$2:$L1840,"ET",$B$2:$B1840,"&lt;&gt;"&amp;$B1840,$A$2:$A1840,$A1840)&amp;":"&amp;COUNTIFS($L$2:$L1840,"Tor",$B$2:$B1840,$B1840,$A$2:$A1840,$A1840)+COUNTIFS($L$2:$L1840,"ET",$B$2:$B1840,$B1840,$A$2:$A1840,$A1840)),""),"")</f>
        <v/>
      </c>
      <c r="J1840" s="18" t="str">
        <f>_xlfn.IFNA(IF(VLOOKUP($A1840,Spiele!$A$2:$D$16,3,FALSE)=$B1840,(COUNTIFS($L$1:$L1839,"Tor",$B$1:$B1839,$B1840,$A$1:$A1839,$A1840)+COUNTIFS($L$1:$L1839,"ET",$B$1:$B1839,$B1840,$A$1:$A1839,$A1840))-(COUNTIFS($L$1:$L1839,"Tor",$B$1:$B1839,"&lt;&gt;"&amp;$B1840,$A$1:$A1839,$A1840)+COUNTIFS($L$1:$L1839,"ET",$B$1:$B1839,"&lt;&gt;"&amp;$B1840,$A$1:$A1839,$A1840)),(COUNTIFS($L$1:$L1839,"Tor",$B$1:$B1839,$B1840,$A$1:$A1839,$A1840)+COUNTIFS($L$1:$L1839,"ET",$B$1:$B1839,$B1840,$A$1:$A1839,$A1840))-(COUNTIFS($L$1:$L1839,"Tor",$B$1:$B1839,"&lt;&gt;"&amp;$B1840,$A$1:$A1839,$A1840)+COUNTIFS($L$1:$L1839,"ET",$B$1:$B1839,"&lt;&gt;"&amp;$B1840,$A$1:$A1839,$A1840))),"")</f>
        <v/>
      </c>
      <c r="O1840" s="17"/>
      <c r="AC1840" s="14"/>
      <c r="AD1840" s="14"/>
      <c r="AE1840" s="18"/>
      <c r="AH1840" s="19">
        <f t="shared" si="114"/>
        <v>0</v>
      </c>
      <c r="AI1840" s="19">
        <f t="shared" si="115"/>
        <v>180</v>
      </c>
      <c r="AM1840" s="19">
        <f>IF(Abschlüsse[[#This Row],[Ergeb]]="ET","",SQRT(($AF1840-$AK1840)^2+($AG1840-$AL1840)^2))</f>
        <v>0</v>
      </c>
      <c r="AO1840" s="13"/>
      <c r="AP1840" s="13"/>
      <c r="AQ1840" s="19" t="str">
        <f t="shared" si="116"/>
        <v/>
      </c>
      <c r="AU1840" s="19" t="str">
        <f t="shared" si="117"/>
        <v/>
      </c>
    </row>
    <row r="1841" spans="3:47" ht="25.05" customHeight="1">
      <c r="C1841" s="17" t="str">
        <f>IF($A1841="","",IF(VLOOKUP($A1841,Spiele!$A$2:$D$16,3,FALSE)=$B1841,"H","G"))</f>
        <v/>
      </c>
      <c r="D1841" s="17" t="str">
        <f>IF($B1841="","",IF(VLOOKUP($A1841,Spiele!$A$2:$F$16,3,FALSE)=$B1841,VLOOKUP($A1841,Spiele!$A$2:$F$16,4,FALSE),VLOOKUP($A1841,Spiele!$A$2:$F$16,3,FALSE)))</f>
        <v/>
      </c>
      <c r="E1841" s="18">
        <f>IF(Abschlüsse[[#This Row],[Ergeb]]="ET",0,COUNTIFS($A$2:$A1841,$A1841,$B$2:$B1841,$B1841,$L$2:$L1841,"&lt;&gt;ET"))</f>
        <v>0</v>
      </c>
      <c r="F1841" s="11"/>
      <c r="G1841" s="12"/>
      <c r="H1841" s="18">
        <f>COUNTIFS('Rote Karten'!$A$2:$A$4,$A1841,'Rote Karten'!$D$2:$D$4,"&lt;&gt;"&amp;$B1841,'Rote Karten'!$B$2:$B$4,"&lt;"&amp;$F1841,'Rote Karten'!$C$2:$C$4,"&lt;="&amp;$G1841)-COUNTIFS('Rote Karten'!$A$2:$A$4,$A1841,'Rote Karten'!$D$2:$D$4,$B1841,'Rote Karten'!$B$2:$B$4,"&lt;"&amp;$F1841,'Rote Karten'!$C$2:$C$4,"&lt;="&amp;$G1841)</f>
        <v>0</v>
      </c>
      <c r="I1841" s="17" t="str">
        <f>IF(OR($L1841="Tor",$L1841="ET"),_xlfn.IFNA(IF(VLOOKUP($A1841,Spiele!$A$2:$C$16,3,FALSE)=$B1841,COUNTIFS($L$2:$L1841,"Tor",$B$2:$B1841,$B1841,$A$2:$A1841,$A1841)+COUNTIFS($L$2:$L1841,"ET",$B$2:$B1841,$B1841,$A$2:$A1841,$A1841)&amp;":"&amp;COUNTIFS($L$2:$L1841,"Tor",$B$2:$B1841,"&lt;&gt;"&amp;$B1841,$A$2:$A1841,$A1841)+COUNTIFS($L$2:$L1841,"ET",$B$2:$B1841,"&lt;&gt;"&amp;$B1841,$A$2:$A1841,$A1841),COUNTIFS($L$2:$L1841,"Tor",$B$2:$B1841,"&lt;&gt;"&amp;$B1841,$A$2:$A1841,$A1841)+COUNTIFS($L$2:$L1841,"ET",$B$2:$B1841,"&lt;&gt;"&amp;$B1841,$A$2:$A1841,$A1841)&amp;":"&amp;COUNTIFS($L$2:$L1841,"Tor",$B$2:$B1841,$B1841,$A$2:$A1841,$A1841)+COUNTIFS($L$2:$L1841,"ET",$B$2:$B1841,$B1841,$A$2:$A1841,$A1841)),""),"")</f>
        <v/>
      </c>
      <c r="J1841" s="18" t="str">
        <f>_xlfn.IFNA(IF(VLOOKUP($A1841,Spiele!$A$2:$D$16,3,FALSE)=$B1841,(COUNTIFS($L$1:$L1840,"Tor",$B$1:$B1840,$B1841,$A$1:$A1840,$A1841)+COUNTIFS($L$1:$L1840,"ET",$B$1:$B1840,$B1841,$A$1:$A1840,$A1841))-(COUNTIFS($L$1:$L1840,"Tor",$B$1:$B1840,"&lt;&gt;"&amp;$B1841,$A$1:$A1840,$A1841)+COUNTIFS($L$1:$L1840,"ET",$B$1:$B1840,"&lt;&gt;"&amp;$B1841,$A$1:$A1840,$A1841)),(COUNTIFS($L$1:$L1840,"Tor",$B$1:$B1840,$B1841,$A$1:$A1840,$A1841)+COUNTIFS($L$1:$L1840,"ET",$B$1:$B1840,$B1841,$A$1:$A1840,$A1841))-(COUNTIFS($L$1:$L1840,"Tor",$B$1:$B1840,"&lt;&gt;"&amp;$B1841,$A$1:$A1840,$A1841)+COUNTIFS($L$1:$L1840,"ET",$B$1:$B1840,"&lt;&gt;"&amp;$B1841,$A$1:$A1840,$A1841))),"")</f>
        <v/>
      </c>
      <c r="O1841" s="17"/>
      <c r="AC1841" s="14"/>
      <c r="AD1841" s="14"/>
      <c r="AE1841" s="18"/>
      <c r="AH1841" s="19">
        <f t="shared" si="114"/>
        <v>0</v>
      </c>
      <c r="AI1841" s="19">
        <f t="shared" si="115"/>
        <v>180</v>
      </c>
      <c r="AM1841" s="19">
        <f>IF(Abschlüsse[[#This Row],[Ergeb]]="ET","",SQRT(($AF1841-$AK1841)^2+($AG1841-$AL1841)^2))</f>
        <v>0</v>
      </c>
      <c r="AO1841" s="13"/>
      <c r="AP1841" s="13"/>
      <c r="AQ1841" s="19" t="str">
        <f t="shared" si="116"/>
        <v/>
      </c>
      <c r="AU1841" s="19" t="str">
        <f t="shared" si="117"/>
        <v/>
      </c>
    </row>
    <row r="1842" spans="3:47" ht="25.05" customHeight="1">
      <c r="C1842" s="17" t="str">
        <f>IF($A1842="","",IF(VLOOKUP($A1842,Spiele!$A$2:$D$16,3,FALSE)=$B1842,"H","G"))</f>
        <v/>
      </c>
      <c r="D1842" s="17" t="str">
        <f>IF($B1842="","",IF(VLOOKUP($A1842,Spiele!$A$2:$F$16,3,FALSE)=$B1842,VLOOKUP($A1842,Spiele!$A$2:$F$16,4,FALSE),VLOOKUP($A1842,Spiele!$A$2:$F$16,3,FALSE)))</f>
        <v/>
      </c>
      <c r="E1842" s="18">
        <f>IF(Abschlüsse[[#This Row],[Ergeb]]="ET",0,COUNTIFS($A$2:$A1842,$A1842,$B$2:$B1842,$B1842,$L$2:$L1842,"&lt;&gt;ET"))</f>
        <v>0</v>
      </c>
      <c r="F1842" s="11"/>
      <c r="G1842" s="12"/>
      <c r="H1842" s="18">
        <f>COUNTIFS('Rote Karten'!$A$2:$A$4,$A1842,'Rote Karten'!$D$2:$D$4,"&lt;&gt;"&amp;$B1842,'Rote Karten'!$B$2:$B$4,"&lt;"&amp;$F1842,'Rote Karten'!$C$2:$C$4,"&lt;="&amp;$G1842)-COUNTIFS('Rote Karten'!$A$2:$A$4,$A1842,'Rote Karten'!$D$2:$D$4,$B1842,'Rote Karten'!$B$2:$B$4,"&lt;"&amp;$F1842,'Rote Karten'!$C$2:$C$4,"&lt;="&amp;$G1842)</f>
        <v>0</v>
      </c>
      <c r="I1842" s="17" t="str">
        <f>IF(OR($L1842="Tor",$L1842="ET"),_xlfn.IFNA(IF(VLOOKUP($A1842,Spiele!$A$2:$C$16,3,FALSE)=$B1842,COUNTIFS($L$2:$L1842,"Tor",$B$2:$B1842,$B1842,$A$2:$A1842,$A1842)+COUNTIFS($L$2:$L1842,"ET",$B$2:$B1842,$B1842,$A$2:$A1842,$A1842)&amp;":"&amp;COUNTIFS($L$2:$L1842,"Tor",$B$2:$B1842,"&lt;&gt;"&amp;$B1842,$A$2:$A1842,$A1842)+COUNTIFS($L$2:$L1842,"ET",$B$2:$B1842,"&lt;&gt;"&amp;$B1842,$A$2:$A1842,$A1842),COUNTIFS($L$2:$L1842,"Tor",$B$2:$B1842,"&lt;&gt;"&amp;$B1842,$A$2:$A1842,$A1842)+COUNTIFS($L$2:$L1842,"ET",$B$2:$B1842,"&lt;&gt;"&amp;$B1842,$A$2:$A1842,$A1842)&amp;":"&amp;COUNTIFS($L$2:$L1842,"Tor",$B$2:$B1842,$B1842,$A$2:$A1842,$A1842)+COUNTIFS($L$2:$L1842,"ET",$B$2:$B1842,$B1842,$A$2:$A1842,$A1842)),""),"")</f>
        <v/>
      </c>
      <c r="J1842" s="18" t="str">
        <f>_xlfn.IFNA(IF(VLOOKUP($A1842,Spiele!$A$2:$D$16,3,FALSE)=$B1842,(COUNTIFS($L$1:$L1841,"Tor",$B$1:$B1841,$B1842,$A$1:$A1841,$A1842)+COUNTIFS($L$1:$L1841,"ET",$B$1:$B1841,$B1842,$A$1:$A1841,$A1842))-(COUNTIFS($L$1:$L1841,"Tor",$B$1:$B1841,"&lt;&gt;"&amp;$B1842,$A$1:$A1841,$A1842)+COUNTIFS($L$1:$L1841,"ET",$B$1:$B1841,"&lt;&gt;"&amp;$B1842,$A$1:$A1841,$A1842)),(COUNTIFS($L$1:$L1841,"Tor",$B$1:$B1841,$B1842,$A$1:$A1841,$A1842)+COUNTIFS($L$1:$L1841,"ET",$B$1:$B1841,$B1842,$A$1:$A1841,$A1842))-(COUNTIFS($L$1:$L1841,"Tor",$B$1:$B1841,"&lt;&gt;"&amp;$B1842,$A$1:$A1841,$A1842)+COUNTIFS($L$1:$L1841,"ET",$B$1:$B1841,"&lt;&gt;"&amp;$B1842,$A$1:$A1841,$A1842))),"")</f>
        <v/>
      </c>
      <c r="O1842" s="17"/>
      <c r="AC1842" s="14"/>
      <c r="AD1842" s="14"/>
      <c r="AE1842" s="18"/>
      <c r="AH1842" s="19">
        <f t="shared" si="114"/>
        <v>0</v>
      </c>
      <c r="AI1842" s="19">
        <f t="shared" si="115"/>
        <v>180</v>
      </c>
      <c r="AM1842" s="19">
        <f>IF(Abschlüsse[[#This Row],[Ergeb]]="ET","",SQRT(($AF1842-$AK1842)^2+($AG1842-$AL1842)^2))</f>
        <v>0</v>
      </c>
      <c r="AO1842" s="13"/>
      <c r="AP1842" s="13"/>
      <c r="AQ1842" s="19" t="str">
        <f t="shared" si="116"/>
        <v/>
      </c>
      <c r="AU1842" s="19" t="str">
        <f t="shared" si="117"/>
        <v/>
      </c>
    </row>
    <row r="1843" spans="3:47" ht="25.05" customHeight="1">
      <c r="C1843" s="17" t="str">
        <f>IF($A1843="","",IF(VLOOKUP($A1843,Spiele!$A$2:$D$16,3,FALSE)=$B1843,"H","G"))</f>
        <v/>
      </c>
      <c r="D1843" s="17" t="str">
        <f>IF($B1843="","",IF(VLOOKUP($A1843,Spiele!$A$2:$F$16,3,FALSE)=$B1843,VLOOKUP($A1843,Spiele!$A$2:$F$16,4,FALSE),VLOOKUP($A1843,Spiele!$A$2:$F$16,3,FALSE)))</f>
        <v/>
      </c>
      <c r="E1843" s="18">
        <f>IF(Abschlüsse[[#This Row],[Ergeb]]="ET",0,COUNTIFS($A$2:$A1843,$A1843,$B$2:$B1843,$B1843,$L$2:$L1843,"&lt;&gt;ET"))</f>
        <v>0</v>
      </c>
      <c r="F1843" s="11"/>
      <c r="G1843" s="12"/>
      <c r="H1843" s="18">
        <f>COUNTIFS('Rote Karten'!$A$2:$A$4,$A1843,'Rote Karten'!$D$2:$D$4,"&lt;&gt;"&amp;$B1843,'Rote Karten'!$B$2:$B$4,"&lt;"&amp;$F1843,'Rote Karten'!$C$2:$C$4,"&lt;="&amp;$G1843)-COUNTIFS('Rote Karten'!$A$2:$A$4,$A1843,'Rote Karten'!$D$2:$D$4,$B1843,'Rote Karten'!$B$2:$B$4,"&lt;"&amp;$F1843,'Rote Karten'!$C$2:$C$4,"&lt;="&amp;$G1843)</f>
        <v>0</v>
      </c>
      <c r="I1843" s="17" t="str">
        <f>IF(OR($L1843="Tor",$L1843="ET"),_xlfn.IFNA(IF(VLOOKUP($A1843,Spiele!$A$2:$C$16,3,FALSE)=$B1843,COUNTIFS($L$2:$L1843,"Tor",$B$2:$B1843,$B1843,$A$2:$A1843,$A1843)+COUNTIFS($L$2:$L1843,"ET",$B$2:$B1843,$B1843,$A$2:$A1843,$A1843)&amp;":"&amp;COUNTIFS($L$2:$L1843,"Tor",$B$2:$B1843,"&lt;&gt;"&amp;$B1843,$A$2:$A1843,$A1843)+COUNTIFS($L$2:$L1843,"ET",$B$2:$B1843,"&lt;&gt;"&amp;$B1843,$A$2:$A1843,$A1843),COUNTIFS($L$2:$L1843,"Tor",$B$2:$B1843,"&lt;&gt;"&amp;$B1843,$A$2:$A1843,$A1843)+COUNTIFS($L$2:$L1843,"ET",$B$2:$B1843,"&lt;&gt;"&amp;$B1843,$A$2:$A1843,$A1843)&amp;":"&amp;COUNTIFS($L$2:$L1843,"Tor",$B$2:$B1843,$B1843,$A$2:$A1843,$A1843)+COUNTIFS($L$2:$L1843,"ET",$B$2:$B1843,$B1843,$A$2:$A1843,$A1843)),""),"")</f>
        <v/>
      </c>
      <c r="J1843" s="18" t="str">
        <f>_xlfn.IFNA(IF(VLOOKUP($A1843,Spiele!$A$2:$D$16,3,FALSE)=$B1843,(COUNTIFS($L$1:$L1842,"Tor",$B$1:$B1842,$B1843,$A$1:$A1842,$A1843)+COUNTIFS($L$1:$L1842,"ET",$B$1:$B1842,$B1843,$A$1:$A1842,$A1843))-(COUNTIFS($L$1:$L1842,"Tor",$B$1:$B1842,"&lt;&gt;"&amp;$B1843,$A$1:$A1842,$A1843)+COUNTIFS($L$1:$L1842,"ET",$B$1:$B1842,"&lt;&gt;"&amp;$B1843,$A$1:$A1842,$A1843)),(COUNTIFS($L$1:$L1842,"Tor",$B$1:$B1842,$B1843,$A$1:$A1842,$A1843)+COUNTIFS($L$1:$L1842,"ET",$B$1:$B1842,$B1843,$A$1:$A1842,$A1843))-(COUNTIFS($L$1:$L1842,"Tor",$B$1:$B1842,"&lt;&gt;"&amp;$B1843,$A$1:$A1842,$A1843)+COUNTIFS($L$1:$L1842,"ET",$B$1:$B1842,"&lt;&gt;"&amp;$B1843,$A$1:$A1842,$A1843))),"")</f>
        <v/>
      </c>
      <c r="O1843" s="17"/>
      <c r="AC1843" s="14"/>
      <c r="AD1843" s="14"/>
      <c r="AE1843" s="18"/>
      <c r="AH1843" s="19">
        <f t="shared" si="114"/>
        <v>0</v>
      </c>
      <c r="AI1843" s="19">
        <f t="shared" si="115"/>
        <v>180</v>
      </c>
      <c r="AM1843" s="19">
        <f>IF(Abschlüsse[[#This Row],[Ergeb]]="ET","",SQRT(($AF1843-$AK1843)^2+($AG1843-$AL1843)^2))</f>
        <v>0</v>
      </c>
      <c r="AO1843" s="13"/>
      <c r="AP1843" s="13"/>
      <c r="AQ1843" s="19" t="str">
        <f t="shared" si="116"/>
        <v/>
      </c>
      <c r="AU1843" s="19" t="str">
        <f t="shared" si="117"/>
        <v/>
      </c>
    </row>
    <row r="1844" spans="3:47" ht="25.05" customHeight="1">
      <c r="C1844" s="17" t="str">
        <f>IF($A1844="","",IF(VLOOKUP($A1844,Spiele!$A$2:$D$16,3,FALSE)=$B1844,"H","G"))</f>
        <v/>
      </c>
      <c r="D1844" s="17" t="str">
        <f>IF($B1844="","",IF(VLOOKUP($A1844,Spiele!$A$2:$F$16,3,FALSE)=$B1844,VLOOKUP($A1844,Spiele!$A$2:$F$16,4,FALSE),VLOOKUP($A1844,Spiele!$A$2:$F$16,3,FALSE)))</f>
        <v/>
      </c>
      <c r="E1844" s="18">
        <f>IF(Abschlüsse[[#This Row],[Ergeb]]="ET",0,COUNTIFS($A$2:$A1844,$A1844,$B$2:$B1844,$B1844,$L$2:$L1844,"&lt;&gt;ET"))</f>
        <v>0</v>
      </c>
      <c r="F1844" s="11"/>
      <c r="G1844" s="12"/>
      <c r="H1844" s="18">
        <f>COUNTIFS('Rote Karten'!$A$2:$A$4,$A1844,'Rote Karten'!$D$2:$D$4,"&lt;&gt;"&amp;$B1844,'Rote Karten'!$B$2:$B$4,"&lt;"&amp;$F1844,'Rote Karten'!$C$2:$C$4,"&lt;="&amp;$G1844)-COUNTIFS('Rote Karten'!$A$2:$A$4,$A1844,'Rote Karten'!$D$2:$D$4,$B1844,'Rote Karten'!$B$2:$B$4,"&lt;"&amp;$F1844,'Rote Karten'!$C$2:$C$4,"&lt;="&amp;$G1844)</f>
        <v>0</v>
      </c>
      <c r="I1844" s="17" t="str">
        <f>IF(OR($L1844="Tor",$L1844="ET"),_xlfn.IFNA(IF(VLOOKUP($A1844,Spiele!$A$2:$C$16,3,FALSE)=$B1844,COUNTIFS($L$2:$L1844,"Tor",$B$2:$B1844,$B1844,$A$2:$A1844,$A1844)+COUNTIFS($L$2:$L1844,"ET",$B$2:$B1844,$B1844,$A$2:$A1844,$A1844)&amp;":"&amp;COUNTIFS($L$2:$L1844,"Tor",$B$2:$B1844,"&lt;&gt;"&amp;$B1844,$A$2:$A1844,$A1844)+COUNTIFS($L$2:$L1844,"ET",$B$2:$B1844,"&lt;&gt;"&amp;$B1844,$A$2:$A1844,$A1844),COUNTIFS($L$2:$L1844,"Tor",$B$2:$B1844,"&lt;&gt;"&amp;$B1844,$A$2:$A1844,$A1844)+COUNTIFS($L$2:$L1844,"ET",$B$2:$B1844,"&lt;&gt;"&amp;$B1844,$A$2:$A1844,$A1844)&amp;":"&amp;COUNTIFS($L$2:$L1844,"Tor",$B$2:$B1844,$B1844,$A$2:$A1844,$A1844)+COUNTIFS($L$2:$L1844,"ET",$B$2:$B1844,$B1844,$A$2:$A1844,$A1844)),""),"")</f>
        <v/>
      </c>
      <c r="J1844" s="18" t="str">
        <f>_xlfn.IFNA(IF(VLOOKUP($A1844,Spiele!$A$2:$D$16,3,FALSE)=$B1844,(COUNTIFS($L$1:$L1843,"Tor",$B$1:$B1843,$B1844,$A$1:$A1843,$A1844)+COUNTIFS($L$1:$L1843,"ET",$B$1:$B1843,$B1844,$A$1:$A1843,$A1844))-(COUNTIFS($L$1:$L1843,"Tor",$B$1:$B1843,"&lt;&gt;"&amp;$B1844,$A$1:$A1843,$A1844)+COUNTIFS($L$1:$L1843,"ET",$B$1:$B1843,"&lt;&gt;"&amp;$B1844,$A$1:$A1843,$A1844)),(COUNTIFS($L$1:$L1843,"Tor",$B$1:$B1843,$B1844,$A$1:$A1843,$A1844)+COUNTIFS($L$1:$L1843,"ET",$B$1:$B1843,$B1844,$A$1:$A1843,$A1844))-(COUNTIFS($L$1:$L1843,"Tor",$B$1:$B1843,"&lt;&gt;"&amp;$B1844,$A$1:$A1843,$A1844)+COUNTIFS($L$1:$L1843,"ET",$B$1:$B1843,"&lt;&gt;"&amp;$B1844,$A$1:$A1843,$A1844))),"")</f>
        <v/>
      </c>
      <c r="O1844" s="17"/>
      <c r="AC1844" s="14"/>
      <c r="AD1844" s="14"/>
      <c r="AE1844" s="18"/>
      <c r="AH1844" s="19">
        <f t="shared" si="114"/>
        <v>0</v>
      </c>
      <c r="AI1844" s="19">
        <f t="shared" si="115"/>
        <v>180</v>
      </c>
      <c r="AM1844" s="19">
        <f>IF(Abschlüsse[[#This Row],[Ergeb]]="ET","",SQRT(($AF1844-$AK1844)^2+($AG1844-$AL1844)^2))</f>
        <v>0</v>
      </c>
      <c r="AO1844" s="13"/>
      <c r="AP1844" s="13"/>
      <c r="AQ1844" s="19" t="str">
        <f t="shared" si="116"/>
        <v/>
      </c>
      <c r="AU1844" s="19" t="str">
        <f t="shared" si="117"/>
        <v/>
      </c>
    </row>
    <row r="1845" spans="3:47" ht="25.05" customHeight="1">
      <c r="C1845" s="17" t="str">
        <f>IF($A1845="","",IF(VLOOKUP($A1845,Spiele!$A$2:$D$16,3,FALSE)=$B1845,"H","G"))</f>
        <v/>
      </c>
      <c r="D1845" s="17" t="str">
        <f>IF($B1845="","",IF(VLOOKUP($A1845,Spiele!$A$2:$F$16,3,FALSE)=$B1845,VLOOKUP($A1845,Spiele!$A$2:$F$16,4,FALSE),VLOOKUP($A1845,Spiele!$A$2:$F$16,3,FALSE)))</f>
        <v/>
      </c>
      <c r="E1845" s="18">
        <f>IF(Abschlüsse[[#This Row],[Ergeb]]="ET",0,COUNTIFS($A$2:$A1845,$A1845,$B$2:$B1845,$B1845,$L$2:$L1845,"&lt;&gt;ET"))</f>
        <v>0</v>
      </c>
      <c r="F1845" s="11"/>
      <c r="G1845" s="12"/>
      <c r="H1845" s="18">
        <f>COUNTIFS('Rote Karten'!$A$2:$A$4,$A1845,'Rote Karten'!$D$2:$D$4,"&lt;&gt;"&amp;$B1845,'Rote Karten'!$B$2:$B$4,"&lt;"&amp;$F1845,'Rote Karten'!$C$2:$C$4,"&lt;="&amp;$G1845)-COUNTIFS('Rote Karten'!$A$2:$A$4,$A1845,'Rote Karten'!$D$2:$D$4,$B1845,'Rote Karten'!$B$2:$B$4,"&lt;"&amp;$F1845,'Rote Karten'!$C$2:$C$4,"&lt;="&amp;$G1845)</f>
        <v>0</v>
      </c>
      <c r="I1845" s="17" t="str">
        <f>IF(OR($L1845="Tor",$L1845="ET"),_xlfn.IFNA(IF(VLOOKUP($A1845,Spiele!$A$2:$C$16,3,FALSE)=$B1845,COUNTIFS($L$2:$L1845,"Tor",$B$2:$B1845,$B1845,$A$2:$A1845,$A1845)+COUNTIFS($L$2:$L1845,"ET",$B$2:$B1845,$B1845,$A$2:$A1845,$A1845)&amp;":"&amp;COUNTIFS($L$2:$L1845,"Tor",$B$2:$B1845,"&lt;&gt;"&amp;$B1845,$A$2:$A1845,$A1845)+COUNTIFS($L$2:$L1845,"ET",$B$2:$B1845,"&lt;&gt;"&amp;$B1845,$A$2:$A1845,$A1845),COUNTIFS($L$2:$L1845,"Tor",$B$2:$B1845,"&lt;&gt;"&amp;$B1845,$A$2:$A1845,$A1845)+COUNTIFS($L$2:$L1845,"ET",$B$2:$B1845,"&lt;&gt;"&amp;$B1845,$A$2:$A1845,$A1845)&amp;":"&amp;COUNTIFS($L$2:$L1845,"Tor",$B$2:$B1845,$B1845,$A$2:$A1845,$A1845)+COUNTIFS($L$2:$L1845,"ET",$B$2:$B1845,$B1845,$A$2:$A1845,$A1845)),""),"")</f>
        <v/>
      </c>
      <c r="J1845" s="18" t="str">
        <f>_xlfn.IFNA(IF(VLOOKUP($A1845,Spiele!$A$2:$D$16,3,FALSE)=$B1845,(COUNTIFS($L$1:$L1844,"Tor",$B$1:$B1844,$B1845,$A$1:$A1844,$A1845)+COUNTIFS($L$1:$L1844,"ET",$B$1:$B1844,$B1845,$A$1:$A1844,$A1845))-(COUNTIFS($L$1:$L1844,"Tor",$B$1:$B1844,"&lt;&gt;"&amp;$B1845,$A$1:$A1844,$A1845)+COUNTIFS($L$1:$L1844,"ET",$B$1:$B1844,"&lt;&gt;"&amp;$B1845,$A$1:$A1844,$A1845)),(COUNTIFS($L$1:$L1844,"Tor",$B$1:$B1844,$B1845,$A$1:$A1844,$A1845)+COUNTIFS($L$1:$L1844,"ET",$B$1:$B1844,$B1845,$A$1:$A1844,$A1845))-(COUNTIFS($L$1:$L1844,"Tor",$B$1:$B1844,"&lt;&gt;"&amp;$B1845,$A$1:$A1844,$A1845)+COUNTIFS($L$1:$L1844,"ET",$B$1:$B1844,"&lt;&gt;"&amp;$B1845,$A$1:$A1844,$A1845))),"")</f>
        <v/>
      </c>
      <c r="O1845" s="17"/>
      <c r="AC1845" s="14"/>
      <c r="AD1845" s="14"/>
      <c r="AE1845" s="18"/>
      <c r="AH1845" s="19">
        <f t="shared" si="114"/>
        <v>0</v>
      </c>
      <c r="AI1845" s="19">
        <f t="shared" si="115"/>
        <v>180</v>
      </c>
      <c r="AM1845" s="19">
        <f>IF(Abschlüsse[[#This Row],[Ergeb]]="ET","",SQRT(($AF1845-$AK1845)^2+($AG1845-$AL1845)^2))</f>
        <v>0</v>
      </c>
      <c r="AO1845" s="13"/>
      <c r="AP1845" s="13"/>
      <c r="AQ1845" s="19" t="str">
        <f t="shared" si="116"/>
        <v/>
      </c>
      <c r="AU1845" s="19" t="str">
        <f t="shared" si="117"/>
        <v/>
      </c>
    </row>
    <row r="1846" spans="3:47" ht="25.05" customHeight="1">
      <c r="C1846" s="17" t="str">
        <f>IF($A1846="","",IF(VLOOKUP($A1846,Spiele!$A$2:$D$16,3,FALSE)=$B1846,"H","G"))</f>
        <v/>
      </c>
      <c r="D1846" s="17" t="str">
        <f>IF($B1846="","",IF(VLOOKUP($A1846,Spiele!$A$2:$F$16,3,FALSE)=$B1846,VLOOKUP($A1846,Spiele!$A$2:$F$16,4,FALSE),VLOOKUP($A1846,Spiele!$A$2:$F$16,3,FALSE)))</f>
        <v/>
      </c>
      <c r="E1846" s="18">
        <f>IF(Abschlüsse[[#This Row],[Ergeb]]="ET",0,COUNTIFS($A$2:$A1846,$A1846,$B$2:$B1846,$B1846,$L$2:$L1846,"&lt;&gt;ET"))</f>
        <v>0</v>
      </c>
      <c r="F1846" s="11"/>
      <c r="G1846" s="12"/>
      <c r="H1846" s="18">
        <f>COUNTIFS('Rote Karten'!$A$2:$A$4,$A1846,'Rote Karten'!$D$2:$D$4,"&lt;&gt;"&amp;$B1846,'Rote Karten'!$B$2:$B$4,"&lt;"&amp;$F1846,'Rote Karten'!$C$2:$C$4,"&lt;="&amp;$G1846)-COUNTIFS('Rote Karten'!$A$2:$A$4,$A1846,'Rote Karten'!$D$2:$D$4,$B1846,'Rote Karten'!$B$2:$B$4,"&lt;"&amp;$F1846,'Rote Karten'!$C$2:$C$4,"&lt;="&amp;$G1846)</f>
        <v>0</v>
      </c>
      <c r="I1846" s="17" t="str">
        <f>IF(OR($L1846="Tor",$L1846="ET"),_xlfn.IFNA(IF(VLOOKUP($A1846,Spiele!$A$2:$C$16,3,FALSE)=$B1846,COUNTIFS($L$2:$L1846,"Tor",$B$2:$B1846,$B1846,$A$2:$A1846,$A1846)+COUNTIFS($L$2:$L1846,"ET",$B$2:$B1846,$B1846,$A$2:$A1846,$A1846)&amp;":"&amp;COUNTIFS($L$2:$L1846,"Tor",$B$2:$B1846,"&lt;&gt;"&amp;$B1846,$A$2:$A1846,$A1846)+COUNTIFS($L$2:$L1846,"ET",$B$2:$B1846,"&lt;&gt;"&amp;$B1846,$A$2:$A1846,$A1846),COUNTIFS($L$2:$L1846,"Tor",$B$2:$B1846,"&lt;&gt;"&amp;$B1846,$A$2:$A1846,$A1846)+COUNTIFS($L$2:$L1846,"ET",$B$2:$B1846,"&lt;&gt;"&amp;$B1846,$A$2:$A1846,$A1846)&amp;":"&amp;COUNTIFS($L$2:$L1846,"Tor",$B$2:$B1846,$B1846,$A$2:$A1846,$A1846)+COUNTIFS($L$2:$L1846,"ET",$B$2:$B1846,$B1846,$A$2:$A1846,$A1846)),""),"")</f>
        <v/>
      </c>
      <c r="J1846" s="18" t="str">
        <f>_xlfn.IFNA(IF(VLOOKUP($A1846,Spiele!$A$2:$D$16,3,FALSE)=$B1846,(COUNTIFS($L$1:$L1845,"Tor",$B$1:$B1845,$B1846,$A$1:$A1845,$A1846)+COUNTIFS($L$1:$L1845,"ET",$B$1:$B1845,$B1846,$A$1:$A1845,$A1846))-(COUNTIFS($L$1:$L1845,"Tor",$B$1:$B1845,"&lt;&gt;"&amp;$B1846,$A$1:$A1845,$A1846)+COUNTIFS($L$1:$L1845,"ET",$B$1:$B1845,"&lt;&gt;"&amp;$B1846,$A$1:$A1845,$A1846)),(COUNTIFS($L$1:$L1845,"Tor",$B$1:$B1845,$B1846,$A$1:$A1845,$A1846)+COUNTIFS($L$1:$L1845,"ET",$B$1:$B1845,$B1846,$A$1:$A1845,$A1846))-(COUNTIFS($L$1:$L1845,"Tor",$B$1:$B1845,"&lt;&gt;"&amp;$B1846,$A$1:$A1845,$A1846)+COUNTIFS($L$1:$L1845,"ET",$B$1:$B1845,"&lt;&gt;"&amp;$B1846,$A$1:$A1845,$A1846))),"")</f>
        <v/>
      </c>
      <c r="O1846" s="17"/>
      <c r="AC1846" s="14"/>
      <c r="AD1846" s="14"/>
      <c r="AE1846" s="18"/>
      <c r="AH1846" s="19">
        <f t="shared" si="114"/>
        <v>0</v>
      </c>
      <c r="AI1846" s="19">
        <f t="shared" si="115"/>
        <v>180</v>
      </c>
      <c r="AM1846" s="19">
        <f>IF(Abschlüsse[[#This Row],[Ergeb]]="ET","",SQRT(($AF1846-$AK1846)^2+($AG1846-$AL1846)^2))</f>
        <v>0</v>
      </c>
      <c r="AO1846" s="13"/>
      <c r="AP1846" s="13"/>
      <c r="AQ1846" s="19" t="str">
        <f t="shared" si="116"/>
        <v/>
      </c>
      <c r="AU1846" s="19" t="str">
        <f t="shared" si="117"/>
        <v/>
      </c>
    </row>
    <row r="1847" spans="3:47" ht="25.05" customHeight="1">
      <c r="C1847" s="17" t="str">
        <f>IF($A1847="","",IF(VLOOKUP($A1847,Spiele!$A$2:$D$16,3,FALSE)=$B1847,"H","G"))</f>
        <v/>
      </c>
      <c r="D1847" s="17" t="str">
        <f>IF($B1847="","",IF(VLOOKUP($A1847,Spiele!$A$2:$F$16,3,FALSE)=$B1847,VLOOKUP($A1847,Spiele!$A$2:$F$16,4,FALSE),VLOOKUP($A1847,Spiele!$A$2:$F$16,3,FALSE)))</f>
        <v/>
      </c>
      <c r="E1847" s="18">
        <f>IF(Abschlüsse[[#This Row],[Ergeb]]="ET",0,COUNTIFS($A$2:$A1847,$A1847,$B$2:$B1847,$B1847,$L$2:$L1847,"&lt;&gt;ET"))</f>
        <v>0</v>
      </c>
      <c r="F1847" s="11"/>
      <c r="G1847" s="12"/>
      <c r="H1847" s="18">
        <f>COUNTIFS('Rote Karten'!$A$2:$A$4,$A1847,'Rote Karten'!$D$2:$D$4,"&lt;&gt;"&amp;$B1847,'Rote Karten'!$B$2:$B$4,"&lt;"&amp;$F1847,'Rote Karten'!$C$2:$C$4,"&lt;="&amp;$G1847)-COUNTIFS('Rote Karten'!$A$2:$A$4,$A1847,'Rote Karten'!$D$2:$D$4,$B1847,'Rote Karten'!$B$2:$B$4,"&lt;"&amp;$F1847,'Rote Karten'!$C$2:$C$4,"&lt;="&amp;$G1847)</f>
        <v>0</v>
      </c>
      <c r="I1847" s="17" t="str">
        <f>IF(OR($L1847="Tor",$L1847="ET"),_xlfn.IFNA(IF(VLOOKUP($A1847,Spiele!$A$2:$C$16,3,FALSE)=$B1847,COUNTIFS($L$2:$L1847,"Tor",$B$2:$B1847,$B1847,$A$2:$A1847,$A1847)+COUNTIFS($L$2:$L1847,"ET",$B$2:$B1847,$B1847,$A$2:$A1847,$A1847)&amp;":"&amp;COUNTIFS($L$2:$L1847,"Tor",$B$2:$B1847,"&lt;&gt;"&amp;$B1847,$A$2:$A1847,$A1847)+COUNTIFS($L$2:$L1847,"ET",$B$2:$B1847,"&lt;&gt;"&amp;$B1847,$A$2:$A1847,$A1847),COUNTIFS($L$2:$L1847,"Tor",$B$2:$B1847,"&lt;&gt;"&amp;$B1847,$A$2:$A1847,$A1847)+COUNTIFS($L$2:$L1847,"ET",$B$2:$B1847,"&lt;&gt;"&amp;$B1847,$A$2:$A1847,$A1847)&amp;":"&amp;COUNTIFS($L$2:$L1847,"Tor",$B$2:$B1847,$B1847,$A$2:$A1847,$A1847)+COUNTIFS($L$2:$L1847,"ET",$B$2:$B1847,$B1847,$A$2:$A1847,$A1847)),""),"")</f>
        <v/>
      </c>
      <c r="J1847" s="18" t="str">
        <f>_xlfn.IFNA(IF(VLOOKUP($A1847,Spiele!$A$2:$D$16,3,FALSE)=$B1847,(COUNTIFS($L$1:$L1846,"Tor",$B$1:$B1846,$B1847,$A$1:$A1846,$A1847)+COUNTIFS($L$1:$L1846,"ET",$B$1:$B1846,$B1847,$A$1:$A1846,$A1847))-(COUNTIFS($L$1:$L1846,"Tor",$B$1:$B1846,"&lt;&gt;"&amp;$B1847,$A$1:$A1846,$A1847)+COUNTIFS($L$1:$L1846,"ET",$B$1:$B1846,"&lt;&gt;"&amp;$B1847,$A$1:$A1846,$A1847)),(COUNTIFS($L$1:$L1846,"Tor",$B$1:$B1846,$B1847,$A$1:$A1846,$A1847)+COUNTIFS($L$1:$L1846,"ET",$B$1:$B1846,$B1847,$A$1:$A1846,$A1847))-(COUNTIFS($L$1:$L1846,"Tor",$B$1:$B1846,"&lt;&gt;"&amp;$B1847,$A$1:$A1846,$A1847)+COUNTIFS($L$1:$L1846,"ET",$B$1:$B1846,"&lt;&gt;"&amp;$B1847,$A$1:$A1846,$A1847))),"")</f>
        <v/>
      </c>
      <c r="O1847" s="17"/>
      <c r="AC1847" s="14"/>
      <c r="AD1847" s="14"/>
      <c r="AE1847" s="18"/>
      <c r="AH1847" s="19">
        <f t="shared" si="114"/>
        <v>0</v>
      </c>
      <c r="AI1847" s="19">
        <f t="shared" si="115"/>
        <v>180</v>
      </c>
      <c r="AM1847" s="19">
        <f>IF(Abschlüsse[[#This Row],[Ergeb]]="ET","",SQRT(($AF1847-$AK1847)^2+($AG1847-$AL1847)^2))</f>
        <v>0</v>
      </c>
      <c r="AO1847" s="13"/>
      <c r="AP1847" s="13"/>
      <c r="AQ1847" s="19" t="str">
        <f t="shared" si="116"/>
        <v/>
      </c>
      <c r="AU1847" s="19" t="str">
        <f t="shared" si="117"/>
        <v/>
      </c>
    </row>
    <row r="1848" spans="3:47" ht="25.05" customHeight="1">
      <c r="C1848" s="17" t="str">
        <f>IF($A1848="","",IF(VLOOKUP($A1848,Spiele!$A$2:$D$16,3,FALSE)=$B1848,"H","G"))</f>
        <v/>
      </c>
      <c r="D1848" s="17" t="str">
        <f>IF($B1848="","",IF(VLOOKUP($A1848,Spiele!$A$2:$F$16,3,FALSE)=$B1848,VLOOKUP($A1848,Spiele!$A$2:$F$16,4,FALSE),VLOOKUP($A1848,Spiele!$A$2:$F$16,3,FALSE)))</f>
        <v/>
      </c>
      <c r="E1848" s="18">
        <f>IF(Abschlüsse[[#This Row],[Ergeb]]="ET",0,COUNTIFS($A$2:$A1848,$A1848,$B$2:$B1848,$B1848,$L$2:$L1848,"&lt;&gt;ET"))</f>
        <v>0</v>
      </c>
      <c r="F1848" s="11"/>
      <c r="G1848" s="12"/>
      <c r="H1848" s="18">
        <f>COUNTIFS('Rote Karten'!$A$2:$A$4,$A1848,'Rote Karten'!$D$2:$D$4,"&lt;&gt;"&amp;$B1848,'Rote Karten'!$B$2:$B$4,"&lt;"&amp;$F1848,'Rote Karten'!$C$2:$C$4,"&lt;="&amp;$G1848)-COUNTIFS('Rote Karten'!$A$2:$A$4,$A1848,'Rote Karten'!$D$2:$D$4,$B1848,'Rote Karten'!$B$2:$B$4,"&lt;"&amp;$F1848,'Rote Karten'!$C$2:$C$4,"&lt;="&amp;$G1848)</f>
        <v>0</v>
      </c>
      <c r="I1848" s="17" t="str">
        <f>IF(OR($L1848="Tor",$L1848="ET"),_xlfn.IFNA(IF(VLOOKUP($A1848,Spiele!$A$2:$C$16,3,FALSE)=$B1848,COUNTIFS($L$2:$L1848,"Tor",$B$2:$B1848,$B1848,$A$2:$A1848,$A1848)+COUNTIFS($L$2:$L1848,"ET",$B$2:$B1848,$B1848,$A$2:$A1848,$A1848)&amp;":"&amp;COUNTIFS($L$2:$L1848,"Tor",$B$2:$B1848,"&lt;&gt;"&amp;$B1848,$A$2:$A1848,$A1848)+COUNTIFS($L$2:$L1848,"ET",$B$2:$B1848,"&lt;&gt;"&amp;$B1848,$A$2:$A1848,$A1848),COUNTIFS($L$2:$L1848,"Tor",$B$2:$B1848,"&lt;&gt;"&amp;$B1848,$A$2:$A1848,$A1848)+COUNTIFS($L$2:$L1848,"ET",$B$2:$B1848,"&lt;&gt;"&amp;$B1848,$A$2:$A1848,$A1848)&amp;":"&amp;COUNTIFS($L$2:$L1848,"Tor",$B$2:$B1848,$B1848,$A$2:$A1848,$A1848)+COUNTIFS($L$2:$L1848,"ET",$B$2:$B1848,$B1848,$A$2:$A1848,$A1848)),""),"")</f>
        <v/>
      </c>
      <c r="J1848" s="18" t="str">
        <f>_xlfn.IFNA(IF(VLOOKUP($A1848,Spiele!$A$2:$D$16,3,FALSE)=$B1848,(COUNTIFS($L$1:$L1847,"Tor",$B$1:$B1847,$B1848,$A$1:$A1847,$A1848)+COUNTIFS($L$1:$L1847,"ET",$B$1:$B1847,$B1848,$A$1:$A1847,$A1848))-(COUNTIFS($L$1:$L1847,"Tor",$B$1:$B1847,"&lt;&gt;"&amp;$B1848,$A$1:$A1847,$A1848)+COUNTIFS($L$1:$L1847,"ET",$B$1:$B1847,"&lt;&gt;"&amp;$B1848,$A$1:$A1847,$A1848)),(COUNTIFS($L$1:$L1847,"Tor",$B$1:$B1847,$B1848,$A$1:$A1847,$A1848)+COUNTIFS($L$1:$L1847,"ET",$B$1:$B1847,$B1848,$A$1:$A1847,$A1848))-(COUNTIFS($L$1:$L1847,"Tor",$B$1:$B1847,"&lt;&gt;"&amp;$B1848,$A$1:$A1847,$A1848)+COUNTIFS($L$1:$L1847,"ET",$B$1:$B1847,"&lt;&gt;"&amp;$B1848,$A$1:$A1847,$A1848))),"")</f>
        <v/>
      </c>
      <c r="O1848" s="17"/>
      <c r="AC1848" s="14"/>
      <c r="AD1848" s="14"/>
      <c r="AE1848" s="18"/>
      <c r="AH1848" s="19">
        <f t="shared" si="114"/>
        <v>0</v>
      </c>
      <c r="AI1848" s="19">
        <f t="shared" si="115"/>
        <v>180</v>
      </c>
      <c r="AM1848" s="19">
        <f>IF(Abschlüsse[[#This Row],[Ergeb]]="ET","",SQRT(($AF1848-$AK1848)^2+($AG1848-$AL1848)^2))</f>
        <v>0</v>
      </c>
      <c r="AO1848" s="13"/>
      <c r="AP1848" s="13"/>
      <c r="AQ1848" s="19" t="str">
        <f t="shared" si="116"/>
        <v/>
      </c>
      <c r="AU1848" s="19" t="str">
        <f t="shared" si="117"/>
        <v/>
      </c>
    </row>
    <row r="1849" spans="3:47" ht="25.05" customHeight="1">
      <c r="C1849" s="17" t="str">
        <f>IF($A1849="","",IF(VLOOKUP($A1849,Spiele!$A$2:$D$16,3,FALSE)=$B1849,"H","G"))</f>
        <v/>
      </c>
      <c r="D1849" s="17" t="str">
        <f>IF($B1849="","",IF(VLOOKUP($A1849,Spiele!$A$2:$F$16,3,FALSE)=$B1849,VLOOKUP($A1849,Spiele!$A$2:$F$16,4,FALSE),VLOOKUP($A1849,Spiele!$A$2:$F$16,3,FALSE)))</f>
        <v/>
      </c>
      <c r="E1849" s="18">
        <f>IF(Abschlüsse[[#This Row],[Ergeb]]="ET",0,COUNTIFS($A$2:$A1849,$A1849,$B$2:$B1849,$B1849,$L$2:$L1849,"&lt;&gt;ET"))</f>
        <v>0</v>
      </c>
      <c r="F1849" s="11"/>
      <c r="G1849" s="12"/>
      <c r="H1849" s="18">
        <f>COUNTIFS('Rote Karten'!$A$2:$A$4,$A1849,'Rote Karten'!$D$2:$D$4,"&lt;&gt;"&amp;$B1849,'Rote Karten'!$B$2:$B$4,"&lt;"&amp;$F1849,'Rote Karten'!$C$2:$C$4,"&lt;="&amp;$G1849)-COUNTIFS('Rote Karten'!$A$2:$A$4,$A1849,'Rote Karten'!$D$2:$D$4,$B1849,'Rote Karten'!$B$2:$B$4,"&lt;"&amp;$F1849,'Rote Karten'!$C$2:$C$4,"&lt;="&amp;$G1849)</f>
        <v>0</v>
      </c>
      <c r="I1849" s="17" t="str">
        <f>IF(OR($L1849="Tor",$L1849="ET"),_xlfn.IFNA(IF(VLOOKUP($A1849,Spiele!$A$2:$C$16,3,FALSE)=$B1849,COUNTIFS($L$2:$L1849,"Tor",$B$2:$B1849,$B1849,$A$2:$A1849,$A1849)+COUNTIFS($L$2:$L1849,"ET",$B$2:$B1849,$B1849,$A$2:$A1849,$A1849)&amp;":"&amp;COUNTIFS($L$2:$L1849,"Tor",$B$2:$B1849,"&lt;&gt;"&amp;$B1849,$A$2:$A1849,$A1849)+COUNTIFS($L$2:$L1849,"ET",$B$2:$B1849,"&lt;&gt;"&amp;$B1849,$A$2:$A1849,$A1849),COUNTIFS($L$2:$L1849,"Tor",$B$2:$B1849,"&lt;&gt;"&amp;$B1849,$A$2:$A1849,$A1849)+COUNTIFS($L$2:$L1849,"ET",$B$2:$B1849,"&lt;&gt;"&amp;$B1849,$A$2:$A1849,$A1849)&amp;":"&amp;COUNTIFS($L$2:$L1849,"Tor",$B$2:$B1849,$B1849,$A$2:$A1849,$A1849)+COUNTIFS($L$2:$L1849,"ET",$B$2:$B1849,$B1849,$A$2:$A1849,$A1849)),""),"")</f>
        <v/>
      </c>
      <c r="J1849" s="18" t="str">
        <f>_xlfn.IFNA(IF(VLOOKUP($A1849,Spiele!$A$2:$D$16,3,FALSE)=$B1849,(COUNTIFS($L$1:$L1848,"Tor",$B$1:$B1848,$B1849,$A$1:$A1848,$A1849)+COUNTIFS($L$1:$L1848,"ET",$B$1:$B1848,$B1849,$A$1:$A1848,$A1849))-(COUNTIFS($L$1:$L1848,"Tor",$B$1:$B1848,"&lt;&gt;"&amp;$B1849,$A$1:$A1848,$A1849)+COUNTIFS($L$1:$L1848,"ET",$B$1:$B1848,"&lt;&gt;"&amp;$B1849,$A$1:$A1848,$A1849)),(COUNTIFS($L$1:$L1848,"Tor",$B$1:$B1848,$B1849,$A$1:$A1848,$A1849)+COUNTIFS($L$1:$L1848,"ET",$B$1:$B1848,$B1849,$A$1:$A1848,$A1849))-(COUNTIFS($L$1:$L1848,"Tor",$B$1:$B1848,"&lt;&gt;"&amp;$B1849,$A$1:$A1848,$A1849)+COUNTIFS($L$1:$L1848,"ET",$B$1:$B1848,"&lt;&gt;"&amp;$B1849,$A$1:$A1848,$A1849))),"")</f>
        <v/>
      </c>
      <c r="O1849" s="17"/>
      <c r="AC1849" s="14"/>
      <c r="AD1849" s="14"/>
      <c r="AE1849" s="18"/>
      <c r="AH1849" s="19">
        <f t="shared" si="114"/>
        <v>0</v>
      </c>
      <c r="AI1849" s="19">
        <f t="shared" si="115"/>
        <v>180</v>
      </c>
      <c r="AM1849" s="19">
        <f>IF(Abschlüsse[[#This Row],[Ergeb]]="ET","",SQRT(($AF1849-$AK1849)^2+($AG1849-$AL1849)^2))</f>
        <v>0</v>
      </c>
      <c r="AO1849" s="13"/>
      <c r="AP1849" s="13"/>
      <c r="AQ1849" s="19" t="str">
        <f t="shared" si="116"/>
        <v/>
      </c>
      <c r="AU1849" s="19" t="str">
        <f t="shared" si="117"/>
        <v/>
      </c>
    </row>
    <row r="1850" spans="3:47" ht="25.05" customHeight="1">
      <c r="C1850" s="17" t="str">
        <f>IF($A1850="","",IF(VLOOKUP($A1850,Spiele!$A$2:$D$16,3,FALSE)=$B1850,"H","G"))</f>
        <v/>
      </c>
      <c r="D1850" s="17" t="str">
        <f>IF($B1850="","",IF(VLOOKUP($A1850,Spiele!$A$2:$F$16,3,FALSE)=$B1850,VLOOKUP($A1850,Spiele!$A$2:$F$16,4,FALSE),VLOOKUP($A1850,Spiele!$A$2:$F$16,3,FALSE)))</f>
        <v/>
      </c>
      <c r="E1850" s="18">
        <f>IF(Abschlüsse[[#This Row],[Ergeb]]="ET",0,COUNTIFS($A$2:$A1850,$A1850,$B$2:$B1850,$B1850,$L$2:$L1850,"&lt;&gt;ET"))</f>
        <v>0</v>
      </c>
      <c r="F1850" s="11"/>
      <c r="G1850" s="12"/>
      <c r="H1850" s="18">
        <f>COUNTIFS('Rote Karten'!$A$2:$A$4,$A1850,'Rote Karten'!$D$2:$D$4,"&lt;&gt;"&amp;$B1850,'Rote Karten'!$B$2:$B$4,"&lt;"&amp;$F1850,'Rote Karten'!$C$2:$C$4,"&lt;="&amp;$G1850)-COUNTIFS('Rote Karten'!$A$2:$A$4,$A1850,'Rote Karten'!$D$2:$D$4,$B1850,'Rote Karten'!$B$2:$B$4,"&lt;"&amp;$F1850,'Rote Karten'!$C$2:$C$4,"&lt;="&amp;$G1850)</f>
        <v>0</v>
      </c>
      <c r="I1850" s="17" t="str">
        <f>IF(OR($L1850="Tor",$L1850="ET"),_xlfn.IFNA(IF(VLOOKUP($A1850,Spiele!$A$2:$C$16,3,FALSE)=$B1850,COUNTIFS($L$2:$L1850,"Tor",$B$2:$B1850,$B1850,$A$2:$A1850,$A1850)+COUNTIFS($L$2:$L1850,"ET",$B$2:$B1850,$B1850,$A$2:$A1850,$A1850)&amp;":"&amp;COUNTIFS($L$2:$L1850,"Tor",$B$2:$B1850,"&lt;&gt;"&amp;$B1850,$A$2:$A1850,$A1850)+COUNTIFS($L$2:$L1850,"ET",$B$2:$B1850,"&lt;&gt;"&amp;$B1850,$A$2:$A1850,$A1850),COUNTIFS($L$2:$L1850,"Tor",$B$2:$B1850,"&lt;&gt;"&amp;$B1850,$A$2:$A1850,$A1850)+COUNTIFS($L$2:$L1850,"ET",$B$2:$B1850,"&lt;&gt;"&amp;$B1850,$A$2:$A1850,$A1850)&amp;":"&amp;COUNTIFS($L$2:$L1850,"Tor",$B$2:$B1850,$B1850,$A$2:$A1850,$A1850)+COUNTIFS($L$2:$L1850,"ET",$B$2:$B1850,$B1850,$A$2:$A1850,$A1850)),""),"")</f>
        <v/>
      </c>
      <c r="J1850" s="18" t="str">
        <f>_xlfn.IFNA(IF(VLOOKUP($A1850,Spiele!$A$2:$D$16,3,FALSE)=$B1850,(COUNTIFS($L$1:$L1849,"Tor",$B$1:$B1849,$B1850,$A$1:$A1849,$A1850)+COUNTIFS($L$1:$L1849,"ET",$B$1:$B1849,$B1850,$A$1:$A1849,$A1850))-(COUNTIFS($L$1:$L1849,"Tor",$B$1:$B1849,"&lt;&gt;"&amp;$B1850,$A$1:$A1849,$A1850)+COUNTIFS($L$1:$L1849,"ET",$B$1:$B1849,"&lt;&gt;"&amp;$B1850,$A$1:$A1849,$A1850)),(COUNTIFS($L$1:$L1849,"Tor",$B$1:$B1849,$B1850,$A$1:$A1849,$A1850)+COUNTIFS($L$1:$L1849,"ET",$B$1:$B1849,$B1850,$A$1:$A1849,$A1850))-(COUNTIFS($L$1:$L1849,"Tor",$B$1:$B1849,"&lt;&gt;"&amp;$B1850,$A$1:$A1849,$A1850)+COUNTIFS($L$1:$L1849,"ET",$B$1:$B1849,"&lt;&gt;"&amp;$B1850,$A$1:$A1849,$A1850))),"")</f>
        <v/>
      </c>
      <c r="O1850" s="17"/>
      <c r="AC1850" s="14"/>
      <c r="AD1850" s="14"/>
      <c r="AE1850" s="18"/>
      <c r="AH1850" s="19">
        <f t="shared" si="114"/>
        <v>0</v>
      </c>
      <c r="AI1850" s="19">
        <f t="shared" si="115"/>
        <v>180</v>
      </c>
      <c r="AM1850" s="19">
        <f>IF(Abschlüsse[[#This Row],[Ergeb]]="ET","",SQRT(($AF1850-$AK1850)^2+($AG1850-$AL1850)^2))</f>
        <v>0</v>
      </c>
      <c r="AO1850" s="13"/>
      <c r="AP1850" s="13"/>
      <c r="AQ1850" s="19" t="str">
        <f t="shared" si="116"/>
        <v/>
      </c>
      <c r="AU1850" s="19" t="str">
        <f t="shared" si="117"/>
        <v/>
      </c>
    </row>
    <row r="1851" spans="3:47" ht="25.05" customHeight="1">
      <c r="C1851" s="17" t="str">
        <f>IF($A1851="","",IF(VLOOKUP($A1851,Spiele!$A$2:$D$16,3,FALSE)=$B1851,"H","G"))</f>
        <v/>
      </c>
      <c r="D1851" s="17" t="str">
        <f>IF($B1851="","",IF(VLOOKUP($A1851,Spiele!$A$2:$F$16,3,FALSE)=$B1851,VLOOKUP($A1851,Spiele!$A$2:$F$16,4,FALSE),VLOOKUP($A1851,Spiele!$A$2:$F$16,3,FALSE)))</f>
        <v/>
      </c>
      <c r="E1851" s="18">
        <f>IF(Abschlüsse[[#This Row],[Ergeb]]="ET",0,COUNTIFS($A$2:$A1851,$A1851,$B$2:$B1851,$B1851,$L$2:$L1851,"&lt;&gt;ET"))</f>
        <v>0</v>
      </c>
      <c r="F1851" s="11"/>
      <c r="G1851" s="12"/>
      <c r="H1851" s="18">
        <f>COUNTIFS('Rote Karten'!$A$2:$A$4,$A1851,'Rote Karten'!$D$2:$D$4,"&lt;&gt;"&amp;$B1851,'Rote Karten'!$B$2:$B$4,"&lt;"&amp;$F1851,'Rote Karten'!$C$2:$C$4,"&lt;="&amp;$G1851)-COUNTIFS('Rote Karten'!$A$2:$A$4,$A1851,'Rote Karten'!$D$2:$D$4,$B1851,'Rote Karten'!$B$2:$B$4,"&lt;"&amp;$F1851,'Rote Karten'!$C$2:$C$4,"&lt;="&amp;$G1851)</f>
        <v>0</v>
      </c>
      <c r="I1851" s="17" t="str">
        <f>IF(OR($L1851="Tor",$L1851="ET"),_xlfn.IFNA(IF(VLOOKUP($A1851,Spiele!$A$2:$C$16,3,FALSE)=$B1851,COUNTIFS($L$2:$L1851,"Tor",$B$2:$B1851,$B1851,$A$2:$A1851,$A1851)+COUNTIFS($L$2:$L1851,"ET",$B$2:$B1851,$B1851,$A$2:$A1851,$A1851)&amp;":"&amp;COUNTIFS($L$2:$L1851,"Tor",$B$2:$B1851,"&lt;&gt;"&amp;$B1851,$A$2:$A1851,$A1851)+COUNTIFS($L$2:$L1851,"ET",$B$2:$B1851,"&lt;&gt;"&amp;$B1851,$A$2:$A1851,$A1851),COUNTIFS($L$2:$L1851,"Tor",$B$2:$B1851,"&lt;&gt;"&amp;$B1851,$A$2:$A1851,$A1851)+COUNTIFS($L$2:$L1851,"ET",$B$2:$B1851,"&lt;&gt;"&amp;$B1851,$A$2:$A1851,$A1851)&amp;":"&amp;COUNTIFS($L$2:$L1851,"Tor",$B$2:$B1851,$B1851,$A$2:$A1851,$A1851)+COUNTIFS($L$2:$L1851,"ET",$B$2:$B1851,$B1851,$A$2:$A1851,$A1851)),""),"")</f>
        <v/>
      </c>
      <c r="J1851" s="18" t="str">
        <f>_xlfn.IFNA(IF(VLOOKUP($A1851,Spiele!$A$2:$D$16,3,FALSE)=$B1851,(COUNTIFS($L$1:$L1850,"Tor",$B$1:$B1850,$B1851,$A$1:$A1850,$A1851)+COUNTIFS($L$1:$L1850,"ET",$B$1:$B1850,$B1851,$A$1:$A1850,$A1851))-(COUNTIFS($L$1:$L1850,"Tor",$B$1:$B1850,"&lt;&gt;"&amp;$B1851,$A$1:$A1850,$A1851)+COUNTIFS($L$1:$L1850,"ET",$B$1:$B1850,"&lt;&gt;"&amp;$B1851,$A$1:$A1850,$A1851)),(COUNTIFS($L$1:$L1850,"Tor",$B$1:$B1850,$B1851,$A$1:$A1850,$A1851)+COUNTIFS($L$1:$L1850,"ET",$B$1:$B1850,$B1851,$A$1:$A1850,$A1851))-(COUNTIFS($L$1:$L1850,"Tor",$B$1:$B1850,"&lt;&gt;"&amp;$B1851,$A$1:$A1850,$A1851)+COUNTIFS($L$1:$L1850,"ET",$B$1:$B1850,"&lt;&gt;"&amp;$B1851,$A$1:$A1850,$A1851))),"")</f>
        <v/>
      </c>
      <c r="O1851" s="17"/>
      <c r="AC1851" s="14"/>
      <c r="AD1851" s="14"/>
      <c r="AE1851" s="18"/>
      <c r="AH1851" s="19">
        <f t="shared" si="114"/>
        <v>0</v>
      </c>
      <c r="AI1851" s="19">
        <f t="shared" si="115"/>
        <v>180</v>
      </c>
      <c r="AM1851" s="19">
        <f>IF(Abschlüsse[[#This Row],[Ergeb]]="ET","",SQRT(($AF1851-$AK1851)^2+($AG1851-$AL1851)^2))</f>
        <v>0</v>
      </c>
      <c r="AO1851" s="13"/>
      <c r="AP1851" s="13"/>
      <c r="AQ1851" s="19" t="str">
        <f t="shared" si="116"/>
        <v/>
      </c>
      <c r="AU1851" s="19" t="str">
        <f t="shared" si="117"/>
        <v/>
      </c>
    </row>
    <row r="1852" spans="3:47" ht="25.05" customHeight="1">
      <c r="C1852" s="17" t="str">
        <f>IF($A1852="","",IF(VLOOKUP($A1852,Spiele!$A$2:$D$16,3,FALSE)=$B1852,"H","G"))</f>
        <v/>
      </c>
      <c r="D1852" s="17" t="str">
        <f>IF($B1852="","",IF(VLOOKUP($A1852,Spiele!$A$2:$F$16,3,FALSE)=$B1852,VLOOKUP($A1852,Spiele!$A$2:$F$16,4,FALSE),VLOOKUP($A1852,Spiele!$A$2:$F$16,3,FALSE)))</f>
        <v/>
      </c>
      <c r="E1852" s="18">
        <f>IF(Abschlüsse[[#This Row],[Ergeb]]="ET",0,COUNTIFS($A$2:$A1852,$A1852,$B$2:$B1852,$B1852,$L$2:$L1852,"&lt;&gt;ET"))</f>
        <v>0</v>
      </c>
      <c r="F1852" s="11"/>
      <c r="G1852" s="12"/>
      <c r="H1852" s="18">
        <f>COUNTIFS('Rote Karten'!$A$2:$A$4,$A1852,'Rote Karten'!$D$2:$D$4,"&lt;&gt;"&amp;$B1852,'Rote Karten'!$B$2:$B$4,"&lt;"&amp;$F1852,'Rote Karten'!$C$2:$C$4,"&lt;="&amp;$G1852)-COUNTIFS('Rote Karten'!$A$2:$A$4,$A1852,'Rote Karten'!$D$2:$D$4,$B1852,'Rote Karten'!$B$2:$B$4,"&lt;"&amp;$F1852,'Rote Karten'!$C$2:$C$4,"&lt;="&amp;$G1852)</f>
        <v>0</v>
      </c>
      <c r="I1852" s="17" t="str">
        <f>IF(OR($L1852="Tor",$L1852="ET"),_xlfn.IFNA(IF(VLOOKUP($A1852,Spiele!$A$2:$C$16,3,FALSE)=$B1852,COUNTIFS($L$2:$L1852,"Tor",$B$2:$B1852,$B1852,$A$2:$A1852,$A1852)+COUNTIFS($L$2:$L1852,"ET",$B$2:$B1852,$B1852,$A$2:$A1852,$A1852)&amp;":"&amp;COUNTIFS($L$2:$L1852,"Tor",$B$2:$B1852,"&lt;&gt;"&amp;$B1852,$A$2:$A1852,$A1852)+COUNTIFS($L$2:$L1852,"ET",$B$2:$B1852,"&lt;&gt;"&amp;$B1852,$A$2:$A1852,$A1852),COUNTIFS($L$2:$L1852,"Tor",$B$2:$B1852,"&lt;&gt;"&amp;$B1852,$A$2:$A1852,$A1852)+COUNTIFS($L$2:$L1852,"ET",$B$2:$B1852,"&lt;&gt;"&amp;$B1852,$A$2:$A1852,$A1852)&amp;":"&amp;COUNTIFS($L$2:$L1852,"Tor",$B$2:$B1852,$B1852,$A$2:$A1852,$A1852)+COUNTIFS($L$2:$L1852,"ET",$B$2:$B1852,$B1852,$A$2:$A1852,$A1852)),""),"")</f>
        <v/>
      </c>
      <c r="J1852" s="18" t="str">
        <f>_xlfn.IFNA(IF(VLOOKUP($A1852,Spiele!$A$2:$D$16,3,FALSE)=$B1852,(COUNTIFS($L$1:$L1851,"Tor",$B$1:$B1851,$B1852,$A$1:$A1851,$A1852)+COUNTIFS($L$1:$L1851,"ET",$B$1:$B1851,$B1852,$A$1:$A1851,$A1852))-(COUNTIFS($L$1:$L1851,"Tor",$B$1:$B1851,"&lt;&gt;"&amp;$B1852,$A$1:$A1851,$A1852)+COUNTIFS($L$1:$L1851,"ET",$B$1:$B1851,"&lt;&gt;"&amp;$B1852,$A$1:$A1851,$A1852)),(COUNTIFS($L$1:$L1851,"Tor",$B$1:$B1851,$B1852,$A$1:$A1851,$A1852)+COUNTIFS($L$1:$L1851,"ET",$B$1:$B1851,$B1852,$A$1:$A1851,$A1852))-(COUNTIFS($L$1:$L1851,"Tor",$B$1:$B1851,"&lt;&gt;"&amp;$B1852,$A$1:$A1851,$A1852)+COUNTIFS($L$1:$L1851,"ET",$B$1:$B1851,"&lt;&gt;"&amp;$B1852,$A$1:$A1851,$A1852))),"")</f>
        <v/>
      </c>
      <c r="O1852" s="17"/>
      <c r="AC1852" s="14"/>
      <c r="AD1852" s="14"/>
      <c r="AE1852" s="18"/>
      <c r="AH1852" s="19">
        <f t="shared" si="114"/>
        <v>0</v>
      </c>
      <c r="AI1852" s="19">
        <f t="shared" si="115"/>
        <v>180</v>
      </c>
      <c r="AM1852" s="19">
        <f>IF(Abschlüsse[[#This Row],[Ergeb]]="ET","",SQRT(($AF1852-$AK1852)^2+($AG1852-$AL1852)^2))</f>
        <v>0</v>
      </c>
      <c r="AO1852" s="13"/>
      <c r="AP1852" s="13"/>
      <c r="AQ1852" s="19" t="str">
        <f t="shared" si="116"/>
        <v/>
      </c>
      <c r="AU1852" s="19" t="str">
        <f t="shared" si="117"/>
        <v/>
      </c>
    </row>
    <row r="1853" spans="3:47" ht="25.05" customHeight="1">
      <c r="C1853" s="17" t="str">
        <f>IF($A1853="","",IF(VLOOKUP($A1853,Spiele!$A$2:$D$16,3,FALSE)=$B1853,"H","G"))</f>
        <v/>
      </c>
      <c r="D1853" s="17" t="str">
        <f>IF($B1853="","",IF(VLOOKUP($A1853,Spiele!$A$2:$F$16,3,FALSE)=$B1853,VLOOKUP($A1853,Spiele!$A$2:$F$16,4,FALSE),VLOOKUP($A1853,Spiele!$A$2:$F$16,3,FALSE)))</f>
        <v/>
      </c>
      <c r="E1853" s="18">
        <f>IF(Abschlüsse[[#This Row],[Ergeb]]="ET",0,COUNTIFS($A$2:$A1853,$A1853,$B$2:$B1853,$B1853,$L$2:$L1853,"&lt;&gt;ET"))</f>
        <v>0</v>
      </c>
      <c r="F1853" s="11"/>
      <c r="G1853" s="12"/>
      <c r="H1853" s="18">
        <f>COUNTIFS('Rote Karten'!$A$2:$A$4,$A1853,'Rote Karten'!$D$2:$D$4,"&lt;&gt;"&amp;$B1853,'Rote Karten'!$B$2:$B$4,"&lt;"&amp;$F1853,'Rote Karten'!$C$2:$C$4,"&lt;="&amp;$G1853)-COUNTIFS('Rote Karten'!$A$2:$A$4,$A1853,'Rote Karten'!$D$2:$D$4,$B1853,'Rote Karten'!$B$2:$B$4,"&lt;"&amp;$F1853,'Rote Karten'!$C$2:$C$4,"&lt;="&amp;$G1853)</f>
        <v>0</v>
      </c>
      <c r="I1853" s="17" t="str">
        <f>IF(OR($L1853="Tor",$L1853="ET"),_xlfn.IFNA(IF(VLOOKUP($A1853,Spiele!$A$2:$C$16,3,FALSE)=$B1853,COUNTIFS($L$2:$L1853,"Tor",$B$2:$B1853,$B1853,$A$2:$A1853,$A1853)+COUNTIFS($L$2:$L1853,"ET",$B$2:$B1853,$B1853,$A$2:$A1853,$A1853)&amp;":"&amp;COUNTIFS($L$2:$L1853,"Tor",$B$2:$B1853,"&lt;&gt;"&amp;$B1853,$A$2:$A1853,$A1853)+COUNTIFS($L$2:$L1853,"ET",$B$2:$B1853,"&lt;&gt;"&amp;$B1853,$A$2:$A1853,$A1853),COUNTIFS($L$2:$L1853,"Tor",$B$2:$B1853,"&lt;&gt;"&amp;$B1853,$A$2:$A1853,$A1853)+COUNTIFS($L$2:$L1853,"ET",$B$2:$B1853,"&lt;&gt;"&amp;$B1853,$A$2:$A1853,$A1853)&amp;":"&amp;COUNTIFS($L$2:$L1853,"Tor",$B$2:$B1853,$B1853,$A$2:$A1853,$A1853)+COUNTIFS($L$2:$L1853,"ET",$B$2:$B1853,$B1853,$A$2:$A1853,$A1853)),""),"")</f>
        <v/>
      </c>
      <c r="J1853" s="18" t="str">
        <f>_xlfn.IFNA(IF(VLOOKUP($A1853,Spiele!$A$2:$D$16,3,FALSE)=$B1853,(COUNTIFS($L$1:$L1852,"Tor",$B$1:$B1852,$B1853,$A$1:$A1852,$A1853)+COUNTIFS($L$1:$L1852,"ET",$B$1:$B1852,$B1853,$A$1:$A1852,$A1853))-(COUNTIFS($L$1:$L1852,"Tor",$B$1:$B1852,"&lt;&gt;"&amp;$B1853,$A$1:$A1852,$A1853)+COUNTIFS($L$1:$L1852,"ET",$B$1:$B1852,"&lt;&gt;"&amp;$B1853,$A$1:$A1852,$A1853)),(COUNTIFS($L$1:$L1852,"Tor",$B$1:$B1852,$B1853,$A$1:$A1852,$A1853)+COUNTIFS($L$1:$L1852,"ET",$B$1:$B1852,$B1853,$A$1:$A1852,$A1853))-(COUNTIFS($L$1:$L1852,"Tor",$B$1:$B1852,"&lt;&gt;"&amp;$B1853,$A$1:$A1852,$A1853)+COUNTIFS($L$1:$L1852,"ET",$B$1:$B1852,"&lt;&gt;"&amp;$B1853,$A$1:$A1852,$A1853))),"")</f>
        <v/>
      </c>
      <c r="O1853" s="17"/>
      <c r="AC1853" s="14"/>
      <c r="AD1853" s="14"/>
      <c r="AE1853" s="18"/>
      <c r="AH1853" s="19">
        <f t="shared" si="114"/>
        <v>0</v>
      </c>
      <c r="AI1853" s="19">
        <f t="shared" si="115"/>
        <v>180</v>
      </c>
      <c r="AM1853" s="19">
        <f>IF(Abschlüsse[[#This Row],[Ergeb]]="ET","",SQRT(($AF1853-$AK1853)^2+($AG1853-$AL1853)^2))</f>
        <v>0</v>
      </c>
      <c r="AO1853" s="13"/>
      <c r="AP1853" s="13"/>
      <c r="AQ1853" s="19" t="str">
        <f t="shared" si="116"/>
        <v/>
      </c>
      <c r="AU1853" s="19" t="str">
        <f t="shared" si="117"/>
        <v/>
      </c>
    </row>
    <row r="1854" spans="3:47" ht="25.05" customHeight="1">
      <c r="C1854" s="17" t="str">
        <f>IF($A1854="","",IF(VLOOKUP($A1854,Spiele!$A$2:$D$16,3,FALSE)=$B1854,"H","G"))</f>
        <v/>
      </c>
      <c r="D1854" s="17" t="str">
        <f>IF($B1854="","",IF(VLOOKUP($A1854,Spiele!$A$2:$F$16,3,FALSE)=$B1854,VLOOKUP($A1854,Spiele!$A$2:$F$16,4,FALSE),VLOOKUP($A1854,Spiele!$A$2:$F$16,3,FALSE)))</f>
        <v/>
      </c>
      <c r="E1854" s="18">
        <f>IF(Abschlüsse[[#This Row],[Ergeb]]="ET",0,COUNTIFS($A$2:$A1854,$A1854,$B$2:$B1854,$B1854,$L$2:$L1854,"&lt;&gt;ET"))</f>
        <v>0</v>
      </c>
      <c r="F1854" s="11"/>
      <c r="G1854" s="12"/>
      <c r="H1854" s="18">
        <f>COUNTIFS('Rote Karten'!$A$2:$A$4,$A1854,'Rote Karten'!$D$2:$D$4,"&lt;&gt;"&amp;$B1854,'Rote Karten'!$B$2:$B$4,"&lt;"&amp;$F1854,'Rote Karten'!$C$2:$C$4,"&lt;="&amp;$G1854)-COUNTIFS('Rote Karten'!$A$2:$A$4,$A1854,'Rote Karten'!$D$2:$D$4,$B1854,'Rote Karten'!$B$2:$B$4,"&lt;"&amp;$F1854,'Rote Karten'!$C$2:$C$4,"&lt;="&amp;$G1854)</f>
        <v>0</v>
      </c>
      <c r="I1854" s="17" t="str">
        <f>IF(OR($L1854="Tor",$L1854="ET"),_xlfn.IFNA(IF(VLOOKUP($A1854,Spiele!$A$2:$C$16,3,FALSE)=$B1854,COUNTIFS($L$2:$L1854,"Tor",$B$2:$B1854,$B1854,$A$2:$A1854,$A1854)+COUNTIFS($L$2:$L1854,"ET",$B$2:$B1854,$B1854,$A$2:$A1854,$A1854)&amp;":"&amp;COUNTIFS($L$2:$L1854,"Tor",$B$2:$B1854,"&lt;&gt;"&amp;$B1854,$A$2:$A1854,$A1854)+COUNTIFS($L$2:$L1854,"ET",$B$2:$B1854,"&lt;&gt;"&amp;$B1854,$A$2:$A1854,$A1854),COUNTIFS($L$2:$L1854,"Tor",$B$2:$B1854,"&lt;&gt;"&amp;$B1854,$A$2:$A1854,$A1854)+COUNTIFS($L$2:$L1854,"ET",$B$2:$B1854,"&lt;&gt;"&amp;$B1854,$A$2:$A1854,$A1854)&amp;":"&amp;COUNTIFS($L$2:$L1854,"Tor",$B$2:$B1854,$B1854,$A$2:$A1854,$A1854)+COUNTIFS($L$2:$L1854,"ET",$B$2:$B1854,$B1854,$A$2:$A1854,$A1854)),""),"")</f>
        <v/>
      </c>
      <c r="J1854" s="18" t="str">
        <f>_xlfn.IFNA(IF(VLOOKUP($A1854,Spiele!$A$2:$D$16,3,FALSE)=$B1854,(COUNTIFS($L$1:$L1853,"Tor",$B$1:$B1853,$B1854,$A$1:$A1853,$A1854)+COUNTIFS($L$1:$L1853,"ET",$B$1:$B1853,$B1854,$A$1:$A1853,$A1854))-(COUNTIFS($L$1:$L1853,"Tor",$B$1:$B1853,"&lt;&gt;"&amp;$B1854,$A$1:$A1853,$A1854)+COUNTIFS($L$1:$L1853,"ET",$B$1:$B1853,"&lt;&gt;"&amp;$B1854,$A$1:$A1853,$A1854)),(COUNTIFS($L$1:$L1853,"Tor",$B$1:$B1853,$B1854,$A$1:$A1853,$A1854)+COUNTIFS($L$1:$L1853,"ET",$B$1:$B1853,$B1854,$A$1:$A1853,$A1854))-(COUNTIFS($L$1:$L1853,"Tor",$B$1:$B1853,"&lt;&gt;"&amp;$B1854,$A$1:$A1853,$A1854)+COUNTIFS($L$1:$L1853,"ET",$B$1:$B1853,"&lt;&gt;"&amp;$B1854,$A$1:$A1853,$A1854))),"")</f>
        <v/>
      </c>
      <c r="O1854" s="17"/>
      <c r="AC1854" s="14"/>
      <c r="AD1854" s="14"/>
      <c r="AE1854" s="18"/>
      <c r="AH1854" s="19">
        <f t="shared" si="114"/>
        <v>0</v>
      </c>
      <c r="AI1854" s="19">
        <f t="shared" si="115"/>
        <v>180</v>
      </c>
      <c r="AM1854" s="19">
        <f>IF(Abschlüsse[[#This Row],[Ergeb]]="ET","",SQRT(($AF1854-$AK1854)^2+($AG1854-$AL1854)^2))</f>
        <v>0</v>
      </c>
      <c r="AO1854" s="13"/>
      <c r="AP1854" s="13"/>
      <c r="AQ1854" s="19" t="str">
        <f t="shared" si="116"/>
        <v/>
      </c>
      <c r="AU1854" s="19" t="str">
        <f t="shared" si="117"/>
        <v/>
      </c>
    </row>
    <row r="1855" spans="3:47" ht="25.05" customHeight="1">
      <c r="C1855" s="17" t="str">
        <f>IF($A1855="","",IF(VLOOKUP($A1855,Spiele!$A$2:$D$16,3,FALSE)=$B1855,"H","G"))</f>
        <v/>
      </c>
      <c r="D1855" s="17" t="str">
        <f>IF($B1855="","",IF(VLOOKUP($A1855,Spiele!$A$2:$F$16,3,FALSE)=$B1855,VLOOKUP($A1855,Spiele!$A$2:$F$16,4,FALSE),VLOOKUP($A1855,Spiele!$A$2:$F$16,3,FALSE)))</f>
        <v/>
      </c>
      <c r="E1855" s="18">
        <f>IF(Abschlüsse[[#This Row],[Ergeb]]="ET",0,COUNTIFS($A$2:$A1855,$A1855,$B$2:$B1855,$B1855,$L$2:$L1855,"&lt;&gt;ET"))</f>
        <v>0</v>
      </c>
      <c r="F1855" s="11"/>
      <c r="G1855" s="12"/>
      <c r="H1855" s="18">
        <f>COUNTIFS('Rote Karten'!$A$2:$A$4,$A1855,'Rote Karten'!$D$2:$D$4,"&lt;&gt;"&amp;$B1855,'Rote Karten'!$B$2:$B$4,"&lt;"&amp;$F1855,'Rote Karten'!$C$2:$C$4,"&lt;="&amp;$G1855)-COUNTIFS('Rote Karten'!$A$2:$A$4,$A1855,'Rote Karten'!$D$2:$D$4,$B1855,'Rote Karten'!$B$2:$B$4,"&lt;"&amp;$F1855,'Rote Karten'!$C$2:$C$4,"&lt;="&amp;$G1855)</f>
        <v>0</v>
      </c>
      <c r="I1855" s="17" t="str">
        <f>IF(OR($L1855="Tor",$L1855="ET"),_xlfn.IFNA(IF(VLOOKUP($A1855,Spiele!$A$2:$C$16,3,FALSE)=$B1855,COUNTIFS($L$2:$L1855,"Tor",$B$2:$B1855,$B1855,$A$2:$A1855,$A1855)+COUNTIFS($L$2:$L1855,"ET",$B$2:$B1855,$B1855,$A$2:$A1855,$A1855)&amp;":"&amp;COUNTIFS($L$2:$L1855,"Tor",$B$2:$B1855,"&lt;&gt;"&amp;$B1855,$A$2:$A1855,$A1855)+COUNTIFS($L$2:$L1855,"ET",$B$2:$B1855,"&lt;&gt;"&amp;$B1855,$A$2:$A1855,$A1855),COUNTIFS($L$2:$L1855,"Tor",$B$2:$B1855,"&lt;&gt;"&amp;$B1855,$A$2:$A1855,$A1855)+COUNTIFS($L$2:$L1855,"ET",$B$2:$B1855,"&lt;&gt;"&amp;$B1855,$A$2:$A1855,$A1855)&amp;":"&amp;COUNTIFS($L$2:$L1855,"Tor",$B$2:$B1855,$B1855,$A$2:$A1855,$A1855)+COUNTIFS($L$2:$L1855,"ET",$B$2:$B1855,$B1855,$A$2:$A1855,$A1855)),""),"")</f>
        <v/>
      </c>
      <c r="J1855" s="18" t="str">
        <f>_xlfn.IFNA(IF(VLOOKUP($A1855,Spiele!$A$2:$D$16,3,FALSE)=$B1855,(COUNTIFS($L$1:$L1854,"Tor",$B$1:$B1854,$B1855,$A$1:$A1854,$A1855)+COUNTIFS($L$1:$L1854,"ET",$B$1:$B1854,$B1855,$A$1:$A1854,$A1855))-(COUNTIFS($L$1:$L1854,"Tor",$B$1:$B1854,"&lt;&gt;"&amp;$B1855,$A$1:$A1854,$A1855)+COUNTIFS($L$1:$L1854,"ET",$B$1:$B1854,"&lt;&gt;"&amp;$B1855,$A$1:$A1854,$A1855)),(COUNTIFS($L$1:$L1854,"Tor",$B$1:$B1854,$B1855,$A$1:$A1854,$A1855)+COUNTIFS($L$1:$L1854,"ET",$B$1:$B1854,$B1855,$A$1:$A1854,$A1855))-(COUNTIFS($L$1:$L1854,"Tor",$B$1:$B1854,"&lt;&gt;"&amp;$B1855,$A$1:$A1854,$A1855)+COUNTIFS($L$1:$L1854,"ET",$B$1:$B1854,"&lt;&gt;"&amp;$B1855,$A$1:$A1854,$A1855))),"")</f>
        <v/>
      </c>
      <c r="O1855" s="17"/>
      <c r="AC1855" s="14"/>
      <c r="AD1855" s="14"/>
      <c r="AE1855" s="18"/>
      <c r="AH1855" s="19">
        <f t="shared" si="114"/>
        <v>0</v>
      </c>
      <c r="AI1855" s="19">
        <f t="shared" si="115"/>
        <v>180</v>
      </c>
      <c r="AM1855" s="19">
        <f>IF(Abschlüsse[[#This Row],[Ergeb]]="ET","",SQRT(($AF1855-$AK1855)^2+($AG1855-$AL1855)^2))</f>
        <v>0</v>
      </c>
      <c r="AO1855" s="13"/>
      <c r="AP1855" s="13"/>
      <c r="AQ1855" s="19" t="str">
        <f t="shared" si="116"/>
        <v/>
      </c>
      <c r="AU1855" s="19" t="str">
        <f t="shared" si="117"/>
        <v/>
      </c>
    </row>
    <row r="1856" spans="3:47" ht="25.05" customHeight="1">
      <c r="C1856" s="17" t="str">
        <f>IF($A1856="","",IF(VLOOKUP($A1856,Spiele!$A$2:$D$16,3,FALSE)=$B1856,"H","G"))</f>
        <v/>
      </c>
      <c r="D1856" s="17" t="str">
        <f>IF($B1856="","",IF(VLOOKUP($A1856,Spiele!$A$2:$F$16,3,FALSE)=$B1856,VLOOKUP($A1856,Spiele!$A$2:$F$16,4,FALSE),VLOOKUP($A1856,Spiele!$A$2:$F$16,3,FALSE)))</f>
        <v/>
      </c>
      <c r="E1856" s="18">
        <f>IF(Abschlüsse[[#This Row],[Ergeb]]="ET",0,COUNTIFS($A$2:$A1856,$A1856,$B$2:$B1856,$B1856,$L$2:$L1856,"&lt;&gt;ET"))</f>
        <v>0</v>
      </c>
      <c r="F1856" s="11"/>
      <c r="G1856" s="12"/>
      <c r="H1856" s="18">
        <f>COUNTIFS('Rote Karten'!$A$2:$A$4,$A1856,'Rote Karten'!$D$2:$D$4,"&lt;&gt;"&amp;$B1856,'Rote Karten'!$B$2:$B$4,"&lt;"&amp;$F1856,'Rote Karten'!$C$2:$C$4,"&lt;="&amp;$G1856)-COUNTIFS('Rote Karten'!$A$2:$A$4,$A1856,'Rote Karten'!$D$2:$D$4,$B1856,'Rote Karten'!$B$2:$B$4,"&lt;"&amp;$F1856,'Rote Karten'!$C$2:$C$4,"&lt;="&amp;$G1856)</f>
        <v>0</v>
      </c>
      <c r="I1856" s="17" t="str">
        <f>IF(OR($L1856="Tor",$L1856="ET"),_xlfn.IFNA(IF(VLOOKUP($A1856,Spiele!$A$2:$C$16,3,FALSE)=$B1856,COUNTIFS($L$2:$L1856,"Tor",$B$2:$B1856,$B1856,$A$2:$A1856,$A1856)+COUNTIFS($L$2:$L1856,"ET",$B$2:$B1856,$B1856,$A$2:$A1856,$A1856)&amp;":"&amp;COUNTIFS($L$2:$L1856,"Tor",$B$2:$B1856,"&lt;&gt;"&amp;$B1856,$A$2:$A1856,$A1856)+COUNTIFS($L$2:$L1856,"ET",$B$2:$B1856,"&lt;&gt;"&amp;$B1856,$A$2:$A1856,$A1856),COUNTIFS($L$2:$L1856,"Tor",$B$2:$B1856,"&lt;&gt;"&amp;$B1856,$A$2:$A1856,$A1856)+COUNTIFS($L$2:$L1856,"ET",$B$2:$B1856,"&lt;&gt;"&amp;$B1856,$A$2:$A1856,$A1856)&amp;":"&amp;COUNTIFS($L$2:$L1856,"Tor",$B$2:$B1856,$B1856,$A$2:$A1856,$A1856)+COUNTIFS($L$2:$L1856,"ET",$B$2:$B1856,$B1856,$A$2:$A1856,$A1856)),""),"")</f>
        <v/>
      </c>
      <c r="J1856" s="18" t="str">
        <f>_xlfn.IFNA(IF(VLOOKUP($A1856,Spiele!$A$2:$D$16,3,FALSE)=$B1856,(COUNTIFS($L$1:$L1855,"Tor",$B$1:$B1855,$B1856,$A$1:$A1855,$A1856)+COUNTIFS($L$1:$L1855,"ET",$B$1:$B1855,$B1856,$A$1:$A1855,$A1856))-(COUNTIFS($L$1:$L1855,"Tor",$B$1:$B1855,"&lt;&gt;"&amp;$B1856,$A$1:$A1855,$A1856)+COUNTIFS($L$1:$L1855,"ET",$B$1:$B1855,"&lt;&gt;"&amp;$B1856,$A$1:$A1855,$A1856)),(COUNTIFS($L$1:$L1855,"Tor",$B$1:$B1855,$B1856,$A$1:$A1855,$A1856)+COUNTIFS($L$1:$L1855,"ET",$B$1:$B1855,$B1856,$A$1:$A1855,$A1856))-(COUNTIFS($L$1:$L1855,"Tor",$B$1:$B1855,"&lt;&gt;"&amp;$B1856,$A$1:$A1855,$A1856)+COUNTIFS($L$1:$L1855,"ET",$B$1:$B1855,"&lt;&gt;"&amp;$B1856,$A$1:$A1855,$A1856))),"")</f>
        <v/>
      </c>
      <c r="O1856" s="17"/>
      <c r="AC1856" s="14"/>
      <c r="AD1856" s="14"/>
      <c r="AE1856" s="18"/>
      <c r="AH1856" s="19">
        <f t="shared" si="114"/>
        <v>0</v>
      </c>
      <c r="AI1856" s="19">
        <f t="shared" si="115"/>
        <v>180</v>
      </c>
      <c r="AM1856" s="19">
        <f>IF(Abschlüsse[[#This Row],[Ergeb]]="ET","",SQRT(($AF1856-$AK1856)^2+($AG1856-$AL1856)^2))</f>
        <v>0</v>
      </c>
      <c r="AO1856" s="13"/>
      <c r="AP1856" s="13"/>
      <c r="AQ1856" s="19" t="str">
        <f t="shared" si="116"/>
        <v/>
      </c>
      <c r="AU1856" s="19" t="str">
        <f t="shared" si="117"/>
        <v/>
      </c>
    </row>
    <row r="1857" spans="3:47" ht="25.05" customHeight="1">
      <c r="C1857" s="17" t="str">
        <f>IF($A1857="","",IF(VLOOKUP($A1857,Spiele!$A$2:$D$16,3,FALSE)=$B1857,"H","G"))</f>
        <v/>
      </c>
      <c r="D1857" s="17" t="str">
        <f>IF($B1857="","",IF(VLOOKUP($A1857,Spiele!$A$2:$F$16,3,FALSE)=$B1857,VLOOKUP($A1857,Spiele!$A$2:$F$16,4,FALSE),VLOOKUP($A1857,Spiele!$A$2:$F$16,3,FALSE)))</f>
        <v/>
      </c>
      <c r="E1857" s="18">
        <f>IF(Abschlüsse[[#This Row],[Ergeb]]="ET",0,COUNTIFS($A$2:$A1857,$A1857,$B$2:$B1857,$B1857,$L$2:$L1857,"&lt;&gt;ET"))</f>
        <v>0</v>
      </c>
      <c r="F1857" s="11"/>
      <c r="G1857" s="12"/>
      <c r="H1857" s="18">
        <f>COUNTIFS('Rote Karten'!$A$2:$A$4,$A1857,'Rote Karten'!$D$2:$D$4,"&lt;&gt;"&amp;$B1857,'Rote Karten'!$B$2:$B$4,"&lt;"&amp;$F1857,'Rote Karten'!$C$2:$C$4,"&lt;="&amp;$G1857)-COUNTIFS('Rote Karten'!$A$2:$A$4,$A1857,'Rote Karten'!$D$2:$D$4,$B1857,'Rote Karten'!$B$2:$B$4,"&lt;"&amp;$F1857,'Rote Karten'!$C$2:$C$4,"&lt;="&amp;$G1857)</f>
        <v>0</v>
      </c>
      <c r="I1857" s="17" t="str">
        <f>IF(OR($L1857="Tor",$L1857="ET"),_xlfn.IFNA(IF(VLOOKUP($A1857,Spiele!$A$2:$C$16,3,FALSE)=$B1857,COUNTIFS($L$2:$L1857,"Tor",$B$2:$B1857,$B1857,$A$2:$A1857,$A1857)+COUNTIFS($L$2:$L1857,"ET",$B$2:$B1857,$B1857,$A$2:$A1857,$A1857)&amp;":"&amp;COUNTIFS($L$2:$L1857,"Tor",$B$2:$B1857,"&lt;&gt;"&amp;$B1857,$A$2:$A1857,$A1857)+COUNTIFS($L$2:$L1857,"ET",$B$2:$B1857,"&lt;&gt;"&amp;$B1857,$A$2:$A1857,$A1857),COUNTIFS($L$2:$L1857,"Tor",$B$2:$B1857,"&lt;&gt;"&amp;$B1857,$A$2:$A1857,$A1857)+COUNTIFS($L$2:$L1857,"ET",$B$2:$B1857,"&lt;&gt;"&amp;$B1857,$A$2:$A1857,$A1857)&amp;":"&amp;COUNTIFS($L$2:$L1857,"Tor",$B$2:$B1857,$B1857,$A$2:$A1857,$A1857)+COUNTIFS($L$2:$L1857,"ET",$B$2:$B1857,$B1857,$A$2:$A1857,$A1857)),""),"")</f>
        <v/>
      </c>
      <c r="J1857" s="18" t="str">
        <f>_xlfn.IFNA(IF(VLOOKUP($A1857,Spiele!$A$2:$D$16,3,FALSE)=$B1857,(COUNTIFS($L$1:$L1856,"Tor",$B$1:$B1856,$B1857,$A$1:$A1856,$A1857)+COUNTIFS($L$1:$L1856,"ET",$B$1:$B1856,$B1857,$A$1:$A1856,$A1857))-(COUNTIFS($L$1:$L1856,"Tor",$B$1:$B1856,"&lt;&gt;"&amp;$B1857,$A$1:$A1856,$A1857)+COUNTIFS($L$1:$L1856,"ET",$B$1:$B1856,"&lt;&gt;"&amp;$B1857,$A$1:$A1856,$A1857)),(COUNTIFS($L$1:$L1856,"Tor",$B$1:$B1856,$B1857,$A$1:$A1856,$A1857)+COUNTIFS($L$1:$L1856,"ET",$B$1:$B1856,$B1857,$A$1:$A1856,$A1857))-(COUNTIFS($L$1:$L1856,"Tor",$B$1:$B1856,"&lt;&gt;"&amp;$B1857,$A$1:$A1856,$A1857)+COUNTIFS($L$1:$L1856,"ET",$B$1:$B1856,"&lt;&gt;"&amp;$B1857,$A$1:$A1856,$A1857))),"")</f>
        <v/>
      </c>
      <c r="O1857" s="17"/>
      <c r="AC1857" s="14"/>
      <c r="AD1857" s="14"/>
      <c r="AE1857" s="18"/>
      <c r="AH1857" s="19">
        <f t="shared" si="114"/>
        <v>0</v>
      </c>
      <c r="AI1857" s="19">
        <f t="shared" si="115"/>
        <v>180</v>
      </c>
      <c r="AM1857" s="19">
        <f>IF(Abschlüsse[[#This Row],[Ergeb]]="ET","",SQRT(($AF1857-$AK1857)^2+($AG1857-$AL1857)^2))</f>
        <v>0</v>
      </c>
      <c r="AO1857" s="13"/>
      <c r="AP1857" s="13"/>
      <c r="AQ1857" s="19" t="str">
        <f t="shared" si="116"/>
        <v/>
      </c>
      <c r="AU1857" s="19" t="str">
        <f t="shared" si="117"/>
        <v/>
      </c>
    </row>
    <row r="1858" spans="3:47" ht="25.05" customHeight="1">
      <c r="C1858" s="17" t="str">
        <f>IF($A1858="","",IF(VLOOKUP($A1858,Spiele!$A$2:$D$16,3,FALSE)=$B1858,"H","G"))</f>
        <v/>
      </c>
      <c r="D1858" s="17" t="str">
        <f>IF($B1858="","",IF(VLOOKUP($A1858,Spiele!$A$2:$F$16,3,FALSE)=$B1858,VLOOKUP($A1858,Spiele!$A$2:$F$16,4,FALSE),VLOOKUP($A1858,Spiele!$A$2:$F$16,3,FALSE)))</f>
        <v/>
      </c>
      <c r="E1858" s="18">
        <f>IF(Abschlüsse[[#This Row],[Ergeb]]="ET",0,COUNTIFS($A$2:$A1858,$A1858,$B$2:$B1858,$B1858,$L$2:$L1858,"&lt;&gt;ET"))</f>
        <v>0</v>
      </c>
      <c r="F1858" s="11"/>
      <c r="G1858" s="12"/>
      <c r="H1858" s="18">
        <f>COUNTIFS('Rote Karten'!$A$2:$A$4,$A1858,'Rote Karten'!$D$2:$D$4,"&lt;&gt;"&amp;$B1858,'Rote Karten'!$B$2:$B$4,"&lt;"&amp;$F1858,'Rote Karten'!$C$2:$C$4,"&lt;="&amp;$G1858)-COUNTIFS('Rote Karten'!$A$2:$A$4,$A1858,'Rote Karten'!$D$2:$D$4,$B1858,'Rote Karten'!$B$2:$B$4,"&lt;"&amp;$F1858,'Rote Karten'!$C$2:$C$4,"&lt;="&amp;$G1858)</f>
        <v>0</v>
      </c>
      <c r="I1858" s="17" t="str">
        <f>IF(OR($L1858="Tor",$L1858="ET"),_xlfn.IFNA(IF(VLOOKUP($A1858,Spiele!$A$2:$C$16,3,FALSE)=$B1858,COUNTIFS($L$2:$L1858,"Tor",$B$2:$B1858,$B1858,$A$2:$A1858,$A1858)+COUNTIFS($L$2:$L1858,"ET",$B$2:$B1858,$B1858,$A$2:$A1858,$A1858)&amp;":"&amp;COUNTIFS($L$2:$L1858,"Tor",$B$2:$B1858,"&lt;&gt;"&amp;$B1858,$A$2:$A1858,$A1858)+COUNTIFS($L$2:$L1858,"ET",$B$2:$B1858,"&lt;&gt;"&amp;$B1858,$A$2:$A1858,$A1858),COUNTIFS($L$2:$L1858,"Tor",$B$2:$B1858,"&lt;&gt;"&amp;$B1858,$A$2:$A1858,$A1858)+COUNTIFS($L$2:$L1858,"ET",$B$2:$B1858,"&lt;&gt;"&amp;$B1858,$A$2:$A1858,$A1858)&amp;":"&amp;COUNTIFS($L$2:$L1858,"Tor",$B$2:$B1858,$B1858,$A$2:$A1858,$A1858)+COUNTIFS($L$2:$L1858,"ET",$B$2:$B1858,$B1858,$A$2:$A1858,$A1858)),""),"")</f>
        <v/>
      </c>
      <c r="J1858" s="18" t="str">
        <f>_xlfn.IFNA(IF(VLOOKUP($A1858,Spiele!$A$2:$D$16,3,FALSE)=$B1858,(COUNTIFS($L$1:$L1857,"Tor",$B$1:$B1857,$B1858,$A$1:$A1857,$A1858)+COUNTIFS($L$1:$L1857,"ET",$B$1:$B1857,$B1858,$A$1:$A1857,$A1858))-(COUNTIFS($L$1:$L1857,"Tor",$B$1:$B1857,"&lt;&gt;"&amp;$B1858,$A$1:$A1857,$A1858)+COUNTIFS($L$1:$L1857,"ET",$B$1:$B1857,"&lt;&gt;"&amp;$B1858,$A$1:$A1857,$A1858)),(COUNTIFS($L$1:$L1857,"Tor",$B$1:$B1857,$B1858,$A$1:$A1857,$A1858)+COUNTIFS($L$1:$L1857,"ET",$B$1:$B1857,$B1858,$A$1:$A1857,$A1858))-(COUNTIFS($L$1:$L1857,"Tor",$B$1:$B1857,"&lt;&gt;"&amp;$B1858,$A$1:$A1857,$A1858)+COUNTIFS($L$1:$L1857,"ET",$B$1:$B1857,"&lt;&gt;"&amp;$B1858,$A$1:$A1857,$A1858))),"")</f>
        <v/>
      </c>
      <c r="O1858" s="17"/>
      <c r="AC1858" s="14"/>
      <c r="AD1858" s="14"/>
      <c r="AE1858" s="18"/>
      <c r="AH1858" s="19">
        <f t="shared" si="114"/>
        <v>0</v>
      </c>
      <c r="AI1858" s="19">
        <f t="shared" si="115"/>
        <v>180</v>
      </c>
      <c r="AM1858" s="19">
        <f>IF(Abschlüsse[[#This Row],[Ergeb]]="ET","",SQRT(($AF1858-$AK1858)^2+($AG1858-$AL1858)^2))</f>
        <v>0</v>
      </c>
      <c r="AO1858" s="13"/>
      <c r="AP1858" s="13"/>
      <c r="AQ1858" s="19" t="str">
        <f t="shared" si="116"/>
        <v/>
      </c>
      <c r="AU1858" s="19" t="str">
        <f t="shared" si="117"/>
        <v/>
      </c>
    </row>
    <row r="1859" spans="3:47" ht="25.05" customHeight="1">
      <c r="C1859" s="17" t="str">
        <f>IF($A1859="","",IF(VLOOKUP($A1859,Spiele!$A$2:$D$16,3,FALSE)=$B1859,"H","G"))</f>
        <v/>
      </c>
      <c r="D1859" s="17" t="str">
        <f>IF($B1859="","",IF(VLOOKUP($A1859,Spiele!$A$2:$F$16,3,FALSE)=$B1859,VLOOKUP($A1859,Spiele!$A$2:$F$16,4,FALSE),VLOOKUP($A1859,Spiele!$A$2:$F$16,3,FALSE)))</f>
        <v/>
      </c>
      <c r="E1859" s="18">
        <f>IF(Abschlüsse[[#This Row],[Ergeb]]="ET",0,COUNTIFS($A$2:$A1859,$A1859,$B$2:$B1859,$B1859,$L$2:$L1859,"&lt;&gt;ET"))</f>
        <v>0</v>
      </c>
      <c r="F1859" s="11"/>
      <c r="G1859" s="12"/>
      <c r="H1859" s="18">
        <f>COUNTIFS('Rote Karten'!$A$2:$A$4,$A1859,'Rote Karten'!$D$2:$D$4,"&lt;&gt;"&amp;$B1859,'Rote Karten'!$B$2:$B$4,"&lt;"&amp;$F1859,'Rote Karten'!$C$2:$C$4,"&lt;="&amp;$G1859)-COUNTIFS('Rote Karten'!$A$2:$A$4,$A1859,'Rote Karten'!$D$2:$D$4,$B1859,'Rote Karten'!$B$2:$B$4,"&lt;"&amp;$F1859,'Rote Karten'!$C$2:$C$4,"&lt;="&amp;$G1859)</f>
        <v>0</v>
      </c>
      <c r="I1859" s="17" t="str">
        <f>IF(OR($L1859="Tor",$L1859="ET"),_xlfn.IFNA(IF(VLOOKUP($A1859,Spiele!$A$2:$C$16,3,FALSE)=$B1859,COUNTIFS($L$2:$L1859,"Tor",$B$2:$B1859,$B1859,$A$2:$A1859,$A1859)+COUNTIFS($L$2:$L1859,"ET",$B$2:$B1859,$B1859,$A$2:$A1859,$A1859)&amp;":"&amp;COUNTIFS($L$2:$L1859,"Tor",$B$2:$B1859,"&lt;&gt;"&amp;$B1859,$A$2:$A1859,$A1859)+COUNTIFS($L$2:$L1859,"ET",$B$2:$B1859,"&lt;&gt;"&amp;$B1859,$A$2:$A1859,$A1859),COUNTIFS($L$2:$L1859,"Tor",$B$2:$B1859,"&lt;&gt;"&amp;$B1859,$A$2:$A1859,$A1859)+COUNTIFS($L$2:$L1859,"ET",$B$2:$B1859,"&lt;&gt;"&amp;$B1859,$A$2:$A1859,$A1859)&amp;":"&amp;COUNTIFS($L$2:$L1859,"Tor",$B$2:$B1859,$B1859,$A$2:$A1859,$A1859)+COUNTIFS($L$2:$L1859,"ET",$B$2:$B1859,$B1859,$A$2:$A1859,$A1859)),""),"")</f>
        <v/>
      </c>
      <c r="J1859" s="18" t="str">
        <f>_xlfn.IFNA(IF(VLOOKUP($A1859,Spiele!$A$2:$D$16,3,FALSE)=$B1859,(COUNTIFS($L$1:$L1858,"Tor",$B$1:$B1858,$B1859,$A$1:$A1858,$A1859)+COUNTIFS($L$1:$L1858,"ET",$B$1:$B1858,$B1859,$A$1:$A1858,$A1859))-(COUNTIFS($L$1:$L1858,"Tor",$B$1:$B1858,"&lt;&gt;"&amp;$B1859,$A$1:$A1858,$A1859)+COUNTIFS($L$1:$L1858,"ET",$B$1:$B1858,"&lt;&gt;"&amp;$B1859,$A$1:$A1858,$A1859)),(COUNTIFS($L$1:$L1858,"Tor",$B$1:$B1858,$B1859,$A$1:$A1858,$A1859)+COUNTIFS($L$1:$L1858,"ET",$B$1:$B1858,$B1859,$A$1:$A1858,$A1859))-(COUNTIFS($L$1:$L1858,"Tor",$B$1:$B1858,"&lt;&gt;"&amp;$B1859,$A$1:$A1858,$A1859)+COUNTIFS($L$1:$L1858,"ET",$B$1:$B1858,"&lt;&gt;"&amp;$B1859,$A$1:$A1858,$A1859))),"")</f>
        <v/>
      </c>
      <c r="O1859" s="17"/>
      <c r="AC1859" s="14"/>
      <c r="AD1859" s="14"/>
      <c r="AE1859" s="18"/>
      <c r="AH1859" s="19">
        <f t="shared" ref="AH1859:AH1922" si="118">IF($L1859="ET","",IF($AF1859&gt;3.66,SQRT($AG1859^2+($AF1859-(7.32/2))^2),IF($AF1859&lt;-3.66,SQRT($AG1859^2+($AF1859+(7.32/2))^2),$AG1859)))</f>
        <v>0</v>
      </c>
      <c r="AI1859" s="19">
        <f t="shared" ref="AI1859:AI1922" si="119">IF($L1859="ET","",IF(DEGREES(ATAN((7.32*$AG1859)/($AG1859^2+$AF1859^2-(7.32/2)^2)))&lt;=0,180+DEGREES(ATAN((7.32*$AG1859)/($AG1859^2+$AF1859^2-(7.32/2)^2))),DEGREES(ATAN((7.32*$AG1859)/($AG1859^2+$AF1859^2-(7.32/2)^2)))))</f>
        <v>180</v>
      </c>
      <c r="AM1859" s="19">
        <f>IF(Abschlüsse[[#This Row],[Ergeb]]="ET","",SQRT(($AF1859-$AK1859)^2+($AG1859-$AL1859)^2))</f>
        <v>0</v>
      </c>
      <c r="AO1859" s="13"/>
      <c r="AP1859" s="13"/>
      <c r="AQ1859" s="19" t="str">
        <f t="shared" si="116"/>
        <v/>
      </c>
      <c r="AU1859" s="19" t="str">
        <f t="shared" si="117"/>
        <v/>
      </c>
    </row>
    <row r="1860" spans="3:47" ht="25.05" customHeight="1">
      <c r="C1860" s="17" t="str">
        <f>IF($A1860="","",IF(VLOOKUP($A1860,Spiele!$A$2:$D$16,3,FALSE)=$B1860,"H","G"))</f>
        <v/>
      </c>
      <c r="D1860" s="17" t="str">
        <f>IF($B1860="","",IF(VLOOKUP($A1860,Spiele!$A$2:$F$16,3,FALSE)=$B1860,VLOOKUP($A1860,Spiele!$A$2:$F$16,4,FALSE),VLOOKUP($A1860,Spiele!$A$2:$F$16,3,FALSE)))</f>
        <v/>
      </c>
      <c r="E1860" s="18">
        <f>IF(Abschlüsse[[#This Row],[Ergeb]]="ET",0,COUNTIFS($A$2:$A1860,$A1860,$B$2:$B1860,$B1860,$L$2:$L1860,"&lt;&gt;ET"))</f>
        <v>0</v>
      </c>
      <c r="F1860" s="11"/>
      <c r="G1860" s="12"/>
      <c r="H1860" s="18">
        <f>COUNTIFS('Rote Karten'!$A$2:$A$4,$A1860,'Rote Karten'!$D$2:$D$4,"&lt;&gt;"&amp;$B1860,'Rote Karten'!$B$2:$B$4,"&lt;"&amp;$F1860,'Rote Karten'!$C$2:$C$4,"&lt;="&amp;$G1860)-COUNTIFS('Rote Karten'!$A$2:$A$4,$A1860,'Rote Karten'!$D$2:$D$4,$B1860,'Rote Karten'!$B$2:$B$4,"&lt;"&amp;$F1860,'Rote Karten'!$C$2:$C$4,"&lt;="&amp;$G1860)</f>
        <v>0</v>
      </c>
      <c r="I1860" s="17" t="str">
        <f>IF(OR($L1860="Tor",$L1860="ET"),_xlfn.IFNA(IF(VLOOKUP($A1860,Spiele!$A$2:$C$16,3,FALSE)=$B1860,COUNTIFS($L$2:$L1860,"Tor",$B$2:$B1860,$B1860,$A$2:$A1860,$A1860)+COUNTIFS($L$2:$L1860,"ET",$B$2:$B1860,$B1860,$A$2:$A1860,$A1860)&amp;":"&amp;COUNTIFS($L$2:$L1860,"Tor",$B$2:$B1860,"&lt;&gt;"&amp;$B1860,$A$2:$A1860,$A1860)+COUNTIFS($L$2:$L1860,"ET",$B$2:$B1860,"&lt;&gt;"&amp;$B1860,$A$2:$A1860,$A1860),COUNTIFS($L$2:$L1860,"Tor",$B$2:$B1860,"&lt;&gt;"&amp;$B1860,$A$2:$A1860,$A1860)+COUNTIFS($L$2:$L1860,"ET",$B$2:$B1860,"&lt;&gt;"&amp;$B1860,$A$2:$A1860,$A1860)&amp;":"&amp;COUNTIFS($L$2:$L1860,"Tor",$B$2:$B1860,$B1860,$A$2:$A1860,$A1860)+COUNTIFS($L$2:$L1860,"ET",$B$2:$B1860,$B1860,$A$2:$A1860,$A1860)),""),"")</f>
        <v/>
      </c>
      <c r="J1860" s="18" t="str">
        <f>_xlfn.IFNA(IF(VLOOKUP($A1860,Spiele!$A$2:$D$16,3,FALSE)=$B1860,(COUNTIFS($L$1:$L1859,"Tor",$B$1:$B1859,$B1860,$A$1:$A1859,$A1860)+COUNTIFS($L$1:$L1859,"ET",$B$1:$B1859,$B1860,$A$1:$A1859,$A1860))-(COUNTIFS($L$1:$L1859,"Tor",$B$1:$B1859,"&lt;&gt;"&amp;$B1860,$A$1:$A1859,$A1860)+COUNTIFS($L$1:$L1859,"ET",$B$1:$B1859,"&lt;&gt;"&amp;$B1860,$A$1:$A1859,$A1860)),(COUNTIFS($L$1:$L1859,"Tor",$B$1:$B1859,$B1860,$A$1:$A1859,$A1860)+COUNTIFS($L$1:$L1859,"ET",$B$1:$B1859,$B1860,$A$1:$A1859,$A1860))-(COUNTIFS($L$1:$L1859,"Tor",$B$1:$B1859,"&lt;&gt;"&amp;$B1860,$A$1:$A1859,$A1860)+COUNTIFS($L$1:$L1859,"ET",$B$1:$B1859,"&lt;&gt;"&amp;$B1860,$A$1:$A1859,$A1860))),"")</f>
        <v/>
      </c>
      <c r="O1860" s="17"/>
      <c r="AC1860" s="14"/>
      <c r="AD1860" s="14"/>
      <c r="AE1860" s="18"/>
      <c r="AH1860" s="19">
        <f t="shared" si="118"/>
        <v>0</v>
      </c>
      <c r="AI1860" s="19">
        <f t="shared" si="119"/>
        <v>180</v>
      </c>
      <c r="AM1860" s="19">
        <f>IF(Abschlüsse[[#This Row],[Ergeb]]="ET","",SQRT(($AF1860-$AK1860)^2+($AG1860-$AL1860)^2))</f>
        <v>0</v>
      </c>
      <c r="AO1860" s="13"/>
      <c r="AP1860" s="13"/>
      <c r="AQ1860" s="19" t="str">
        <f t="shared" si="116"/>
        <v/>
      </c>
      <c r="AU1860" s="19" t="str">
        <f t="shared" si="117"/>
        <v/>
      </c>
    </row>
    <row r="1861" spans="3:47" ht="25.05" customHeight="1">
      <c r="C1861" s="17" t="str">
        <f>IF($A1861="","",IF(VLOOKUP($A1861,Spiele!$A$2:$D$16,3,FALSE)=$B1861,"H","G"))</f>
        <v/>
      </c>
      <c r="D1861" s="17" t="str">
        <f>IF($B1861="","",IF(VLOOKUP($A1861,Spiele!$A$2:$F$16,3,FALSE)=$B1861,VLOOKUP($A1861,Spiele!$A$2:$F$16,4,FALSE),VLOOKUP($A1861,Spiele!$A$2:$F$16,3,FALSE)))</f>
        <v/>
      </c>
      <c r="E1861" s="18">
        <f>IF(Abschlüsse[[#This Row],[Ergeb]]="ET",0,COUNTIFS($A$2:$A1861,$A1861,$B$2:$B1861,$B1861,$L$2:$L1861,"&lt;&gt;ET"))</f>
        <v>0</v>
      </c>
      <c r="F1861" s="11"/>
      <c r="G1861" s="12"/>
      <c r="H1861" s="18">
        <f>COUNTIFS('Rote Karten'!$A$2:$A$4,$A1861,'Rote Karten'!$D$2:$D$4,"&lt;&gt;"&amp;$B1861,'Rote Karten'!$B$2:$B$4,"&lt;"&amp;$F1861,'Rote Karten'!$C$2:$C$4,"&lt;="&amp;$G1861)-COUNTIFS('Rote Karten'!$A$2:$A$4,$A1861,'Rote Karten'!$D$2:$D$4,$B1861,'Rote Karten'!$B$2:$B$4,"&lt;"&amp;$F1861,'Rote Karten'!$C$2:$C$4,"&lt;="&amp;$G1861)</f>
        <v>0</v>
      </c>
      <c r="I1861" s="17" t="str">
        <f>IF(OR($L1861="Tor",$L1861="ET"),_xlfn.IFNA(IF(VLOOKUP($A1861,Spiele!$A$2:$C$16,3,FALSE)=$B1861,COUNTIFS($L$2:$L1861,"Tor",$B$2:$B1861,$B1861,$A$2:$A1861,$A1861)+COUNTIFS($L$2:$L1861,"ET",$B$2:$B1861,$B1861,$A$2:$A1861,$A1861)&amp;":"&amp;COUNTIFS($L$2:$L1861,"Tor",$B$2:$B1861,"&lt;&gt;"&amp;$B1861,$A$2:$A1861,$A1861)+COUNTIFS($L$2:$L1861,"ET",$B$2:$B1861,"&lt;&gt;"&amp;$B1861,$A$2:$A1861,$A1861),COUNTIFS($L$2:$L1861,"Tor",$B$2:$B1861,"&lt;&gt;"&amp;$B1861,$A$2:$A1861,$A1861)+COUNTIFS($L$2:$L1861,"ET",$B$2:$B1861,"&lt;&gt;"&amp;$B1861,$A$2:$A1861,$A1861)&amp;":"&amp;COUNTIFS($L$2:$L1861,"Tor",$B$2:$B1861,$B1861,$A$2:$A1861,$A1861)+COUNTIFS($L$2:$L1861,"ET",$B$2:$B1861,$B1861,$A$2:$A1861,$A1861)),""),"")</f>
        <v/>
      </c>
      <c r="J1861" s="18" t="str">
        <f>_xlfn.IFNA(IF(VLOOKUP($A1861,Spiele!$A$2:$D$16,3,FALSE)=$B1861,(COUNTIFS($L$1:$L1860,"Tor",$B$1:$B1860,$B1861,$A$1:$A1860,$A1861)+COUNTIFS($L$1:$L1860,"ET",$B$1:$B1860,$B1861,$A$1:$A1860,$A1861))-(COUNTIFS($L$1:$L1860,"Tor",$B$1:$B1860,"&lt;&gt;"&amp;$B1861,$A$1:$A1860,$A1861)+COUNTIFS($L$1:$L1860,"ET",$B$1:$B1860,"&lt;&gt;"&amp;$B1861,$A$1:$A1860,$A1861)),(COUNTIFS($L$1:$L1860,"Tor",$B$1:$B1860,$B1861,$A$1:$A1860,$A1861)+COUNTIFS($L$1:$L1860,"ET",$B$1:$B1860,$B1861,$A$1:$A1860,$A1861))-(COUNTIFS($L$1:$L1860,"Tor",$B$1:$B1860,"&lt;&gt;"&amp;$B1861,$A$1:$A1860,$A1861)+COUNTIFS($L$1:$L1860,"ET",$B$1:$B1860,"&lt;&gt;"&amp;$B1861,$A$1:$A1860,$A1861))),"")</f>
        <v/>
      </c>
      <c r="O1861" s="17"/>
      <c r="AC1861" s="14"/>
      <c r="AD1861" s="14"/>
      <c r="AE1861" s="18"/>
      <c r="AH1861" s="19">
        <f t="shared" si="118"/>
        <v>0</v>
      </c>
      <c r="AI1861" s="19">
        <f t="shared" si="119"/>
        <v>180</v>
      </c>
      <c r="AM1861" s="19">
        <f>IF(Abschlüsse[[#This Row],[Ergeb]]="ET","",SQRT(($AF1861-$AK1861)^2+($AG1861-$AL1861)^2))</f>
        <v>0</v>
      </c>
      <c r="AO1861" s="13"/>
      <c r="AP1861" s="13"/>
      <c r="AQ1861" s="19" t="str">
        <f t="shared" si="116"/>
        <v/>
      </c>
      <c r="AU1861" s="19" t="str">
        <f t="shared" si="117"/>
        <v/>
      </c>
    </row>
    <row r="1862" spans="3:47" ht="25.05" customHeight="1">
      <c r="C1862" s="17" t="str">
        <f>IF($A1862="","",IF(VLOOKUP($A1862,Spiele!$A$2:$D$16,3,FALSE)=$B1862,"H","G"))</f>
        <v/>
      </c>
      <c r="D1862" s="17" t="str">
        <f>IF($B1862="","",IF(VLOOKUP($A1862,Spiele!$A$2:$F$16,3,FALSE)=$B1862,VLOOKUP($A1862,Spiele!$A$2:$F$16,4,FALSE),VLOOKUP($A1862,Spiele!$A$2:$F$16,3,FALSE)))</f>
        <v/>
      </c>
      <c r="E1862" s="18">
        <f>IF(Abschlüsse[[#This Row],[Ergeb]]="ET",0,COUNTIFS($A$2:$A1862,$A1862,$B$2:$B1862,$B1862,$L$2:$L1862,"&lt;&gt;ET"))</f>
        <v>0</v>
      </c>
      <c r="F1862" s="11"/>
      <c r="G1862" s="12"/>
      <c r="H1862" s="18">
        <f>COUNTIFS('Rote Karten'!$A$2:$A$4,$A1862,'Rote Karten'!$D$2:$D$4,"&lt;&gt;"&amp;$B1862,'Rote Karten'!$B$2:$B$4,"&lt;"&amp;$F1862,'Rote Karten'!$C$2:$C$4,"&lt;="&amp;$G1862)-COUNTIFS('Rote Karten'!$A$2:$A$4,$A1862,'Rote Karten'!$D$2:$D$4,$B1862,'Rote Karten'!$B$2:$B$4,"&lt;"&amp;$F1862,'Rote Karten'!$C$2:$C$4,"&lt;="&amp;$G1862)</f>
        <v>0</v>
      </c>
      <c r="I1862" s="17" t="str">
        <f>IF(OR($L1862="Tor",$L1862="ET"),_xlfn.IFNA(IF(VLOOKUP($A1862,Spiele!$A$2:$C$16,3,FALSE)=$B1862,COUNTIFS($L$2:$L1862,"Tor",$B$2:$B1862,$B1862,$A$2:$A1862,$A1862)+COUNTIFS($L$2:$L1862,"ET",$B$2:$B1862,$B1862,$A$2:$A1862,$A1862)&amp;":"&amp;COUNTIFS($L$2:$L1862,"Tor",$B$2:$B1862,"&lt;&gt;"&amp;$B1862,$A$2:$A1862,$A1862)+COUNTIFS($L$2:$L1862,"ET",$B$2:$B1862,"&lt;&gt;"&amp;$B1862,$A$2:$A1862,$A1862),COUNTIFS($L$2:$L1862,"Tor",$B$2:$B1862,"&lt;&gt;"&amp;$B1862,$A$2:$A1862,$A1862)+COUNTIFS($L$2:$L1862,"ET",$B$2:$B1862,"&lt;&gt;"&amp;$B1862,$A$2:$A1862,$A1862)&amp;":"&amp;COUNTIFS($L$2:$L1862,"Tor",$B$2:$B1862,$B1862,$A$2:$A1862,$A1862)+COUNTIFS($L$2:$L1862,"ET",$B$2:$B1862,$B1862,$A$2:$A1862,$A1862)),""),"")</f>
        <v/>
      </c>
      <c r="J1862" s="18" t="str">
        <f>_xlfn.IFNA(IF(VLOOKUP($A1862,Spiele!$A$2:$D$16,3,FALSE)=$B1862,(COUNTIFS($L$1:$L1861,"Tor",$B$1:$B1861,$B1862,$A$1:$A1861,$A1862)+COUNTIFS($L$1:$L1861,"ET",$B$1:$B1861,$B1862,$A$1:$A1861,$A1862))-(COUNTIFS($L$1:$L1861,"Tor",$B$1:$B1861,"&lt;&gt;"&amp;$B1862,$A$1:$A1861,$A1862)+COUNTIFS($L$1:$L1861,"ET",$B$1:$B1861,"&lt;&gt;"&amp;$B1862,$A$1:$A1861,$A1862)),(COUNTIFS($L$1:$L1861,"Tor",$B$1:$B1861,$B1862,$A$1:$A1861,$A1862)+COUNTIFS($L$1:$L1861,"ET",$B$1:$B1861,$B1862,$A$1:$A1861,$A1862))-(COUNTIFS($L$1:$L1861,"Tor",$B$1:$B1861,"&lt;&gt;"&amp;$B1862,$A$1:$A1861,$A1862)+COUNTIFS($L$1:$L1861,"ET",$B$1:$B1861,"&lt;&gt;"&amp;$B1862,$A$1:$A1861,$A1862))),"")</f>
        <v/>
      </c>
      <c r="O1862" s="17"/>
      <c r="AC1862" s="14"/>
      <c r="AD1862" s="14"/>
      <c r="AE1862" s="18"/>
      <c r="AH1862" s="19">
        <f t="shared" si="118"/>
        <v>0</v>
      </c>
      <c r="AI1862" s="19">
        <f t="shared" si="119"/>
        <v>180</v>
      </c>
      <c r="AM1862" s="19">
        <f>IF(Abschlüsse[[#This Row],[Ergeb]]="ET","",SQRT(($AF1862-$AK1862)^2+($AG1862-$AL1862)^2))</f>
        <v>0</v>
      </c>
      <c r="AO1862" s="13"/>
      <c r="AP1862" s="13"/>
      <c r="AQ1862" s="19" t="str">
        <f t="shared" si="116"/>
        <v/>
      </c>
      <c r="AU1862" s="19" t="str">
        <f t="shared" si="117"/>
        <v/>
      </c>
    </row>
    <row r="1863" spans="3:47" ht="25.05" customHeight="1">
      <c r="C1863" s="17" t="str">
        <f>IF($A1863="","",IF(VLOOKUP($A1863,Spiele!$A$2:$D$16,3,FALSE)=$B1863,"H","G"))</f>
        <v/>
      </c>
      <c r="D1863" s="17" t="str">
        <f>IF($B1863="","",IF(VLOOKUP($A1863,Spiele!$A$2:$F$16,3,FALSE)=$B1863,VLOOKUP($A1863,Spiele!$A$2:$F$16,4,FALSE),VLOOKUP($A1863,Spiele!$A$2:$F$16,3,FALSE)))</f>
        <v/>
      </c>
      <c r="E1863" s="18">
        <f>IF(Abschlüsse[[#This Row],[Ergeb]]="ET",0,COUNTIFS($A$2:$A1863,$A1863,$B$2:$B1863,$B1863,$L$2:$L1863,"&lt;&gt;ET"))</f>
        <v>0</v>
      </c>
      <c r="F1863" s="11"/>
      <c r="G1863" s="12"/>
      <c r="H1863" s="18">
        <f>COUNTIFS('Rote Karten'!$A$2:$A$4,$A1863,'Rote Karten'!$D$2:$D$4,"&lt;&gt;"&amp;$B1863,'Rote Karten'!$B$2:$B$4,"&lt;"&amp;$F1863,'Rote Karten'!$C$2:$C$4,"&lt;="&amp;$G1863)-COUNTIFS('Rote Karten'!$A$2:$A$4,$A1863,'Rote Karten'!$D$2:$D$4,$B1863,'Rote Karten'!$B$2:$B$4,"&lt;"&amp;$F1863,'Rote Karten'!$C$2:$C$4,"&lt;="&amp;$G1863)</f>
        <v>0</v>
      </c>
      <c r="I1863" s="17" t="str">
        <f>IF(OR($L1863="Tor",$L1863="ET"),_xlfn.IFNA(IF(VLOOKUP($A1863,Spiele!$A$2:$C$16,3,FALSE)=$B1863,COUNTIFS($L$2:$L1863,"Tor",$B$2:$B1863,$B1863,$A$2:$A1863,$A1863)+COUNTIFS($L$2:$L1863,"ET",$B$2:$B1863,$B1863,$A$2:$A1863,$A1863)&amp;":"&amp;COUNTIFS($L$2:$L1863,"Tor",$B$2:$B1863,"&lt;&gt;"&amp;$B1863,$A$2:$A1863,$A1863)+COUNTIFS($L$2:$L1863,"ET",$B$2:$B1863,"&lt;&gt;"&amp;$B1863,$A$2:$A1863,$A1863),COUNTIFS($L$2:$L1863,"Tor",$B$2:$B1863,"&lt;&gt;"&amp;$B1863,$A$2:$A1863,$A1863)+COUNTIFS($L$2:$L1863,"ET",$B$2:$B1863,"&lt;&gt;"&amp;$B1863,$A$2:$A1863,$A1863)&amp;":"&amp;COUNTIFS($L$2:$L1863,"Tor",$B$2:$B1863,$B1863,$A$2:$A1863,$A1863)+COUNTIFS($L$2:$L1863,"ET",$B$2:$B1863,$B1863,$A$2:$A1863,$A1863)),""),"")</f>
        <v/>
      </c>
      <c r="J1863" s="18" t="str">
        <f>_xlfn.IFNA(IF(VLOOKUP($A1863,Spiele!$A$2:$D$16,3,FALSE)=$B1863,(COUNTIFS($L$1:$L1862,"Tor",$B$1:$B1862,$B1863,$A$1:$A1862,$A1863)+COUNTIFS($L$1:$L1862,"ET",$B$1:$B1862,$B1863,$A$1:$A1862,$A1863))-(COUNTIFS($L$1:$L1862,"Tor",$B$1:$B1862,"&lt;&gt;"&amp;$B1863,$A$1:$A1862,$A1863)+COUNTIFS($L$1:$L1862,"ET",$B$1:$B1862,"&lt;&gt;"&amp;$B1863,$A$1:$A1862,$A1863)),(COUNTIFS($L$1:$L1862,"Tor",$B$1:$B1862,$B1863,$A$1:$A1862,$A1863)+COUNTIFS($L$1:$L1862,"ET",$B$1:$B1862,$B1863,$A$1:$A1862,$A1863))-(COUNTIFS($L$1:$L1862,"Tor",$B$1:$B1862,"&lt;&gt;"&amp;$B1863,$A$1:$A1862,$A1863)+COUNTIFS($L$1:$L1862,"ET",$B$1:$B1862,"&lt;&gt;"&amp;$B1863,$A$1:$A1862,$A1863))),"")</f>
        <v/>
      </c>
      <c r="O1863" s="17"/>
      <c r="AC1863" s="14"/>
      <c r="AD1863" s="14"/>
      <c r="AE1863" s="18"/>
      <c r="AH1863" s="19">
        <f t="shared" si="118"/>
        <v>0</v>
      </c>
      <c r="AI1863" s="19">
        <f t="shared" si="119"/>
        <v>180</v>
      </c>
      <c r="AM1863" s="19">
        <f>IF(Abschlüsse[[#This Row],[Ergeb]]="ET","",SQRT(($AF1863-$AK1863)^2+($AG1863-$AL1863)^2))</f>
        <v>0</v>
      </c>
      <c r="AO1863" s="13"/>
      <c r="AP1863" s="13"/>
      <c r="AQ1863" s="19" t="str">
        <f t="shared" si="116"/>
        <v/>
      </c>
      <c r="AU1863" s="19" t="str">
        <f t="shared" si="117"/>
        <v/>
      </c>
    </row>
    <row r="1864" spans="3:47" ht="25.05" customHeight="1">
      <c r="C1864" s="17" t="str">
        <f>IF($A1864="","",IF(VLOOKUP($A1864,Spiele!$A$2:$D$16,3,FALSE)=$B1864,"H","G"))</f>
        <v/>
      </c>
      <c r="D1864" s="17" t="str">
        <f>IF($B1864="","",IF(VLOOKUP($A1864,Spiele!$A$2:$F$16,3,FALSE)=$B1864,VLOOKUP($A1864,Spiele!$A$2:$F$16,4,FALSE),VLOOKUP($A1864,Spiele!$A$2:$F$16,3,FALSE)))</f>
        <v/>
      </c>
      <c r="E1864" s="18">
        <f>IF(Abschlüsse[[#This Row],[Ergeb]]="ET",0,COUNTIFS($A$2:$A1864,$A1864,$B$2:$B1864,$B1864,$L$2:$L1864,"&lt;&gt;ET"))</f>
        <v>0</v>
      </c>
      <c r="F1864" s="11"/>
      <c r="G1864" s="12"/>
      <c r="H1864" s="18">
        <f>COUNTIFS('Rote Karten'!$A$2:$A$4,$A1864,'Rote Karten'!$D$2:$D$4,"&lt;&gt;"&amp;$B1864,'Rote Karten'!$B$2:$B$4,"&lt;"&amp;$F1864,'Rote Karten'!$C$2:$C$4,"&lt;="&amp;$G1864)-COUNTIFS('Rote Karten'!$A$2:$A$4,$A1864,'Rote Karten'!$D$2:$D$4,$B1864,'Rote Karten'!$B$2:$B$4,"&lt;"&amp;$F1864,'Rote Karten'!$C$2:$C$4,"&lt;="&amp;$G1864)</f>
        <v>0</v>
      </c>
      <c r="I1864" s="17" t="str">
        <f>IF(OR($L1864="Tor",$L1864="ET"),_xlfn.IFNA(IF(VLOOKUP($A1864,Spiele!$A$2:$C$16,3,FALSE)=$B1864,COUNTIFS($L$2:$L1864,"Tor",$B$2:$B1864,$B1864,$A$2:$A1864,$A1864)+COUNTIFS($L$2:$L1864,"ET",$B$2:$B1864,$B1864,$A$2:$A1864,$A1864)&amp;":"&amp;COUNTIFS($L$2:$L1864,"Tor",$B$2:$B1864,"&lt;&gt;"&amp;$B1864,$A$2:$A1864,$A1864)+COUNTIFS($L$2:$L1864,"ET",$B$2:$B1864,"&lt;&gt;"&amp;$B1864,$A$2:$A1864,$A1864),COUNTIFS($L$2:$L1864,"Tor",$B$2:$B1864,"&lt;&gt;"&amp;$B1864,$A$2:$A1864,$A1864)+COUNTIFS($L$2:$L1864,"ET",$B$2:$B1864,"&lt;&gt;"&amp;$B1864,$A$2:$A1864,$A1864)&amp;":"&amp;COUNTIFS($L$2:$L1864,"Tor",$B$2:$B1864,$B1864,$A$2:$A1864,$A1864)+COUNTIFS($L$2:$L1864,"ET",$B$2:$B1864,$B1864,$A$2:$A1864,$A1864)),""),"")</f>
        <v/>
      </c>
      <c r="J1864" s="18" t="str">
        <f>_xlfn.IFNA(IF(VLOOKUP($A1864,Spiele!$A$2:$D$16,3,FALSE)=$B1864,(COUNTIFS($L$1:$L1863,"Tor",$B$1:$B1863,$B1864,$A$1:$A1863,$A1864)+COUNTIFS($L$1:$L1863,"ET",$B$1:$B1863,$B1864,$A$1:$A1863,$A1864))-(COUNTIFS($L$1:$L1863,"Tor",$B$1:$B1863,"&lt;&gt;"&amp;$B1864,$A$1:$A1863,$A1864)+COUNTIFS($L$1:$L1863,"ET",$B$1:$B1863,"&lt;&gt;"&amp;$B1864,$A$1:$A1863,$A1864)),(COUNTIFS($L$1:$L1863,"Tor",$B$1:$B1863,$B1864,$A$1:$A1863,$A1864)+COUNTIFS($L$1:$L1863,"ET",$B$1:$B1863,$B1864,$A$1:$A1863,$A1864))-(COUNTIFS($L$1:$L1863,"Tor",$B$1:$B1863,"&lt;&gt;"&amp;$B1864,$A$1:$A1863,$A1864)+COUNTIFS($L$1:$L1863,"ET",$B$1:$B1863,"&lt;&gt;"&amp;$B1864,$A$1:$A1863,$A1864))),"")</f>
        <v/>
      </c>
      <c r="O1864" s="17"/>
      <c r="AC1864" s="14"/>
      <c r="AD1864" s="14"/>
      <c r="AE1864" s="18"/>
      <c r="AH1864" s="19">
        <f t="shared" si="118"/>
        <v>0</v>
      </c>
      <c r="AI1864" s="19">
        <f t="shared" si="119"/>
        <v>180</v>
      </c>
      <c r="AM1864" s="19">
        <f>IF(Abschlüsse[[#This Row],[Ergeb]]="ET","",SQRT(($AF1864-$AK1864)^2+($AG1864-$AL1864)^2))</f>
        <v>0</v>
      </c>
      <c r="AO1864" s="13"/>
      <c r="AP1864" s="13"/>
      <c r="AQ1864" s="19" t="str">
        <f t="shared" si="116"/>
        <v/>
      </c>
      <c r="AU1864" s="19" t="str">
        <f t="shared" si="117"/>
        <v/>
      </c>
    </row>
    <row r="1865" spans="3:47" ht="25.05" customHeight="1">
      <c r="C1865" s="17" t="str">
        <f>IF($A1865="","",IF(VLOOKUP($A1865,Spiele!$A$2:$D$16,3,FALSE)=$B1865,"H","G"))</f>
        <v/>
      </c>
      <c r="D1865" s="17" t="str">
        <f>IF($B1865="","",IF(VLOOKUP($A1865,Spiele!$A$2:$F$16,3,FALSE)=$B1865,VLOOKUP($A1865,Spiele!$A$2:$F$16,4,FALSE),VLOOKUP($A1865,Spiele!$A$2:$F$16,3,FALSE)))</f>
        <v/>
      </c>
      <c r="E1865" s="18">
        <f>IF(Abschlüsse[[#This Row],[Ergeb]]="ET",0,COUNTIFS($A$2:$A1865,$A1865,$B$2:$B1865,$B1865,$L$2:$L1865,"&lt;&gt;ET"))</f>
        <v>0</v>
      </c>
      <c r="F1865" s="11"/>
      <c r="G1865" s="12"/>
      <c r="H1865" s="18">
        <f>COUNTIFS('Rote Karten'!$A$2:$A$4,$A1865,'Rote Karten'!$D$2:$D$4,"&lt;&gt;"&amp;$B1865,'Rote Karten'!$B$2:$B$4,"&lt;"&amp;$F1865,'Rote Karten'!$C$2:$C$4,"&lt;="&amp;$G1865)-COUNTIFS('Rote Karten'!$A$2:$A$4,$A1865,'Rote Karten'!$D$2:$D$4,$B1865,'Rote Karten'!$B$2:$B$4,"&lt;"&amp;$F1865,'Rote Karten'!$C$2:$C$4,"&lt;="&amp;$G1865)</f>
        <v>0</v>
      </c>
      <c r="I1865" s="17" t="str">
        <f>IF(OR($L1865="Tor",$L1865="ET"),_xlfn.IFNA(IF(VLOOKUP($A1865,Spiele!$A$2:$C$16,3,FALSE)=$B1865,COUNTIFS($L$2:$L1865,"Tor",$B$2:$B1865,$B1865,$A$2:$A1865,$A1865)+COUNTIFS($L$2:$L1865,"ET",$B$2:$B1865,$B1865,$A$2:$A1865,$A1865)&amp;":"&amp;COUNTIFS($L$2:$L1865,"Tor",$B$2:$B1865,"&lt;&gt;"&amp;$B1865,$A$2:$A1865,$A1865)+COUNTIFS($L$2:$L1865,"ET",$B$2:$B1865,"&lt;&gt;"&amp;$B1865,$A$2:$A1865,$A1865),COUNTIFS($L$2:$L1865,"Tor",$B$2:$B1865,"&lt;&gt;"&amp;$B1865,$A$2:$A1865,$A1865)+COUNTIFS($L$2:$L1865,"ET",$B$2:$B1865,"&lt;&gt;"&amp;$B1865,$A$2:$A1865,$A1865)&amp;":"&amp;COUNTIFS($L$2:$L1865,"Tor",$B$2:$B1865,$B1865,$A$2:$A1865,$A1865)+COUNTIFS($L$2:$L1865,"ET",$B$2:$B1865,$B1865,$A$2:$A1865,$A1865)),""),"")</f>
        <v/>
      </c>
      <c r="J1865" s="18" t="str">
        <f>_xlfn.IFNA(IF(VLOOKUP($A1865,Spiele!$A$2:$D$16,3,FALSE)=$B1865,(COUNTIFS($L$1:$L1864,"Tor",$B$1:$B1864,$B1865,$A$1:$A1864,$A1865)+COUNTIFS($L$1:$L1864,"ET",$B$1:$B1864,$B1865,$A$1:$A1864,$A1865))-(COUNTIFS($L$1:$L1864,"Tor",$B$1:$B1864,"&lt;&gt;"&amp;$B1865,$A$1:$A1864,$A1865)+COUNTIFS($L$1:$L1864,"ET",$B$1:$B1864,"&lt;&gt;"&amp;$B1865,$A$1:$A1864,$A1865)),(COUNTIFS($L$1:$L1864,"Tor",$B$1:$B1864,$B1865,$A$1:$A1864,$A1865)+COUNTIFS($L$1:$L1864,"ET",$B$1:$B1864,$B1865,$A$1:$A1864,$A1865))-(COUNTIFS($L$1:$L1864,"Tor",$B$1:$B1864,"&lt;&gt;"&amp;$B1865,$A$1:$A1864,$A1865)+COUNTIFS($L$1:$L1864,"ET",$B$1:$B1864,"&lt;&gt;"&amp;$B1865,$A$1:$A1864,$A1865))),"")</f>
        <v/>
      </c>
      <c r="O1865" s="17"/>
      <c r="AC1865" s="14"/>
      <c r="AD1865" s="14"/>
      <c r="AE1865" s="18"/>
      <c r="AH1865" s="19">
        <f t="shared" si="118"/>
        <v>0</v>
      </c>
      <c r="AI1865" s="19">
        <f t="shared" si="119"/>
        <v>180</v>
      </c>
      <c r="AM1865" s="19">
        <f>IF(Abschlüsse[[#This Row],[Ergeb]]="ET","",SQRT(($AF1865-$AK1865)^2+($AG1865-$AL1865)^2))</f>
        <v>0</v>
      </c>
      <c r="AO1865" s="13"/>
      <c r="AP1865" s="13"/>
      <c r="AQ1865" s="19" t="str">
        <f t="shared" si="116"/>
        <v/>
      </c>
      <c r="AU1865" s="19" t="str">
        <f t="shared" si="117"/>
        <v/>
      </c>
    </row>
    <row r="1866" spans="3:47" ht="25.05" customHeight="1">
      <c r="C1866" s="17" t="str">
        <f>IF($A1866="","",IF(VLOOKUP($A1866,Spiele!$A$2:$D$16,3,FALSE)=$B1866,"H","G"))</f>
        <v/>
      </c>
      <c r="D1866" s="17" t="str">
        <f>IF($B1866="","",IF(VLOOKUP($A1866,Spiele!$A$2:$F$16,3,FALSE)=$B1866,VLOOKUP($A1866,Spiele!$A$2:$F$16,4,FALSE),VLOOKUP($A1866,Spiele!$A$2:$F$16,3,FALSE)))</f>
        <v/>
      </c>
      <c r="E1866" s="18">
        <f>IF(Abschlüsse[[#This Row],[Ergeb]]="ET",0,COUNTIFS($A$2:$A1866,$A1866,$B$2:$B1866,$B1866,$L$2:$L1866,"&lt;&gt;ET"))</f>
        <v>0</v>
      </c>
      <c r="F1866" s="11"/>
      <c r="G1866" s="12"/>
      <c r="H1866" s="18">
        <f>COUNTIFS('Rote Karten'!$A$2:$A$4,$A1866,'Rote Karten'!$D$2:$D$4,"&lt;&gt;"&amp;$B1866,'Rote Karten'!$B$2:$B$4,"&lt;"&amp;$F1866,'Rote Karten'!$C$2:$C$4,"&lt;="&amp;$G1866)-COUNTIFS('Rote Karten'!$A$2:$A$4,$A1866,'Rote Karten'!$D$2:$D$4,$B1866,'Rote Karten'!$B$2:$B$4,"&lt;"&amp;$F1866,'Rote Karten'!$C$2:$C$4,"&lt;="&amp;$G1866)</f>
        <v>0</v>
      </c>
      <c r="I1866" s="17" t="str">
        <f>IF(OR($L1866="Tor",$L1866="ET"),_xlfn.IFNA(IF(VLOOKUP($A1866,Spiele!$A$2:$C$16,3,FALSE)=$B1866,COUNTIFS($L$2:$L1866,"Tor",$B$2:$B1866,$B1866,$A$2:$A1866,$A1866)+COUNTIFS($L$2:$L1866,"ET",$B$2:$B1866,$B1866,$A$2:$A1866,$A1866)&amp;":"&amp;COUNTIFS($L$2:$L1866,"Tor",$B$2:$B1866,"&lt;&gt;"&amp;$B1866,$A$2:$A1866,$A1866)+COUNTIFS($L$2:$L1866,"ET",$B$2:$B1866,"&lt;&gt;"&amp;$B1866,$A$2:$A1866,$A1866),COUNTIFS($L$2:$L1866,"Tor",$B$2:$B1866,"&lt;&gt;"&amp;$B1866,$A$2:$A1866,$A1866)+COUNTIFS($L$2:$L1866,"ET",$B$2:$B1866,"&lt;&gt;"&amp;$B1866,$A$2:$A1866,$A1866)&amp;":"&amp;COUNTIFS($L$2:$L1866,"Tor",$B$2:$B1866,$B1866,$A$2:$A1866,$A1866)+COUNTIFS($L$2:$L1866,"ET",$B$2:$B1866,$B1866,$A$2:$A1866,$A1866)),""),"")</f>
        <v/>
      </c>
      <c r="J1866" s="18" t="str">
        <f>_xlfn.IFNA(IF(VLOOKUP($A1866,Spiele!$A$2:$D$16,3,FALSE)=$B1866,(COUNTIFS($L$1:$L1865,"Tor",$B$1:$B1865,$B1866,$A$1:$A1865,$A1866)+COUNTIFS($L$1:$L1865,"ET",$B$1:$B1865,$B1866,$A$1:$A1865,$A1866))-(COUNTIFS($L$1:$L1865,"Tor",$B$1:$B1865,"&lt;&gt;"&amp;$B1866,$A$1:$A1865,$A1866)+COUNTIFS($L$1:$L1865,"ET",$B$1:$B1865,"&lt;&gt;"&amp;$B1866,$A$1:$A1865,$A1866)),(COUNTIFS($L$1:$L1865,"Tor",$B$1:$B1865,$B1866,$A$1:$A1865,$A1866)+COUNTIFS($L$1:$L1865,"ET",$B$1:$B1865,$B1866,$A$1:$A1865,$A1866))-(COUNTIFS($L$1:$L1865,"Tor",$B$1:$B1865,"&lt;&gt;"&amp;$B1866,$A$1:$A1865,$A1866)+COUNTIFS($L$1:$L1865,"ET",$B$1:$B1865,"&lt;&gt;"&amp;$B1866,$A$1:$A1865,$A1866))),"")</f>
        <v/>
      </c>
      <c r="O1866" s="17"/>
      <c r="AC1866" s="14"/>
      <c r="AD1866" s="14"/>
      <c r="AE1866" s="18"/>
      <c r="AH1866" s="19">
        <f t="shared" si="118"/>
        <v>0</v>
      </c>
      <c r="AI1866" s="19">
        <f t="shared" si="119"/>
        <v>180</v>
      </c>
      <c r="AM1866" s="19">
        <f>IF(Abschlüsse[[#This Row],[Ergeb]]="ET","",SQRT(($AF1866-$AK1866)^2+($AG1866-$AL1866)^2))</f>
        <v>0</v>
      </c>
      <c r="AO1866" s="13"/>
      <c r="AP1866" s="13"/>
      <c r="AQ1866" s="19" t="str">
        <f t="shared" si="116"/>
        <v/>
      </c>
      <c r="AU1866" s="19" t="str">
        <f t="shared" si="117"/>
        <v/>
      </c>
    </row>
    <row r="1867" spans="3:47" ht="25.05" customHeight="1">
      <c r="C1867" s="17" t="str">
        <f>IF($A1867="","",IF(VLOOKUP($A1867,Spiele!$A$2:$D$16,3,FALSE)=$B1867,"H","G"))</f>
        <v/>
      </c>
      <c r="D1867" s="17" t="str">
        <f>IF($B1867="","",IF(VLOOKUP($A1867,Spiele!$A$2:$F$16,3,FALSE)=$B1867,VLOOKUP($A1867,Spiele!$A$2:$F$16,4,FALSE),VLOOKUP($A1867,Spiele!$A$2:$F$16,3,FALSE)))</f>
        <v/>
      </c>
      <c r="E1867" s="18">
        <f>IF(Abschlüsse[[#This Row],[Ergeb]]="ET",0,COUNTIFS($A$2:$A1867,$A1867,$B$2:$B1867,$B1867,$L$2:$L1867,"&lt;&gt;ET"))</f>
        <v>0</v>
      </c>
      <c r="F1867" s="11"/>
      <c r="G1867" s="12"/>
      <c r="H1867" s="18">
        <f>COUNTIFS('Rote Karten'!$A$2:$A$4,$A1867,'Rote Karten'!$D$2:$D$4,"&lt;&gt;"&amp;$B1867,'Rote Karten'!$B$2:$B$4,"&lt;"&amp;$F1867,'Rote Karten'!$C$2:$C$4,"&lt;="&amp;$G1867)-COUNTIFS('Rote Karten'!$A$2:$A$4,$A1867,'Rote Karten'!$D$2:$D$4,$B1867,'Rote Karten'!$B$2:$B$4,"&lt;"&amp;$F1867,'Rote Karten'!$C$2:$C$4,"&lt;="&amp;$G1867)</f>
        <v>0</v>
      </c>
      <c r="I1867" s="17" t="str">
        <f>IF(OR($L1867="Tor",$L1867="ET"),_xlfn.IFNA(IF(VLOOKUP($A1867,Spiele!$A$2:$C$16,3,FALSE)=$B1867,COUNTIFS($L$2:$L1867,"Tor",$B$2:$B1867,$B1867,$A$2:$A1867,$A1867)+COUNTIFS($L$2:$L1867,"ET",$B$2:$B1867,$B1867,$A$2:$A1867,$A1867)&amp;":"&amp;COUNTIFS($L$2:$L1867,"Tor",$B$2:$B1867,"&lt;&gt;"&amp;$B1867,$A$2:$A1867,$A1867)+COUNTIFS($L$2:$L1867,"ET",$B$2:$B1867,"&lt;&gt;"&amp;$B1867,$A$2:$A1867,$A1867),COUNTIFS($L$2:$L1867,"Tor",$B$2:$B1867,"&lt;&gt;"&amp;$B1867,$A$2:$A1867,$A1867)+COUNTIFS($L$2:$L1867,"ET",$B$2:$B1867,"&lt;&gt;"&amp;$B1867,$A$2:$A1867,$A1867)&amp;":"&amp;COUNTIFS($L$2:$L1867,"Tor",$B$2:$B1867,$B1867,$A$2:$A1867,$A1867)+COUNTIFS($L$2:$L1867,"ET",$B$2:$B1867,$B1867,$A$2:$A1867,$A1867)),""),"")</f>
        <v/>
      </c>
      <c r="J1867" s="18" t="str">
        <f>_xlfn.IFNA(IF(VLOOKUP($A1867,Spiele!$A$2:$D$16,3,FALSE)=$B1867,(COUNTIFS($L$1:$L1866,"Tor",$B$1:$B1866,$B1867,$A$1:$A1866,$A1867)+COUNTIFS($L$1:$L1866,"ET",$B$1:$B1866,$B1867,$A$1:$A1866,$A1867))-(COUNTIFS($L$1:$L1866,"Tor",$B$1:$B1866,"&lt;&gt;"&amp;$B1867,$A$1:$A1866,$A1867)+COUNTIFS($L$1:$L1866,"ET",$B$1:$B1866,"&lt;&gt;"&amp;$B1867,$A$1:$A1866,$A1867)),(COUNTIFS($L$1:$L1866,"Tor",$B$1:$B1866,$B1867,$A$1:$A1866,$A1867)+COUNTIFS($L$1:$L1866,"ET",$B$1:$B1866,$B1867,$A$1:$A1866,$A1867))-(COUNTIFS($L$1:$L1866,"Tor",$B$1:$B1866,"&lt;&gt;"&amp;$B1867,$A$1:$A1866,$A1867)+COUNTIFS($L$1:$L1866,"ET",$B$1:$B1866,"&lt;&gt;"&amp;$B1867,$A$1:$A1866,$A1867))),"")</f>
        <v/>
      </c>
      <c r="O1867" s="17"/>
      <c r="AC1867" s="14"/>
      <c r="AD1867" s="14"/>
      <c r="AE1867" s="18"/>
      <c r="AH1867" s="19">
        <f t="shared" si="118"/>
        <v>0</v>
      </c>
      <c r="AI1867" s="19">
        <f t="shared" si="119"/>
        <v>180</v>
      </c>
      <c r="AM1867" s="19">
        <f>IF(Abschlüsse[[#This Row],[Ergeb]]="ET","",SQRT(($AF1867-$AK1867)^2+($AG1867-$AL1867)^2))</f>
        <v>0</v>
      </c>
      <c r="AO1867" s="13"/>
      <c r="AP1867" s="13"/>
      <c r="AQ1867" s="19" t="str">
        <f t="shared" si="116"/>
        <v/>
      </c>
      <c r="AU1867" s="19" t="str">
        <f t="shared" si="117"/>
        <v/>
      </c>
    </row>
    <row r="1868" spans="3:47" ht="25.05" customHeight="1">
      <c r="C1868" s="17" t="str">
        <f>IF($A1868="","",IF(VLOOKUP($A1868,Spiele!$A$2:$D$16,3,FALSE)=$B1868,"H","G"))</f>
        <v/>
      </c>
      <c r="D1868" s="17" t="str">
        <f>IF($B1868="","",IF(VLOOKUP($A1868,Spiele!$A$2:$F$16,3,FALSE)=$B1868,VLOOKUP($A1868,Spiele!$A$2:$F$16,4,FALSE),VLOOKUP($A1868,Spiele!$A$2:$F$16,3,FALSE)))</f>
        <v/>
      </c>
      <c r="E1868" s="18">
        <f>IF(Abschlüsse[[#This Row],[Ergeb]]="ET",0,COUNTIFS($A$2:$A1868,$A1868,$B$2:$B1868,$B1868,$L$2:$L1868,"&lt;&gt;ET"))</f>
        <v>0</v>
      </c>
      <c r="F1868" s="11"/>
      <c r="G1868" s="12"/>
      <c r="H1868" s="18">
        <f>COUNTIFS('Rote Karten'!$A$2:$A$4,$A1868,'Rote Karten'!$D$2:$D$4,"&lt;&gt;"&amp;$B1868,'Rote Karten'!$B$2:$B$4,"&lt;"&amp;$F1868,'Rote Karten'!$C$2:$C$4,"&lt;="&amp;$G1868)-COUNTIFS('Rote Karten'!$A$2:$A$4,$A1868,'Rote Karten'!$D$2:$D$4,$B1868,'Rote Karten'!$B$2:$B$4,"&lt;"&amp;$F1868,'Rote Karten'!$C$2:$C$4,"&lt;="&amp;$G1868)</f>
        <v>0</v>
      </c>
      <c r="I1868" s="17" t="str">
        <f>IF(OR($L1868="Tor",$L1868="ET"),_xlfn.IFNA(IF(VLOOKUP($A1868,Spiele!$A$2:$C$16,3,FALSE)=$B1868,COUNTIFS($L$2:$L1868,"Tor",$B$2:$B1868,$B1868,$A$2:$A1868,$A1868)+COUNTIFS($L$2:$L1868,"ET",$B$2:$B1868,$B1868,$A$2:$A1868,$A1868)&amp;":"&amp;COUNTIFS($L$2:$L1868,"Tor",$B$2:$B1868,"&lt;&gt;"&amp;$B1868,$A$2:$A1868,$A1868)+COUNTIFS($L$2:$L1868,"ET",$B$2:$B1868,"&lt;&gt;"&amp;$B1868,$A$2:$A1868,$A1868),COUNTIFS($L$2:$L1868,"Tor",$B$2:$B1868,"&lt;&gt;"&amp;$B1868,$A$2:$A1868,$A1868)+COUNTIFS($L$2:$L1868,"ET",$B$2:$B1868,"&lt;&gt;"&amp;$B1868,$A$2:$A1868,$A1868)&amp;":"&amp;COUNTIFS($L$2:$L1868,"Tor",$B$2:$B1868,$B1868,$A$2:$A1868,$A1868)+COUNTIFS($L$2:$L1868,"ET",$B$2:$B1868,$B1868,$A$2:$A1868,$A1868)),""),"")</f>
        <v/>
      </c>
      <c r="J1868" s="18" t="str">
        <f>_xlfn.IFNA(IF(VLOOKUP($A1868,Spiele!$A$2:$D$16,3,FALSE)=$B1868,(COUNTIFS($L$1:$L1867,"Tor",$B$1:$B1867,$B1868,$A$1:$A1867,$A1868)+COUNTIFS($L$1:$L1867,"ET",$B$1:$B1867,$B1868,$A$1:$A1867,$A1868))-(COUNTIFS($L$1:$L1867,"Tor",$B$1:$B1867,"&lt;&gt;"&amp;$B1868,$A$1:$A1867,$A1868)+COUNTIFS($L$1:$L1867,"ET",$B$1:$B1867,"&lt;&gt;"&amp;$B1868,$A$1:$A1867,$A1868)),(COUNTIFS($L$1:$L1867,"Tor",$B$1:$B1867,$B1868,$A$1:$A1867,$A1868)+COUNTIFS($L$1:$L1867,"ET",$B$1:$B1867,$B1868,$A$1:$A1867,$A1868))-(COUNTIFS($L$1:$L1867,"Tor",$B$1:$B1867,"&lt;&gt;"&amp;$B1868,$A$1:$A1867,$A1868)+COUNTIFS($L$1:$L1867,"ET",$B$1:$B1867,"&lt;&gt;"&amp;$B1868,$A$1:$A1867,$A1868))),"")</f>
        <v/>
      </c>
      <c r="O1868" s="17"/>
      <c r="AC1868" s="14"/>
      <c r="AD1868" s="14"/>
      <c r="AE1868" s="18"/>
      <c r="AH1868" s="19">
        <f t="shared" si="118"/>
        <v>0</v>
      </c>
      <c r="AI1868" s="19">
        <f t="shared" si="119"/>
        <v>180</v>
      </c>
      <c r="AM1868" s="19">
        <f>IF(Abschlüsse[[#This Row],[Ergeb]]="ET","",SQRT(($AF1868-$AK1868)^2+($AG1868-$AL1868)^2))</f>
        <v>0</v>
      </c>
      <c r="AO1868" s="13"/>
      <c r="AP1868" s="13"/>
      <c r="AQ1868" s="19" t="str">
        <f t="shared" si="116"/>
        <v/>
      </c>
      <c r="AU1868" s="19" t="str">
        <f t="shared" si="117"/>
        <v/>
      </c>
    </row>
    <row r="1869" spans="3:47" ht="25.05" customHeight="1">
      <c r="C1869" s="17" t="str">
        <f>IF($A1869="","",IF(VLOOKUP($A1869,Spiele!$A$2:$D$16,3,FALSE)=$B1869,"H","G"))</f>
        <v/>
      </c>
      <c r="D1869" s="17" t="str">
        <f>IF($B1869="","",IF(VLOOKUP($A1869,Spiele!$A$2:$F$16,3,FALSE)=$B1869,VLOOKUP($A1869,Spiele!$A$2:$F$16,4,FALSE),VLOOKUP($A1869,Spiele!$A$2:$F$16,3,FALSE)))</f>
        <v/>
      </c>
      <c r="E1869" s="18">
        <f>IF(Abschlüsse[[#This Row],[Ergeb]]="ET",0,COUNTIFS($A$2:$A1869,$A1869,$B$2:$B1869,$B1869,$L$2:$L1869,"&lt;&gt;ET"))</f>
        <v>0</v>
      </c>
      <c r="F1869" s="11"/>
      <c r="G1869" s="12"/>
      <c r="H1869" s="18">
        <f>COUNTIFS('Rote Karten'!$A$2:$A$4,$A1869,'Rote Karten'!$D$2:$D$4,"&lt;&gt;"&amp;$B1869,'Rote Karten'!$B$2:$B$4,"&lt;"&amp;$F1869,'Rote Karten'!$C$2:$C$4,"&lt;="&amp;$G1869)-COUNTIFS('Rote Karten'!$A$2:$A$4,$A1869,'Rote Karten'!$D$2:$D$4,$B1869,'Rote Karten'!$B$2:$B$4,"&lt;"&amp;$F1869,'Rote Karten'!$C$2:$C$4,"&lt;="&amp;$G1869)</f>
        <v>0</v>
      </c>
      <c r="I1869" s="17" t="str">
        <f>IF(OR($L1869="Tor",$L1869="ET"),_xlfn.IFNA(IF(VLOOKUP($A1869,Spiele!$A$2:$C$16,3,FALSE)=$B1869,COUNTIFS($L$2:$L1869,"Tor",$B$2:$B1869,$B1869,$A$2:$A1869,$A1869)+COUNTIFS($L$2:$L1869,"ET",$B$2:$B1869,$B1869,$A$2:$A1869,$A1869)&amp;":"&amp;COUNTIFS($L$2:$L1869,"Tor",$B$2:$B1869,"&lt;&gt;"&amp;$B1869,$A$2:$A1869,$A1869)+COUNTIFS($L$2:$L1869,"ET",$B$2:$B1869,"&lt;&gt;"&amp;$B1869,$A$2:$A1869,$A1869),COUNTIFS($L$2:$L1869,"Tor",$B$2:$B1869,"&lt;&gt;"&amp;$B1869,$A$2:$A1869,$A1869)+COUNTIFS($L$2:$L1869,"ET",$B$2:$B1869,"&lt;&gt;"&amp;$B1869,$A$2:$A1869,$A1869)&amp;":"&amp;COUNTIFS($L$2:$L1869,"Tor",$B$2:$B1869,$B1869,$A$2:$A1869,$A1869)+COUNTIFS($L$2:$L1869,"ET",$B$2:$B1869,$B1869,$A$2:$A1869,$A1869)),""),"")</f>
        <v/>
      </c>
      <c r="J1869" s="18" t="str">
        <f>_xlfn.IFNA(IF(VLOOKUP($A1869,Spiele!$A$2:$D$16,3,FALSE)=$B1869,(COUNTIFS($L$1:$L1868,"Tor",$B$1:$B1868,$B1869,$A$1:$A1868,$A1869)+COUNTIFS($L$1:$L1868,"ET",$B$1:$B1868,$B1869,$A$1:$A1868,$A1869))-(COUNTIFS($L$1:$L1868,"Tor",$B$1:$B1868,"&lt;&gt;"&amp;$B1869,$A$1:$A1868,$A1869)+COUNTIFS($L$1:$L1868,"ET",$B$1:$B1868,"&lt;&gt;"&amp;$B1869,$A$1:$A1868,$A1869)),(COUNTIFS($L$1:$L1868,"Tor",$B$1:$B1868,$B1869,$A$1:$A1868,$A1869)+COUNTIFS($L$1:$L1868,"ET",$B$1:$B1868,$B1869,$A$1:$A1868,$A1869))-(COUNTIFS($L$1:$L1868,"Tor",$B$1:$B1868,"&lt;&gt;"&amp;$B1869,$A$1:$A1868,$A1869)+COUNTIFS($L$1:$L1868,"ET",$B$1:$B1868,"&lt;&gt;"&amp;$B1869,$A$1:$A1868,$A1869))),"")</f>
        <v/>
      </c>
      <c r="O1869" s="17"/>
      <c r="AC1869" s="14"/>
      <c r="AD1869" s="14"/>
      <c r="AE1869" s="18"/>
      <c r="AH1869" s="19">
        <f t="shared" si="118"/>
        <v>0</v>
      </c>
      <c r="AI1869" s="19">
        <f t="shared" si="119"/>
        <v>180</v>
      </c>
      <c r="AM1869" s="19">
        <f>IF(Abschlüsse[[#This Row],[Ergeb]]="ET","",SQRT(($AF1869-$AK1869)^2+($AG1869-$AL1869)^2))</f>
        <v>0</v>
      </c>
      <c r="AO1869" s="13"/>
      <c r="AP1869" s="13"/>
      <c r="AQ1869" s="19" t="str">
        <f t="shared" si="116"/>
        <v/>
      </c>
      <c r="AU1869" s="19" t="str">
        <f t="shared" si="117"/>
        <v/>
      </c>
    </row>
    <row r="1870" spans="3:47" ht="25.05" customHeight="1">
      <c r="C1870" s="17" t="str">
        <f>IF($A1870="","",IF(VLOOKUP($A1870,Spiele!$A$2:$D$16,3,FALSE)=$B1870,"H","G"))</f>
        <v/>
      </c>
      <c r="D1870" s="17" t="str">
        <f>IF($B1870="","",IF(VLOOKUP($A1870,Spiele!$A$2:$F$16,3,FALSE)=$B1870,VLOOKUP($A1870,Spiele!$A$2:$F$16,4,FALSE),VLOOKUP($A1870,Spiele!$A$2:$F$16,3,FALSE)))</f>
        <v/>
      </c>
      <c r="E1870" s="18">
        <f>IF(Abschlüsse[[#This Row],[Ergeb]]="ET",0,COUNTIFS($A$2:$A1870,$A1870,$B$2:$B1870,$B1870,$L$2:$L1870,"&lt;&gt;ET"))</f>
        <v>0</v>
      </c>
      <c r="F1870" s="11"/>
      <c r="G1870" s="12"/>
      <c r="H1870" s="18">
        <f>COUNTIFS('Rote Karten'!$A$2:$A$4,$A1870,'Rote Karten'!$D$2:$D$4,"&lt;&gt;"&amp;$B1870,'Rote Karten'!$B$2:$B$4,"&lt;"&amp;$F1870,'Rote Karten'!$C$2:$C$4,"&lt;="&amp;$G1870)-COUNTIFS('Rote Karten'!$A$2:$A$4,$A1870,'Rote Karten'!$D$2:$D$4,$B1870,'Rote Karten'!$B$2:$B$4,"&lt;"&amp;$F1870,'Rote Karten'!$C$2:$C$4,"&lt;="&amp;$G1870)</f>
        <v>0</v>
      </c>
      <c r="I1870" s="17" t="str">
        <f>IF(OR($L1870="Tor",$L1870="ET"),_xlfn.IFNA(IF(VLOOKUP($A1870,Spiele!$A$2:$C$16,3,FALSE)=$B1870,COUNTIFS($L$2:$L1870,"Tor",$B$2:$B1870,$B1870,$A$2:$A1870,$A1870)+COUNTIFS($L$2:$L1870,"ET",$B$2:$B1870,$B1870,$A$2:$A1870,$A1870)&amp;":"&amp;COUNTIFS($L$2:$L1870,"Tor",$B$2:$B1870,"&lt;&gt;"&amp;$B1870,$A$2:$A1870,$A1870)+COUNTIFS($L$2:$L1870,"ET",$B$2:$B1870,"&lt;&gt;"&amp;$B1870,$A$2:$A1870,$A1870),COUNTIFS($L$2:$L1870,"Tor",$B$2:$B1870,"&lt;&gt;"&amp;$B1870,$A$2:$A1870,$A1870)+COUNTIFS($L$2:$L1870,"ET",$B$2:$B1870,"&lt;&gt;"&amp;$B1870,$A$2:$A1870,$A1870)&amp;":"&amp;COUNTIFS($L$2:$L1870,"Tor",$B$2:$B1870,$B1870,$A$2:$A1870,$A1870)+COUNTIFS($L$2:$L1870,"ET",$B$2:$B1870,$B1870,$A$2:$A1870,$A1870)),""),"")</f>
        <v/>
      </c>
      <c r="J1870" s="18" t="str">
        <f>_xlfn.IFNA(IF(VLOOKUP($A1870,Spiele!$A$2:$D$16,3,FALSE)=$B1870,(COUNTIFS($L$1:$L1869,"Tor",$B$1:$B1869,$B1870,$A$1:$A1869,$A1870)+COUNTIFS($L$1:$L1869,"ET",$B$1:$B1869,$B1870,$A$1:$A1869,$A1870))-(COUNTIFS($L$1:$L1869,"Tor",$B$1:$B1869,"&lt;&gt;"&amp;$B1870,$A$1:$A1869,$A1870)+COUNTIFS($L$1:$L1869,"ET",$B$1:$B1869,"&lt;&gt;"&amp;$B1870,$A$1:$A1869,$A1870)),(COUNTIFS($L$1:$L1869,"Tor",$B$1:$B1869,$B1870,$A$1:$A1869,$A1870)+COUNTIFS($L$1:$L1869,"ET",$B$1:$B1869,$B1870,$A$1:$A1869,$A1870))-(COUNTIFS($L$1:$L1869,"Tor",$B$1:$B1869,"&lt;&gt;"&amp;$B1870,$A$1:$A1869,$A1870)+COUNTIFS($L$1:$L1869,"ET",$B$1:$B1869,"&lt;&gt;"&amp;$B1870,$A$1:$A1869,$A1870))),"")</f>
        <v/>
      </c>
      <c r="O1870" s="17"/>
      <c r="AC1870" s="14"/>
      <c r="AD1870" s="14"/>
      <c r="AE1870" s="18"/>
      <c r="AH1870" s="19">
        <f t="shared" si="118"/>
        <v>0</v>
      </c>
      <c r="AI1870" s="19">
        <f t="shared" si="119"/>
        <v>180</v>
      </c>
      <c r="AM1870" s="19">
        <f>IF(Abschlüsse[[#This Row],[Ergeb]]="ET","",SQRT(($AF1870-$AK1870)^2+($AG1870-$AL1870)^2))</f>
        <v>0</v>
      </c>
      <c r="AO1870" s="13"/>
      <c r="AP1870" s="13"/>
      <c r="AQ1870" s="19" t="str">
        <f t="shared" si="116"/>
        <v/>
      </c>
      <c r="AU1870" s="19" t="str">
        <f t="shared" si="117"/>
        <v/>
      </c>
    </row>
    <row r="1871" spans="3:47" ht="25.05" customHeight="1">
      <c r="C1871" s="17" t="str">
        <f>IF($A1871="","",IF(VLOOKUP($A1871,Spiele!$A$2:$D$16,3,FALSE)=$B1871,"H","G"))</f>
        <v/>
      </c>
      <c r="D1871" s="17" t="str">
        <f>IF($B1871="","",IF(VLOOKUP($A1871,Spiele!$A$2:$F$16,3,FALSE)=$B1871,VLOOKUP($A1871,Spiele!$A$2:$F$16,4,FALSE),VLOOKUP($A1871,Spiele!$A$2:$F$16,3,FALSE)))</f>
        <v/>
      </c>
      <c r="E1871" s="18">
        <f>IF(Abschlüsse[[#This Row],[Ergeb]]="ET",0,COUNTIFS($A$2:$A1871,$A1871,$B$2:$B1871,$B1871,$L$2:$L1871,"&lt;&gt;ET"))</f>
        <v>0</v>
      </c>
      <c r="F1871" s="11"/>
      <c r="G1871" s="12"/>
      <c r="H1871" s="18">
        <f>COUNTIFS('Rote Karten'!$A$2:$A$4,$A1871,'Rote Karten'!$D$2:$D$4,"&lt;&gt;"&amp;$B1871,'Rote Karten'!$B$2:$B$4,"&lt;"&amp;$F1871,'Rote Karten'!$C$2:$C$4,"&lt;="&amp;$G1871)-COUNTIFS('Rote Karten'!$A$2:$A$4,$A1871,'Rote Karten'!$D$2:$D$4,$B1871,'Rote Karten'!$B$2:$B$4,"&lt;"&amp;$F1871,'Rote Karten'!$C$2:$C$4,"&lt;="&amp;$G1871)</f>
        <v>0</v>
      </c>
      <c r="I1871" s="17" t="str">
        <f>IF(OR($L1871="Tor",$L1871="ET"),_xlfn.IFNA(IF(VLOOKUP($A1871,Spiele!$A$2:$C$16,3,FALSE)=$B1871,COUNTIFS($L$2:$L1871,"Tor",$B$2:$B1871,$B1871,$A$2:$A1871,$A1871)+COUNTIFS($L$2:$L1871,"ET",$B$2:$B1871,$B1871,$A$2:$A1871,$A1871)&amp;":"&amp;COUNTIFS($L$2:$L1871,"Tor",$B$2:$B1871,"&lt;&gt;"&amp;$B1871,$A$2:$A1871,$A1871)+COUNTIFS($L$2:$L1871,"ET",$B$2:$B1871,"&lt;&gt;"&amp;$B1871,$A$2:$A1871,$A1871),COUNTIFS($L$2:$L1871,"Tor",$B$2:$B1871,"&lt;&gt;"&amp;$B1871,$A$2:$A1871,$A1871)+COUNTIFS($L$2:$L1871,"ET",$B$2:$B1871,"&lt;&gt;"&amp;$B1871,$A$2:$A1871,$A1871)&amp;":"&amp;COUNTIFS($L$2:$L1871,"Tor",$B$2:$B1871,$B1871,$A$2:$A1871,$A1871)+COUNTIFS($L$2:$L1871,"ET",$B$2:$B1871,$B1871,$A$2:$A1871,$A1871)),""),"")</f>
        <v/>
      </c>
      <c r="J1871" s="18" t="str">
        <f>_xlfn.IFNA(IF(VLOOKUP($A1871,Spiele!$A$2:$D$16,3,FALSE)=$B1871,(COUNTIFS($L$1:$L1870,"Tor",$B$1:$B1870,$B1871,$A$1:$A1870,$A1871)+COUNTIFS($L$1:$L1870,"ET",$B$1:$B1870,$B1871,$A$1:$A1870,$A1871))-(COUNTIFS($L$1:$L1870,"Tor",$B$1:$B1870,"&lt;&gt;"&amp;$B1871,$A$1:$A1870,$A1871)+COUNTIFS($L$1:$L1870,"ET",$B$1:$B1870,"&lt;&gt;"&amp;$B1871,$A$1:$A1870,$A1871)),(COUNTIFS($L$1:$L1870,"Tor",$B$1:$B1870,$B1871,$A$1:$A1870,$A1871)+COUNTIFS($L$1:$L1870,"ET",$B$1:$B1870,$B1871,$A$1:$A1870,$A1871))-(COUNTIFS($L$1:$L1870,"Tor",$B$1:$B1870,"&lt;&gt;"&amp;$B1871,$A$1:$A1870,$A1871)+COUNTIFS($L$1:$L1870,"ET",$B$1:$B1870,"&lt;&gt;"&amp;$B1871,$A$1:$A1870,$A1871))),"")</f>
        <v/>
      </c>
      <c r="O1871" s="17"/>
      <c r="AC1871" s="14"/>
      <c r="AD1871" s="14"/>
      <c r="AE1871" s="18"/>
      <c r="AH1871" s="19">
        <f t="shared" si="118"/>
        <v>0</v>
      </c>
      <c r="AI1871" s="19">
        <f t="shared" si="119"/>
        <v>180</v>
      </c>
      <c r="AM1871" s="19">
        <f>IF(Abschlüsse[[#This Row],[Ergeb]]="ET","",SQRT(($AF1871-$AK1871)^2+($AG1871-$AL1871)^2))</f>
        <v>0</v>
      </c>
      <c r="AO1871" s="13"/>
      <c r="AP1871" s="13"/>
      <c r="AQ1871" s="19" t="str">
        <f t="shared" si="116"/>
        <v/>
      </c>
      <c r="AU1871" s="19" t="str">
        <f t="shared" si="117"/>
        <v/>
      </c>
    </row>
    <row r="1872" spans="3:47" ht="25.05" customHeight="1">
      <c r="C1872" s="17" t="str">
        <f>IF($A1872="","",IF(VLOOKUP($A1872,Spiele!$A$2:$D$16,3,FALSE)=$B1872,"H","G"))</f>
        <v/>
      </c>
      <c r="D1872" s="17" t="str">
        <f>IF($B1872="","",IF(VLOOKUP($A1872,Spiele!$A$2:$F$16,3,FALSE)=$B1872,VLOOKUP($A1872,Spiele!$A$2:$F$16,4,FALSE),VLOOKUP($A1872,Spiele!$A$2:$F$16,3,FALSE)))</f>
        <v/>
      </c>
      <c r="E1872" s="18">
        <f>IF(Abschlüsse[[#This Row],[Ergeb]]="ET",0,COUNTIFS($A$2:$A1872,$A1872,$B$2:$B1872,$B1872,$L$2:$L1872,"&lt;&gt;ET"))</f>
        <v>0</v>
      </c>
      <c r="F1872" s="11"/>
      <c r="G1872" s="12"/>
      <c r="H1872" s="18">
        <f>COUNTIFS('Rote Karten'!$A$2:$A$4,$A1872,'Rote Karten'!$D$2:$D$4,"&lt;&gt;"&amp;$B1872,'Rote Karten'!$B$2:$B$4,"&lt;"&amp;$F1872,'Rote Karten'!$C$2:$C$4,"&lt;="&amp;$G1872)-COUNTIFS('Rote Karten'!$A$2:$A$4,$A1872,'Rote Karten'!$D$2:$D$4,$B1872,'Rote Karten'!$B$2:$B$4,"&lt;"&amp;$F1872,'Rote Karten'!$C$2:$C$4,"&lt;="&amp;$G1872)</f>
        <v>0</v>
      </c>
      <c r="I1872" s="17" t="str">
        <f>IF(OR($L1872="Tor",$L1872="ET"),_xlfn.IFNA(IF(VLOOKUP($A1872,Spiele!$A$2:$C$16,3,FALSE)=$B1872,COUNTIFS($L$2:$L1872,"Tor",$B$2:$B1872,$B1872,$A$2:$A1872,$A1872)+COUNTIFS($L$2:$L1872,"ET",$B$2:$B1872,$B1872,$A$2:$A1872,$A1872)&amp;":"&amp;COUNTIFS($L$2:$L1872,"Tor",$B$2:$B1872,"&lt;&gt;"&amp;$B1872,$A$2:$A1872,$A1872)+COUNTIFS($L$2:$L1872,"ET",$B$2:$B1872,"&lt;&gt;"&amp;$B1872,$A$2:$A1872,$A1872),COUNTIFS($L$2:$L1872,"Tor",$B$2:$B1872,"&lt;&gt;"&amp;$B1872,$A$2:$A1872,$A1872)+COUNTIFS($L$2:$L1872,"ET",$B$2:$B1872,"&lt;&gt;"&amp;$B1872,$A$2:$A1872,$A1872)&amp;":"&amp;COUNTIFS($L$2:$L1872,"Tor",$B$2:$B1872,$B1872,$A$2:$A1872,$A1872)+COUNTIFS($L$2:$L1872,"ET",$B$2:$B1872,$B1872,$A$2:$A1872,$A1872)),""),"")</f>
        <v/>
      </c>
      <c r="J1872" s="18" t="str">
        <f>_xlfn.IFNA(IF(VLOOKUP($A1872,Spiele!$A$2:$D$16,3,FALSE)=$B1872,(COUNTIFS($L$1:$L1871,"Tor",$B$1:$B1871,$B1872,$A$1:$A1871,$A1872)+COUNTIFS($L$1:$L1871,"ET",$B$1:$B1871,$B1872,$A$1:$A1871,$A1872))-(COUNTIFS($L$1:$L1871,"Tor",$B$1:$B1871,"&lt;&gt;"&amp;$B1872,$A$1:$A1871,$A1872)+COUNTIFS($L$1:$L1871,"ET",$B$1:$B1871,"&lt;&gt;"&amp;$B1872,$A$1:$A1871,$A1872)),(COUNTIFS($L$1:$L1871,"Tor",$B$1:$B1871,$B1872,$A$1:$A1871,$A1872)+COUNTIFS($L$1:$L1871,"ET",$B$1:$B1871,$B1872,$A$1:$A1871,$A1872))-(COUNTIFS($L$1:$L1871,"Tor",$B$1:$B1871,"&lt;&gt;"&amp;$B1872,$A$1:$A1871,$A1872)+COUNTIFS($L$1:$L1871,"ET",$B$1:$B1871,"&lt;&gt;"&amp;$B1872,$A$1:$A1871,$A1872))),"")</f>
        <v/>
      </c>
      <c r="O1872" s="17"/>
      <c r="AC1872" s="14"/>
      <c r="AD1872" s="14"/>
      <c r="AE1872" s="18"/>
      <c r="AH1872" s="19">
        <f t="shared" si="118"/>
        <v>0</v>
      </c>
      <c r="AI1872" s="19">
        <f t="shared" si="119"/>
        <v>180</v>
      </c>
      <c r="AM1872" s="19">
        <f>IF(Abschlüsse[[#This Row],[Ergeb]]="ET","",SQRT(($AF1872-$AK1872)^2+($AG1872-$AL1872)^2))</f>
        <v>0</v>
      </c>
      <c r="AO1872" s="13"/>
      <c r="AP1872" s="13"/>
      <c r="AQ1872" s="19" t="str">
        <f t="shared" si="116"/>
        <v/>
      </c>
      <c r="AU1872" s="19" t="str">
        <f t="shared" si="117"/>
        <v/>
      </c>
    </row>
    <row r="1873" spans="3:47" ht="25.05" customHeight="1">
      <c r="C1873" s="17" t="str">
        <f>IF($A1873="","",IF(VLOOKUP($A1873,Spiele!$A$2:$D$16,3,FALSE)=$B1873,"H","G"))</f>
        <v/>
      </c>
      <c r="D1873" s="17" t="str">
        <f>IF($B1873="","",IF(VLOOKUP($A1873,Spiele!$A$2:$F$16,3,FALSE)=$B1873,VLOOKUP($A1873,Spiele!$A$2:$F$16,4,FALSE),VLOOKUP($A1873,Spiele!$A$2:$F$16,3,FALSE)))</f>
        <v/>
      </c>
      <c r="E1873" s="18">
        <f>IF(Abschlüsse[[#This Row],[Ergeb]]="ET",0,COUNTIFS($A$2:$A1873,$A1873,$B$2:$B1873,$B1873,$L$2:$L1873,"&lt;&gt;ET"))</f>
        <v>0</v>
      </c>
      <c r="F1873" s="11"/>
      <c r="G1873" s="12"/>
      <c r="H1873" s="18">
        <f>COUNTIFS('Rote Karten'!$A$2:$A$4,$A1873,'Rote Karten'!$D$2:$D$4,"&lt;&gt;"&amp;$B1873,'Rote Karten'!$B$2:$B$4,"&lt;"&amp;$F1873,'Rote Karten'!$C$2:$C$4,"&lt;="&amp;$G1873)-COUNTIFS('Rote Karten'!$A$2:$A$4,$A1873,'Rote Karten'!$D$2:$D$4,$B1873,'Rote Karten'!$B$2:$B$4,"&lt;"&amp;$F1873,'Rote Karten'!$C$2:$C$4,"&lt;="&amp;$G1873)</f>
        <v>0</v>
      </c>
      <c r="I1873" s="17" t="str">
        <f>IF(OR($L1873="Tor",$L1873="ET"),_xlfn.IFNA(IF(VLOOKUP($A1873,Spiele!$A$2:$C$16,3,FALSE)=$B1873,COUNTIFS($L$2:$L1873,"Tor",$B$2:$B1873,$B1873,$A$2:$A1873,$A1873)+COUNTIFS($L$2:$L1873,"ET",$B$2:$B1873,$B1873,$A$2:$A1873,$A1873)&amp;":"&amp;COUNTIFS($L$2:$L1873,"Tor",$B$2:$B1873,"&lt;&gt;"&amp;$B1873,$A$2:$A1873,$A1873)+COUNTIFS($L$2:$L1873,"ET",$B$2:$B1873,"&lt;&gt;"&amp;$B1873,$A$2:$A1873,$A1873),COUNTIFS($L$2:$L1873,"Tor",$B$2:$B1873,"&lt;&gt;"&amp;$B1873,$A$2:$A1873,$A1873)+COUNTIFS($L$2:$L1873,"ET",$B$2:$B1873,"&lt;&gt;"&amp;$B1873,$A$2:$A1873,$A1873)&amp;":"&amp;COUNTIFS($L$2:$L1873,"Tor",$B$2:$B1873,$B1873,$A$2:$A1873,$A1873)+COUNTIFS($L$2:$L1873,"ET",$B$2:$B1873,$B1873,$A$2:$A1873,$A1873)),""),"")</f>
        <v/>
      </c>
      <c r="J1873" s="18" t="str">
        <f>_xlfn.IFNA(IF(VLOOKUP($A1873,Spiele!$A$2:$D$16,3,FALSE)=$B1873,(COUNTIFS($L$1:$L1872,"Tor",$B$1:$B1872,$B1873,$A$1:$A1872,$A1873)+COUNTIFS($L$1:$L1872,"ET",$B$1:$B1872,$B1873,$A$1:$A1872,$A1873))-(COUNTIFS($L$1:$L1872,"Tor",$B$1:$B1872,"&lt;&gt;"&amp;$B1873,$A$1:$A1872,$A1873)+COUNTIFS($L$1:$L1872,"ET",$B$1:$B1872,"&lt;&gt;"&amp;$B1873,$A$1:$A1872,$A1873)),(COUNTIFS($L$1:$L1872,"Tor",$B$1:$B1872,$B1873,$A$1:$A1872,$A1873)+COUNTIFS($L$1:$L1872,"ET",$B$1:$B1872,$B1873,$A$1:$A1872,$A1873))-(COUNTIFS($L$1:$L1872,"Tor",$B$1:$B1872,"&lt;&gt;"&amp;$B1873,$A$1:$A1872,$A1873)+COUNTIFS($L$1:$L1872,"ET",$B$1:$B1872,"&lt;&gt;"&amp;$B1873,$A$1:$A1872,$A1873))),"")</f>
        <v/>
      </c>
      <c r="O1873" s="17"/>
      <c r="AC1873" s="14"/>
      <c r="AD1873" s="14"/>
      <c r="AE1873" s="18"/>
      <c r="AH1873" s="19">
        <f t="shared" si="118"/>
        <v>0</v>
      </c>
      <c r="AI1873" s="19">
        <f t="shared" si="119"/>
        <v>180</v>
      </c>
      <c r="AM1873" s="19">
        <f>IF(Abschlüsse[[#This Row],[Ergeb]]="ET","",SQRT(($AF1873-$AK1873)^2+($AG1873-$AL1873)^2))</f>
        <v>0</v>
      </c>
      <c r="AO1873" s="13"/>
      <c r="AP1873" s="13"/>
      <c r="AQ1873" s="19" t="str">
        <f t="shared" si="116"/>
        <v/>
      </c>
      <c r="AU1873" s="19" t="str">
        <f t="shared" si="117"/>
        <v/>
      </c>
    </row>
    <row r="1874" spans="3:47" ht="25.05" customHeight="1">
      <c r="C1874" s="17" t="str">
        <f>IF($A1874="","",IF(VLOOKUP($A1874,Spiele!$A$2:$D$16,3,FALSE)=$B1874,"H","G"))</f>
        <v/>
      </c>
      <c r="D1874" s="17" t="str">
        <f>IF($B1874="","",IF(VLOOKUP($A1874,Spiele!$A$2:$F$16,3,FALSE)=$B1874,VLOOKUP($A1874,Spiele!$A$2:$F$16,4,FALSE),VLOOKUP($A1874,Spiele!$A$2:$F$16,3,FALSE)))</f>
        <v/>
      </c>
      <c r="E1874" s="18">
        <f>IF(Abschlüsse[[#This Row],[Ergeb]]="ET",0,COUNTIFS($A$2:$A1874,$A1874,$B$2:$B1874,$B1874,$L$2:$L1874,"&lt;&gt;ET"))</f>
        <v>0</v>
      </c>
      <c r="F1874" s="11"/>
      <c r="G1874" s="12"/>
      <c r="H1874" s="18">
        <f>COUNTIFS('Rote Karten'!$A$2:$A$4,$A1874,'Rote Karten'!$D$2:$D$4,"&lt;&gt;"&amp;$B1874,'Rote Karten'!$B$2:$B$4,"&lt;"&amp;$F1874,'Rote Karten'!$C$2:$C$4,"&lt;="&amp;$G1874)-COUNTIFS('Rote Karten'!$A$2:$A$4,$A1874,'Rote Karten'!$D$2:$D$4,$B1874,'Rote Karten'!$B$2:$B$4,"&lt;"&amp;$F1874,'Rote Karten'!$C$2:$C$4,"&lt;="&amp;$G1874)</f>
        <v>0</v>
      </c>
      <c r="I1874" s="17" t="str">
        <f>IF(OR($L1874="Tor",$L1874="ET"),_xlfn.IFNA(IF(VLOOKUP($A1874,Spiele!$A$2:$C$16,3,FALSE)=$B1874,COUNTIFS($L$2:$L1874,"Tor",$B$2:$B1874,$B1874,$A$2:$A1874,$A1874)+COUNTIFS($L$2:$L1874,"ET",$B$2:$B1874,$B1874,$A$2:$A1874,$A1874)&amp;":"&amp;COUNTIFS($L$2:$L1874,"Tor",$B$2:$B1874,"&lt;&gt;"&amp;$B1874,$A$2:$A1874,$A1874)+COUNTIFS($L$2:$L1874,"ET",$B$2:$B1874,"&lt;&gt;"&amp;$B1874,$A$2:$A1874,$A1874),COUNTIFS($L$2:$L1874,"Tor",$B$2:$B1874,"&lt;&gt;"&amp;$B1874,$A$2:$A1874,$A1874)+COUNTIFS($L$2:$L1874,"ET",$B$2:$B1874,"&lt;&gt;"&amp;$B1874,$A$2:$A1874,$A1874)&amp;":"&amp;COUNTIFS($L$2:$L1874,"Tor",$B$2:$B1874,$B1874,$A$2:$A1874,$A1874)+COUNTIFS($L$2:$L1874,"ET",$B$2:$B1874,$B1874,$A$2:$A1874,$A1874)),""),"")</f>
        <v/>
      </c>
      <c r="J1874" s="18" t="str">
        <f>_xlfn.IFNA(IF(VLOOKUP($A1874,Spiele!$A$2:$D$16,3,FALSE)=$B1874,(COUNTIFS($L$1:$L1873,"Tor",$B$1:$B1873,$B1874,$A$1:$A1873,$A1874)+COUNTIFS($L$1:$L1873,"ET",$B$1:$B1873,$B1874,$A$1:$A1873,$A1874))-(COUNTIFS($L$1:$L1873,"Tor",$B$1:$B1873,"&lt;&gt;"&amp;$B1874,$A$1:$A1873,$A1874)+COUNTIFS($L$1:$L1873,"ET",$B$1:$B1873,"&lt;&gt;"&amp;$B1874,$A$1:$A1873,$A1874)),(COUNTIFS($L$1:$L1873,"Tor",$B$1:$B1873,$B1874,$A$1:$A1873,$A1874)+COUNTIFS($L$1:$L1873,"ET",$B$1:$B1873,$B1874,$A$1:$A1873,$A1874))-(COUNTIFS($L$1:$L1873,"Tor",$B$1:$B1873,"&lt;&gt;"&amp;$B1874,$A$1:$A1873,$A1874)+COUNTIFS($L$1:$L1873,"ET",$B$1:$B1873,"&lt;&gt;"&amp;$B1874,$A$1:$A1873,$A1874))),"")</f>
        <v/>
      </c>
      <c r="O1874" s="17"/>
      <c r="AC1874" s="14"/>
      <c r="AD1874" s="14"/>
      <c r="AE1874" s="18"/>
      <c r="AH1874" s="19">
        <f t="shared" si="118"/>
        <v>0</v>
      </c>
      <c r="AI1874" s="19">
        <f t="shared" si="119"/>
        <v>180</v>
      </c>
      <c r="AM1874" s="19">
        <f>IF(Abschlüsse[[#This Row],[Ergeb]]="ET","",SQRT(($AF1874-$AK1874)^2+($AG1874-$AL1874)^2))</f>
        <v>0</v>
      </c>
      <c r="AO1874" s="13"/>
      <c r="AP1874" s="13"/>
      <c r="AQ1874" s="19" t="str">
        <f t="shared" si="116"/>
        <v/>
      </c>
      <c r="AU1874" s="19" t="str">
        <f t="shared" si="117"/>
        <v/>
      </c>
    </row>
    <row r="1875" spans="3:47" ht="25.05" customHeight="1">
      <c r="C1875" s="17" t="str">
        <f>IF($A1875="","",IF(VLOOKUP($A1875,Spiele!$A$2:$D$16,3,FALSE)=$B1875,"H","G"))</f>
        <v/>
      </c>
      <c r="D1875" s="17" t="str">
        <f>IF($B1875="","",IF(VLOOKUP($A1875,Spiele!$A$2:$F$16,3,FALSE)=$B1875,VLOOKUP($A1875,Spiele!$A$2:$F$16,4,FALSE),VLOOKUP($A1875,Spiele!$A$2:$F$16,3,FALSE)))</f>
        <v/>
      </c>
      <c r="E1875" s="18">
        <f>IF(Abschlüsse[[#This Row],[Ergeb]]="ET",0,COUNTIFS($A$2:$A1875,$A1875,$B$2:$B1875,$B1875,$L$2:$L1875,"&lt;&gt;ET"))</f>
        <v>0</v>
      </c>
      <c r="F1875" s="11"/>
      <c r="G1875" s="12"/>
      <c r="H1875" s="18">
        <f>COUNTIFS('Rote Karten'!$A$2:$A$4,$A1875,'Rote Karten'!$D$2:$D$4,"&lt;&gt;"&amp;$B1875,'Rote Karten'!$B$2:$B$4,"&lt;"&amp;$F1875,'Rote Karten'!$C$2:$C$4,"&lt;="&amp;$G1875)-COUNTIFS('Rote Karten'!$A$2:$A$4,$A1875,'Rote Karten'!$D$2:$D$4,$B1875,'Rote Karten'!$B$2:$B$4,"&lt;"&amp;$F1875,'Rote Karten'!$C$2:$C$4,"&lt;="&amp;$G1875)</f>
        <v>0</v>
      </c>
      <c r="I1875" s="17" t="str">
        <f>IF(OR($L1875="Tor",$L1875="ET"),_xlfn.IFNA(IF(VLOOKUP($A1875,Spiele!$A$2:$C$16,3,FALSE)=$B1875,COUNTIFS($L$2:$L1875,"Tor",$B$2:$B1875,$B1875,$A$2:$A1875,$A1875)+COUNTIFS($L$2:$L1875,"ET",$B$2:$B1875,$B1875,$A$2:$A1875,$A1875)&amp;":"&amp;COUNTIFS($L$2:$L1875,"Tor",$B$2:$B1875,"&lt;&gt;"&amp;$B1875,$A$2:$A1875,$A1875)+COUNTIFS($L$2:$L1875,"ET",$B$2:$B1875,"&lt;&gt;"&amp;$B1875,$A$2:$A1875,$A1875),COUNTIFS($L$2:$L1875,"Tor",$B$2:$B1875,"&lt;&gt;"&amp;$B1875,$A$2:$A1875,$A1875)+COUNTIFS($L$2:$L1875,"ET",$B$2:$B1875,"&lt;&gt;"&amp;$B1875,$A$2:$A1875,$A1875)&amp;":"&amp;COUNTIFS($L$2:$L1875,"Tor",$B$2:$B1875,$B1875,$A$2:$A1875,$A1875)+COUNTIFS($L$2:$L1875,"ET",$B$2:$B1875,$B1875,$A$2:$A1875,$A1875)),""),"")</f>
        <v/>
      </c>
      <c r="J1875" s="18" t="str">
        <f>_xlfn.IFNA(IF(VLOOKUP($A1875,Spiele!$A$2:$D$16,3,FALSE)=$B1875,(COUNTIFS($L$1:$L1874,"Tor",$B$1:$B1874,$B1875,$A$1:$A1874,$A1875)+COUNTIFS($L$1:$L1874,"ET",$B$1:$B1874,$B1875,$A$1:$A1874,$A1875))-(COUNTIFS($L$1:$L1874,"Tor",$B$1:$B1874,"&lt;&gt;"&amp;$B1875,$A$1:$A1874,$A1875)+COUNTIFS($L$1:$L1874,"ET",$B$1:$B1874,"&lt;&gt;"&amp;$B1875,$A$1:$A1874,$A1875)),(COUNTIFS($L$1:$L1874,"Tor",$B$1:$B1874,$B1875,$A$1:$A1874,$A1875)+COUNTIFS($L$1:$L1874,"ET",$B$1:$B1874,$B1875,$A$1:$A1874,$A1875))-(COUNTIFS($L$1:$L1874,"Tor",$B$1:$B1874,"&lt;&gt;"&amp;$B1875,$A$1:$A1874,$A1875)+COUNTIFS($L$1:$L1874,"ET",$B$1:$B1874,"&lt;&gt;"&amp;$B1875,$A$1:$A1874,$A1875))),"")</f>
        <v/>
      </c>
      <c r="O1875" s="17"/>
      <c r="AC1875" s="14"/>
      <c r="AD1875" s="14"/>
      <c r="AE1875" s="18"/>
      <c r="AH1875" s="19">
        <f t="shared" si="118"/>
        <v>0</v>
      </c>
      <c r="AI1875" s="19">
        <f t="shared" si="119"/>
        <v>180</v>
      </c>
      <c r="AM1875" s="19">
        <f>IF(Abschlüsse[[#This Row],[Ergeb]]="ET","",SQRT(($AF1875-$AK1875)^2+($AG1875-$AL1875)^2))</f>
        <v>0</v>
      </c>
      <c r="AO1875" s="13"/>
      <c r="AP1875" s="13"/>
      <c r="AQ1875" s="19" t="str">
        <f t="shared" si="116"/>
        <v/>
      </c>
      <c r="AU1875" s="19" t="str">
        <f t="shared" si="117"/>
        <v/>
      </c>
    </row>
    <row r="1876" spans="3:47" ht="25.05" customHeight="1">
      <c r="C1876" s="17" t="str">
        <f>IF($A1876="","",IF(VLOOKUP($A1876,Spiele!$A$2:$D$16,3,FALSE)=$B1876,"H","G"))</f>
        <v/>
      </c>
      <c r="D1876" s="17" t="str">
        <f>IF($B1876="","",IF(VLOOKUP($A1876,Spiele!$A$2:$F$16,3,FALSE)=$B1876,VLOOKUP($A1876,Spiele!$A$2:$F$16,4,FALSE),VLOOKUP($A1876,Spiele!$A$2:$F$16,3,FALSE)))</f>
        <v/>
      </c>
      <c r="E1876" s="18">
        <f>IF(Abschlüsse[[#This Row],[Ergeb]]="ET",0,COUNTIFS($A$2:$A1876,$A1876,$B$2:$B1876,$B1876,$L$2:$L1876,"&lt;&gt;ET"))</f>
        <v>0</v>
      </c>
      <c r="F1876" s="11"/>
      <c r="G1876" s="12"/>
      <c r="H1876" s="18">
        <f>COUNTIFS('Rote Karten'!$A$2:$A$4,$A1876,'Rote Karten'!$D$2:$D$4,"&lt;&gt;"&amp;$B1876,'Rote Karten'!$B$2:$B$4,"&lt;"&amp;$F1876,'Rote Karten'!$C$2:$C$4,"&lt;="&amp;$G1876)-COUNTIFS('Rote Karten'!$A$2:$A$4,$A1876,'Rote Karten'!$D$2:$D$4,$B1876,'Rote Karten'!$B$2:$B$4,"&lt;"&amp;$F1876,'Rote Karten'!$C$2:$C$4,"&lt;="&amp;$G1876)</f>
        <v>0</v>
      </c>
      <c r="I1876" s="17" t="str">
        <f>IF(OR($L1876="Tor",$L1876="ET"),_xlfn.IFNA(IF(VLOOKUP($A1876,Spiele!$A$2:$C$16,3,FALSE)=$B1876,COUNTIFS($L$2:$L1876,"Tor",$B$2:$B1876,$B1876,$A$2:$A1876,$A1876)+COUNTIFS($L$2:$L1876,"ET",$B$2:$B1876,$B1876,$A$2:$A1876,$A1876)&amp;":"&amp;COUNTIFS($L$2:$L1876,"Tor",$B$2:$B1876,"&lt;&gt;"&amp;$B1876,$A$2:$A1876,$A1876)+COUNTIFS($L$2:$L1876,"ET",$B$2:$B1876,"&lt;&gt;"&amp;$B1876,$A$2:$A1876,$A1876),COUNTIFS($L$2:$L1876,"Tor",$B$2:$B1876,"&lt;&gt;"&amp;$B1876,$A$2:$A1876,$A1876)+COUNTIFS($L$2:$L1876,"ET",$B$2:$B1876,"&lt;&gt;"&amp;$B1876,$A$2:$A1876,$A1876)&amp;":"&amp;COUNTIFS($L$2:$L1876,"Tor",$B$2:$B1876,$B1876,$A$2:$A1876,$A1876)+COUNTIFS($L$2:$L1876,"ET",$B$2:$B1876,$B1876,$A$2:$A1876,$A1876)),""),"")</f>
        <v/>
      </c>
      <c r="J1876" s="18" t="str">
        <f>_xlfn.IFNA(IF(VLOOKUP($A1876,Spiele!$A$2:$D$16,3,FALSE)=$B1876,(COUNTIFS($L$1:$L1875,"Tor",$B$1:$B1875,$B1876,$A$1:$A1875,$A1876)+COUNTIFS($L$1:$L1875,"ET",$B$1:$B1875,$B1876,$A$1:$A1875,$A1876))-(COUNTIFS($L$1:$L1875,"Tor",$B$1:$B1875,"&lt;&gt;"&amp;$B1876,$A$1:$A1875,$A1876)+COUNTIFS($L$1:$L1875,"ET",$B$1:$B1875,"&lt;&gt;"&amp;$B1876,$A$1:$A1875,$A1876)),(COUNTIFS($L$1:$L1875,"Tor",$B$1:$B1875,$B1876,$A$1:$A1875,$A1876)+COUNTIFS($L$1:$L1875,"ET",$B$1:$B1875,$B1876,$A$1:$A1875,$A1876))-(COUNTIFS($L$1:$L1875,"Tor",$B$1:$B1875,"&lt;&gt;"&amp;$B1876,$A$1:$A1875,$A1876)+COUNTIFS($L$1:$L1875,"ET",$B$1:$B1875,"&lt;&gt;"&amp;$B1876,$A$1:$A1875,$A1876))),"")</f>
        <v/>
      </c>
      <c r="O1876" s="17"/>
      <c r="AC1876" s="14"/>
      <c r="AD1876" s="14"/>
      <c r="AE1876" s="18"/>
      <c r="AH1876" s="19">
        <f t="shared" si="118"/>
        <v>0</v>
      </c>
      <c r="AI1876" s="19">
        <f t="shared" si="119"/>
        <v>180</v>
      </c>
      <c r="AM1876" s="19">
        <f>IF(Abschlüsse[[#This Row],[Ergeb]]="ET","",SQRT(($AF1876-$AK1876)^2+($AG1876-$AL1876)^2))</f>
        <v>0</v>
      </c>
      <c r="AO1876" s="13"/>
      <c r="AP1876" s="13"/>
      <c r="AQ1876" s="19" t="str">
        <f t="shared" si="116"/>
        <v/>
      </c>
      <c r="AU1876" s="19" t="str">
        <f t="shared" si="117"/>
        <v/>
      </c>
    </row>
    <row r="1877" spans="3:47" ht="25.05" customHeight="1">
      <c r="C1877" s="17" t="str">
        <f>IF($A1877="","",IF(VLOOKUP($A1877,Spiele!$A$2:$D$16,3,FALSE)=$B1877,"H","G"))</f>
        <v/>
      </c>
      <c r="D1877" s="17" t="str">
        <f>IF($B1877="","",IF(VLOOKUP($A1877,Spiele!$A$2:$F$16,3,FALSE)=$B1877,VLOOKUP($A1877,Spiele!$A$2:$F$16,4,FALSE),VLOOKUP($A1877,Spiele!$A$2:$F$16,3,FALSE)))</f>
        <v/>
      </c>
      <c r="E1877" s="18">
        <f>IF(Abschlüsse[[#This Row],[Ergeb]]="ET",0,COUNTIFS($A$2:$A1877,$A1877,$B$2:$B1877,$B1877,$L$2:$L1877,"&lt;&gt;ET"))</f>
        <v>0</v>
      </c>
      <c r="F1877" s="11"/>
      <c r="G1877" s="12"/>
      <c r="H1877" s="18">
        <f>COUNTIFS('Rote Karten'!$A$2:$A$4,$A1877,'Rote Karten'!$D$2:$D$4,"&lt;&gt;"&amp;$B1877,'Rote Karten'!$B$2:$B$4,"&lt;"&amp;$F1877,'Rote Karten'!$C$2:$C$4,"&lt;="&amp;$G1877)-COUNTIFS('Rote Karten'!$A$2:$A$4,$A1877,'Rote Karten'!$D$2:$D$4,$B1877,'Rote Karten'!$B$2:$B$4,"&lt;"&amp;$F1877,'Rote Karten'!$C$2:$C$4,"&lt;="&amp;$G1877)</f>
        <v>0</v>
      </c>
      <c r="I1877" s="17" t="str">
        <f>IF(OR($L1877="Tor",$L1877="ET"),_xlfn.IFNA(IF(VLOOKUP($A1877,Spiele!$A$2:$C$16,3,FALSE)=$B1877,COUNTIFS($L$2:$L1877,"Tor",$B$2:$B1877,$B1877,$A$2:$A1877,$A1877)+COUNTIFS($L$2:$L1877,"ET",$B$2:$B1877,$B1877,$A$2:$A1877,$A1877)&amp;":"&amp;COUNTIFS($L$2:$L1877,"Tor",$B$2:$B1877,"&lt;&gt;"&amp;$B1877,$A$2:$A1877,$A1877)+COUNTIFS($L$2:$L1877,"ET",$B$2:$B1877,"&lt;&gt;"&amp;$B1877,$A$2:$A1877,$A1877),COUNTIFS($L$2:$L1877,"Tor",$B$2:$B1877,"&lt;&gt;"&amp;$B1877,$A$2:$A1877,$A1877)+COUNTIFS($L$2:$L1877,"ET",$B$2:$B1877,"&lt;&gt;"&amp;$B1877,$A$2:$A1877,$A1877)&amp;":"&amp;COUNTIFS($L$2:$L1877,"Tor",$B$2:$B1877,$B1877,$A$2:$A1877,$A1877)+COUNTIFS($L$2:$L1877,"ET",$B$2:$B1877,$B1877,$A$2:$A1877,$A1877)),""),"")</f>
        <v/>
      </c>
      <c r="J1877" s="18" t="str">
        <f>_xlfn.IFNA(IF(VLOOKUP($A1877,Spiele!$A$2:$D$16,3,FALSE)=$B1877,(COUNTIFS($L$1:$L1876,"Tor",$B$1:$B1876,$B1877,$A$1:$A1876,$A1877)+COUNTIFS($L$1:$L1876,"ET",$B$1:$B1876,$B1877,$A$1:$A1876,$A1877))-(COUNTIFS($L$1:$L1876,"Tor",$B$1:$B1876,"&lt;&gt;"&amp;$B1877,$A$1:$A1876,$A1877)+COUNTIFS($L$1:$L1876,"ET",$B$1:$B1876,"&lt;&gt;"&amp;$B1877,$A$1:$A1876,$A1877)),(COUNTIFS($L$1:$L1876,"Tor",$B$1:$B1876,$B1877,$A$1:$A1876,$A1877)+COUNTIFS($L$1:$L1876,"ET",$B$1:$B1876,$B1877,$A$1:$A1876,$A1877))-(COUNTIFS($L$1:$L1876,"Tor",$B$1:$B1876,"&lt;&gt;"&amp;$B1877,$A$1:$A1876,$A1877)+COUNTIFS($L$1:$L1876,"ET",$B$1:$B1876,"&lt;&gt;"&amp;$B1877,$A$1:$A1876,$A1877))),"")</f>
        <v/>
      </c>
      <c r="O1877" s="17"/>
      <c r="AC1877" s="14"/>
      <c r="AD1877" s="14"/>
      <c r="AE1877" s="18"/>
      <c r="AH1877" s="19">
        <f t="shared" si="118"/>
        <v>0</v>
      </c>
      <c r="AI1877" s="19">
        <f t="shared" si="119"/>
        <v>180</v>
      </c>
      <c r="AM1877" s="19">
        <f>IF(Abschlüsse[[#This Row],[Ergeb]]="ET","",SQRT(($AF1877-$AK1877)^2+($AG1877-$AL1877)^2))</f>
        <v>0</v>
      </c>
      <c r="AO1877" s="13"/>
      <c r="AP1877" s="13"/>
      <c r="AQ1877" s="19" t="str">
        <f t="shared" si="116"/>
        <v/>
      </c>
      <c r="AU1877" s="19" t="str">
        <f t="shared" si="117"/>
        <v/>
      </c>
    </row>
    <row r="1878" spans="3:47" ht="25.05" customHeight="1">
      <c r="C1878" s="17" t="str">
        <f>IF($A1878="","",IF(VLOOKUP($A1878,Spiele!$A$2:$D$16,3,FALSE)=$B1878,"H","G"))</f>
        <v/>
      </c>
      <c r="D1878" s="17" t="str">
        <f>IF($B1878="","",IF(VLOOKUP($A1878,Spiele!$A$2:$F$16,3,FALSE)=$B1878,VLOOKUP($A1878,Spiele!$A$2:$F$16,4,FALSE),VLOOKUP($A1878,Spiele!$A$2:$F$16,3,FALSE)))</f>
        <v/>
      </c>
      <c r="E1878" s="18">
        <f>IF(Abschlüsse[[#This Row],[Ergeb]]="ET",0,COUNTIFS($A$2:$A1878,$A1878,$B$2:$B1878,$B1878,$L$2:$L1878,"&lt;&gt;ET"))</f>
        <v>0</v>
      </c>
      <c r="F1878" s="11"/>
      <c r="G1878" s="12"/>
      <c r="H1878" s="18">
        <f>COUNTIFS('Rote Karten'!$A$2:$A$4,$A1878,'Rote Karten'!$D$2:$D$4,"&lt;&gt;"&amp;$B1878,'Rote Karten'!$B$2:$B$4,"&lt;"&amp;$F1878,'Rote Karten'!$C$2:$C$4,"&lt;="&amp;$G1878)-COUNTIFS('Rote Karten'!$A$2:$A$4,$A1878,'Rote Karten'!$D$2:$D$4,$B1878,'Rote Karten'!$B$2:$B$4,"&lt;"&amp;$F1878,'Rote Karten'!$C$2:$C$4,"&lt;="&amp;$G1878)</f>
        <v>0</v>
      </c>
      <c r="I1878" s="17" t="str">
        <f>IF(OR($L1878="Tor",$L1878="ET"),_xlfn.IFNA(IF(VLOOKUP($A1878,Spiele!$A$2:$C$16,3,FALSE)=$B1878,COUNTIFS($L$2:$L1878,"Tor",$B$2:$B1878,$B1878,$A$2:$A1878,$A1878)+COUNTIFS($L$2:$L1878,"ET",$B$2:$B1878,$B1878,$A$2:$A1878,$A1878)&amp;":"&amp;COUNTIFS($L$2:$L1878,"Tor",$B$2:$B1878,"&lt;&gt;"&amp;$B1878,$A$2:$A1878,$A1878)+COUNTIFS($L$2:$L1878,"ET",$B$2:$B1878,"&lt;&gt;"&amp;$B1878,$A$2:$A1878,$A1878),COUNTIFS($L$2:$L1878,"Tor",$B$2:$B1878,"&lt;&gt;"&amp;$B1878,$A$2:$A1878,$A1878)+COUNTIFS($L$2:$L1878,"ET",$B$2:$B1878,"&lt;&gt;"&amp;$B1878,$A$2:$A1878,$A1878)&amp;":"&amp;COUNTIFS($L$2:$L1878,"Tor",$B$2:$B1878,$B1878,$A$2:$A1878,$A1878)+COUNTIFS($L$2:$L1878,"ET",$B$2:$B1878,$B1878,$A$2:$A1878,$A1878)),""),"")</f>
        <v/>
      </c>
      <c r="J1878" s="18" t="str">
        <f>_xlfn.IFNA(IF(VLOOKUP($A1878,Spiele!$A$2:$D$16,3,FALSE)=$B1878,(COUNTIFS($L$1:$L1877,"Tor",$B$1:$B1877,$B1878,$A$1:$A1877,$A1878)+COUNTIFS($L$1:$L1877,"ET",$B$1:$B1877,$B1878,$A$1:$A1877,$A1878))-(COUNTIFS($L$1:$L1877,"Tor",$B$1:$B1877,"&lt;&gt;"&amp;$B1878,$A$1:$A1877,$A1878)+COUNTIFS($L$1:$L1877,"ET",$B$1:$B1877,"&lt;&gt;"&amp;$B1878,$A$1:$A1877,$A1878)),(COUNTIFS($L$1:$L1877,"Tor",$B$1:$B1877,$B1878,$A$1:$A1877,$A1878)+COUNTIFS($L$1:$L1877,"ET",$B$1:$B1877,$B1878,$A$1:$A1877,$A1878))-(COUNTIFS($L$1:$L1877,"Tor",$B$1:$B1877,"&lt;&gt;"&amp;$B1878,$A$1:$A1877,$A1878)+COUNTIFS($L$1:$L1877,"ET",$B$1:$B1877,"&lt;&gt;"&amp;$B1878,$A$1:$A1877,$A1878))),"")</f>
        <v/>
      </c>
      <c r="O1878" s="17"/>
      <c r="AC1878" s="14"/>
      <c r="AD1878" s="14"/>
      <c r="AE1878" s="18"/>
      <c r="AH1878" s="19">
        <f t="shared" si="118"/>
        <v>0</v>
      </c>
      <c r="AI1878" s="19">
        <f t="shared" si="119"/>
        <v>180</v>
      </c>
      <c r="AM1878" s="19">
        <f>IF(Abschlüsse[[#This Row],[Ergeb]]="ET","",SQRT(($AF1878-$AK1878)^2+($AG1878-$AL1878)^2))</f>
        <v>0</v>
      </c>
      <c r="AO1878" s="13"/>
      <c r="AP1878" s="13"/>
      <c r="AQ1878" s="19" t="str">
        <f t="shared" si="116"/>
        <v/>
      </c>
      <c r="AU1878" s="19" t="str">
        <f t="shared" si="117"/>
        <v/>
      </c>
    </row>
    <row r="1879" spans="3:47" ht="25.05" customHeight="1">
      <c r="C1879" s="17" t="str">
        <f>IF($A1879="","",IF(VLOOKUP($A1879,Spiele!$A$2:$D$16,3,FALSE)=$B1879,"H","G"))</f>
        <v/>
      </c>
      <c r="D1879" s="17" t="str">
        <f>IF($B1879="","",IF(VLOOKUP($A1879,Spiele!$A$2:$F$16,3,FALSE)=$B1879,VLOOKUP($A1879,Spiele!$A$2:$F$16,4,FALSE),VLOOKUP($A1879,Spiele!$A$2:$F$16,3,FALSE)))</f>
        <v/>
      </c>
      <c r="E1879" s="18">
        <f>IF(Abschlüsse[[#This Row],[Ergeb]]="ET",0,COUNTIFS($A$2:$A1879,$A1879,$B$2:$B1879,$B1879,$L$2:$L1879,"&lt;&gt;ET"))</f>
        <v>0</v>
      </c>
      <c r="F1879" s="11"/>
      <c r="G1879" s="12"/>
      <c r="H1879" s="18">
        <f>COUNTIFS('Rote Karten'!$A$2:$A$4,$A1879,'Rote Karten'!$D$2:$D$4,"&lt;&gt;"&amp;$B1879,'Rote Karten'!$B$2:$B$4,"&lt;"&amp;$F1879,'Rote Karten'!$C$2:$C$4,"&lt;="&amp;$G1879)-COUNTIFS('Rote Karten'!$A$2:$A$4,$A1879,'Rote Karten'!$D$2:$D$4,$B1879,'Rote Karten'!$B$2:$B$4,"&lt;"&amp;$F1879,'Rote Karten'!$C$2:$C$4,"&lt;="&amp;$G1879)</f>
        <v>0</v>
      </c>
      <c r="I1879" s="17" t="str">
        <f>IF(OR($L1879="Tor",$L1879="ET"),_xlfn.IFNA(IF(VLOOKUP($A1879,Spiele!$A$2:$C$16,3,FALSE)=$B1879,COUNTIFS($L$2:$L1879,"Tor",$B$2:$B1879,$B1879,$A$2:$A1879,$A1879)+COUNTIFS($L$2:$L1879,"ET",$B$2:$B1879,$B1879,$A$2:$A1879,$A1879)&amp;":"&amp;COUNTIFS($L$2:$L1879,"Tor",$B$2:$B1879,"&lt;&gt;"&amp;$B1879,$A$2:$A1879,$A1879)+COUNTIFS($L$2:$L1879,"ET",$B$2:$B1879,"&lt;&gt;"&amp;$B1879,$A$2:$A1879,$A1879),COUNTIFS($L$2:$L1879,"Tor",$B$2:$B1879,"&lt;&gt;"&amp;$B1879,$A$2:$A1879,$A1879)+COUNTIFS($L$2:$L1879,"ET",$B$2:$B1879,"&lt;&gt;"&amp;$B1879,$A$2:$A1879,$A1879)&amp;":"&amp;COUNTIFS($L$2:$L1879,"Tor",$B$2:$B1879,$B1879,$A$2:$A1879,$A1879)+COUNTIFS($L$2:$L1879,"ET",$B$2:$B1879,$B1879,$A$2:$A1879,$A1879)),""),"")</f>
        <v/>
      </c>
      <c r="J1879" s="18" t="str">
        <f>_xlfn.IFNA(IF(VLOOKUP($A1879,Spiele!$A$2:$D$16,3,FALSE)=$B1879,(COUNTIFS($L$1:$L1878,"Tor",$B$1:$B1878,$B1879,$A$1:$A1878,$A1879)+COUNTIFS($L$1:$L1878,"ET",$B$1:$B1878,$B1879,$A$1:$A1878,$A1879))-(COUNTIFS($L$1:$L1878,"Tor",$B$1:$B1878,"&lt;&gt;"&amp;$B1879,$A$1:$A1878,$A1879)+COUNTIFS($L$1:$L1878,"ET",$B$1:$B1878,"&lt;&gt;"&amp;$B1879,$A$1:$A1878,$A1879)),(COUNTIFS($L$1:$L1878,"Tor",$B$1:$B1878,$B1879,$A$1:$A1878,$A1879)+COUNTIFS($L$1:$L1878,"ET",$B$1:$B1878,$B1879,$A$1:$A1878,$A1879))-(COUNTIFS($L$1:$L1878,"Tor",$B$1:$B1878,"&lt;&gt;"&amp;$B1879,$A$1:$A1878,$A1879)+COUNTIFS($L$1:$L1878,"ET",$B$1:$B1878,"&lt;&gt;"&amp;$B1879,$A$1:$A1878,$A1879))),"")</f>
        <v/>
      </c>
      <c r="O1879" s="17"/>
      <c r="AC1879" s="14"/>
      <c r="AD1879" s="14"/>
      <c r="AE1879" s="18"/>
      <c r="AH1879" s="19">
        <f t="shared" si="118"/>
        <v>0</v>
      </c>
      <c r="AI1879" s="19">
        <f t="shared" si="119"/>
        <v>180</v>
      </c>
      <c r="AM1879" s="19">
        <f>IF(Abschlüsse[[#This Row],[Ergeb]]="ET","",SQRT(($AF1879-$AK1879)^2+($AG1879-$AL1879)^2))</f>
        <v>0</v>
      </c>
      <c r="AO1879" s="13"/>
      <c r="AP1879" s="13"/>
      <c r="AQ1879" s="19" t="str">
        <f t="shared" si="116"/>
        <v/>
      </c>
      <c r="AU1879" s="19" t="str">
        <f t="shared" si="117"/>
        <v/>
      </c>
    </row>
    <row r="1880" spans="3:47" ht="25.05" customHeight="1">
      <c r="C1880" s="17" t="str">
        <f>IF($A1880="","",IF(VLOOKUP($A1880,Spiele!$A$2:$D$16,3,FALSE)=$B1880,"H","G"))</f>
        <v/>
      </c>
      <c r="D1880" s="17" t="str">
        <f>IF($B1880="","",IF(VLOOKUP($A1880,Spiele!$A$2:$F$16,3,FALSE)=$B1880,VLOOKUP($A1880,Spiele!$A$2:$F$16,4,FALSE),VLOOKUP($A1880,Spiele!$A$2:$F$16,3,FALSE)))</f>
        <v/>
      </c>
      <c r="E1880" s="18">
        <f>IF(Abschlüsse[[#This Row],[Ergeb]]="ET",0,COUNTIFS($A$2:$A1880,$A1880,$B$2:$B1880,$B1880,$L$2:$L1880,"&lt;&gt;ET"))</f>
        <v>0</v>
      </c>
      <c r="F1880" s="11"/>
      <c r="G1880" s="12"/>
      <c r="H1880" s="18">
        <f>COUNTIFS('Rote Karten'!$A$2:$A$4,$A1880,'Rote Karten'!$D$2:$D$4,"&lt;&gt;"&amp;$B1880,'Rote Karten'!$B$2:$B$4,"&lt;"&amp;$F1880,'Rote Karten'!$C$2:$C$4,"&lt;="&amp;$G1880)-COUNTIFS('Rote Karten'!$A$2:$A$4,$A1880,'Rote Karten'!$D$2:$D$4,$B1880,'Rote Karten'!$B$2:$B$4,"&lt;"&amp;$F1880,'Rote Karten'!$C$2:$C$4,"&lt;="&amp;$G1880)</f>
        <v>0</v>
      </c>
      <c r="I1880" s="17" t="str">
        <f>IF(OR($L1880="Tor",$L1880="ET"),_xlfn.IFNA(IF(VLOOKUP($A1880,Spiele!$A$2:$C$16,3,FALSE)=$B1880,COUNTIFS($L$2:$L1880,"Tor",$B$2:$B1880,$B1880,$A$2:$A1880,$A1880)+COUNTIFS($L$2:$L1880,"ET",$B$2:$B1880,$B1880,$A$2:$A1880,$A1880)&amp;":"&amp;COUNTIFS($L$2:$L1880,"Tor",$B$2:$B1880,"&lt;&gt;"&amp;$B1880,$A$2:$A1880,$A1880)+COUNTIFS($L$2:$L1880,"ET",$B$2:$B1880,"&lt;&gt;"&amp;$B1880,$A$2:$A1880,$A1880),COUNTIFS($L$2:$L1880,"Tor",$B$2:$B1880,"&lt;&gt;"&amp;$B1880,$A$2:$A1880,$A1880)+COUNTIFS($L$2:$L1880,"ET",$B$2:$B1880,"&lt;&gt;"&amp;$B1880,$A$2:$A1880,$A1880)&amp;":"&amp;COUNTIFS($L$2:$L1880,"Tor",$B$2:$B1880,$B1880,$A$2:$A1880,$A1880)+COUNTIFS($L$2:$L1880,"ET",$B$2:$B1880,$B1880,$A$2:$A1880,$A1880)),""),"")</f>
        <v/>
      </c>
      <c r="J1880" s="18" t="str">
        <f>_xlfn.IFNA(IF(VLOOKUP($A1880,Spiele!$A$2:$D$16,3,FALSE)=$B1880,(COUNTIFS($L$1:$L1879,"Tor",$B$1:$B1879,$B1880,$A$1:$A1879,$A1880)+COUNTIFS($L$1:$L1879,"ET",$B$1:$B1879,$B1880,$A$1:$A1879,$A1880))-(COUNTIFS($L$1:$L1879,"Tor",$B$1:$B1879,"&lt;&gt;"&amp;$B1880,$A$1:$A1879,$A1880)+COUNTIFS($L$1:$L1879,"ET",$B$1:$B1879,"&lt;&gt;"&amp;$B1880,$A$1:$A1879,$A1880)),(COUNTIFS($L$1:$L1879,"Tor",$B$1:$B1879,$B1880,$A$1:$A1879,$A1880)+COUNTIFS($L$1:$L1879,"ET",$B$1:$B1879,$B1880,$A$1:$A1879,$A1880))-(COUNTIFS($L$1:$L1879,"Tor",$B$1:$B1879,"&lt;&gt;"&amp;$B1880,$A$1:$A1879,$A1880)+COUNTIFS($L$1:$L1879,"ET",$B$1:$B1879,"&lt;&gt;"&amp;$B1880,$A$1:$A1879,$A1880))),"")</f>
        <v/>
      </c>
      <c r="O1880" s="17"/>
      <c r="AC1880" s="14"/>
      <c r="AD1880" s="14"/>
      <c r="AE1880" s="18"/>
      <c r="AH1880" s="19">
        <f t="shared" si="118"/>
        <v>0</v>
      </c>
      <c r="AI1880" s="19">
        <f t="shared" si="119"/>
        <v>180</v>
      </c>
      <c r="AM1880" s="19">
        <f>IF(Abschlüsse[[#This Row],[Ergeb]]="ET","",SQRT(($AF1880-$AK1880)^2+($AG1880-$AL1880)^2))</f>
        <v>0</v>
      </c>
      <c r="AO1880" s="13"/>
      <c r="AP1880" s="13"/>
      <c r="AQ1880" s="19" t="str">
        <f t="shared" si="116"/>
        <v/>
      </c>
      <c r="AU1880" s="19" t="str">
        <f t="shared" si="117"/>
        <v/>
      </c>
    </row>
    <row r="1881" spans="3:47" ht="25.05" customHeight="1">
      <c r="C1881" s="17" t="str">
        <f>IF($A1881="","",IF(VLOOKUP($A1881,Spiele!$A$2:$D$16,3,FALSE)=$B1881,"H","G"))</f>
        <v/>
      </c>
      <c r="D1881" s="17" t="str">
        <f>IF($B1881="","",IF(VLOOKUP($A1881,Spiele!$A$2:$F$16,3,FALSE)=$B1881,VLOOKUP($A1881,Spiele!$A$2:$F$16,4,FALSE),VLOOKUP($A1881,Spiele!$A$2:$F$16,3,FALSE)))</f>
        <v/>
      </c>
      <c r="E1881" s="18">
        <f>IF(Abschlüsse[[#This Row],[Ergeb]]="ET",0,COUNTIFS($A$2:$A1881,$A1881,$B$2:$B1881,$B1881,$L$2:$L1881,"&lt;&gt;ET"))</f>
        <v>0</v>
      </c>
      <c r="F1881" s="11"/>
      <c r="G1881" s="12"/>
      <c r="H1881" s="18">
        <f>COUNTIFS('Rote Karten'!$A$2:$A$4,$A1881,'Rote Karten'!$D$2:$D$4,"&lt;&gt;"&amp;$B1881,'Rote Karten'!$B$2:$B$4,"&lt;"&amp;$F1881,'Rote Karten'!$C$2:$C$4,"&lt;="&amp;$G1881)-COUNTIFS('Rote Karten'!$A$2:$A$4,$A1881,'Rote Karten'!$D$2:$D$4,$B1881,'Rote Karten'!$B$2:$B$4,"&lt;"&amp;$F1881,'Rote Karten'!$C$2:$C$4,"&lt;="&amp;$G1881)</f>
        <v>0</v>
      </c>
      <c r="I1881" s="17" t="str">
        <f>IF(OR($L1881="Tor",$L1881="ET"),_xlfn.IFNA(IF(VLOOKUP($A1881,Spiele!$A$2:$C$16,3,FALSE)=$B1881,COUNTIFS($L$2:$L1881,"Tor",$B$2:$B1881,$B1881,$A$2:$A1881,$A1881)+COUNTIFS($L$2:$L1881,"ET",$B$2:$B1881,$B1881,$A$2:$A1881,$A1881)&amp;":"&amp;COUNTIFS($L$2:$L1881,"Tor",$B$2:$B1881,"&lt;&gt;"&amp;$B1881,$A$2:$A1881,$A1881)+COUNTIFS($L$2:$L1881,"ET",$B$2:$B1881,"&lt;&gt;"&amp;$B1881,$A$2:$A1881,$A1881),COUNTIFS($L$2:$L1881,"Tor",$B$2:$B1881,"&lt;&gt;"&amp;$B1881,$A$2:$A1881,$A1881)+COUNTIFS($L$2:$L1881,"ET",$B$2:$B1881,"&lt;&gt;"&amp;$B1881,$A$2:$A1881,$A1881)&amp;":"&amp;COUNTIFS($L$2:$L1881,"Tor",$B$2:$B1881,$B1881,$A$2:$A1881,$A1881)+COUNTIFS($L$2:$L1881,"ET",$B$2:$B1881,$B1881,$A$2:$A1881,$A1881)),""),"")</f>
        <v/>
      </c>
      <c r="J1881" s="18" t="str">
        <f>_xlfn.IFNA(IF(VLOOKUP($A1881,Spiele!$A$2:$D$16,3,FALSE)=$B1881,(COUNTIFS($L$1:$L1880,"Tor",$B$1:$B1880,$B1881,$A$1:$A1880,$A1881)+COUNTIFS($L$1:$L1880,"ET",$B$1:$B1880,$B1881,$A$1:$A1880,$A1881))-(COUNTIFS($L$1:$L1880,"Tor",$B$1:$B1880,"&lt;&gt;"&amp;$B1881,$A$1:$A1880,$A1881)+COUNTIFS($L$1:$L1880,"ET",$B$1:$B1880,"&lt;&gt;"&amp;$B1881,$A$1:$A1880,$A1881)),(COUNTIFS($L$1:$L1880,"Tor",$B$1:$B1880,$B1881,$A$1:$A1880,$A1881)+COUNTIFS($L$1:$L1880,"ET",$B$1:$B1880,$B1881,$A$1:$A1880,$A1881))-(COUNTIFS($L$1:$L1880,"Tor",$B$1:$B1880,"&lt;&gt;"&amp;$B1881,$A$1:$A1880,$A1881)+COUNTIFS($L$1:$L1880,"ET",$B$1:$B1880,"&lt;&gt;"&amp;$B1881,$A$1:$A1880,$A1881))),"")</f>
        <v/>
      </c>
      <c r="O1881" s="17"/>
      <c r="AC1881" s="14"/>
      <c r="AD1881" s="14"/>
      <c r="AE1881" s="18"/>
      <c r="AH1881" s="19">
        <f t="shared" si="118"/>
        <v>0</v>
      </c>
      <c r="AI1881" s="19">
        <f t="shared" si="119"/>
        <v>180</v>
      </c>
      <c r="AM1881" s="19">
        <f>IF(Abschlüsse[[#This Row],[Ergeb]]="ET","",SQRT(($AF1881-$AK1881)^2+($AG1881-$AL1881)^2))</f>
        <v>0</v>
      </c>
      <c r="AO1881" s="13"/>
      <c r="AP1881" s="13"/>
      <c r="AQ1881" s="19" t="str">
        <f t="shared" si="116"/>
        <v/>
      </c>
      <c r="AU1881" s="19" t="str">
        <f t="shared" si="117"/>
        <v/>
      </c>
    </row>
    <row r="1882" spans="3:47" ht="25.05" customHeight="1">
      <c r="C1882" s="17" t="str">
        <f>IF($A1882="","",IF(VLOOKUP($A1882,Spiele!$A$2:$D$16,3,FALSE)=$B1882,"H","G"))</f>
        <v/>
      </c>
      <c r="D1882" s="17" t="str">
        <f>IF($B1882="","",IF(VLOOKUP($A1882,Spiele!$A$2:$F$16,3,FALSE)=$B1882,VLOOKUP($A1882,Spiele!$A$2:$F$16,4,FALSE),VLOOKUP($A1882,Spiele!$A$2:$F$16,3,FALSE)))</f>
        <v/>
      </c>
      <c r="E1882" s="18">
        <f>IF(Abschlüsse[[#This Row],[Ergeb]]="ET",0,COUNTIFS($A$2:$A1882,$A1882,$B$2:$B1882,$B1882,$L$2:$L1882,"&lt;&gt;ET"))</f>
        <v>0</v>
      </c>
      <c r="F1882" s="11"/>
      <c r="G1882" s="12"/>
      <c r="H1882" s="18">
        <f>COUNTIFS('Rote Karten'!$A$2:$A$4,$A1882,'Rote Karten'!$D$2:$D$4,"&lt;&gt;"&amp;$B1882,'Rote Karten'!$B$2:$B$4,"&lt;"&amp;$F1882,'Rote Karten'!$C$2:$C$4,"&lt;="&amp;$G1882)-COUNTIFS('Rote Karten'!$A$2:$A$4,$A1882,'Rote Karten'!$D$2:$D$4,$B1882,'Rote Karten'!$B$2:$B$4,"&lt;"&amp;$F1882,'Rote Karten'!$C$2:$C$4,"&lt;="&amp;$G1882)</f>
        <v>0</v>
      </c>
      <c r="I1882" s="17" t="str">
        <f>IF(OR($L1882="Tor",$L1882="ET"),_xlfn.IFNA(IF(VLOOKUP($A1882,Spiele!$A$2:$C$16,3,FALSE)=$B1882,COUNTIFS($L$2:$L1882,"Tor",$B$2:$B1882,$B1882,$A$2:$A1882,$A1882)+COUNTIFS($L$2:$L1882,"ET",$B$2:$B1882,$B1882,$A$2:$A1882,$A1882)&amp;":"&amp;COUNTIFS($L$2:$L1882,"Tor",$B$2:$B1882,"&lt;&gt;"&amp;$B1882,$A$2:$A1882,$A1882)+COUNTIFS($L$2:$L1882,"ET",$B$2:$B1882,"&lt;&gt;"&amp;$B1882,$A$2:$A1882,$A1882),COUNTIFS($L$2:$L1882,"Tor",$B$2:$B1882,"&lt;&gt;"&amp;$B1882,$A$2:$A1882,$A1882)+COUNTIFS($L$2:$L1882,"ET",$B$2:$B1882,"&lt;&gt;"&amp;$B1882,$A$2:$A1882,$A1882)&amp;":"&amp;COUNTIFS($L$2:$L1882,"Tor",$B$2:$B1882,$B1882,$A$2:$A1882,$A1882)+COUNTIFS($L$2:$L1882,"ET",$B$2:$B1882,$B1882,$A$2:$A1882,$A1882)),""),"")</f>
        <v/>
      </c>
      <c r="J1882" s="18" t="str">
        <f>_xlfn.IFNA(IF(VLOOKUP($A1882,Spiele!$A$2:$D$16,3,FALSE)=$B1882,(COUNTIFS($L$1:$L1881,"Tor",$B$1:$B1881,$B1882,$A$1:$A1881,$A1882)+COUNTIFS($L$1:$L1881,"ET",$B$1:$B1881,$B1882,$A$1:$A1881,$A1882))-(COUNTIFS($L$1:$L1881,"Tor",$B$1:$B1881,"&lt;&gt;"&amp;$B1882,$A$1:$A1881,$A1882)+COUNTIFS($L$1:$L1881,"ET",$B$1:$B1881,"&lt;&gt;"&amp;$B1882,$A$1:$A1881,$A1882)),(COUNTIFS($L$1:$L1881,"Tor",$B$1:$B1881,$B1882,$A$1:$A1881,$A1882)+COUNTIFS($L$1:$L1881,"ET",$B$1:$B1881,$B1882,$A$1:$A1881,$A1882))-(COUNTIFS($L$1:$L1881,"Tor",$B$1:$B1881,"&lt;&gt;"&amp;$B1882,$A$1:$A1881,$A1882)+COUNTIFS($L$1:$L1881,"ET",$B$1:$B1881,"&lt;&gt;"&amp;$B1882,$A$1:$A1881,$A1882))),"")</f>
        <v/>
      </c>
      <c r="O1882" s="17"/>
      <c r="AC1882" s="14"/>
      <c r="AD1882" s="14"/>
      <c r="AE1882" s="18"/>
      <c r="AH1882" s="19">
        <f t="shared" si="118"/>
        <v>0</v>
      </c>
      <c r="AI1882" s="19">
        <f t="shared" si="119"/>
        <v>180</v>
      </c>
      <c r="AM1882" s="19">
        <f>IF(Abschlüsse[[#This Row],[Ergeb]]="ET","",SQRT(($AF1882-$AK1882)^2+($AG1882-$AL1882)^2))</f>
        <v>0</v>
      </c>
      <c r="AO1882" s="13"/>
      <c r="AP1882" s="13"/>
      <c r="AQ1882" s="19" t="str">
        <f t="shared" si="116"/>
        <v/>
      </c>
      <c r="AU1882" s="19" t="str">
        <f t="shared" si="117"/>
        <v/>
      </c>
    </row>
    <row r="1883" spans="3:47" ht="25.05" customHeight="1">
      <c r="C1883" s="17" t="str">
        <f>IF($A1883="","",IF(VLOOKUP($A1883,Spiele!$A$2:$D$16,3,FALSE)=$B1883,"H","G"))</f>
        <v/>
      </c>
      <c r="D1883" s="17" t="str">
        <f>IF($B1883="","",IF(VLOOKUP($A1883,Spiele!$A$2:$F$16,3,FALSE)=$B1883,VLOOKUP($A1883,Spiele!$A$2:$F$16,4,FALSE),VLOOKUP($A1883,Spiele!$A$2:$F$16,3,FALSE)))</f>
        <v/>
      </c>
      <c r="E1883" s="18">
        <f>IF(Abschlüsse[[#This Row],[Ergeb]]="ET",0,COUNTIFS($A$2:$A1883,$A1883,$B$2:$B1883,$B1883,$L$2:$L1883,"&lt;&gt;ET"))</f>
        <v>0</v>
      </c>
      <c r="F1883" s="11"/>
      <c r="G1883" s="12"/>
      <c r="H1883" s="18">
        <f>COUNTIFS('Rote Karten'!$A$2:$A$4,$A1883,'Rote Karten'!$D$2:$D$4,"&lt;&gt;"&amp;$B1883,'Rote Karten'!$B$2:$B$4,"&lt;"&amp;$F1883,'Rote Karten'!$C$2:$C$4,"&lt;="&amp;$G1883)-COUNTIFS('Rote Karten'!$A$2:$A$4,$A1883,'Rote Karten'!$D$2:$D$4,$B1883,'Rote Karten'!$B$2:$B$4,"&lt;"&amp;$F1883,'Rote Karten'!$C$2:$C$4,"&lt;="&amp;$G1883)</f>
        <v>0</v>
      </c>
      <c r="I1883" s="17" t="str">
        <f>IF(OR($L1883="Tor",$L1883="ET"),_xlfn.IFNA(IF(VLOOKUP($A1883,Spiele!$A$2:$C$16,3,FALSE)=$B1883,COUNTIFS($L$2:$L1883,"Tor",$B$2:$B1883,$B1883,$A$2:$A1883,$A1883)+COUNTIFS($L$2:$L1883,"ET",$B$2:$B1883,$B1883,$A$2:$A1883,$A1883)&amp;":"&amp;COUNTIFS($L$2:$L1883,"Tor",$B$2:$B1883,"&lt;&gt;"&amp;$B1883,$A$2:$A1883,$A1883)+COUNTIFS($L$2:$L1883,"ET",$B$2:$B1883,"&lt;&gt;"&amp;$B1883,$A$2:$A1883,$A1883),COUNTIFS($L$2:$L1883,"Tor",$B$2:$B1883,"&lt;&gt;"&amp;$B1883,$A$2:$A1883,$A1883)+COUNTIFS($L$2:$L1883,"ET",$B$2:$B1883,"&lt;&gt;"&amp;$B1883,$A$2:$A1883,$A1883)&amp;":"&amp;COUNTIFS($L$2:$L1883,"Tor",$B$2:$B1883,$B1883,$A$2:$A1883,$A1883)+COUNTIFS($L$2:$L1883,"ET",$B$2:$B1883,$B1883,$A$2:$A1883,$A1883)),""),"")</f>
        <v/>
      </c>
      <c r="J1883" s="18" t="str">
        <f>_xlfn.IFNA(IF(VLOOKUP($A1883,Spiele!$A$2:$D$16,3,FALSE)=$B1883,(COUNTIFS($L$1:$L1882,"Tor",$B$1:$B1882,$B1883,$A$1:$A1882,$A1883)+COUNTIFS($L$1:$L1882,"ET",$B$1:$B1882,$B1883,$A$1:$A1882,$A1883))-(COUNTIFS($L$1:$L1882,"Tor",$B$1:$B1882,"&lt;&gt;"&amp;$B1883,$A$1:$A1882,$A1883)+COUNTIFS($L$1:$L1882,"ET",$B$1:$B1882,"&lt;&gt;"&amp;$B1883,$A$1:$A1882,$A1883)),(COUNTIFS($L$1:$L1882,"Tor",$B$1:$B1882,$B1883,$A$1:$A1882,$A1883)+COUNTIFS($L$1:$L1882,"ET",$B$1:$B1882,$B1883,$A$1:$A1882,$A1883))-(COUNTIFS($L$1:$L1882,"Tor",$B$1:$B1882,"&lt;&gt;"&amp;$B1883,$A$1:$A1882,$A1883)+COUNTIFS($L$1:$L1882,"ET",$B$1:$B1882,"&lt;&gt;"&amp;$B1883,$A$1:$A1882,$A1883))),"")</f>
        <v/>
      </c>
      <c r="O1883" s="17"/>
      <c r="AC1883" s="14"/>
      <c r="AD1883" s="14"/>
      <c r="AE1883" s="18"/>
      <c r="AH1883" s="19">
        <f t="shared" si="118"/>
        <v>0</v>
      </c>
      <c r="AI1883" s="19">
        <f t="shared" si="119"/>
        <v>180</v>
      </c>
      <c r="AM1883" s="19">
        <f>IF(Abschlüsse[[#This Row],[Ergeb]]="ET","",SQRT(($AF1883-$AK1883)^2+($AG1883-$AL1883)^2))</f>
        <v>0</v>
      </c>
      <c r="AO1883" s="13"/>
      <c r="AP1883" s="13"/>
      <c r="AQ1883" s="19" t="str">
        <f t="shared" si="116"/>
        <v/>
      </c>
      <c r="AU1883" s="19" t="str">
        <f t="shared" si="117"/>
        <v/>
      </c>
    </row>
    <row r="1884" spans="3:47" ht="25.05" customHeight="1">
      <c r="C1884" s="17" t="str">
        <f>IF($A1884="","",IF(VLOOKUP($A1884,Spiele!$A$2:$D$16,3,FALSE)=$B1884,"H","G"))</f>
        <v/>
      </c>
      <c r="D1884" s="17" t="str">
        <f>IF($B1884="","",IF(VLOOKUP($A1884,Spiele!$A$2:$F$16,3,FALSE)=$B1884,VLOOKUP($A1884,Spiele!$A$2:$F$16,4,FALSE),VLOOKUP($A1884,Spiele!$A$2:$F$16,3,FALSE)))</f>
        <v/>
      </c>
      <c r="E1884" s="18">
        <f>IF(Abschlüsse[[#This Row],[Ergeb]]="ET",0,COUNTIFS($A$2:$A1884,$A1884,$B$2:$B1884,$B1884,$L$2:$L1884,"&lt;&gt;ET"))</f>
        <v>0</v>
      </c>
      <c r="F1884" s="11"/>
      <c r="G1884" s="12"/>
      <c r="H1884" s="18">
        <f>COUNTIFS('Rote Karten'!$A$2:$A$4,$A1884,'Rote Karten'!$D$2:$D$4,"&lt;&gt;"&amp;$B1884,'Rote Karten'!$B$2:$B$4,"&lt;"&amp;$F1884,'Rote Karten'!$C$2:$C$4,"&lt;="&amp;$G1884)-COUNTIFS('Rote Karten'!$A$2:$A$4,$A1884,'Rote Karten'!$D$2:$D$4,$B1884,'Rote Karten'!$B$2:$B$4,"&lt;"&amp;$F1884,'Rote Karten'!$C$2:$C$4,"&lt;="&amp;$G1884)</f>
        <v>0</v>
      </c>
      <c r="I1884" s="17" t="str">
        <f>IF(OR($L1884="Tor",$L1884="ET"),_xlfn.IFNA(IF(VLOOKUP($A1884,Spiele!$A$2:$C$16,3,FALSE)=$B1884,COUNTIFS($L$2:$L1884,"Tor",$B$2:$B1884,$B1884,$A$2:$A1884,$A1884)+COUNTIFS($L$2:$L1884,"ET",$B$2:$B1884,$B1884,$A$2:$A1884,$A1884)&amp;":"&amp;COUNTIFS($L$2:$L1884,"Tor",$B$2:$B1884,"&lt;&gt;"&amp;$B1884,$A$2:$A1884,$A1884)+COUNTIFS($L$2:$L1884,"ET",$B$2:$B1884,"&lt;&gt;"&amp;$B1884,$A$2:$A1884,$A1884),COUNTIFS($L$2:$L1884,"Tor",$B$2:$B1884,"&lt;&gt;"&amp;$B1884,$A$2:$A1884,$A1884)+COUNTIFS($L$2:$L1884,"ET",$B$2:$B1884,"&lt;&gt;"&amp;$B1884,$A$2:$A1884,$A1884)&amp;":"&amp;COUNTIFS($L$2:$L1884,"Tor",$B$2:$B1884,$B1884,$A$2:$A1884,$A1884)+COUNTIFS($L$2:$L1884,"ET",$B$2:$B1884,$B1884,$A$2:$A1884,$A1884)),""),"")</f>
        <v/>
      </c>
      <c r="J1884" s="18" t="str">
        <f>_xlfn.IFNA(IF(VLOOKUP($A1884,Spiele!$A$2:$D$16,3,FALSE)=$B1884,(COUNTIFS($L$1:$L1883,"Tor",$B$1:$B1883,$B1884,$A$1:$A1883,$A1884)+COUNTIFS($L$1:$L1883,"ET",$B$1:$B1883,$B1884,$A$1:$A1883,$A1884))-(COUNTIFS($L$1:$L1883,"Tor",$B$1:$B1883,"&lt;&gt;"&amp;$B1884,$A$1:$A1883,$A1884)+COUNTIFS($L$1:$L1883,"ET",$B$1:$B1883,"&lt;&gt;"&amp;$B1884,$A$1:$A1883,$A1884)),(COUNTIFS($L$1:$L1883,"Tor",$B$1:$B1883,$B1884,$A$1:$A1883,$A1884)+COUNTIFS($L$1:$L1883,"ET",$B$1:$B1883,$B1884,$A$1:$A1883,$A1884))-(COUNTIFS($L$1:$L1883,"Tor",$B$1:$B1883,"&lt;&gt;"&amp;$B1884,$A$1:$A1883,$A1884)+COUNTIFS($L$1:$L1883,"ET",$B$1:$B1883,"&lt;&gt;"&amp;$B1884,$A$1:$A1883,$A1884))),"")</f>
        <v/>
      </c>
      <c r="O1884" s="17"/>
      <c r="AC1884" s="14"/>
      <c r="AD1884" s="14"/>
      <c r="AE1884" s="18"/>
      <c r="AH1884" s="19">
        <f t="shared" si="118"/>
        <v>0</v>
      </c>
      <c r="AI1884" s="19">
        <f t="shared" si="119"/>
        <v>180</v>
      </c>
      <c r="AM1884" s="19">
        <f>IF(Abschlüsse[[#This Row],[Ergeb]]="ET","",SQRT(($AF1884-$AK1884)^2+($AG1884-$AL1884)^2))</f>
        <v>0</v>
      </c>
      <c r="AO1884" s="13"/>
      <c r="AP1884" s="13"/>
      <c r="AQ1884" s="19" t="str">
        <f t="shared" ref="AQ1884:AQ1947" si="120">IF(AN1884=0,"",SQRT(($AF1884-$AO1884)^2+($AG1884-$AP1884)^2))</f>
        <v/>
      </c>
      <c r="AU1884" s="19" t="str">
        <f t="shared" ref="AU1884:AU1947" si="121">IF(AR1884=0,"",SQRT(($AF1884-$AS1884)^2+($AG1884-$AT1884)^2))</f>
        <v/>
      </c>
    </row>
    <row r="1885" spans="3:47" ht="25.05" customHeight="1">
      <c r="C1885" s="17" t="str">
        <f>IF($A1885="","",IF(VLOOKUP($A1885,Spiele!$A$2:$D$16,3,FALSE)=$B1885,"H","G"))</f>
        <v/>
      </c>
      <c r="D1885" s="17" t="str">
        <f>IF($B1885="","",IF(VLOOKUP($A1885,Spiele!$A$2:$F$16,3,FALSE)=$B1885,VLOOKUP($A1885,Spiele!$A$2:$F$16,4,FALSE),VLOOKUP($A1885,Spiele!$A$2:$F$16,3,FALSE)))</f>
        <v/>
      </c>
      <c r="E1885" s="18">
        <f>IF(Abschlüsse[[#This Row],[Ergeb]]="ET",0,COUNTIFS($A$2:$A1885,$A1885,$B$2:$B1885,$B1885,$L$2:$L1885,"&lt;&gt;ET"))</f>
        <v>0</v>
      </c>
      <c r="F1885" s="11"/>
      <c r="G1885" s="12"/>
      <c r="H1885" s="18">
        <f>COUNTIFS('Rote Karten'!$A$2:$A$4,$A1885,'Rote Karten'!$D$2:$D$4,"&lt;&gt;"&amp;$B1885,'Rote Karten'!$B$2:$B$4,"&lt;"&amp;$F1885,'Rote Karten'!$C$2:$C$4,"&lt;="&amp;$G1885)-COUNTIFS('Rote Karten'!$A$2:$A$4,$A1885,'Rote Karten'!$D$2:$D$4,$B1885,'Rote Karten'!$B$2:$B$4,"&lt;"&amp;$F1885,'Rote Karten'!$C$2:$C$4,"&lt;="&amp;$G1885)</f>
        <v>0</v>
      </c>
      <c r="I1885" s="17" t="str">
        <f>IF(OR($L1885="Tor",$L1885="ET"),_xlfn.IFNA(IF(VLOOKUP($A1885,Spiele!$A$2:$C$16,3,FALSE)=$B1885,COUNTIFS($L$2:$L1885,"Tor",$B$2:$B1885,$B1885,$A$2:$A1885,$A1885)+COUNTIFS($L$2:$L1885,"ET",$B$2:$B1885,$B1885,$A$2:$A1885,$A1885)&amp;":"&amp;COUNTIFS($L$2:$L1885,"Tor",$B$2:$B1885,"&lt;&gt;"&amp;$B1885,$A$2:$A1885,$A1885)+COUNTIFS($L$2:$L1885,"ET",$B$2:$B1885,"&lt;&gt;"&amp;$B1885,$A$2:$A1885,$A1885),COUNTIFS($L$2:$L1885,"Tor",$B$2:$B1885,"&lt;&gt;"&amp;$B1885,$A$2:$A1885,$A1885)+COUNTIFS($L$2:$L1885,"ET",$B$2:$B1885,"&lt;&gt;"&amp;$B1885,$A$2:$A1885,$A1885)&amp;":"&amp;COUNTIFS($L$2:$L1885,"Tor",$B$2:$B1885,$B1885,$A$2:$A1885,$A1885)+COUNTIFS($L$2:$L1885,"ET",$B$2:$B1885,$B1885,$A$2:$A1885,$A1885)),""),"")</f>
        <v/>
      </c>
      <c r="J1885" s="18" t="str">
        <f>_xlfn.IFNA(IF(VLOOKUP($A1885,Spiele!$A$2:$D$16,3,FALSE)=$B1885,(COUNTIFS($L$1:$L1884,"Tor",$B$1:$B1884,$B1885,$A$1:$A1884,$A1885)+COUNTIFS($L$1:$L1884,"ET",$B$1:$B1884,$B1885,$A$1:$A1884,$A1885))-(COUNTIFS($L$1:$L1884,"Tor",$B$1:$B1884,"&lt;&gt;"&amp;$B1885,$A$1:$A1884,$A1885)+COUNTIFS($L$1:$L1884,"ET",$B$1:$B1884,"&lt;&gt;"&amp;$B1885,$A$1:$A1884,$A1885)),(COUNTIFS($L$1:$L1884,"Tor",$B$1:$B1884,$B1885,$A$1:$A1884,$A1885)+COUNTIFS($L$1:$L1884,"ET",$B$1:$B1884,$B1885,$A$1:$A1884,$A1885))-(COUNTIFS($L$1:$L1884,"Tor",$B$1:$B1884,"&lt;&gt;"&amp;$B1885,$A$1:$A1884,$A1885)+COUNTIFS($L$1:$L1884,"ET",$B$1:$B1884,"&lt;&gt;"&amp;$B1885,$A$1:$A1884,$A1885))),"")</f>
        <v/>
      </c>
      <c r="O1885" s="17"/>
      <c r="AC1885" s="14"/>
      <c r="AD1885" s="14"/>
      <c r="AE1885" s="18"/>
      <c r="AH1885" s="19">
        <f t="shared" si="118"/>
        <v>0</v>
      </c>
      <c r="AI1885" s="19">
        <f t="shared" si="119"/>
        <v>180</v>
      </c>
      <c r="AM1885" s="19">
        <f>IF(Abschlüsse[[#This Row],[Ergeb]]="ET","",SQRT(($AF1885-$AK1885)^2+($AG1885-$AL1885)^2))</f>
        <v>0</v>
      </c>
      <c r="AO1885" s="13"/>
      <c r="AP1885" s="13"/>
      <c r="AQ1885" s="19" t="str">
        <f t="shared" si="120"/>
        <v/>
      </c>
      <c r="AU1885" s="19" t="str">
        <f t="shared" si="121"/>
        <v/>
      </c>
    </row>
    <row r="1886" spans="3:47" ht="25.05" customHeight="1">
      <c r="C1886" s="17" t="str">
        <f>IF($A1886="","",IF(VLOOKUP($A1886,Spiele!$A$2:$D$16,3,FALSE)=$B1886,"H","G"))</f>
        <v/>
      </c>
      <c r="D1886" s="17" t="str">
        <f>IF($B1886="","",IF(VLOOKUP($A1886,Spiele!$A$2:$F$16,3,FALSE)=$B1886,VLOOKUP($A1886,Spiele!$A$2:$F$16,4,FALSE),VLOOKUP($A1886,Spiele!$A$2:$F$16,3,FALSE)))</f>
        <v/>
      </c>
      <c r="E1886" s="18">
        <f>IF(Abschlüsse[[#This Row],[Ergeb]]="ET",0,COUNTIFS($A$2:$A1886,$A1886,$B$2:$B1886,$B1886,$L$2:$L1886,"&lt;&gt;ET"))</f>
        <v>0</v>
      </c>
      <c r="F1886" s="11"/>
      <c r="G1886" s="12"/>
      <c r="H1886" s="18">
        <f>COUNTIFS('Rote Karten'!$A$2:$A$4,$A1886,'Rote Karten'!$D$2:$D$4,"&lt;&gt;"&amp;$B1886,'Rote Karten'!$B$2:$B$4,"&lt;"&amp;$F1886,'Rote Karten'!$C$2:$C$4,"&lt;="&amp;$G1886)-COUNTIFS('Rote Karten'!$A$2:$A$4,$A1886,'Rote Karten'!$D$2:$D$4,$B1886,'Rote Karten'!$B$2:$B$4,"&lt;"&amp;$F1886,'Rote Karten'!$C$2:$C$4,"&lt;="&amp;$G1886)</f>
        <v>0</v>
      </c>
      <c r="I1886" s="17" t="str">
        <f>IF(OR($L1886="Tor",$L1886="ET"),_xlfn.IFNA(IF(VLOOKUP($A1886,Spiele!$A$2:$C$16,3,FALSE)=$B1886,COUNTIFS($L$2:$L1886,"Tor",$B$2:$B1886,$B1886,$A$2:$A1886,$A1886)+COUNTIFS($L$2:$L1886,"ET",$B$2:$B1886,$B1886,$A$2:$A1886,$A1886)&amp;":"&amp;COUNTIFS($L$2:$L1886,"Tor",$B$2:$B1886,"&lt;&gt;"&amp;$B1886,$A$2:$A1886,$A1886)+COUNTIFS($L$2:$L1886,"ET",$B$2:$B1886,"&lt;&gt;"&amp;$B1886,$A$2:$A1886,$A1886),COUNTIFS($L$2:$L1886,"Tor",$B$2:$B1886,"&lt;&gt;"&amp;$B1886,$A$2:$A1886,$A1886)+COUNTIFS($L$2:$L1886,"ET",$B$2:$B1886,"&lt;&gt;"&amp;$B1886,$A$2:$A1886,$A1886)&amp;":"&amp;COUNTIFS($L$2:$L1886,"Tor",$B$2:$B1886,$B1886,$A$2:$A1886,$A1886)+COUNTIFS($L$2:$L1886,"ET",$B$2:$B1886,$B1886,$A$2:$A1886,$A1886)),""),"")</f>
        <v/>
      </c>
      <c r="J1886" s="18" t="str">
        <f>_xlfn.IFNA(IF(VLOOKUP($A1886,Spiele!$A$2:$D$16,3,FALSE)=$B1886,(COUNTIFS($L$1:$L1885,"Tor",$B$1:$B1885,$B1886,$A$1:$A1885,$A1886)+COUNTIFS($L$1:$L1885,"ET",$B$1:$B1885,$B1886,$A$1:$A1885,$A1886))-(COUNTIFS($L$1:$L1885,"Tor",$B$1:$B1885,"&lt;&gt;"&amp;$B1886,$A$1:$A1885,$A1886)+COUNTIFS($L$1:$L1885,"ET",$B$1:$B1885,"&lt;&gt;"&amp;$B1886,$A$1:$A1885,$A1886)),(COUNTIFS($L$1:$L1885,"Tor",$B$1:$B1885,$B1886,$A$1:$A1885,$A1886)+COUNTIFS($L$1:$L1885,"ET",$B$1:$B1885,$B1886,$A$1:$A1885,$A1886))-(COUNTIFS($L$1:$L1885,"Tor",$B$1:$B1885,"&lt;&gt;"&amp;$B1886,$A$1:$A1885,$A1886)+COUNTIFS($L$1:$L1885,"ET",$B$1:$B1885,"&lt;&gt;"&amp;$B1886,$A$1:$A1885,$A1886))),"")</f>
        <v/>
      </c>
      <c r="O1886" s="17"/>
      <c r="AC1886" s="14"/>
      <c r="AD1886" s="14"/>
      <c r="AE1886" s="18"/>
      <c r="AH1886" s="19">
        <f t="shared" si="118"/>
        <v>0</v>
      </c>
      <c r="AI1886" s="19">
        <f t="shared" si="119"/>
        <v>180</v>
      </c>
      <c r="AM1886" s="19">
        <f>IF(Abschlüsse[[#This Row],[Ergeb]]="ET","",SQRT(($AF1886-$AK1886)^2+($AG1886-$AL1886)^2))</f>
        <v>0</v>
      </c>
      <c r="AO1886" s="13"/>
      <c r="AP1886" s="13"/>
      <c r="AQ1886" s="19" t="str">
        <f t="shared" si="120"/>
        <v/>
      </c>
      <c r="AU1886" s="19" t="str">
        <f t="shared" si="121"/>
        <v/>
      </c>
    </row>
    <row r="1887" spans="3:47" ht="25.05" customHeight="1">
      <c r="C1887" s="17" t="str">
        <f>IF($A1887="","",IF(VLOOKUP($A1887,Spiele!$A$2:$D$16,3,FALSE)=$B1887,"H","G"))</f>
        <v/>
      </c>
      <c r="D1887" s="17" t="str">
        <f>IF($B1887="","",IF(VLOOKUP($A1887,Spiele!$A$2:$F$16,3,FALSE)=$B1887,VLOOKUP($A1887,Spiele!$A$2:$F$16,4,FALSE),VLOOKUP($A1887,Spiele!$A$2:$F$16,3,FALSE)))</f>
        <v/>
      </c>
      <c r="E1887" s="18">
        <f>IF(Abschlüsse[[#This Row],[Ergeb]]="ET",0,COUNTIFS($A$2:$A1887,$A1887,$B$2:$B1887,$B1887,$L$2:$L1887,"&lt;&gt;ET"))</f>
        <v>0</v>
      </c>
      <c r="F1887" s="11"/>
      <c r="G1887" s="12"/>
      <c r="H1887" s="18">
        <f>COUNTIFS('Rote Karten'!$A$2:$A$4,$A1887,'Rote Karten'!$D$2:$D$4,"&lt;&gt;"&amp;$B1887,'Rote Karten'!$B$2:$B$4,"&lt;"&amp;$F1887,'Rote Karten'!$C$2:$C$4,"&lt;="&amp;$G1887)-COUNTIFS('Rote Karten'!$A$2:$A$4,$A1887,'Rote Karten'!$D$2:$D$4,$B1887,'Rote Karten'!$B$2:$B$4,"&lt;"&amp;$F1887,'Rote Karten'!$C$2:$C$4,"&lt;="&amp;$G1887)</f>
        <v>0</v>
      </c>
      <c r="I1887" s="17" t="str">
        <f>IF(OR($L1887="Tor",$L1887="ET"),_xlfn.IFNA(IF(VLOOKUP($A1887,Spiele!$A$2:$C$16,3,FALSE)=$B1887,COUNTIFS($L$2:$L1887,"Tor",$B$2:$B1887,$B1887,$A$2:$A1887,$A1887)+COUNTIFS($L$2:$L1887,"ET",$B$2:$B1887,$B1887,$A$2:$A1887,$A1887)&amp;":"&amp;COUNTIFS($L$2:$L1887,"Tor",$B$2:$B1887,"&lt;&gt;"&amp;$B1887,$A$2:$A1887,$A1887)+COUNTIFS($L$2:$L1887,"ET",$B$2:$B1887,"&lt;&gt;"&amp;$B1887,$A$2:$A1887,$A1887),COUNTIFS($L$2:$L1887,"Tor",$B$2:$B1887,"&lt;&gt;"&amp;$B1887,$A$2:$A1887,$A1887)+COUNTIFS($L$2:$L1887,"ET",$B$2:$B1887,"&lt;&gt;"&amp;$B1887,$A$2:$A1887,$A1887)&amp;":"&amp;COUNTIFS($L$2:$L1887,"Tor",$B$2:$B1887,$B1887,$A$2:$A1887,$A1887)+COUNTIFS($L$2:$L1887,"ET",$B$2:$B1887,$B1887,$A$2:$A1887,$A1887)),""),"")</f>
        <v/>
      </c>
      <c r="J1887" s="18" t="str">
        <f>_xlfn.IFNA(IF(VLOOKUP($A1887,Spiele!$A$2:$D$16,3,FALSE)=$B1887,(COUNTIFS($L$1:$L1886,"Tor",$B$1:$B1886,$B1887,$A$1:$A1886,$A1887)+COUNTIFS($L$1:$L1886,"ET",$B$1:$B1886,$B1887,$A$1:$A1886,$A1887))-(COUNTIFS($L$1:$L1886,"Tor",$B$1:$B1886,"&lt;&gt;"&amp;$B1887,$A$1:$A1886,$A1887)+COUNTIFS($L$1:$L1886,"ET",$B$1:$B1886,"&lt;&gt;"&amp;$B1887,$A$1:$A1886,$A1887)),(COUNTIFS($L$1:$L1886,"Tor",$B$1:$B1886,$B1887,$A$1:$A1886,$A1887)+COUNTIFS($L$1:$L1886,"ET",$B$1:$B1886,$B1887,$A$1:$A1886,$A1887))-(COUNTIFS($L$1:$L1886,"Tor",$B$1:$B1886,"&lt;&gt;"&amp;$B1887,$A$1:$A1886,$A1887)+COUNTIFS($L$1:$L1886,"ET",$B$1:$B1886,"&lt;&gt;"&amp;$B1887,$A$1:$A1886,$A1887))),"")</f>
        <v/>
      </c>
      <c r="O1887" s="17"/>
      <c r="AC1887" s="14"/>
      <c r="AD1887" s="14"/>
      <c r="AE1887" s="18"/>
      <c r="AH1887" s="19">
        <f t="shared" si="118"/>
        <v>0</v>
      </c>
      <c r="AI1887" s="19">
        <f t="shared" si="119"/>
        <v>180</v>
      </c>
      <c r="AM1887" s="19">
        <f>IF(Abschlüsse[[#This Row],[Ergeb]]="ET","",SQRT(($AF1887-$AK1887)^2+($AG1887-$AL1887)^2))</f>
        <v>0</v>
      </c>
      <c r="AO1887" s="13"/>
      <c r="AP1887" s="13"/>
      <c r="AQ1887" s="19" t="str">
        <f t="shared" si="120"/>
        <v/>
      </c>
      <c r="AU1887" s="19" t="str">
        <f t="shared" si="121"/>
        <v/>
      </c>
    </row>
    <row r="1888" spans="3:47" ht="25.05" customHeight="1">
      <c r="C1888" s="17" t="str">
        <f>IF($A1888="","",IF(VLOOKUP($A1888,Spiele!$A$2:$D$16,3,FALSE)=$B1888,"H","G"))</f>
        <v/>
      </c>
      <c r="D1888" s="17" t="str">
        <f>IF($B1888="","",IF(VLOOKUP($A1888,Spiele!$A$2:$F$16,3,FALSE)=$B1888,VLOOKUP($A1888,Spiele!$A$2:$F$16,4,FALSE),VLOOKUP($A1888,Spiele!$A$2:$F$16,3,FALSE)))</f>
        <v/>
      </c>
      <c r="E1888" s="18">
        <f>IF(Abschlüsse[[#This Row],[Ergeb]]="ET",0,COUNTIFS($A$2:$A1888,$A1888,$B$2:$B1888,$B1888,$L$2:$L1888,"&lt;&gt;ET"))</f>
        <v>0</v>
      </c>
      <c r="F1888" s="11"/>
      <c r="G1888" s="12"/>
      <c r="H1888" s="18">
        <f>COUNTIFS('Rote Karten'!$A$2:$A$4,$A1888,'Rote Karten'!$D$2:$D$4,"&lt;&gt;"&amp;$B1888,'Rote Karten'!$B$2:$B$4,"&lt;"&amp;$F1888,'Rote Karten'!$C$2:$C$4,"&lt;="&amp;$G1888)-COUNTIFS('Rote Karten'!$A$2:$A$4,$A1888,'Rote Karten'!$D$2:$D$4,$B1888,'Rote Karten'!$B$2:$B$4,"&lt;"&amp;$F1888,'Rote Karten'!$C$2:$C$4,"&lt;="&amp;$G1888)</f>
        <v>0</v>
      </c>
      <c r="I1888" s="17" t="str">
        <f>IF(OR($L1888="Tor",$L1888="ET"),_xlfn.IFNA(IF(VLOOKUP($A1888,Spiele!$A$2:$C$16,3,FALSE)=$B1888,COUNTIFS($L$2:$L1888,"Tor",$B$2:$B1888,$B1888,$A$2:$A1888,$A1888)+COUNTIFS($L$2:$L1888,"ET",$B$2:$B1888,$B1888,$A$2:$A1888,$A1888)&amp;":"&amp;COUNTIFS($L$2:$L1888,"Tor",$B$2:$B1888,"&lt;&gt;"&amp;$B1888,$A$2:$A1888,$A1888)+COUNTIFS($L$2:$L1888,"ET",$B$2:$B1888,"&lt;&gt;"&amp;$B1888,$A$2:$A1888,$A1888),COUNTIFS($L$2:$L1888,"Tor",$B$2:$B1888,"&lt;&gt;"&amp;$B1888,$A$2:$A1888,$A1888)+COUNTIFS($L$2:$L1888,"ET",$B$2:$B1888,"&lt;&gt;"&amp;$B1888,$A$2:$A1888,$A1888)&amp;":"&amp;COUNTIFS($L$2:$L1888,"Tor",$B$2:$B1888,$B1888,$A$2:$A1888,$A1888)+COUNTIFS($L$2:$L1888,"ET",$B$2:$B1888,$B1888,$A$2:$A1888,$A1888)),""),"")</f>
        <v/>
      </c>
      <c r="J1888" s="18" t="str">
        <f>_xlfn.IFNA(IF(VLOOKUP($A1888,Spiele!$A$2:$D$16,3,FALSE)=$B1888,(COUNTIFS($L$1:$L1887,"Tor",$B$1:$B1887,$B1888,$A$1:$A1887,$A1888)+COUNTIFS($L$1:$L1887,"ET",$B$1:$B1887,$B1888,$A$1:$A1887,$A1888))-(COUNTIFS($L$1:$L1887,"Tor",$B$1:$B1887,"&lt;&gt;"&amp;$B1888,$A$1:$A1887,$A1888)+COUNTIFS($L$1:$L1887,"ET",$B$1:$B1887,"&lt;&gt;"&amp;$B1888,$A$1:$A1887,$A1888)),(COUNTIFS($L$1:$L1887,"Tor",$B$1:$B1887,$B1888,$A$1:$A1887,$A1888)+COUNTIFS($L$1:$L1887,"ET",$B$1:$B1887,$B1888,$A$1:$A1887,$A1888))-(COUNTIFS($L$1:$L1887,"Tor",$B$1:$B1887,"&lt;&gt;"&amp;$B1888,$A$1:$A1887,$A1888)+COUNTIFS($L$1:$L1887,"ET",$B$1:$B1887,"&lt;&gt;"&amp;$B1888,$A$1:$A1887,$A1888))),"")</f>
        <v/>
      </c>
      <c r="O1888" s="17"/>
      <c r="AC1888" s="14"/>
      <c r="AD1888" s="14"/>
      <c r="AE1888" s="18"/>
      <c r="AH1888" s="19">
        <f t="shared" si="118"/>
        <v>0</v>
      </c>
      <c r="AI1888" s="19">
        <f t="shared" si="119"/>
        <v>180</v>
      </c>
      <c r="AM1888" s="19">
        <f>IF(Abschlüsse[[#This Row],[Ergeb]]="ET","",SQRT(($AF1888-$AK1888)^2+($AG1888-$AL1888)^2))</f>
        <v>0</v>
      </c>
      <c r="AO1888" s="13"/>
      <c r="AP1888" s="13"/>
      <c r="AQ1888" s="19" t="str">
        <f t="shared" si="120"/>
        <v/>
      </c>
      <c r="AU1888" s="19" t="str">
        <f t="shared" si="121"/>
        <v/>
      </c>
    </row>
    <row r="1889" spans="3:47" ht="25.05" customHeight="1">
      <c r="C1889" s="17" t="str">
        <f>IF($A1889="","",IF(VLOOKUP($A1889,Spiele!$A$2:$D$16,3,FALSE)=$B1889,"H","G"))</f>
        <v/>
      </c>
      <c r="D1889" s="17" t="str">
        <f>IF($B1889="","",IF(VLOOKUP($A1889,Spiele!$A$2:$F$16,3,FALSE)=$B1889,VLOOKUP($A1889,Spiele!$A$2:$F$16,4,FALSE),VLOOKUP($A1889,Spiele!$A$2:$F$16,3,FALSE)))</f>
        <v/>
      </c>
      <c r="E1889" s="18">
        <f>IF(Abschlüsse[[#This Row],[Ergeb]]="ET",0,COUNTIFS($A$2:$A1889,$A1889,$B$2:$B1889,$B1889,$L$2:$L1889,"&lt;&gt;ET"))</f>
        <v>0</v>
      </c>
      <c r="F1889" s="11"/>
      <c r="G1889" s="12"/>
      <c r="H1889" s="18">
        <f>COUNTIFS('Rote Karten'!$A$2:$A$4,$A1889,'Rote Karten'!$D$2:$D$4,"&lt;&gt;"&amp;$B1889,'Rote Karten'!$B$2:$B$4,"&lt;"&amp;$F1889,'Rote Karten'!$C$2:$C$4,"&lt;="&amp;$G1889)-COUNTIFS('Rote Karten'!$A$2:$A$4,$A1889,'Rote Karten'!$D$2:$D$4,$B1889,'Rote Karten'!$B$2:$B$4,"&lt;"&amp;$F1889,'Rote Karten'!$C$2:$C$4,"&lt;="&amp;$G1889)</f>
        <v>0</v>
      </c>
      <c r="I1889" s="17" t="str">
        <f>IF(OR($L1889="Tor",$L1889="ET"),_xlfn.IFNA(IF(VLOOKUP($A1889,Spiele!$A$2:$C$16,3,FALSE)=$B1889,COUNTIFS($L$2:$L1889,"Tor",$B$2:$B1889,$B1889,$A$2:$A1889,$A1889)+COUNTIFS($L$2:$L1889,"ET",$B$2:$B1889,$B1889,$A$2:$A1889,$A1889)&amp;":"&amp;COUNTIFS($L$2:$L1889,"Tor",$B$2:$B1889,"&lt;&gt;"&amp;$B1889,$A$2:$A1889,$A1889)+COUNTIFS($L$2:$L1889,"ET",$B$2:$B1889,"&lt;&gt;"&amp;$B1889,$A$2:$A1889,$A1889),COUNTIFS($L$2:$L1889,"Tor",$B$2:$B1889,"&lt;&gt;"&amp;$B1889,$A$2:$A1889,$A1889)+COUNTIFS($L$2:$L1889,"ET",$B$2:$B1889,"&lt;&gt;"&amp;$B1889,$A$2:$A1889,$A1889)&amp;":"&amp;COUNTIFS($L$2:$L1889,"Tor",$B$2:$B1889,$B1889,$A$2:$A1889,$A1889)+COUNTIFS($L$2:$L1889,"ET",$B$2:$B1889,$B1889,$A$2:$A1889,$A1889)),""),"")</f>
        <v/>
      </c>
      <c r="J1889" s="18" t="str">
        <f>_xlfn.IFNA(IF(VLOOKUP($A1889,Spiele!$A$2:$D$16,3,FALSE)=$B1889,(COUNTIFS($L$1:$L1888,"Tor",$B$1:$B1888,$B1889,$A$1:$A1888,$A1889)+COUNTIFS($L$1:$L1888,"ET",$B$1:$B1888,$B1889,$A$1:$A1888,$A1889))-(COUNTIFS($L$1:$L1888,"Tor",$B$1:$B1888,"&lt;&gt;"&amp;$B1889,$A$1:$A1888,$A1889)+COUNTIFS($L$1:$L1888,"ET",$B$1:$B1888,"&lt;&gt;"&amp;$B1889,$A$1:$A1888,$A1889)),(COUNTIFS($L$1:$L1888,"Tor",$B$1:$B1888,$B1889,$A$1:$A1888,$A1889)+COUNTIFS($L$1:$L1888,"ET",$B$1:$B1888,$B1889,$A$1:$A1888,$A1889))-(COUNTIFS($L$1:$L1888,"Tor",$B$1:$B1888,"&lt;&gt;"&amp;$B1889,$A$1:$A1888,$A1889)+COUNTIFS($L$1:$L1888,"ET",$B$1:$B1888,"&lt;&gt;"&amp;$B1889,$A$1:$A1888,$A1889))),"")</f>
        <v/>
      </c>
      <c r="O1889" s="17"/>
      <c r="AC1889" s="14"/>
      <c r="AD1889" s="14"/>
      <c r="AE1889" s="18"/>
      <c r="AH1889" s="19">
        <f t="shared" si="118"/>
        <v>0</v>
      </c>
      <c r="AI1889" s="19">
        <f t="shared" si="119"/>
        <v>180</v>
      </c>
      <c r="AM1889" s="19">
        <f>IF(Abschlüsse[[#This Row],[Ergeb]]="ET","",SQRT(($AF1889-$AK1889)^2+($AG1889-$AL1889)^2))</f>
        <v>0</v>
      </c>
      <c r="AO1889" s="13"/>
      <c r="AP1889" s="13"/>
      <c r="AQ1889" s="19" t="str">
        <f t="shared" si="120"/>
        <v/>
      </c>
      <c r="AU1889" s="19" t="str">
        <f t="shared" si="121"/>
        <v/>
      </c>
    </row>
    <row r="1890" spans="3:47" ht="25.05" customHeight="1">
      <c r="C1890" s="17" t="str">
        <f>IF($A1890="","",IF(VLOOKUP($A1890,Spiele!$A$2:$D$16,3,FALSE)=$B1890,"H","G"))</f>
        <v/>
      </c>
      <c r="D1890" s="17" t="str">
        <f>IF($B1890="","",IF(VLOOKUP($A1890,Spiele!$A$2:$F$16,3,FALSE)=$B1890,VLOOKUP($A1890,Spiele!$A$2:$F$16,4,FALSE),VLOOKUP($A1890,Spiele!$A$2:$F$16,3,FALSE)))</f>
        <v/>
      </c>
      <c r="E1890" s="18">
        <f>IF(Abschlüsse[[#This Row],[Ergeb]]="ET",0,COUNTIFS($A$2:$A1890,$A1890,$B$2:$B1890,$B1890,$L$2:$L1890,"&lt;&gt;ET"))</f>
        <v>0</v>
      </c>
      <c r="F1890" s="11"/>
      <c r="G1890" s="12"/>
      <c r="H1890" s="18">
        <f>COUNTIFS('Rote Karten'!$A$2:$A$4,$A1890,'Rote Karten'!$D$2:$D$4,"&lt;&gt;"&amp;$B1890,'Rote Karten'!$B$2:$B$4,"&lt;"&amp;$F1890,'Rote Karten'!$C$2:$C$4,"&lt;="&amp;$G1890)-COUNTIFS('Rote Karten'!$A$2:$A$4,$A1890,'Rote Karten'!$D$2:$D$4,$B1890,'Rote Karten'!$B$2:$B$4,"&lt;"&amp;$F1890,'Rote Karten'!$C$2:$C$4,"&lt;="&amp;$G1890)</f>
        <v>0</v>
      </c>
      <c r="I1890" s="17" t="str">
        <f>IF(OR($L1890="Tor",$L1890="ET"),_xlfn.IFNA(IF(VLOOKUP($A1890,Spiele!$A$2:$C$16,3,FALSE)=$B1890,COUNTIFS($L$2:$L1890,"Tor",$B$2:$B1890,$B1890,$A$2:$A1890,$A1890)+COUNTIFS($L$2:$L1890,"ET",$B$2:$B1890,$B1890,$A$2:$A1890,$A1890)&amp;":"&amp;COUNTIFS($L$2:$L1890,"Tor",$B$2:$B1890,"&lt;&gt;"&amp;$B1890,$A$2:$A1890,$A1890)+COUNTIFS($L$2:$L1890,"ET",$B$2:$B1890,"&lt;&gt;"&amp;$B1890,$A$2:$A1890,$A1890),COUNTIFS($L$2:$L1890,"Tor",$B$2:$B1890,"&lt;&gt;"&amp;$B1890,$A$2:$A1890,$A1890)+COUNTIFS($L$2:$L1890,"ET",$B$2:$B1890,"&lt;&gt;"&amp;$B1890,$A$2:$A1890,$A1890)&amp;":"&amp;COUNTIFS($L$2:$L1890,"Tor",$B$2:$B1890,$B1890,$A$2:$A1890,$A1890)+COUNTIFS($L$2:$L1890,"ET",$B$2:$B1890,$B1890,$A$2:$A1890,$A1890)),""),"")</f>
        <v/>
      </c>
      <c r="J1890" s="18" t="str">
        <f>_xlfn.IFNA(IF(VLOOKUP($A1890,Spiele!$A$2:$D$16,3,FALSE)=$B1890,(COUNTIFS($L$1:$L1889,"Tor",$B$1:$B1889,$B1890,$A$1:$A1889,$A1890)+COUNTIFS($L$1:$L1889,"ET",$B$1:$B1889,$B1890,$A$1:$A1889,$A1890))-(COUNTIFS($L$1:$L1889,"Tor",$B$1:$B1889,"&lt;&gt;"&amp;$B1890,$A$1:$A1889,$A1890)+COUNTIFS($L$1:$L1889,"ET",$B$1:$B1889,"&lt;&gt;"&amp;$B1890,$A$1:$A1889,$A1890)),(COUNTIFS($L$1:$L1889,"Tor",$B$1:$B1889,$B1890,$A$1:$A1889,$A1890)+COUNTIFS($L$1:$L1889,"ET",$B$1:$B1889,$B1890,$A$1:$A1889,$A1890))-(COUNTIFS($L$1:$L1889,"Tor",$B$1:$B1889,"&lt;&gt;"&amp;$B1890,$A$1:$A1889,$A1890)+COUNTIFS($L$1:$L1889,"ET",$B$1:$B1889,"&lt;&gt;"&amp;$B1890,$A$1:$A1889,$A1890))),"")</f>
        <v/>
      </c>
      <c r="O1890" s="17"/>
      <c r="AC1890" s="14"/>
      <c r="AD1890" s="14"/>
      <c r="AE1890" s="18"/>
      <c r="AH1890" s="19">
        <f t="shared" si="118"/>
        <v>0</v>
      </c>
      <c r="AI1890" s="19">
        <f t="shared" si="119"/>
        <v>180</v>
      </c>
      <c r="AM1890" s="19">
        <f>IF(Abschlüsse[[#This Row],[Ergeb]]="ET","",SQRT(($AF1890-$AK1890)^2+($AG1890-$AL1890)^2))</f>
        <v>0</v>
      </c>
      <c r="AO1890" s="13"/>
      <c r="AP1890" s="13"/>
      <c r="AQ1890" s="19" t="str">
        <f t="shared" si="120"/>
        <v/>
      </c>
      <c r="AU1890" s="19" t="str">
        <f t="shared" si="121"/>
        <v/>
      </c>
    </row>
    <row r="1891" spans="3:47" ht="25.05" customHeight="1">
      <c r="C1891" s="17" t="str">
        <f>IF($A1891="","",IF(VLOOKUP($A1891,Spiele!$A$2:$D$16,3,FALSE)=$B1891,"H","G"))</f>
        <v/>
      </c>
      <c r="D1891" s="17" t="str">
        <f>IF($B1891="","",IF(VLOOKUP($A1891,Spiele!$A$2:$F$16,3,FALSE)=$B1891,VLOOKUP($A1891,Spiele!$A$2:$F$16,4,FALSE),VLOOKUP($A1891,Spiele!$A$2:$F$16,3,FALSE)))</f>
        <v/>
      </c>
      <c r="E1891" s="18">
        <f>IF(Abschlüsse[[#This Row],[Ergeb]]="ET",0,COUNTIFS($A$2:$A1891,$A1891,$B$2:$B1891,$B1891,$L$2:$L1891,"&lt;&gt;ET"))</f>
        <v>0</v>
      </c>
      <c r="F1891" s="11"/>
      <c r="G1891" s="12"/>
      <c r="H1891" s="18">
        <f>COUNTIFS('Rote Karten'!$A$2:$A$4,$A1891,'Rote Karten'!$D$2:$D$4,"&lt;&gt;"&amp;$B1891,'Rote Karten'!$B$2:$B$4,"&lt;"&amp;$F1891,'Rote Karten'!$C$2:$C$4,"&lt;="&amp;$G1891)-COUNTIFS('Rote Karten'!$A$2:$A$4,$A1891,'Rote Karten'!$D$2:$D$4,$B1891,'Rote Karten'!$B$2:$B$4,"&lt;"&amp;$F1891,'Rote Karten'!$C$2:$C$4,"&lt;="&amp;$G1891)</f>
        <v>0</v>
      </c>
      <c r="I1891" s="17" t="str">
        <f>IF(OR($L1891="Tor",$L1891="ET"),_xlfn.IFNA(IF(VLOOKUP($A1891,Spiele!$A$2:$C$16,3,FALSE)=$B1891,COUNTIFS($L$2:$L1891,"Tor",$B$2:$B1891,$B1891,$A$2:$A1891,$A1891)+COUNTIFS($L$2:$L1891,"ET",$B$2:$B1891,$B1891,$A$2:$A1891,$A1891)&amp;":"&amp;COUNTIFS($L$2:$L1891,"Tor",$B$2:$B1891,"&lt;&gt;"&amp;$B1891,$A$2:$A1891,$A1891)+COUNTIFS($L$2:$L1891,"ET",$B$2:$B1891,"&lt;&gt;"&amp;$B1891,$A$2:$A1891,$A1891),COUNTIFS($L$2:$L1891,"Tor",$B$2:$B1891,"&lt;&gt;"&amp;$B1891,$A$2:$A1891,$A1891)+COUNTIFS($L$2:$L1891,"ET",$B$2:$B1891,"&lt;&gt;"&amp;$B1891,$A$2:$A1891,$A1891)&amp;":"&amp;COUNTIFS($L$2:$L1891,"Tor",$B$2:$B1891,$B1891,$A$2:$A1891,$A1891)+COUNTIFS($L$2:$L1891,"ET",$B$2:$B1891,$B1891,$A$2:$A1891,$A1891)),""),"")</f>
        <v/>
      </c>
      <c r="J1891" s="18" t="str">
        <f>_xlfn.IFNA(IF(VLOOKUP($A1891,Spiele!$A$2:$D$16,3,FALSE)=$B1891,(COUNTIFS($L$1:$L1890,"Tor",$B$1:$B1890,$B1891,$A$1:$A1890,$A1891)+COUNTIFS($L$1:$L1890,"ET",$B$1:$B1890,$B1891,$A$1:$A1890,$A1891))-(COUNTIFS($L$1:$L1890,"Tor",$B$1:$B1890,"&lt;&gt;"&amp;$B1891,$A$1:$A1890,$A1891)+COUNTIFS($L$1:$L1890,"ET",$B$1:$B1890,"&lt;&gt;"&amp;$B1891,$A$1:$A1890,$A1891)),(COUNTIFS($L$1:$L1890,"Tor",$B$1:$B1890,$B1891,$A$1:$A1890,$A1891)+COUNTIFS($L$1:$L1890,"ET",$B$1:$B1890,$B1891,$A$1:$A1890,$A1891))-(COUNTIFS($L$1:$L1890,"Tor",$B$1:$B1890,"&lt;&gt;"&amp;$B1891,$A$1:$A1890,$A1891)+COUNTIFS($L$1:$L1890,"ET",$B$1:$B1890,"&lt;&gt;"&amp;$B1891,$A$1:$A1890,$A1891))),"")</f>
        <v/>
      </c>
      <c r="O1891" s="17"/>
      <c r="AC1891" s="14"/>
      <c r="AD1891" s="14"/>
      <c r="AE1891" s="18"/>
      <c r="AH1891" s="19">
        <f t="shared" si="118"/>
        <v>0</v>
      </c>
      <c r="AI1891" s="19">
        <f t="shared" si="119"/>
        <v>180</v>
      </c>
      <c r="AM1891" s="19">
        <f>IF(Abschlüsse[[#This Row],[Ergeb]]="ET","",SQRT(($AF1891-$AK1891)^2+($AG1891-$AL1891)^2))</f>
        <v>0</v>
      </c>
      <c r="AO1891" s="13"/>
      <c r="AP1891" s="13"/>
      <c r="AQ1891" s="19" t="str">
        <f t="shared" si="120"/>
        <v/>
      </c>
      <c r="AU1891" s="19" t="str">
        <f t="shared" si="121"/>
        <v/>
      </c>
    </row>
    <row r="1892" spans="3:47" ht="25.05" customHeight="1">
      <c r="C1892" s="17" t="str">
        <f>IF($A1892="","",IF(VLOOKUP($A1892,Spiele!$A$2:$D$16,3,FALSE)=$B1892,"H","G"))</f>
        <v/>
      </c>
      <c r="D1892" s="17" t="str">
        <f>IF($B1892="","",IF(VLOOKUP($A1892,Spiele!$A$2:$F$16,3,FALSE)=$B1892,VLOOKUP($A1892,Spiele!$A$2:$F$16,4,FALSE),VLOOKUP($A1892,Spiele!$A$2:$F$16,3,FALSE)))</f>
        <v/>
      </c>
      <c r="E1892" s="18">
        <f>IF(Abschlüsse[[#This Row],[Ergeb]]="ET",0,COUNTIFS($A$2:$A1892,$A1892,$B$2:$B1892,$B1892,$L$2:$L1892,"&lt;&gt;ET"))</f>
        <v>0</v>
      </c>
      <c r="F1892" s="11"/>
      <c r="G1892" s="12"/>
      <c r="H1892" s="18">
        <f>COUNTIFS('Rote Karten'!$A$2:$A$4,$A1892,'Rote Karten'!$D$2:$D$4,"&lt;&gt;"&amp;$B1892,'Rote Karten'!$B$2:$B$4,"&lt;"&amp;$F1892,'Rote Karten'!$C$2:$C$4,"&lt;="&amp;$G1892)-COUNTIFS('Rote Karten'!$A$2:$A$4,$A1892,'Rote Karten'!$D$2:$D$4,$B1892,'Rote Karten'!$B$2:$B$4,"&lt;"&amp;$F1892,'Rote Karten'!$C$2:$C$4,"&lt;="&amp;$G1892)</f>
        <v>0</v>
      </c>
      <c r="I1892" s="17" t="str">
        <f>IF(OR($L1892="Tor",$L1892="ET"),_xlfn.IFNA(IF(VLOOKUP($A1892,Spiele!$A$2:$C$16,3,FALSE)=$B1892,COUNTIFS($L$2:$L1892,"Tor",$B$2:$B1892,$B1892,$A$2:$A1892,$A1892)+COUNTIFS($L$2:$L1892,"ET",$B$2:$B1892,$B1892,$A$2:$A1892,$A1892)&amp;":"&amp;COUNTIFS($L$2:$L1892,"Tor",$B$2:$B1892,"&lt;&gt;"&amp;$B1892,$A$2:$A1892,$A1892)+COUNTIFS($L$2:$L1892,"ET",$B$2:$B1892,"&lt;&gt;"&amp;$B1892,$A$2:$A1892,$A1892),COUNTIFS($L$2:$L1892,"Tor",$B$2:$B1892,"&lt;&gt;"&amp;$B1892,$A$2:$A1892,$A1892)+COUNTIFS($L$2:$L1892,"ET",$B$2:$B1892,"&lt;&gt;"&amp;$B1892,$A$2:$A1892,$A1892)&amp;":"&amp;COUNTIFS($L$2:$L1892,"Tor",$B$2:$B1892,$B1892,$A$2:$A1892,$A1892)+COUNTIFS($L$2:$L1892,"ET",$B$2:$B1892,$B1892,$A$2:$A1892,$A1892)),""),"")</f>
        <v/>
      </c>
      <c r="J1892" s="18" t="str">
        <f>_xlfn.IFNA(IF(VLOOKUP($A1892,Spiele!$A$2:$D$16,3,FALSE)=$B1892,(COUNTIFS($L$1:$L1891,"Tor",$B$1:$B1891,$B1892,$A$1:$A1891,$A1892)+COUNTIFS($L$1:$L1891,"ET",$B$1:$B1891,$B1892,$A$1:$A1891,$A1892))-(COUNTIFS($L$1:$L1891,"Tor",$B$1:$B1891,"&lt;&gt;"&amp;$B1892,$A$1:$A1891,$A1892)+COUNTIFS($L$1:$L1891,"ET",$B$1:$B1891,"&lt;&gt;"&amp;$B1892,$A$1:$A1891,$A1892)),(COUNTIFS($L$1:$L1891,"Tor",$B$1:$B1891,$B1892,$A$1:$A1891,$A1892)+COUNTIFS($L$1:$L1891,"ET",$B$1:$B1891,$B1892,$A$1:$A1891,$A1892))-(COUNTIFS($L$1:$L1891,"Tor",$B$1:$B1891,"&lt;&gt;"&amp;$B1892,$A$1:$A1891,$A1892)+COUNTIFS($L$1:$L1891,"ET",$B$1:$B1891,"&lt;&gt;"&amp;$B1892,$A$1:$A1891,$A1892))),"")</f>
        <v/>
      </c>
      <c r="O1892" s="17"/>
      <c r="AC1892" s="14"/>
      <c r="AD1892" s="14"/>
      <c r="AE1892" s="18"/>
      <c r="AH1892" s="19">
        <f t="shared" si="118"/>
        <v>0</v>
      </c>
      <c r="AI1892" s="19">
        <f t="shared" si="119"/>
        <v>180</v>
      </c>
      <c r="AM1892" s="19">
        <f>IF(Abschlüsse[[#This Row],[Ergeb]]="ET","",SQRT(($AF1892-$AK1892)^2+($AG1892-$AL1892)^2))</f>
        <v>0</v>
      </c>
      <c r="AO1892" s="13"/>
      <c r="AP1892" s="13"/>
      <c r="AQ1892" s="19" t="str">
        <f t="shared" si="120"/>
        <v/>
      </c>
      <c r="AU1892" s="19" t="str">
        <f t="shared" si="121"/>
        <v/>
      </c>
    </row>
    <row r="1893" spans="3:47" ht="25.05" customHeight="1">
      <c r="C1893" s="17" t="str">
        <f>IF($A1893="","",IF(VLOOKUP($A1893,Spiele!$A$2:$D$16,3,FALSE)=$B1893,"H","G"))</f>
        <v/>
      </c>
      <c r="D1893" s="17" t="str">
        <f>IF($B1893="","",IF(VLOOKUP($A1893,Spiele!$A$2:$F$16,3,FALSE)=$B1893,VLOOKUP($A1893,Spiele!$A$2:$F$16,4,FALSE),VLOOKUP($A1893,Spiele!$A$2:$F$16,3,FALSE)))</f>
        <v/>
      </c>
      <c r="E1893" s="18">
        <f>IF(Abschlüsse[[#This Row],[Ergeb]]="ET",0,COUNTIFS($A$2:$A1893,$A1893,$B$2:$B1893,$B1893,$L$2:$L1893,"&lt;&gt;ET"))</f>
        <v>0</v>
      </c>
      <c r="F1893" s="11"/>
      <c r="G1893" s="12"/>
      <c r="H1893" s="18">
        <f>COUNTIFS('Rote Karten'!$A$2:$A$4,$A1893,'Rote Karten'!$D$2:$D$4,"&lt;&gt;"&amp;$B1893,'Rote Karten'!$B$2:$B$4,"&lt;"&amp;$F1893,'Rote Karten'!$C$2:$C$4,"&lt;="&amp;$G1893)-COUNTIFS('Rote Karten'!$A$2:$A$4,$A1893,'Rote Karten'!$D$2:$D$4,$B1893,'Rote Karten'!$B$2:$B$4,"&lt;"&amp;$F1893,'Rote Karten'!$C$2:$C$4,"&lt;="&amp;$G1893)</f>
        <v>0</v>
      </c>
      <c r="I1893" s="17" t="str">
        <f>IF(OR($L1893="Tor",$L1893="ET"),_xlfn.IFNA(IF(VLOOKUP($A1893,Spiele!$A$2:$C$16,3,FALSE)=$B1893,COUNTIFS($L$2:$L1893,"Tor",$B$2:$B1893,$B1893,$A$2:$A1893,$A1893)+COUNTIFS($L$2:$L1893,"ET",$B$2:$B1893,$B1893,$A$2:$A1893,$A1893)&amp;":"&amp;COUNTIFS($L$2:$L1893,"Tor",$B$2:$B1893,"&lt;&gt;"&amp;$B1893,$A$2:$A1893,$A1893)+COUNTIFS($L$2:$L1893,"ET",$B$2:$B1893,"&lt;&gt;"&amp;$B1893,$A$2:$A1893,$A1893),COUNTIFS($L$2:$L1893,"Tor",$B$2:$B1893,"&lt;&gt;"&amp;$B1893,$A$2:$A1893,$A1893)+COUNTIFS($L$2:$L1893,"ET",$B$2:$B1893,"&lt;&gt;"&amp;$B1893,$A$2:$A1893,$A1893)&amp;":"&amp;COUNTIFS($L$2:$L1893,"Tor",$B$2:$B1893,$B1893,$A$2:$A1893,$A1893)+COUNTIFS($L$2:$L1893,"ET",$B$2:$B1893,$B1893,$A$2:$A1893,$A1893)),""),"")</f>
        <v/>
      </c>
      <c r="J1893" s="18" t="str">
        <f>_xlfn.IFNA(IF(VLOOKUP($A1893,Spiele!$A$2:$D$16,3,FALSE)=$B1893,(COUNTIFS($L$1:$L1892,"Tor",$B$1:$B1892,$B1893,$A$1:$A1892,$A1893)+COUNTIFS($L$1:$L1892,"ET",$B$1:$B1892,$B1893,$A$1:$A1892,$A1893))-(COUNTIFS($L$1:$L1892,"Tor",$B$1:$B1892,"&lt;&gt;"&amp;$B1893,$A$1:$A1892,$A1893)+COUNTIFS($L$1:$L1892,"ET",$B$1:$B1892,"&lt;&gt;"&amp;$B1893,$A$1:$A1892,$A1893)),(COUNTIFS($L$1:$L1892,"Tor",$B$1:$B1892,$B1893,$A$1:$A1892,$A1893)+COUNTIFS($L$1:$L1892,"ET",$B$1:$B1892,$B1893,$A$1:$A1892,$A1893))-(COUNTIFS($L$1:$L1892,"Tor",$B$1:$B1892,"&lt;&gt;"&amp;$B1893,$A$1:$A1892,$A1893)+COUNTIFS($L$1:$L1892,"ET",$B$1:$B1892,"&lt;&gt;"&amp;$B1893,$A$1:$A1892,$A1893))),"")</f>
        <v/>
      </c>
      <c r="O1893" s="17"/>
      <c r="AC1893" s="14"/>
      <c r="AD1893" s="14"/>
      <c r="AE1893" s="18"/>
      <c r="AH1893" s="19">
        <f t="shared" si="118"/>
        <v>0</v>
      </c>
      <c r="AI1893" s="19">
        <f t="shared" si="119"/>
        <v>180</v>
      </c>
      <c r="AM1893" s="19">
        <f>IF(Abschlüsse[[#This Row],[Ergeb]]="ET","",SQRT(($AF1893-$AK1893)^2+($AG1893-$AL1893)^2))</f>
        <v>0</v>
      </c>
      <c r="AO1893" s="13"/>
      <c r="AP1893" s="13"/>
      <c r="AQ1893" s="19" t="str">
        <f t="shared" si="120"/>
        <v/>
      </c>
      <c r="AU1893" s="19" t="str">
        <f t="shared" si="121"/>
        <v/>
      </c>
    </row>
    <row r="1894" spans="3:47" ht="25.05" customHeight="1">
      <c r="C1894" s="17" t="str">
        <f>IF($A1894="","",IF(VLOOKUP($A1894,Spiele!$A$2:$D$16,3,FALSE)=$B1894,"H","G"))</f>
        <v/>
      </c>
      <c r="D1894" s="17" t="str">
        <f>IF($B1894="","",IF(VLOOKUP($A1894,Spiele!$A$2:$F$16,3,FALSE)=$B1894,VLOOKUP($A1894,Spiele!$A$2:$F$16,4,FALSE),VLOOKUP($A1894,Spiele!$A$2:$F$16,3,FALSE)))</f>
        <v/>
      </c>
      <c r="E1894" s="18">
        <f>IF(Abschlüsse[[#This Row],[Ergeb]]="ET",0,COUNTIFS($A$2:$A1894,$A1894,$B$2:$B1894,$B1894,$L$2:$L1894,"&lt;&gt;ET"))</f>
        <v>0</v>
      </c>
      <c r="F1894" s="11"/>
      <c r="G1894" s="12"/>
      <c r="H1894" s="18">
        <f>COUNTIFS('Rote Karten'!$A$2:$A$4,$A1894,'Rote Karten'!$D$2:$D$4,"&lt;&gt;"&amp;$B1894,'Rote Karten'!$B$2:$B$4,"&lt;"&amp;$F1894,'Rote Karten'!$C$2:$C$4,"&lt;="&amp;$G1894)-COUNTIFS('Rote Karten'!$A$2:$A$4,$A1894,'Rote Karten'!$D$2:$D$4,$B1894,'Rote Karten'!$B$2:$B$4,"&lt;"&amp;$F1894,'Rote Karten'!$C$2:$C$4,"&lt;="&amp;$G1894)</f>
        <v>0</v>
      </c>
      <c r="I1894" s="17" t="str">
        <f>IF(OR($L1894="Tor",$L1894="ET"),_xlfn.IFNA(IF(VLOOKUP($A1894,Spiele!$A$2:$C$16,3,FALSE)=$B1894,COUNTIFS($L$2:$L1894,"Tor",$B$2:$B1894,$B1894,$A$2:$A1894,$A1894)+COUNTIFS($L$2:$L1894,"ET",$B$2:$B1894,$B1894,$A$2:$A1894,$A1894)&amp;":"&amp;COUNTIFS($L$2:$L1894,"Tor",$B$2:$B1894,"&lt;&gt;"&amp;$B1894,$A$2:$A1894,$A1894)+COUNTIFS($L$2:$L1894,"ET",$B$2:$B1894,"&lt;&gt;"&amp;$B1894,$A$2:$A1894,$A1894),COUNTIFS($L$2:$L1894,"Tor",$B$2:$B1894,"&lt;&gt;"&amp;$B1894,$A$2:$A1894,$A1894)+COUNTIFS($L$2:$L1894,"ET",$B$2:$B1894,"&lt;&gt;"&amp;$B1894,$A$2:$A1894,$A1894)&amp;":"&amp;COUNTIFS($L$2:$L1894,"Tor",$B$2:$B1894,$B1894,$A$2:$A1894,$A1894)+COUNTIFS($L$2:$L1894,"ET",$B$2:$B1894,$B1894,$A$2:$A1894,$A1894)),""),"")</f>
        <v/>
      </c>
      <c r="J1894" s="18" t="str">
        <f>_xlfn.IFNA(IF(VLOOKUP($A1894,Spiele!$A$2:$D$16,3,FALSE)=$B1894,(COUNTIFS($L$1:$L1893,"Tor",$B$1:$B1893,$B1894,$A$1:$A1893,$A1894)+COUNTIFS($L$1:$L1893,"ET",$B$1:$B1893,$B1894,$A$1:$A1893,$A1894))-(COUNTIFS($L$1:$L1893,"Tor",$B$1:$B1893,"&lt;&gt;"&amp;$B1894,$A$1:$A1893,$A1894)+COUNTIFS($L$1:$L1893,"ET",$B$1:$B1893,"&lt;&gt;"&amp;$B1894,$A$1:$A1893,$A1894)),(COUNTIFS($L$1:$L1893,"Tor",$B$1:$B1893,$B1894,$A$1:$A1893,$A1894)+COUNTIFS($L$1:$L1893,"ET",$B$1:$B1893,$B1894,$A$1:$A1893,$A1894))-(COUNTIFS($L$1:$L1893,"Tor",$B$1:$B1893,"&lt;&gt;"&amp;$B1894,$A$1:$A1893,$A1894)+COUNTIFS($L$1:$L1893,"ET",$B$1:$B1893,"&lt;&gt;"&amp;$B1894,$A$1:$A1893,$A1894))),"")</f>
        <v/>
      </c>
      <c r="O1894" s="17"/>
      <c r="AC1894" s="14"/>
      <c r="AD1894" s="14"/>
      <c r="AE1894" s="18"/>
      <c r="AH1894" s="19">
        <f t="shared" si="118"/>
        <v>0</v>
      </c>
      <c r="AI1894" s="19">
        <f t="shared" si="119"/>
        <v>180</v>
      </c>
      <c r="AM1894" s="19">
        <f>IF(Abschlüsse[[#This Row],[Ergeb]]="ET","",SQRT(($AF1894-$AK1894)^2+($AG1894-$AL1894)^2))</f>
        <v>0</v>
      </c>
      <c r="AO1894" s="13"/>
      <c r="AP1894" s="13"/>
      <c r="AQ1894" s="19" t="str">
        <f t="shared" si="120"/>
        <v/>
      </c>
      <c r="AU1894" s="19" t="str">
        <f t="shared" si="121"/>
        <v/>
      </c>
    </row>
    <row r="1895" spans="3:47" ht="25.05" customHeight="1">
      <c r="C1895" s="17" t="str">
        <f>IF($A1895="","",IF(VLOOKUP($A1895,Spiele!$A$2:$D$16,3,FALSE)=$B1895,"H","G"))</f>
        <v/>
      </c>
      <c r="D1895" s="17" t="str">
        <f>IF($B1895="","",IF(VLOOKUP($A1895,Spiele!$A$2:$F$16,3,FALSE)=$B1895,VLOOKUP($A1895,Spiele!$A$2:$F$16,4,FALSE),VLOOKUP($A1895,Spiele!$A$2:$F$16,3,FALSE)))</f>
        <v/>
      </c>
      <c r="E1895" s="18">
        <f>IF(Abschlüsse[[#This Row],[Ergeb]]="ET",0,COUNTIFS($A$2:$A1895,$A1895,$B$2:$B1895,$B1895,$L$2:$L1895,"&lt;&gt;ET"))</f>
        <v>0</v>
      </c>
      <c r="F1895" s="11"/>
      <c r="G1895" s="12"/>
      <c r="H1895" s="18">
        <f>COUNTIFS('Rote Karten'!$A$2:$A$4,$A1895,'Rote Karten'!$D$2:$D$4,"&lt;&gt;"&amp;$B1895,'Rote Karten'!$B$2:$B$4,"&lt;"&amp;$F1895,'Rote Karten'!$C$2:$C$4,"&lt;="&amp;$G1895)-COUNTIFS('Rote Karten'!$A$2:$A$4,$A1895,'Rote Karten'!$D$2:$D$4,$B1895,'Rote Karten'!$B$2:$B$4,"&lt;"&amp;$F1895,'Rote Karten'!$C$2:$C$4,"&lt;="&amp;$G1895)</f>
        <v>0</v>
      </c>
      <c r="I1895" s="17" t="str">
        <f>IF(OR($L1895="Tor",$L1895="ET"),_xlfn.IFNA(IF(VLOOKUP($A1895,Spiele!$A$2:$C$16,3,FALSE)=$B1895,COUNTIFS($L$2:$L1895,"Tor",$B$2:$B1895,$B1895,$A$2:$A1895,$A1895)+COUNTIFS($L$2:$L1895,"ET",$B$2:$B1895,$B1895,$A$2:$A1895,$A1895)&amp;":"&amp;COUNTIFS($L$2:$L1895,"Tor",$B$2:$B1895,"&lt;&gt;"&amp;$B1895,$A$2:$A1895,$A1895)+COUNTIFS($L$2:$L1895,"ET",$B$2:$B1895,"&lt;&gt;"&amp;$B1895,$A$2:$A1895,$A1895),COUNTIFS($L$2:$L1895,"Tor",$B$2:$B1895,"&lt;&gt;"&amp;$B1895,$A$2:$A1895,$A1895)+COUNTIFS($L$2:$L1895,"ET",$B$2:$B1895,"&lt;&gt;"&amp;$B1895,$A$2:$A1895,$A1895)&amp;":"&amp;COUNTIFS($L$2:$L1895,"Tor",$B$2:$B1895,$B1895,$A$2:$A1895,$A1895)+COUNTIFS($L$2:$L1895,"ET",$B$2:$B1895,$B1895,$A$2:$A1895,$A1895)),""),"")</f>
        <v/>
      </c>
      <c r="J1895" s="18" t="str">
        <f>_xlfn.IFNA(IF(VLOOKUP($A1895,Spiele!$A$2:$D$16,3,FALSE)=$B1895,(COUNTIFS($L$1:$L1894,"Tor",$B$1:$B1894,$B1895,$A$1:$A1894,$A1895)+COUNTIFS($L$1:$L1894,"ET",$B$1:$B1894,$B1895,$A$1:$A1894,$A1895))-(COUNTIFS($L$1:$L1894,"Tor",$B$1:$B1894,"&lt;&gt;"&amp;$B1895,$A$1:$A1894,$A1895)+COUNTIFS($L$1:$L1894,"ET",$B$1:$B1894,"&lt;&gt;"&amp;$B1895,$A$1:$A1894,$A1895)),(COUNTIFS($L$1:$L1894,"Tor",$B$1:$B1894,$B1895,$A$1:$A1894,$A1895)+COUNTIFS($L$1:$L1894,"ET",$B$1:$B1894,$B1895,$A$1:$A1894,$A1895))-(COUNTIFS($L$1:$L1894,"Tor",$B$1:$B1894,"&lt;&gt;"&amp;$B1895,$A$1:$A1894,$A1895)+COUNTIFS($L$1:$L1894,"ET",$B$1:$B1894,"&lt;&gt;"&amp;$B1895,$A$1:$A1894,$A1895))),"")</f>
        <v/>
      </c>
      <c r="O1895" s="17"/>
      <c r="AC1895" s="14"/>
      <c r="AD1895" s="14"/>
      <c r="AE1895" s="18"/>
      <c r="AH1895" s="19">
        <f t="shared" si="118"/>
        <v>0</v>
      </c>
      <c r="AI1895" s="19">
        <f t="shared" si="119"/>
        <v>180</v>
      </c>
      <c r="AM1895" s="19">
        <f>IF(Abschlüsse[[#This Row],[Ergeb]]="ET","",SQRT(($AF1895-$AK1895)^2+($AG1895-$AL1895)^2))</f>
        <v>0</v>
      </c>
      <c r="AO1895" s="13"/>
      <c r="AP1895" s="13"/>
      <c r="AQ1895" s="19" t="str">
        <f t="shared" si="120"/>
        <v/>
      </c>
      <c r="AU1895" s="19" t="str">
        <f t="shared" si="121"/>
        <v/>
      </c>
    </row>
    <row r="1896" spans="3:47" ht="25.05" customHeight="1">
      <c r="C1896" s="17" t="str">
        <f>IF($A1896="","",IF(VLOOKUP($A1896,Spiele!$A$2:$D$16,3,FALSE)=$B1896,"H","G"))</f>
        <v/>
      </c>
      <c r="D1896" s="17" t="str">
        <f>IF($B1896="","",IF(VLOOKUP($A1896,Spiele!$A$2:$F$16,3,FALSE)=$B1896,VLOOKUP($A1896,Spiele!$A$2:$F$16,4,FALSE),VLOOKUP($A1896,Spiele!$A$2:$F$16,3,FALSE)))</f>
        <v/>
      </c>
      <c r="E1896" s="18">
        <f>IF(Abschlüsse[[#This Row],[Ergeb]]="ET",0,COUNTIFS($A$2:$A1896,$A1896,$B$2:$B1896,$B1896,$L$2:$L1896,"&lt;&gt;ET"))</f>
        <v>0</v>
      </c>
      <c r="F1896" s="11"/>
      <c r="G1896" s="12"/>
      <c r="H1896" s="18">
        <f>COUNTIFS('Rote Karten'!$A$2:$A$4,$A1896,'Rote Karten'!$D$2:$D$4,"&lt;&gt;"&amp;$B1896,'Rote Karten'!$B$2:$B$4,"&lt;"&amp;$F1896,'Rote Karten'!$C$2:$C$4,"&lt;="&amp;$G1896)-COUNTIFS('Rote Karten'!$A$2:$A$4,$A1896,'Rote Karten'!$D$2:$D$4,$B1896,'Rote Karten'!$B$2:$B$4,"&lt;"&amp;$F1896,'Rote Karten'!$C$2:$C$4,"&lt;="&amp;$G1896)</f>
        <v>0</v>
      </c>
      <c r="I1896" s="17" t="str">
        <f>IF(OR($L1896="Tor",$L1896="ET"),_xlfn.IFNA(IF(VLOOKUP($A1896,Spiele!$A$2:$C$16,3,FALSE)=$B1896,COUNTIFS($L$2:$L1896,"Tor",$B$2:$B1896,$B1896,$A$2:$A1896,$A1896)+COUNTIFS($L$2:$L1896,"ET",$B$2:$B1896,$B1896,$A$2:$A1896,$A1896)&amp;":"&amp;COUNTIFS($L$2:$L1896,"Tor",$B$2:$B1896,"&lt;&gt;"&amp;$B1896,$A$2:$A1896,$A1896)+COUNTIFS($L$2:$L1896,"ET",$B$2:$B1896,"&lt;&gt;"&amp;$B1896,$A$2:$A1896,$A1896),COUNTIFS($L$2:$L1896,"Tor",$B$2:$B1896,"&lt;&gt;"&amp;$B1896,$A$2:$A1896,$A1896)+COUNTIFS($L$2:$L1896,"ET",$B$2:$B1896,"&lt;&gt;"&amp;$B1896,$A$2:$A1896,$A1896)&amp;":"&amp;COUNTIFS($L$2:$L1896,"Tor",$B$2:$B1896,$B1896,$A$2:$A1896,$A1896)+COUNTIFS($L$2:$L1896,"ET",$B$2:$B1896,$B1896,$A$2:$A1896,$A1896)),""),"")</f>
        <v/>
      </c>
      <c r="J1896" s="18" t="str">
        <f>_xlfn.IFNA(IF(VLOOKUP($A1896,Spiele!$A$2:$D$16,3,FALSE)=$B1896,(COUNTIFS($L$1:$L1895,"Tor",$B$1:$B1895,$B1896,$A$1:$A1895,$A1896)+COUNTIFS($L$1:$L1895,"ET",$B$1:$B1895,$B1896,$A$1:$A1895,$A1896))-(COUNTIFS($L$1:$L1895,"Tor",$B$1:$B1895,"&lt;&gt;"&amp;$B1896,$A$1:$A1895,$A1896)+COUNTIFS($L$1:$L1895,"ET",$B$1:$B1895,"&lt;&gt;"&amp;$B1896,$A$1:$A1895,$A1896)),(COUNTIFS($L$1:$L1895,"Tor",$B$1:$B1895,$B1896,$A$1:$A1895,$A1896)+COUNTIFS($L$1:$L1895,"ET",$B$1:$B1895,$B1896,$A$1:$A1895,$A1896))-(COUNTIFS($L$1:$L1895,"Tor",$B$1:$B1895,"&lt;&gt;"&amp;$B1896,$A$1:$A1895,$A1896)+COUNTIFS($L$1:$L1895,"ET",$B$1:$B1895,"&lt;&gt;"&amp;$B1896,$A$1:$A1895,$A1896))),"")</f>
        <v/>
      </c>
      <c r="O1896" s="17"/>
      <c r="AC1896" s="14"/>
      <c r="AD1896" s="14"/>
      <c r="AE1896" s="18"/>
      <c r="AH1896" s="19">
        <f t="shared" si="118"/>
        <v>0</v>
      </c>
      <c r="AI1896" s="19">
        <f t="shared" si="119"/>
        <v>180</v>
      </c>
      <c r="AM1896" s="19">
        <f>IF(Abschlüsse[[#This Row],[Ergeb]]="ET","",SQRT(($AF1896-$AK1896)^2+($AG1896-$AL1896)^2))</f>
        <v>0</v>
      </c>
      <c r="AO1896" s="13"/>
      <c r="AP1896" s="13"/>
      <c r="AQ1896" s="19" t="str">
        <f t="shared" si="120"/>
        <v/>
      </c>
      <c r="AU1896" s="19" t="str">
        <f t="shared" si="121"/>
        <v/>
      </c>
    </row>
    <row r="1897" spans="3:47" ht="25.05" customHeight="1">
      <c r="C1897" s="17" t="str">
        <f>IF($A1897="","",IF(VLOOKUP($A1897,Spiele!$A$2:$D$16,3,FALSE)=$B1897,"H","G"))</f>
        <v/>
      </c>
      <c r="D1897" s="17" t="str">
        <f>IF($B1897="","",IF(VLOOKUP($A1897,Spiele!$A$2:$F$16,3,FALSE)=$B1897,VLOOKUP($A1897,Spiele!$A$2:$F$16,4,FALSE),VLOOKUP($A1897,Spiele!$A$2:$F$16,3,FALSE)))</f>
        <v/>
      </c>
      <c r="E1897" s="18">
        <f>IF(Abschlüsse[[#This Row],[Ergeb]]="ET",0,COUNTIFS($A$2:$A1897,$A1897,$B$2:$B1897,$B1897,$L$2:$L1897,"&lt;&gt;ET"))</f>
        <v>0</v>
      </c>
      <c r="F1897" s="11"/>
      <c r="G1897" s="12"/>
      <c r="H1897" s="18">
        <f>COUNTIFS('Rote Karten'!$A$2:$A$4,$A1897,'Rote Karten'!$D$2:$D$4,"&lt;&gt;"&amp;$B1897,'Rote Karten'!$B$2:$B$4,"&lt;"&amp;$F1897,'Rote Karten'!$C$2:$C$4,"&lt;="&amp;$G1897)-COUNTIFS('Rote Karten'!$A$2:$A$4,$A1897,'Rote Karten'!$D$2:$D$4,$B1897,'Rote Karten'!$B$2:$B$4,"&lt;"&amp;$F1897,'Rote Karten'!$C$2:$C$4,"&lt;="&amp;$G1897)</f>
        <v>0</v>
      </c>
      <c r="I1897" s="17" t="str">
        <f>IF(OR($L1897="Tor",$L1897="ET"),_xlfn.IFNA(IF(VLOOKUP($A1897,Spiele!$A$2:$C$16,3,FALSE)=$B1897,COUNTIFS($L$2:$L1897,"Tor",$B$2:$B1897,$B1897,$A$2:$A1897,$A1897)+COUNTIFS($L$2:$L1897,"ET",$B$2:$B1897,$B1897,$A$2:$A1897,$A1897)&amp;":"&amp;COUNTIFS($L$2:$L1897,"Tor",$B$2:$B1897,"&lt;&gt;"&amp;$B1897,$A$2:$A1897,$A1897)+COUNTIFS($L$2:$L1897,"ET",$B$2:$B1897,"&lt;&gt;"&amp;$B1897,$A$2:$A1897,$A1897),COUNTIFS($L$2:$L1897,"Tor",$B$2:$B1897,"&lt;&gt;"&amp;$B1897,$A$2:$A1897,$A1897)+COUNTIFS($L$2:$L1897,"ET",$B$2:$B1897,"&lt;&gt;"&amp;$B1897,$A$2:$A1897,$A1897)&amp;":"&amp;COUNTIFS($L$2:$L1897,"Tor",$B$2:$B1897,$B1897,$A$2:$A1897,$A1897)+COUNTIFS($L$2:$L1897,"ET",$B$2:$B1897,$B1897,$A$2:$A1897,$A1897)),""),"")</f>
        <v/>
      </c>
      <c r="J1897" s="18" t="str">
        <f>_xlfn.IFNA(IF(VLOOKUP($A1897,Spiele!$A$2:$D$16,3,FALSE)=$B1897,(COUNTIFS($L$1:$L1896,"Tor",$B$1:$B1896,$B1897,$A$1:$A1896,$A1897)+COUNTIFS($L$1:$L1896,"ET",$B$1:$B1896,$B1897,$A$1:$A1896,$A1897))-(COUNTIFS($L$1:$L1896,"Tor",$B$1:$B1896,"&lt;&gt;"&amp;$B1897,$A$1:$A1896,$A1897)+COUNTIFS($L$1:$L1896,"ET",$B$1:$B1896,"&lt;&gt;"&amp;$B1897,$A$1:$A1896,$A1897)),(COUNTIFS($L$1:$L1896,"Tor",$B$1:$B1896,$B1897,$A$1:$A1896,$A1897)+COUNTIFS($L$1:$L1896,"ET",$B$1:$B1896,$B1897,$A$1:$A1896,$A1897))-(COUNTIFS($L$1:$L1896,"Tor",$B$1:$B1896,"&lt;&gt;"&amp;$B1897,$A$1:$A1896,$A1897)+COUNTIFS($L$1:$L1896,"ET",$B$1:$B1896,"&lt;&gt;"&amp;$B1897,$A$1:$A1896,$A1897))),"")</f>
        <v/>
      </c>
      <c r="O1897" s="17"/>
      <c r="AC1897" s="14"/>
      <c r="AD1897" s="14"/>
      <c r="AE1897" s="18"/>
      <c r="AH1897" s="19">
        <f t="shared" si="118"/>
        <v>0</v>
      </c>
      <c r="AI1897" s="19">
        <f t="shared" si="119"/>
        <v>180</v>
      </c>
      <c r="AM1897" s="19">
        <f>IF(Abschlüsse[[#This Row],[Ergeb]]="ET","",SQRT(($AF1897-$AK1897)^2+($AG1897-$AL1897)^2))</f>
        <v>0</v>
      </c>
      <c r="AO1897" s="13"/>
      <c r="AP1897" s="13"/>
      <c r="AQ1897" s="19" t="str">
        <f t="shared" si="120"/>
        <v/>
      </c>
      <c r="AU1897" s="19" t="str">
        <f t="shared" si="121"/>
        <v/>
      </c>
    </row>
    <row r="1898" spans="3:47" ht="25.05" customHeight="1">
      <c r="C1898" s="17" t="str">
        <f>IF($A1898="","",IF(VLOOKUP($A1898,Spiele!$A$2:$D$16,3,FALSE)=$B1898,"H","G"))</f>
        <v/>
      </c>
      <c r="D1898" s="17" t="str">
        <f>IF($B1898="","",IF(VLOOKUP($A1898,Spiele!$A$2:$F$16,3,FALSE)=$B1898,VLOOKUP($A1898,Spiele!$A$2:$F$16,4,FALSE),VLOOKUP($A1898,Spiele!$A$2:$F$16,3,FALSE)))</f>
        <v/>
      </c>
      <c r="E1898" s="18">
        <f>IF(Abschlüsse[[#This Row],[Ergeb]]="ET",0,COUNTIFS($A$2:$A1898,$A1898,$B$2:$B1898,$B1898,$L$2:$L1898,"&lt;&gt;ET"))</f>
        <v>0</v>
      </c>
      <c r="F1898" s="11"/>
      <c r="G1898" s="12"/>
      <c r="H1898" s="18">
        <f>COUNTIFS('Rote Karten'!$A$2:$A$4,$A1898,'Rote Karten'!$D$2:$D$4,"&lt;&gt;"&amp;$B1898,'Rote Karten'!$B$2:$B$4,"&lt;"&amp;$F1898,'Rote Karten'!$C$2:$C$4,"&lt;="&amp;$G1898)-COUNTIFS('Rote Karten'!$A$2:$A$4,$A1898,'Rote Karten'!$D$2:$D$4,$B1898,'Rote Karten'!$B$2:$B$4,"&lt;"&amp;$F1898,'Rote Karten'!$C$2:$C$4,"&lt;="&amp;$G1898)</f>
        <v>0</v>
      </c>
      <c r="I1898" s="17" t="str">
        <f>IF(OR($L1898="Tor",$L1898="ET"),_xlfn.IFNA(IF(VLOOKUP($A1898,Spiele!$A$2:$C$16,3,FALSE)=$B1898,COUNTIFS($L$2:$L1898,"Tor",$B$2:$B1898,$B1898,$A$2:$A1898,$A1898)+COUNTIFS($L$2:$L1898,"ET",$B$2:$B1898,$B1898,$A$2:$A1898,$A1898)&amp;":"&amp;COUNTIFS($L$2:$L1898,"Tor",$B$2:$B1898,"&lt;&gt;"&amp;$B1898,$A$2:$A1898,$A1898)+COUNTIFS($L$2:$L1898,"ET",$B$2:$B1898,"&lt;&gt;"&amp;$B1898,$A$2:$A1898,$A1898),COUNTIFS($L$2:$L1898,"Tor",$B$2:$B1898,"&lt;&gt;"&amp;$B1898,$A$2:$A1898,$A1898)+COUNTIFS($L$2:$L1898,"ET",$B$2:$B1898,"&lt;&gt;"&amp;$B1898,$A$2:$A1898,$A1898)&amp;":"&amp;COUNTIFS($L$2:$L1898,"Tor",$B$2:$B1898,$B1898,$A$2:$A1898,$A1898)+COUNTIFS($L$2:$L1898,"ET",$B$2:$B1898,$B1898,$A$2:$A1898,$A1898)),""),"")</f>
        <v/>
      </c>
      <c r="J1898" s="18" t="str">
        <f>_xlfn.IFNA(IF(VLOOKUP($A1898,Spiele!$A$2:$D$16,3,FALSE)=$B1898,(COUNTIFS($L$1:$L1897,"Tor",$B$1:$B1897,$B1898,$A$1:$A1897,$A1898)+COUNTIFS($L$1:$L1897,"ET",$B$1:$B1897,$B1898,$A$1:$A1897,$A1898))-(COUNTIFS($L$1:$L1897,"Tor",$B$1:$B1897,"&lt;&gt;"&amp;$B1898,$A$1:$A1897,$A1898)+COUNTIFS($L$1:$L1897,"ET",$B$1:$B1897,"&lt;&gt;"&amp;$B1898,$A$1:$A1897,$A1898)),(COUNTIFS($L$1:$L1897,"Tor",$B$1:$B1897,$B1898,$A$1:$A1897,$A1898)+COUNTIFS($L$1:$L1897,"ET",$B$1:$B1897,$B1898,$A$1:$A1897,$A1898))-(COUNTIFS($L$1:$L1897,"Tor",$B$1:$B1897,"&lt;&gt;"&amp;$B1898,$A$1:$A1897,$A1898)+COUNTIFS($L$1:$L1897,"ET",$B$1:$B1897,"&lt;&gt;"&amp;$B1898,$A$1:$A1897,$A1898))),"")</f>
        <v/>
      </c>
      <c r="O1898" s="17"/>
      <c r="AC1898" s="14"/>
      <c r="AD1898" s="14"/>
      <c r="AE1898" s="18"/>
      <c r="AH1898" s="19">
        <f t="shared" si="118"/>
        <v>0</v>
      </c>
      <c r="AI1898" s="19">
        <f t="shared" si="119"/>
        <v>180</v>
      </c>
      <c r="AM1898" s="19">
        <f>IF(Abschlüsse[[#This Row],[Ergeb]]="ET","",SQRT(($AF1898-$AK1898)^2+($AG1898-$AL1898)^2))</f>
        <v>0</v>
      </c>
      <c r="AO1898" s="13"/>
      <c r="AP1898" s="13"/>
      <c r="AQ1898" s="19" t="str">
        <f t="shared" si="120"/>
        <v/>
      </c>
      <c r="AU1898" s="19" t="str">
        <f t="shared" si="121"/>
        <v/>
      </c>
    </row>
    <row r="1899" spans="3:47" ht="25.05" customHeight="1">
      <c r="C1899" s="17" t="str">
        <f>IF($A1899="","",IF(VLOOKUP($A1899,Spiele!$A$2:$D$16,3,FALSE)=$B1899,"H","G"))</f>
        <v/>
      </c>
      <c r="D1899" s="17" t="str">
        <f>IF($B1899="","",IF(VLOOKUP($A1899,Spiele!$A$2:$F$16,3,FALSE)=$B1899,VLOOKUP($A1899,Spiele!$A$2:$F$16,4,FALSE),VLOOKUP($A1899,Spiele!$A$2:$F$16,3,FALSE)))</f>
        <v/>
      </c>
      <c r="E1899" s="18">
        <f>IF(Abschlüsse[[#This Row],[Ergeb]]="ET",0,COUNTIFS($A$2:$A1899,$A1899,$B$2:$B1899,$B1899,$L$2:$L1899,"&lt;&gt;ET"))</f>
        <v>0</v>
      </c>
      <c r="F1899" s="11"/>
      <c r="G1899" s="12"/>
      <c r="H1899" s="18">
        <f>COUNTIFS('Rote Karten'!$A$2:$A$4,$A1899,'Rote Karten'!$D$2:$D$4,"&lt;&gt;"&amp;$B1899,'Rote Karten'!$B$2:$B$4,"&lt;"&amp;$F1899,'Rote Karten'!$C$2:$C$4,"&lt;="&amp;$G1899)-COUNTIFS('Rote Karten'!$A$2:$A$4,$A1899,'Rote Karten'!$D$2:$D$4,$B1899,'Rote Karten'!$B$2:$B$4,"&lt;"&amp;$F1899,'Rote Karten'!$C$2:$C$4,"&lt;="&amp;$G1899)</f>
        <v>0</v>
      </c>
      <c r="I1899" s="17" t="str">
        <f>IF(OR($L1899="Tor",$L1899="ET"),_xlfn.IFNA(IF(VLOOKUP($A1899,Spiele!$A$2:$C$16,3,FALSE)=$B1899,COUNTIFS($L$2:$L1899,"Tor",$B$2:$B1899,$B1899,$A$2:$A1899,$A1899)+COUNTIFS($L$2:$L1899,"ET",$B$2:$B1899,$B1899,$A$2:$A1899,$A1899)&amp;":"&amp;COUNTIFS($L$2:$L1899,"Tor",$B$2:$B1899,"&lt;&gt;"&amp;$B1899,$A$2:$A1899,$A1899)+COUNTIFS($L$2:$L1899,"ET",$B$2:$B1899,"&lt;&gt;"&amp;$B1899,$A$2:$A1899,$A1899),COUNTIFS($L$2:$L1899,"Tor",$B$2:$B1899,"&lt;&gt;"&amp;$B1899,$A$2:$A1899,$A1899)+COUNTIFS($L$2:$L1899,"ET",$B$2:$B1899,"&lt;&gt;"&amp;$B1899,$A$2:$A1899,$A1899)&amp;":"&amp;COUNTIFS($L$2:$L1899,"Tor",$B$2:$B1899,$B1899,$A$2:$A1899,$A1899)+COUNTIFS($L$2:$L1899,"ET",$B$2:$B1899,$B1899,$A$2:$A1899,$A1899)),""),"")</f>
        <v/>
      </c>
      <c r="J1899" s="18" t="str">
        <f>_xlfn.IFNA(IF(VLOOKUP($A1899,Spiele!$A$2:$D$16,3,FALSE)=$B1899,(COUNTIFS($L$1:$L1898,"Tor",$B$1:$B1898,$B1899,$A$1:$A1898,$A1899)+COUNTIFS($L$1:$L1898,"ET",$B$1:$B1898,$B1899,$A$1:$A1898,$A1899))-(COUNTIFS($L$1:$L1898,"Tor",$B$1:$B1898,"&lt;&gt;"&amp;$B1899,$A$1:$A1898,$A1899)+COUNTIFS($L$1:$L1898,"ET",$B$1:$B1898,"&lt;&gt;"&amp;$B1899,$A$1:$A1898,$A1899)),(COUNTIFS($L$1:$L1898,"Tor",$B$1:$B1898,$B1899,$A$1:$A1898,$A1899)+COUNTIFS($L$1:$L1898,"ET",$B$1:$B1898,$B1899,$A$1:$A1898,$A1899))-(COUNTIFS($L$1:$L1898,"Tor",$B$1:$B1898,"&lt;&gt;"&amp;$B1899,$A$1:$A1898,$A1899)+COUNTIFS($L$1:$L1898,"ET",$B$1:$B1898,"&lt;&gt;"&amp;$B1899,$A$1:$A1898,$A1899))),"")</f>
        <v/>
      </c>
      <c r="O1899" s="17"/>
      <c r="AC1899" s="14"/>
      <c r="AD1899" s="14"/>
      <c r="AE1899" s="18"/>
      <c r="AH1899" s="19">
        <f t="shared" si="118"/>
        <v>0</v>
      </c>
      <c r="AI1899" s="19">
        <f t="shared" si="119"/>
        <v>180</v>
      </c>
      <c r="AM1899" s="19">
        <f>IF(Abschlüsse[[#This Row],[Ergeb]]="ET","",SQRT(($AF1899-$AK1899)^2+($AG1899-$AL1899)^2))</f>
        <v>0</v>
      </c>
      <c r="AO1899" s="13"/>
      <c r="AP1899" s="13"/>
      <c r="AQ1899" s="19" t="str">
        <f t="shared" si="120"/>
        <v/>
      </c>
      <c r="AU1899" s="19" t="str">
        <f t="shared" si="121"/>
        <v/>
      </c>
    </row>
    <row r="1900" spans="3:47" ht="25.05" customHeight="1">
      <c r="C1900" s="17" t="str">
        <f>IF($A1900="","",IF(VLOOKUP($A1900,Spiele!$A$2:$D$16,3,FALSE)=$B1900,"H","G"))</f>
        <v/>
      </c>
      <c r="D1900" s="17" t="str">
        <f>IF($B1900="","",IF(VLOOKUP($A1900,Spiele!$A$2:$F$16,3,FALSE)=$B1900,VLOOKUP($A1900,Spiele!$A$2:$F$16,4,FALSE),VLOOKUP($A1900,Spiele!$A$2:$F$16,3,FALSE)))</f>
        <v/>
      </c>
      <c r="E1900" s="18">
        <f>IF(Abschlüsse[[#This Row],[Ergeb]]="ET",0,COUNTIFS($A$2:$A1900,$A1900,$B$2:$B1900,$B1900,$L$2:$L1900,"&lt;&gt;ET"))</f>
        <v>0</v>
      </c>
      <c r="F1900" s="11"/>
      <c r="G1900" s="12"/>
      <c r="H1900" s="18">
        <f>COUNTIFS('Rote Karten'!$A$2:$A$4,$A1900,'Rote Karten'!$D$2:$D$4,"&lt;&gt;"&amp;$B1900,'Rote Karten'!$B$2:$B$4,"&lt;"&amp;$F1900,'Rote Karten'!$C$2:$C$4,"&lt;="&amp;$G1900)-COUNTIFS('Rote Karten'!$A$2:$A$4,$A1900,'Rote Karten'!$D$2:$D$4,$B1900,'Rote Karten'!$B$2:$B$4,"&lt;"&amp;$F1900,'Rote Karten'!$C$2:$C$4,"&lt;="&amp;$G1900)</f>
        <v>0</v>
      </c>
      <c r="I1900" s="17" t="str">
        <f>IF(OR($L1900="Tor",$L1900="ET"),_xlfn.IFNA(IF(VLOOKUP($A1900,Spiele!$A$2:$C$16,3,FALSE)=$B1900,COUNTIFS($L$2:$L1900,"Tor",$B$2:$B1900,$B1900,$A$2:$A1900,$A1900)+COUNTIFS($L$2:$L1900,"ET",$B$2:$B1900,$B1900,$A$2:$A1900,$A1900)&amp;":"&amp;COUNTIFS($L$2:$L1900,"Tor",$B$2:$B1900,"&lt;&gt;"&amp;$B1900,$A$2:$A1900,$A1900)+COUNTIFS($L$2:$L1900,"ET",$B$2:$B1900,"&lt;&gt;"&amp;$B1900,$A$2:$A1900,$A1900),COUNTIFS($L$2:$L1900,"Tor",$B$2:$B1900,"&lt;&gt;"&amp;$B1900,$A$2:$A1900,$A1900)+COUNTIFS($L$2:$L1900,"ET",$B$2:$B1900,"&lt;&gt;"&amp;$B1900,$A$2:$A1900,$A1900)&amp;":"&amp;COUNTIFS($L$2:$L1900,"Tor",$B$2:$B1900,$B1900,$A$2:$A1900,$A1900)+COUNTIFS($L$2:$L1900,"ET",$B$2:$B1900,$B1900,$A$2:$A1900,$A1900)),""),"")</f>
        <v/>
      </c>
      <c r="J1900" s="18" t="str">
        <f>_xlfn.IFNA(IF(VLOOKUP($A1900,Spiele!$A$2:$D$16,3,FALSE)=$B1900,(COUNTIFS($L$1:$L1899,"Tor",$B$1:$B1899,$B1900,$A$1:$A1899,$A1900)+COUNTIFS($L$1:$L1899,"ET",$B$1:$B1899,$B1900,$A$1:$A1899,$A1900))-(COUNTIFS($L$1:$L1899,"Tor",$B$1:$B1899,"&lt;&gt;"&amp;$B1900,$A$1:$A1899,$A1900)+COUNTIFS($L$1:$L1899,"ET",$B$1:$B1899,"&lt;&gt;"&amp;$B1900,$A$1:$A1899,$A1900)),(COUNTIFS($L$1:$L1899,"Tor",$B$1:$B1899,$B1900,$A$1:$A1899,$A1900)+COUNTIFS($L$1:$L1899,"ET",$B$1:$B1899,$B1900,$A$1:$A1899,$A1900))-(COUNTIFS($L$1:$L1899,"Tor",$B$1:$B1899,"&lt;&gt;"&amp;$B1900,$A$1:$A1899,$A1900)+COUNTIFS($L$1:$L1899,"ET",$B$1:$B1899,"&lt;&gt;"&amp;$B1900,$A$1:$A1899,$A1900))),"")</f>
        <v/>
      </c>
      <c r="O1900" s="17"/>
      <c r="AC1900" s="14"/>
      <c r="AD1900" s="14"/>
      <c r="AE1900" s="18"/>
      <c r="AH1900" s="19">
        <f t="shared" si="118"/>
        <v>0</v>
      </c>
      <c r="AI1900" s="19">
        <f t="shared" si="119"/>
        <v>180</v>
      </c>
      <c r="AM1900" s="19">
        <f>IF(Abschlüsse[[#This Row],[Ergeb]]="ET","",SQRT(($AF1900-$AK1900)^2+($AG1900-$AL1900)^2))</f>
        <v>0</v>
      </c>
      <c r="AO1900" s="13"/>
      <c r="AP1900" s="13"/>
      <c r="AQ1900" s="19" t="str">
        <f t="shared" si="120"/>
        <v/>
      </c>
      <c r="AU1900" s="19" t="str">
        <f t="shared" si="121"/>
        <v/>
      </c>
    </row>
    <row r="1901" spans="3:47" ht="25.05" customHeight="1">
      <c r="C1901" s="17" t="str">
        <f>IF($A1901="","",IF(VLOOKUP($A1901,Spiele!$A$2:$D$16,3,FALSE)=$B1901,"H","G"))</f>
        <v/>
      </c>
      <c r="D1901" s="17" t="str">
        <f>IF($B1901="","",IF(VLOOKUP($A1901,Spiele!$A$2:$F$16,3,FALSE)=$B1901,VLOOKUP($A1901,Spiele!$A$2:$F$16,4,FALSE),VLOOKUP($A1901,Spiele!$A$2:$F$16,3,FALSE)))</f>
        <v/>
      </c>
      <c r="E1901" s="18">
        <f>IF(Abschlüsse[[#This Row],[Ergeb]]="ET",0,COUNTIFS($A$2:$A1901,$A1901,$B$2:$B1901,$B1901,$L$2:$L1901,"&lt;&gt;ET"))</f>
        <v>0</v>
      </c>
      <c r="F1901" s="11"/>
      <c r="G1901" s="12"/>
      <c r="H1901" s="18">
        <f>COUNTIFS('Rote Karten'!$A$2:$A$4,$A1901,'Rote Karten'!$D$2:$D$4,"&lt;&gt;"&amp;$B1901,'Rote Karten'!$B$2:$B$4,"&lt;"&amp;$F1901,'Rote Karten'!$C$2:$C$4,"&lt;="&amp;$G1901)-COUNTIFS('Rote Karten'!$A$2:$A$4,$A1901,'Rote Karten'!$D$2:$D$4,$B1901,'Rote Karten'!$B$2:$B$4,"&lt;"&amp;$F1901,'Rote Karten'!$C$2:$C$4,"&lt;="&amp;$G1901)</f>
        <v>0</v>
      </c>
      <c r="I1901" s="17" t="str">
        <f>IF(OR($L1901="Tor",$L1901="ET"),_xlfn.IFNA(IF(VLOOKUP($A1901,Spiele!$A$2:$C$16,3,FALSE)=$B1901,COUNTIFS($L$2:$L1901,"Tor",$B$2:$B1901,$B1901,$A$2:$A1901,$A1901)+COUNTIFS($L$2:$L1901,"ET",$B$2:$B1901,$B1901,$A$2:$A1901,$A1901)&amp;":"&amp;COUNTIFS($L$2:$L1901,"Tor",$B$2:$B1901,"&lt;&gt;"&amp;$B1901,$A$2:$A1901,$A1901)+COUNTIFS($L$2:$L1901,"ET",$B$2:$B1901,"&lt;&gt;"&amp;$B1901,$A$2:$A1901,$A1901),COUNTIFS($L$2:$L1901,"Tor",$B$2:$B1901,"&lt;&gt;"&amp;$B1901,$A$2:$A1901,$A1901)+COUNTIFS($L$2:$L1901,"ET",$B$2:$B1901,"&lt;&gt;"&amp;$B1901,$A$2:$A1901,$A1901)&amp;":"&amp;COUNTIFS($L$2:$L1901,"Tor",$B$2:$B1901,$B1901,$A$2:$A1901,$A1901)+COUNTIFS($L$2:$L1901,"ET",$B$2:$B1901,$B1901,$A$2:$A1901,$A1901)),""),"")</f>
        <v/>
      </c>
      <c r="J1901" s="18" t="str">
        <f>_xlfn.IFNA(IF(VLOOKUP($A1901,Spiele!$A$2:$D$16,3,FALSE)=$B1901,(COUNTIFS($L$1:$L1900,"Tor",$B$1:$B1900,$B1901,$A$1:$A1900,$A1901)+COUNTIFS($L$1:$L1900,"ET",$B$1:$B1900,$B1901,$A$1:$A1900,$A1901))-(COUNTIFS($L$1:$L1900,"Tor",$B$1:$B1900,"&lt;&gt;"&amp;$B1901,$A$1:$A1900,$A1901)+COUNTIFS($L$1:$L1900,"ET",$B$1:$B1900,"&lt;&gt;"&amp;$B1901,$A$1:$A1900,$A1901)),(COUNTIFS($L$1:$L1900,"Tor",$B$1:$B1900,$B1901,$A$1:$A1900,$A1901)+COUNTIFS($L$1:$L1900,"ET",$B$1:$B1900,$B1901,$A$1:$A1900,$A1901))-(COUNTIFS($L$1:$L1900,"Tor",$B$1:$B1900,"&lt;&gt;"&amp;$B1901,$A$1:$A1900,$A1901)+COUNTIFS($L$1:$L1900,"ET",$B$1:$B1900,"&lt;&gt;"&amp;$B1901,$A$1:$A1900,$A1901))),"")</f>
        <v/>
      </c>
      <c r="O1901" s="17"/>
      <c r="AC1901" s="14"/>
      <c r="AD1901" s="14"/>
      <c r="AE1901" s="18"/>
      <c r="AH1901" s="19">
        <f t="shared" si="118"/>
        <v>0</v>
      </c>
      <c r="AI1901" s="19">
        <f t="shared" si="119"/>
        <v>180</v>
      </c>
      <c r="AM1901" s="19">
        <f>IF(Abschlüsse[[#This Row],[Ergeb]]="ET","",SQRT(($AF1901-$AK1901)^2+($AG1901-$AL1901)^2))</f>
        <v>0</v>
      </c>
      <c r="AO1901" s="13"/>
      <c r="AP1901" s="13"/>
      <c r="AQ1901" s="19" t="str">
        <f t="shared" si="120"/>
        <v/>
      </c>
      <c r="AU1901" s="19" t="str">
        <f t="shared" si="121"/>
        <v/>
      </c>
    </row>
    <row r="1902" spans="3:47" ht="25.05" customHeight="1">
      <c r="C1902" s="17" t="str">
        <f>IF($A1902="","",IF(VLOOKUP($A1902,Spiele!$A$2:$D$16,3,FALSE)=$B1902,"H","G"))</f>
        <v/>
      </c>
      <c r="D1902" s="17" t="str">
        <f>IF($B1902="","",IF(VLOOKUP($A1902,Spiele!$A$2:$F$16,3,FALSE)=$B1902,VLOOKUP($A1902,Spiele!$A$2:$F$16,4,FALSE),VLOOKUP($A1902,Spiele!$A$2:$F$16,3,FALSE)))</f>
        <v/>
      </c>
      <c r="E1902" s="18">
        <f>IF(Abschlüsse[[#This Row],[Ergeb]]="ET",0,COUNTIFS($A$2:$A1902,$A1902,$B$2:$B1902,$B1902,$L$2:$L1902,"&lt;&gt;ET"))</f>
        <v>0</v>
      </c>
      <c r="F1902" s="11"/>
      <c r="G1902" s="12"/>
      <c r="H1902" s="18">
        <f>COUNTIFS('Rote Karten'!$A$2:$A$4,$A1902,'Rote Karten'!$D$2:$D$4,"&lt;&gt;"&amp;$B1902,'Rote Karten'!$B$2:$B$4,"&lt;"&amp;$F1902,'Rote Karten'!$C$2:$C$4,"&lt;="&amp;$G1902)-COUNTIFS('Rote Karten'!$A$2:$A$4,$A1902,'Rote Karten'!$D$2:$D$4,$B1902,'Rote Karten'!$B$2:$B$4,"&lt;"&amp;$F1902,'Rote Karten'!$C$2:$C$4,"&lt;="&amp;$G1902)</f>
        <v>0</v>
      </c>
      <c r="I1902" s="17" t="str">
        <f>IF(OR($L1902="Tor",$L1902="ET"),_xlfn.IFNA(IF(VLOOKUP($A1902,Spiele!$A$2:$C$16,3,FALSE)=$B1902,COUNTIFS($L$2:$L1902,"Tor",$B$2:$B1902,$B1902,$A$2:$A1902,$A1902)+COUNTIFS($L$2:$L1902,"ET",$B$2:$B1902,$B1902,$A$2:$A1902,$A1902)&amp;":"&amp;COUNTIFS($L$2:$L1902,"Tor",$B$2:$B1902,"&lt;&gt;"&amp;$B1902,$A$2:$A1902,$A1902)+COUNTIFS($L$2:$L1902,"ET",$B$2:$B1902,"&lt;&gt;"&amp;$B1902,$A$2:$A1902,$A1902),COUNTIFS($L$2:$L1902,"Tor",$B$2:$B1902,"&lt;&gt;"&amp;$B1902,$A$2:$A1902,$A1902)+COUNTIFS($L$2:$L1902,"ET",$B$2:$B1902,"&lt;&gt;"&amp;$B1902,$A$2:$A1902,$A1902)&amp;":"&amp;COUNTIFS($L$2:$L1902,"Tor",$B$2:$B1902,$B1902,$A$2:$A1902,$A1902)+COUNTIFS($L$2:$L1902,"ET",$B$2:$B1902,$B1902,$A$2:$A1902,$A1902)),""),"")</f>
        <v/>
      </c>
      <c r="J1902" s="18" t="str">
        <f>_xlfn.IFNA(IF(VLOOKUP($A1902,Spiele!$A$2:$D$16,3,FALSE)=$B1902,(COUNTIFS($L$1:$L1901,"Tor",$B$1:$B1901,$B1902,$A$1:$A1901,$A1902)+COUNTIFS($L$1:$L1901,"ET",$B$1:$B1901,$B1902,$A$1:$A1901,$A1902))-(COUNTIFS($L$1:$L1901,"Tor",$B$1:$B1901,"&lt;&gt;"&amp;$B1902,$A$1:$A1901,$A1902)+COUNTIFS($L$1:$L1901,"ET",$B$1:$B1901,"&lt;&gt;"&amp;$B1902,$A$1:$A1901,$A1902)),(COUNTIFS($L$1:$L1901,"Tor",$B$1:$B1901,$B1902,$A$1:$A1901,$A1902)+COUNTIFS($L$1:$L1901,"ET",$B$1:$B1901,$B1902,$A$1:$A1901,$A1902))-(COUNTIFS($L$1:$L1901,"Tor",$B$1:$B1901,"&lt;&gt;"&amp;$B1902,$A$1:$A1901,$A1902)+COUNTIFS($L$1:$L1901,"ET",$B$1:$B1901,"&lt;&gt;"&amp;$B1902,$A$1:$A1901,$A1902))),"")</f>
        <v/>
      </c>
      <c r="O1902" s="17"/>
      <c r="AC1902" s="14"/>
      <c r="AD1902" s="14"/>
      <c r="AE1902" s="18"/>
      <c r="AH1902" s="19">
        <f t="shared" si="118"/>
        <v>0</v>
      </c>
      <c r="AI1902" s="19">
        <f t="shared" si="119"/>
        <v>180</v>
      </c>
      <c r="AM1902" s="19">
        <f>IF(Abschlüsse[[#This Row],[Ergeb]]="ET","",SQRT(($AF1902-$AK1902)^2+($AG1902-$AL1902)^2))</f>
        <v>0</v>
      </c>
      <c r="AO1902" s="13"/>
      <c r="AP1902" s="13"/>
      <c r="AQ1902" s="19" t="str">
        <f t="shared" si="120"/>
        <v/>
      </c>
      <c r="AU1902" s="19" t="str">
        <f t="shared" si="121"/>
        <v/>
      </c>
    </row>
    <row r="1903" spans="3:47" ht="25.05" customHeight="1">
      <c r="C1903" s="17" t="str">
        <f>IF($A1903="","",IF(VLOOKUP($A1903,Spiele!$A$2:$D$16,3,FALSE)=$B1903,"H","G"))</f>
        <v/>
      </c>
      <c r="D1903" s="17" t="str">
        <f>IF($B1903="","",IF(VLOOKUP($A1903,Spiele!$A$2:$F$16,3,FALSE)=$B1903,VLOOKUP($A1903,Spiele!$A$2:$F$16,4,FALSE),VLOOKUP($A1903,Spiele!$A$2:$F$16,3,FALSE)))</f>
        <v/>
      </c>
      <c r="E1903" s="18">
        <f>IF(Abschlüsse[[#This Row],[Ergeb]]="ET",0,COUNTIFS($A$2:$A1903,$A1903,$B$2:$B1903,$B1903,$L$2:$L1903,"&lt;&gt;ET"))</f>
        <v>0</v>
      </c>
      <c r="F1903" s="11"/>
      <c r="G1903" s="12"/>
      <c r="H1903" s="18">
        <f>COUNTIFS('Rote Karten'!$A$2:$A$4,$A1903,'Rote Karten'!$D$2:$D$4,"&lt;&gt;"&amp;$B1903,'Rote Karten'!$B$2:$B$4,"&lt;"&amp;$F1903,'Rote Karten'!$C$2:$C$4,"&lt;="&amp;$G1903)-COUNTIFS('Rote Karten'!$A$2:$A$4,$A1903,'Rote Karten'!$D$2:$D$4,$B1903,'Rote Karten'!$B$2:$B$4,"&lt;"&amp;$F1903,'Rote Karten'!$C$2:$C$4,"&lt;="&amp;$G1903)</f>
        <v>0</v>
      </c>
      <c r="I1903" s="17" t="str">
        <f>IF(OR($L1903="Tor",$L1903="ET"),_xlfn.IFNA(IF(VLOOKUP($A1903,Spiele!$A$2:$C$16,3,FALSE)=$B1903,COUNTIFS($L$2:$L1903,"Tor",$B$2:$B1903,$B1903,$A$2:$A1903,$A1903)+COUNTIFS($L$2:$L1903,"ET",$B$2:$B1903,$B1903,$A$2:$A1903,$A1903)&amp;":"&amp;COUNTIFS($L$2:$L1903,"Tor",$B$2:$B1903,"&lt;&gt;"&amp;$B1903,$A$2:$A1903,$A1903)+COUNTIFS($L$2:$L1903,"ET",$B$2:$B1903,"&lt;&gt;"&amp;$B1903,$A$2:$A1903,$A1903),COUNTIFS($L$2:$L1903,"Tor",$B$2:$B1903,"&lt;&gt;"&amp;$B1903,$A$2:$A1903,$A1903)+COUNTIFS($L$2:$L1903,"ET",$B$2:$B1903,"&lt;&gt;"&amp;$B1903,$A$2:$A1903,$A1903)&amp;":"&amp;COUNTIFS($L$2:$L1903,"Tor",$B$2:$B1903,$B1903,$A$2:$A1903,$A1903)+COUNTIFS($L$2:$L1903,"ET",$B$2:$B1903,$B1903,$A$2:$A1903,$A1903)),""),"")</f>
        <v/>
      </c>
      <c r="J1903" s="18" t="str">
        <f>_xlfn.IFNA(IF(VLOOKUP($A1903,Spiele!$A$2:$D$16,3,FALSE)=$B1903,(COUNTIFS($L$1:$L1902,"Tor",$B$1:$B1902,$B1903,$A$1:$A1902,$A1903)+COUNTIFS($L$1:$L1902,"ET",$B$1:$B1902,$B1903,$A$1:$A1902,$A1903))-(COUNTIFS($L$1:$L1902,"Tor",$B$1:$B1902,"&lt;&gt;"&amp;$B1903,$A$1:$A1902,$A1903)+COUNTIFS($L$1:$L1902,"ET",$B$1:$B1902,"&lt;&gt;"&amp;$B1903,$A$1:$A1902,$A1903)),(COUNTIFS($L$1:$L1902,"Tor",$B$1:$B1902,$B1903,$A$1:$A1902,$A1903)+COUNTIFS($L$1:$L1902,"ET",$B$1:$B1902,$B1903,$A$1:$A1902,$A1903))-(COUNTIFS($L$1:$L1902,"Tor",$B$1:$B1902,"&lt;&gt;"&amp;$B1903,$A$1:$A1902,$A1903)+COUNTIFS($L$1:$L1902,"ET",$B$1:$B1902,"&lt;&gt;"&amp;$B1903,$A$1:$A1902,$A1903))),"")</f>
        <v/>
      </c>
      <c r="O1903" s="17"/>
      <c r="AC1903" s="14"/>
      <c r="AD1903" s="14"/>
      <c r="AE1903" s="18"/>
      <c r="AH1903" s="19">
        <f t="shared" si="118"/>
        <v>0</v>
      </c>
      <c r="AI1903" s="19">
        <f t="shared" si="119"/>
        <v>180</v>
      </c>
      <c r="AM1903" s="19">
        <f>IF(Abschlüsse[[#This Row],[Ergeb]]="ET","",SQRT(($AF1903-$AK1903)^2+($AG1903-$AL1903)^2))</f>
        <v>0</v>
      </c>
      <c r="AO1903" s="13"/>
      <c r="AP1903" s="13"/>
      <c r="AQ1903" s="19" t="str">
        <f t="shared" si="120"/>
        <v/>
      </c>
      <c r="AU1903" s="19" t="str">
        <f t="shared" si="121"/>
        <v/>
      </c>
    </row>
    <row r="1904" spans="3:47" ht="25.05" customHeight="1">
      <c r="C1904" s="17" t="str">
        <f>IF($A1904="","",IF(VLOOKUP($A1904,Spiele!$A$2:$D$16,3,FALSE)=$B1904,"H","G"))</f>
        <v/>
      </c>
      <c r="D1904" s="17" t="str">
        <f>IF($B1904="","",IF(VLOOKUP($A1904,Spiele!$A$2:$F$16,3,FALSE)=$B1904,VLOOKUP($A1904,Spiele!$A$2:$F$16,4,FALSE),VLOOKUP($A1904,Spiele!$A$2:$F$16,3,FALSE)))</f>
        <v/>
      </c>
      <c r="E1904" s="18">
        <f>IF(Abschlüsse[[#This Row],[Ergeb]]="ET",0,COUNTIFS($A$2:$A1904,$A1904,$B$2:$B1904,$B1904,$L$2:$L1904,"&lt;&gt;ET"))</f>
        <v>0</v>
      </c>
      <c r="F1904" s="11"/>
      <c r="G1904" s="12"/>
      <c r="H1904" s="18">
        <f>COUNTIFS('Rote Karten'!$A$2:$A$4,$A1904,'Rote Karten'!$D$2:$D$4,"&lt;&gt;"&amp;$B1904,'Rote Karten'!$B$2:$B$4,"&lt;"&amp;$F1904,'Rote Karten'!$C$2:$C$4,"&lt;="&amp;$G1904)-COUNTIFS('Rote Karten'!$A$2:$A$4,$A1904,'Rote Karten'!$D$2:$D$4,$B1904,'Rote Karten'!$B$2:$B$4,"&lt;"&amp;$F1904,'Rote Karten'!$C$2:$C$4,"&lt;="&amp;$G1904)</f>
        <v>0</v>
      </c>
      <c r="I1904" s="17" t="str">
        <f>IF(OR($L1904="Tor",$L1904="ET"),_xlfn.IFNA(IF(VLOOKUP($A1904,Spiele!$A$2:$C$16,3,FALSE)=$B1904,COUNTIFS($L$2:$L1904,"Tor",$B$2:$B1904,$B1904,$A$2:$A1904,$A1904)+COUNTIFS($L$2:$L1904,"ET",$B$2:$B1904,$B1904,$A$2:$A1904,$A1904)&amp;":"&amp;COUNTIFS($L$2:$L1904,"Tor",$B$2:$B1904,"&lt;&gt;"&amp;$B1904,$A$2:$A1904,$A1904)+COUNTIFS($L$2:$L1904,"ET",$B$2:$B1904,"&lt;&gt;"&amp;$B1904,$A$2:$A1904,$A1904),COUNTIFS($L$2:$L1904,"Tor",$B$2:$B1904,"&lt;&gt;"&amp;$B1904,$A$2:$A1904,$A1904)+COUNTIFS($L$2:$L1904,"ET",$B$2:$B1904,"&lt;&gt;"&amp;$B1904,$A$2:$A1904,$A1904)&amp;":"&amp;COUNTIFS($L$2:$L1904,"Tor",$B$2:$B1904,$B1904,$A$2:$A1904,$A1904)+COUNTIFS($L$2:$L1904,"ET",$B$2:$B1904,$B1904,$A$2:$A1904,$A1904)),""),"")</f>
        <v/>
      </c>
      <c r="J1904" s="18" t="str">
        <f>_xlfn.IFNA(IF(VLOOKUP($A1904,Spiele!$A$2:$D$16,3,FALSE)=$B1904,(COUNTIFS($L$1:$L1903,"Tor",$B$1:$B1903,$B1904,$A$1:$A1903,$A1904)+COUNTIFS($L$1:$L1903,"ET",$B$1:$B1903,$B1904,$A$1:$A1903,$A1904))-(COUNTIFS($L$1:$L1903,"Tor",$B$1:$B1903,"&lt;&gt;"&amp;$B1904,$A$1:$A1903,$A1904)+COUNTIFS($L$1:$L1903,"ET",$B$1:$B1903,"&lt;&gt;"&amp;$B1904,$A$1:$A1903,$A1904)),(COUNTIFS($L$1:$L1903,"Tor",$B$1:$B1903,$B1904,$A$1:$A1903,$A1904)+COUNTIFS($L$1:$L1903,"ET",$B$1:$B1903,$B1904,$A$1:$A1903,$A1904))-(COUNTIFS($L$1:$L1903,"Tor",$B$1:$B1903,"&lt;&gt;"&amp;$B1904,$A$1:$A1903,$A1904)+COUNTIFS($L$1:$L1903,"ET",$B$1:$B1903,"&lt;&gt;"&amp;$B1904,$A$1:$A1903,$A1904))),"")</f>
        <v/>
      </c>
      <c r="O1904" s="17"/>
      <c r="AC1904" s="14"/>
      <c r="AD1904" s="14"/>
      <c r="AE1904" s="18"/>
      <c r="AH1904" s="19">
        <f t="shared" si="118"/>
        <v>0</v>
      </c>
      <c r="AI1904" s="19">
        <f t="shared" si="119"/>
        <v>180</v>
      </c>
      <c r="AM1904" s="19">
        <f>IF(Abschlüsse[[#This Row],[Ergeb]]="ET","",SQRT(($AF1904-$AK1904)^2+($AG1904-$AL1904)^2))</f>
        <v>0</v>
      </c>
      <c r="AO1904" s="13"/>
      <c r="AP1904" s="13"/>
      <c r="AQ1904" s="19" t="str">
        <f t="shared" si="120"/>
        <v/>
      </c>
      <c r="AU1904" s="19" t="str">
        <f t="shared" si="121"/>
        <v/>
      </c>
    </row>
    <row r="1905" spans="3:47" ht="25.05" customHeight="1">
      <c r="C1905" s="17" t="str">
        <f>IF($A1905="","",IF(VLOOKUP($A1905,Spiele!$A$2:$D$16,3,FALSE)=$B1905,"H","G"))</f>
        <v/>
      </c>
      <c r="D1905" s="17" t="str">
        <f>IF($B1905="","",IF(VLOOKUP($A1905,Spiele!$A$2:$F$16,3,FALSE)=$B1905,VLOOKUP($A1905,Spiele!$A$2:$F$16,4,FALSE),VLOOKUP($A1905,Spiele!$A$2:$F$16,3,FALSE)))</f>
        <v/>
      </c>
      <c r="E1905" s="18">
        <f>IF(Abschlüsse[[#This Row],[Ergeb]]="ET",0,COUNTIFS($A$2:$A1905,$A1905,$B$2:$B1905,$B1905,$L$2:$L1905,"&lt;&gt;ET"))</f>
        <v>0</v>
      </c>
      <c r="F1905" s="11"/>
      <c r="G1905" s="12"/>
      <c r="H1905" s="18">
        <f>COUNTIFS('Rote Karten'!$A$2:$A$4,$A1905,'Rote Karten'!$D$2:$D$4,"&lt;&gt;"&amp;$B1905,'Rote Karten'!$B$2:$B$4,"&lt;"&amp;$F1905,'Rote Karten'!$C$2:$C$4,"&lt;="&amp;$G1905)-COUNTIFS('Rote Karten'!$A$2:$A$4,$A1905,'Rote Karten'!$D$2:$D$4,$B1905,'Rote Karten'!$B$2:$B$4,"&lt;"&amp;$F1905,'Rote Karten'!$C$2:$C$4,"&lt;="&amp;$G1905)</f>
        <v>0</v>
      </c>
      <c r="I1905" s="17" t="str">
        <f>IF(OR($L1905="Tor",$L1905="ET"),_xlfn.IFNA(IF(VLOOKUP($A1905,Spiele!$A$2:$C$16,3,FALSE)=$B1905,COUNTIFS($L$2:$L1905,"Tor",$B$2:$B1905,$B1905,$A$2:$A1905,$A1905)+COUNTIFS($L$2:$L1905,"ET",$B$2:$B1905,$B1905,$A$2:$A1905,$A1905)&amp;":"&amp;COUNTIFS($L$2:$L1905,"Tor",$B$2:$B1905,"&lt;&gt;"&amp;$B1905,$A$2:$A1905,$A1905)+COUNTIFS($L$2:$L1905,"ET",$B$2:$B1905,"&lt;&gt;"&amp;$B1905,$A$2:$A1905,$A1905),COUNTIFS($L$2:$L1905,"Tor",$B$2:$B1905,"&lt;&gt;"&amp;$B1905,$A$2:$A1905,$A1905)+COUNTIFS($L$2:$L1905,"ET",$B$2:$B1905,"&lt;&gt;"&amp;$B1905,$A$2:$A1905,$A1905)&amp;":"&amp;COUNTIFS($L$2:$L1905,"Tor",$B$2:$B1905,$B1905,$A$2:$A1905,$A1905)+COUNTIFS($L$2:$L1905,"ET",$B$2:$B1905,$B1905,$A$2:$A1905,$A1905)),""),"")</f>
        <v/>
      </c>
      <c r="J1905" s="18" t="str">
        <f>_xlfn.IFNA(IF(VLOOKUP($A1905,Spiele!$A$2:$D$16,3,FALSE)=$B1905,(COUNTIFS($L$1:$L1904,"Tor",$B$1:$B1904,$B1905,$A$1:$A1904,$A1905)+COUNTIFS($L$1:$L1904,"ET",$B$1:$B1904,$B1905,$A$1:$A1904,$A1905))-(COUNTIFS($L$1:$L1904,"Tor",$B$1:$B1904,"&lt;&gt;"&amp;$B1905,$A$1:$A1904,$A1905)+COUNTIFS($L$1:$L1904,"ET",$B$1:$B1904,"&lt;&gt;"&amp;$B1905,$A$1:$A1904,$A1905)),(COUNTIFS($L$1:$L1904,"Tor",$B$1:$B1904,$B1905,$A$1:$A1904,$A1905)+COUNTIFS($L$1:$L1904,"ET",$B$1:$B1904,$B1905,$A$1:$A1904,$A1905))-(COUNTIFS($L$1:$L1904,"Tor",$B$1:$B1904,"&lt;&gt;"&amp;$B1905,$A$1:$A1904,$A1905)+COUNTIFS($L$1:$L1904,"ET",$B$1:$B1904,"&lt;&gt;"&amp;$B1905,$A$1:$A1904,$A1905))),"")</f>
        <v/>
      </c>
      <c r="O1905" s="17"/>
      <c r="AC1905" s="14"/>
      <c r="AD1905" s="14"/>
      <c r="AE1905" s="18"/>
      <c r="AH1905" s="19">
        <f t="shared" si="118"/>
        <v>0</v>
      </c>
      <c r="AI1905" s="19">
        <f t="shared" si="119"/>
        <v>180</v>
      </c>
      <c r="AM1905" s="19">
        <f>IF(Abschlüsse[[#This Row],[Ergeb]]="ET","",SQRT(($AF1905-$AK1905)^2+($AG1905-$AL1905)^2))</f>
        <v>0</v>
      </c>
      <c r="AO1905" s="13"/>
      <c r="AP1905" s="13"/>
      <c r="AQ1905" s="19" t="str">
        <f t="shared" si="120"/>
        <v/>
      </c>
      <c r="AU1905" s="19" t="str">
        <f t="shared" si="121"/>
        <v/>
      </c>
    </row>
    <row r="1906" spans="3:47" ht="25.05" customHeight="1">
      <c r="C1906" s="17" t="str">
        <f>IF($A1906="","",IF(VLOOKUP($A1906,Spiele!$A$2:$D$16,3,FALSE)=$B1906,"H","G"))</f>
        <v/>
      </c>
      <c r="D1906" s="17" t="str">
        <f>IF($B1906="","",IF(VLOOKUP($A1906,Spiele!$A$2:$F$16,3,FALSE)=$B1906,VLOOKUP($A1906,Spiele!$A$2:$F$16,4,FALSE),VLOOKUP($A1906,Spiele!$A$2:$F$16,3,FALSE)))</f>
        <v/>
      </c>
      <c r="E1906" s="18">
        <f>IF(Abschlüsse[[#This Row],[Ergeb]]="ET",0,COUNTIFS($A$2:$A1906,$A1906,$B$2:$B1906,$B1906,$L$2:$L1906,"&lt;&gt;ET"))</f>
        <v>0</v>
      </c>
      <c r="F1906" s="11"/>
      <c r="G1906" s="12"/>
      <c r="H1906" s="18">
        <f>COUNTIFS('Rote Karten'!$A$2:$A$4,$A1906,'Rote Karten'!$D$2:$D$4,"&lt;&gt;"&amp;$B1906,'Rote Karten'!$B$2:$B$4,"&lt;"&amp;$F1906,'Rote Karten'!$C$2:$C$4,"&lt;="&amp;$G1906)-COUNTIFS('Rote Karten'!$A$2:$A$4,$A1906,'Rote Karten'!$D$2:$D$4,$B1906,'Rote Karten'!$B$2:$B$4,"&lt;"&amp;$F1906,'Rote Karten'!$C$2:$C$4,"&lt;="&amp;$G1906)</f>
        <v>0</v>
      </c>
      <c r="I1906" s="17" t="str">
        <f>IF(OR($L1906="Tor",$L1906="ET"),_xlfn.IFNA(IF(VLOOKUP($A1906,Spiele!$A$2:$C$16,3,FALSE)=$B1906,COUNTIFS($L$2:$L1906,"Tor",$B$2:$B1906,$B1906,$A$2:$A1906,$A1906)+COUNTIFS($L$2:$L1906,"ET",$B$2:$B1906,$B1906,$A$2:$A1906,$A1906)&amp;":"&amp;COUNTIFS($L$2:$L1906,"Tor",$B$2:$B1906,"&lt;&gt;"&amp;$B1906,$A$2:$A1906,$A1906)+COUNTIFS($L$2:$L1906,"ET",$B$2:$B1906,"&lt;&gt;"&amp;$B1906,$A$2:$A1906,$A1906),COUNTIFS($L$2:$L1906,"Tor",$B$2:$B1906,"&lt;&gt;"&amp;$B1906,$A$2:$A1906,$A1906)+COUNTIFS($L$2:$L1906,"ET",$B$2:$B1906,"&lt;&gt;"&amp;$B1906,$A$2:$A1906,$A1906)&amp;":"&amp;COUNTIFS($L$2:$L1906,"Tor",$B$2:$B1906,$B1906,$A$2:$A1906,$A1906)+COUNTIFS($L$2:$L1906,"ET",$B$2:$B1906,$B1906,$A$2:$A1906,$A1906)),""),"")</f>
        <v/>
      </c>
      <c r="J1906" s="18" t="str">
        <f>_xlfn.IFNA(IF(VLOOKUP($A1906,Spiele!$A$2:$D$16,3,FALSE)=$B1906,(COUNTIFS($L$1:$L1905,"Tor",$B$1:$B1905,$B1906,$A$1:$A1905,$A1906)+COUNTIFS($L$1:$L1905,"ET",$B$1:$B1905,$B1906,$A$1:$A1905,$A1906))-(COUNTIFS($L$1:$L1905,"Tor",$B$1:$B1905,"&lt;&gt;"&amp;$B1906,$A$1:$A1905,$A1906)+COUNTIFS($L$1:$L1905,"ET",$B$1:$B1905,"&lt;&gt;"&amp;$B1906,$A$1:$A1905,$A1906)),(COUNTIFS($L$1:$L1905,"Tor",$B$1:$B1905,$B1906,$A$1:$A1905,$A1906)+COUNTIFS($L$1:$L1905,"ET",$B$1:$B1905,$B1906,$A$1:$A1905,$A1906))-(COUNTIFS($L$1:$L1905,"Tor",$B$1:$B1905,"&lt;&gt;"&amp;$B1906,$A$1:$A1905,$A1906)+COUNTIFS($L$1:$L1905,"ET",$B$1:$B1905,"&lt;&gt;"&amp;$B1906,$A$1:$A1905,$A1906))),"")</f>
        <v/>
      </c>
      <c r="O1906" s="17"/>
      <c r="AC1906" s="14"/>
      <c r="AD1906" s="14"/>
      <c r="AE1906" s="18"/>
      <c r="AH1906" s="19">
        <f t="shared" si="118"/>
        <v>0</v>
      </c>
      <c r="AI1906" s="19">
        <f t="shared" si="119"/>
        <v>180</v>
      </c>
      <c r="AM1906" s="19">
        <f>IF(Abschlüsse[[#This Row],[Ergeb]]="ET","",SQRT(($AF1906-$AK1906)^2+($AG1906-$AL1906)^2))</f>
        <v>0</v>
      </c>
      <c r="AO1906" s="13"/>
      <c r="AP1906" s="13"/>
      <c r="AQ1906" s="19" t="str">
        <f t="shared" si="120"/>
        <v/>
      </c>
      <c r="AU1906" s="19" t="str">
        <f t="shared" si="121"/>
        <v/>
      </c>
    </row>
    <row r="1907" spans="3:47" ht="25.05" customHeight="1">
      <c r="C1907" s="17" t="str">
        <f>IF($A1907="","",IF(VLOOKUP($A1907,Spiele!$A$2:$D$16,3,FALSE)=$B1907,"H","G"))</f>
        <v/>
      </c>
      <c r="D1907" s="17" t="str">
        <f>IF($B1907="","",IF(VLOOKUP($A1907,Spiele!$A$2:$F$16,3,FALSE)=$B1907,VLOOKUP($A1907,Spiele!$A$2:$F$16,4,FALSE),VLOOKUP($A1907,Spiele!$A$2:$F$16,3,FALSE)))</f>
        <v/>
      </c>
      <c r="E1907" s="18">
        <f>IF(Abschlüsse[[#This Row],[Ergeb]]="ET",0,COUNTIFS($A$2:$A1907,$A1907,$B$2:$B1907,$B1907,$L$2:$L1907,"&lt;&gt;ET"))</f>
        <v>0</v>
      </c>
      <c r="F1907" s="11"/>
      <c r="G1907" s="12"/>
      <c r="H1907" s="18">
        <f>COUNTIFS('Rote Karten'!$A$2:$A$4,$A1907,'Rote Karten'!$D$2:$D$4,"&lt;&gt;"&amp;$B1907,'Rote Karten'!$B$2:$B$4,"&lt;"&amp;$F1907,'Rote Karten'!$C$2:$C$4,"&lt;="&amp;$G1907)-COUNTIFS('Rote Karten'!$A$2:$A$4,$A1907,'Rote Karten'!$D$2:$D$4,$B1907,'Rote Karten'!$B$2:$B$4,"&lt;"&amp;$F1907,'Rote Karten'!$C$2:$C$4,"&lt;="&amp;$G1907)</f>
        <v>0</v>
      </c>
      <c r="I1907" s="17" t="str">
        <f>IF(OR($L1907="Tor",$L1907="ET"),_xlfn.IFNA(IF(VLOOKUP($A1907,Spiele!$A$2:$C$16,3,FALSE)=$B1907,COUNTIFS($L$2:$L1907,"Tor",$B$2:$B1907,$B1907,$A$2:$A1907,$A1907)+COUNTIFS($L$2:$L1907,"ET",$B$2:$B1907,$B1907,$A$2:$A1907,$A1907)&amp;":"&amp;COUNTIFS($L$2:$L1907,"Tor",$B$2:$B1907,"&lt;&gt;"&amp;$B1907,$A$2:$A1907,$A1907)+COUNTIFS($L$2:$L1907,"ET",$B$2:$B1907,"&lt;&gt;"&amp;$B1907,$A$2:$A1907,$A1907),COUNTIFS($L$2:$L1907,"Tor",$B$2:$B1907,"&lt;&gt;"&amp;$B1907,$A$2:$A1907,$A1907)+COUNTIFS($L$2:$L1907,"ET",$B$2:$B1907,"&lt;&gt;"&amp;$B1907,$A$2:$A1907,$A1907)&amp;":"&amp;COUNTIFS($L$2:$L1907,"Tor",$B$2:$B1907,$B1907,$A$2:$A1907,$A1907)+COUNTIFS($L$2:$L1907,"ET",$B$2:$B1907,$B1907,$A$2:$A1907,$A1907)),""),"")</f>
        <v/>
      </c>
      <c r="J1907" s="18" t="str">
        <f>_xlfn.IFNA(IF(VLOOKUP($A1907,Spiele!$A$2:$D$16,3,FALSE)=$B1907,(COUNTIFS($L$1:$L1906,"Tor",$B$1:$B1906,$B1907,$A$1:$A1906,$A1907)+COUNTIFS($L$1:$L1906,"ET",$B$1:$B1906,$B1907,$A$1:$A1906,$A1907))-(COUNTIFS($L$1:$L1906,"Tor",$B$1:$B1906,"&lt;&gt;"&amp;$B1907,$A$1:$A1906,$A1907)+COUNTIFS($L$1:$L1906,"ET",$B$1:$B1906,"&lt;&gt;"&amp;$B1907,$A$1:$A1906,$A1907)),(COUNTIFS($L$1:$L1906,"Tor",$B$1:$B1906,$B1907,$A$1:$A1906,$A1907)+COUNTIFS($L$1:$L1906,"ET",$B$1:$B1906,$B1907,$A$1:$A1906,$A1907))-(COUNTIFS($L$1:$L1906,"Tor",$B$1:$B1906,"&lt;&gt;"&amp;$B1907,$A$1:$A1906,$A1907)+COUNTIFS($L$1:$L1906,"ET",$B$1:$B1906,"&lt;&gt;"&amp;$B1907,$A$1:$A1906,$A1907))),"")</f>
        <v/>
      </c>
      <c r="O1907" s="17"/>
      <c r="AC1907" s="14"/>
      <c r="AD1907" s="14"/>
      <c r="AE1907" s="18"/>
      <c r="AH1907" s="19">
        <f t="shared" si="118"/>
        <v>0</v>
      </c>
      <c r="AI1907" s="19">
        <f t="shared" si="119"/>
        <v>180</v>
      </c>
      <c r="AM1907" s="19">
        <f>IF(Abschlüsse[[#This Row],[Ergeb]]="ET","",SQRT(($AF1907-$AK1907)^2+($AG1907-$AL1907)^2))</f>
        <v>0</v>
      </c>
      <c r="AO1907" s="13"/>
      <c r="AP1907" s="13"/>
      <c r="AQ1907" s="19" t="str">
        <f t="shared" si="120"/>
        <v/>
      </c>
      <c r="AU1907" s="19" t="str">
        <f t="shared" si="121"/>
        <v/>
      </c>
    </row>
    <row r="1908" spans="3:47" ht="25.05" customHeight="1">
      <c r="C1908" s="17" t="str">
        <f>IF($A1908="","",IF(VLOOKUP($A1908,Spiele!$A$2:$D$16,3,FALSE)=$B1908,"H","G"))</f>
        <v/>
      </c>
      <c r="D1908" s="17" t="str">
        <f>IF($B1908="","",IF(VLOOKUP($A1908,Spiele!$A$2:$F$16,3,FALSE)=$B1908,VLOOKUP($A1908,Spiele!$A$2:$F$16,4,FALSE),VLOOKUP($A1908,Spiele!$A$2:$F$16,3,FALSE)))</f>
        <v/>
      </c>
      <c r="E1908" s="18">
        <f>IF(Abschlüsse[[#This Row],[Ergeb]]="ET",0,COUNTIFS($A$2:$A1908,$A1908,$B$2:$B1908,$B1908,$L$2:$L1908,"&lt;&gt;ET"))</f>
        <v>0</v>
      </c>
      <c r="F1908" s="11"/>
      <c r="G1908" s="12"/>
      <c r="H1908" s="18">
        <f>COUNTIFS('Rote Karten'!$A$2:$A$4,$A1908,'Rote Karten'!$D$2:$D$4,"&lt;&gt;"&amp;$B1908,'Rote Karten'!$B$2:$B$4,"&lt;"&amp;$F1908,'Rote Karten'!$C$2:$C$4,"&lt;="&amp;$G1908)-COUNTIFS('Rote Karten'!$A$2:$A$4,$A1908,'Rote Karten'!$D$2:$D$4,$B1908,'Rote Karten'!$B$2:$B$4,"&lt;"&amp;$F1908,'Rote Karten'!$C$2:$C$4,"&lt;="&amp;$G1908)</f>
        <v>0</v>
      </c>
      <c r="I1908" s="17" t="str">
        <f>IF(OR($L1908="Tor",$L1908="ET"),_xlfn.IFNA(IF(VLOOKUP($A1908,Spiele!$A$2:$C$16,3,FALSE)=$B1908,COUNTIFS($L$2:$L1908,"Tor",$B$2:$B1908,$B1908,$A$2:$A1908,$A1908)+COUNTIFS($L$2:$L1908,"ET",$B$2:$B1908,$B1908,$A$2:$A1908,$A1908)&amp;":"&amp;COUNTIFS($L$2:$L1908,"Tor",$B$2:$B1908,"&lt;&gt;"&amp;$B1908,$A$2:$A1908,$A1908)+COUNTIFS($L$2:$L1908,"ET",$B$2:$B1908,"&lt;&gt;"&amp;$B1908,$A$2:$A1908,$A1908),COUNTIFS($L$2:$L1908,"Tor",$B$2:$B1908,"&lt;&gt;"&amp;$B1908,$A$2:$A1908,$A1908)+COUNTIFS($L$2:$L1908,"ET",$B$2:$B1908,"&lt;&gt;"&amp;$B1908,$A$2:$A1908,$A1908)&amp;":"&amp;COUNTIFS($L$2:$L1908,"Tor",$B$2:$B1908,$B1908,$A$2:$A1908,$A1908)+COUNTIFS($L$2:$L1908,"ET",$B$2:$B1908,$B1908,$A$2:$A1908,$A1908)),""),"")</f>
        <v/>
      </c>
      <c r="J1908" s="18" t="str">
        <f>_xlfn.IFNA(IF(VLOOKUP($A1908,Spiele!$A$2:$D$16,3,FALSE)=$B1908,(COUNTIFS($L$1:$L1907,"Tor",$B$1:$B1907,$B1908,$A$1:$A1907,$A1908)+COUNTIFS($L$1:$L1907,"ET",$B$1:$B1907,$B1908,$A$1:$A1907,$A1908))-(COUNTIFS($L$1:$L1907,"Tor",$B$1:$B1907,"&lt;&gt;"&amp;$B1908,$A$1:$A1907,$A1908)+COUNTIFS($L$1:$L1907,"ET",$B$1:$B1907,"&lt;&gt;"&amp;$B1908,$A$1:$A1907,$A1908)),(COUNTIFS($L$1:$L1907,"Tor",$B$1:$B1907,$B1908,$A$1:$A1907,$A1908)+COUNTIFS($L$1:$L1907,"ET",$B$1:$B1907,$B1908,$A$1:$A1907,$A1908))-(COUNTIFS($L$1:$L1907,"Tor",$B$1:$B1907,"&lt;&gt;"&amp;$B1908,$A$1:$A1907,$A1908)+COUNTIFS($L$1:$L1907,"ET",$B$1:$B1907,"&lt;&gt;"&amp;$B1908,$A$1:$A1907,$A1908))),"")</f>
        <v/>
      </c>
      <c r="O1908" s="17"/>
      <c r="AC1908" s="14"/>
      <c r="AD1908" s="14"/>
      <c r="AE1908" s="18"/>
      <c r="AH1908" s="19">
        <f t="shared" si="118"/>
        <v>0</v>
      </c>
      <c r="AI1908" s="19">
        <f t="shared" si="119"/>
        <v>180</v>
      </c>
      <c r="AM1908" s="19">
        <f>IF(Abschlüsse[[#This Row],[Ergeb]]="ET","",SQRT(($AF1908-$AK1908)^2+($AG1908-$AL1908)^2))</f>
        <v>0</v>
      </c>
      <c r="AO1908" s="13"/>
      <c r="AP1908" s="13"/>
      <c r="AQ1908" s="19" t="str">
        <f t="shared" si="120"/>
        <v/>
      </c>
      <c r="AU1908" s="19" t="str">
        <f t="shared" si="121"/>
        <v/>
      </c>
    </row>
    <row r="1909" spans="3:47" ht="25.05" customHeight="1">
      <c r="C1909" s="17" t="str">
        <f>IF($A1909="","",IF(VLOOKUP($A1909,Spiele!$A$2:$D$16,3,FALSE)=$B1909,"H","G"))</f>
        <v/>
      </c>
      <c r="D1909" s="17" t="str">
        <f>IF($B1909="","",IF(VLOOKUP($A1909,Spiele!$A$2:$F$16,3,FALSE)=$B1909,VLOOKUP($A1909,Spiele!$A$2:$F$16,4,FALSE),VLOOKUP($A1909,Spiele!$A$2:$F$16,3,FALSE)))</f>
        <v/>
      </c>
      <c r="E1909" s="18">
        <f>IF(Abschlüsse[[#This Row],[Ergeb]]="ET",0,COUNTIFS($A$2:$A1909,$A1909,$B$2:$B1909,$B1909,$L$2:$L1909,"&lt;&gt;ET"))</f>
        <v>0</v>
      </c>
      <c r="F1909" s="11"/>
      <c r="G1909" s="12"/>
      <c r="H1909" s="18">
        <f>COUNTIFS('Rote Karten'!$A$2:$A$4,$A1909,'Rote Karten'!$D$2:$D$4,"&lt;&gt;"&amp;$B1909,'Rote Karten'!$B$2:$B$4,"&lt;"&amp;$F1909,'Rote Karten'!$C$2:$C$4,"&lt;="&amp;$G1909)-COUNTIFS('Rote Karten'!$A$2:$A$4,$A1909,'Rote Karten'!$D$2:$D$4,$B1909,'Rote Karten'!$B$2:$B$4,"&lt;"&amp;$F1909,'Rote Karten'!$C$2:$C$4,"&lt;="&amp;$G1909)</f>
        <v>0</v>
      </c>
      <c r="I1909" s="17" t="str">
        <f>IF(OR($L1909="Tor",$L1909="ET"),_xlfn.IFNA(IF(VLOOKUP($A1909,Spiele!$A$2:$C$16,3,FALSE)=$B1909,COUNTIFS($L$2:$L1909,"Tor",$B$2:$B1909,$B1909,$A$2:$A1909,$A1909)+COUNTIFS($L$2:$L1909,"ET",$B$2:$B1909,$B1909,$A$2:$A1909,$A1909)&amp;":"&amp;COUNTIFS($L$2:$L1909,"Tor",$B$2:$B1909,"&lt;&gt;"&amp;$B1909,$A$2:$A1909,$A1909)+COUNTIFS($L$2:$L1909,"ET",$B$2:$B1909,"&lt;&gt;"&amp;$B1909,$A$2:$A1909,$A1909),COUNTIFS($L$2:$L1909,"Tor",$B$2:$B1909,"&lt;&gt;"&amp;$B1909,$A$2:$A1909,$A1909)+COUNTIFS($L$2:$L1909,"ET",$B$2:$B1909,"&lt;&gt;"&amp;$B1909,$A$2:$A1909,$A1909)&amp;":"&amp;COUNTIFS($L$2:$L1909,"Tor",$B$2:$B1909,$B1909,$A$2:$A1909,$A1909)+COUNTIFS($L$2:$L1909,"ET",$B$2:$B1909,$B1909,$A$2:$A1909,$A1909)),""),"")</f>
        <v/>
      </c>
      <c r="J1909" s="18" t="str">
        <f>_xlfn.IFNA(IF(VLOOKUP($A1909,Spiele!$A$2:$D$16,3,FALSE)=$B1909,(COUNTIFS($L$1:$L1908,"Tor",$B$1:$B1908,$B1909,$A$1:$A1908,$A1909)+COUNTIFS($L$1:$L1908,"ET",$B$1:$B1908,$B1909,$A$1:$A1908,$A1909))-(COUNTIFS($L$1:$L1908,"Tor",$B$1:$B1908,"&lt;&gt;"&amp;$B1909,$A$1:$A1908,$A1909)+COUNTIFS($L$1:$L1908,"ET",$B$1:$B1908,"&lt;&gt;"&amp;$B1909,$A$1:$A1908,$A1909)),(COUNTIFS($L$1:$L1908,"Tor",$B$1:$B1908,$B1909,$A$1:$A1908,$A1909)+COUNTIFS($L$1:$L1908,"ET",$B$1:$B1908,$B1909,$A$1:$A1908,$A1909))-(COUNTIFS($L$1:$L1908,"Tor",$B$1:$B1908,"&lt;&gt;"&amp;$B1909,$A$1:$A1908,$A1909)+COUNTIFS($L$1:$L1908,"ET",$B$1:$B1908,"&lt;&gt;"&amp;$B1909,$A$1:$A1908,$A1909))),"")</f>
        <v/>
      </c>
      <c r="O1909" s="17"/>
      <c r="AC1909" s="14"/>
      <c r="AD1909" s="14"/>
      <c r="AE1909" s="18"/>
      <c r="AH1909" s="19">
        <f t="shared" si="118"/>
        <v>0</v>
      </c>
      <c r="AI1909" s="19">
        <f t="shared" si="119"/>
        <v>180</v>
      </c>
      <c r="AM1909" s="19">
        <f>IF(Abschlüsse[[#This Row],[Ergeb]]="ET","",SQRT(($AF1909-$AK1909)^2+($AG1909-$AL1909)^2))</f>
        <v>0</v>
      </c>
      <c r="AO1909" s="13"/>
      <c r="AP1909" s="13"/>
      <c r="AQ1909" s="19" t="str">
        <f t="shared" si="120"/>
        <v/>
      </c>
      <c r="AU1909" s="19" t="str">
        <f t="shared" si="121"/>
        <v/>
      </c>
    </row>
    <row r="1910" spans="3:47" ht="25.05" customHeight="1">
      <c r="C1910" s="17" t="str">
        <f>IF($A1910="","",IF(VLOOKUP($A1910,Spiele!$A$2:$D$16,3,FALSE)=$B1910,"H","G"))</f>
        <v/>
      </c>
      <c r="D1910" s="17" t="str">
        <f>IF($B1910="","",IF(VLOOKUP($A1910,Spiele!$A$2:$F$16,3,FALSE)=$B1910,VLOOKUP($A1910,Spiele!$A$2:$F$16,4,FALSE),VLOOKUP($A1910,Spiele!$A$2:$F$16,3,FALSE)))</f>
        <v/>
      </c>
      <c r="E1910" s="18">
        <f>IF(Abschlüsse[[#This Row],[Ergeb]]="ET",0,COUNTIFS($A$2:$A1910,$A1910,$B$2:$B1910,$B1910,$L$2:$L1910,"&lt;&gt;ET"))</f>
        <v>0</v>
      </c>
      <c r="F1910" s="11"/>
      <c r="G1910" s="12"/>
      <c r="H1910" s="18">
        <f>COUNTIFS('Rote Karten'!$A$2:$A$4,$A1910,'Rote Karten'!$D$2:$D$4,"&lt;&gt;"&amp;$B1910,'Rote Karten'!$B$2:$B$4,"&lt;"&amp;$F1910,'Rote Karten'!$C$2:$C$4,"&lt;="&amp;$G1910)-COUNTIFS('Rote Karten'!$A$2:$A$4,$A1910,'Rote Karten'!$D$2:$D$4,$B1910,'Rote Karten'!$B$2:$B$4,"&lt;"&amp;$F1910,'Rote Karten'!$C$2:$C$4,"&lt;="&amp;$G1910)</f>
        <v>0</v>
      </c>
      <c r="I1910" s="17" t="str">
        <f>IF(OR($L1910="Tor",$L1910="ET"),_xlfn.IFNA(IF(VLOOKUP($A1910,Spiele!$A$2:$C$16,3,FALSE)=$B1910,COUNTIFS($L$2:$L1910,"Tor",$B$2:$B1910,$B1910,$A$2:$A1910,$A1910)+COUNTIFS($L$2:$L1910,"ET",$B$2:$B1910,$B1910,$A$2:$A1910,$A1910)&amp;":"&amp;COUNTIFS($L$2:$L1910,"Tor",$B$2:$B1910,"&lt;&gt;"&amp;$B1910,$A$2:$A1910,$A1910)+COUNTIFS($L$2:$L1910,"ET",$B$2:$B1910,"&lt;&gt;"&amp;$B1910,$A$2:$A1910,$A1910),COUNTIFS($L$2:$L1910,"Tor",$B$2:$B1910,"&lt;&gt;"&amp;$B1910,$A$2:$A1910,$A1910)+COUNTIFS($L$2:$L1910,"ET",$B$2:$B1910,"&lt;&gt;"&amp;$B1910,$A$2:$A1910,$A1910)&amp;":"&amp;COUNTIFS($L$2:$L1910,"Tor",$B$2:$B1910,$B1910,$A$2:$A1910,$A1910)+COUNTIFS($L$2:$L1910,"ET",$B$2:$B1910,$B1910,$A$2:$A1910,$A1910)),""),"")</f>
        <v/>
      </c>
      <c r="J1910" s="18" t="str">
        <f>_xlfn.IFNA(IF(VLOOKUP($A1910,Spiele!$A$2:$D$16,3,FALSE)=$B1910,(COUNTIFS($L$1:$L1909,"Tor",$B$1:$B1909,$B1910,$A$1:$A1909,$A1910)+COUNTIFS($L$1:$L1909,"ET",$B$1:$B1909,$B1910,$A$1:$A1909,$A1910))-(COUNTIFS($L$1:$L1909,"Tor",$B$1:$B1909,"&lt;&gt;"&amp;$B1910,$A$1:$A1909,$A1910)+COUNTIFS($L$1:$L1909,"ET",$B$1:$B1909,"&lt;&gt;"&amp;$B1910,$A$1:$A1909,$A1910)),(COUNTIFS($L$1:$L1909,"Tor",$B$1:$B1909,$B1910,$A$1:$A1909,$A1910)+COUNTIFS($L$1:$L1909,"ET",$B$1:$B1909,$B1910,$A$1:$A1909,$A1910))-(COUNTIFS($L$1:$L1909,"Tor",$B$1:$B1909,"&lt;&gt;"&amp;$B1910,$A$1:$A1909,$A1910)+COUNTIFS($L$1:$L1909,"ET",$B$1:$B1909,"&lt;&gt;"&amp;$B1910,$A$1:$A1909,$A1910))),"")</f>
        <v/>
      </c>
      <c r="O1910" s="17"/>
      <c r="AC1910" s="14"/>
      <c r="AD1910" s="14"/>
      <c r="AE1910" s="18"/>
      <c r="AH1910" s="19">
        <f t="shared" si="118"/>
        <v>0</v>
      </c>
      <c r="AI1910" s="19">
        <f t="shared" si="119"/>
        <v>180</v>
      </c>
      <c r="AM1910" s="19">
        <f>IF(Abschlüsse[[#This Row],[Ergeb]]="ET","",SQRT(($AF1910-$AK1910)^2+($AG1910-$AL1910)^2))</f>
        <v>0</v>
      </c>
      <c r="AO1910" s="13"/>
      <c r="AP1910" s="13"/>
      <c r="AQ1910" s="19" t="str">
        <f t="shared" si="120"/>
        <v/>
      </c>
      <c r="AU1910" s="19" t="str">
        <f t="shared" si="121"/>
        <v/>
      </c>
    </row>
    <row r="1911" spans="3:47" ht="25.05" customHeight="1">
      <c r="C1911" s="17" t="str">
        <f>IF($A1911="","",IF(VLOOKUP($A1911,Spiele!$A$2:$D$16,3,FALSE)=$B1911,"H","G"))</f>
        <v/>
      </c>
      <c r="D1911" s="17" t="str">
        <f>IF($B1911="","",IF(VLOOKUP($A1911,Spiele!$A$2:$F$16,3,FALSE)=$B1911,VLOOKUP($A1911,Spiele!$A$2:$F$16,4,FALSE),VLOOKUP($A1911,Spiele!$A$2:$F$16,3,FALSE)))</f>
        <v/>
      </c>
      <c r="E1911" s="18">
        <f>IF(Abschlüsse[[#This Row],[Ergeb]]="ET",0,COUNTIFS($A$2:$A1911,$A1911,$B$2:$B1911,$B1911,$L$2:$L1911,"&lt;&gt;ET"))</f>
        <v>0</v>
      </c>
      <c r="F1911" s="11"/>
      <c r="G1911" s="12"/>
      <c r="H1911" s="18">
        <f>COUNTIFS('Rote Karten'!$A$2:$A$4,$A1911,'Rote Karten'!$D$2:$D$4,"&lt;&gt;"&amp;$B1911,'Rote Karten'!$B$2:$B$4,"&lt;"&amp;$F1911,'Rote Karten'!$C$2:$C$4,"&lt;="&amp;$G1911)-COUNTIFS('Rote Karten'!$A$2:$A$4,$A1911,'Rote Karten'!$D$2:$D$4,$B1911,'Rote Karten'!$B$2:$B$4,"&lt;"&amp;$F1911,'Rote Karten'!$C$2:$C$4,"&lt;="&amp;$G1911)</f>
        <v>0</v>
      </c>
      <c r="I1911" s="17" t="str">
        <f>IF(OR($L1911="Tor",$L1911="ET"),_xlfn.IFNA(IF(VLOOKUP($A1911,Spiele!$A$2:$C$16,3,FALSE)=$B1911,COUNTIFS($L$2:$L1911,"Tor",$B$2:$B1911,$B1911,$A$2:$A1911,$A1911)+COUNTIFS($L$2:$L1911,"ET",$B$2:$B1911,$B1911,$A$2:$A1911,$A1911)&amp;":"&amp;COUNTIFS($L$2:$L1911,"Tor",$B$2:$B1911,"&lt;&gt;"&amp;$B1911,$A$2:$A1911,$A1911)+COUNTIFS($L$2:$L1911,"ET",$B$2:$B1911,"&lt;&gt;"&amp;$B1911,$A$2:$A1911,$A1911),COUNTIFS($L$2:$L1911,"Tor",$B$2:$B1911,"&lt;&gt;"&amp;$B1911,$A$2:$A1911,$A1911)+COUNTIFS($L$2:$L1911,"ET",$B$2:$B1911,"&lt;&gt;"&amp;$B1911,$A$2:$A1911,$A1911)&amp;":"&amp;COUNTIFS($L$2:$L1911,"Tor",$B$2:$B1911,$B1911,$A$2:$A1911,$A1911)+COUNTIFS($L$2:$L1911,"ET",$B$2:$B1911,$B1911,$A$2:$A1911,$A1911)),""),"")</f>
        <v/>
      </c>
      <c r="J1911" s="18" t="str">
        <f>_xlfn.IFNA(IF(VLOOKUP($A1911,Spiele!$A$2:$D$16,3,FALSE)=$B1911,(COUNTIFS($L$1:$L1910,"Tor",$B$1:$B1910,$B1911,$A$1:$A1910,$A1911)+COUNTIFS($L$1:$L1910,"ET",$B$1:$B1910,$B1911,$A$1:$A1910,$A1911))-(COUNTIFS($L$1:$L1910,"Tor",$B$1:$B1910,"&lt;&gt;"&amp;$B1911,$A$1:$A1910,$A1911)+COUNTIFS($L$1:$L1910,"ET",$B$1:$B1910,"&lt;&gt;"&amp;$B1911,$A$1:$A1910,$A1911)),(COUNTIFS($L$1:$L1910,"Tor",$B$1:$B1910,$B1911,$A$1:$A1910,$A1911)+COUNTIFS($L$1:$L1910,"ET",$B$1:$B1910,$B1911,$A$1:$A1910,$A1911))-(COUNTIFS($L$1:$L1910,"Tor",$B$1:$B1910,"&lt;&gt;"&amp;$B1911,$A$1:$A1910,$A1911)+COUNTIFS($L$1:$L1910,"ET",$B$1:$B1910,"&lt;&gt;"&amp;$B1911,$A$1:$A1910,$A1911))),"")</f>
        <v/>
      </c>
      <c r="O1911" s="17"/>
      <c r="AC1911" s="14"/>
      <c r="AD1911" s="14"/>
      <c r="AE1911" s="18"/>
      <c r="AH1911" s="19">
        <f t="shared" si="118"/>
        <v>0</v>
      </c>
      <c r="AI1911" s="19">
        <f t="shared" si="119"/>
        <v>180</v>
      </c>
      <c r="AM1911" s="19">
        <f>IF(Abschlüsse[[#This Row],[Ergeb]]="ET","",SQRT(($AF1911-$AK1911)^2+($AG1911-$AL1911)^2))</f>
        <v>0</v>
      </c>
      <c r="AO1911" s="13"/>
      <c r="AP1911" s="13"/>
      <c r="AQ1911" s="19" t="str">
        <f t="shared" si="120"/>
        <v/>
      </c>
      <c r="AU1911" s="19" t="str">
        <f t="shared" si="121"/>
        <v/>
      </c>
    </row>
    <row r="1912" spans="3:47" ht="25.05" customHeight="1">
      <c r="C1912" s="17" t="str">
        <f>IF($A1912="","",IF(VLOOKUP($A1912,Spiele!$A$2:$D$16,3,FALSE)=$B1912,"H","G"))</f>
        <v/>
      </c>
      <c r="D1912" s="17" t="str">
        <f>IF($B1912="","",IF(VLOOKUP($A1912,Spiele!$A$2:$F$16,3,FALSE)=$B1912,VLOOKUP($A1912,Spiele!$A$2:$F$16,4,FALSE),VLOOKUP($A1912,Spiele!$A$2:$F$16,3,FALSE)))</f>
        <v/>
      </c>
      <c r="E1912" s="18">
        <f>IF(Abschlüsse[[#This Row],[Ergeb]]="ET",0,COUNTIFS($A$2:$A1912,$A1912,$B$2:$B1912,$B1912,$L$2:$L1912,"&lt;&gt;ET"))</f>
        <v>0</v>
      </c>
      <c r="F1912" s="11"/>
      <c r="G1912" s="12"/>
      <c r="H1912" s="18">
        <f>COUNTIFS('Rote Karten'!$A$2:$A$4,$A1912,'Rote Karten'!$D$2:$D$4,"&lt;&gt;"&amp;$B1912,'Rote Karten'!$B$2:$B$4,"&lt;"&amp;$F1912,'Rote Karten'!$C$2:$C$4,"&lt;="&amp;$G1912)-COUNTIFS('Rote Karten'!$A$2:$A$4,$A1912,'Rote Karten'!$D$2:$D$4,$B1912,'Rote Karten'!$B$2:$B$4,"&lt;"&amp;$F1912,'Rote Karten'!$C$2:$C$4,"&lt;="&amp;$G1912)</f>
        <v>0</v>
      </c>
      <c r="I1912" s="17" t="str">
        <f>IF(OR($L1912="Tor",$L1912="ET"),_xlfn.IFNA(IF(VLOOKUP($A1912,Spiele!$A$2:$C$16,3,FALSE)=$B1912,COUNTIFS($L$2:$L1912,"Tor",$B$2:$B1912,$B1912,$A$2:$A1912,$A1912)+COUNTIFS($L$2:$L1912,"ET",$B$2:$B1912,$B1912,$A$2:$A1912,$A1912)&amp;":"&amp;COUNTIFS($L$2:$L1912,"Tor",$B$2:$B1912,"&lt;&gt;"&amp;$B1912,$A$2:$A1912,$A1912)+COUNTIFS($L$2:$L1912,"ET",$B$2:$B1912,"&lt;&gt;"&amp;$B1912,$A$2:$A1912,$A1912),COUNTIFS($L$2:$L1912,"Tor",$B$2:$B1912,"&lt;&gt;"&amp;$B1912,$A$2:$A1912,$A1912)+COUNTIFS($L$2:$L1912,"ET",$B$2:$B1912,"&lt;&gt;"&amp;$B1912,$A$2:$A1912,$A1912)&amp;":"&amp;COUNTIFS($L$2:$L1912,"Tor",$B$2:$B1912,$B1912,$A$2:$A1912,$A1912)+COUNTIFS($L$2:$L1912,"ET",$B$2:$B1912,$B1912,$A$2:$A1912,$A1912)),""),"")</f>
        <v/>
      </c>
      <c r="J1912" s="18" t="str">
        <f>_xlfn.IFNA(IF(VLOOKUP($A1912,Spiele!$A$2:$D$16,3,FALSE)=$B1912,(COUNTIFS($L$1:$L1911,"Tor",$B$1:$B1911,$B1912,$A$1:$A1911,$A1912)+COUNTIFS($L$1:$L1911,"ET",$B$1:$B1911,$B1912,$A$1:$A1911,$A1912))-(COUNTIFS($L$1:$L1911,"Tor",$B$1:$B1911,"&lt;&gt;"&amp;$B1912,$A$1:$A1911,$A1912)+COUNTIFS($L$1:$L1911,"ET",$B$1:$B1911,"&lt;&gt;"&amp;$B1912,$A$1:$A1911,$A1912)),(COUNTIFS($L$1:$L1911,"Tor",$B$1:$B1911,$B1912,$A$1:$A1911,$A1912)+COUNTIFS($L$1:$L1911,"ET",$B$1:$B1911,$B1912,$A$1:$A1911,$A1912))-(COUNTIFS($L$1:$L1911,"Tor",$B$1:$B1911,"&lt;&gt;"&amp;$B1912,$A$1:$A1911,$A1912)+COUNTIFS($L$1:$L1911,"ET",$B$1:$B1911,"&lt;&gt;"&amp;$B1912,$A$1:$A1911,$A1912))),"")</f>
        <v/>
      </c>
      <c r="O1912" s="17"/>
      <c r="AC1912" s="14"/>
      <c r="AD1912" s="14"/>
      <c r="AE1912" s="18"/>
      <c r="AH1912" s="19">
        <f t="shared" si="118"/>
        <v>0</v>
      </c>
      <c r="AI1912" s="19">
        <f t="shared" si="119"/>
        <v>180</v>
      </c>
      <c r="AM1912" s="19">
        <f>IF(Abschlüsse[[#This Row],[Ergeb]]="ET","",SQRT(($AF1912-$AK1912)^2+($AG1912-$AL1912)^2))</f>
        <v>0</v>
      </c>
      <c r="AO1912" s="13"/>
      <c r="AP1912" s="13"/>
      <c r="AQ1912" s="19" t="str">
        <f t="shared" si="120"/>
        <v/>
      </c>
      <c r="AU1912" s="19" t="str">
        <f t="shared" si="121"/>
        <v/>
      </c>
    </row>
    <row r="1913" spans="3:47" ht="25.05" customHeight="1">
      <c r="C1913" s="17" t="str">
        <f>IF($A1913="","",IF(VLOOKUP($A1913,Spiele!$A$2:$D$16,3,FALSE)=$B1913,"H","G"))</f>
        <v/>
      </c>
      <c r="D1913" s="17" t="str">
        <f>IF($B1913="","",IF(VLOOKUP($A1913,Spiele!$A$2:$F$16,3,FALSE)=$B1913,VLOOKUP($A1913,Spiele!$A$2:$F$16,4,FALSE),VLOOKUP($A1913,Spiele!$A$2:$F$16,3,FALSE)))</f>
        <v/>
      </c>
      <c r="E1913" s="18">
        <f>IF(Abschlüsse[[#This Row],[Ergeb]]="ET",0,COUNTIFS($A$2:$A1913,$A1913,$B$2:$B1913,$B1913,$L$2:$L1913,"&lt;&gt;ET"))</f>
        <v>0</v>
      </c>
      <c r="F1913" s="11"/>
      <c r="G1913" s="12"/>
      <c r="H1913" s="18">
        <f>COUNTIFS('Rote Karten'!$A$2:$A$4,$A1913,'Rote Karten'!$D$2:$D$4,"&lt;&gt;"&amp;$B1913,'Rote Karten'!$B$2:$B$4,"&lt;"&amp;$F1913,'Rote Karten'!$C$2:$C$4,"&lt;="&amp;$G1913)-COUNTIFS('Rote Karten'!$A$2:$A$4,$A1913,'Rote Karten'!$D$2:$D$4,$B1913,'Rote Karten'!$B$2:$B$4,"&lt;"&amp;$F1913,'Rote Karten'!$C$2:$C$4,"&lt;="&amp;$G1913)</f>
        <v>0</v>
      </c>
      <c r="I1913" s="17" t="str">
        <f>IF(OR($L1913="Tor",$L1913="ET"),_xlfn.IFNA(IF(VLOOKUP($A1913,Spiele!$A$2:$C$16,3,FALSE)=$B1913,COUNTIFS($L$2:$L1913,"Tor",$B$2:$B1913,$B1913,$A$2:$A1913,$A1913)+COUNTIFS($L$2:$L1913,"ET",$B$2:$B1913,$B1913,$A$2:$A1913,$A1913)&amp;":"&amp;COUNTIFS($L$2:$L1913,"Tor",$B$2:$B1913,"&lt;&gt;"&amp;$B1913,$A$2:$A1913,$A1913)+COUNTIFS($L$2:$L1913,"ET",$B$2:$B1913,"&lt;&gt;"&amp;$B1913,$A$2:$A1913,$A1913),COUNTIFS($L$2:$L1913,"Tor",$B$2:$B1913,"&lt;&gt;"&amp;$B1913,$A$2:$A1913,$A1913)+COUNTIFS($L$2:$L1913,"ET",$B$2:$B1913,"&lt;&gt;"&amp;$B1913,$A$2:$A1913,$A1913)&amp;":"&amp;COUNTIFS($L$2:$L1913,"Tor",$B$2:$B1913,$B1913,$A$2:$A1913,$A1913)+COUNTIFS($L$2:$L1913,"ET",$B$2:$B1913,$B1913,$A$2:$A1913,$A1913)),""),"")</f>
        <v/>
      </c>
      <c r="J1913" s="18" t="str">
        <f>_xlfn.IFNA(IF(VLOOKUP($A1913,Spiele!$A$2:$D$16,3,FALSE)=$B1913,(COUNTIFS($L$1:$L1912,"Tor",$B$1:$B1912,$B1913,$A$1:$A1912,$A1913)+COUNTIFS($L$1:$L1912,"ET",$B$1:$B1912,$B1913,$A$1:$A1912,$A1913))-(COUNTIFS($L$1:$L1912,"Tor",$B$1:$B1912,"&lt;&gt;"&amp;$B1913,$A$1:$A1912,$A1913)+COUNTIFS($L$1:$L1912,"ET",$B$1:$B1912,"&lt;&gt;"&amp;$B1913,$A$1:$A1912,$A1913)),(COUNTIFS($L$1:$L1912,"Tor",$B$1:$B1912,$B1913,$A$1:$A1912,$A1913)+COUNTIFS($L$1:$L1912,"ET",$B$1:$B1912,$B1913,$A$1:$A1912,$A1913))-(COUNTIFS($L$1:$L1912,"Tor",$B$1:$B1912,"&lt;&gt;"&amp;$B1913,$A$1:$A1912,$A1913)+COUNTIFS($L$1:$L1912,"ET",$B$1:$B1912,"&lt;&gt;"&amp;$B1913,$A$1:$A1912,$A1913))),"")</f>
        <v/>
      </c>
      <c r="O1913" s="17"/>
      <c r="AC1913" s="14"/>
      <c r="AD1913" s="14"/>
      <c r="AE1913" s="18"/>
      <c r="AH1913" s="19">
        <f t="shared" si="118"/>
        <v>0</v>
      </c>
      <c r="AI1913" s="19">
        <f t="shared" si="119"/>
        <v>180</v>
      </c>
      <c r="AM1913" s="19">
        <f>IF(Abschlüsse[[#This Row],[Ergeb]]="ET","",SQRT(($AF1913-$AK1913)^2+($AG1913-$AL1913)^2))</f>
        <v>0</v>
      </c>
      <c r="AO1913" s="13"/>
      <c r="AP1913" s="13"/>
      <c r="AQ1913" s="19" t="str">
        <f t="shared" si="120"/>
        <v/>
      </c>
      <c r="AU1913" s="19" t="str">
        <f t="shared" si="121"/>
        <v/>
      </c>
    </row>
    <row r="1914" spans="3:47" ht="25.05" customHeight="1">
      <c r="C1914" s="17" t="str">
        <f>IF($A1914="","",IF(VLOOKUP($A1914,Spiele!$A$2:$D$16,3,FALSE)=$B1914,"H","G"))</f>
        <v/>
      </c>
      <c r="D1914" s="17" t="str">
        <f>IF($B1914="","",IF(VLOOKUP($A1914,Spiele!$A$2:$F$16,3,FALSE)=$B1914,VLOOKUP($A1914,Spiele!$A$2:$F$16,4,FALSE),VLOOKUP($A1914,Spiele!$A$2:$F$16,3,FALSE)))</f>
        <v/>
      </c>
      <c r="E1914" s="18">
        <f>IF(Abschlüsse[[#This Row],[Ergeb]]="ET",0,COUNTIFS($A$2:$A1914,$A1914,$B$2:$B1914,$B1914,$L$2:$L1914,"&lt;&gt;ET"))</f>
        <v>0</v>
      </c>
      <c r="F1914" s="11"/>
      <c r="G1914" s="12"/>
      <c r="H1914" s="18">
        <f>COUNTIFS('Rote Karten'!$A$2:$A$4,$A1914,'Rote Karten'!$D$2:$D$4,"&lt;&gt;"&amp;$B1914,'Rote Karten'!$B$2:$B$4,"&lt;"&amp;$F1914,'Rote Karten'!$C$2:$C$4,"&lt;="&amp;$G1914)-COUNTIFS('Rote Karten'!$A$2:$A$4,$A1914,'Rote Karten'!$D$2:$D$4,$B1914,'Rote Karten'!$B$2:$B$4,"&lt;"&amp;$F1914,'Rote Karten'!$C$2:$C$4,"&lt;="&amp;$G1914)</f>
        <v>0</v>
      </c>
      <c r="I1914" s="17" t="str">
        <f>IF(OR($L1914="Tor",$L1914="ET"),_xlfn.IFNA(IF(VLOOKUP($A1914,Spiele!$A$2:$C$16,3,FALSE)=$B1914,COUNTIFS($L$2:$L1914,"Tor",$B$2:$B1914,$B1914,$A$2:$A1914,$A1914)+COUNTIFS($L$2:$L1914,"ET",$B$2:$B1914,$B1914,$A$2:$A1914,$A1914)&amp;":"&amp;COUNTIFS($L$2:$L1914,"Tor",$B$2:$B1914,"&lt;&gt;"&amp;$B1914,$A$2:$A1914,$A1914)+COUNTIFS($L$2:$L1914,"ET",$B$2:$B1914,"&lt;&gt;"&amp;$B1914,$A$2:$A1914,$A1914),COUNTIFS($L$2:$L1914,"Tor",$B$2:$B1914,"&lt;&gt;"&amp;$B1914,$A$2:$A1914,$A1914)+COUNTIFS($L$2:$L1914,"ET",$B$2:$B1914,"&lt;&gt;"&amp;$B1914,$A$2:$A1914,$A1914)&amp;":"&amp;COUNTIFS($L$2:$L1914,"Tor",$B$2:$B1914,$B1914,$A$2:$A1914,$A1914)+COUNTIFS($L$2:$L1914,"ET",$B$2:$B1914,$B1914,$A$2:$A1914,$A1914)),""),"")</f>
        <v/>
      </c>
      <c r="J1914" s="18" t="str">
        <f>_xlfn.IFNA(IF(VLOOKUP($A1914,Spiele!$A$2:$D$16,3,FALSE)=$B1914,(COUNTIFS($L$1:$L1913,"Tor",$B$1:$B1913,$B1914,$A$1:$A1913,$A1914)+COUNTIFS($L$1:$L1913,"ET",$B$1:$B1913,$B1914,$A$1:$A1913,$A1914))-(COUNTIFS($L$1:$L1913,"Tor",$B$1:$B1913,"&lt;&gt;"&amp;$B1914,$A$1:$A1913,$A1914)+COUNTIFS($L$1:$L1913,"ET",$B$1:$B1913,"&lt;&gt;"&amp;$B1914,$A$1:$A1913,$A1914)),(COUNTIFS($L$1:$L1913,"Tor",$B$1:$B1913,$B1914,$A$1:$A1913,$A1914)+COUNTIFS($L$1:$L1913,"ET",$B$1:$B1913,$B1914,$A$1:$A1913,$A1914))-(COUNTIFS($L$1:$L1913,"Tor",$B$1:$B1913,"&lt;&gt;"&amp;$B1914,$A$1:$A1913,$A1914)+COUNTIFS($L$1:$L1913,"ET",$B$1:$B1913,"&lt;&gt;"&amp;$B1914,$A$1:$A1913,$A1914))),"")</f>
        <v/>
      </c>
      <c r="O1914" s="17"/>
      <c r="AC1914" s="14"/>
      <c r="AD1914" s="14"/>
      <c r="AE1914" s="18"/>
      <c r="AH1914" s="19">
        <f t="shared" si="118"/>
        <v>0</v>
      </c>
      <c r="AI1914" s="19">
        <f t="shared" si="119"/>
        <v>180</v>
      </c>
      <c r="AM1914" s="19">
        <f>IF(Abschlüsse[[#This Row],[Ergeb]]="ET","",SQRT(($AF1914-$AK1914)^2+($AG1914-$AL1914)^2))</f>
        <v>0</v>
      </c>
      <c r="AO1914" s="13"/>
      <c r="AP1914" s="13"/>
      <c r="AQ1914" s="19" t="str">
        <f t="shared" si="120"/>
        <v/>
      </c>
      <c r="AU1914" s="19" t="str">
        <f t="shared" si="121"/>
        <v/>
      </c>
    </row>
    <row r="1915" spans="3:47" ht="25.05" customHeight="1">
      <c r="C1915" s="17" t="str">
        <f>IF($A1915="","",IF(VLOOKUP($A1915,Spiele!$A$2:$D$16,3,FALSE)=$B1915,"H","G"))</f>
        <v/>
      </c>
      <c r="D1915" s="17" t="str">
        <f>IF($B1915="","",IF(VLOOKUP($A1915,Spiele!$A$2:$F$16,3,FALSE)=$B1915,VLOOKUP($A1915,Spiele!$A$2:$F$16,4,FALSE),VLOOKUP($A1915,Spiele!$A$2:$F$16,3,FALSE)))</f>
        <v/>
      </c>
      <c r="E1915" s="18">
        <f>IF(Abschlüsse[[#This Row],[Ergeb]]="ET",0,COUNTIFS($A$2:$A1915,$A1915,$B$2:$B1915,$B1915,$L$2:$L1915,"&lt;&gt;ET"))</f>
        <v>0</v>
      </c>
      <c r="F1915" s="11"/>
      <c r="G1915" s="12"/>
      <c r="H1915" s="18">
        <f>COUNTIFS('Rote Karten'!$A$2:$A$4,$A1915,'Rote Karten'!$D$2:$D$4,"&lt;&gt;"&amp;$B1915,'Rote Karten'!$B$2:$B$4,"&lt;"&amp;$F1915,'Rote Karten'!$C$2:$C$4,"&lt;="&amp;$G1915)-COUNTIFS('Rote Karten'!$A$2:$A$4,$A1915,'Rote Karten'!$D$2:$D$4,$B1915,'Rote Karten'!$B$2:$B$4,"&lt;"&amp;$F1915,'Rote Karten'!$C$2:$C$4,"&lt;="&amp;$G1915)</f>
        <v>0</v>
      </c>
      <c r="I1915" s="17" t="str">
        <f>IF(OR($L1915="Tor",$L1915="ET"),_xlfn.IFNA(IF(VLOOKUP($A1915,Spiele!$A$2:$C$16,3,FALSE)=$B1915,COUNTIFS($L$2:$L1915,"Tor",$B$2:$B1915,$B1915,$A$2:$A1915,$A1915)+COUNTIFS($L$2:$L1915,"ET",$B$2:$B1915,$B1915,$A$2:$A1915,$A1915)&amp;":"&amp;COUNTIFS($L$2:$L1915,"Tor",$B$2:$B1915,"&lt;&gt;"&amp;$B1915,$A$2:$A1915,$A1915)+COUNTIFS($L$2:$L1915,"ET",$B$2:$B1915,"&lt;&gt;"&amp;$B1915,$A$2:$A1915,$A1915),COUNTIFS($L$2:$L1915,"Tor",$B$2:$B1915,"&lt;&gt;"&amp;$B1915,$A$2:$A1915,$A1915)+COUNTIFS($L$2:$L1915,"ET",$B$2:$B1915,"&lt;&gt;"&amp;$B1915,$A$2:$A1915,$A1915)&amp;":"&amp;COUNTIFS($L$2:$L1915,"Tor",$B$2:$B1915,$B1915,$A$2:$A1915,$A1915)+COUNTIFS($L$2:$L1915,"ET",$B$2:$B1915,$B1915,$A$2:$A1915,$A1915)),""),"")</f>
        <v/>
      </c>
      <c r="J1915" s="18" t="str">
        <f>_xlfn.IFNA(IF(VLOOKUP($A1915,Spiele!$A$2:$D$16,3,FALSE)=$B1915,(COUNTIFS($L$1:$L1914,"Tor",$B$1:$B1914,$B1915,$A$1:$A1914,$A1915)+COUNTIFS($L$1:$L1914,"ET",$B$1:$B1914,$B1915,$A$1:$A1914,$A1915))-(COUNTIFS($L$1:$L1914,"Tor",$B$1:$B1914,"&lt;&gt;"&amp;$B1915,$A$1:$A1914,$A1915)+COUNTIFS($L$1:$L1914,"ET",$B$1:$B1914,"&lt;&gt;"&amp;$B1915,$A$1:$A1914,$A1915)),(COUNTIFS($L$1:$L1914,"Tor",$B$1:$B1914,$B1915,$A$1:$A1914,$A1915)+COUNTIFS($L$1:$L1914,"ET",$B$1:$B1914,$B1915,$A$1:$A1914,$A1915))-(COUNTIFS($L$1:$L1914,"Tor",$B$1:$B1914,"&lt;&gt;"&amp;$B1915,$A$1:$A1914,$A1915)+COUNTIFS($L$1:$L1914,"ET",$B$1:$B1914,"&lt;&gt;"&amp;$B1915,$A$1:$A1914,$A1915))),"")</f>
        <v/>
      </c>
      <c r="O1915" s="17"/>
      <c r="AC1915" s="14"/>
      <c r="AD1915" s="14"/>
      <c r="AE1915" s="18"/>
      <c r="AH1915" s="19">
        <f t="shared" si="118"/>
        <v>0</v>
      </c>
      <c r="AI1915" s="19">
        <f t="shared" si="119"/>
        <v>180</v>
      </c>
      <c r="AM1915" s="19">
        <f>IF(Abschlüsse[[#This Row],[Ergeb]]="ET","",SQRT(($AF1915-$AK1915)^2+($AG1915-$AL1915)^2))</f>
        <v>0</v>
      </c>
      <c r="AO1915" s="13"/>
      <c r="AP1915" s="13"/>
      <c r="AQ1915" s="19" t="str">
        <f t="shared" si="120"/>
        <v/>
      </c>
      <c r="AU1915" s="19" t="str">
        <f t="shared" si="121"/>
        <v/>
      </c>
    </row>
    <row r="1916" spans="3:47" ht="25.05" customHeight="1">
      <c r="C1916" s="17" t="str">
        <f>IF($A1916="","",IF(VLOOKUP($A1916,Spiele!$A$2:$D$16,3,FALSE)=$B1916,"H","G"))</f>
        <v/>
      </c>
      <c r="D1916" s="17" t="str">
        <f>IF($B1916="","",IF(VLOOKUP($A1916,Spiele!$A$2:$F$16,3,FALSE)=$B1916,VLOOKUP($A1916,Spiele!$A$2:$F$16,4,FALSE),VLOOKUP($A1916,Spiele!$A$2:$F$16,3,FALSE)))</f>
        <v/>
      </c>
      <c r="E1916" s="18">
        <f>IF(Abschlüsse[[#This Row],[Ergeb]]="ET",0,COUNTIFS($A$2:$A1916,$A1916,$B$2:$B1916,$B1916,$L$2:$L1916,"&lt;&gt;ET"))</f>
        <v>0</v>
      </c>
      <c r="F1916" s="11"/>
      <c r="G1916" s="12"/>
      <c r="H1916" s="18">
        <f>COUNTIFS('Rote Karten'!$A$2:$A$4,$A1916,'Rote Karten'!$D$2:$D$4,"&lt;&gt;"&amp;$B1916,'Rote Karten'!$B$2:$B$4,"&lt;"&amp;$F1916,'Rote Karten'!$C$2:$C$4,"&lt;="&amp;$G1916)-COUNTIFS('Rote Karten'!$A$2:$A$4,$A1916,'Rote Karten'!$D$2:$D$4,$B1916,'Rote Karten'!$B$2:$B$4,"&lt;"&amp;$F1916,'Rote Karten'!$C$2:$C$4,"&lt;="&amp;$G1916)</f>
        <v>0</v>
      </c>
      <c r="I1916" s="17" t="str">
        <f>IF(OR($L1916="Tor",$L1916="ET"),_xlfn.IFNA(IF(VLOOKUP($A1916,Spiele!$A$2:$C$16,3,FALSE)=$B1916,COUNTIFS($L$2:$L1916,"Tor",$B$2:$B1916,$B1916,$A$2:$A1916,$A1916)+COUNTIFS($L$2:$L1916,"ET",$B$2:$B1916,$B1916,$A$2:$A1916,$A1916)&amp;":"&amp;COUNTIFS($L$2:$L1916,"Tor",$B$2:$B1916,"&lt;&gt;"&amp;$B1916,$A$2:$A1916,$A1916)+COUNTIFS($L$2:$L1916,"ET",$B$2:$B1916,"&lt;&gt;"&amp;$B1916,$A$2:$A1916,$A1916),COUNTIFS($L$2:$L1916,"Tor",$B$2:$B1916,"&lt;&gt;"&amp;$B1916,$A$2:$A1916,$A1916)+COUNTIFS($L$2:$L1916,"ET",$B$2:$B1916,"&lt;&gt;"&amp;$B1916,$A$2:$A1916,$A1916)&amp;":"&amp;COUNTIFS($L$2:$L1916,"Tor",$B$2:$B1916,$B1916,$A$2:$A1916,$A1916)+COUNTIFS($L$2:$L1916,"ET",$B$2:$B1916,$B1916,$A$2:$A1916,$A1916)),""),"")</f>
        <v/>
      </c>
      <c r="J1916" s="18" t="str">
        <f>_xlfn.IFNA(IF(VLOOKUP($A1916,Spiele!$A$2:$D$16,3,FALSE)=$B1916,(COUNTIFS($L$1:$L1915,"Tor",$B$1:$B1915,$B1916,$A$1:$A1915,$A1916)+COUNTIFS($L$1:$L1915,"ET",$B$1:$B1915,$B1916,$A$1:$A1915,$A1916))-(COUNTIFS($L$1:$L1915,"Tor",$B$1:$B1915,"&lt;&gt;"&amp;$B1916,$A$1:$A1915,$A1916)+COUNTIFS($L$1:$L1915,"ET",$B$1:$B1915,"&lt;&gt;"&amp;$B1916,$A$1:$A1915,$A1916)),(COUNTIFS($L$1:$L1915,"Tor",$B$1:$B1915,$B1916,$A$1:$A1915,$A1916)+COUNTIFS($L$1:$L1915,"ET",$B$1:$B1915,$B1916,$A$1:$A1915,$A1916))-(COUNTIFS($L$1:$L1915,"Tor",$B$1:$B1915,"&lt;&gt;"&amp;$B1916,$A$1:$A1915,$A1916)+COUNTIFS($L$1:$L1915,"ET",$B$1:$B1915,"&lt;&gt;"&amp;$B1916,$A$1:$A1915,$A1916))),"")</f>
        <v/>
      </c>
      <c r="O1916" s="17"/>
      <c r="AC1916" s="14"/>
      <c r="AD1916" s="14"/>
      <c r="AE1916" s="18"/>
      <c r="AH1916" s="19">
        <f t="shared" si="118"/>
        <v>0</v>
      </c>
      <c r="AI1916" s="19">
        <f t="shared" si="119"/>
        <v>180</v>
      </c>
      <c r="AM1916" s="19">
        <f>IF(Abschlüsse[[#This Row],[Ergeb]]="ET","",SQRT(($AF1916-$AK1916)^2+($AG1916-$AL1916)^2))</f>
        <v>0</v>
      </c>
      <c r="AO1916" s="13"/>
      <c r="AP1916" s="13"/>
      <c r="AQ1916" s="19" t="str">
        <f t="shared" si="120"/>
        <v/>
      </c>
      <c r="AU1916" s="19" t="str">
        <f t="shared" si="121"/>
        <v/>
      </c>
    </row>
    <row r="1917" spans="3:47" ht="25.05" customHeight="1">
      <c r="C1917" s="17" t="str">
        <f>IF($A1917="","",IF(VLOOKUP($A1917,Spiele!$A$2:$D$16,3,FALSE)=$B1917,"H","G"))</f>
        <v/>
      </c>
      <c r="D1917" s="17" t="str">
        <f>IF($B1917="","",IF(VLOOKUP($A1917,Spiele!$A$2:$F$16,3,FALSE)=$B1917,VLOOKUP($A1917,Spiele!$A$2:$F$16,4,FALSE),VLOOKUP($A1917,Spiele!$A$2:$F$16,3,FALSE)))</f>
        <v/>
      </c>
      <c r="E1917" s="18">
        <f>IF(Abschlüsse[[#This Row],[Ergeb]]="ET",0,COUNTIFS($A$2:$A1917,$A1917,$B$2:$B1917,$B1917,$L$2:$L1917,"&lt;&gt;ET"))</f>
        <v>0</v>
      </c>
      <c r="F1917" s="11"/>
      <c r="G1917" s="12"/>
      <c r="H1917" s="18">
        <f>COUNTIFS('Rote Karten'!$A$2:$A$4,$A1917,'Rote Karten'!$D$2:$D$4,"&lt;&gt;"&amp;$B1917,'Rote Karten'!$B$2:$B$4,"&lt;"&amp;$F1917,'Rote Karten'!$C$2:$C$4,"&lt;="&amp;$G1917)-COUNTIFS('Rote Karten'!$A$2:$A$4,$A1917,'Rote Karten'!$D$2:$D$4,$B1917,'Rote Karten'!$B$2:$B$4,"&lt;"&amp;$F1917,'Rote Karten'!$C$2:$C$4,"&lt;="&amp;$G1917)</f>
        <v>0</v>
      </c>
      <c r="I1917" s="17" t="str">
        <f>IF(OR($L1917="Tor",$L1917="ET"),_xlfn.IFNA(IF(VLOOKUP($A1917,Spiele!$A$2:$C$16,3,FALSE)=$B1917,COUNTIFS($L$2:$L1917,"Tor",$B$2:$B1917,$B1917,$A$2:$A1917,$A1917)+COUNTIFS($L$2:$L1917,"ET",$B$2:$B1917,$B1917,$A$2:$A1917,$A1917)&amp;":"&amp;COUNTIFS($L$2:$L1917,"Tor",$B$2:$B1917,"&lt;&gt;"&amp;$B1917,$A$2:$A1917,$A1917)+COUNTIFS($L$2:$L1917,"ET",$B$2:$B1917,"&lt;&gt;"&amp;$B1917,$A$2:$A1917,$A1917),COUNTIFS($L$2:$L1917,"Tor",$B$2:$B1917,"&lt;&gt;"&amp;$B1917,$A$2:$A1917,$A1917)+COUNTIFS($L$2:$L1917,"ET",$B$2:$B1917,"&lt;&gt;"&amp;$B1917,$A$2:$A1917,$A1917)&amp;":"&amp;COUNTIFS($L$2:$L1917,"Tor",$B$2:$B1917,$B1917,$A$2:$A1917,$A1917)+COUNTIFS($L$2:$L1917,"ET",$B$2:$B1917,$B1917,$A$2:$A1917,$A1917)),""),"")</f>
        <v/>
      </c>
      <c r="J1917" s="18" t="str">
        <f>_xlfn.IFNA(IF(VLOOKUP($A1917,Spiele!$A$2:$D$16,3,FALSE)=$B1917,(COUNTIFS($L$1:$L1916,"Tor",$B$1:$B1916,$B1917,$A$1:$A1916,$A1917)+COUNTIFS($L$1:$L1916,"ET",$B$1:$B1916,$B1917,$A$1:$A1916,$A1917))-(COUNTIFS($L$1:$L1916,"Tor",$B$1:$B1916,"&lt;&gt;"&amp;$B1917,$A$1:$A1916,$A1917)+COUNTIFS($L$1:$L1916,"ET",$B$1:$B1916,"&lt;&gt;"&amp;$B1917,$A$1:$A1916,$A1917)),(COUNTIFS($L$1:$L1916,"Tor",$B$1:$B1916,$B1917,$A$1:$A1916,$A1917)+COUNTIFS($L$1:$L1916,"ET",$B$1:$B1916,$B1917,$A$1:$A1916,$A1917))-(COUNTIFS($L$1:$L1916,"Tor",$B$1:$B1916,"&lt;&gt;"&amp;$B1917,$A$1:$A1916,$A1917)+COUNTIFS($L$1:$L1916,"ET",$B$1:$B1916,"&lt;&gt;"&amp;$B1917,$A$1:$A1916,$A1917))),"")</f>
        <v/>
      </c>
      <c r="O1917" s="17"/>
      <c r="AC1917" s="14"/>
      <c r="AD1917" s="14"/>
      <c r="AE1917" s="18"/>
      <c r="AH1917" s="19">
        <f t="shared" si="118"/>
        <v>0</v>
      </c>
      <c r="AI1917" s="19">
        <f t="shared" si="119"/>
        <v>180</v>
      </c>
      <c r="AM1917" s="19">
        <f>IF(Abschlüsse[[#This Row],[Ergeb]]="ET","",SQRT(($AF1917-$AK1917)^2+($AG1917-$AL1917)^2))</f>
        <v>0</v>
      </c>
      <c r="AO1917" s="13"/>
      <c r="AP1917" s="13"/>
      <c r="AQ1917" s="19" t="str">
        <f t="shared" si="120"/>
        <v/>
      </c>
      <c r="AU1917" s="19" t="str">
        <f t="shared" si="121"/>
        <v/>
      </c>
    </row>
    <row r="1918" spans="3:47" ht="25.05" customHeight="1">
      <c r="C1918" s="17" t="str">
        <f>IF($A1918="","",IF(VLOOKUP($A1918,Spiele!$A$2:$D$16,3,FALSE)=$B1918,"H","G"))</f>
        <v/>
      </c>
      <c r="D1918" s="17" t="str">
        <f>IF($B1918="","",IF(VLOOKUP($A1918,Spiele!$A$2:$F$16,3,FALSE)=$B1918,VLOOKUP($A1918,Spiele!$A$2:$F$16,4,FALSE),VLOOKUP($A1918,Spiele!$A$2:$F$16,3,FALSE)))</f>
        <v/>
      </c>
      <c r="E1918" s="18">
        <f>IF(Abschlüsse[[#This Row],[Ergeb]]="ET",0,COUNTIFS($A$2:$A1918,$A1918,$B$2:$B1918,$B1918,$L$2:$L1918,"&lt;&gt;ET"))</f>
        <v>0</v>
      </c>
      <c r="F1918" s="11"/>
      <c r="G1918" s="12"/>
      <c r="H1918" s="18">
        <f>COUNTIFS('Rote Karten'!$A$2:$A$4,$A1918,'Rote Karten'!$D$2:$D$4,"&lt;&gt;"&amp;$B1918,'Rote Karten'!$B$2:$B$4,"&lt;"&amp;$F1918,'Rote Karten'!$C$2:$C$4,"&lt;="&amp;$G1918)-COUNTIFS('Rote Karten'!$A$2:$A$4,$A1918,'Rote Karten'!$D$2:$D$4,$B1918,'Rote Karten'!$B$2:$B$4,"&lt;"&amp;$F1918,'Rote Karten'!$C$2:$C$4,"&lt;="&amp;$G1918)</f>
        <v>0</v>
      </c>
      <c r="I1918" s="17" t="str">
        <f>IF(OR($L1918="Tor",$L1918="ET"),_xlfn.IFNA(IF(VLOOKUP($A1918,Spiele!$A$2:$C$16,3,FALSE)=$B1918,COUNTIFS($L$2:$L1918,"Tor",$B$2:$B1918,$B1918,$A$2:$A1918,$A1918)+COUNTIFS($L$2:$L1918,"ET",$B$2:$B1918,$B1918,$A$2:$A1918,$A1918)&amp;":"&amp;COUNTIFS($L$2:$L1918,"Tor",$B$2:$B1918,"&lt;&gt;"&amp;$B1918,$A$2:$A1918,$A1918)+COUNTIFS($L$2:$L1918,"ET",$B$2:$B1918,"&lt;&gt;"&amp;$B1918,$A$2:$A1918,$A1918),COUNTIFS($L$2:$L1918,"Tor",$B$2:$B1918,"&lt;&gt;"&amp;$B1918,$A$2:$A1918,$A1918)+COUNTIFS($L$2:$L1918,"ET",$B$2:$B1918,"&lt;&gt;"&amp;$B1918,$A$2:$A1918,$A1918)&amp;":"&amp;COUNTIFS($L$2:$L1918,"Tor",$B$2:$B1918,$B1918,$A$2:$A1918,$A1918)+COUNTIFS($L$2:$L1918,"ET",$B$2:$B1918,$B1918,$A$2:$A1918,$A1918)),""),"")</f>
        <v/>
      </c>
      <c r="J1918" s="18" t="str">
        <f>_xlfn.IFNA(IF(VLOOKUP($A1918,Spiele!$A$2:$D$16,3,FALSE)=$B1918,(COUNTIFS($L$1:$L1917,"Tor",$B$1:$B1917,$B1918,$A$1:$A1917,$A1918)+COUNTIFS($L$1:$L1917,"ET",$B$1:$B1917,$B1918,$A$1:$A1917,$A1918))-(COUNTIFS($L$1:$L1917,"Tor",$B$1:$B1917,"&lt;&gt;"&amp;$B1918,$A$1:$A1917,$A1918)+COUNTIFS($L$1:$L1917,"ET",$B$1:$B1917,"&lt;&gt;"&amp;$B1918,$A$1:$A1917,$A1918)),(COUNTIFS($L$1:$L1917,"Tor",$B$1:$B1917,$B1918,$A$1:$A1917,$A1918)+COUNTIFS($L$1:$L1917,"ET",$B$1:$B1917,$B1918,$A$1:$A1917,$A1918))-(COUNTIFS($L$1:$L1917,"Tor",$B$1:$B1917,"&lt;&gt;"&amp;$B1918,$A$1:$A1917,$A1918)+COUNTIFS($L$1:$L1917,"ET",$B$1:$B1917,"&lt;&gt;"&amp;$B1918,$A$1:$A1917,$A1918))),"")</f>
        <v/>
      </c>
      <c r="O1918" s="17"/>
      <c r="AC1918" s="14"/>
      <c r="AD1918" s="14"/>
      <c r="AE1918" s="18"/>
      <c r="AH1918" s="19">
        <f t="shared" si="118"/>
        <v>0</v>
      </c>
      <c r="AI1918" s="19">
        <f t="shared" si="119"/>
        <v>180</v>
      </c>
      <c r="AM1918" s="19">
        <f>IF(Abschlüsse[[#This Row],[Ergeb]]="ET","",SQRT(($AF1918-$AK1918)^2+($AG1918-$AL1918)^2))</f>
        <v>0</v>
      </c>
      <c r="AO1918" s="13"/>
      <c r="AP1918" s="13"/>
      <c r="AQ1918" s="19" t="str">
        <f t="shared" si="120"/>
        <v/>
      </c>
      <c r="AU1918" s="19" t="str">
        <f t="shared" si="121"/>
        <v/>
      </c>
    </row>
    <row r="1919" spans="3:47" ht="25.05" customHeight="1">
      <c r="C1919" s="17" t="str">
        <f>IF($A1919="","",IF(VLOOKUP($A1919,Spiele!$A$2:$D$16,3,FALSE)=$B1919,"H","G"))</f>
        <v/>
      </c>
      <c r="D1919" s="17" t="str">
        <f>IF($B1919="","",IF(VLOOKUP($A1919,Spiele!$A$2:$F$16,3,FALSE)=$B1919,VLOOKUP($A1919,Spiele!$A$2:$F$16,4,FALSE),VLOOKUP($A1919,Spiele!$A$2:$F$16,3,FALSE)))</f>
        <v/>
      </c>
      <c r="E1919" s="18">
        <f>IF(Abschlüsse[[#This Row],[Ergeb]]="ET",0,COUNTIFS($A$2:$A1919,$A1919,$B$2:$B1919,$B1919,$L$2:$L1919,"&lt;&gt;ET"))</f>
        <v>0</v>
      </c>
      <c r="F1919" s="11"/>
      <c r="G1919" s="12"/>
      <c r="H1919" s="18">
        <f>COUNTIFS('Rote Karten'!$A$2:$A$4,$A1919,'Rote Karten'!$D$2:$D$4,"&lt;&gt;"&amp;$B1919,'Rote Karten'!$B$2:$B$4,"&lt;"&amp;$F1919,'Rote Karten'!$C$2:$C$4,"&lt;="&amp;$G1919)-COUNTIFS('Rote Karten'!$A$2:$A$4,$A1919,'Rote Karten'!$D$2:$D$4,$B1919,'Rote Karten'!$B$2:$B$4,"&lt;"&amp;$F1919,'Rote Karten'!$C$2:$C$4,"&lt;="&amp;$G1919)</f>
        <v>0</v>
      </c>
      <c r="I1919" s="17" t="str">
        <f>IF(OR($L1919="Tor",$L1919="ET"),_xlfn.IFNA(IF(VLOOKUP($A1919,Spiele!$A$2:$C$16,3,FALSE)=$B1919,COUNTIFS($L$2:$L1919,"Tor",$B$2:$B1919,$B1919,$A$2:$A1919,$A1919)+COUNTIFS($L$2:$L1919,"ET",$B$2:$B1919,$B1919,$A$2:$A1919,$A1919)&amp;":"&amp;COUNTIFS($L$2:$L1919,"Tor",$B$2:$B1919,"&lt;&gt;"&amp;$B1919,$A$2:$A1919,$A1919)+COUNTIFS($L$2:$L1919,"ET",$B$2:$B1919,"&lt;&gt;"&amp;$B1919,$A$2:$A1919,$A1919),COUNTIFS($L$2:$L1919,"Tor",$B$2:$B1919,"&lt;&gt;"&amp;$B1919,$A$2:$A1919,$A1919)+COUNTIFS($L$2:$L1919,"ET",$B$2:$B1919,"&lt;&gt;"&amp;$B1919,$A$2:$A1919,$A1919)&amp;":"&amp;COUNTIFS($L$2:$L1919,"Tor",$B$2:$B1919,$B1919,$A$2:$A1919,$A1919)+COUNTIFS($L$2:$L1919,"ET",$B$2:$B1919,$B1919,$A$2:$A1919,$A1919)),""),"")</f>
        <v/>
      </c>
      <c r="J1919" s="18" t="str">
        <f>_xlfn.IFNA(IF(VLOOKUP($A1919,Spiele!$A$2:$D$16,3,FALSE)=$B1919,(COUNTIFS($L$1:$L1918,"Tor",$B$1:$B1918,$B1919,$A$1:$A1918,$A1919)+COUNTIFS($L$1:$L1918,"ET",$B$1:$B1918,$B1919,$A$1:$A1918,$A1919))-(COUNTIFS($L$1:$L1918,"Tor",$B$1:$B1918,"&lt;&gt;"&amp;$B1919,$A$1:$A1918,$A1919)+COUNTIFS($L$1:$L1918,"ET",$B$1:$B1918,"&lt;&gt;"&amp;$B1919,$A$1:$A1918,$A1919)),(COUNTIFS($L$1:$L1918,"Tor",$B$1:$B1918,$B1919,$A$1:$A1918,$A1919)+COUNTIFS($L$1:$L1918,"ET",$B$1:$B1918,$B1919,$A$1:$A1918,$A1919))-(COUNTIFS($L$1:$L1918,"Tor",$B$1:$B1918,"&lt;&gt;"&amp;$B1919,$A$1:$A1918,$A1919)+COUNTIFS($L$1:$L1918,"ET",$B$1:$B1918,"&lt;&gt;"&amp;$B1919,$A$1:$A1918,$A1919))),"")</f>
        <v/>
      </c>
      <c r="O1919" s="17"/>
      <c r="AC1919" s="14"/>
      <c r="AD1919" s="14"/>
      <c r="AE1919" s="18"/>
      <c r="AH1919" s="19">
        <f t="shared" si="118"/>
        <v>0</v>
      </c>
      <c r="AI1919" s="19">
        <f t="shared" si="119"/>
        <v>180</v>
      </c>
      <c r="AM1919" s="19">
        <f>IF(Abschlüsse[[#This Row],[Ergeb]]="ET","",SQRT(($AF1919-$AK1919)^2+($AG1919-$AL1919)^2))</f>
        <v>0</v>
      </c>
      <c r="AO1919" s="13"/>
      <c r="AP1919" s="13"/>
      <c r="AQ1919" s="19" t="str">
        <f t="shared" si="120"/>
        <v/>
      </c>
      <c r="AU1919" s="19" t="str">
        <f t="shared" si="121"/>
        <v/>
      </c>
    </row>
    <row r="1920" spans="3:47" ht="25.05" customHeight="1">
      <c r="C1920" s="17" t="str">
        <f>IF($A1920="","",IF(VLOOKUP($A1920,Spiele!$A$2:$D$16,3,FALSE)=$B1920,"H","G"))</f>
        <v/>
      </c>
      <c r="D1920" s="17" t="str">
        <f>IF($B1920="","",IF(VLOOKUP($A1920,Spiele!$A$2:$F$16,3,FALSE)=$B1920,VLOOKUP($A1920,Spiele!$A$2:$F$16,4,FALSE),VLOOKUP($A1920,Spiele!$A$2:$F$16,3,FALSE)))</f>
        <v/>
      </c>
      <c r="E1920" s="18">
        <f>IF(Abschlüsse[[#This Row],[Ergeb]]="ET",0,COUNTIFS($A$2:$A1920,$A1920,$B$2:$B1920,$B1920,$L$2:$L1920,"&lt;&gt;ET"))</f>
        <v>0</v>
      </c>
      <c r="F1920" s="11"/>
      <c r="G1920" s="12"/>
      <c r="H1920" s="18">
        <f>COUNTIFS('Rote Karten'!$A$2:$A$4,$A1920,'Rote Karten'!$D$2:$D$4,"&lt;&gt;"&amp;$B1920,'Rote Karten'!$B$2:$B$4,"&lt;"&amp;$F1920,'Rote Karten'!$C$2:$C$4,"&lt;="&amp;$G1920)-COUNTIFS('Rote Karten'!$A$2:$A$4,$A1920,'Rote Karten'!$D$2:$D$4,$B1920,'Rote Karten'!$B$2:$B$4,"&lt;"&amp;$F1920,'Rote Karten'!$C$2:$C$4,"&lt;="&amp;$G1920)</f>
        <v>0</v>
      </c>
      <c r="I1920" s="17" t="str">
        <f>IF(OR($L1920="Tor",$L1920="ET"),_xlfn.IFNA(IF(VLOOKUP($A1920,Spiele!$A$2:$C$16,3,FALSE)=$B1920,COUNTIFS($L$2:$L1920,"Tor",$B$2:$B1920,$B1920,$A$2:$A1920,$A1920)+COUNTIFS($L$2:$L1920,"ET",$B$2:$B1920,$B1920,$A$2:$A1920,$A1920)&amp;":"&amp;COUNTIFS($L$2:$L1920,"Tor",$B$2:$B1920,"&lt;&gt;"&amp;$B1920,$A$2:$A1920,$A1920)+COUNTIFS($L$2:$L1920,"ET",$B$2:$B1920,"&lt;&gt;"&amp;$B1920,$A$2:$A1920,$A1920),COUNTIFS($L$2:$L1920,"Tor",$B$2:$B1920,"&lt;&gt;"&amp;$B1920,$A$2:$A1920,$A1920)+COUNTIFS($L$2:$L1920,"ET",$B$2:$B1920,"&lt;&gt;"&amp;$B1920,$A$2:$A1920,$A1920)&amp;":"&amp;COUNTIFS($L$2:$L1920,"Tor",$B$2:$B1920,$B1920,$A$2:$A1920,$A1920)+COUNTIFS($L$2:$L1920,"ET",$B$2:$B1920,$B1920,$A$2:$A1920,$A1920)),""),"")</f>
        <v/>
      </c>
      <c r="J1920" s="18" t="str">
        <f>_xlfn.IFNA(IF(VLOOKUP($A1920,Spiele!$A$2:$D$16,3,FALSE)=$B1920,(COUNTIFS($L$1:$L1919,"Tor",$B$1:$B1919,$B1920,$A$1:$A1919,$A1920)+COUNTIFS($L$1:$L1919,"ET",$B$1:$B1919,$B1920,$A$1:$A1919,$A1920))-(COUNTIFS($L$1:$L1919,"Tor",$B$1:$B1919,"&lt;&gt;"&amp;$B1920,$A$1:$A1919,$A1920)+COUNTIFS($L$1:$L1919,"ET",$B$1:$B1919,"&lt;&gt;"&amp;$B1920,$A$1:$A1919,$A1920)),(COUNTIFS($L$1:$L1919,"Tor",$B$1:$B1919,$B1920,$A$1:$A1919,$A1920)+COUNTIFS($L$1:$L1919,"ET",$B$1:$B1919,$B1920,$A$1:$A1919,$A1920))-(COUNTIFS($L$1:$L1919,"Tor",$B$1:$B1919,"&lt;&gt;"&amp;$B1920,$A$1:$A1919,$A1920)+COUNTIFS($L$1:$L1919,"ET",$B$1:$B1919,"&lt;&gt;"&amp;$B1920,$A$1:$A1919,$A1920))),"")</f>
        <v/>
      </c>
      <c r="O1920" s="17"/>
      <c r="AC1920" s="14"/>
      <c r="AD1920" s="14"/>
      <c r="AE1920" s="18"/>
      <c r="AH1920" s="19">
        <f t="shared" si="118"/>
        <v>0</v>
      </c>
      <c r="AI1920" s="19">
        <f t="shared" si="119"/>
        <v>180</v>
      </c>
      <c r="AM1920" s="19">
        <f>IF(Abschlüsse[[#This Row],[Ergeb]]="ET","",SQRT(($AF1920-$AK1920)^2+($AG1920-$AL1920)^2))</f>
        <v>0</v>
      </c>
      <c r="AO1920" s="13"/>
      <c r="AP1920" s="13"/>
      <c r="AQ1920" s="19" t="str">
        <f t="shared" si="120"/>
        <v/>
      </c>
      <c r="AU1920" s="19" t="str">
        <f t="shared" si="121"/>
        <v/>
      </c>
    </row>
    <row r="1921" spans="3:47" ht="25.05" customHeight="1">
      <c r="C1921" s="17" t="str">
        <f>IF($A1921="","",IF(VLOOKUP($A1921,Spiele!$A$2:$D$16,3,FALSE)=$B1921,"H","G"))</f>
        <v/>
      </c>
      <c r="D1921" s="17" t="str">
        <f>IF($B1921="","",IF(VLOOKUP($A1921,Spiele!$A$2:$F$16,3,FALSE)=$B1921,VLOOKUP($A1921,Spiele!$A$2:$F$16,4,FALSE),VLOOKUP($A1921,Spiele!$A$2:$F$16,3,FALSE)))</f>
        <v/>
      </c>
      <c r="E1921" s="18">
        <f>IF(Abschlüsse[[#This Row],[Ergeb]]="ET",0,COUNTIFS($A$2:$A1921,$A1921,$B$2:$B1921,$B1921,$L$2:$L1921,"&lt;&gt;ET"))</f>
        <v>0</v>
      </c>
      <c r="F1921" s="11"/>
      <c r="G1921" s="12"/>
      <c r="H1921" s="18">
        <f>COUNTIFS('Rote Karten'!$A$2:$A$4,$A1921,'Rote Karten'!$D$2:$D$4,"&lt;&gt;"&amp;$B1921,'Rote Karten'!$B$2:$B$4,"&lt;"&amp;$F1921,'Rote Karten'!$C$2:$C$4,"&lt;="&amp;$G1921)-COUNTIFS('Rote Karten'!$A$2:$A$4,$A1921,'Rote Karten'!$D$2:$D$4,$B1921,'Rote Karten'!$B$2:$B$4,"&lt;"&amp;$F1921,'Rote Karten'!$C$2:$C$4,"&lt;="&amp;$G1921)</f>
        <v>0</v>
      </c>
      <c r="I1921" s="17" t="str">
        <f>IF(OR($L1921="Tor",$L1921="ET"),_xlfn.IFNA(IF(VLOOKUP($A1921,Spiele!$A$2:$C$16,3,FALSE)=$B1921,COUNTIFS($L$2:$L1921,"Tor",$B$2:$B1921,$B1921,$A$2:$A1921,$A1921)+COUNTIFS($L$2:$L1921,"ET",$B$2:$B1921,$B1921,$A$2:$A1921,$A1921)&amp;":"&amp;COUNTIFS($L$2:$L1921,"Tor",$B$2:$B1921,"&lt;&gt;"&amp;$B1921,$A$2:$A1921,$A1921)+COUNTIFS($L$2:$L1921,"ET",$B$2:$B1921,"&lt;&gt;"&amp;$B1921,$A$2:$A1921,$A1921),COUNTIFS($L$2:$L1921,"Tor",$B$2:$B1921,"&lt;&gt;"&amp;$B1921,$A$2:$A1921,$A1921)+COUNTIFS($L$2:$L1921,"ET",$B$2:$B1921,"&lt;&gt;"&amp;$B1921,$A$2:$A1921,$A1921)&amp;":"&amp;COUNTIFS($L$2:$L1921,"Tor",$B$2:$B1921,$B1921,$A$2:$A1921,$A1921)+COUNTIFS($L$2:$L1921,"ET",$B$2:$B1921,$B1921,$A$2:$A1921,$A1921)),""),"")</f>
        <v/>
      </c>
      <c r="J1921" s="18" t="str">
        <f>_xlfn.IFNA(IF(VLOOKUP($A1921,Spiele!$A$2:$D$16,3,FALSE)=$B1921,(COUNTIFS($L$1:$L1920,"Tor",$B$1:$B1920,$B1921,$A$1:$A1920,$A1921)+COUNTIFS($L$1:$L1920,"ET",$B$1:$B1920,$B1921,$A$1:$A1920,$A1921))-(COUNTIFS($L$1:$L1920,"Tor",$B$1:$B1920,"&lt;&gt;"&amp;$B1921,$A$1:$A1920,$A1921)+COUNTIFS($L$1:$L1920,"ET",$B$1:$B1920,"&lt;&gt;"&amp;$B1921,$A$1:$A1920,$A1921)),(COUNTIFS($L$1:$L1920,"Tor",$B$1:$B1920,$B1921,$A$1:$A1920,$A1921)+COUNTIFS($L$1:$L1920,"ET",$B$1:$B1920,$B1921,$A$1:$A1920,$A1921))-(COUNTIFS($L$1:$L1920,"Tor",$B$1:$B1920,"&lt;&gt;"&amp;$B1921,$A$1:$A1920,$A1921)+COUNTIFS($L$1:$L1920,"ET",$B$1:$B1920,"&lt;&gt;"&amp;$B1921,$A$1:$A1920,$A1921))),"")</f>
        <v/>
      </c>
      <c r="O1921" s="17"/>
      <c r="AC1921" s="14"/>
      <c r="AD1921" s="14"/>
      <c r="AE1921" s="18"/>
      <c r="AH1921" s="19">
        <f t="shared" si="118"/>
        <v>0</v>
      </c>
      <c r="AI1921" s="19">
        <f t="shared" si="119"/>
        <v>180</v>
      </c>
      <c r="AM1921" s="19">
        <f>IF(Abschlüsse[[#This Row],[Ergeb]]="ET","",SQRT(($AF1921-$AK1921)^2+($AG1921-$AL1921)^2))</f>
        <v>0</v>
      </c>
      <c r="AO1921" s="13"/>
      <c r="AP1921" s="13"/>
      <c r="AQ1921" s="19" t="str">
        <f t="shared" si="120"/>
        <v/>
      </c>
      <c r="AU1921" s="19" t="str">
        <f t="shared" si="121"/>
        <v/>
      </c>
    </row>
    <row r="1922" spans="3:47" ht="25.05" customHeight="1">
      <c r="C1922" s="17" t="str">
        <f>IF($A1922="","",IF(VLOOKUP($A1922,Spiele!$A$2:$D$16,3,FALSE)=$B1922,"H","G"))</f>
        <v/>
      </c>
      <c r="D1922" s="17" t="str">
        <f>IF($B1922="","",IF(VLOOKUP($A1922,Spiele!$A$2:$F$16,3,FALSE)=$B1922,VLOOKUP($A1922,Spiele!$A$2:$F$16,4,FALSE),VLOOKUP($A1922,Spiele!$A$2:$F$16,3,FALSE)))</f>
        <v/>
      </c>
      <c r="E1922" s="18">
        <f>IF(Abschlüsse[[#This Row],[Ergeb]]="ET",0,COUNTIFS($A$2:$A1922,$A1922,$B$2:$B1922,$B1922,$L$2:$L1922,"&lt;&gt;ET"))</f>
        <v>0</v>
      </c>
      <c r="F1922" s="11"/>
      <c r="G1922" s="12"/>
      <c r="H1922" s="18">
        <f>COUNTIFS('Rote Karten'!$A$2:$A$4,$A1922,'Rote Karten'!$D$2:$D$4,"&lt;&gt;"&amp;$B1922,'Rote Karten'!$B$2:$B$4,"&lt;"&amp;$F1922,'Rote Karten'!$C$2:$C$4,"&lt;="&amp;$G1922)-COUNTIFS('Rote Karten'!$A$2:$A$4,$A1922,'Rote Karten'!$D$2:$D$4,$B1922,'Rote Karten'!$B$2:$B$4,"&lt;"&amp;$F1922,'Rote Karten'!$C$2:$C$4,"&lt;="&amp;$G1922)</f>
        <v>0</v>
      </c>
      <c r="I1922" s="17" t="str">
        <f>IF(OR($L1922="Tor",$L1922="ET"),_xlfn.IFNA(IF(VLOOKUP($A1922,Spiele!$A$2:$C$16,3,FALSE)=$B1922,COUNTIFS($L$2:$L1922,"Tor",$B$2:$B1922,$B1922,$A$2:$A1922,$A1922)+COUNTIFS($L$2:$L1922,"ET",$B$2:$B1922,$B1922,$A$2:$A1922,$A1922)&amp;":"&amp;COUNTIFS($L$2:$L1922,"Tor",$B$2:$B1922,"&lt;&gt;"&amp;$B1922,$A$2:$A1922,$A1922)+COUNTIFS($L$2:$L1922,"ET",$B$2:$B1922,"&lt;&gt;"&amp;$B1922,$A$2:$A1922,$A1922),COUNTIFS($L$2:$L1922,"Tor",$B$2:$B1922,"&lt;&gt;"&amp;$B1922,$A$2:$A1922,$A1922)+COUNTIFS($L$2:$L1922,"ET",$B$2:$B1922,"&lt;&gt;"&amp;$B1922,$A$2:$A1922,$A1922)&amp;":"&amp;COUNTIFS($L$2:$L1922,"Tor",$B$2:$B1922,$B1922,$A$2:$A1922,$A1922)+COUNTIFS($L$2:$L1922,"ET",$B$2:$B1922,$B1922,$A$2:$A1922,$A1922)),""),"")</f>
        <v/>
      </c>
      <c r="J1922" s="18" t="str">
        <f>_xlfn.IFNA(IF(VLOOKUP($A1922,Spiele!$A$2:$D$16,3,FALSE)=$B1922,(COUNTIFS($L$1:$L1921,"Tor",$B$1:$B1921,$B1922,$A$1:$A1921,$A1922)+COUNTIFS($L$1:$L1921,"ET",$B$1:$B1921,$B1922,$A$1:$A1921,$A1922))-(COUNTIFS($L$1:$L1921,"Tor",$B$1:$B1921,"&lt;&gt;"&amp;$B1922,$A$1:$A1921,$A1922)+COUNTIFS($L$1:$L1921,"ET",$B$1:$B1921,"&lt;&gt;"&amp;$B1922,$A$1:$A1921,$A1922)),(COUNTIFS($L$1:$L1921,"Tor",$B$1:$B1921,$B1922,$A$1:$A1921,$A1922)+COUNTIFS($L$1:$L1921,"ET",$B$1:$B1921,$B1922,$A$1:$A1921,$A1922))-(COUNTIFS($L$1:$L1921,"Tor",$B$1:$B1921,"&lt;&gt;"&amp;$B1922,$A$1:$A1921,$A1922)+COUNTIFS($L$1:$L1921,"ET",$B$1:$B1921,"&lt;&gt;"&amp;$B1922,$A$1:$A1921,$A1922))),"")</f>
        <v/>
      </c>
      <c r="O1922" s="17"/>
      <c r="AC1922" s="14"/>
      <c r="AD1922" s="14"/>
      <c r="AE1922" s="18"/>
      <c r="AH1922" s="19">
        <f t="shared" si="118"/>
        <v>0</v>
      </c>
      <c r="AI1922" s="19">
        <f t="shared" si="119"/>
        <v>180</v>
      </c>
      <c r="AM1922" s="19">
        <f>IF(Abschlüsse[[#This Row],[Ergeb]]="ET","",SQRT(($AF1922-$AK1922)^2+($AG1922-$AL1922)^2))</f>
        <v>0</v>
      </c>
      <c r="AO1922" s="13"/>
      <c r="AP1922" s="13"/>
      <c r="AQ1922" s="19" t="str">
        <f t="shared" si="120"/>
        <v/>
      </c>
      <c r="AU1922" s="19" t="str">
        <f t="shared" si="121"/>
        <v/>
      </c>
    </row>
    <row r="1923" spans="3:47" ht="25.05" customHeight="1">
      <c r="C1923" s="17" t="str">
        <f>IF($A1923="","",IF(VLOOKUP($A1923,Spiele!$A$2:$D$16,3,FALSE)=$B1923,"H","G"))</f>
        <v/>
      </c>
      <c r="D1923" s="17" t="str">
        <f>IF($B1923="","",IF(VLOOKUP($A1923,Spiele!$A$2:$F$16,3,FALSE)=$B1923,VLOOKUP($A1923,Spiele!$A$2:$F$16,4,FALSE),VLOOKUP($A1923,Spiele!$A$2:$F$16,3,FALSE)))</f>
        <v/>
      </c>
      <c r="E1923" s="18">
        <f>IF(Abschlüsse[[#This Row],[Ergeb]]="ET",0,COUNTIFS($A$2:$A1923,$A1923,$B$2:$B1923,$B1923,$L$2:$L1923,"&lt;&gt;ET"))</f>
        <v>0</v>
      </c>
      <c r="F1923" s="11"/>
      <c r="G1923" s="12"/>
      <c r="H1923" s="18">
        <f>COUNTIFS('Rote Karten'!$A$2:$A$4,$A1923,'Rote Karten'!$D$2:$D$4,"&lt;&gt;"&amp;$B1923,'Rote Karten'!$B$2:$B$4,"&lt;"&amp;$F1923,'Rote Karten'!$C$2:$C$4,"&lt;="&amp;$G1923)-COUNTIFS('Rote Karten'!$A$2:$A$4,$A1923,'Rote Karten'!$D$2:$D$4,$B1923,'Rote Karten'!$B$2:$B$4,"&lt;"&amp;$F1923,'Rote Karten'!$C$2:$C$4,"&lt;="&amp;$G1923)</f>
        <v>0</v>
      </c>
      <c r="I1923" s="17" t="str">
        <f>IF(OR($L1923="Tor",$L1923="ET"),_xlfn.IFNA(IF(VLOOKUP($A1923,Spiele!$A$2:$C$16,3,FALSE)=$B1923,COUNTIFS($L$2:$L1923,"Tor",$B$2:$B1923,$B1923,$A$2:$A1923,$A1923)+COUNTIFS($L$2:$L1923,"ET",$B$2:$B1923,$B1923,$A$2:$A1923,$A1923)&amp;":"&amp;COUNTIFS($L$2:$L1923,"Tor",$B$2:$B1923,"&lt;&gt;"&amp;$B1923,$A$2:$A1923,$A1923)+COUNTIFS($L$2:$L1923,"ET",$B$2:$B1923,"&lt;&gt;"&amp;$B1923,$A$2:$A1923,$A1923),COUNTIFS($L$2:$L1923,"Tor",$B$2:$B1923,"&lt;&gt;"&amp;$B1923,$A$2:$A1923,$A1923)+COUNTIFS($L$2:$L1923,"ET",$B$2:$B1923,"&lt;&gt;"&amp;$B1923,$A$2:$A1923,$A1923)&amp;":"&amp;COUNTIFS($L$2:$L1923,"Tor",$B$2:$B1923,$B1923,$A$2:$A1923,$A1923)+COUNTIFS($L$2:$L1923,"ET",$B$2:$B1923,$B1923,$A$2:$A1923,$A1923)),""),"")</f>
        <v/>
      </c>
      <c r="J1923" s="18" t="str">
        <f>_xlfn.IFNA(IF(VLOOKUP($A1923,Spiele!$A$2:$D$16,3,FALSE)=$B1923,(COUNTIFS($L$1:$L1922,"Tor",$B$1:$B1922,$B1923,$A$1:$A1922,$A1923)+COUNTIFS($L$1:$L1922,"ET",$B$1:$B1922,$B1923,$A$1:$A1922,$A1923))-(COUNTIFS($L$1:$L1922,"Tor",$B$1:$B1922,"&lt;&gt;"&amp;$B1923,$A$1:$A1922,$A1923)+COUNTIFS($L$1:$L1922,"ET",$B$1:$B1922,"&lt;&gt;"&amp;$B1923,$A$1:$A1922,$A1923)),(COUNTIFS($L$1:$L1922,"Tor",$B$1:$B1922,$B1923,$A$1:$A1922,$A1923)+COUNTIFS($L$1:$L1922,"ET",$B$1:$B1922,$B1923,$A$1:$A1922,$A1923))-(COUNTIFS($L$1:$L1922,"Tor",$B$1:$B1922,"&lt;&gt;"&amp;$B1923,$A$1:$A1922,$A1923)+COUNTIFS($L$1:$L1922,"ET",$B$1:$B1922,"&lt;&gt;"&amp;$B1923,$A$1:$A1922,$A1923))),"")</f>
        <v/>
      </c>
      <c r="O1923" s="17"/>
      <c r="AC1923" s="14"/>
      <c r="AD1923" s="14"/>
      <c r="AE1923" s="18"/>
      <c r="AH1923" s="19">
        <f t="shared" ref="AH1923:AH1986" si="122">IF($L1923="ET","",IF($AF1923&gt;3.66,SQRT($AG1923^2+($AF1923-(7.32/2))^2),IF($AF1923&lt;-3.66,SQRT($AG1923^2+($AF1923+(7.32/2))^2),$AG1923)))</f>
        <v>0</v>
      </c>
      <c r="AI1923" s="19">
        <f t="shared" ref="AI1923:AI1986" si="123">IF($L1923="ET","",IF(DEGREES(ATAN((7.32*$AG1923)/($AG1923^2+$AF1923^2-(7.32/2)^2)))&lt;=0,180+DEGREES(ATAN((7.32*$AG1923)/($AG1923^2+$AF1923^2-(7.32/2)^2))),DEGREES(ATAN((7.32*$AG1923)/($AG1923^2+$AF1923^2-(7.32/2)^2)))))</f>
        <v>180</v>
      </c>
      <c r="AM1923" s="19">
        <f>IF(Abschlüsse[[#This Row],[Ergeb]]="ET","",SQRT(($AF1923-$AK1923)^2+($AG1923-$AL1923)^2))</f>
        <v>0</v>
      </c>
      <c r="AO1923" s="13"/>
      <c r="AP1923" s="13"/>
      <c r="AQ1923" s="19" t="str">
        <f t="shared" si="120"/>
        <v/>
      </c>
      <c r="AU1923" s="19" t="str">
        <f t="shared" si="121"/>
        <v/>
      </c>
    </row>
    <row r="1924" spans="3:47" ht="25.05" customHeight="1">
      <c r="C1924" s="17" t="str">
        <f>IF($A1924="","",IF(VLOOKUP($A1924,Spiele!$A$2:$D$16,3,FALSE)=$B1924,"H","G"))</f>
        <v/>
      </c>
      <c r="D1924" s="17" t="str">
        <f>IF($B1924="","",IF(VLOOKUP($A1924,Spiele!$A$2:$F$16,3,FALSE)=$B1924,VLOOKUP($A1924,Spiele!$A$2:$F$16,4,FALSE),VLOOKUP($A1924,Spiele!$A$2:$F$16,3,FALSE)))</f>
        <v/>
      </c>
      <c r="E1924" s="18">
        <f>IF(Abschlüsse[[#This Row],[Ergeb]]="ET",0,COUNTIFS($A$2:$A1924,$A1924,$B$2:$B1924,$B1924,$L$2:$L1924,"&lt;&gt;ET"))</f>
        <v>0</v>
      </c>
      <c r="F1924" s="11"/>
      <c r="G1924" s="12"/>
      <c r="H1924" s="18">
        <f>COUNTIFS('Rote Karten'!$A$2:$A$4,$A1924,'Rote Karten'!$D$2:$D$4,"&lt;&gt;"&amp;$B1924,'Rote Karten'!$B$2:$B$4,"&lt;"&amp;$F1924,'Rote Karten'!$C$2:$C$4,"&lt;="&amp;$G1924)-COUNTIFS('Rote Karten'!$A$2:$A$4,$A1924,'Rote Karten'!$D$2:$D$4,$B1924,'Rote Karten'!$B$2:$B$4,"&lt;"&amp;$F1924,'Rote Karten'!$C$2:$C$4,"&lt;="&amp;$G1924)</f>
        <v>0</v>
      </c>
      <c r="I1924" s="17" t="str">
        <f>IF(OR($L1924="Tor",$L1924="ET"),_xlfn.IFNA(IF(VLOOKUP($A1924,Spiele!$A$2:$C$16,3,FALSE)=$B1924,COUNTIFS($L$2:$L1924,"Tor",$B$2:$B1924,$B1924,$A$2:$A1924,$A1924)+COUNTIFS($L$2:$L1924,"ET",$B$2:$B1924,$B1924,$A$2:$A1924,$A1924)&amp;":"&amp;COUNTIFS($L$2:$L1924,"Tor",$B$2:$B1924,"&lt;&gt;"&amp;$B1924,$A$2:$A1924,$A1924)+COUNTIFS($L$2:$L1924,"ET",$B$2:$B1924,"&lt;&gt;"&amp;$B1924,$A$2:$A1924,$A1924),COUNTIFS($L$2:$L1924,"Tor",$B$2:$B1924,"&lt;&gt;"&amp;$B1924,$A$2:$A1924,$A1924)+COUNTIFS($L$2:$L1924,"ET",$B$2:$B1924,"&lt;&gt;"&amp;$B1924,$A$2:$A1924,$A1924)&amp;":"&amp;COUNTIFS($L$2:$L1924,"Tor",$B$2:$B1924,$B1924,$A$2:$A1924,$A1924)+COUNTIFS($L$2:$L1924,"ET",$B$2:$B1924,$B1924,$A$2:$A1924,$A1924)),""),"")</f>
        <v/>
      </c>
      <c r="J1924" s="18" t="str">
        <f>_xlfn.IFNA(IF(VLOOKUP($A1924,Spiele!$A$2:$D$16,3,FALSE)=$B1924,(COUNTIFS($L$1:$L1923,"Tor",$B$1:$B1923,$B1924,$A$1:$A1923,$A1924)+COUNTIFS($L$1:$L1923,"ET",$B$1:$B1923,$B1924,$A$1:$A1923,$A1924))-(COUNTIFS($L$1:$L1923,"Tor",$B$1:$B1923,"&lt;&gt;"&amp;$B1924,$A$1:$A1923,$A1924)+COUNTIFS($L$1:$L1923,"ET",$B$1:$B1923,"&lt;&gt;"&amp;$B1924,$A$1:$A1923,$A1924)),(COUNTIFS($L$1:$L1923,"Tor",$B$1:$B1923,$B1924,$A$1:$A1923,$A1924)+COUNTIFS($L$1:$L1923,"ET",$B$1:$B1923,$B1924,$A$1:$A1923,$A1924))-(COUNTIFS($L$1:$L1923,"Tor",$B$1:$B1923,"&lt;&gt;"&amp;$B1924,$A$1:$A1923,$A1924)+COUNTIFS($L$1:$L1923,"ET",$B$1:$B1923,"&lt;&gt;"&amp;$B1924,$A$1:$A1923,$A1924))),"")</f>
        <v/>
      </c>
      <c r="O1924" s="17"/>
      <c r="AC1924" s="14"/>
      <c r="AD1924" s="14"/>
      <c r="AE1924" s="18"/>
      <c r="AH1924" s="19">
        <f t="shared" si="122"/>
        <v>0</v>
      </c>
      <c r="AI1924" s="19">
        <f t="shared" si="123"/>
        <v>180</v>
      </c>
      <c r="AM1924" s="19">
        <f>IF(Abschlüsse[[#This Row],[Ergeb]]="ET","",SQRT(($AF1924-$AK1924)^2+($AG1924-$AL1924)^2))</f>
        <v>0</v>
      </c>
      <c r="AO1924" s="13"/>
      <c r="AP1924" s="13"/>
      <c r="AQ1924" s="19" t="str">
        <f t="shared" si="120"/>
        <v/>
      </c>
      <c r="AU1924" s="19" t="str">
        <f t="shared" si="121"/>
        <v/>
      </c>
    </row>
    <row r="1925" spans="3:47" ht="25.05" customHeight="1">
      <c r="C1925" s="17" t="str">
        <f>IF($A1925="","",IF(VLOOKUP($A1925,Spiele!$A$2:$D$16,3,FALSE)=$B1925,"H","G"))</f>
        <v/>
      </c>
      <c r="D1925" s="17" t="str">
        <f>IF($B1925="","",IF(VLOOKUP($A1925,Spiele!$A$2:$F$16,3,FALSE)=$B1925,VLOOKUP($A1925,Spiele!$A$2:$F$16,4,FALSE),VLOOKUP($A1925,Spiele!$A$2:$F$16,3,FALSE)))</f>
        <v/>
      </c>
      <c r="E1925" s="18">
        <f>IF(Abschlüsse[[#This Row],[Ergeb]]="ET",0,COUNTIFS($A$2:$A1925,$A1925,$B$2:$B1925,$B1925,$L$2:$L1925,"&lt;&gt;ET"))</f>
        <v>0</v>
      </c>
      <c r="F1925" s="11"/>
      <c r="G1925" s="12"/>
      <c r="H1925" s="18">
        <f>COUNTIFS('Rote Karten'!$A$2:$A$4,$A1925,'Rote Karten'!$D$2:$D$4,"&lt;&gt;"&amp;$B1925,'Rote Karten'!$B$2:$B$4,"&lt;"&amp;$F1925,'Rote Karten'!$C$2:$C$4,"&lt;="&amp;$G1925)-COUNTIFS('Rote Karten'!$A$2:$A$4,$A1925,'Rote Karten'!$D$2:$D$4,$B1925,'Rote Karten'!$B$2:$B$4,"&lt;"&amp;$F1925,'Rote Karten'!$C$2:$C$4,"&lt;="&amp;$G1925)</f>
        <v>0</v>
      </c>
      <c r="I1925" s="17" t="str">
        <f>IF(OR($L1925="Tor",$L1925="ET"),_xlfn.IFNA(IF(VLOOKUP($A1925,Spiele!$A$2:$C$16,3,FALSE)=$B1925,COUNTIFS($L$2:$L1925,"Tor",$B$2:$B1925,$B1925,$A$2:$A1925,$A1925)+COUNTIFS($L$2:$L1925,"ET",$B$2:$B1925,$B1925,$A$2:$A1925,$A1925)&amp;":"&amp;COUNTIFS($L$2:$L1925,"Tor",$B$2:$B1925,"&lt;&gt;"&amp;$B1925,$A$2:$A1925,$A1925)+COUNTIFS($L$2:$L1925,"ET",$B$2:$B1925,"&lt;&gt;"&amp;$B1925,$A$2:$A1925,$A1925),COUNTIFS($L$2:$L1925,"Tor",$B$2:$B1925,"&lt;&gt;"&amp;$B1925,$A$2:$A1925,$A1925)+COUNTIFS($L$2:$L1925,"ET",$B$2:$B1925,"&lt;&gt;"&amp;$B1925,$A$2:$A1925,$A1925)&amp;":"&amp;COUNTIFS($L$2:$L1925,"Tor",$B$2:$B1925,$B1925,$A$2:$A1925,$A1925)+COUNTIFS($L$2:$L1925,"ET",$B$2:$B1925,$B1925,$A$2:$A1925,$A1925)),""),"")</f>
        <v/>
      </c>
      <c r="J1925" s="18" t="str">
        <f>_xlfn.IFNA(IF(VLOOKUP($A1925,Spiele!$A$2:$D$16,3,FALSE)=$B1925,(COUNTIFS($L$1:$L1924,"Tor",$B$1:$B1924,$B1925,$A$1:$A1924,$A1925)+COUNTIFS($L$1:$L1924,"ET",$B$1:$B1924,$B1925,$A$1:$A1924,$A1925))-(COUNTIFS($L$1:$L1924,"Tor",$B$1:$B1924,"&lt;&gt;"&amp;$B1925,$A$1:$A1924,$A1925)+COUNTIFS($L$1:$L1924,"ET",$B$1:$B1924,"&lt;&gt;"&amp;$B1925,$A$1:$A1924,$A1925)),(COUNTIFS($L$1:$L1924,"Tor",$B$1:$B1924,$B1925,$A$1:$A1924,$A1925)+COUNTIFS($L$1:$L1924,"ET",$B$1:$B1924,$B1925,$A$1:$A1924,$A1925))-(COUNTIFS($L$1:$L1924,"Tor",$B$1:$B1924,"&lt;&gt;"&amp;$B1925,$A$1:$A1924,$A1925)+COUNTIFS($L$1:$L1924,"ET",$B$1:$B1924,"&lt;&gt;"&amp;$B1925,$A$1:$A1924,$A1925))),"")</f>
        <v/>
      </c>
      <c r="O1925" s="17"/>
      <c r="AC1925" s="14"/>
      <c r="AD1925" s="14"/>
      <c r="AE1925" s="18"/>
      <c r="AH1925" s="19">
        <f t="shared" si="122"/>
        <v>0</v>
      </c>
      <c r="AI1925" s="19">
        <f t="shared" si="123"/>
        <v>180</v>
      </c>
      <c r="AM1925" s="19">
        <f>IF(Abschlüsse[[#This Row],[Ergeb]]="ET","",SQRT(($AF1925-$AK1925)^2+($AG1925-$AL1925)^2))</f>
        <v>0</v>
      </c>
      <c r="AO1925" s="13"/>
      <c r="AP1925" s="13"/>
      <c r="AQ1925" s="19" t="str">
        <f t="shared" si="120"/>
        <v/>
      </c>
      <c r="AU1925" s="19" t="str">
        <f t="shared" si="121"/>
        <v/>
      </c>
    </row>
    <row r="1926" spans="3:47" ht="25.05" customHeight="1">
      <c r="C1926" s="17" t="str">
        <f>IF($A1926="","",IF(VLOOKUP($A1926,Spiele!$A$2:$D$16,3,FALSE)=$B1926,"H","G"))</f>
        <v/>
      </c>
      <c r="D1926" s="17" t="str">
        <f>IF($B1926="","",IF(VLOOKUP($A1926,Spiele!$A$2:$F$16,3,FALSE)=$B1926,VLOOKUP($A1926,Spiele!$A$2:$F$16,4,FALSE),VLOOKUP($A1926,Spiele!$A$2:$F$16,3,FALSE)))</f>
        <v/>
      </c>
      <c r="E1926" s="18">
        <f>IF(Abschlüsse[[#This Row],[Ergeb]]="ET",0,COUNTIFS($A$2:$A1926,$A1926,$B$2:$B1926,$B1926,$L$2:$L1926,"&lt;&gt;ET"))</f>
        <v>0</v>
      </c>
      <c r="F1926" s="11"/>
      <c r="G1926" s="12"/>
      <c r="H1926" s="18">
        <f>COUNTIFS('Rote Karten'!$A$2:$A$4,$A1926,'Rote Karten'!$D$2:$D$4,"&lt;&gt;"&amp;$B1926,'Rote Karten'!$B$2:$B$4,"&lt;"&amp;$F1926,'Rote Karten'!$C$2:$C$4,"&lt;="&amp;$G1926)-COUNTIFS('Rote Karten'!$A$2:$A$4,$A1926,'Rote Karten'!$D$2:$D$4,$B1926,'Rote Karten'!$B$2:$B$4,"&lt;"&amp;$F1926,'Rote Karten'!$C$2:$C$4,"&lt;="&amp;$G1926)</f>
        <v>0</v>
      </c>
      <c r="I1926" s="17" t="str">
        <f>IF(OR($L1926="Tor",$L1926="ET"),_xlfn.IFNA(IF(VLOOKUP($A1926,Spiele!$A$2:$C$16,3,FALSE)=$B1926,COUNTIFS($L$2:$L1926,"Tor",$B$2:$B1926,$B1926,$A$2:$A1926,$A1926)+COUNTIFS($L$2:$L1926,"ET",$B$2:$B1926,$B1926,$A$2:$A1926,$A1926)&amp;":"&amp;COUNTIFS($L$2:$L1926,"Tor",$B$2:$B1926,"&lt;&gt;"&amp;$B1926,$A$2:$A1926,$A1926)+COUNTIFS($L$2:$L1926,"ET",$B$2:$B1926,"&lt;&gt;"&amp;$B1926,$A$2:$A1926,$A1926),COUNTIFS($L$2:$L1926,"Tor",$B$2:$B1926,"&lt;&gt;"&amp;$B1926,$A$2:$A1926,$A1926)+COUNTIFS($L$2:$L1926,"ET",$B$2:$B1926,"&lt;&gt;"&amp;$B1926,$A$2:$A1926,$A1926)&amp;":"&amp;COUNTIFS($L$2:$L1926,"Tor",$B$2:$B1926,$B1926,$A$2:$A1926,$A1926)+COUNTIFS($L$2:$L1926,"ET",$B$2:$B1926,$B1926,$A$2:$A1926,$A1926)),""),"")</f>
        <v/>
      </c>
      <c r="J1926" s="18" t="str">
        <f>_xlfn.IFNA(IF(VLOOKUP($A1926,Spiele!$A$2:$D$16,3,FALSE)=$B1926,(COUNTIFS($L$1:$L1925,"Tor",$B$1:$B1925,$B1926,$A$1:$A1925,$A1926)+COUNTIFS($L$1:$L1925,"ET",$B$1:$B1925,$B1926,$A$1:$A1925,$A1926))-(COUNTIFS($L$1:$L1925,"Tor",$B$1:$B1925,"&lt;&gt;"&amp;$B1926,$A$1:$A1925,$A1926)+COUNTIFS($L$1:$L1925,"ET",$B$1:$B1925,"&lt;&gt;"&amp;$B1926,$A$1:$A1925,$A1926)),(COUNTIFS($L$1:$L1925,"Tor",$B$1:$B1925,$B1926,$A$1:$A1925,$A1926)+COUNTIFS($L$1:$L1925,"ET",$B$1:$B1925,$B1926,$A$1:$A1925,$A1926))-(COUNTIFS($L$1:$L1925,"Tor",$B$1:$B1925,"&lt;&gt;"&amp;$B1926,$A$1:$A1925,$A1926)+COUNTIFS($L$1:$L1925,"ET",$B$1:$B1925,"&lt;&gt;"&amp;$B1926,$A$1:$A1925,$A1926))),"")</f>
        <v/>
      </c>
      <c r="O1926" s="17"/>
      <c r="AC1926" s="14"/>
      <c r="AD1926" s="14"/>
      <c r="AE1926" s="18"/>
      <c r="AH1926" s="19">
        <f t="shared" si="122"/>
        <v>0</v>
      </c>
      <c r="AI1926" s="19">
        <f t="shared" si="123"/>
        <v>180</v>
      </c>
      <c r="AM1926" s="19">
        <f>IF(Abschlüsse[[#This Row],[Ergeb]]="ET","",SQRT(($AF1926-$AK1926)^2+($AG1926-$AL1926)^2))</f>
        <v>0</v>
      </c>
      <c r="AO1926" s="13"/>
      <c r="AP1926" s="13"/>
      <c r="AQ1926" s="19" t="str">
        <f t="shared" si="120"/>
        <v/>
      </c>
      <c r="AU1926" s="19" t="str">
        <f t="shared" si="121"/>
        <v/>
      </c>
    </row>
    <row r="1927" spans="3:47" ht="25.05" customHeight="1">
      <c r="C1927" s="17" t="str">
        <f>IF($A1927="","",IF(VLOOKUP($A1927,Spiele!$A$2:$D$16,3,FALSE)=$B1927,"H","G"))</f>
        <v/>
      </c>
      <c r="D1927" s="17" t="str">
        <f>IF($B1927="","",IF(VLOOKUP($A1927,Spiele!$A$2:$F$16,3,FALSE)=$B1927,VLOOKUP($A1927,Spiele!$A$2:$F$16,4,FALSE),VLOOKUP($A1927,Spiele!$A$2:$F$16,3,FALSE)))</f>
        <v/>
      </c>
      <c r="E1927" s="18">
        <f>IF(Abschlüsse[[#This Row],[Ergeb]]="ET",0,COUNTIFS($A$2:$A1927,$A1927,$B$2:$B1927,$B1927,$L$2:$L1927,"&lt;&gt;ET"))</f>
        <v>0</v>
      </c>
      <c r="F1927" s="11"/>
      <c r="G1927" s="12"/>
      <c r="H1927" s="18">
        <f>COUNTIFS('Rote Karten'!$A$2:$A$4,$A1927,'Rote Karten'!$D$2:$D$4,"&lt;&gt;"&amp;$B1927,'Rote Karten'!$B$2:$B$4,"&lt;"&amp;$F1927,'Rote Karten'!$C$2:$C$4,"&lt;="&amp;$G1927)-COUNTIFS('Rote Karten'!$A$2:$A$4,$A1927,'Rote Karten'!$D$2:$D$4,$B1927,'Rote Karten'!$B$2:$B$4,"&lt;"&amp;$F1927,'Rote Karten'!$C$2:$C$4,"&lt;="&amp;$G1927)</f>
        <v>0</v>
      </c>
      <c r="I1927" s="17" t="str">
        <f>IF(OR($L1927="Tor",$L1927="ET"),_xlfn.IFNA(IF(VLOOKUP($A1927,Spiele!$A$2:$C$16,3,FALSE)=$B1927,COUNTIFS($L$2:$L1927,"Tor",$B$2:$B1927,$B1927,$A$2:$A1927,$A1927)+COUNTIFS($L$2:$L1927,"ET",$B$2:$B1927,$B1927,$A$2:$A1927,$A1927)&amp;":"&amp;COUNTIFS($L$2:$L1927,"Tor",$B$2:$B1927,"&lt;&gt;"&amp;$B1927,$A$2:$A1927,$A1927)+COUNTIFS($L$2:$L1927,"ET",$B$2:$B1927,"&lt;&gt;"&amp;$B1927,$A$2:$A1927,$A1927),COUNTIFS($L$2:$L1927,"Tor",$B$2:$B1927,"&lt;&gt;"&amp;$B1927,$A$2:$A1927,$A1927)+COUNTIFS($L$2:$L1927,"ET",$B$2:$B1927,"&lt;&gt;"&amp;$B1927,$A$2:$A1927,$A1927)&amp;":"&amp;COUNTIFS($L$2:$L1927,"Tor",$B$2:$B1927,$B1927,$A$2:$A1927,$A1927)+COUNTIFS($L$2:$L1927,"ET",$B$2:$B1927,$B1927,$A$2:$A1927,$A1927)),""),"")</f>
        <v/>
      </c>
      <c r="J1927" s="18" t="str">
        <f>_xlfn.IFNA(IF(VLOOKUP($A1927,Spiele!$A$2:$D$16,3,FALSE)=$B1927,(COUNTIFS($L$1:$L1926,"Tor",$B$1:$B1926,$B1927,$A$1:$A1926,$A1927)+COUNTIFS($L$1:$L1926,"ET",$B$1:$B1926,$B1927,$A$1:$A1926,$A1927))-(COUNTIFS($L$1:$L1926,"Tor",$B$1:$B1926,"&lt;&gt;"&amp;$B1927,$A$1:$A1926,$A1927)+COUNTIFS($L$1:$L1926,"ET",$B$1:$B1926,"&lt;&gt;"&amp;$B1927,$A$1:$A1926,$A1927)),(COUNTIFS($L$1:$L1926,"Tor",$B$1:$B1926,$B1927,$A$1:$A1926,$A1927)+COUNTIFS($L$1:$L1926,"ET",$B$1:$B1926,$B1927,$A$1:$A1926,$A1927))-(COUNTIFS($L$1:$L1926,"Tor",$B$1:$B1926,"&lt;&gt;"&amp;$B1927,$A$1:$A1926,$A1927)+COUNTIFS($L$1:$L1926,"ET",$B$1:$B1926,"&lt;&gt;"&amp;$B1927,$A$1:$A1926,$A1927))),"")</f>
        <v/>
      </c>
      <c r="O1927" s="17"/>
      <c r="AC1927" s="14"/>
      <c r="AD1927" s="14"/>
      <c r="AE1927" s="18"/>
      <c r="AH1927" s="19">
        <f t="shared" si="122"/>
        <v>0</v>
      </c>
      <c r="AI1927" s="19">
        <f t="shared" si="123"/>
        <v>180</v>
      </c>
      <c r="AM1927" s="19">
        <f>IF(Abschlüsse[[#This Row],[Ergeb]]="ET","",SQRT(($AF1927-$AK1927)^2+($AG1927-$AL1927)^2))</f>
        <v>0</v>
      </c>
      <c r="AO1927" s="13"/>
      <c r="AP1927" s="13"/>
      <c r="AQ1927" s="19" t="str">
        <f t="shared" si="120"/>
        <v/>
      </c>
      <c r="AU1927" s="19" t="str">
        <f t="shared" si="121"/>
        <v/>
      </c>
    </row>
    <row r="1928" spans="3:47" ht="25.05" customHeight="1">
      <c r="C1928" s="17" t="str">
        <f>IF($A1928="","",IF(VLOOKUP($A1928,Spiele!$A$2:$D$16,3,FALSE)=$B1928,"H","G"))</f>
        <v/>
      </c>
      <c r="D1928" s="17" t="str">
        <f>IF($B1928="","",IF(VLOOKUP($A1928,Spiele!$A$2:$F$16,3,FALSE)=$B1928,VLOOKUP($A1928,Spiele!$A$2:$F$16,4,FALSE),VLOOKUP($A1928,Spiele!$A$2:$F$16,3,FALSE)))</f>
        <v/>
      </c>
      <c r="E1928" s="18">
        <f>IF(Abschlüsse[[#This Row],[Ergeb]]="ET",0,COUNTIFS($A$2:$A1928,$A1928,$B$2:$B1928,$B1928,$L$2:$L1928,"&lt;&gt;ET"))</f>
        <v>0</v>
      </c>
      <c r="F1928" s="11"/>
      <c r="G1928" s="12"/>
      <c r="H1928" s="18">
        <f>COUNTIFS('Rote Karten'!$A$2:$A$4,$A1928,'Rote Karten'!$D$2:$D$4,"&lt;&gt;"&amp;$B1928,'Rote Karten'!$B$2:$B$4,"&lt;"&amp;$F1928,'Rote Karten'!$C$2:$C$4,"&lt;="&amp;$G1928)-COUNTIFS('Rote Karten'!$A$2:$A$4,$A1928,'Rote Karten'!$D$2:$D$4,$B1928,'Rote Karten'!$B$2:$B$4,"&lt;"&amp;$F1928,'Rote Karten'!$C$2:$C$4,"&lt;="&amp;$G1928)</f>
        <v>0</v>
      </c>
      <c r="I1928" s="17" t="str">
        <f>IF(OR($L1928="Tor",$L1928="ET"),_xlfn.IFNA(IF(VLOOKUP($A1928,Spiele!$A$2:$C$16,3,FALSE)=$B1928,COUNTIFS($L$2:$L1928,"Tor",$B$2:$B1928,$B1928,$A$2:$A1928,$A1928)+COUNTIFS($L$2:$L1928,"ET",$B$2:$B1928,$B1928,$A$2:$A1928,$A1928)&amp;":"&amp;COUNTIFS($L$2:$L1928,"Tor",$B$2:$B1928,"&lt;&gt;"&amp;$B1928,$A$2:$A1928,$A1928)+COUNTIFS($L$2:$L1928,"ET",$B$2:$B1928,"&lt;&gt;"&amp;$B1928,$A$2:$A1928,$A1928),COUNTIFS($L$2:$L1928,"Tor",$B$2:$B1928,"&lt;&gt;"&amp;$B1928,$A$2:$A1928,$A1928)+COUNTIFS($L$2:$L1928,"ET",$B$2:$B1928,"&lt;&gt;"&amp;$B1928,$A$2:$A1928,$A1928)&amp;":"&amp;COUNTIFS($L$2:$L1928,"Tor",$B$2:$B1928,$B1928,$A$2:$A1928,$A1928)+COUNTIFS($L$2:$L1928,"ET",$B$2:$B1928,$B1928,$A$2:$A1928,$A1928)),""),"")</f>
        <v/>
      </c>
      <c r="J1928" s="18" t="str">
        <f>_xlfn.IFNA(IF(VLOOKUP($A1928,Spiele!$A$2:$D$16,3,FALSE)=$B1928,(COUNTIFS($L$1:$L1927,"Tor",$B$1:$B1927,$B1928,$A$1:$A1927,$A1928)+COUNTIFS($L$1:$L1927,"ET",$B$1:$B1927,$B1928,$A$1:$A1927,$A1928))-(COUNTIFS($L$1:$L1927,"Tor",$B$1:$B1927,"&lt;&gt;"&amp;$B1928,$A$1:$A1927,$A1928)+COUNTIFS($L$1:$L1927,"ET",$B$1:$B1927,"&lt;&gt;"&amp;$B1928,$A$1:$A1927,$A1928)),(COUNTIFS($L$1:$L1927,"Tor",$B$1:$B1927,$B1928,$A$1:$A1927,$A1928)+COUNTIFS($L$1:$L1927,"ET",$B$1:$B1927,$B1928,$A$1:$A1927,$A1928))-(COUNTIFS($L$1:$L1927,"Tor",$B$1:$B1927,"&lt;&gt;"&amp;$B1928,$A$1:$A1927,$A1928)+COUNTIFS($L$1:$L1927,"ET",$B$1:$B1927,"&lt;&gt;"&amp;$B1928,$A$1:$A1927,$A1928))),"")</f>
        <v/>
      </c>
      <c r="O1928" s="17"/>
      <c r="AC1928" s="14"/>
      <c r="AD1928" s="14"/>
      <c r="AE1928" s="18"/>
      <c r="AH1928" s="19">
        <f t="shared" si="122"/>
        <v>0</v>
      </c>
      <c r="AI1928" s="19">
        <f t="shared" si="123"/>
        <v>180</v>
      </c>
      <c r="AM1928" s="19">
        <f>IF(Abschlüsse[[#This Row],[Ergeb]]="ET","",SQRT(($AF1928-$AK1928)^2+($AG1928-$AL1928)^2))</f>
        <v>0</v>
      </c>
      <c r="AO1928" s="13"/>
      <c r="AP1928" s="13"/>
      <c r="AQ1928" s="19" t="str">
        <f t="shared" si="120"/>
        <v/>
      </c>
      <c r="AU1928" s="19" t="str">
        <f t="shared" si="121"/>
        <v/>
      </c>
    </row>
    <row r="1929" spans="3:47" ht="25.05" customHeight="1">
      <c r="C1929" s="17" t="str">
        <f>IF($A1929="","",IF(VLOOKUP($A1929,Spiele!$A$2:$D$16,3,FALSE)=$B1929,"H","G"))</f>
        <v/>
      </c>
      <c r="D1929" s="17" t="str">
        <f>IF($B1929="","",IF(VLOOKUP($A1929,Spiele!$A$2:$F$16,3,FALSE)=$B1929,VLOOKUP($A1929,Spiele!$A$2:$F$16,4,FALSE),VLOOKUP($A1929,Spiele!$A$2:$F$16,3,FALSE)))</f>
        <v/>
      </c>
      <c r="E1929" s="18">
        <f>IF(Abschlüsse[[#This Row],[Ergeb]]="ET",0,COUNTIFS($A$2:$A1929,$A1929,$B$2:$B1929,$B1929,$L$2:$L1929,"&lt;&gt;ET"))</f>
        <v>0</v>
      </c>
      <c r="F1929" s="11"/>
      <c r="G1929" s="12"/>
      <c r="H1929" s="18">
        <f>COUNTIFS('Rote Karten'!$A$2:$A$4,$A1929,'Rote Karten'!$D$2:$D$4,"&lt;&gt;"&amp;$B1929,'Rote Karten'!$B$2:$B$4,"&lt;"&amp;$F1929,'Rote Karten'!$C$2:$C$4,"&lt;="&amp;$G1929)-COUNTIFS('Rote Karten'!$A$2:$A$4,$A1929,'Rote Karten'!$D$2:$D$4,$B1929,'Rote Karten'!$B$2:$B$4,"&lt;"&amp;$F1929,'Rote Karten'!$C$2:$C$4,"&lt;="&amp;$G1929)</f>
        <v>0</v>
      </c>
      <c r="I1929" s="17" t="str">
        <f>IF(OR($L1929="Tor",$L1929="ET"),_xlfn.IFNA(IF(VLOOKUP($A1929,Spiele!$A$2:$C$16,3,FALSE)=$B1929,COUNTIFS($L$2:$L1929,"Tor",$B$2:$B1929,$B1929,$A$2:$A1929,$A1929)+COUNTIFS($L$2:$L1929,"ET",$B$2:$B1929,$B1929,$A$2:$A1929,$A1929)&amp;":"&amp;COUNTIFS($L$2:$L1929,"Tor",$B$2:$B1929,"&lt;&gt;"&amp;$B1929,$A$2:$A1929,$A1929)+COUNTIFS($L$2:$L1929,"ET",$B$2:$B1929,"&lt;&gt;"&amp;$B1929,$A$2:$A1929,$A1929),COUNTIFS($L$2:$L1929,"Tor",$B$2:$B1929,"&lt;&gt;"&amp;$B1929,$A$2:$A1929,$A1929)+COUNTIFS($L$2:$L1929,"ET",$B$2:$B1929,"&lt;&gt;"&amp;$B1929,$A$2:$A1929,$A1929)&amp;":"&amp;COUNTIFS($L$2:$L1929,"Tor",$B$2:$B1929,$B1929,$A$2:$A1929,$A1929)+COUNTIFS($L$2:$L1929,"ET",$B$2:$B1929,$B1929,$A$2:$A1929,$A1929)),""),"")</f>
        <v/>
      </c>
      <c r="J1929" s="18" t="str">
        <f>_xlfn.IFNA(IF(VLOOKUP($A1929,Spiele!$A$2:$D$16,3,FALSE)=$B1929,(COUNTIFS($L$1:$L1928,"Tor",$B$1:$B1928,$B1929,$A$1:$A1928,$A1929)+COUNTIFS($L$1:$L1928,"ET",$B$1:$B1928,$B1929,$A$1:$A1928,$A1929))-(COUNTIFS($L$1:$L1928,"Tor",$B$1:$B1928,"&lt;&gt;"&amp;$B1929,$A$1:$A1928,$A1929)+COUNTIFS($L$1:$L1928,"ET",$B$1:$B1928,"&lt;&gt;"&amp;$B1929,$A$1:$A1928,$A1929)),(COUNTIFS($L$1:$L1928,"Tor",$B$1:$B1928,$B1929,$A$1:$A1928,$A1929)+COUNTIFS($L$1:$L1928,"ET",$B$1:$B1928,$B1929,$A$1:$A1928,$A1929))-(COUNTIFS($L$1:$L1928,"Tor",$B$1:$B1928,"&lt;&gt;"&amp;$B1929,$A$1:$A1928,$A1929)+COUNTIFS($L$1:$L1928,"ET",$B$1:$B1928,"&lt;&gt;"&amp;$B1929,$A$1:$A1928,$A1929))),"")</f>
        <v/>
      </c>
      <c r="O1929" s="17"/>
      <c r="AC1929" s="14"/>
      <c r="AD1929" s="14"/>
      <c r="AE1929" s="18"/>
      <c r="AH1929" s="19">
        <f t="shared" si="122"/>
        <v>0</v>
      </c>
      <c r="AI1929" s="19">
        <f t="shared" si="123"/>
        <v>180</v>
      </c>
      <c r="AM1929" s="19">
        <f>IF(Abschlüsse[[#This Row],[Ergeb]]="ET","",SQRT(($AF1929-$AK1929)^2+($AG1929-$AL1929)^2))</f>
        <v>0</v>
      </c>
      <c r="AO1929" s="13"/>
      <c r="AP1929" s="13"/>
      <c r="AQ1929" s="19" t="str">
        <f t="shared" si="120"/>
        <v/>
      </c>
      <c r="AU1929" s="19" t="str">
        <f t="shared" si="121"/>
        <v/>
      </c>
    </row>
    <row r="1930" spans="3:47" ht="25.05" customHeight="1">
      <c r="C1930" s="17" t="str">
        <f>IF($A1930="","",IF(VLOOKUP($A1930,Spiele!$A$2:$D$16,3,FALSE)=$B1930,"H","G"))</f>
        <v/>
      </c>
      <c r="D1930" s="17" t="str">
        <f>IF($B1930="","",IF(VLOOKUP($A1930,Spiele!$A$2:$F$16,3,FALSE)=$B1930,VLOOKUP($A1930,Spiele!$A$2:$F$16,4,FALSE),VLOOKUP($A1930,Spiele!$A$2:$F$16,3,FALSE)))</f>
        <v/>
      </c>
      <c r="E1930" s="18">
        <f>IF(Abschlüsse[[#This Row],[Ergeb]]="ET",0,COUNTIFS($A$2:$A1930,$A1930,$B$2:$B1930,$B1930,$L$2:$L1930,"&lt;&gt;ET"))</f>
        <v>0</v>
      </c>
      <c r="F1930" s="11"/>
      <c r="G1930" s="12"/>
      <c r="H1930" s="18">
        <f>COUNTIFS('Rote Karten'!$A$2:$A$4,$A1930,'Rote Karten'!$D$2:$D$4,"&lt;&gt;"&amp;$B1930,'Rote Karten'!$B$2:$B$4,"&lt;"&amp;$F1930,'Rote Karten'!$C$2:$C$4,"&lt;="&amp;$G1930)-COUNTIFS('Rote Karten'!$A$2:$A$4,$A1930,'Rote Karten'!$D$2:$D$4,$B1930,'Rote Karten'!$B$2:$B$4,"&lt;"&amp;$F1930,'Rote Karten'!$C$2:$C$4,"&lt;="&amp;$G1930)</f>
        <v>0</v>
      </c>
      <c r="I1930" s="17" t="str">
        <f>IF(OR($L1930="Tor",$L1930="ET"),_xlfn.IFNA(IF(VLOOKUP($A1930,Spiele!$A$2:$C$16,3,FALSE)=$B1930,COUNTIFS($L$2:$L1930,"Tor",$B$2:$B1930,$B1930,$A$2:$A1930,$A1930)+COUNTIFS($L$2:$L1930,"ET",$B$2:$B1930,$B1930,$A$2:$A1930,$A1930)&amp;":"&amp;COUNTIFS($L$2:$L1930,"Tor",$B$2:$B1930,"&lt;&gt;"&amp;$B1930,$A$2:$A1930,$A1930)+COUNTIFS($L$2:$L1930,"ET",$B$2:$B1930,"&lt;&gt;"&amp;$B1930,$A$2:$A1930,$A1930),COUNTIFS($L$2:$L1930,"Tor",$B$2:$B1930,"&lt;&gt;"&amp;$B1930,$A$2:$A1930,$A1930)+COUNTIFS($L$2:$L1930,"ET",$B$2:$B1930,"&lt;&gt;"&amp;$B1930,$A$2:$A1930,$A1930)&amp;":"&amp;COUNTIFS($L$2:$L1930,"Tor",$B$2:$B1930,$B1930,$A$2:$A1930,$A1930)+COUNTIFS($L$2:$L1930,"ET",$B$2:$B1930,$B1930,$A$2:$A1930,$A1930)),""),"")</f>
        <v/>
      </c>
      <c r="J1930" s="18" t="str">
        <f>_xlfn.IFNA(IF(VLOOKUP($A1930,Spiele!$A$2:$D$16,3,FALSE)=$B1930,(COUNTIFS($L$1:$L1929,"Tor",$B$1:$B1929,$B1930,$A$1:$A1929,$A1930)+COUNTIFS($L$1:$L1929,"ET",$B$1:$B1929,$B1930,$A$1:$A1929,$A1930))-(COUNTIFS($L$1:$L1929,"Tor",$B$1:$B1929,"&lt;&gt;"&amp;$B1930,$A$1:$A1929,$A1930)+COUNTIFS($L$1:$L1929,"ET",$B$1:$B1929,"&lt;&gt;"&amp;$B1930,$A$1:$A1929,$A1930)),(COUNTIFS($L$1:$L1929,"Tor",$B$1:$B1929,$B1930,$A$1:$A1929,$A1930)+COUNTIFS($L$1:$L1929,"ET",$B$1:$B1929,$B1930,$A$1:$A1929,$A1930))-(COUNTIFS($L$1:$L1929,"Tor",$B$1:$B1929,"&lt;&gt;"&amp;$B1930,$A$1:$A1929,$A1930)+COUNTIFS($L$1:$L1929,"ET",$B$1:$B1929,"&lt;&gt;"&amp;$B1930,$A$1:$A1929,$A1930))),"")</f>
        <v/>
      </c>
      <c r="O1930" s="17"/>
      <c r="AC1930" s="14"/>
      <c r="AD1930" s="14"/>
      <c r="AE1930" s="18"/>
      <c r="AH1930" s="19">
        <f t="shared" si="122"/>
        <v>0</v>
      </c>
      <c r="AI1930" s="19">
        <f t="shared" si="123"/>
        <v>180</v>
      </c>
      <c r="AM1930" s="19">
        <f>IF(Abschlüsse[[#This Row],[Ergeb]]="ET","",SQRT(($AF1930-$AK1930)^2+($AG1930-$AL1930)^2))</f>
        <v>0</v>
      </c>
      <c r="AO1930" s="13"/>
      <c r="AP1930" s="13"/>
      <c r="AQ1930" s="19" t="str">
        <f t="shared" si="120"/>
        <v/>
      </c>
      <c r="AU1930" s="19" t="str">
        <f t="shared" si="121"/>
        <v/>
      </c>
    </row>
    <row r="1931" spans="3:47" ht="25.05" customHeight="1">
      <c r="C1931" s="17" t="str">
        <f>IF($A1931="","",IF(VLOOKUP($A1931,Spiele!$A$2:$D$16,3,FALSE)=$B1931,"H","G"))</f>
        <v/>
      </c>
      <c r="D1931" s="17" t="str">
        <f>IF($B1931="","",IF(VLOOKUP($A1931,Spiele!$A$2:$F$16,3,FALSE)=$B1931,VLOOKUP($A1931,Spiele!$A$2:$F$16,4,FALSE),VLOOKUP($A1931,Spiele!$A$2:$F$16,3,FALSE)))</f>
        <v/>
      </c>
      <c r="E1931" s="18">
        <f>IF(Abschlüsse[[#This Row],[Ergeb]]="ET",0,COUNTIFS($A$2:$A1931,$A1931,$B$2:$B1931,$B1931,$L$2:$L1931,"&lt;&gt;ET"))</f>
        <v>0</v>
      </c>
      <c r="F1931" s="11"/>
      <c r="G1931" s="12"/>
      <c r="H1931" s="18">
        <f>COUNTIFS('Rote Karten'!$A$2:$A$4,$A1931,'Rote Karten'!$D$2:$D$4,"&lt;&gt;"&amp;$B1931,'Rote Karten'!$B$2:$B$4,"&lt;"&amp;$F1931,'Rote Karten'!$C$2:$C$4,"&lt;="&amp;$G1931)-COUNTIFS('Rote Karten'!$A$2:$A$4,$A1931,'Rote Karten'!$D$2:$D$4,$B1931,'Rote Karten'!$B$2:$B$4,"&lt;"&amp;$F1931,'Rote Karten'!$C$2:$C$4,"&lt;="&amp;$G1931)</f>
        <v>0</v>
      </c>
      <c r="I1931" s="17" t="str">
        <f>IF(OR($L1931="Tor",$L1931="ET"),_xlfn.IFNA(IF(VLOOKUP($A1931,Spiele!$A$2:$C$16,3,FALSE)=$B1931,COUNTIFS($L$2:$L1931,"Tor",$B$2:$B1931,$B1931,$A$2:$A1931,$A1931)+COUNTIFS($L$2:$L1931,"ET",$B$2:$B1931,$B1931,$A$2:$A1931,$A1931)&amp;":"&amp;COUNTIFS($L$2:$L1931,"Tor",$B$2:$B1931,"&lt;&gt;"&amp;$B1931,$A$2:$A1931,$A1931)+COUNTIFS($L$2:$L1931,"ET",$B$2:$B1931,"&lt;&gt;"&amp;$B1931,$A$2:$A1931,$A1931),COUNTIFS($L$2:$L1931,"Tor",$B$2:$B1931,"&lt;&gt;"&amp;$B1931,$A$2:$A1931,$A1931)+COUNTIFS($L$2:$L1931,"ET",$B$2:$B1931,"&lt;&gt;"&amp;$B1931,$A$2:$A1931,$A1931)&amp;":"&amp;COUNTIFS($L$2:$L1931,"Tor",$B$2:$B1931,$B1931,$A$2:$A1931,$A1931)+COUNTIFS($L$2:$L1931,"ET",$B$2:$B1931,$B1931,$A$2:$A1931,$A1931)),""),"")</f>
        <v/>
      </c>
      <c r="J1931" s="18" t="str">
        <f>_xlfn.IFNA(IF(VLOOKUP($A1931,Spiele!$A$2:$D$16,3,FALSE)=$B1931,(COUNTIFS($L$1:$L1930,"Tor",$B$1:$B1930,$B1931,$A$1:$A1930,$A1931)+COUNTIFS($L$1:$L1930,"ET",$B$1:$B1930,$B1931,$A$1:$A1930,$A1931))-(COUNTIFS($L$1:$L1930,"Tor",$B$1:$B1930,"&lt;&gt;"&amp;$B1931,$A$1:$A1930,$A1931)+COUNTIFS($L$1:$L1930,"ET",$B$1:$B1930,"&lt;&gt;"&amp;$B1931,$A$1:$A1930,$A1931)),(COUNTIFS($L$1:$L1930,"Tor",$B$1:$B1930,$B1931,$A$1:$A1930,$A1931)+COUNTIFS($L$1:$L1930,"ET",$B$1:$B1930,$B1931,$A$1:$A1930,$A1931))-(COUNTIFS($L$1:$L1930,"Tor",$B$1:$B1930,"&lt;&gt;"&amp;$B1931,$A$1:$A1930,$A1931)+COUNTIFS($L$1:$L1930,"ET",$B$1:$B1930,"&lt;&gt;"&amp;$B1931,$A$1:$A1930,$A1931))),"")</f>
        <v/>
      </c>
      <c r="O1931" s="17"/>
      <c r="AC1931" s="14"/>
      <c r="AD1931" s="14"/>
      <c r="AE1931" s="18"/>
      <c r="AH1931" s="19">
        <f t="shared" si="122"/>
        <v>0</v>
      </c>
      <c r="AI1931" s="19">
        <f t="shared" si="123"/>
        <v>180</v>
      </c>
      <c r="AM1931" s="19">
        <f>IF(Abschlüsse[[#This Row],[Ergeb]]="ET","",SQRT(($AF1931-$AK1931)^2+($AG1931-$AL1931)^2))</f>
        <v>0</v>
      </c>
      <c r="AO1931" s="13"/>
      <c r="AP1931" s="13"/>
      <c r="AQ1931" s="19" t="str">
        <f t="shared" si="120"/>
        <v/>
      </c>
      <c r="AU1931" s="19" t="str">
        <f t="shared" si="121"/>
        <v/>
      </c>
    </row>
    <row r="1932" spans="3:47" ht="25.05" customHeight="1">
      <c r="C1932" s="17" t="str">
        <f>IF($A1932="","",IF(VLOOKUP($A1932,Spiele!$A$2:$D$16,3,FALSE)=$B1932,"H","G"))</f>
        <v/>
      </c>
      <c r="D1932" s="17" t="str">
        <f>IF($B1932="","",IF(VLOOKUP($A1932,Spiele!$A$2:$F$16,3,FALSE)=$B1932,VLOOKUP($A1932,Spiele!$A$2:$F$16,4,FALSE),VLOOKUP($A1932,Spiele!$A$2:$F$16,3,FALSE)))</f>
        <v/>
      </c>
      <c r="E1932" s="18">
        <f>IF(Abschlüsse[[#This Row],[Ergeb]]="ET",0,COUNTIFS($A$2:$A1932,$A1932,$B$2:$B1932,$B1932,$L$2:$L1932,"&lt;&gt;ET"))</f>
        <v>0</v>
      </c>
      <c r="F1932" s="11"/>
      <c r="G1932" s="12"/>
      <c r="H1932" s="18">
        <f>COUNTIFS('Rote Karten'!$A$2:$A$4,$A1932,'Rote Karten'!$D$2:$D$4,"&lt;&gt;"&amp;$B1932,'Rote Karten'!$B$2:$B$4,"&lt;"&amp;$F1932,'Rote Karten'!$C$2:$C$4,"&lt;="&amp;$G1932)-COUNTIFS('Rote Karten'!$A$2:$A$4,$A1932,'Rote Karten'!$D$2:$D$4,$B1932,'Rote Karten'!$B$2:$B$4,"&lt;"&amp;$F1932,'Rote Karten'!$C$2:$C$4,"&lt;="&amp;$G1932)</f>
        <v>0</v>
      </c>
      <c r="I1932" s="17" t="str">
        <f>IF(OR($L1932="Tor",$L1932="ET"),_xlfn.IFNA(IF(VLOOKUP($A1932,Spiele!$A$2:$C$16,3,FALSE)=$B1932,COUNTIFS($L$2:$L1932,"Tor",$B$2:$B1932,$B1932,$A$2:$A1932,$A1932)+COUNTIFS($L$2:$L1932,"ET",$B$2:$B1932,$B1932,$A$2:$A1932,$A1932)&amp;":"&amp;COUNTIFS($L$2:$L1932,"Tor",$B$2:$B1932,"&lt;&gt;"&amp;$B1932,$A$2:$A1932,$A1932)+COUNTIFS($L$2:$L1932,"ET",$B$2:$B1932,"&lt;&gt;"&amp;$B1932,$A$2:$A1932,$A1932),COUNTIFS($L$2:$L1932,"Tor",$B$2:$B1932,"&lt;&gt;"&amp;$B1932,$A$2:$A1932,$A1932)+COUNTIFS($L$2:$L1932,"ET",$B$2:$B1932,"&lt;&gt;"&amp;$B1932,$A$2:$A1932,$A1932)&amp;":"&amp;COUNTIFS($L$2:$L1932,"Tor",$B$2:$B1932,$B1932,$A$2:$A1932,$A1932)+COUNTIFS($L$2:$L1932,"ET",$B$2:$B1932,$B1932,$A$2:$A1932,$A1932)),""),"")</f>
        <v/>
      </c>
      <c r="J1932" s="18" t="str">
        <f>_xlfn.IFNA(IF(VLOOKUP($A1932,Spiele!$A$2:$D$16,3,FALSE)=$B1932,(COUNTIFS($L$1:$L1931,"Tor",$B$1:$B1931,$B1932,$A$1:$A1931,$A1932)+COUNTIFS($L$1:$L1931,"ET",$B$1:$B1931,$B1932,$A$1:$A1931,$A1932))-(COUNTIFS($L$1:$L1931,"Tor",$B$1:$B1931,"&lt;&gt;"&amp;$B1932,$A$1:$A1931,$A1932)+COUNTIFS($L$1:$L1931,"ET",$B$1:$B1931,"&lt;&gt;"&amp;$B1932,$A$1:$A1931,$A1932)),(COUNTIFS($L$1:$L1931,"Tor",$B$1:$B1931,$B1932,$A$1:$A1931,$A1932)+COUNTIFS($L$1:$L1931,"ET",$B$1:$B1931,$B1932,$A$1:$A1931,$A1932))-(COUNTIFS($L$1:$L1931,"Tor",$B$1:$B1931,"&lt;&gt;"&amp;$B1932,$A$1:$A1931,$A1932)+COUNTIFS($L$1:$L1931,"ET",$B$1:$B1931,"&lt;&gt;"&amp;$B1932,$A$1:$A1931,$A1932))),"")</f>
        <v/>
      </c>
      <c r="O1932" s="17"/>
      <c r="AC1932" s="14"/>
      <c r="AD1932" s="14"/>
      <c r="AE1932" s="18"/>
      <c r="AH1932" s="19">
        <f t="shared" si="122"/>
        <v>0</v>
      </c>
      <c r="AI1932" s="19">
        <f t="shared" si="123"/>
        <v>180</v>
      </c>
      <c r="AM1932" s="19">
        <f>IF(Abschlüsse[[#This Row],[Ergeb]]="ET","",SQRT(($AF1932-$AK1932)^2+($AG1932-$AL1932)^2))</f>
        <v>0</v>
      </c>
      <c r="AO1932" s="13"/>
      <c r="AP1932" s="13"/>
      <c r="AQ1932" s="19" t="str">
        <f t="shared" si="120"/>
        <v/>
      </c>
      <c r="AU1932" s="19" t="str">
        <f t="shared" si="121"/>
        <v/>
      </c>
    </row>
    <row r="1933" spans="3:47" ht="25.05" customHeight="1">
      <c r="C1933" s="17" t="str">
        <f>IF($A1933="","",IF(VLOOKUP($A1933,Spiele!$A$2:$D$16,3,FALSE)=$B1933,"H","G"))</f>
        <v/>
      </c>
      <c r="D1933" s="17" t="str">
        <f>IF($B1933="","",IF(VLOOKUP($A1933,Spiele!$A$2:$F$16,3,FALSE)=$B1933,VLOOKUP($A1933,Spiele!$A$2:$F$16,4,FALSE),VLOOKUP($A1933,Spiele!$A$2:$F$16,3,FALSE)))</f>
        <v/>
      </c>
      <c r="E1933" s="18">
        <f>IF(Abschlüsse[[#This Row],[Ergeb]]="ET",0,COUNTIFS($A$2:$A1933,$A1933,$B$2:$B1933,$B1933,$L$2:$L1933,"&lt;&gt;ET"))</f>
        <v>0</v>
      </c>
      <c r="F1933" s="11"/>
      <c r="G1933" s="12"/>
      <c r="H1933" s="18">
        <f>COUNTIFS('Rote Karten'!$A$2:$A$4,$A1933,'Rote Karten'!$D$2:$D$4,"&lt;&gt;"&amp;$B1933,'Rote Karten'!$B$2:$B$4,"&lt;"&amp;$F1933,'Rote Karten'!$C$2:$C$4,"&lt;="&amp;$G1933)-COUNTIFS('Rote Karten'!$A$2:$A$4,$A1933,'Rote Karten'!$D$2:$D$4,$B1933,'Rote Karten'!$B$2:$B$4,"&lt;"&amp;$F1933,'Rote Karten'!$C$2:$C$4,"&lt;="&amp;$G1933)</f>
        <v>0</v>
      </c>
      <c r="I1933" s="17" t="str">
        <f>IF(OR($L1933="Tor",$L1933="ET"),_xlfn.IFNA(IF(VLOOKUP($A1933,Spiele!$A$2:$C$16,3,FALSE)=$B1933,COUNTIFS($L$2:$L1933,"Tor",$B$2:$B1933,$B1933,$A$2:$A1933,$A1933)+COUNTIFS($L$2:$L1933,"ET",$B$2:$B1933,$B1933,$A$2:$A1933,$A1933)&amp;":"&amp;COUNTIFS($L$2:$L1933,"Tor",$B$2:$B1933,"&lt;&gt;"&amp;$B1933,$A$2:$A1933,$A1933)+COUNTIFS($L$2:$L1933,"ET",$B$2:$B1933,"&lt;&gt;"&amp;$B1933,$A$2:$A1933,$A1933),COUNTIFS($L$2:$L1933,"Tor",$B$2:$B1933,"&lt;&gt;"&amp;$B1933,$A$2:$A1933,$A1933)+COUNTIFS($L$2:$L1933,"ET",$B$2:$B1933,"&lt;&gt;"&amp;$B1933,$A$2:$A1933,$A1933)&amp;":"&amp;COUNTIFS($L$2:$L1933,"Tor",$B$2:$B1933,$B1933,$A$2:$A1933,$A1933)+COUNTIFS($L$2:$L1933,"ET",$B$2:$B1933,$B1933,$A$2:$A1933,$A1933)),""),"")</f>
        <v/>
      </c>
      <c r="J1933" s="18" t="str">
        <f>_xlfn.IFNA(IF(VLOOKUP($A1933,Spiele!$A$2:$D$16,3,FALSE)=$B1933,(COUNTIFS($L$1:$L1932,"Tor",$B$1:$B1932,$B1933,$A$1:$A1932,$A1933)+COUNTIFS($L$1:$L1932,"ET",$B$1:$B1932,$B1933,$A$1:$A1932,$A1933))-(COUNTIFS($L$1:$L1932,"Tor",$B$1:$B1932,"&lt;&gt;"&amp;$B1933,$A$1:$A1932,$A1933)+COUNTIFS($L$1:$L1932,"ET",$B$1:$B1932,"&lt;&gt;"&amp;$B1933,$A$1:$A1932,$A1933)),(COUNTIFS($L$1:$L1932,"Tor",$B$1:$B1932,$B1933,$A$1:$A1932,$A1933)+COUNTIFS($L$1:$L1932,"ET",$B$1:$B1932,$B1933,$A$1:$A1932,$A1933))-(COUNTIFS($L$1:$L1932,"Tor",$B$1:$B1932,"&lt;&gt;"&amp;$B1933,$A$1:$A1932,$A1933)+COUNTIFS($L$1:$L1932,"ET",$B$1:$B1932,"&lt;&gt;"&amp;$B1933,$A$1:$A1932,$A1933))),"")</f>
        <v/>
      </c>
      <c r="O1933" s="17"/>
      <c r="AC1933" s="14"/>
      <c r="AD1933" s="14"/>
      <c r="AE1933" s="18"/>
      <c r="AH1933" s="19">
        <f t="shared" si="122"/>
        <v>0</v>
      </c>
      <c r="AI1933" s="19">
        <f t="shared" si="123"/>
        <v>180</v>
      </c>
      <c r="AM1933" s="19">
        <f>IF(Abschlüsse[[#This Row],[Ergeb]]="ET","",SQRT(($AF1933-$AK1933)^2+($AG1933-$AL1933)^2))</f>
        <v>0</v>
      </c>
      <c r="AO1933" s="13"/>
      <c r="AP1933" s="13"/>
      <c r="AQ1933" s="19" t="str">
        <f t="shared" si="120"/>
        <v/>
      </c>
      <c r="AU1933" s="19" t="str">
        <f t="shared" si="121"/>
        <v/>
      </c>
    </row>
    <row r="1934" spans="3:47" ht="25.05" customHeight="1">
      <c r="C1934" s="17" t="str">
        <f>IF($A1934="","",IF(VLOOKUP($A1934,Spiele!$A$2:$D$16,3,FALSE)=$B1934,"H","G"))</f>
        <v/>
      </c>
      <c r="D1934" s="17" t="str">
        <f>IF($B1934="","",IF(VLOOKUP($A1934,Spiele!$A$2:$F$16,3,FALSE)=$B1934,VLOOKUP($A1934,Spiele!$A$2:$F$16,4,FALSE),VLOOKUP($A1934,Spiele!$A$2:$F$16,3,FALSE)))</f>
        <v/>
      </c>
      <c r="E1934" s="18">
        <f>IF(Abschlüsse[[#This Row],[Ergeb]]="ET",0,COUNTIFS($A$2:$A1934,$A1934,$B$2:$B1934,$B1934,$L$2:$L1934,"&lt;&gt;ET"))</f>
        <v>0</v>
      </c>
      <c r="F1934" s="11"/>
      <c r="G1934" s="12"/>
      <c r="H1934" s="18">
        <f>COUNTIFS('Rote Karten'!$A$2:$A$4,$A1934,'Rote Karten'!$D$2:$D$4,"&lt;&gt;"&amp;$B1934,'Rote Karten'!$B$2:$B$4,"&lt;"&amp;$F1934,'Rote Karten'!$C$2:$C$4,"&lt;="&amp;$G1934)-COUNTIFS('Rote Karten'!$A$2:$A$4,$A1934,'Rote Karten'!$D$2:$D$4,$B1934,'Rote Karten'!$B$2:$B$4,"&lt;"&amp;$F1934,'Rote Karten'!$C$2:$C$4,"&lt;="&amp;$G1934)</f>
        <v>0</v>
      </c>
      <c r="I1934" s="17" t="str">
        <f>IF(OR($L1934="Tor",$L1934="ET"),_xlfn.IFNA(IF(VLOOKUP($A1934,Spiele!$A$2:$C$16,3,FALSE)=$B1934,COUNTIFS($L$2:$L1934,"Tor",$B$2:$B1934,$B1934,$A$2:$A1934,$A1934)+COUNTIFS($L$2:$L1934,"ET",$B$2:$B1934,$B1934,$A$2:$A1934,$A1934)&amp;":"&amp;COUNTIFS($L$2:$L1934,"Tor",$B$2:$B1934,"&lt;&gt;"&amp;$B1934,$A$2:$A1934,$A1934)+COUNTIFS($L$2:$L1934,"ET",$B$2:$B1934,"&lt;&gt;"&amp;$B1934,$A$2:$A1934,$A1934),COUNTIFS($L$2:$L1934,"Tor",$B$2:$B1934,"&lt;&gt;"&amp;$B1934,$A$2:$A1934,$A1934)+COUNTIFS($L$2:$L1934,"ET",$B$2:$B1934,"&lt;&gt;"&amp;$B1934,$A$2:$A1934,$A1934)&amp;":"&amp;COUNTIFS($L$2:$L1934,"Tor",$B$2:$B1934,$B1934,$A$2:$A1934,$A1934)+COUNTIFS($L$2:$L1934,"ET",$B$2:$B1934,$B1934,$A$2:$A1934,$A1934)),""),"")</f>
        <v/>
      </c>
      <c r="J1934" s="18" t="str">
        <f>_xlfn.IFNA(IF(VLOOKUP($A1934,Spiele!$A$2:$D$16,3,FALSE)=$B1934,(COUNTIFS($L$1:$L1933,"Tor",$B$1:$B1933,$B1934,$A$1:$A1933,$A1934)+COUNTIFS($L$1:$L1933,"ET",$B$1:$B1933,$B1934,$A$1:$A1933,$A1934))-(COUNTIFS($L$1:$L1933,"Tor",$B$1:$B1933,"&lt;&gt;"&amp;$B1934,$A$1:$A1933,$A1934)+COUNTIFS($L$1:$L1933,"ET",$B$1:$B1933,"&lt;&gt;"&amp;$B1934,$A$1:$A1933,$A1934)),(COUNTIFS($L$1:$L1933,"Tor",$B$1:$B1933,$B1934,$A$1:$A1933,$A1934)+COUNTIFS($L$1:$L1933,"ET",$B$1:$B1933,$B1934,$A$1:$A1933,$A1934))-(COUNTIFS($L$1:$L1933,"Tor",$B$1:$B1933,"&lt;&gt;"&amp;$B1934,$A$1:$A1933,$A1934)+COUNTIFS($L$1:$L1933,"ET",$B$1:$B1933,"&lt;&gt;"&amp;$B1934,$A$1:$A1933,$A1934))),"")</f>
        <v/>
      </c>
      <c r="O1934" s="17"/>
      <c r="AC1934" s="14"/>
      <c r="AD1934" s="14"/>
      <c r="AE1934" s="18"/>
      <c r="AH1934" s="19">
        <f t="shared" si="122"/>
        <v>0</v>
      </c>
      <c r="AI1934" s="19">
        <f t="shared" si="123"/>
        <v>180</v>
      </c>
      <c r="AM1934" s="19">
        <f>IF(Abschlüsse[[#This Row],[Ergeb]]="ET","",SQRT(($AF1934-$AK1934)^2+($AG1934-$AL1934)^2))</f>
        <v>0</v>
      </c>
      <c r="AO1934" s="13"/>
      <c r="AP1934" s="13"/>
      <c r="AQ1934" s="19" t="str">
        <f t="shared" si="120"/>
        <v/>
      </c>
      <c r="AU1934" s="19" t="str">
        <f t="shared" si="121"/>
        <v/>
      </c>
    </row>
    <row r="1935" spans="3:47" ht="25.05" customHeight="1">
      <c r="C1935" s="17" t="str">
        <f>IF($A1935="","",IF(VLOOKUP($A1935,Spiele!$A$2:$D$16,3,FALSE)=$B1935,"H","G"))</f>
        <v/>
      </c>
      <c r="D1935" s="17" t="str">
        <f>IF($B1935="","",IF(VLOOKUP($A1935,Spiele!$A$2:$F$16,3,FALSE)=$B1935,VLOOKUP($A1935,Spiele!$A$2:$F$16,4,FALSE),VLOOKUP($A1935,Spiele!$A$2:$F$16,3,FALSE)))</f>
        <v/>
      </c>
      <c r="E1935" s="18">
        <f>IF(Abschlüsse[[#This Row],[Ergeb]]="ET",0,COUNTIFS($A$2:$A1935,$A1935,$B$2:$B1935,$B1935,$L$2:$L1935,"&lt;&gt;ET"))</f>
        <v>0</v>
      </c>
      <c r="F1935" s="11"/>
      <c r="G1935" s="12"/>
      <c r="H1935" s="18">
        <f>COUNTIFS('Rote Karten'!$A$2:$A$4,$A1935,'Rote Karten'!$D$2:$D$4,"&lt;&gt;"&amp;$B1935,'Rote Karten'!$B$2:$B$4,"&lt;"&amp;$F1935,'Rote Karten'!$C$2:$C$4,"&lt;="&amp;$G1935)-COUNTIFS('Rote Karten'!$A$2:$A$4,$A1935,'Rote Karten'!$D$2:$D$4,$B1935,'Rote Karten'!$B$2:$B$4,"&lt;"&amp;$F1935,'Rote Karten'!$C$2:$C$4,"&lt;="&amp;$G1935)</f>
        <v>0</v>
      </c>
      <c r="I1935" s="17" t="str">
        <f>IF(OR($L1935="Tor",$L1935="ET"),_xlfn.IFNA(IF(VLOOKUP($A1935,Spiele!$A$2:$C$16,3,FALSE)=$B1935,COUNTIFS($L$2:$L1935,"Tor",$B$2:$B1935,$B1935,$A$2:$A1935,$A1935)+COUNTIFS($L$2:$L1935,"ET",$B$2:$B1935,$B1935,$A$2:$A1935,$A1935)&amp;":"&amp;COUNTIFS($L$2:$L1935,"Tor",$B$2:$B1935,"&lt;&gt;"&amp;$B1935,$A$2:$A1935,$A1935)+COUNTIFS($L$2:$L1935,"ET",$B$2:$B1935,"&lt;&gt;"&amp;$B1935,$A$2:$A1935,$A1935),COUNTIFS($L$2:$L1935,"Tor",$B$2:$B1935,"&lt;&gt;"&amp;$B1935,$A$2:$A1935,$A1935)+COUNTIFS($L$2:$L1935,"ET",$B$2:$B1935,"&lt;&gt;"&amp;$B1935,$A$2:$A1935,$A1935)&amp;":"&amp;COUNTIFS($L$2:$L1935,"Tor",$B$2:$B1935,$B1935,$A$2:$A1935,$A1935)+COUNTIFS($L$2:$L1935,"ET",$B$2:$B1935,$B1935,$A$2:$A1935,$A1935)),""),"")</f>
        <v/>
      </c>
      <c r="J1935" s="18" t="str">
        <f>_xlfn.IFNA(IF(VLOOKUP($A1935,Spiele!$A$2:$D$16,3,FALSE)=$B1935,(COUNTIFS($L$1:$L1934,"Tor",$B$1:$B1934,$B1935,$A$1:$A1934,$A1935)+COUNTIFS($L$1:$L1934,"ET",$B$1:$B1934,$B1935,$A$1:$A1934,$A1935))-(COUNTIFS($L$1:$L1934,"Tor",$B$1:$B1934,"&lt;&gt;"&amp;$B1935,$A$1:$A1934,$A1935)+COUNTIFS($L$1:$L1934,"ET",$B$1:$B1934,"&lt;&gt;"&amp;$B1935,$A$1:$A1934,$A1935)),(COUNTIFS($L$1:$L1934,"Tor",$B$1:$B1934,$B1935,$A$1:$A1934,$A1935)+COUNTIFS($L$1:$L1934,"ET",$B$1:$B1934,$B1935,$A$1:$A1934,$A1935))-(COUNTIFS($L$1:$L1934,"Tor",$B$1:$B1934,"&lt;&gt;"&amp;$B1935,$A$1:$A1934,$A1935)+COUNTIFS($L$1:$L1934,"ET",$B$1:$B1934,"&lt;&gt;"&amp;$B1935,$A$1:$A1934,$A1935))),"")</f>
        <v/>
      </c>
      <c r="O1935" s="17"/>
      <c r="AC1935" s="14"/>
      <c r="AD1935" s="14"/>
      <c r="AE1935" s="18"/>
      <c r="AH1935" s="19">
        <f t="shared" si="122"/>
        <v>0</v>
      </c>
      <c r="AI1935" s="19">
        <f t="shared" si="123"/>
        <v>180</v>
      </c>
      <c r="AM1935" s="19">
        <f>IF(Abschlüsse[[#This Row],[Ergeb]]="ET","",SQRT(($AF1935-$AK1935)^2+($AG1935-$AL1935)^2))</f>
        <v>0</v>
      </c>
      <c r="AO1935" s="13"/>
      <c r="AP1935" s="13"/>
      <c r="AQ1935" s="19" t="str">
        <f t="shared" si="120"/>
        <v/>
      </c>
      <c r="AU1935" s="19" t="str">
        <f t="shared" si="121"/>
        <v/>
      </c>
    </row>
    <row r="1936" spans="3:47" ht="25.05" customHeight="1">
      <c r="C1936" s="17" t="str">
        <f>IF($A1936="","",IF(VLOOKUP($A1936,Spiele!$A$2:$D$16,3,FALSE)=$B1936,"H","G"))</f>
        <v/>
      </c>
      <c r="D1936" s="17" t="str">
        <f>IF($B1936="","",IF(VLOOKUP($A1936,Spiele!$A$2:$F$16,3,FALSE)=$B1936,VLOOKUP($A1936,Spiele!$A$2:$F$16,4,FALSE),VLOOKUP($A1936,Spiele!$A$2:$F$16,3,FALSE)))</f>
        <v/>
      </c>
      <c r="E1936" s="18">
        <f>IF(Abschlüsse[[#This Row],[Ergeb]]="ET",0,COUNTIFS($A$2:$A1936,$A1936,$B$2:$B1936,$B1936,$L$2:$L1936,"&lt;&gt;ET"))</f>
        <v>0</v>
      </c>
      <c r="F1936" s="11"/>
      <c r="G1936" s="12"/>
      <c r="H1936" s="18">
        <f>COUNTIFS('Rote Karten'!$A$2:$A$4,$A1936,'Rote Karten'!$D$2:$D$4,"&lt;&gt;"&amp;$B1936,'Rote Karten'!$B$2:$B$4,"&lt;"&amp;$F1936,'Rote Karten'!$C$2:$C$4,"&lt;="&amp;$G1936)-COUNTIFS('Rote Karten'!$A$2:$A$4,$A1936,'Rote Karten'!$D$2:$D$4,$B1936,'Rote Karten'!$B$2:$B$4,"&lt;"&amp;$F1936,'Rote Karten'!$C$2:$C$4,"&lt;="&amp;$G1936)</f>
        <v>0</v>
      </c>
      <c r="I1936" s="17" t="str">
        <f>IF(OR($L1936="Tor",$L1936="ET"),_xlfn.IFNA(IF(VLOOKUP($A1936,Spiele!$A$2:$C$16,3,FALSE)=$B1936,COUNTIFS($L$2:$L1936,"Tor",$B$2:$B1936,$B1936,$A$2:$A1936,$A1936)+COUNTIFS($L$2:$L1936,"ET",$B$2:$B1936,$B1936,$A$2:$A1936,$A1936)&amp;":"&amp;COUNTIFS($L$2:$L1936,"Tor",$B$2:$B1936,"&lt;&gt;"&amp;$B1936,$A$2:$A1936,$A1936)+COUNTIFS($L$2:$L1936,"ET",$B$2:$B1936,"&lt;&gt;"&amp;$B1936,$A$2:$A1936,$A1936),COUNTIFS($L$2:$L1936,"Tor",$B$2:$B1936,"&lt;&gt;"&amp;$B1936,$A$2:$A1936,$A1936)+COUNTIFS($L$2:$L1936,"ET",$B$2:$B1936,"&lt;&gt;"&amp;$B1936,$A$2:$A1936,$A1936)&amp;":"&amp;COUNTIFS($L$2:$L1936,"Tor",$B$2:$B1936,$B1936,$A$2:$A1936,$A1936)+COUNTIFS($L$2:$L1936,"ET",$B$2:$B1936,$B1936,$A$2:$A1936,$A1936)),""),"")</f>
        <v/>
      </c>
      <c r="J1936" s="18" t="str">
        <f>_xlfn.IFNA(IF(VLOOKUP($A1936,Spiele!$A$2:$D$16,3,FALSE)=$B1936,(COUNTIFS($L$1:$L1935,"Tor",$B$1:$B1935,$B1936,$A$1:$A1935,$A1936)+COUNTIFS($L$1:$L1935,"ET",$B$1:$B1935,$B1936,$A$1:$A1935,$A1936))-(COUNTIFS($L$1:$L1935,"Tor",$B$1:$B1935,"&lt;&gt;"&amp;$B1936,$A$1:$A1935,$A1936)+COUNTIFS($L$1:$L1935,"ET",$B$1:$B1935,"&lt;&gt;"&amp;$B1936,$A$1:$A1935,$A1936)),(COUNTIFS($L$1:$L1935,"Tor",$B$1:$B1935,$B1936,$A$1:$A1935,$A1936)+COUNTIFS($L$1:$L1935,"ET",$B$1:$B1935,$B1936,$A$1:$A1935,$A1936))-(COUNTIFS($L$1:$L1935,"Tor",$B$1:$B1935,"&lt;&gt;"&amp;$B1936,$A$1:$A1935,$A1936)+COUNTIFS($L$1:$L1935,"ET",$B$1:$B1935,"&lt;&gt;"&amp;$B1936,$A$1:$A1935,$A1936))),"")</f>
        <v/>
      </c>
      <c r="O1936" s="17"/>
      <c r="AC1936" s="14"/>
      <c r="AD1936" s="14"/>
      <c r="AE1936" s="18"/>
      <c r="AH1936" s="19">
        <f t="shared" si="122"/>
        <v>0</v>
      </c>
      <c r="AI1936" s="19">
        <f t="shared" si="123"/>
        <v>180</v>
      </c>
      <c r="AM1936" s="19">
        <f>IF(Abschlüsse[[#This Row],[Ergeb]]="ET","",SQRT(($AF1936-$AK1936)^2+($AG1936-$AL1936)^2))</f>
        <v>0</v>
      </c>
      <c r="AO1936" s="13"/>
      <c r="AP1936" s="13"/>
      <c r="AQ1936" s="19" t="str">
        <f t="shared" si="120"/>
        <v/>
      </c>
      <c r="AU1936" s="19" t="str">
        <f t="shared" si="121"/>
        <v/>
      </c>
    </row>
    <row r="1937" spans="3:47" ht="25.05" customHeight="1">
      <c r="C1937" s="17" t="str">
        <f>IF($A1937="","",IF(VLOOKUP($A1937,Spiele!$A$2:$D$16,3,FALSE)=$B1937,"H","G"))</f>
        <v/>
      </c>
      <c r="D1937" s="17" t="str">
        <f>IF($B1937="","",IF(VLOOKUP($A1937,Spiele!$A$2:$F$16,3,FALSE)=$B1937,VLOOKUP($A1937,Spiele!$A$2:$F$16,4,FALSE),VLOOKUP($A1937,Spiele!$A$2:$F$16,3,FALSE)))</f>
        <v/>
      </c>
      <c r="E1937" s="18">
        <f>IF(Abschlüsse[[#This Row],[Ergeb]]="ET",0,COUNTIFS($A$2:$A1937,$A1937,$B$2:$B1937,$B1937,$L$2:$L1937,"&lt;&gt;ET"))</f>
        <v>0</v>
      </c>
      <c r="F1937" s="11"/>
      <c r="G1937" s="12"/>
      <c r="H1937" s="18">
        <f>COUNTIFS('Rote Karten'!$A$2:$A$4,$A1937,'Rote Karten'!$D$2:$D$4,"&lt;&gt;"&amp;$B1937,'Rote Karten'!$B$2:$B$4,"&lt;"&amp;$F1937,'Rote Karten'!$C$2:$C$4,"&lt;="&amp;$G1937)-COUNTIFS('Rote Karten'!$A$2:$A$4,$A1937,'Rote Karten'!$D$2:$D$4,$B1937,'Rote Karten'!$B$2:$B$4,"&lt;"&amp;$F1937,'Rote Karten'!$C$2:$C$4,"&lt;="&amp;$G1937)</f>
        <v>0</v>
      </c>
      <c r="I1937" s="17" t="str">
        <f>IF(OR($L1937="Tor",$L1937="ET"),_xlfn.IFNA(IF(VLOOKUP($A1937,Spiele!$A$2:$C$16,3,FALSE)=$B1937,COUNTIFS($L$2:$L1937,"Tor",$B$2:$B1937,$B1937,$A$2:$A1937,$A1937)+COUNTIFS($L$2:$L1937,"ET",$B$2:$B1937,$B1937,$A$2:$A1937,$A1937)&amp;":"&amp;COUNTIFS($L$2:$L1937,"Tor",$B$2:$B1937,"&lt;&gt;"&amp;$B1937,$A$2:$A1937,$A1937)+COUNTIFS($L$2:$L1937,"ET",$B$2:$B1937,"&lt;&gt;"&amp;$B1937,$A$2:$A1937,$A1937),COUNTIFS($L$2:$L1937,"Tor",$B$2:$B1937,"&lt;&gt;"&amp;$B1937,$A$2:$A1937,$A1937)+COUNTIFS($L$2:$L1937,"ET",$B$2:$B1937,"&lt;&gt;"&amp;$B1937,$A$2:$A1937,$A1937)&amp;":"&amp;COUNTIFS($L$2:$L1937,"Tor",$B$2:$B1937,$B1937,$A$2:$A1937,$A1937)+COUNTIFS($L$2:$L1937,"ET",$B$2:$B1937,$B1937,$A$2:$A1937,$A1937)),""),"")</f>
        <v/>
      </c>
      <c r="J1937" s="18" t="str">
        <f>_xlfn.IFNA(IF(VLOOKUP($A1937,Spiele!$A$2:$D$16,3,FALSE)=$B1937,(COUNTIFS($L$1:$L1936,"Tor",$B$1:$B1936,$B1937,$A$1:$A1936,$A1937)+COUNTIFS($L$1:$L1936,"ET",$B$1:$B1936,$B1937,$A$1:$A1936,$A1937))-(COUNTIFS($L$1:$L1936,"Tor",$B$1:$B1936,"&lt;&gt;"&amp;$B1937,$A$1:$A1936,$A1937)+COUNTIFS($L$1:$L1936,"ET",$B$1:$B1936,"&lt;&gt;"&amp;$B1937,$A$1:$A1936,$A1937)),(COUNTIFS($L$1:$L1936,"Tor",$B$1:$B1936,$B1937,$A$1:$A1936,$A1937)+COUNTIFS($L$1:$L1936,"ET",$B$1:$B1936,$B1937,$A$1:$A1936,$A1937))-(COUNTIFS($L$1:$L1936,"Tor",$B$1:$B1936,"&lt;&gt;"&amp;$B1937,$A$1:$A1936,$A1937)+COUNTIFS($L$1:$L1936,"ET",$B$1:$B1936,"&lt;&gt;"&amp;$B1937,$A$1:$A1936,$A1937))),"")</f>
        <v/>
      </c>
      <c r="O1937" s="17"/>
      <c r="AC1937" s="14"/>
      <c r="AD1937" s="14"/>
      <c r="AE1937" s="18"/>
      <c r="AH1937" s="19">
        <f t="shared" si="122"/>
        <v>0</v>
      </c>
      <c r="AI1937" s="19">
        <f t="shared" si="123"/>
        <v>180</v>
      </c>
      <c r="AM1937" s="19">
        <f>IF(Abschlüsse[[#This Row],[Ergeb]]="ET","",SQRT(($AF1937-$AK1937)^2+($AG1937-$AL1937)^2))</f>
        <v>0</v>
      </c>
      <c r="AO1937" s="13"/>
      <c r="AP1937" s="13"/>
      <c r="AQ1937" s="19" t="str">
        <f t="shared" si="120"/>
        <v/>
      </c>
      <c r="AU1937" s="19" t="str">
        <f t="shared" si="121"/>
        <v/>
      </c>
    </row>
    <row r="1938" spans="3:47" ht="25.05" customHeight="1">
      <c r="C1938" s="17" t="str">
        <f>IF($A1938="","",IF(VLOOKUP($A1938,Spiele!$A$2:$D$16,3,FALSE)=$B1938,"H","G"))</f>
        <v/>
      </c>
      <c r="D1938" s="17" t="str">
        <f>IF($B1938="","",IF(VLOOKUP($A1938,Spiele!$A$2:$F$16,3,FALSE)=$B1938,VLOOKUP($A1938,Spiele!$A$2:$F$16,4,FALSE),VLOOKUP($A1938,Spiele!$A$2:$F$16,3,FALSE)))</f>
        <v/>
      </c>
      <c r="E1938" s="18">
        <f>IF(Abschlüsse[[#This Row],[Ergeb]]="ET",0,COUNTIFS($A$2:$A1938,$A1938,$B$2:$B1938,$B1938,$L$2:$L1938,"&lt;&gt;ET"))</f>
        <v>0</v>
      </c>
      <c r="F1938" s="11"/>
      <c r="G1938" s="12"/>
      <c r="H1938" s="18">
        <f>COUNTIFS('Rote Karten'!$A$2:$A$4,$A1938,'Rote Karten'!$D$2:$D$4,"&lt;&gt;"&amp;$B1938,'Rote Karten'!$B$2:$B$4,"&lt;"&amp;$F1938,'Rote Karten'!$C$2:$C$4,"&lt;="&amp;$G1938)-COUNTIFS('Rote Karten'!$A$2:$A$4,$A1938,'Rote Karten'!$D$2:$D$4,$B1938,'Rote Karten'!$B$2:$B$4,"&lt;"&amp;$F1938,'Rote Karten'!$C$2:$C$4,"&lt;="&amp;$G1938)</f>
        <v>0</v>
      </c>
      <c r="I1938" s="17" t="str">
        <f>IF(OR($L1938="Tor",$L1938="ET"),_xlfn.IFNA(IF(VLOOKUP($A1938,Spiele!$A$2:$C$16,3,FALSE)=$B1938,COUNTIFS($L$2:$L1938,"Tor",$B$2:$B1938,$B1938,$A$2:$A1938,$A1938)+COUNTIFS($L$2:$L1938,"ET",$B$2:$B1938,$B1938,$A$2:$A1938,$A1938)&amp;":"&amp;COUNTIFS($L$2:$L1938,"Tor",$B$2:$B1938,"&lt;&gt;"&amp;$B1938,$A$2:$A1938,$A1938)+COUNTIFS($L$2:$L1938,"ET",$B$2:$B1938,"&lt;&gt;"&amp;$B1938,$A$2:$A1938,$A1938),COUNTIFS($L$2:$L1938,"Tor",$B$2:$B1938,"&lt;&gt;"&amp;$B1938,$A$2:$A1938,$A1938)+COUNTIFS($L$2:$L1938,"ET",$B$2:$B1938,"&lt;&gt;"&amp;$B1938,$A$2:$A1938,$A1938)&amp;":"&amp;COUNTIFS($L$2:$L1938,"Tor",$B$2:$B1938,$B1938,$A$2:$A1938,$A1938)+COUNTIFS($L$2:$L1938,"ET",$B$2:$B1938,$B1938,$A$2:$A1938,$A1938)),""),"")</f>
        <v/>
      </c>
      <c r="J1938" s="18" t="str">
        <f>_xlfn.IFNA(IF(VLOOKUP($A1938,Spiele!$A$2:$D$16,3,FALSE)=$B1938,(COUNTIFS($L$1:$L1937,"Tor",$B$1:$B1937,$B1938,$A$1:$A1937,$A1938)+COUNTIFS($L$1:$L1937,"ET",$B$1:$B1937,$B1938,$A$1:$A1937,$A1938))-(COUNTIFS($L$1:$L1937,"Tor",$B$1:$B1937,"&lt;&gt;"&amp;$B1938,$A$1:$A1937,$A1938)+COUNTIFS($L$1:$L1937,"ET",$B$1:$B1937,"&lt;&gt;"&amp;$B1938,$A$1:$A1937,$A1938)),(COUNTIFS($L$1:$L1937,"Tor",$B$1:$B1937,$B1938,$A$1:$A1937,$A1938)+COUNTIFS($L$1:$L1937,"ET",$B$1:$B1937,$B1938,$A$1:$A1937,$A1938))-(COUNTIFS($L$1:$L1937,"Tor",$B$1:$B1937,"&lt;&gt;"&amp;$B1938,$A$1:$A1937,$A1938)+COUNTIFS($L$1:$L1937,"ET",$B$1:$B1937,"&lt;&gt;"&amp;$B1938,$A$1:$A1937,$A1938))),"")</f>
        <v/>
      </c>
      <c r="O1938" s="17"/>
      <c r="AC1938" s="14"/>
      <c r="AD1938" s="14"/>
      <c r="AE1938" s="18"/>
      <c r="AH1938" s="19">
        <f t="shared" si="122"/>
        <v>0</v>
      </c>
      <c r="AI1938" s="19">
        <f t="shared" si="123"/>
        <v>180</v>
      </c>
      <c r="AM1938" s="19">
        <f>IF(Abschlüsse[[#This Row],[Ergeb]]="ET","",SQRT(($AF1938-$AK1938)^2+($AG1938-$AL1938)^2))</f>
        <v>0</v>
      </c>
      <c r="AO1938" s="13"/>
      <c r="AP1938" s="13"/>
      <c r="AQ1938" s="19" t="str">
        <f t="shared" si="120"/>
        <v/>
      </c>
      <c r="AU1938" s="19" t="str">
        <f t="shared" si="121"/>
        <v/>
      </c>
    </row>
    <row r="1939" spans="3:47" ht="25.05" customHeight="1">
      <c r="C1939" s="17" t="str">
        <f>IF($A1939="","",IF(VLOOKUP($A1939,Spiele!$A$2:$D$16,3,FALSE)=$B1939,"H","G"))</f>
        <v/>
      </c>
      <c r="D1939" s="17" t="str">
        <f>IF($B1939="","",IF(VLOOKUP($A1939,Spiele!$A$2:$F$16,3,FALSE)=$B1939,VLOOKUP($A1939,Spiele!$A$2:$F$16,4,FALSE),VLOOKUP($A1939,Spiele!$A$2:$F$16,3,FALSE)))</f>
        <v/>
      </c>
      <c r="E1939" s="18">
        <f>IF(Abschlüsse[[#This Row],[Ergeb]]="ET",0,COUNTIFS($A$2:$A1939,$A1939,$B$2:$B1939,$B1939,$L$2:$L1939,"&lt;&gt;ET"))</f>
        <v>0</v>
      </c>
      <c r="F1939" s="11"/>
      <c r="G1939" s="12"/>
      <c r="H1939" s="18">
        <f>COUNTIFS('Rote Karten'!$A$2:$A$4,$A1939,'Rote Karten'!$D$2:$D$4,"&lt;&gt;"&amp;$B1939,'Rote Karten'!$B$2:$B$4,"&lt;"&amp;$F1939,'Rote Karten'!$C$2:$C$4,"&lt;="&amp;$G1939)-COUNTIFS('Rote Karten'!$A$2:$A$4,$A1939,'Rote Karten'!$D$2:$D$4,$B1939,'Rote Karten'!$B$2:$B$4,"&lt;"&amp;$F1939,'Rote Karten'!$C$2:$C$4,"&lt;="&amp;$G1939)</f>
        <v>0</v>
      </c>
      <c r="I1939" s="17" t="str">
        <f>IF(OR($L1939="Tor",$L1939="ET"),_xlfn.IFNA(IF(VLOOKUP($A1939,Spiele!$A$2:$C$16,3,FALSE)=$B1939,COUNTIFS($L$2:$L1939,"Tor",$B$2:$B1939,$B1939,$A$2:$A1939,$A1939)+COUNTIFS($L$2:$L1939,"ET",$B$2:$B1939,$B1939,$A$2:$A1939,$A1939)&amp;":"&amp;COUNTIFS($L$2:$L1939,"Tor",$B$2:$B1939,"&lt;&gt;"&amp;$B1939,$A$2:$A1939,$A1939)+COUNTIFS($L$2:$L1939,"ET",$B$2:$B1939,"&lt;&gt;"&amp;$B1939,$A$2:$A1939,$A1939),COUNTIFS($L$2:$L1939,"Tor",$B$2:$B1939,"&lt;&gt;"&amp;$B1939,$A$2:$A1939,$A1939)+COUNTIFS($L$2:$L1939,"ET",$B$2:$B1939,"&lt;&gt;"&amp;$B1939,$A$2:$A1939,$A1939)&amp;":"&amp;COUNTIFS($L$2:$L1939,"Tor",$B$2:$B1939,$B1939,$A$2:$A1939,$A1939)+COUNTIFS($L$2:$L1939,"ET",$B$2:$B1939,$B1939,$A$2:$A1939,$A1939)),""),"")</f>
        <v/>
      </c>
      <c r="J1939" s="18" t="str">
        <f>_xlfn.IFNA(IF(VLOOKUP($A1939,Spiele!$A$2:$D$16,3,FALSE)=$B1939,(COUNTIFS($L$1:$L1938,"Tor",$B$1:$B1938,$B1939,$A$1:$A1938,$A1939)+COUNTIFS($L$1:$L1938,"ET",$B$1:$B1938,$B1939,$A$1:$A1938,$A1939))-(COUNTIFS($L$1:$L1938,"Tor",$B$1:$B1938,"&lt;&gt;"&amp;$B1939,$A$1:$A1938,$A1939)+COUNTIFS($L$1:$L1938,"ET",$B$1:$B1938,"&lt;&gt;"&amp;$B1939,$A$1:$A1938,$A1939)),(COUNTIFS($L$1:$L1938,"Tor",$B$1:$B1938,$B1939,$A$1:$A1938,$A1939)+COUNTIFS($L$1:$L1938,"ET",$B$1:$B1938,$B1939,$A$1:$A1938,$A1939))-(COUNTIFS($L$1:$L1938,"Tor",$B$1:$B1938,"&lt;&gt;"&amp;$B1939,$A$1:$A1938,$A1939)+COUNTIFS($L$1:$L1938,"ET",$B$1:$B1938,"&lt;&gt;"&amp;$B1939,$A$1:$A1938,$A1939))),"")</f>
        <v/>
      </c>
      <c r="O1939" s="17"/>
      <c r="AC1939" s="14"/>
      <c r="AD1939" s="14"/>
      <c r="AE1939" s="18"/>
      <c r="AH1939" s="19">
        <f t="shared" si="122"/>
        <v>0</v>
      </c>
      <c r="AI1939" s="19">
        <f t="shared" si="123"/>
        <v>180</v>
      </c>
      <c r="AM1939" s="19">
        <f>IF(Abschlüsse[[#This Row],[Ergeb]]="ET","",SQRT(($AF1939-$AK1939)^2+($AG1939-$AL1939)^2))</f>
        <v>0</v>
      </c>
      <c r="AO1939" s="13"/>
      <c r="AP1939" s="13"/>
      <c r="AQ1939" s="19" t="str">
        <f t="shared" si="120"/>
        <v/>
      </c>
      <c r="AU1939" s="19" t="str">
        <f t="shared" si="121"/>
        <v/>
      </c>
    </row>
    <row r="1940" spans="3:47" ht="25.05" customHeight="1">
      <c r="C1940" s="17" t="str">
        <f>IF($A1940="","",IF(VLOOKUP($A1940,Spiele!$A$2:$D$16,3,FALSE)=$B1940,"H","G"))</f>
        <v/>
      </c>
      <c r="D1940" s="17" t="str">
        <f>IF($B1940="","",IF(VLOOKUP($A1940,Spiele!$A$2:$F$16,3,FALSE)=$B1940,VLOOKUP($A1940,Spiele!$A$2:$F$16,4,FALSE),VLOOKUP($A1940,Spiele!$A$2:$F$16,3,FALSE)))</f>
        <v/>
      </c>
      <c r="E1940" s="18">
        <f>IF(Abschlüsse[[#This Row],[Ergeb]]="ET",0,COUNTIFS($A$2:$A1940,$A1940,$B$2:$B1940,$B1940,$L$2:$L1940,"&lt;&gt;ET"))</f>
        <v>0</v>
      </c>
      <c r="F1940" s="11"/>
      <c r="G1940" s="12"/>
      <c r="H1940" s="18">
        <f>COUNTIFS('Rote Karten'!$A$2:$A$4,$A1940,'Rote Karten'!$D$2:$D$4,"&lt;&gt;"&amp;$B1940,'Rote Karten'!$B$2:$B$4,"&lt;"&amp;$F1940,'Rote Karten'!$C$2:$C$4,"&lt;="&amp;$G1940)-COUNTIFS('Rote Karten'!$A$2:$A$4,$A1940,'Rote Karten'!$D$2:$D$4,$B1940,'Rote Karten'!$B$2:$B$4,"&lt;"&amp;$F1940,'Rote Karten'!$C$2:$C$4,"&lt;="&amp;$G1940)</f>
        <v>0</v>
      </c>
      <c r="I1940" s="17" t="str">
        <f>IF(OR($L1940="Tor",$L1940="ET"),_xlfn.IFNA(IF(VLOOKUP($A1940,Spiele!$A$2:$C$16,3,FALSE)=$B1940,COUNTIFS($L$2:$L1940,"Tor",$B$2:$B1940,$B1940,$A$2:$A1940,$A1940)+COUNTIFS($L$2:$L1940,"ET",$B$2:$B1940,$B1940,$A$2:$A1940,$A1940)&amp;":"&amp;COUNTIFS($L$2:$L1940,"Tor",$B$2:$B1940,"&lt;&gt;"&amp;$B1940,$A$2:$A1940,$A1940)+COUNTIFS($L$2:$L1940,"ET",$B$2:$B1940,"&lt;&gt;"&amp;$B1940,$A$2:$A1940,$A1940),COUNTIFS($L$2:$L1940,"Tor",$B$2:$B1940,"&lt;&gt;"&amp;$B1940,$A$2:$A1940,$A1940)+COUNTIFS($L$2:$L1940,"ET",$B$2:$B1940,"&lt;&gt;"&amp;$B1940,$A$2:$A1940,$A1940)&amp;":"&amp;COUNTIFS($L$2:$L1940,"Tor",$B$2:$B1940,$B1940,$A$2:$A1940,$A1940)+COUNTIFS($L$2:$L1940,"ET",$B$2:$B1940,$B1940,$A$2:$A1940,$A1940)),""),"")</f>
        <v/>
      </c>
      <c r="J1940" s="18" t="str">
        <f>_xlfn.IFNA(IF(VLOOKUP($A1940,Spiele!$A$2:$D$16,3,FALSE)=$B1940,(COUNTIFS($L$1:$L1939,"Tor",$B$1:$B1939,$B1940,$A$1:$A1939,$A1940)+COUNTIFS($L$1:$L1939,"ET",$B$1:$B1939,$B1940,$A$1:$A1939,$A1940))-(COUNTIFS($L$1:$L1939,"Tor",$B$1:$B1939,"&lt;&gt;"&amp;$B1940,$A$1:$A1939,$A1940)+COUNTIFS($L$1:$L1939,"ET",$B$1:$B1939,"&lt;&gt;"&amp;$B1940,$A$1:$A1939,$A1940)),(COUNTIFS($L$1:$L1939,"Tor",$B$1:$B1939,$B1940,$A$1:$A1939,$A1940)+COUNTIFS($L$1:$L1939,"ET",$B$1:$B1939,$B1940,$A$1:$A1939,$A1940))-(COUNTIFS($L$1:$L1939,"Tor",$B$1:$B1939,"&lt;&gt;"&amp;$B1940,$A$1:$A1939,$A1940)+COUNTIFS($L$1:$L1939,"ET",$B$1:$B1939,"&lt;&gt;"&amp;$B1940,$A$1:$A1939,$A1940))),"")</f>
        <v/>
      </c>
      <c r="O1940" s="17"/>
      <c r="AC1940" s="14"/>
      <c r="AD1940" s="14"/>
      <c r="AE1940" s="18"/>
      <c r="AH1940" s="19">
        <f t="shared" si="122"/>
        <v>0</v>
      </c>
      <c r="AI1940" s="19">
        <f t="shared" si="123"/>
        <v>180</v>
      </c>
      <c r="AM1940" s="19">
        <f>IF(Abschlüsse[[#This Row],[Ergeb]]="ET","",SQRT(($AF1940-$AK1940)^2+($AG1940-$AL1940)^2))</f>
        <v>0</v>
      </c>
      <c r="AO1940" s="13"/>
      <c r="AP1940" s="13"/>
      <c r="AQ1940" s="19" t="str">
        <f t="shared" si="120"/>
        <v/>
      </c>
      <c r="AU1940" s="19" t="str">
        <f t="shared" si="121"/>
        <v/>
      </c>
    </row>
    <row r="1941" spans="3:47" ht="25.05" customHeight="1">
      <c r="C1941" s="17" t="str">
        <f>IF($A1941="","",IF(VLOOKUP($A1941,Spiele!$A$2:$D$16,3,FALSE)=$B1941,"H","G"))</f>
        <v/>
      </c>
      <c r="D1941" s="17" t="str">
        <f>IF($B1941="","",IF(VLOOKUP($A1941,Spiele!$A$2:$F$16,3,FALSE)=$B1941,VLOOKUP($A1941,Spiele!$A$2:$F$16,4,FALSE),VLOOKUP($A1941,Spiele!$A$2:$F$16,3,FALSE)))</f>
        <v/>
      </c>
      <c r="E1941" s="18">
        <f>IF(Abschlüsse[[#This Row],[Ergeb]]="ET",0,COUNTIFS($A$2:$A1941,$A1941,$B$2:$B1941,$B1941,$L$2:$L1941,"&lt;&gt;ET"))</f>
        <v>0</v>
      </c>
      <c r="F1941" s="11"/>
      <c r="G1941" s="12"/>
      <c r="H1941" s="18">
        <f>COUNTIFS('Rote Karten'!$A$2:$A$4,$A1941,'Rote Karten'!$D$2:$D$4,"&lt;&gt;"&amp;$B1941,'Rote Karten'!$B$2:$B$4,"&lt;"&amp;$F1941,'Rote Karten'!$C$2:$C$4,"&lt;="&amp;$G1941)-COUNTIFS('Rote Karten'!$A$2:$A$4,$A1941,'Rote Karten'!$D$2:$D$4,$B1941,'Rote Karten'!$B$2:$B$4,"&lt;"&amp;$F1941,'Rote Karten'!$C$2:$C$4,"&lt;="&amp;$G1941)</f>
        <v>0</v>
      </c>
      <c r="I1941" s="17" t="str">
        <f>IF(OR($L1941="Tor",$L1941="ET"),_xlfn.IFNA(IF(VLOOKUP($A1941,Spiele!$A$2:$C$16,3,FALSE)=$B1941,COUNTIFS($L$2:$L1941,"Tor",$B$2:$B1941,$B1941,$A$2:$A1941,$A1941)+COUNTIFS($L$2:$L1941,"ET",$B$2:$B1941,$B1941,$A$2:$A1941,$A1941)&amp;":"&amp;COUNTIFS($L$2:$L1941,"Tor",$B$2:$B1941,"&lt;&gt;"&amp;$B1941,$A$2:$A1941,$A1941)+COUNTIFS($L$2:$L1941,"ET",$B$2:$B1941,"&lt;&gt;"&amp;$B1941,$A$2:$A1941,$A1941),COUNTIFS($L$2:$L1941,"Tor",$B$2:$B1941,"&lt;&gt;"&amp;$B1941,$A$2:$A1941,$A1941)+COUNTIFS($L$2:$L1941,"ET",$B$2:$B1941,"&lt;&gt;"&amp;$B1941,$A$2:$A1941,$A1941)&amp;":"&amp;COUNTIFS($L$2:$L1941,"Tor",$B$2:$B1941,$B1941,$A$2:$A1941,$A1941)+COUNTIFS($L$2:$L1941,"ET",$B$2:$B1941,$B1941,$A$2:$A1941,$A1941)),""),"")</f>
        <v/>
      </c>
      <c r="J1941" s="18" t="str">
        <f>_xlfn.IFNA(IF(VLOOKUP($A1941,Spiele!$A$2:$D$16,3,FALSE)=$B1941,(COUNTIFS($L$1:$L1940,"Tor",$B$1:$B1940,$B1941,$A$1:$A1940,$A1941)+COUNTIFS($L$1:$L1940,"ET",$B$1:$B1940,$B1941,$A$1:$A1940,$A1941))-(COUNTIFS($L$1:$L1940,"Tor",$B$1:$B1940,"&lt;&gt;"&amp;$B1941,$A$1:$A1940,$A1941)+COUNTIFS($L$1:$L1940,"ET",$B$1:$B1940,"&lt;&gt;"&amp;$B1941,$A$1:$A1940,$A1941)),(COUNTIFS($L$1:$L1940,"Tor",$B$1:$B1940,$B1941,$A$1:$A1940,$A1941)+COUNTIFS($L$1:$L1940,"ET",$B$1:$B1940,$B1941,$A$1:$A1940,$A1941))-(COUNTIFS($L$1:$L1940,"Tor",$B$1:$B1940,"&lt;&gt;"&amp;$B1941,$A$1:$A1940,$A1941)+COUNTIFS($L$1:$L1940,"ET",$B$1:$B1940,"&lt;&gt;"&amp;$B1941,$A$1:$A1940,$A1941))),"")</f>
        <v/>
      </c>
      <c r="O1941" s="17"/>
      <c r="AC1941" s="14"/>
      <c r="AD1941" s="14"/>
      <c r="AE1941" s="18"/>
      <c r="AH1941" s="19">
        <f t="shared" si="122"/>
        <v>0</v>
      </c>
      <c r="AI1941" s="19">
        <f t="shared" si="123"/>
        <v>180</v>
      </c>
      <c r="AM1941" s="19">
        <f>IF(Abschlüsse[[#This Row],[Ergeb]]="ET","",SQRT(($AF1941-$AK1941)^2+($AG1941-$AL1941)^2))</f>
        <v>0</v>
      </c>
      <c r="AO1941" s="13"/>
      <c r="AP1941" s="13"/>
      <c r="AQ1941" s="19" t="str">
        <f t="shared" si="120"/>
        <v/>
      </c>
      <c r="AU1941" s="19" t="str">
        <f t="shared" si="121"/>
        <v/>
      </c>
    </row>
    <row r="1942" spans="3:47" ht="25.05" customHeight="1">
      <c r="C1942" s="17" t="str">
        <f>IF($A1942="","",IF(VLOOKUP($A1942,Spiele!$A$2:$D$16,3,FALSE)=$B1942,"H","G"))</f>
        <v/>
      </c>
      <c r="D1942" s="17" t="str">
        <f>IF($B1942="","",IF(VLOOKUP($A1942,Spiele!$A$2:$F$16,3,FALSE)=$B1942,VLOOKUP($A1942,Spiele!$A$2:$F$16,4,FALSE),VLOOKUP($A1942,Spiele!$A$2:$F$16,3,FALSE)))</f>
        <v/>
      </c>
      <c r="E1942" s="18">
        <f>IF(Abschlüsse[[#This Row],[Ergeb]]="ET",0,COUNTIFS($A$2:$A1942,$A1942,$B$2:$B1942,$B1942,$L$2:$L1942,"&lt;&gt;ET"))</f>
        <v>0</v>
      </c>
      <c r="F1942" s="11"/>
      <c r="G1942" s="12"/>
      <c r="H1942" s="18">
        <f>COUNTIFS('Rote Karten'!$A$2:$A$4,$A1942,'Rote Karten'!$D$2:$D$4,"&lt;&gt;"&amp;$B1942,'Rote Karten'!$B$2:$B$4,"&lt;"&amp;$F1942,'Rote Karten'!$C$2:$C$4,"&lt;="&amp;$G1942)-COUNTIFS('Rote Karten'!$A$2:$A$4,$A1942,'Rote Karten'!$D$2:$D$4,$B1942,'Rote Karten'!$B$2:$B$4,"&lt;"&amp;$F1942,'Rote Karten'!$C$2:$C$4,"&lt;="&amp;$G1942)</f>
        <v>0</v>
      </c>
      <c r="I1942" s="17" t="str">
        <f>IF(OR($L1942="Tor",$L1942="ET"),_xlfn.IFNA(IF(VLOOKUP($A1942,Spiele!$A$2:$C$16,3,FALSE)=$B1942,COUNTIFS($L$2:$L1942,"Tor",$B$2:$B1942,$B1942,$A$2:$A1942,$A1942)+COUNTIFS($L$2:$L1942,"ET",$B$2:$B1942,$B1942,$A$2:$A1942,$A1942)&amp;":"&amp;COUNTIFS($L$2:$L1942,"Tor",$B$2:$B1942,"&lt;&gt;"&amp;$B1942,$A$2:$A1942,$A1942)+COUNTIFS($L$2:$L1942,"ET",$B$2:$B1942,"&lt;&gt;"&amp;$B1942,$A$2:$A1942,$A1942),COUNTIFS($L$2:$L1942,"Tor",$B$2:$B1942,"&lt;&gt;"&amp;$B1942,$A$2:$A1942,$A1942)+COUNTIFS($L$2:$L1942,"ET",$B$2:$B1942,"&lt;&gt;"&amp;$B1942,$A$2:$A1942,$A1942)&amp;":"&amp;COUNTIFS($L$2:$L1942,"Tor",$B$2:$B1942,$B1942,$A$2:$A1942,$A1942)+COUNTIFS($L$2:$L1942,"ET",$B$2:$B1942,$B1942,$A$2:$A1942,$A1942)),""),"")</f>
        <v/>
      </c>
      <c r="J1942" s="18" t="str">
        <f>_xlfn.IFNA(IF(VLOOKUP($A1942,Spiele!$A$2:$D$16,3,FALSE)=$B1942,(COUNTIFS($L$1:$L1941,"Tor",$B$1:$B1941,$B1942,$A$1:$A1941,$A1942)+COUNTIFS($L$1:$L1941,"ET",$B$1:$B1941,$B1942,$A$1:$A1941,$A1942))-(COUNTIFS($L$1:$L1941,"Tor",$B$1:$B1941,"&lt;&gt;"&amp;$B1942,$A$1:$A1941,$A1942)+COUNTIFS($L$1:$L1941,"ET",$B$1:$B1941,"&lt;&gt;"&amp;$B1942,$A$1:$A1941,$A1942)),(COUNTIFS($L$1:$L1941,"Tor",$B$1:$B1941,$B1942,$A$1:$A1941,$A1942)+COUNTIFS($L$1:$L1941,"ET",$B$1:$B1941,$B1942,$A$1:$A1941,$A1942))-(COUNTIFS($L$1:$L1941,"Tor",$B$1:$B1941,"&lt;&gt;"&amp;$B1942,$A$1:$A1941,$A1942)+COUNTIFS($L$1:$L1941,"ET",$B$1:$B1941,"&lt;&gt;"&amp;$B1942,$A$1:$A1941,$A1942))),"")</f>
        <v/>
      </c>
      <c r="O1942" s="17"/>
      <c r="AC1942" s="14"/>
      <c r="AD1942" s="14"/>
      <c r="AE1942" s="18"/>
      <c r="AH1942" s="19">
        <f t="shared" si="122"/>
        <v>0</v>
      </c>
      <c r="AI1942" s="19">
        <f t="shared" si="123"/>
        <v>180</v>
      </c>
      <c r="AM1942" s="19">
        <f>IF(Abschlüsse[[#This Row],[Ergeb]]="ET","",SQRT(($AF1942-$AK1942)^2+($AG1942-$AL1942)^2))</f>
        <v>0</v>
      </c>
      <c r="AO1942" s="13"/>
      <c r="AP1942" s="13"/>
      <c r="AQ1942" s="19" t="str">
        <f t="shared" si="120"/>
        <v/>
      </c>
      <c r="AU1942" s="19" t="str">
        <f t="shared" si="121"/>
        <v/>
      </c>
    </row>
    <row r="1943" spans="3:47" ht="25.05" customHeight="1">
      <c r="C1943" s="17" t="str">
        <f>IF($A1943="","",IF(VLOOKUP($A1943,Spiele!$A$2:$D$16,3,FALSE)=$B1943,"H","G"))</f>
        <v/>
      </c>
      <c r="D1943" s="17" t="str">
        <f>IF($B1943="","",IF(VLOOKUP($A1943,Spiele!$A$2:$F$16,3,FALSE)=$B1943,VLOOKUP($A1943,Spiele!$A$2:$F$16,4,FALSE),VLOOKUP($A1943,Spiele!$A$2:$F$16,3,FALSE)))</f>
        <v/>
      </c>
      <c r="E1943" s="18">
        <f>IF(Abschlüsse[[#This Row],[Ergeb]]="ET",0,COUNTIFS($A$2:$A1943,$A1943,$B$2:$B1943,$B1943,$L$2:$L1943,"&lt;&gt;ET"))</f>
        <v>0</v>
      </c>
      <c r="F1943" s="11"/>
      <c r="G1943" s="12"/>
      <c r="H1943" s="18">
        <f>COUNTIFS('Rote Karten'!$A$2:$A$4,$A1943,'Rote Karten'!$D$2:$D$4,"&lt;&gt;"&amp;$B1943,'Rote Karten'!$B$2:$B$4,"&lt;"&amp;$F1943,'Rote Karten'!$C$2:$C$4,"&lt;="&amp;$G1943)-COUNTIFS('Rote Karten'!$A$2:$A$4,$A1943,'Rote Karten'!$D$2:$D$4,$B1943,'Rote Karten'!$B$2:$B$4,"&lt;"&amp;$F1943,'Rote Karten'!$C$2:$C$4,"&lt;="&amp;$G1943)</f>
        <v>0</v>
      </c>
      <c r="I1943" s="17" t="str">
        <f>IF(OR($L1943="Tor",$L1943="ET"),_xlfn.IFNA(IF(VLOOKUP($A1943,Spiele!$A$2:$C$16,3,FALSE)=$B1943,COUNTIFS($L$2:$L1943,"Tor",$B$2:$B1943,$B1943,$A$2:$A1943,$A1943)+COUNTIFS($L$2:$L1943,"ET",$B$2:$B1943,$B1943,$A$2:$A1943,$A1943)&amp;":"&amp;COUNTIFS($L$2:$L1943,"Tor",$B$2:$B1943,"&lt;&gt;"&amp;$B1943,$A$2:$A1943,$A1943)+COUNTIFS($L$2:$L1943,"ET",$B$2:$B1943,"&lt;&gt;"&amp;$B1943,$A$2:$A1943,$A1943),COUNTIFS($L$2:$L1943,"Tor",$B$2:$B1943,"&lt;&gt;"&amp;$B1943,$A$2:$A1943,$A1943)+COUNTIFS($L$2:$L1943,"ET",$B$2:$B1943,"&lt;&gt;"&amp;$B1943,$A$2:$A1943,$A1943)&amp;":"&amp;COUNTIFS($L$2:$L1943,"Tor",$B$2:$B1943,$B1943,$A$2:$A1943,$A1943)+COUNTIFS($L$2:$L1943,"ET",$B$2:$B1943,$B1943,$A$2:$A1943,$A1943)),""),"")</f>
        <v/>
      </c>
      <c r="J1943" s="18" t="str">
        <f>_xlfn.IFNA(IF(VLOOKUP($A1943,Spiele!$A$2:$D$16,3,FALSE)=$B1943,(COUNTIFS($L$1:$L1942,"Tor",$B$1:$B1942,$B1943,$A$1:$A1942,$A1943)+COUNTIFS($L$1:$L1942,"ET",$B$1:$B1942,$B1943,$A$1:$A1942,$A1943))-(COUNTIFS($L$1:$L1942,"Tor",$B$1:$B1942,"&lt;&gt;"&amp;$B1943,$A$1:$A1942,$A1943)+COUNTIFS($L$1:$L1942,"ET",$B$1:$B1942,"&lt;&gt;"&amp;$B1943,$A$1:$A1942,$A1943)),(COUNTIFS($L$1:$L1942,"Tor",$B$1:$B1942,$B1943,$A$1:$A1942,$A1943)+COUNTIFS($L$1:$L1942,"ET",$B$1:$B1942,$B1943,$A$1:$A1942,$A1943))-(COUNTIFS($L$1:$L1942,"Tor",$B$1:$B1942,"&lt;&gt;"&amp;$B1943,$A$1:$A1942,$A1943)+COUNTIFS($L$1:$L1942,"ET",$B$1:$B1942,"&lt;&gt;"&amp;$B1943,$A$1:$A1942,$A1943))),"")</f>
        <v/>
      </c>
      <c r="O1943" s="17"/>
      <c r="AC1943" s="14"/>
      <c r="AD1943" s="14"/>
      <c r="AE1943" s="18"/>
      <c r="AH1943" s="19">
        <f t="shared" si="122"/>
        <v>0</v>
      </c>
      <c r="AI1943" s="19">
        <f t="shared" si="123"/>
        <v>180</v>
      </c>
      <c r="AM1943" s="19">
        <f>IF(Abschlüsse[[#This Row],[Ergeb]]="ET","",SQRT(($AF1943-$AK1943)^2+($AG1943-$AL1943)^2))</f>
        <v>0</v>
      </c>
      <c r="AO1943" s="13"/>
      <c r="AP1943" s="13"/>
      <c r="AQ1943" s="19" t="str">
        <f t="shared" si="120"/>
        <v/>
      </c>
      <c r="AU1943" s="19" t="str">
        <f t="shared" si="121"/>
        <v/>
      </c>
    </row>
    <row r="1944" spans="3:47" ht="25.05" customHeight="1">
      <c r="C1944" s="17" t="str">
        <f>IF($A1944="","",IF(VLOOKUP($A1944,Spiele!$A$2:$D$16,3,FALSE)=$B1944,"H","G"))</f>
        <v/>
      </c>
      <c r="D1944" s="17" t="str">
        <f>IF($B1944="","",IF(VLOOKUP($A1944,Spiele!$A$2:$F$16,3,FALSE)=$B1944,VLOOKUP($A1944,Spiele!$A$2:$F$16,4,FALSE),VLOOKUP($A1944,Spiele!$A$2:$F$16,3,FALSE)))</f>
        <v/>
      </c>
      <c r="E1944" s="18">
        <f>IF(Abschlüsse[[#This Row],[Ergeb]]="ET",0,COUNTIFS($A$2:$A1944,$A1944,$B$2:$B1944,$B1944,$L$2:$L1944,"&lt;&gt;ET"))</f>
        <v>0</v>
      </c>
      <c r="F1944" s="11"/>
      <c r="G1944" s="12"/>
      <c r="H1944" s="18">
        <f>COUNTIFS('Rote Karten'!$A$2:$A$4,$A1944,'Rote Karten'!$D$2:$D$4,"&lt;&gt;"&amp;$B1944,'Rote Karten'!$B$2:$B$4,"&lt;"&amp;$F1944,'Rote Karten'!$C$2:$C$4,"&lt;="&amp;$G1944)-COUNTIFS('Rote Karten'!$A$2:$A$4,$A1944,'Rote Karten'!$D$2:$D$4,$B1944,'Rote Karten'!$B$2:$B$4,"&lt;"&amp;$F1944,'Rote Karten'!$C$2:$C$4,"&lt;="&amp;$G1944)</f>
        <v>0</v>
      </c>
      <c r="I1944" s="17" t="str">
        <f>IF(OR($L1944="Tor",$L1944="ET"),_xlfn.IFNA(IF(VLOOKUP($A1944,Spiele!$A$2:$C$16,3,FALSE)=$B1944,COUNTIFS($L$2:$L1944,"Tor",$B$2:$B1944,$B1944,$A$2:$A1944,$A1944)+COUNTIFS($L$2:$L1944,"ET",$B$2:$B1944,$B1944,$A$2:$A1944,$A1944)&amp;":"&amp;COUNTIFS($L$2:$L1944,"Tor",$B$2:$B1944,"&lt;&gt;"&amp;$B1944,$A$2:$A1944,$A1944)+COUNTIFS($L$2:$L1944,"ET",$B$2:$B1944,"&lt;&gt;"&amp;$B1944,$A$2:$A1944,$A1944),COUNTIFS($L$2:$L1944,"Tor",$B$2:$B1944,"&lt;&gt;"&amp;$B1944,$A$2:$A1944,$A1944)+COUNTIFS($L$2:$L1944,"ET",$B$2:$B1944,"&lt;&gt;"&amp;$B1944,$A$2:$A1944,$A1944)&amp;":"&amp;COUNTIFS($L$2:$L1944,"Tor",$B$2:$B1944,$B1944,$A$2:$A1944,$A1944)+COUNTIFS($L$2:$L1944,"ET",$B$2:$B1944,$B1944,$A$2:$A1944,$A1944)),""),"")</f>
        <v/>
      </c>
      <c r="J1944" s="18" t="str">
        <f>_xlfn.IFNA(IF(VLOOKUP($A1944,Spiele!$A$2:$D$16,3,FALSE)=$B1944,(COUNTIFS($L$1:$L1943,"Tor",$B$1:$B1943,$B1944,$A$1:$A1943,$A1944)+COUNTIFS($L$1:$L1943,"ET",$B$1:$B1943,$B1944,$A$1:$A1943,$A1944))-(COUNTIFS($L$1:$L1943,"Tor",$B$1:$B1943,"&lt;&gt;"&amp;$B1944,$A$1:$A1943,$A1944)+COUNTIFS($L$1:$L1943,"ET",$B$1:$B1943,"&lt;&gt;"&amp;$B1944,$A$1:$A1943,$A1944)),(COUNTIFS($L$1:$L1943,"Tor",$B$1:$B1943,$B1944,$A$1:$A1943,$A1944)+COUNTIFS($L$1:$L1943,"ET",$B$1:$B1943,$B1944,$A$1:$A1943,$A1944))-(COUNTIFS($L$1:$L1943,"Tor",$B$1:$B1943,"&lt;&gt;"&amp;$B1944,$A$1:$A1943,$A1944)+COUNTIFS($L$1:$L1943,"ET",$B$1:$B1943,"&lt;&gt;"&amp;$B1944,$A$1:$A1943,$A1944))),"")</f>
        <v/>
      </c>
      <c r="O1944" s="17"/>
      <c r="AC1944" s="14"/>
      <c r="AD1944" s="14"/>
      <c r="AE1944" s="18"/>
      <c r="AH1944" s="19">
        <f t="shared" si="122"/>
        <v>0</v>
      </c>
      <c r="AI1944" s="19">
        <f t="shared" si="123"/>
        <v>180</v>
      </c>
      <c r="AM1944" s="19">
        <f>IF(Abschlüsse[[#This Row],[Ergeb]]="ET","",SQRT(($AF1944-$AK1944)^2+($AG1944-$AL1944)^2))</f>
        <v>0</v>
      </c>
      <c r="AO1944" s="13"/>
      <c r="AP1944" s="13"/>
      <c r="AQ1944" s="19" t="str">
        <f t="shared" si="120"/>
        <v/>
      </c>
      <c r="AU1944" s="19" t="str">
        <f t="shared" si="121"/>
        <v/>
      </c>
    </row>
    <row r="1945" spans="3:47" ht="25.05" customHeight="1">
      <c r="C1945" s="17" t="str">
        <f>IF($A1945="","",IF(VLOOKUP($A1945,Spiele!$A$2:$D$16,3,FALSE)=$B1945,"H","G"))</f>
        <v/>
      </c>
      <c r="D1945" s="17" t="str">
        <f>IF($B1945="","",IF(VLOOKUP($A1945,Spiele!$A$2:$F$16,3,FALSE)=$B1945,VLOOKUP($A1945,Spiele!$A$2:$F$16,4,FALSE),VLOOKUP($A1945,Spiele!$A$2:$F$16,3,FALSE)))</f>
        <v/>
      </c>
      <c r="E1945" s="18">
        <f>IF(Abschlüsse[[#This Row],[Ergeb]]="ET",0,COUNTIFS($A$2:$A1945,$A1945,$B$2:$B1945,$B1945,$L$2:$L1945,"&lt;&gt;ET"))</f>
        <v>0</v>
      </c>
      <c r="F1945" s="11"/>
      <c r="G1945" s="12"/>
      <c r="H1945" s="18">
        <f>COUNTIFS('Rote Karten'!$A$2:$A$4,$A1945,'Rote Karten'!$D$2:$D$4,"&lt;&gt;"&amp;$B1945,'Rote Karten'!$B$2:$B$4,"&lt;"&amp;$F1945,'Rote Karten'!$C$2:$C$4,"&lt;="&amp;$G1945)-COUNTIFS('Rote Karten'!$A$2:$A$4,$A1945,'Rote Karten'!$D$2:$D$4,$B1945,'Rote Karten'!$B$2:$B$4,"&lt;"&amp;$F1945,'Rote Karten'!$C$2:$C$4,"&lt;="&amp;$G1945)</f>
        <v>0</v>
      </c>
      <c r="I1945" s="17" t="str">
        <f>IF(OR($L1945="Tor",$L1945="ET"),_xlfn.IFNA(IF(VLOOKUP($A1945,Spiele!$A$2:$C$16,3,FALSE)=$B1945,COUNTIFS($L$2:$L1945,"Tor",$B$2:$B1945,$B1945,$A$2:$A1945,$A1945)+COUNTIFS($L$2:$L1945,"ET",$B$2:$B1945,$B1945,$A$2:$A1945,$A1945)&amp;":"&amp;COUNTIFS($L$2:$L1945,"Tor",$B$2:$B1945,"&lt;&gt;"&amp;$B1945,$A$2:$A1945,$A1945)+COUNTIFS($L$2:$L1945,"ET",$B$2:$B1945,"&lt;&gt;"&amp;$B1945,$A$2:$A1945,$A1945),COUNTIFS($L$2:$L1945,"Tor",$B$2:$B1945,"&lt;&gt;"&amp;$B1945,$A$2:$A1945,$A1945)+COUNTIFS($L$2:$L1945,"ET",$B$2:$B1945,"&lt;&gt;"&amp;$B1945,$A$2:$A1945,$A1945)&amp;":"&amp;COUNTIFS($L$2:$L1945,"Tor",$B$2:$B1945,$B1945,$A$2:$A1945,$A1945)+COUNTIFS($L$2:$L1945,"ET",$B$2:$B1945,$B1945,$A$2:$A1945,$A1945)),""),"")</f>
        <v/>
      </c>
      <c r="J1945" s="18" t="str">
        <f>_xlfn.IFNA(IF(VLOOKUP($A1945,Spiele!$A$2:$D$16,3,FALSE)=$B1945,(COUNTIFS($L$1:$L1944,"Tor",$B$1:$B1944,$B1945,$A$1:$A1944,$A1945)+COUNTIFS($L$1:$L1944,"ET",$B$1:$B1944,$B1945,$A$1:$A1944,$A1945))-(COUNTIFS($L$1:$L1944,"Tor",$B$1:$B1944,"&lt;&gt;"&amp;$B1945,$A$1:$A1944,$A1945)+COUNTIFS($L$1:$L1944,"ET",$B$1:$B1944,"&lt;&gt;"&amp;$B1945,$A$1:$A1944,$A1945)),(COUNTIFS($L$1:$L1944,"Tor",$B$1:$B1944,$B1945,$A$1:$A1944,$A1945)+COUNTIFS($L$1:$L1944,"ET",$B$1:$B1944,$B1945,$A$1:$A1944,$A1945))-(COUNTIFS($L$1:$L1944,"Tor",$B$1:$B1944,"&lt;&gt;"&amp;$B1945,$A$1:$A1944,$A1945)+COUNTIFS($L$1:$L1944,"ET",$B$1:$B1944,"&lt;&gt;"&amp;$B1945,$A$1:$A1944,$A1945))),"")</f>
        <v/>
      </c>
      <c r="O1945" s="17"/>
      <c r="AC1945" s="14"/>
      <c r="AD1945" s="14"/>
      <c r="AE1945" s="18"/>
      <c r="AH1945" s="19">
        <f t="shared" si="122"/>
        <v>0</v>
      </c>
      <c r="AI1945" s="19">
        <f t="shared" si="123"/>
        <v>180</v>
      </c>
      <c r="AM1945" s="19">
        <f>IF(Abschlüsse[[#This Row],[Ergeb]]="ET","",SQRT(($AF1945-$AK1945)^2+($AG1945-$AL1945)^2))</f>
        <v>0</v>
      </c>
      <c r="AO1945" s="13"/>
      <c r="AP1945" s="13"/>
      <c r="AQ1945" s="19" t="str">
        <f t="shared" si="120"/>
        <v/>
      </c>
      <c r="AU1945" s="19" t="str">
        <f t="shared" si="121"/>
        <v/>
      </c>
    </row>
    <row r="1946" spans="3:47" ht="25.05" customHeight="1">
      <c r="C1946" s="17" t="str">
        <f>IF($A1946="","",IF(VLOOKUP($A1946,Spiele!$A$2:$D$16,3,FALSE)=$B1946,"H","G"))</f>
        <v/>
      </c>
      <c r="D1946" s="17" t="str">
        <f>IF($B1946="","",IF(VLOOKUP($A1946,Spiele!$A$2:$F$16,3,FALSE)=$B1946,VLOOKUP($A1946,Spiele!$A$2:$F$16,4,FALSE),VLOOKUP($A1946,Spiele!$A$2:$F$16,3,FALSE)))</f>
        <v/>
      </c>
      <c r="E1946" s="18">
        <f>IF(Abschlüsse[[#This Row],[Ergeb]]="ET",0,COUNTIFS($A$2:$A1946,$A1946,$B$2:$B1946,$B1946,$L$2:$L1946,"&lt;&gt;ET"))</f>
        <v>0</v>
      </c>
      <c r="F1946" s="11"/>
      <c r="G1946" s="12"/>
      <c r="H1946" s="18">
        <f>COUNTIFS('Rote Karten'!$A$2:$A$4,$A1946,'Rote Karten'!$D$2:$D$4,"&lt;&gt;"&amp;$B1946,'Rote Karten'!$B$2:$B$4,"&lt;"&amp;$F1946,'Rote Karten'!$C$2:$C$4,"&lt;="&amp;$G1946)-COUNTIFS('Rote Karten'!$A$2:$A$4,$A1946,'Rote Karten'!$D$2:$D$4,$B1946,'Rote Karten'!$B$2:$B$4,"&lt;"&amp;$F1946,'Rote Karten'!$C$2:$C$4,"&lt;="&amp;$G1946)</f>
        <v>0</v>
      </c>
      <c r="I1946" s="17" t="str">
        <f>IF(OR($L1946="Tor",$L1946="ET"),_xlfn.IFNA(IF(VLOOKUP($A1946,Spiele!$A$2:$C$16,3,FALSE)=$B1946,COUNTIFS($L$2:$L1946,"Tor",$B$2:$B1946,$B1946,$A$2:$A1946,$A1946)+COUNTIFS($L$2:$L1946,"ET",$B$2:$B1946,$B1946,$A$2:$A1946,$A1946)&amp;":"&amp;COUNTIFS($L$2:$L1946,"Tor",$B$2:$B1946,"&lt;&gt;"&amp;$B1946,$A$2:$A1946,$A1946)+COUNTIFS($L$2:$L1946,"ET",$B$2:$B1946,"&lt;&gt;"&amp;$B1946,$A$2:$A1946,$A1946),COUNTIFS($L$2:$L1946,"Tor",$B$2:$B1946,"&lt;&gt;"&amp;$B1946,$A$2:$A1946,$A1946)+COUNTIFS($L$2:$L1946,"ET",$B$2:$B1946,"&lt;&gt;"&amp;$B1946,$A$2:$A1946,$A1946)&amp;":"&amp;COUNTIFS($L$2:$L1946,"Tor",$B$2:$B1946,$B1946,$A$2:$A1946,$A1946)+COUNTIFS($L$2:$L1946,"ET",$B$2:$B1946,$B1946,$A$2:$A1946,$A1946)),""),"")</f>
        <v/>
      </c>
      <c r="J1946" s="18" t="str">
        <f>_xlfn.IFNA(IF(VLOOKUP($A1946,Spiele!$A$2:$D$16,3,FALSE)=$B1946,(COUNTIFS($L$1:$L1945,"Tor",$B$1:$B1945,$B1946,$A$1:$A1945,$A1946)+COUNTIFS($L$1:$L1945,"ET",$B$1:$B1945,$B1946,$A$1:$A1945,$A1946))-(COUNTIFS($L$1:$L1945,"Tor",$B$1:$B1945,"&lt;&gt;"&amp;$B1946,$A$1:$A1945,$A1946)+COUNTIFS($L$1:$L1945,"ET",$B$1:$B1945,"&lt;&gt;"&amp;$B1946,$A$1:$A1945,$A1946)),(COUNTIFS($L$1:$L1945,"Tor",$B$1:$B1945,$B1946,$A$1:$A1945,$A1946)+COUNTIFS($L$1:$L1945,"ET",$B$1:$B1945,$B1946,$A$1:$A1945,$A1946))-(COUNTIFS($L$1:$L1945,"Tor",$B$1:$B1945,"&lt;&gt;"&amp;$B1946,$A$1:$A1945,$A1946)+COUNTIFS($L$1:$L1945,"ET",$B$1:$B1945,"&lt;&gt;"&amp;$B1946,$A$1:$A1945,$A1946))),"")</f>
        <v/>
      </c>
      <c r="O1946" s="17"/>
      <c r="AC1946" s="14"/>
      <c r="AD1946" s="14"/>
      <c r="AE1946" s="18"/>
      <c r="AH1946" s="19">
        <f t="shared" si="122"/>
        <v>0</v>
      </c>
      <c r="AI1946" s="19">
        <f t="shared" si="123"/>
        <v>180</v>
      </c>
      <c r="AM1946" s="19">
        <f>IF(Abschlüsse[[#This Row],[Ergeb]]="ET","",SQRT(($AF1946-$AK1946)^2+($AG1946-$AL1946)^2))</f>
        <v>0</v>
      </c>
      <c r="AO1946" s="13"/>
      <c r="AP1946" s="13"/>
      <c r="AQ1946" s="19" t="str">
        <f t="shared" si="120"/>
        <v/>
      </c>
      <c r="AU1946" s="19" t="str">
        <f t="shared" si="121"/>
        <v/>
      </c>
    </row>
    <row r="1947" spans="3:47" ht="25.05" customHeight="1">
      <c r="C1947" s="17" t="str">
        <f>IF($A1947="","",IF(VLOOKUP($A1947,Spiele!$A$2:$D$16,3,FALSE)=$B1947,"H","G"))</f>
        <v/>
      </c>
      <c r="D1947" s="17" t="str">
        <f>IF($B1947="","",IF(VLOOKUP($A1947,Spiele!$A$2:$F$16,3,FALSE)=$B1947,VLOOKUP($A1947,Spiele!$A$2:$F$16,4,FALSE),VLOOKUP($A1947,Spiele!$A$2:$F$16,3,FALSE)))</f>
        <v/>
      </c>
      <c r="E1947" s="18">
        <f>IF(Abschlüsse[[#This Row],[Ergeb]]="ET",0,COUNTIFS($A$2:$A1947,$A1947,$B$2:$B1947,$B1947,$L$2:$L1947,"&lt;&gt;ET"))</f>
        <v>0</v>
      </c>
      <c r="F1947" s="11"/>
      <c r="G1947" s="12"/>
      <c r="H1947" s="18">
        <f>COUNTIFS('Rote Karten'!$A$2:$A$4,$A1947,'Rote Karten'!$D$2:$D$4,"&lt;&gt;"&amp;$B1947,'Rote Karten'!$B$2:$B$4,"&lt;"&amp;$F1947,'Rote Karten'!$C$2:$C$4,"&lt;="&amp;$G1947)-COUNTIFS('Rote Karten'!$A$2:$A$4,$A1947,'Rote Karten'!$D$2:$D$4,$B1947,'Rote Karten'!$B$2:$B$4,"&lt;"&amp;$F1947,'Rote Karten'!$C$2:$C$4,"&lt;="&amp;$G1947)</f>
        <v>0</v>
      </c>
      <c r="I1947" s="17" t="str">
        <f>IF(OR($L1947="Tor",$L1947="ET"),_xlfn.IFNA(IF(VLOOKUP($A1947,Spiele!$A$2:$C$16,3,FALSE)=$B1947,COUNTIFS($L$2:$L1947,"Tor",$B$2:$B1947,$B1947,$A$2:$A1947,$A1947)+COUNTIFS($L$2:$L1947,"ET",$B$2:$B1947,$B1947,$A$2:$A1947,$A1947)&amp;":"&amp;COUNTIFS($L$2:$L1947,"Tor",$B$2:$B1947,"&lt;&gt;"&amp;$B1947,$A$2:$A1947,$A1947)+COUNTIFS($L$2:$L1947,"ET",$B$2:$B1947,"&lt;&gt;"&amp;$B1947,$A$2:$A1947,$A1947),COUNTIFS($L$2:$L1947,"Tor",$B$2:$B1947,"&lt;&gt;"&amp;$B1947,$A$2:$A1947,$A1947)+COUNTIFS($L$2:$L1947,"ET",$B$2:$B1947,"&lt;&gt;"&amp;$B1947,$A$2:$A1947,$A1947)&amp;":"&amp;COUNTIFS($L$2:$L1947,"Tor",$B$2:$B1947,$B1947,$A$2:$A1947,$A1947)+COUNTIFS($L$2:$L1947,"ET",$B$2:$B1947,$B1947,$A$2:$A1947,$A1947)),""),"")</f>
        <v/>
      </c>
      <c r="J1947" s="18" t="str">
        <f>_xlfn.IFNA(IF(VLOOKUP($A1947,Spiele!$A$2:$D$16,3,FALSE)=$B1947,(COUNTIFS($L$1:$L1946,"Tor",$B$1:$B1946,$B1947,$A$1:$A1946,$A1947)+COUNTIFS($L$1:$L1946,"ET",$B$1:$B1946,$B1947,$A$1:$A1946,$A1947))-(COUNTIFS($L$1:$L1946,"Tor",$B$1:$B1946,"&lt;&gt;"&amp;$B1947,$A$1:$A1946,$A1947)+COUNTIFS($L$1:$L1946,"ET",$B$1:$B1946,"&lt;&gt;"&amp;$B1947,$A$1:$A1946,$A1947)),(COUNTIFS($L$1:$L1946,"Tor",$B$1:$B1946,$B1947,$A$1:$A1946,$A1947)+COUNTIFS($L$1:$L1946,"ET",$B$1:$B1946,$B1947,$A$1:$A1946,$A1947))-(COUNTIFS($L$1:$L1946,"Tor",$B$1:$B1946,"&lt;&gt;"&amp;$B1947,$A$1:$A1946,$A1947)+COUNTIFS($L$1:$L1946,"ET",$B$1:$B1946,"&lt;&gt;"&amp;$B1947,$A$1:$A1946,$A1947))),"")</f>
        <v/>
      </c>
      <c r="O1947" s="17"/>
      <c r="AC1947" s="14"/>
      <c r="AD1947" s="14"/>
      <c r="AE1947" s="18"/>
      <c r="AH1947" s="19">
        <f t="shared" si="122"/>
        <v>0</v>
      </c>
      <c r="AI1947" s="19">
        <f t="shared" si="123"/>
        <v>180</v>
      </c>
      <c r="AM1947" s="19">
        <f>IF(Abschlüsse[[#This Row],[Ergeb]]="ET","",SQRT(($AF1947-$AK1947)^2+($AG1947-$AL1947)^2))</f>
        <v>0</v>
      </c>
      <c r="AO1947" s="13"/>
      <c r="AP1947" s="13"/>
      <c r="AQ1947" s="19" t="str">
        <f t="shared" si="120"/>
        <v/>
      </c>
      <c r="AU1947" s="19" t="str">
        <f t="shared" si="121"/>
        <v/>
      </c>
    </row>
    <row r="1948" spans="3:47" ht="25.05" customHeight="1">
      <c r="C1948" s="17" t="str">
        <f>IF($A1948="","",IF(VLOOKUP($A1948,Spiele!$A$2:$D$16,3,FALSE)=$B1948,"H","G"))</f>
        <v/>
      </c>
      <c r="D1948" s="17" t="str">
        <f>IF($B1948="","",IF(VLOOKUP($A1948,Spiele!$A$2:$F$16,3,FALSE)=$B1948,VLOOKUP($A1948,Spiele!$A$2:$F$16,4,FALSE),VLOOKUP($A1948,Spiele!$A$2:$F$16,3,FALSE)))</f>
        <v/>
      </c>
      <c r="E1948" s="18">
        <f>IF(Abschlüsse[[#This Row],[Ergeb]]="ET",0,COUNTIFS($A$2:$A1948,$A1948,$B$2:$B1948,$B1948,$L$2:$L1948,"&lt;&gt;ET"))</f>
        <v>0</v>
      </c>
      <c r="F1948" s="11"/>
      <c r="G1948" s="12"/>
      <c r="H1948" s="18">
        <f>COUNTIFS('Rote Karten'!$A$2:$A$4,$A1948,'Rote Karten'!$D$2:$D$4,"&lt;&gt;"&amp;$B1948,'Rote Karten'!$B$2:$B$4,"&lt;"&amp;$F1948,'Rote Karten'!$C$2:$C$4,"&lt;="&amp;$G1948)-COUNTIFS('Rote Karten'!$A$2:$A$4,$A1948,'Rote Karten'!$D$2:$D$4,$B1948,'Rote Karten'!$B$2:$B$4,"&lt;"&amp;$F1948,'Rote Karten'!$C$2:$C$4,"&lt;="&amp;$G1948)</f>
        <v>0</v>
      </c>
      <c r="I1948" s="17" t="str">
        <f>IF(OR($L1948="Tor",$L1948="ET"),_xlfn.IFNA(IF(VLOOKUP($A1948,Spiele!$A$2:$C$16,3,FALSE)=$B1948,COUNTIFS($L$2:$L1948,"Tor",$B$2:$B1948,$B1948,$A$2:$A1948,$A1948)+COUNTIFS($L$2:$L1948,"ET",$B$2:$B1948,$B1948,$A$2:$A1948,$A1948)&amp;":"&amp;COUNTIFS($L$2:$L1948,"Tor",$B$2:$B1948,"&lt;&gt;"&amp;$B1948,$A$2:$A1948,$A1948)+COUNTIFS($L$2:$L1948,"ET",$B$2:$B1948,"&lt;&gt;"&amp;$B1948,$A$2:$A1948,$A1948),COUNTIFS($L$2:$L1948,"Tor",$B$2:$B1948,"&lt;&gt;"&amp;$B1948,$A$2:$A1948,$A1948)+COUNTIFS($L$2:$L1948,"ET",$B$2:$B1948,"&lt;&gt;"&amp;$B1948,$A$2:$A1948,$A1948)&amp;":"&amp;COUNTIFS($L$2:$L1948,"Tor",$B$2:$B1948,$B1948,$A$2:$A1948,$A1948)+COUNTIFS($L$2:$L1948,"ET",$B$2:$B1948,$B1948,$A$2:$A1948,$A1948)),""),"")</f>
        <v/>
      </c>
      <c r="J1948" s="18" t="str">
        <f>_xlfn.IFNA(IF(VLOOKUP($A1948,Spiele!$A$2:$D$16,3,FALSE)=$B1948,(COUNTIFS($L$1:$L1947,"Tor",$B$1:$B1947,$B1948,$A$1:$A1947,$A1948)+COUNTIFS($L$1:$L1947,"ET",$B$1:$B1947,$B1948,$A$1:$A1947,$A1948))-(COUNTIFS($L$1:$L1947,"Tor",$B$1:$B1947,"&lt;&gt;"&amp;$B1948,$A$1:$A1947,$A1948)+COUNTIFS($L$1:$L1947,"ET",$B$1:$B1947,"&lt;&gt;"&amp;$B1948,$A$1:$A1947,$A1948)),(COUNTIFS($L$1:$L1947,"Tor",$B$1:$B1947,$B1948,$A$1:$A1947,$A1948)+COUNTIFS($L$1:$L1947,"ET",$B$1:$B1947,$B1948,$A$1:$A1947,$A1948))-(COUNTIFS($L$1:$L1947,"Tor",$B$1:$B1947,"&lt;&gt;"&amp;$B1948,$A$1:$A1947,$A1948)+COUNTIFS($L$1:$L1947,"ET",$B$1:$B1947,"&lt;&gt;"&amp;$B1948,$A$1:$A1947,$A1948))),"")</f>
        <v/>
      </c>
      <c r="O1948" s="17"/>
      <c r="AC1948" s="14"/>
      <c r="AD1948" s="14"/>
      <c r="AE1948" s="18"/>
      <c r="AH1948" s="19">
        <f t="shared" si="122"/>
        <v>0</v>
      </c>
      <c r="AI1948" s="19">
        <f t="shared" si="123"/>
        <v>180</v>
      </c>
      <c r="AM1948" s="19">
        <f>IF(Abschlüsse[[#This Row],[Ergeb]]="ET","",SQRT(($AF1948-$AK1948)^2+($AG1948-$AL1948)^2))</f>
        <v>0</v>
      </c>
      <c r="AO1948" s="13"/>
      <c r="AP1948" s="13"/>
      <c r="AQ1948" s="19" t="str">
        <f t="shared" ref="AQ1948:AQ2011" si="124">IF(AN1948=0,"",SQRT(($AF1948-$AO1948)^2+($AG1948-$AP1948)^2))</f>
        <v/>
      </c>
      <c r="AU1948" s="19" t="str">
        <f t="shared" ref="AU1948:AU2011" si="125">IF(AR1948=0,"",SQRT(($AF1948-$AS1948)^2+($AG1948-$AT1948)^2))</f>
        <v/>
      </c>
    </row>
    <row r="1949" spans="3:47" ht="25.05" customHeight="1">
      <c r="C1949" s="17" t="str">
        <f>IF($A1949="","",IF(VLOOKUP($A1949,Spiele!$A$2:$D$16,3,FALSE)=$B1949,"H","G"))</f>
        <v/>
      </c>
      <c r="D1949" s="17" t="str">
        <f>IF($B1949="","",IF(VLOOKUP($A1949,Spiele!$A$2:$F$16,3,FALSE)=$B1949,VLOOKUP($A1949,Spiele!$A$2:$F$16,4,FALSE),VLOOKUP($A1949,Spiele!$A$2:$F$16,3,FALSE)))</f>
        <v/>
      </c>
      <c r="E1949" s="18">
        <f>IF(Abschlüsse[[#This Row],[Ergeb]]="ET",0,COUNTIFS($A$2:$A1949,$A1949,$B$2:$B1949,$B1949,$L$2:$L1949,"&lt;&gt;ET"))</f>
        <v>0</v>
      </c>
      <c r="F1949" s="11"/>
      <c r="G1949" s="12"/>
      <c r="H1949" s="18">
        <f>COUNTIFS('Rote Karten'!$A$2:$A$4,$A1949,'Rote Karten'!$D$2:$D$4,"&lt;&gt;"&amp;$B1949,'Rote Karten'!$B$2:$B$4,"&lt;"&amp;$F1949,'Rote Karten'!$C$2:$C$4,"&lt;="&amp;$G1949)-COUNTIFS('Rote Karten'!$A$2:$A$4,$A1949,'Rote Karten'!$D$2:$D$4,$B1949,'Rote Karten'!$B$2:$B$4,"&lt;"&amp;$F1949,'Rote Karten'!$C$2:$C$4,"&lt;="&amp;$G1949)</f>
        <v>0</v>
      </c>
      <c r="I1949" s="17" t="str">
        <f>IF(OR($L1949="Tor",$L1949="ET"),_xlfn.IFNA(IF(VLOOKUP($A1949,Spiele!$A$2:$C$16,3,FALSE)=$B1949,COUNTIFS($L$2:$L1949,"Tor",$B$2:$B1949,$B1949,$A$2:$A1949,$A1949)+COUNTIFS($L$2:$L1949,"ET",$B$2:$B1949,$B1949,$A$2:$A1949,$A1949)&amp;":"&amp;COUNTIFS($L$2:$L1949,"Tor",$B$2:$B1949,"&lt;&gt;"&amp;$B1949,$A$2:$A1949,$A1949)+COUNTIFS($L$2:$L1949,"ET",$B$2:$B1949,"&lt;&gt;"&amp;$B1949,$A$2:$A1949,$A1949),COUNTIFS($L$2:$L1949,"Tor",$B$2:$B1949,"&lt;&gt;"&amp;$B1949,$A$2:$A1949,$A1949)+COUNTIFS($L$2:$L1949,"ET",$B$2:$B1949,"&lt;&gt;"&amp;$B1949,$A$2:$A1949,$A1949)&amp;":"&amp;COUNTIFS($L$2:$L1949,"Tor",$B$2:$B1949,$B1949,$A$2:$A1949,$A1949)+COUNTIFS($L$2:$L1949,"ET",$B$2:$B1949,$B1949,$A$2:$A1949,$A1949)),""),"")</f>
        <v/>
      </c>
      <c r="J1949" s="18" t="str">
        <f>_xlfn.IFNA(IF(VLOOKUP($A1949,Spiele!$A$2:$D$16,3,FALSE)=$B1949,(COUNTIFS($L$1:$L1948,"Tor",$B$1:$B1948,$B1949,$A$1:$A1948,$A1949)+COUNTIFS($L$1:$L1948,"ET",$B$1:$B1948,$B1949,$A$1:$A1948,$A1949))-(COUNTIFS($L$1:$L1948,"Tor",$B$1:$B1948,"&lt;&gt;"&amp;$B1949,$A$1:$A1948,$A1949)+COUNTIFS($L$1:$L1948,"ET",$B$1:$B1948,"&lt;&gt;"&amp;$B1949,$A$1:$A1948,$A1949)),(COUNTIFS($L$1:$L1948,"Tor",$B$1:$B1948,$B1949,$A$1:$A1948,$A1949)+COUNTIFS($L$1:$L1948,"ET",$B$1:$B1948,$B1949,$A$1:$A1948,$A1949))-(COUNTIFS($L$1:$L1948,"Tor",$B$1:$B1948,"&lt;&gt;"&amp;$B1949,$A$1:$A1948,$A1949)+COUNTIFS($L$1:$L1948,"ET",$B$1:$B1948,"&lt;&gt;"&amp;$B1949,$A$1:$A1948,$A1949))),"")</f>
        <v/>
      </c>
      <c r="O1949" s="17"/>
      <c r="AC1949" s="14"/>
      <c r="AD1949" s="14"/>
      <c r="AE1949" s="18"/>
      <c r="AH1949" s="19">
        <f t="shared" si="122"/>
        <v>0</v>
      </c>
      <c r="AI1949" s="19">
        <f t="shared" si="123"/>
        <v>180</v>
      </c>
      <c r="AM1949" s="19">
        <f>IF(Abschlüsse[[#This Row],[Ergeb]]="ET","",SQRT(($AF1949-$AK1949)^2+($AG1949-$AL1949)^2))</f>
        <v>0</v>
      </c>
      <c r="AO1949" s="13"/>
      <c r="AP1949" s="13"/>
      <c r="AQ1949" s="19" t="str">
        <f t="shared" si="124"/>
        <v/>
      </c>
      <c r="AU1949" s="19" t="str">
        <f t="shared" si="125"/>
        <v/>
      </c>
    </row>
    <row r="1950" spans="3:47" ht="25.05" customHeight="1">
      <c r="C1950" s="17" t="str">
        <f>IF($A1950="","",IF(VLOOKUP($A1950,Spiele!$A$2:$D$16,3,FALSE)=$B1950,"H","G"))</f>
        <v/>
      </c>
      <c r="D1950" s="17" t="str">
        <f>IF($B1950="","",IF(VLOOKUP($A1950,Spiele!$A$2:$F$16,3,FALSE)=$B1950,VLOOKUP($A1950,Spiele!$A$2:$F$16,4,FALSE),VLOOKUP($A1950,Spiele!$A$2:$F$16,3,FALSE)))</f>
        <v/>
      </c>
      <c r="E1950" s="18">
        <f>IF(Abschlüsse[[#This Row],[Ergeb]]="ET",0,COUNTIFS($A$2:$A1950,$A1950,$B$2:$B1950,$B1950,$L$2:$L1950,"&lt;&gt;ET"))</f>
        <v>0</v>
      </c>
      <c r="F1950" s="11"/>
      <c r="G1950" s="12"/>
      <c r="H1950" s="18">
        <f>COUNTIFS('Rote Karten'!$A$2:$A$4,$A1950,'Rote Karten'!$D$2:$D$4,"&lt;&gt;"&amp;$B1950,'Rote Karten'!$B$2:$B$4,"&lt;"&amp;$F1950,'Rote Karten'!$C$2:$C$4,"&lt;="&amp;$G1950)-COUNTIFS('Rote Karten'!$A$2:$A$4,$A1950,'Rote Karten'!$D$2:$D$4,$B1950,'Rote Karten'!$B$2:$B$4,"&lt;"&amp;$F1950,'Rote Karten'!$C$2:$C$4,"&lt;="&amp;$G1950)</f>
        <v>0</v>
      </c>
      <c r="I1950" s="17" t="str">
        <f>IF(OR($L1950="Tor",$L1950="ET"),_xlfn.IFNA(IF(VLOOKUP($A1950,Spiele!$A$2:$C$16,3,FALSE)=$B1950,COUNTIFS($L$2:$L1950,"Tor",$B$2:$B1950,$B1950,$A$2:$A1950,$A1950)+COUNTIFS($L$2:$L1950,"ET",$B$2:$B1950,$B1950,$A$2:$A1950,$A1950)&amp;":"&amp;COUNTIFS($L$2:$L1950,"Tor",$B$2:$B1950,"&lt;&gt;"&amp;$B1950,$A$2:$A1950,$A1950)+COUNTIFS($L$2:$L1950,"ET",$B$2:$B1950,"&lt;&gt;"&amp;$B1950,$A$2:$A1950,$A1950),COUNTIFS($L$2:$L1950,"Tor",$B$2:$B1950,"&lt;&gt;"&amp;$B1950,$A$2:$A1950,$A1950)+COUNTIFS($L$2:$L1950,"ET",$B$2:$B1950,"&lt;&gt;"&amp;$B1950,$A$2:$A1950,$A1950)&amp;":"&amp;COUNTIFS($L$2:$L1950,"Tor",$B$2:$B1950,$B1950,$A$2:$A1950,$A1950)+COUNTIFS($L$2:$L1950,"ET",$B$2:$B1950,$B1950,$A$2:$A1950,$A1950)),""),"")</f>
        <v/>
      </c>
      <c r="J1950" s="18" t="str">
        <f>_xlfn.IFNA(IF(VLOOKUP($A1950,Spiele!$A$2:$D$16,3,FALSE)=$B1950,(COUNTIFS($L$1:$L1949,"Tor",$B$1:$B1949,$B1950,$A$1:$A1949,$A1950)+COUNTIFS($L$1:$L1949,"ET",$B$1:$B1949,$B1950,$A$1:$A1949,$A1950))-(COUNTIFS($L$1:$L1949,"Tor",$B$1:$B1949,"&lt;&gt;"&amp;$B1950,$A$1:$A1949,$A1950)+COUNTIFS($L$1:$L1949,"ET",$B$1:$B1949,"&lt;&gt;"&amp;$B1950,$A$1:$A1949,$A1950)),(COUNTIFS($L$1:$L1949,"Tor",$B$1:$B1949,$B1950,$A$1:$A1949,$A1950)+COUNTIFS($L$1:$L1949,"ET",$B$1:$B1949,$B1950,$A$1:$A1949,$A1950))-(COUNTIFS($L$1:$L1949,"Tor",$B$1:$B1949,"&lt;&gt;"&amp;$B1950,$A$1:$A1949,$A1950)+COUNTIFS($L$1:$L1949,"ET",$B$1:$B1949,"&lt;&gt;"&amp;$B1950,$A$1:$A1949,$A1950))),"")</f>
        <v/>
      </c>
      <c r="O1950" s="17"/>
      <c r="AC1950" s="14"/>
      <c r="AD1950" s="14"/>
      <c r="AE1950" s="18"/>
      <c r="AH1950" s="19">
        <f t="shared" si="122"/>
        <v>0</v>
      </c>
      <c r="AI1950" s="19">
        <f t="shared" si="123"/>
        <v>180</v>
      </c>
      <c r="AM1950" s="19">
        <f>IF(Abschlüsse[[#This Row],[Ergeb]]="ET","",SQRT(($AF1950-$AK1950)^2+($AG1950-$AL1950)^2))</f>
        <v>0</v>
      </c>
      <c r="AO1950" s="13"/>
      <c r="AP1950" s="13"/>
      <c r="AQ1950" s="19" t="str">
        <f t="shared" si="124"/>
        <v/>
      </c>
      <c r="AU1950" s="19" t="str">
        <f t="shared" si="125"/>
        <v/>
      </c>
    </row>
    <row r="1951" spans="3:47" ht="25.05" customHeight="1">
      <c r="C1951" s="17" t="str">
        <f>IF($A1951="","",IF(VLOOKUP($A1951,Spiele!$A$2:$D$16,3,FALSE)=$B1951,"H","G"))</f>
        <v/>
      </c>
      <c r="D1951" s="17" t="str">
        <f>IF($B1951="","",IF(VLOOKUP($A1951,Spiele!$A$2:$F$16,3,FALSE)=$B1951,VLOOKUP($A1951,Spiele!$A$2:$F$16,4,FALSE),VLOOKUP($A1951,Spiele!$A$2:$F$16,3,FALSE)))</f>
        <v/>
      </c>
      <c r="E1951" s="18">
        <f>IF(Abschlüsse[[#This Row],[Ergeb]]="ET",0,COUNTIFS($A$2:$A1951,$A1951,$B$2:$B1951,$B1951,$L$2:$L1951,"&lt;&gt;ET"))</f>
        <v>0</v>
      </c>
      <c r="F1951" s="11"/>
      <c r="G1951" s="12"/>
      <c r="H1951" s="18">
        <f>COUNTIFS('Rote Karten'!$A$2:$A$4,$A1951,'Rote Karten'!$D$2:$D$4,"&lt;&gt;"&amp;$B1951,'Rote Karten'!$B$2:$B$4,"&lt;"&amp;$F1951,'Rote Karten'!$C$2:$C$4,"&lt;="&amp;$G1951)-COUNTIFS('Rote Karten'!$A$2:$A$4,$A1951,'Rote Karten'!$D$2:$D$4,$B1951,'Rote Karten'!$B$2:$B$4,"&lt;"&amp;$F1951,'Rote Karten'!$C$2:$C$4,"&lt;="&amp;$G1951)</f>
        <v>0</v>
      </c>
      <c r="I1951" s="17" t="str">
        <f>IF(OR($L1951="Tor",$L1951="ET"),_xlfn.IFNA(IF(VLOOKUP($A1951,Spiele!$A$2:$C$16,3,FALSE)=$B1951,COUNTIFS($L$2:$L1951,"Tor",$B$2:$B1951,$B1951,$A$2:$A1951,$A1951)+COUNTIFS($L$2:$L1951,"ET",$B$2:$B1951,$B1951,$A$2:$A1951,$A1951)&amp;":"&amp;COUNTIFS($L$2:$L1951,"Tor",$B$2:$B1951,"&lt;&gt;"&amp;$B1951,$A$2:$A1951,$A1951)+COUNTIFS($L$2:$L1951,"ET",$B$2:$B1951,"&lt;&gt;"&amp;$B1951,$A$2:$A1951,$A1951),COUNTIFS($L$2:$L1951,"Tor",$B$2:$B1951,"&lt;&gt;"&amp;$B1951,$A$2:$A1951,$A1951)+COUNTIFS($L$2:$L1951,"ET",$B$2:$B1951,"&lt;&gt;"&amp;$B1951,$A$2:$A1951,$A1951)&amp;":"&amp;COUNTIFS($L$2:$L1951,"Tor",$B$2:$B1951,$B1951,$A$2:$A1951,$A1951)+COUNTIFS($L$2:$L1951,"ET",$B$2:$B1951,$B1951,$A$2:$A1951,$A1951)),""),"")</f>
        <v/>
      </c>
      <c r="J1951" s="18" t="str">
        <f>_xlfn.IFNA(IF(VLOOKUP($A1951,Spiele!$A$2:$D$16,3,FALSE)=$B1951,(COUNTIFS($L$1:$L1950,"Tor",$B$1:$B1950,$B1951,$A$1:$A1950,$A1951)+COUNTIFS($L$1:$L1950,"ET",$B$1:$B1950,$B1951,$A$1:$A1950,$A1951))-(COUNTIFS($L$1:$L1950,"Tor",$B$1:$B1950,"&lt;&gt;"&amp;$B1951,$A$1:$A1950,$A1951)+COUNTIFS($L$1:$L1950,"ET",$B$1:$B1950,"&lt;&gt;"&amp;$B1951,$A$1:$A1950,$A1951)),(COUNTIFS($L$1:$L1950,"Tor",$B$1:$B1950,$B1951,$A$1:$A1950,$A1951)+COUNTIFS($L$1:$L1950,"ET",$B$1:$B1950,$B1951,$A$1:$A1950,$A1951))-(COUNTIFS($L$1:$L1950,"Tor",$B$1:$B1950,"&lt;&gt;"&amp;$B1951,$A$1:$A1950,$A1951)+COUNTIFS($L$1:$L1950,"ET",$B$1:$B1950,"&lt;&gt;"&amp;$B1951,$A$1:$A1950,$A1951))),"")</f>
        <v/>
      </c>
      <c r="O1951" s="17"/>
      <c r="AC1951" s="14"/>
      <c r="AD1951" s="14"/>
      <c r="AE1951" s="18"/>
      <c r="AH1951" s="19">
        <f t="shared" si="122"/>
        <v>0</v>
      </c>
      <c r="AI1951" s="19">
        <f t="shared" si="123"/>
        <v>180</v>
      </c>
      <c r="AM1951" s="19">
        <f>IF(Abschlüsse[[#This Row],[Ergeb]]="ET","",SQRT(($AF1951-$AK1951)^2+($AG1951-$AL1951)^2))</f>
        <v>0</v>
      </c>
      <c r="AO1951" s="13"/>
      <c r="AP1951" s="13"/>
      <c r="AQ1951" s="19" t="str">
        <f t="shared" si="124"/>
        <v/>
      </c>
      <c r="AU1951" s="19" t="str">
        <f t="shared" si="125"/>
        <v/>
      </c>
    </row>
    <row r="1952" spans="3:47" ht="25.05" customHeight="1">
      <c r="C1952" s="17" t="str">
        <f>IF($A1952="","",IF(VLOOKUP($A1952,Spiele!$A$2:$D$16,3,FALSE)=$B1952,"H","G"))</f>
        <v/>
      </c>
      <c r="D1952" s="17" t="str">
        <f>IF($B1952="","",IF(VLOOKUP($A1952,Spiele!$A$2:$F$16,3,FALSE)=$B1952,VLOOKUP($A1952,Spiele!$A$2:$F$16,4,FALSE),VLOOKUP($A1952,Spiele!$A$2:$F$16,3,FALSE)))</f>
        <v/>
      </c>
      <c r="E1952" s="18">
        <f>IF(Abschlüsse[[#This Row],[Ergeb]]="ET",0,COUNTIFS($A$2:$A1952,$A1952,$B$2:$B1952,$B1952,$L$2:$L1952,"&lt;&gt;ET"))</f>
        <v>0</v>
      </c>
      <c r="F1952" s="11"/>
      <c r="G1952" s="12"/>
      <c r="H1952" s="18">
        <f>COUNTIFS('Rote Karten'!$A$2:$A$4,$A1952,'Rote Karten'!$D$2:$D$4,"&lt;&gt;"&amp;$B1952,'Rote Karten'!$B$2:$B$4,"&lt;"&amp;$F1952,'Rote Karten'!$C$2:$C$4,"&lt;="&amp;$G1952)-COUNTIFS('Rote Karten'!$A$2:$A$4,$A1952,'Rote Karten'!$D$2:$D$4,$B1952,'Rote Karten'!$B$2:$B$4,"&lt;"&amp;$F1952,'Rote Karten'!$C$2:$C$4,"&lt;="&amp;$G1952)</f>
        <v>0</v>
      </c>
      <c r="I1952" s="17" t="str">
        <f>IF(OR($L1952="Tor",$L1952="ET"),_xlfn.IFNA(IF(VLOOKUP($A1952,Spiele!$A$2:$C$16,3,FALSE)=$B1952,COUNTIFS($L$2:$L1952,"Tor",$B$2:$B1952,$B1952,$A$2:$A1952,$A1952)+COUNTIFS($L$2:$L1952,"ET",$B$2:$B1952,$B1952,$A$2:$A1952,$A1952)&amp;":"&amp;COUNTIFS($L$2:$L1952,"Tor",$B$2:$B1952,"&lt;&gt;"&amp;$B1952,$A$2:$A1952,$A1952)+COUNTIFS($L$2:$L1952,"ET",$B$2:$B1952,"&lt;&gt;"&amp;$B1952,$A$2:$A1952,$A1952),COUNTIFS($L$2:$L1952,"Tor",$B$2:$B1952,"&lt;&gt;"&amp;$B1952,$A$2:$A1952,$A1952)+COUNTIFS($L$2:$L1952,"ET",$B$2:$B1952,"&lt;&gt;"&amp;$B1952,$A$2:$A1952,$A1952)&amp;":"&amp;COUNTIFS($L$2:$L1952,"Tor",$B$2:$B1952,$B1952,$A$2:$A1952,$A1952)+COUNTIFS($L$2:$L1952,"ET",$B$2:$B1952,$B1952,$A$2:$A1952,$A1952)),""),"")</f>
        <v/>
      </c>
      <c r="J1952" s="18" t="str">
        <f>_xlfn.IFNA(IF(VLOOKUP($A1952,Spiele!$A$2:$D$16,3,FALSE)=$B1952,(COUNTIFS($L$1:$L1951,"Tor",$B$1:$B1951,$B1952,$A$1:$A1951,$A1952)+COUNTIFS($L$1:$L1951,"ET",$B$1:$B1951,$B1952,$A$1:$A1951,$A1952))-(COUNTIFS($L$1:$L1951,"Tor",$B$1:$B1951,"&lt;&gt;"&amp;$B1952,$A$1:$A1951,$A1952)+COUNTIFS($L$1:$L1951,"ET",$B$1:$B1951,"&lt;&gt;"&amp;$B1952,$A$1:$A1951,$A1952)),(COUNTIFS($L$1:$L1951,"Tor",$B$1:$B1951,$B1952,$A$1:$A1951,$A1952)+COUNTIFS($L$1:$L1951,"ET",$B$1:$B1951,$B1952,$A$1:$A1951,$A1952))-(COUNTIFS($L$1:$L1951,"Tor",$B$1:$B1951,"&lt;&gt;"&amp;$B1952,$A$1:$A1951,$A1952)+COUNTIFS($L$1:$L1951,"ET",$B$1:$B1951,"&lt;&gt;"&amp;$B1952,$A$1:$A1951,$A1952))),"")</f>
        <v/>
      </c>
      <c r="O1952" s="17"/>
      <c r="AC1952" s="14"/>
      <c r="AD1952" s="14"/>
      <c r="AE1952" s="18"/>
      <c r="AH1952" s="19">
        <f t="shared" si="122"/>
        <v>0</v>
      </c>
      <c r="AI1952" s="19">
        <f t="shared" si="123"/>
        <v>180</v>
      </c>
      <c r="AM1952" s="19">
        <f>IF(Abschlüsse[[#This Row],[Ergeb]]="ET","",SQRT(($AF1952-$AK1952)^2+($AG1952-$AL1952)^2))</f>
        <v>0</v>
      </c>
      <c r="AO1952" s="13"/>
      <c r="AP1952" s="13"/>
      <c r="AQ1952" s="19" t="str">
        <f t="shared" si="124"/>
        <v/>
      </c>
      <c r="AU1952" s="19" t="str">
        <f t="shared" si="125"/>
        <v/>
      </c>
    </row>
    <row r="1953" spans="3:47" ht="25.05" customHeight="1">
      <c r="C1953" s="17" t="str">
        <f>IF($A1953="","",IF(VLOOKUP($A1953,Spiele!$A$2:$D$16,3,FALSE)=$B1953,"H","G"))</f>
        <v/>
      </c>
      <c r="D1953" s="17" t="str">
        <f>IF($B1953="","",IF(VLOOKUP($A1953,Spiele!$A$2:$F$16,3,FALSE)=$B1953,VLOOKUP($A1953,Spiele!$A$2:$F$16,4,FALSE),VLOOKUP($A1953,Spiele!$A$2:$F$16,3,FALSE)))</f>
        <v/>
      </c>
      <c r="E1953" s="18">
        <f>IF(Abschlüsse[[#This Row],[Ergeb]]="ET",0,COUNTIFS($A$2:$A1953,$A1953,$B$2:$B1953,$B1953,$L$2:$L1953,"&lt;&gt;ET"))</f>
        <v>0</v>
      </c>
      <c r="F1953" s="11"/>
      <c r="G1953" s="12"/>
      <c r="H1953" s="18">
        <f>COUNTIFS('Rote Karten'!$A$2:$A$4,$A1953,'Rote Karten'!$D$2:$D$4,"&lt;&gt;"&amp;$B1953,'Rote Karten'!$B$2:$B$4,"&lt;"&amp;$F1953,'Rote Karten'!$C$2:$C$4,"&lt;="&amp;$G1953)-COUNTIFS('Rote Karten'!$A$2:$A$4,$A1953,'Rote Karten'!$D$2:$D$4,$B1953,'Rote Karten'!$B$2:$B$4,"&lt;"&amp;$F1953,'Rote Karten'!$C$2:$C$4,"&lt;="&amp;$G1953)</f>
        <v>0</v>
      </c>
      <c r="I1953" s="17" t="str">
        <f>IF(OR($L1953="Tor",$L1953="ET"),_xlfn.IFNA(IF(VLOOKUP($A1953,Spiele!$A$2:$C$16,3,FALSE)=$B1953,COUNTIFS($L$2:$L1953,"Tor",$B$2:$B1953,$B1953,$A$2:$A1953,$A1953)+COUNTIFS($L$2:$L1953,"ET",$B$2:$B1953,$B1953,$A$2:$A1953,$A1953)&amp;":"&amp;COUNTIFS($L$2:$L1953,"Tor",$B$2:$B1953,"&lt;&gt;"&amp;$B1953,$A$2:$A1953,$A1953)+COUNTIFS($L$2:$L1953,"ET",$B$2:$B1953,"&lt;&gt;"&amp;$B1953,$A$2:$A1953,$A1953),COUNTIFS($L$2:$L1953,"Tor",$B$2:$B1953,"&lt;&gt;"&amp;$B1953,$A$2:$A1953,$A1953)+COUNTIFS($L$2:$L1953,"ET",$B$2:$B1953,"&lt;&gt;"&amp;$B1953,$A$2:$A1953,$A1953)&amp;":"&amp;COUNTIFS($L$2:$L1953,"Tor",$B$2:$B1953,$B1953,$A$2:$A1953,$A1953)+COUNTIFS($L$2:$L1953,"ET",$B$2:$B1953,$B1953,$A$2:$A1953,$A1953)),""),"")</f>
        <v/>
      </c>
      <c r="J1953" s="18" t="str">
        <f>_xlfn.IFNA(IF(VLOOKUP($A1953,Spiele!$A$2:$D$16,3,FALSE)=$B1953,(COUNTIFS($L$1:$L1952,"Tor",$B$1:$B1952,$B1953,$A$1:$A1952,$A1953)+COUNTIFS($L$1:$L1952,"ET",$B$1:$B1952,$B1953,$A$1:$A1952,$A1953))-(COUNTIFS($L$1:$L1952,"Tor",$B$1:$B1952,"&lt;&gt;"&amp;$B1953,$A$1:$A1952,$A1953)+COUNTIFS($L$1:$L1952,"ET",$B$1:$B1952,"&lt;&gt;"&amp;$B1953,$A$1:$A1952,$A1953)),(COUNTIFS($L$1:$L1952,"Tor",$B$1:$B1952,$B1953,$A$1:$A1952,$A1953)+COUNTIFS($L$1:$L1952,"ET",$B$1:$B1952,$B1953,$A$1:$A1952,$A1953))-(COUNTIFS($L$1:$L1952,"Tor",$B$1:$B1952,"&lt;&gt;"&amp;$B1953,$A$1:$A1952,$A1953)+COUNTIFS($L$1:$L1952,"ET",$B$1:$B1952,"&lt;&gt;"&amp;$B1953,$A$1:$A1952,$A1953))),"")</f>
        <v/>
      </c>
      <c r="O1953" s="17"/>
      <c r="AC1953" s="14"/>
      <c r="AD1953" s="14"/>
      <c r="AE1953" s="18"/>
      <c r="AH1953" s="19">
        <f t="shared" si="122"/>
        <v>0</v>
      </c>
      <c r="AI1953" s="19">
        <f t="shared" si="123"/>
        <v>180</v>
      </c>
      <c r="AM1953" s="19">
        <f>IF(Abschlüsse[[#This Row],[Ergeb]]="ET","",SQRT(($AF1953-$AK1953)^2+($AG1953-$AL1953)^2))</f>
        <v>0</v>
      </c>
      <c r="AO1953" s="13"/>
      <c r="AP1953" s="13"/>
      <c r="AQ1953" s="19" t="str">
        <f t="shared" si="124"/>
        <v/>
      </c>
      <c r="AU1953" s="19" t="str">
        <f t="shared" si="125"/>
        <v/>
      </c>
    </row>
    <row r="1954" spans="3:47" ht="25.05" customHeight="1">
      <c r="C1954" s="17" t="str">
        <f>IF($A1954="","",IF(VLOOKUP($A1954,Spiele!$A$2:$D$16,3,FALSE)=$B1954,"H","G"))</f>
        <v/>
      </c>
      <c r="D1954" s="17" t="str">
        <f>IF($B1954="","",IF(VLOOKUP($A1954,Spiele!$A$2:$F$16,3,FALSE)=$B1954,VLOOKUP($A1954,Spiele!$A$2:$F$16,4,FALSE),VLOOKUP($A1954,Spiele!$A$2:$F$16,3,FALSE)))</f>
        <v/>
      </c>
      <c r="E1954" s="18">
        <f>IF(Abschlüsse[[#This Row],[Ergeb]]="ET",0,COUNTIFS($A$2:$A1954,$A1954,$B$2:$B1954,$B1954,$L$2:$L1954,"&lt;&gt;ET"))</f>
        <v>0</v>
      </c>
      <c r="F1954" s="11"/>
      <c r="G1954" s="12"/>
      <c r="H1954" s="18">
        <f>COUNTIFS('Rote Karten'!$A$2:$A$4,$A1954,'Rote Karten'!$D$2:$D$4,"&lt;&gt;"&amp;$B1954,'Rote Karten'!$B$2:$B$4,"&lt;"&amp;$F1954,'Rote Karten'!$C$2:$C$4,"&lt;="&amp;$G1954)-COUNTIFS('Rote Karten'!$A$2:$A$4,$A1954,'Rote Karten'!$D$2:$D$4,$B1954,'Rote Karten'!$B$2:$B$4,"&lt;"&amp;$F1954,'Rote Karten'!$C$2:$C$4,"&lt;="&amp;$G1954)</f>
        <v>0</v>
      </c>
      <c r="I1954" s="17" t="str">
        <f>IF(OR($L1954="Tor",$L1954="ET"),_xlfn.IFNA(IF(VLOOKUP($A1954,Spiele!$A$2:$C$16,3,FALSE)=$B1954,COUNTIFS($L$2:$L1954,"Tor",$B$2:$B1954,$B1954,$A$2:$A1954,$A1954)+COUNTIFS($L$2:$L1954,"ET",$B$2:$B1954,$B1954,$A$2:$A1954,$A1954)&amp;":"&amp;COUNTIFS($L$2:$L1954,"Tor",$B$2:$B1954,"&lt;&gt;"&amp;$B1954,$A$2:$A1954,$A1954)+COUNTIFS($L$2:$L1954,"ET",$B$2:$B1954,"&lt;&gt;"&amp;$B1954,$A$2:$A1954,$A1954),COUNTIFS($L$2:$L1954,"Tor",$B$2:$B1954,"&lt;&gt;"&amp;$B1954,$A$2:$A1954,$A1954)+COUNTIFS($L$2:$L1954,"ET",$B$2:$B1954,"&lt;&gt;"&amp;$B1954,$A$2:$A1954,$A1954)&amp;":"&amp;COUNTIFS($L$2:$L1954,"Tor",$B$2:$B1954,$B1954,$A$2:$A1954,$A1954)+COUNTIFS($L$2:$L1954,"ET",$B$2:$B1954,$B1954,$A$2:$A1954,$A1954)),""),"")</f>
        <v/>
      </c>
      <c r="J1954" s="18" t="str">
        <f>_xlfn.IFNA(IF(VLOOKUP($A1954,Spiele!$A$2:$D$16,3,FALSE)=$B1954,(COUNTIFS($L$1:$L1953,"Tor",$B$1:$B1953,$B1954,$A$1:$A1953,$A1954)+COUNTIFS($L$1:$L1953,"ET",$B$1:$B1953,$B1954,$A$1:$A1953,$A1954))-(COUNTIFS($L$1:$L1953,"Tor",$B$1:$B1953,"&lt;&gt;"&amp;$B1954,$A$1:$A1953,$A1954)+COUNTIFS($L$1:$L1953,"ET",$B$1:$B1953,"&lt;&gt;"&amp;$B1954,$A$1:$A1953,$A1954)),(COUNTIFS($L$1:$L1953,"Tor",$B$1:$B1953,$B1954,$A$1:$A1953,$A1954)+COUNTIFS($L$1:$L1953,"ET",$B$1:$B1953,$B1954,$A$1:$A1953,$A1954))-(COUNTIFS($L$1:$L1953,"Tor",$B$1:$B1953,"&lt;&gt;"&amp;$B1954,$A$1:$A1953,$A1954)+COUNTIFS($L$1:$L1953,"ET",$B$1:$B1953,"&lt;&gt;"&amp;$B1954,$A$1:$A1953,$A1954))),"")</f>
        <v/>
      </c>
      <c r="O1954" s="17"/>
      <c r="AC1954" s="14"/>
      <c r="AD1954" s="14"/>
      <c r="AE1954" s="18"/>
      <c r="AH1954" s="19">
        <f t="shared" si="122"/>
        <v>0</v>
      </c>
      <c r="AI1954" s="19">
        <f t="shared" si="123"/>
        <v>180</v>
      </c>
      <c r="AM1954" s="19">
        <f>IF(Abschlüsse[[#This Row],[Ergeb]]="ET","",SQRT(($AF1954-$AK1954)^2+($AG1954-$AL1954)^2))</f>
        <v>0</v>
      </c>
      <c r="AO1954" s="13"/>
      <c r="AP1954" s="13"/>
      <c r="AQ1954" s="19" t="str">
        <f t="shared" si="124"/>
        <v/>
      </c>
      <c r="AU1954" s="19" t="str">
        <f t="shared" si="125"/>
        <v/>
      </c>
    </row>
    <row r="1955" spans="3:47" ht="25.05" customHeight="1">
      <c r="C1955" s="17" t="str">
        <f>IF($A1955="","",IF(VLOOKUP($A1955,Spiele!$A$2:$D$16,3,FALSE)=$B1955,"H","G"))</f>
        <v/>
      </c>
      <c r="D1955" s="17" t="str">
        <f>IF($B1955="","",IF(VLOOKUP($A1955,Spiele!$A$2:$F$16,3,FALSE)=$B1955,VLOOKUP($A1955,Spiele!$A$2:$F$16,4,FALSE),VLOOKUP($A1955,Spiele!$A$2:$F$16,3,FALSE)))</f>
        <v/>
      </c>
      <c r="E1955" s="18">
        <f>IF(Abschlüsse[[#This Row],[Ergeb]]="ET",0,COUNTIFS($A$2:$A1955,$A1955,$B$2:$B1955,$B1955,$L$2:$L1955,"&lt;&gt;ET"))</f>
        <v>0</v>
      </c>
      <c r="F1955" s="11"/>
      <c r="G1955" s="12"/>
      <c r="H1955" s="18">
        <f>COUNTIFS('Rote Karten'!$A$2:$A$4,$A1955,'Rote Karten'!$D$2:$D$4,"&lt;&gt;"&amp;$B1955,'Rote Karten'!$B$2:$B$4,"&lt;"&amp;$F1955,'Rote Karten'!$C$2:$C$4,"&lt;="&amp;$G1955)-COUNTIFS('Rote Karten'!$A$2:$A$4,$A1955,'Rote Karten'!$D$2:$D$4,$B1955,'Rote Karten'!$B$2:$B$4,"&lt;"&amp;$F1955,'Rote Karten'!$C$2:$C$4,"&lt;="&amp;$G1955)</f>
        <v>0</v>
      </c>
      <c r="I1955" s="17" t="str">
        <f>IF(OR($L1955="Tor",$L1955="ET"),_xlfn.IFNA(IF(VLOOKUP($A1955,Spiele!$A$2:$C$16,3,FALSE)=$B1955,COUNTIFS($L$2:$L1955,"Tor",$B$2:$B1955,$B1955,$A$2:$A1955,$A1955)+COUNTIFS($L$2:$L1955,"ET",$B$2:$B1955,$B1955,$A$2:$A1955,$A1955)&amp;":"&amp;COUNTIFS($L$2:$L1955,"Tor",$B$2:$B1955,"&lt;&gt;"&amp;$B1955,$A$2:$A1955,$A1955)+COUNTIFS($L$2:$L1955,"ET",$B$2:$B1955,"&lt;&gt;"&amp;$B1955,$A$2:$A1955,$A1955),COUNTIFS($L$2:$L1955,"Tor",$B$2:$B1955,"&lt;&gt;"&amp;$B1955,$A$2:$A1955,$A1955)+COUNTIFS($L$2:$L1955,"ET",$B$2:$B1955,"&lt;&gt;"&amp;$B1955,$A$2:$A1955,$A1955)&amp;":"&amp;COUNTIFS($L$2:$L1955,"Tor",$B$2:$B1955,$B1955,$A$2:$A1955,$A1955)+COUNTIFS($L$2:$L1955,"ET",$B$2:$B1955,$B1955,$A$2:$A1955,$A1955)),""),"")</f>
        <v/>
      </c>
      <c r="J1955" s="18" t="str">
        <f>_xlfn.IFNA(IF(VLOOKUP($A1955,Spiele!$A$2:$D$16,3,FALSE)=$B1955,(COUNTIFS($L$1:$L1954,"Tor",$B$1:$B1954,$B1955,$A$1:$A1954,$A1955)+COUNTIFS($L$1:$L1954,"ET",$B$1:$B1954,$B1955,$A$1:$A1954,$A1955))-(COUNTIFS($L$1:$L1954,"Tor",$B$1:$B1954,"&lt;&gt;"&amp;$B1955,$A$1:$A1954,$A1955)+COUNTIFS($L$1:$L1954,"ET",$B$1:$B1954,"&lt;&gt;"&amp;$B1955,$A$1:$A1954,$A1955)),(COUNTIFS($L$1:$L1954,"Tor",$B$1:$B1954,$B1955,$A$1:$A1954,$A1955)+COUNTIFS($L$1:$L1954,"ET",$B$1:$B1954,$B1955,$A$1:$A1954,$A1955))-(COUNTIFS($L$1:$L1954,"Tor",$B$1:$B1954,"&lt;&gt;"&amp;$B1955,$A$1:$A1954,$A1955)+COUNTIFS($L$1:$L1954,"ET",$B$1:$B1954,"&lt;&gt;"&amp;$B1955,$A$1:$A1954,$A1955))),"")</f>
        <v/>
      </c>
      <c r="O1955" s="17"/>
      <c r="AC1955" s="14"/>
      <c r="AD1955" s="14"/>
      <c r="AE1955" s="18"/>
      <c r="AH1955" s="19">
        <f t="shared" si="122"/>
        <v>0</v>
      </c>
      <c r="AI1955" s="19">
        <f t="shared" si="123"/>
        <v>180</v>
      </c>
      <c r="AM1955" s="19">
        <f>IF(Abschlüsse[[#This Row],[Ergeb]]="ET","",SQRT(($AF1955-$AK1955)^2+($AG1955-$AL1955)^2))</f>
        <v>0</v>
      </c>
      <c r="AO1955" s="13"/>
      <c r="AP1955" s="13"/>
      <c r="AQ1955" s="19" t="str">
        <f t="shared" si="124"/>
        <v/>
      </c>
      <c r="AU1955" s="19" t="str">
        <f t="shared" si="125"/>
        <v/>
      </c>
    </row>
    <row r="1956" spans="3:47" ht="25.05" customHeight="1">
      <c r="C1956" s="17" t="str">
        <f>IF($A1956="","",IF(VLOOKUP($A1956,Spiele!$A$2:$D$16,3,FALSE)=$B1956,"H","G"))</f>
        <v/>
      </c>
      <c r="D1956" s="17" t="str">
        <f>IF($B1956="","",IF(VLOOKUP($A1956,Spiele!$A$2:$F$16,3,FALSE)=$B1956,VLOOKUP($A1956,Spiele!$A$2:$F$16,4,FALSE),VLOOKUP($A1956,Spiele!$A$2:$F$16,3,FALSE)))</f>
        <v/>
      </c>
      <c r="E1956" s="18">
        <f>IF(Abschlüsse[[#This Row],[Ergeb]]="ET",0,COUNTIFS($A$2:$A1956,$A1956,$B$2:$B1956,$B1956,$L$2:$L1956,"&lt;&gt;ET"))</f>
        <v>0</v>
      </c>
      <c r="F1956" s="11"/>
      <c r="G1956" s="12"/>
      <c r="H1956" s="18">
        <f>COUNTIFS('Rote Karten'!$A$2:$A$4,$A1956,'Rote Karten'!$D$2:$D$4,"&lt;&gt;"&amp;$B1956,'Rote Karten'!$B$2:$B$4,"&lt;"&amp;$F1956,'Rote Karten'!$C$2:$C$4,"&lt;="&amp;$G1956)-COUNTIFS('Rote Karten'!$A$2:$A$4,$A1956,'Rote Karten'!$D$2:$D$4,$B1956,'Rote Karten'!$B$2:$B$4,"&lt;"&amp;$F1956,'Rote Karten'!$C$2:$C$4,"&lt;="&amp;$G1956)</f>
        <v>0</v>
      </c>
      <c r="I1956" s="17" t="str">
        <f>IF(OR($L1956="Tor",$L1956="ET"),_xlfn.IFNA(IF(VLOOKUP($A1956,Spiele!$A$2:$C$16,3,FALSE)=$B1956,COUNTIFS($L$2:$L1956,"Tor",$B$2:$B1956,$B1956,$A$2:$A1956,$A1956)+COUNTIFS($L$2:$L1956,"ET",$B$2:$B1956,$B1956,$A$2:$A1956,$A1956)&amp;":"&amp;COUNTIFS($L$2:$L1956,"Tor",$B$2:$B1956,"&lt;&gt;"&amp;$B1956,$A$2:$A1956,$A1956)+COUNTIFS($L$2:$L1956,"ET",$B$2:$B1956,"&lt;&gt;"&amp;$B1956,$A$2:$A1956,$A1956),COUNTIFS($L$2:$L1956,"Tor",$B$2:$B1956,"&lt;&gt;"&amp;$B1956,$A$2:$A1956,$A1956)+COUNTIFS($L$2:$L1956,"ET",$B$2:$B1956,"&lt;&gt;"&amp;$B1956,$A$2:$A1956,$A1956)&amp;":"&amp;COUNTIFS($L$2:$L1956,"Tor",$B$2:$B1956,$B1956,$A$2:$A1956,$A1956)+COUNTIFS($L$2:$L1956,"ET",$B$2:$B1956,$B1956,$A$2:$A1956,$A1956)),""),"")</f>
        <v/>
      </c>
      <c r="J1956" s="18" t="str">
        <f>_xlfn.IFNA(IF(VLOOKUP($A1956,Spiele!$A$2:$D$16,3,FALSE)=$B1956,(COUNTIFS($L$1:$L1955,"Tor",$B$1:$B1955,$B1956,$A$1:$A1955,$A1956)+COUNTIFS($L$1:$L1955,"ET",$B$1:$B1955,$B1956,$A$1:$A1955,$A1956))-(COUNTIFS($L$1:$L1955,"Tor",$B$1:$B1955,"&lt;&gt;"&amp;$B1956,$A$1:$A1955,$A1956)+COUNTIFS($L$1:$L1955,"ET",$B$1:$B1955,"&lt;&gt;"&amp;$B1956,$A$1:$A1955,$A1956)),(COUNTIFS($L$1:$L1955,"Tor",$B$1:$B1955,$B1956,$A$1:$A1955,$A1956)+COUNTIFS($L$1:$L1955,"ET",$B$1:$B1955,$B1956,$A$1:$A1955,$A1956))-(COUNTIFS($L$1:$L1955,"Tor",$B$1:$B1955,"&lt;&gt;"&amp;$B1956,$A$1:$A1955,$A1956)+COUNTIFS($L$1:$L1955,"ET",$B$1:$B1955,"&lt;&gt;"&amp;$B1956,$A$1:$A1955,$A1956))),"")</f>
        <v/>
      </c>
      <c r="O1956" s="17"/>
      <c r="AC1956" s="14"/>
      <c r="AD1956" s="14"/>
      <c r="AE1956" s="18"/>
      <c r="AH1956" s="19">
        <f t="shared" si="122"/>
        <v>0</v>
      </c>
      <c r="AI1956" s="19">
        <f t="shared" si="123"/>
        <v>180</v>
      </c>
      <c r="AM1956" s="19">
        <f>IF(Abschlüsse[[#This Row],[Ergeb]]="ET","",SQRT(($AF1956-$AK1956)^2+($AG1956-$AL1956)^2))</f>
        <v>0</v>
      </c>
      <c r="AO1956" s="13"/>
      <c r="AP1956" s="13"/>
      <c r="AQ1956" s="19" t="str">
        <f t="shared" si="124"/>
        <v/>
      </c>
      <c r="AU1956" s="19" t="str">
        <f t="shared" si="125"/>
        <v/>
      </c>
    </row>
    <row r="1957" spans="3:47" ht="25.05" customHeight="1">
      <c r="C1957" s="17" t="str">
        <f>IF($A1957="","",IF(VLOOKUP($A1957,Spiele!$A$2:$D$16,3,FALSE)=$B1957,"H","G"))</f>
        <v/>
      </c>
      <c r="D1957" s="17" t="str">
        <f>IF($B1957="","",IF(VLOOKUP($A1957,Spiele!$A$2:$F$16,3,FALSE)=$B1957,VLOOKUP($A1957,Spiele!$A$2:$F$16,4,FALSE),VLOOKUP($A1957,Spiele!$A$2:$F$16,3,FALSE)))</f>
        <v/>
      </c>
      <c r="E1957" s="18">
        <f>IF(Abschlüsse[[#This Row],[Ergeb]]="ET",0,COUNTIFS($A$2:$A1957,$A1957,$B$2:$B1957,$B1957,$L$2:$L1957,"&lt;&gt;ET"))</f>
        <v>0</v>
      </c>
      <c r="F1957" s="11"/>
      <c r="G1957" s="12"/>
      <c r="H1957" s="18">
        <f>COUNTIFS('Rote Karten'!$A$2:$A$4,$A1957,'Rote Karten'!$D$2:$D$4,"&lt;&gt;"&amp;$B1957,'Rote Karten'!$B$2:$B$4,"&lt;"&amp;$F1957,'Rote Karten'!$C$2:$C$4,"&lt;="&amp;$G1957)-COUNTIFS('Rote Karten'!$A$2:$A$4,$A1957,'Rote Karten'!$D$2:$D$4,$B1957,'Rote Karten'!$B$2:$B$4,"&lt;"&amp;$F1957,'Rote Karten'!$C$2:$C$4,"&lt;="&amp;$G1957)</f>
        <v>0</v>
      </c>
      <c r="I1957" s="17" t="str">
        <f>IF(OR($L1957="Tor",$L1957="ET"),_xlfn.IFNA(IF(VLOOKUP($A1957,Spiele!$A$2:$C$16,3,FALSE)=$B1957,COUNTIFS($L$2:$L1957,"Tor",$B$2:$B1957,$B1957,$A$2:$A1957,$A1957)+COUNTIFS($L$2:$L1957,"ET",$B$2:$B1957,$B1957,$A$2:$A1957,$A1957)&amp;":"&amp;COUNTIFS($L$2:$L1957,"Tor",$B$2:$B1957,"&lt;&gt;"&amp;$B1957,$A$2:$A1957,$A1957)+COUNTIFS($L$2:$L1957,"ET",$B$2:$B1957,"&lt;&gt;"&amp;$B1957,$A$2:$A1957,$A1957),COUNTIFS($L$2:$L1957,"Tor",$B$2:$B1957,"&lt;&gt;"&amp;$B1957,$A$2:$A1957,$A1957)+COUNTIFS($L$2:$L1957,"ET",$B$2:$B1957,"&lt;&gt;"&amp;$B1957,$A$2:$A1957,$A1957)&amp;":"&amp;COUNTIFS($L$2:$L1957,"Tor",$B$2:$B1957,$B1957,$A$2:$A1957,$A1957)+COUNTIFS($L$2:$L1957,"ET",$B$2:$B1957,$B1957,$A$2:$A1957,$A1957)),""),"")</f>
        <v/>
      </c>
      <c r="J1957" s="18" t="str">
        <f>_xlfn.IFNA(IF(VLOOKUP($A1957,Spiele!$A$2:$D$16,3,FALSE)=$B1957,(COUNTIFS($L$1:$L1956,"Tor",$B$1:$B1956,$B1957,$A$1:$A1956,$A1957)+COUNTIFS($L$1:$L1956,"ET",$B$1:$B1956,$B1957,$A$1:$A1956,$A1957))-(COUNTIFS($L$1:$L1956,"Tor",$B$1:$B1956,"&lt;&gt;"&amp;$B1957,$A$1:$A1956,$A1957)+COUNTIFS($L$1:$L1956,"ET",$B$1:$B1956,"&lt;&gt;"&amp;$B1957,$A$1:$A1956,$A1957)),(COUNTIFS($L$1:$L1956,"Tor",$B$1:$B1956,$B1957,$A$1:$A1956,$A1957)+COUNTIFS($L$1:$L1956,"ET",$B$1:$B1956,$B1957,$A$1:$A1956,$A1957))-(COUNTIFS($L$1:$L1956,"Tor",$B$1:$B1956,"&lt;&gt;"&amp;$B1957,$A$1:$A1956,$A1957)+COUNTIFS($L$1:$L1956,"ET",$B$1:$B1956,"&lt;&gt;"&amp;$B1957,$A$1:$A1956,$A1957))),"")</f>
        <v/>
      </c>
      <c r="O1957" s="17"/>
      <c r="AC1957" s="14"/>
      <c r="AD1957" s="14"/>
      <c r="AE1957" s="18"/>
      <c r="AH1957" s="19">
        <f t="shared" si="122"/>
        <v>0</v>
      </c>
      <c r="AI1957" s="19">
        <f t="shared" si="123"/>
        <v>180</v>
      </c>
      <c r="AM1957" s="19">
        <f>IF(Abschlüsse[[#This Row],[Ergeb]]="ET","",SQRT(($AF1957-$AK1957)^2+($AG1957-$AL1957)^2))</f>
        <v>0</v>
      </c>
      <c r="AO1957" s="13"/>
      <c r="AP1957" s="13"/>
      <c r="AQ1957" s="19" t="str">
        <f t="shared" si="124"/>
        <v/>
      </c>
      <c r="AU1957" s="19" t="str">
        <f t="shared" si="125"/>
        <v/>
      </c>
    </row>
    <row r="1958" spans="3:47" ht="25.05" customHeight="1">
      <c r="C1958" s="17" t="str">
        <f>IF($A1958="","",IF(VLOOKUP($A1958,Spiele!$A$2:$D$16,3,FALSE)=$B1958,"H","G"))</f>
        <v/>
      </c>
      <c r="D1958" s="17" t="str">
        <f>IF($B1958="","",IF(VLOOKUP($A1958,Spiele!$A$2:$F$16,3,FALSE)=$B1958,VLOOKUP($A1958,Spiele!$A$2:$F$16,4,FALSE),VLOOKUP($A1958,Spiele!$A$2:$F$16,3,FALSE)))</f>
        <v/>
      </c>
      <c r="E1958" s="18">
        <f>IF(Abschlüsse[[#This Row],[Ergeb]]="ET",0,COUNTIFS($A$2:$A1958,$A1958,$B$2:$B1958,$B1958,$L$2:$L1958,"&lt;&gt;ET"))</f>
        <v>0</v>
      </c>
      <c r="F1958" s="11"/>
      <c r="G1958" s="12"/>
      <c r="H1958" s="18">
        <f>COUNTIFS('Rote Karten'!$A$2:$A$4,$A1958,'Rote Karten'!$D$2:$D$4,"&lt;&gt;"&amp;$B1958,'Rote Karten'!$B$2:$B$4,"&lt;"&amp;$F1958,'Rote Karten'!$C$2:$C$4,"&lt;="&amp;$G1958)-COUNTIFS('Rote Karten'!$A$2:$A$4,$A1958,'Rote Karten'!$D$2:$D$4,$B1958,'Rote Karten'!$B$2:$B$4,"&lt;"&amp;$F1958,'Rote Karten'!$C$2:$C$4,"&lt;="&amp;$G1958)</f>
        <v>0</v>
      </c>
      <c r="I1958" s="17" t="str">
        <f>IF(OR($L1958="Tor",$L1958="ET"),_xlfn.IFNA(IF(VLOOKUP($A1958,Spiele!$A$2:$C$16,3,FALSE)=$B1958,COUNTIFS($L$2:$L1958,"Tor",$B$2:$B1958,$B1958,$A$2:$A1958,$A1958)+COUNTIFS($L$2:$L1958,"ET",$B$2:$B1958,$B1958,$A$2:$A1958,$A1958)&amp;":"&amp;COUNTIFS($L$2:$L1958,"Tor",$B$2:$B1958,"&lt;&gt;"&amp;$B1958,$A$2:$A1958,$A1958)+COUNTIFS($L$2:$L1958,"ET",$B$2:$B1958,"&lt;&gt;"&amp;$B1958,$A$2:$A1958,$A1958),COUNTIFS($L$2:$L1958,"Tor",$B$2:$B1958,"&lt;&gt;"&amp;$B1958,$A$2:$A1958,$A1958)+COUNTIFS($L$2:$L1958,"ET",$B$2:$B1958,"&lt;&gt;"&amp;$B1958,$A$2:$A1958,$A1958)&amp;":"&amp;COUNTIFS($L$2:$L1958,"Tor",$B$2:$B1958,$B1958,$A$2:$A1958,$A1958)+COUNTIFS($L$2:$L1958,"ET",$B$2:$B1958,$B1958,$A$2:$A1958,$A1958)),""),"")</f>
        <v/>
      </c>
      <c r="J1958" s="18" t="str">
        <f>_xlfn.IFNA(IF(VLOOKUP($A1958,Spiele!$A$2:$D$16,3,FALSE)=$B1958,(COUNTIFS($L$1:$L1957,"Tor",$B$1:$B1957,$B1958,$A$1:$A1957,$A1958)+COUNTIFS($L$1:$L1957,"ET",$B$1:$B1957,$B1958,$A$1:$A1957,$A1958))-(COUNTIFS($L$1:$L1957,"Tor",$B$1:$B1957,"&lt;&gt;"&amp;$B1958,$A$1:$A1957,$A1958)+COUNTIFS($L$1:$L1957,"ET",$B$1:$B1957,"&lt;&gt;"&amp;$B1958,$A$1:$A1957,$A1958)),(COUNTIFS($L$1:$L1957,"Tor",$B$1:$B1957,$B1958,$A$1:$A1957,$A1958)+COUNTIFS($L$1:$L1957,"ET",$B$1:$B1957,$B1958,$A$1:$A1957,$A1958))-(COUNTIFS($L$1:$L1957,"Tor",$B$1:$B1957,"&lt;&gt;"&amp;$B1958,$A$1:$A1957,$A1958)+COUNTIFS($L$1:$L1957,"ET",$B$1:$B1957,"&lt;&gt;"&amp;$B1958,$A$1:$A1957,$A1958))),"")</f>
        <v/>
      </c>
      <c r="O1958" s="17"/>
      <c r="AC1958" s="14"/>
      <c r="AD1958" s="14"/>
      <c r="AE1958" s="18"/>
      <c r="AH1958" s="19">
        <f t="shared" si="122"/>
        <v>0</v>
      </c>
      <c r="AI1958" s="19">
        <f t="shared" si="123"/>
        <v>180</v>
      </c>
      <c r="AM1958" s="19">
        <f>IF(Abschlüsse[[#This Row],[Ergeb]]="ET","",SQRT(($AF1958-$AK1958)^2+($AG1958-$AL1958)^2))</f>
        <v>0</v>
      </c>
      <c r="AO1958" s="13"/>
      <c r="AP1958" s="13"/>
      <c r="AQ1958" s="19" t="str">
        <f t="shared" si="124"/>
        <v/>
      </c>
      <c r="AU1958" s="19" t="str">
        <f t="shared" si="125"/>
        <v/>
      </c>
    </row>
    <row r="1959" spans="3:47" ht="25.05" customHeight="1">
      <c r="C1959" s="17" t="str">
        <f>IF($A1959="","",IF(VLOOKUP($A1959,Spiele!$A$2:$D$16,3,FALSE)=$B1959,"H","G"))</f>
        <v/>
      </c>
      <c r="D1959" s="17" t="str">
        <f>IF($B1959="","",IF(VLOOKUP($A1959,Spiele!$A$2:$F$16,3,FALSE)=$B1959,VLOOKUP($A1959,Spiele!$A$2:$F$16,4,FALSE),VLOOKUP($A1959,Spiele!$A$2:$F$16,3,FALSE)))</f>
        <v/>
      </c>
      <c r="E1959" s="18">
        <f>IF(Abschlüsse[[#This Row],[Ergeb]]="ET",0,COUNTIFS($A$2:$A1959,$A1959,$B$2:$B1959,$B1959,$L$2:$L1959,"&lt;&gt;ET"))</f>
        <v>0</v>
      </c>
      <c r="F1959" s="11"/>
      <c r="G1959" s="12"/>
      <c r="H1959" s="18">
        <f>COUNTIFS('Rote Karten'!$A$2:$A$4,$A1959,'Rote Karten'!$D$2:$D$4,"&lt;&gt;"&amp;$B1959,'Rote Karten'!$B$2:$B$4,"&lt;"&amp;$F1959,'Rote Karten'!$C$2:$C$4,"&lt;="&amp;$G1959)-COUNTIFS('Rote Karten'!$A$2:$A$4,$A1959,'Rote Karten'!$D$2:$D$4,$B1959,'Rote Karten'!$B$2:$B$4,"&lt;"&amp;$F1959,'Rote Karten'!$C$2:$C$4,"&lt;="&amp;$G1959)</f>
        <v>0</v>
      </c>
      <c r="I1959" s="17" t="str">
        <f>IF(OR($L1959="Tor",$L1959="ET"),_xlfn.IFNA(IF(VLOOKUP($A1959,Spiele!$A$2:$C$16,3,FALSE)=$B1959,COUNTIFS($L$2:$L1959,"Tor",$B$2:$B1959,$B1959,$A$2:$A1959,$A1959)+COUNTIFS($L$2:$L1959,"ET",$B$2:$B1959,$B1959,$A$2:$A1959,$A1959)&amp;":"&amp;COUNTIFS($L$2:$L1959,"Tor",$B$2:$B1959,"&lt;&gt;"&amp;$B1959,$A$2:$A1959,$A1959)+COUNTIFS($L$2:$L1959,"ET",$B$2:$B1959,"&lt;&gt;"&amp;$B1959,$A$2:$A1959,$A1959),COUNTIFS($L$2:$L1959,"Tor",$B$2:$B1959,"&lt;&gt;"&amp;$B1959,$A$2:$A1959,$A1959)+COUNTIFS($L$2:$L1959,"ET",$B$2:$B1959,"&lt;&gt;"&amp;$B1959,$A$2:$A1959,$A1959)&amp;":"&amp;COUNTIFS($L$2:$L1959,"Tor",$B$2:$B1959,$B1959,$A$2:$A1959,$A1959)+COUNTIFS($L$2:$L1959,"ET",$B$2:$B1959,$B1959,$A$2:$A1959,$A1959)),""),"")</f>
        <v/>
      </c>
      <c r="J1959" s="18" t="str">
        <f>_xlfn.IFNA(IF(VLOOKUP($A1959,Spiele!$A$2:$D$16,3,FALSE)=$B1959,(COUNTIFS($L$1:$L1958,"Tor",$B$1:$B1958,$B1959,$A$1:$A1958,$A1959)+COUNTIFS($L$1:$L1958,"ET",$B$1:$B1958,$B1959,$A$1:$A1958,$A1959))-(COUNTIFS($L$1:$L1958,"Tor",$B$1:$B1958,"&lt;&gt;"&amp;$B1959,$A$1:$A1958,$A1959)+COUNTIFS($L$1:$L1958,"ET",$B$1:$B1958,"&lt;&gt;"&amp;$B1959,$A$1:$A1958,$A1959)),(COUNTIFS($L$1:$L1958,"Tor",$B$1:$B1958,$B1959,$A$1:$A1958,$A1959)+COUNTIFS($L$1:$L1958,"ET",$B$1:$B1958,$B1959,$A$1:$A1958,$A1959))-(COUNTIFS($L$1:$L1958,"Tor",$B$1:$B1958,"&lt;&gt;"&amp;$B1959,$A$1:$A1958,$A1959)+COUNTIFS($L$1:$L1958,"ET",$B$1:$B1958,"&lt;&gt;"&amp;$B1959,$A$1:$A1958,$A1959))),"")</f>
        <v/>
      </c>
      <c r="O1959" s="17"/>
      <c r="AC1959" s="14"/>
      <c r="AD1959" s="14"/>
      <c r="AE1959" s="18"/>
      <c r="AH1959" s="19">
        <f t="shared" si="122"/>
        <v>0</v>
      </c>
      <c r="AI1959" s="19">
        <f t="shared" si="123"/>
        <v>180</v>
      </c>
      <c r="AM1959" s="19">
        <f>IF(Abschlüsse[[#This Row],[Ergeb]]="ET","",SQRT(($AF1959-$AK1959)^2+($AG1959-$AL1959)^2))</f>
        <v>0</v>
      </c>
      <c r="AO1959" s="13"/>
      <c r="AP1959" s="13"/>
      <c r="AQ1959" s="19" t="str">
        <f t="shared" si="124"/>
        <v/>
      </c>
      <c r="AU1959" s="19" t="str">
        <f t="shared" si="125"/>
        <v/>
      </c>
    </row>
    <row r="1960" spans="3:47" ht="25.05" customHeight="1">
      <c r="C1960" s="17" t="str">
        <f>IF($A1960="","",IF(VLOOKUP($A1960,Spiele!$A$2:$D$16,3,FALSE)=$B1960,"H","G"))</f>
        <v/>
      </c>
      <c r="D1960" s="17" t="str">
        <f>IF($B1960="","",IF(VLOOKUP($A1960,Spiele!$A$2:$F$16,3,FALSE)=$B1960,VLOOKUP($A1960,Spiele!$A$2:$F$16,4,FALSE),VLOOKUP($A1960,Spiele!$A$2:$F$16,3,FALSE)))</f>
        <v/>
      </c>
      <c r="E1960" s="18">
        <f>IF(Abschlüsse[[#This Row],[Ergeb]]="ET",0,COUNTIFS($A$2:$A1960,$A1960,$B$2:$B1960,$B1960,$L$2:$L1960,"&lt;&gt;ET"))</f>
        <v>0</v>
      </c>
      <c r="F1960" s="11"/>
      <c r="G1960" s="12"/>
      <c r="H1960" s="18">
        <f>COUNTIFS('Rote Karten'!$A$2:$A$4,$A1960,'Rote Karten'!$D$2:$D$4,"&lt;&gt;"&amp;$B1960,'Rote Karten'!$B$2:$B$4,"&lt;"&amp;$F1960,'Rote Karten'!$C$2:$C$4,"&lt;="&amp;$G1960)-COUNTIFS('Rote Karten'!$A$2:$A$4,$A1960,'Rote Karten'!$D$2:$D$4,$B1960,'Rote Karten'!$B$2:$B$4,"&lt;"&amp;$F1960,'Rote Karten'!$C$2:$C$4,"&lt;="&amp;$G1960)</f>
        <v>0</v>
      </c>
      <c r="I1960" s="17" t="str">
        <f>IF(OR($L1960="Tor",$L1960="ET"),_xlfn.IFNA(IF(VLOOKUP($A1960,Spiele!$A$2:$C$16,3,FALSE)=$B1960,COUNTIFS($L$2:$L1960,"Tor",$B$2:$B1960,$B1960,$A$2:$A1960,$A1960)+COUNTIFS($L$2:$L1960,"ET",$B$2:$B1960,$B1960,$A$2:$A1960,$A1960)&amp;":"&amp;COUNTIFS($L$2:$L1960,"Tor",$B$2:$B1960,"&lt;&gt;"&amp;$B1960,$A$2:$A1960,$A1960)+COUNTIFS($L$2:$L1960,"ET",$B$2:$B1960,"&lt;&gt;"&amp;$B1960,$A$2:$A1960,$A1960),COUNTIFS($L$2:$L1960,"Tor",$B$2:$B1960,"&lt;&gt;"&amp;$B1960,$A$2:$A1960,$A1960)+COUNTIFS($L$2:$L1960,"ET",$B$2:$B1960,"&lt;&gt;"&amp;$B1960,$A$2:$A1960,$A1960)&amp;":"&amp;COUNTIFS($L$2:$L1960,"Tor",$B$2:$B1960,$B1960,$A$2:$A1960,$A1960)+COUNTIFS($L$2:$L1960,"ET",$B$2:$B1960,$B1960,$A$2:$A1960,$A1960)),""),"")</f>
        <v/>
      </c>
      <c r="J1960" s="18" t="str">
        <f>_xlfn.IFNA(IF(VLOOKUP($A1960,Spiele!$A$2:$D$16,3,FALSE)=$B1960,(COUNTIFS($L$1:$L1959,"Tor",$B$1:$B1959,$B1960,$A$1:$A1959,$A1960)+COUNTIFS($L$1:$L1959,"ET",$B$1:$B1959,$B1960,$A$1:$A1959,$A1960))-(COUNTIFS($L$1:$L1959,"Tor",$B$1:$B1959,"&lt;&gt;"&amp;$B1960,$A$1:$A1959,$A1960)+COUNTIFS($L$1:$L1959,"ET",$B$1:$B1959,"&lt;&gt;"&amp;$B1960,$A$1:$A1959,$A1960)),(COUNTIFS($L$1:$L1959,"Tor",$B$1:$B1959,$B1960,$A$1:$A1959,$A1960)+COUNTIFS($L$1:$L1959,"ET",$B$1:$B1959,$B1960,$A$1:$A1959,$A1960))-(COUNTIFS($L$1:$L1959,"Tor",$B$1:$B1959,"&lt;&gt;"&amp;$B1960,$A$1:$A1959,$A1960)+COUNTIFS($L$1:$L1959,"ET",$B$1:$B1959,"&lt;&gt;"&amp;$B1960,$A$1:$A1959,$A1960))),"")</f>
        <v/>
      </c>
      <c r="O1960" s="17"/>
      <c r="AC1960" s="14"/>
      <c r="AD1960" s="14"/>
      <c r="AE1960" s="18"/>
      <c r="AH1960" s="19">
        <f t="shared" si="122"/>
        <v>0</v>
      </c>
      <c r="AI1960" s="19">
        <f t="shared" si="123"/>
        <v>180</v>
      </c>
      <c r="AM1960" s="19">
        <f>IF(Abschlüsse[[#This Row],[Ergeb]]="ET","",SQRT(($AF1960-$AK1960)^2+($AG1960-$AL1960)^2))</f>
        <v>0</v>
      </c>
      <c r="AO1960" s="13"/>
      <c r="AP1960" s="13"/>
      <c r="AQ1960" s="19" t="str">
        <f t="shared" si="124"/>
        <v/>
      </c>
      <c r="AU1960" s="19" t="str">
        <f t="shared" si="125"/>
        <v/>
      </c>
    </row>
    <row r="1961" spans="3:47" ht="25.05" customHeight="1">
      <c r="C1961" s="17" t="str">
        <f>IF($A1961="","",IF(VLOOKUP($A1961,Spiele!$A$2:$D$16,3,FALSE)=$B1961,"H","G"))</f>
        <v/>
      </c>
      <c r="D1961" s="17" t="str">
        <f>IF($B1961="","",IF(VLOOKUP($A1961,Spiele!$A$2:$F$16,3,FALSE)=$B1961,VLOOKUP($A1961,Spiele!$A$2:$F$16,4,FALSE),VLOOKUP($A1961,Spiele!$A$2:$F$16,3,FALSE)))</f>
        <v/>
      </c>
      <c r="E1961" s="18">
        <f>IF(Abschlüsse[[#This Row],[Ergeb]]="ET",0,COUNTIFS($A$2:$A1961,$A1961,$B$2:$B1961,$B1961,$L$2:$L1961,"&lt;&gt;ET"))</f>
        <v>0</v>
      </c>
      <c r="F1961" s="11"/>
      <c r="G1961" s="12"/>
      <c r="H1961" s="18">
        <f>COUNTIFS('Rote Karten'!$A$2:$A$4,$A1961,'Rote Karten'!$D$2:$D$4,"&lt;&gt;"&amp;$B1961,'Rote Karten'!$B$2:$B$4,"&lt;"&amp;$F1961,'Rote Karten'!$C$2:$C$4,"&lt;="&amp;$G1961)-COUNTIFS('Rote Karten'!$A$2:$A$4,$A1961,'Rote Karten'!$D$2:$D$4,$B1961,'Rote Karten'!$B$2:$B$4,"&lt;"&amp;$F1961,'Rote Karten'!$C$2:$C$4,"&lt;="&amp;$G1961)</f>
        <v>0</v>
      </c>
      <c r="I1961" s="17" t="str">
        <f>IF(OR($L1961="Tor",$L1961="ET"),_xlfn.IFNA(IF(VLOOKUP($A1961,Spiele!$A$2:$C$16,3,FALSE)=$B1961,COUNTIFS($L$2:$L1961,"Tor",$B$2:$B1961,$B1961,$A$2:$A1961,$A1961)+COUNTIFS($L$2:$L1961,"ET",$B$2:$B1961,$B1961,$A$2:$A1961,$A1961)&amp;":"&amp;COUNTIFS($L$2:$L1961,"Tor",$B$2:$B1961,"&lt;&gt;"&amp;$B1961,$A$2:$A1961,$A1961)+COUNTIFS($L$2:$L1961,"ET",$B$2:$B1961,"&lt;&gt;"&amp;$B1961,$A$2:$A1961,$A1961),COUNTIFS($L$2:$L1961,"Tor",$B$2:$B1961,"&lt;&gt;"&amp;$B1961,$A$2:$A1961,$A1961)+COUNTIFS($L$2:$L1961,"ET",$B$2:$B1961,"&lt;&gt;"&amp;$B1961,$A$2:$A1961,$A1961)&amp;":"&amp;COUNTIFS($L$2:$L1961,"Tor",$B$2:$B1961,$B1961,$A$2:$A1961,$A1961)+COUNTIFS($L$2:$L1961,"ET",$B$2:$B1961,$B1961,$A$2:$A1961,$A1961)),""),"")</f>
        <v/>
      </c>
      <c r="J1961" s="18" t="str">
        <f>_xlfn.IFNA(IF(VLOOKUP($A1961,Spiele!$A$2:$D$16,3,FALSE)=$B1961,(COUNTIFS($L$1:$L1960,"Tor",$B$1:$B1960,$B1961,$A$1:$A1960,$A1961)+COUNTIFS($L$1:$L1960,"ET",$B$1:$B1960,$B1961,$A$1:$A1960,$A1961))-(COUNTIFS($L$1:$L1960,"Tor",$B$1:$B1960,"&lt;&gt;"&amp;$B1961,$A$1:$A1960,$A1961)+COUNTIFS($L$1:$L1960,"ET",$B$1:$B1960,"&lt;&gt;"&amp;$B1961,$A$1:$A1960,$A1961)),(COUNTIFS($L$1:$L1960,"Tor",$B$1:$B1960,$B1961,$A$1:$A1960,$A1961)+COUNTIFS($L$1:$L1960,"ET",$B$1:$B1960,$B1961,$A$1:$A1960,$A1961))-(COUNTIFS($L$1:$L1960,"Tor",$B$1:$B1960,"&lt;&gt;"&amp;$B1961,$A$1:$A1960,$A1961)+COUNTIFS($L$1:$L1960,"ET",$B$1:$B1960,"&lt;&gt;"&amp;$B1961,$A$1:$A1960,$A1961))),"")</f>
        <v/>
      </c>
      <c r="O1961" s="17"/>
      <c r="AC1961" s="14"/>
      <c r="AD1961" s="14"/>
      <c r="AE1961" s="18"/>
      <c r="AH1961" s="19">
        <f t="shared" si="122"/>
        <v>0</v>
      </c>
      <c r="AI1961" s="19">
        <f t="shared" si="123"/>
        <v>180</v>
      </c>
      <c r="AM1961" s="19">
        <f>IF(Abschlüsse[[#This Row],[Ergeb]]="ET","",SQRT(($AF1961-$AK1961)^2+($AG1961-$AL1961)^2))</f>
        <v>0</v>
      </c>
      <c r="AO1961" s="13"/>
      <c r="AP1961" s="13"/>
      <c r="AQ1961" s="19" t="str">
        <f t="shared" si="124"/>
        <v/>
      </c>
      <c r="AU1961" s="19" t="str">
        <f t="shared" si="125"/>
        <v/>
      </c>
    </row>
    <row r="1962" spans="3:47" ht="25.05" customHeight="1">
      <c r="C1962" s="17" t="str">
        <f>IF($A1962="","",IF(VLOOKUP($A1962,Spiele!$A$2:$D$16,3,FALSE)=$B1962,"H","G"))</f>
        <v/>
      </c>
      <c r="D1962" s="17" t="str">
        <f>IF($B1962="","",IF(VLOOKUP($A1962,Spiele!$A$2:$F$16,3,FALSE)=$B1962,VLOOKUP($A1962,Spiele!$A$2:$F$16,4,FALSE),VLOOKUP($A1962,Spiele!$A$2:$F$16,3,FALSE)))</f>
        <v/>
      </c>
      <c r="E1962" s="18">
        <f>IF(Abschlüsse[[#This Row],[Ergeb]]="ET",0,COUNTIFS($A$2:$A1962,$A1962,$B$2:$B1962,$B1962,$L$2:$L1962,"&lt;&gt;ET"))</f>
        <v>0</v>
      </c>
      <c r="F1962" s="11"/>
      <c r="G1962" s="12"/>
      <c r="H1962" s="18">
        <f>COUNTIFS('Rote Karten'!$A$2:$A$4,$A1962,'Rote Karten'!$D$2:$D$4,"&lt;&gt;"&amp;$B1962,'Rote Karten'!$B$2:$B$4,"&lt;"&amp;$F1962,'Rote Karten'!$C$2:$C$4,"&lt;="&amp;$G1962)-COUNTIFS('Rote Karten'!$A$2:$A$4,$A1962,'Rote Karten'!$D$2:$D$4,$B1962,'Rote Karten'!$B$2:$B$4,"&lt;"&amp;$F1962,'Rote Karten'!$C$2:$C$4,"&lt;="&amp;$G1962)</f>
        <v>0</v>
      </c>
      <c r="I1962" s="17" t="str">
        <f>IF(OR($L1962="Tor",$L1962="ET"),_xlfn.IFNA(IF(VLOOKUP($A1962,Spiele!$A$2:$C$16,3,FALSE)=$B1962,COUNTIFS($L$2:$L1962,"Tor",$B$2:$B1962,$B1962,$A$2:$A1962,$A1962)+COUNTIFS($L$2:$L1962,"ET",$B$2:$B1962,$B1962,$A$2:$A1962,$A1962)&amp;":"&amp;COUNTIFS($L$2:$L1962,"Tor",$B$2:$B1962,"&lt;&gt;"&amp;$B1962,$A$2:$A1962,$A1962)+COUNTIFS($L$2:$L1962,"ET",$B$2:$B1962,"&lt;&gt;"&amp;$B1962,$A$2:$A1962,$A1962),COUNTIFS($L$2:$L1962,"Tor",$B$2:$B1962,"&lt;&gt;"&amp;$B1962,$A$2:$A1962,$A1962)+COUNTIFS($L$2:$L1962,"ET",$B$2:$B1962,"&lt;&gt;"&amp;$B1962,$A$2:$A1962,$A1962)&amp;":"&amp;COUNTIFS($L$2:$L1962,"Tor",$B$2:$B1962,$B1962,$A$2:$A1962,$A1962)+COUNTIFS($L$2:$L1962,"ET",$B$2:$B1962,$B1962,$A$2:$A1962,$A1962)),""),"")</f>
        <v/>
      </c>
      <c r="J1962" s="18" t="str">
        <f>_xlfn.IFNA(IF(VLOOKUP($A1962,Spiele!$A$2:$D$16,3,FALSE)=$B1962,(COUNTIFS($L$1:$L1961,"Tor",$B$1:$B1961,$B1962,$A$1:$A1961,$A1962)+COUNTIFS($L$1:$L1961,"ET",$B$1:$B1961,$B1962,$A$1:$A1961,$A1962))-(COUNTIFS($L$1:$L1961,"Tor",$B$1:$B1961,"&lt;&gt;"&amp;$B1962,$A$1:$A1961,$A1962)+COUNTIFS($L$1:$L1961,"ET",$B$1:$B1961,"&lt;&gt;"&amp;$B1962,$A$1:$A1961,$A1962)),(COUNTIFS($L$1:$L1961,"Tor",$B$1:$B1961,$B1962,$A$1:$A1961,$A1962)+COUNTIFS($L$1:$L1961,"ET",$B$1:$B1961,$B1962,$A$1:$A1961,$A1962))-(COUNTIFS($L$1:$L1961,"Tor",$B$1:$B1961,"&lt;&gt;"&amp;$B1962,$A$1:$A1961,$A1962)+COUNTIFS($L$1:$L1961,"ET",$B$1:$B1961,"&lt;&gt;"&amp;$B1962,$A$1:$A1961,$A1962))),"")</f>
        <v/>
      </c>
      <c r="O1962" s="17"/>
      <c r="AC1962" s="14"/>
      <c r="AD1962" s="14"/>
      <c r="AE1962" s="18"/>
      <c r="AH1962" s="19">
        <f t="shared" si="122"/>
        <v>0</v>
      </c>
      <c r="AI1962" s="19">
        <f t="shared" si="123"/>
        <v>180</v>
      </c>
      <c r="AM1962" s="19">
        <f>IF(Abschlüsse[[#This Row],[Ergeb]]="ET","",SQRT(($AF1962-$AK1962)^2+($AG1962-$AL1962)^2))</f>
        <v>0</v>
      </c>
      <c r="AO1962" s="13"/>
      <c r="AP1962" s="13"/>
      <c r="AQ1962" s="19" t="str">
        <f t="shared" si="124"/>
        <v/>
      </c>
      <c r="AU1962" s="19" t="str">
        <f t="shared" si="125"/>
        <v/>
      </c>
    </row>
    <row r="1963" spans="3:47" ht="25.05" customHeight="1">
      <c r="C1963" s="17" t="str">
        <f>IF($A1963="","",IF(VLOOKUP($A1963,Spiele!$A$2:$D$16,3,FALSE)=$B1963,"H","G"))</f>
        <v/>
      </c>
      <c r="D1963" s="17" t="str">
        <f>IF($B1963="","",IF(VLOOKUP($A1963,Spiele!$A$2:$F$16,3,FALSE)=$B1963,VLOOKUP($A1963,Spiele!$A$2:$F$16,4,FALSE),VLOOKUP($A1963,Spiele!$A$2:$F$16,3,FALSE)))</f>
        <v/>
      </c>
      <c r="E1963" s="18">
        <f>IF(Abschlüsse[[#This Row],[Ergeb]]="ET",0,COUNTIFS($A$2:$A1963,$A1963,$B$2:$B1963,$B1963,$L$2:$L1963,"&lt;&gt;ET"))</f>
        <v>0</v>
      </c>
      <c r="F1963" s="11"/>
      <c r="G1963" s="12"/>
      <c r="H1963" s="18">
        <f>COUNTIFS('Rote Karten'!$A$2:$A$4,$A1963,'Rote Karten'!$D$2:$D$4,"&lt;&gt;"&amp;$B1963,'Rote Karten'!$B$2:$B$4,"&lt;"&amp;$F1963,'Rote Karten'!$C$2:$C$4,"&lt;="&amp;$G1963)-COUNTIFS('Rote Karten'!$A$2:$A$4,$A1963,'Rote Karten'!$D$2:$D$4,$B1963,'Rote Karten'!$B$2:$B$4,"&lt;"&amp;$F1963,'Rote Karten'!$C$2:$C$4,"&lt;="&amp;$G1963)</f>
        <v>0</v>
      </c>
      <c r="I1963" s="17" t="str">
        <f>IF(OR($L1963="Tor",$L1963="ET"),_xlfn.IFNA(IF(VLOOKUP($A1963,Spiele!$A$2:$C$16,3,FALSE)=$B1963,COUNTIFS($L$2:$L1963,"Tor",$B$2:$B1963,$B1963,$A$2:$A1963,$A1963)+COUNTIFS($L$2:$L1963,"ET",$B$2:$B1963,$B1963,$A$2:$A1963,$A1963)&amp;":"&amp;COUNTIFS($L$2:$L1963,"Tor",$B$2:$B1963,"&lt;&gt;"&amp;$B1963,$A$2:$A1963,$A1963)+COUNTIFS($L$2:$L1963,"ET",$B$2:$B1963,"&lt;&gt;"&amp;$B1963,$A$2:$A1963,$A1963),COUNTIFS($L$2:$L1963,"Tor",$B$2:$B1963,"&lt;&gt;"&amp;$B1963,$A$2:$A1963,$A1963)+COUNTIFS($L$2:$L1963,"ET",$B$2:$B1963,"&lt;&gt;"&amp;$B1963,$A$2:$A1963,$A1963)&amp;":"&amp;COUNTIFS($L$2:$L1963,"Tor",$B$2:$B1963,$B1963,$A$2:$A1963,$A1963)+COUNTIFS($L$2:$L1963,"ET",$B$2:$B1963,$B1963,$A$2:$A1963,$A1963)),""),"")</f>
        <v/>
      </c>
      <c r="J1963" s="18" t="str">
        <f>_xlfn.IFNA(IF(VLOOKUP($A1963,Spiele!$A$2:$D$16,3,FALSE)=$B1963,(COUNTIFS($L$1:$L1962,"Tor",$B$1:$B1962,$B1963,$A$1:$A1962,$A1963)+COUNTIFS($L$1:$L1962,"ET",$B$1:$B1962,$B1963,$A$1:$A1962,$A1963))-(COUNTIFS($L$1:$L1962,"Tor",$B$1:$B1962,"&lt;&gt;"&amp;$B1963,$A$1:$A1962,$A1963)+COUNTIFS($L$1:$L1962,"ET",$B$1:$B1962,"&lt;&gt;"&amp;$B1963,$A$1:$A1962,$A1963)),(COUNTIFS($L$1:$L1962,"Tor",$B$1:$B1962,$B1963,$A$1:$A1962,$A1963)+COUNTIFS($L$1:$L1962,"ET",$B$1:$B1962,$B1963,$A$1:$A1962,$A1963))-(COUNTIFS($L$1:$L1962,"Tor",$B$1:$B1962,"&lt;&gt;"&amp;$B1963,$A$1:$A1962,$A1963)+COUNTIFS($L$1:$L1962,"ET",$B$1:$B1962,"&lt;&gt;"&amp;$B1963,$A$1:$A1962,$A1963))),"")</f>
        <v/>
      </c>
      <c r="O1963" s="17"/>
      <c r="AC1963" s="14"/>
      <c r="AD1963" s="14"/>
      <c r="AE1963" s="18"/>
      <c r="AH1963" s="19">
        <f t="shared" si="122"/>
        <v>0</v>
      </c>
      <c r="AI1963" s="19">
        <f t="shared" si="123"/>
        <v>180</v>
      </c>
      <c r="AM1963" s="19">
        <f>IF(Abschlüsse[[#This Row],[Ergeb]]="ET","",SQRT(($AF1963-$AK1963)^2+($AG1963-$AL1963)^2))</f>
        <v>0</v>
      </c>
      <c r="AO1963" s="13"/>
      <c r="AP1963" s="13"/>
      <c r="AQ1963" s="19" t="str">
        <f t="shared" si="124"/>
        <v/>
      </c>
      <c r="AU1963" s="19" t="str">
        <f t="shared" si="125"/>
        <v/>
      </c>
    </row>
    <row r="1964" spans="3:47" ht="25.05" customHeight="1">
      <c r="C1964" s="17" t="str">
        <f>IF($A1964="","",IF(VLOOKUP($A1964,Spiele!$A$2:$D$16,3,FALSE)=$B1964,"H","G"))</f>
        <v/>
      </c>
      <c r="D1964" s="17" t="str">
        <f>IF($B1964="","",IF(VLOOKUP($A1964,Spiele!$A$2:$F$16,3,FALSE)=$B1964,VLOOKUP($A1964,Spiele!$A$2:$F$16,4,FALSE),VLOOKUP($A1964,Spiele!$A$2:$F$16,3,FALSE)))</f>
        <v/>
      </c>
      <c r="E1964" s="18">
        <f>IF(Abschlüsse[[#This Row],[Ergeb]]="ET",0,COUNTIFS($A$2:$A1964,$A1964,$B$2:$B1964,$B1964,$L$2:$L1964,"&lt;&gt;ET"))</f>
        <v>0</v>
      </c>
      <c r="F1964" s="11"/>
      <c r="G1964" s="12"/>
      <c r="H1964" s="18">
        <f>COUNTIFS('Rote Karten'!$A$2:$A$4,$A1964,'Rote Karten'!$D$2:$D$4,"&lt;&gt;"&amp;$B1964,'Rote Karten'!$B$2:$B$4,"&lt;"&amp;$F1964,'Rote Karten'!$C$2:$C$4,"&lt;="&amp;$G1964)-COUNTIFS('Rote Karten'!$A$2:$A$4,$A1964,'Rote Karten'!$D$2:$D$4,$B1964,'Rote Karten'!$B$2:$B$4,"&lt;"&amp;$F1964,'Rote Karten'!$C$2:$C$4,"&lt;="&amp;$G1964)</f>
        <v>0</v>
      </c>
      <c r="I1964" s="17" t="str">
        <f>IF(OR($L1964="Tor",$L1964="ET"),_xlfn.IFNA(IF(VLOOKUP($A1964,Spiele!$A$2:$C$16,3,FALSE)=$B1964,COUNTIFS($L$2:$L1964,"Tor",$B$2:$B1964,$B1964,$A$2:$A1964,$A1964)+COUNTIFS($L$2:$L1964,"ET",$B$2:$B1964,$B1964,$A$2:$A1964,$A1964)&amp;":"&amp;COUNTIFS($L$2:$L1964,"Tor",$B$2:$B1964,"&lt;&gt;"&amp;$B1964,$A$2:$A1964,$A1964)+COUNTIFS($L$2:$L1964,"ET",$B$2:$B1964,"&lt;&gt;"&amp;$B1964,$A$2:$A1964,$A1964),COUNTIFS($L$2:$L1964,"Tor",$B$2:$B1964,"&lt;&gt;"&amp;$B1964,$A$2:$A1964,$A1964)+COUNTIFS($L$2:$L1964,"ET",$B$2:$B1964,"&lt;&gt;"&amp;$B1964,$A$2:$A1964,$A1964)&amp;":"&amp;COUNTIFS($L$2:$L1964,"Tor",$B$2:$B1964,$B1964,$A$2:$A1964,$A1964)+COUNTIFS($L$2:$L1964,"ET",$B$2:$B1964,$B1964,$A$2:$A1964,$A1964)),""),"")</f>
        <v/>
      </c>
      <c r="J1964" s="18" t="str">
        <f>_xlfn.IFNA(IF(VLOOKUP($A1964,Spiele!$A$2:$D$16,3,FALSE)=$B1964,(COUNTIFS($L$1:$L1963,"Tor",$B$1:$B1963,$B1964,$A$1:$A1963,$A1964)+COUNTIFS($L$1:$L1963,"ET",$B$1:$B1963,$B1964,$A$1:$A1963,$A1964))-(COUNTIFS($L$1:$L1963,"Tor",$B$1:$B1963,"&lt;&gt;"&amp;$B1964,$A$1:$A1963,$A1964)+COUNTIFS($L$1:$L1963,"ET",$B$1:$B1963,"&lt;&gt;"&amp;$B1964,$A$1:$A1963,$A1964)),(COUNTIFS($L$1:$L1963,"Tor",$B$1:$B1963,$B1964,$A$1:$A1963,$A1964)+COUNTIFS($L$1:$L1963,"ET",$B$1:$B1963,$B1964,$A$1:$A1963,$A1964))-(COUNTIFS($L$1:$L1963,"Tor",$B$1:$B1963,"&lt;&gt;"&amp;$B1964,$A$1:$A1963,$A1964)+COUNTIFS($L$1:$L1963,"ET",$B$1:$B1963,"&lt;&gt;"&amp;$B1964,$A$1:$A1963,$A1964))),"")</f>
        <v/>
      </c>
      <c r="O1964" s="17"/>
      <c r="AC1964" s="14"/>
      <c r="AD1964" s="14"/>
      <c r="AE1964" s="18"/>
      <c r="AH1964" s="19">
        <f t="shared" si="122"/>
        <v>0</v>
      </c>
      <c r="AI1964" s="19">
        <f t="shared" si="123"/>
        <v>180</v>
      </c>
      <c r="AM1964" s="19">
        <f>IF(Abschlüsse[[#This Row],[Ergeb]]="ET","",SQRT(($AF1964-$AK1964)^2+($AG1964-$AL1964)^2))</f>
        <v>0</v>
      </c>
      <c r="AO1964" s="13"/>
      <c r="AP1964" s="13"/>
      <c r="AQ1964" s="19" t="str">
        <f t="shared" si="124"/>
        <v/>
      </c>
      <c r="AU1964" s="19" t="str">
        <f t="shared" si="125"/>
        <v/>
      </c>
    </row>
    <row r="1965" spans="3:47" ht="25.05" customHeight="1">
      <c r="C1965" s="17" t="str">
        <f>IF($A1965="","",IF(VLOOKUP($A1965,Spiele!$A$2:$D$16,3,FALSE)=$B1965,"H","G"))</f>
        <v/>
      </c>
      <c r="D1965" s="17" t="str">
        <f>IF($B1965="","",IF(VLOOKUP($A1965,Spiele!$A$2:$F$16,3,FALSE)=$B1965,VLOOKUP($A1965,Spiele!$A$2:$F$16,4,FALSE),VLOOKUP($A1965,Spiele!$A$2:$F$16,3,FALSE)))</f>
        <v/>
      </c>
      <c r="E1965" s="18">
        <f>IF(Abschlüsse[[#This Row],[Ergeb]]="ET",0,COUNTIFS($A$2:$A1965,$A1965,$B$2:$B1965,$B1965,$L$2:$L1965,"&lt;&gt;ET"))</f>
        <v>0</v>
      </c>
      <c r="F1965" s="11"/>
      <c r="G1965" s="12"/>
      <c r="H1965" s="18">
        <f>COUNTIFS('Rote Karten'!$A$2:$A$4,$A1965,'Rote Karten'!$D$2:$D$4,"&lt;&gt;"&amp;$B1965,'Rote Karten'!$B$2:$B$4,"&lt;"&amp;$F1965,'Rote Karten'!$C$2:$C$4,"&lt;="&amp;$G1965)-COUNTIFS('Rote Karten'!$A$2:$A$4,$A1965,'Rote Karten'!$D$2:$D$4,$B1965,'Rote Karten'!$B$2:$B$4,"&lt;"&amp;$F1965,'Rote Karten'!$C$2:$C$4,"&lt;="&amp;$G1965)</f>
        <v>0</v>
      </c>
      <c r="I1965" s="17" t="str">
        <f>IF(OR($L1965="Tor",$L1965="ET"),_xlfn.IFNA(IF(VLOOKUP($A1965,Spiele!$A$2:$C$16,3,FALSE)=$B1965,COUNTIFS($L$2:$L1965,"Tor",$B$2:$B1965,$B1965,$A$2:$A1965,$A1965)+COUNTIFS($L$2:$L1965,"ET",$B$2:$B1965,$B1965,$A$2:$A1965,$A1965)&amp;":"&amp;COUNTIFS($L$2:$L1965,"Tor",$B$2:$B1965,"&lt;&gt;"&amp;$B1965,$A$2:$A1965,$A1965)+COUNTIFS($L$2:$L1965,"ET",$B$2:$B1965,"&lt;&gt;"&amp;$B1965,$A$2:$A1965,$A1965),COUNTIFS($L$2:$L1965,"Tor",$B$2:$B1965,"&lt;&gt;"&amp;$B1965,$A$2:$A1965,$A1965)+COUNTIFS($L$2:$L1965,"ET",$B$2:$B1965,"&lt;&gt;"&amp;$B1965,$A$2:$A1965,$A1965)&amp;":"&amp;COUNTIFS($L$2:$L1965,"Tor",$B$2:$B1965,$B1965,$A$2:$A1965,$A1965)+COUNTIFS($L$2:$L1965,"ET",$B$2:$B1965,$B1965,$A$2:$A1965,$A1965)),""),"")</f>
        <v/>
      </c>
      <c r="J1965" s="18" t="str">
        <f>_xlfn.IFNA(IF(VLOOKUP($A1965,Spiele!$A$2:$D$16,3,FALSE)=$B1965,(COUNTIFS($L$1:$L1964,"Tor",$B$1:$B1964,$B1965,$A$1:$A1964,$A1965)+COUNTIFS($L$1:$L1964,"ET",$B$1:$B1964,$B1965,$A$1:$A1964,$A1965))-(COUNTIFS($L$1:$L1964,"Tor",$B$1:$B1964,"&lt;&gt;"&amp;$B1965,$A$1:$A1964,$A1965)+COUNTIFS($L$1:$L1964,"ET",$B$1:$B1964,"&lt;&gt;"&amp;$B1965,$A$1:$A1964,$A1965)),(COUNTIFS($L$1:$L1964,"Tor",$B$1:$B1964,$B1965,$A$1:$A1964,$A1965)+COUNTIFS($L$1:$L1964,"ET",$B$1:$B1964,$B1965,$A$1:$A1964,$A1965))-(COUNTIFS($L$1:$L1964,"Tor",$B$1:$B1964,"&lt;&gt;"&amp;$B1965,$A$1:$A1964,$A1965)+COUNTIFS($L$1:$L1964,"ET",$B$1:$B1964,"&lt;&gt;"&amp;$B1965,$A$1:$A1964,$A1965))),"")</f>
        <v/>
      </c>
      <c r="O1965" s="17"/>
      <c r="AC1965" s="14"/>
      <c r="AD1965" s="14"/>
      <c r="AE1965" s="18"/>
      <c r="AH1965" s="19">
        <f t="shared" si="122"/>
        <v>0</v>
      </c>
      <c r="AI1965" s="19">
        <f t="shared" si="123"/>
        <v>180</v>
      </c>
      <c r="AM1965" s="19">
        <f>IF(Abschlüsse[[#This Row],[Ergeb]]="ET","",SQRT(($AF1965-$AK1965)^2+($AG1965-$AL1965)^2))</f>
        <v>0</v>
      </c>
      <c r="AO1965" s="13"/>
      <c r="AP1965" s="13"/>
      <c r="AQ1965" s="19" t="str">
        <f t="shared" si="124"/>
        <v/>
      </c>
      <c r="AU1965" s="19" t="str">
        <f t="shared" si="125"/>
        <v/>
      </c>
    </row>
    <row r="1966" spans="3:47" ht="25.05" customHeight="1">
      <c r="C1966" s="17" t="str">
        <f>IF($A1966="","",IF(VLOOKUP($A1966,Spiele!$A$2:$D$16,3,FALSE)=$B1966,"H","G"))</f>
        <v/>
      </c>
      <c r="D1966" s="17" t="str">
        <f>IF($B1966="","",IF(VLOOKUP($A1966,Spiele!$A$2:$F$16,3,FALSE)=$B1966,VLOOKUP($A1966,Spiele!$A$2:$F$16,4,FALSE),VLOOKUP($A1966,Spiele!$A$2:$F$16,3,FALSE)))</f>
        <v/>
      </c>
      <c r="E1966" s="18">
        <f>IF(Abschlüsse[[#This Row],[Ergeb]]="ET",0,COUNTIFS($A$2:$A1966,$A1966,$B$2:$B1966,$B1966,$L$2:$L1966,"&lt;&gt;ET"))</f>
        <v>0</v>
      </c>
      <c r="F1966" s="11"/>
      <c r="G1966" s="12"/>
      <c r="H1966" s="18">
        <f>COUNTIFS('Rote Karten'!$A$2:$A$4,$A1966,'Rote Karten'!$D$2:$D$4,"&lt;&gt;"&amp;$B1966,'Rote Karten'!$B$2:$B$4,"&lt;"&amp;$F1966,'Rote Karten'!$C$2:$C$4,"&lt;="&amp;$G1966)-COUNTIFS('Rote Karten'!$A$2:$A$4,$A1966,'Rote Karten'!$D$2:$D$4,$B1966,'Rote Karten'!$B$2:$B$4,"&lt;"&amp;$F1966,'Rote Karten'!$C$2:$C$4,"&lt;="&amp;$G1966)</f>
        <v>0</v>
      </c>
      <c r="I1966" s="17" t="str">
        <f>IF(OR($L1966="Tor",$L1966="ET"),_xlfn.IFNA(IF(VLOOKUP($A1966,Spiele!$A$2:$C$16,3,FALSE)=$B1966,COUNTIFS($L$2:$L1966,"Tor",$B$2:$B1966,$B1966,$A$2:$A1966,$A1966)+COUNTIFS($L$2:$L1966,"ET",$B$2:$B1966,$B1966,$A$2:$A1966,$A1966)&amp;":"&amp;COUNTIFS($L$2:$L1966,"Tor",$B$2:$B1966,"&lt;&gt;"&amp;$B1966,$A$2:$A1966,$A1966)+COUNTIFS($L$2:$L1966,"ET",$B$2:$B1966,"&lt;&gt;"&amp;$B1966,$A$2:$A1966,$A1966),COUNTIFS($L$2:$L1966,"Tor",$B$2:$B1966,"&lt;&gt;"&amp;$B1966,$A$2:$A1966,$A1966)+COUNTIFS($L$2:$L1966,"ET",$B$2:$B1966,"&lt;&gt;"&amp;$B1966,$A$2:$A1966,$A1966)&amp;":"&amp;COUNTIFS($L$2:$L1966,"Tor",$B$2:$B1966,$B1966,$A$2:$A1966,$A1966)+COUNTIFS($L$2:$L1966,"ET",$B$2:$B1966,$B1966,$A$2:$A1966,$A1966)),""),"")</f>
        <v/>
      </c>
      <c r="J1966" s="18" t="str">
        <f>_xlfn.IFNA(IF(VLOOKUP($A1966,Spiele!$A$2:$D$16,3,FALSE)=$B1966,(COUNTIFS($L$1:$L1965,"Tor",$B$1:$B1965,$B1966,$A$1:$A1965,$A1966)+COUNTIFS($L$1:$L1965,"ET",$B$1:$B1965,$B1966,$A$1:$A1965,$A1966))-(COUNTIFS($L$1:$L1965,"Tor",$B$1:$B1965,"&lt;&gt;"&amp;$B1966,$A$1:$A1965,$A1966)+COUNTIFS($L$1:$L1965,"ET",$B$1:$B1965,"&lt;&gt;"&amp;$B1966,$A$1:$A1965,$A1966)),(COUNTIFS($L$1:$L1965,"Tor",$B$1:$B1965,$B1966,$A$1:$A1965,$A1966)+COUNTIFS($L$1:$L1965,"ET",$B$1:$B1965,$B1966,$A$1:$A1965,$A1966))-(COUNTIFS($L$1:$L1965,"Tor",$B$1:$B1965,"&lt;&gt;"&amp;$B1966,$A$1:$A1965,$A1966)+COUNTIFS($L$1:$L1965,"ET",$B$1:$B1965,"&lt;&gt;"&amp;$B1966,$A$1:$A1965,$A1966))),"")</f>
        <v/>
      </c>
      <c r="O1966" s="17"/>
      <c r="AC1966" s="14"/>
      <c r="AD1966" s="14"/>
      <c r="AE1966" s="18"/>
      <c r="AH1966" s="19">
        <f t="shared" si="122"/>
        <v>0</v>
      </c>
      <c r="AI1966" s="19">
        <f t="shared" si="123"/>
        <v>180</v>
      </c>
      <c r="AM1966" s="19">
        <f>IF(Abschlüsse[[#This Row],[Ergeb]]="ET","",SQRT(($AF1966-$AK1966)^2+($AG1966-$AL1966)^2))</f>
        <v>0</v>
      </c>
      <c r="AO1966" s="13"/>
      <c r="AP1966" s="13"/>
      <c r="AQ1966" s="19" t="str">
        <f t="shared" si="124"/>
        <v/>
      </c>
      <c r="AU1966" s="19" t="str">
        <f t="shared" si="125"/>
        <v/>
      </c>
    </row>
    <row r="1967" spans="3:47" ht="25.05" customHeight="1">
      <c r="C1967" s="17" t="str">
        <f>IF($A1967="","",IF(VLOOKUP($A1967,Spiele!$A$2:$D$16,3,FALSE)=$B1967,"H","G"))</f>
        <v/>
      </c>
      <c r="D1967" s="17" t="str">
        <f>IF($B1967="","",IF(VLOOKUP($A1967,Spiele!$A$2:$F$16,3,FALSE)=$B1967,VLOOKUP($A1967,Spiele!$A$2:$F$16,4,FALSE),VLOOKUP($A1967,Spiele!$A$2:$F$16,3,FALSE)))</f>
        <v/>
      </c>
      <c r="E1967" s="18">
        <f>IF(Abschlüsse[[#This Row],[Ergeb]]="ET",0,COUNTIFS($A$2:$A1967,$A1967,$B$2:$B1967,$B1967,$L$2:$L1967,"&lt;&gt;ET"))</f>
        <v>0</v>
      </c>
      <c r="F1967" s="11"/>
      <c r="G1967" s="12"/>
      <c r="H1967" s="18">
        <f>COUNTIFS('Rote Karten'!$A$2:$A$4,$A1967,'Rote Karten'!$D$2:$D$4,"&lt;&gt;"&amp;$B1967,'Rote Karten'!$B$2:$B$4,"&lt;"&amp;$F1967,'Rote Karten'!$C$2:$C$4,"&lt;="&amp;$G1967)-COUNTIFS('Rote Karten'!$A$2:$A$4,$A1967,'Rote Karten'!$D$2:$D$4,$B1967,'Rote Karten'!$B$2:$B$4,"&lt;"&amp;$F1967,'Rote Karten'!$C$2:$C$4,"&lt;="&amp;$G1967)</f>
        <v>0</v>
      </c>
      <c r="I1967" s="17" t="str">
        <f>IF(OR($L1967="Tor",$L1967="ET"),_xlfn.IFNA(IF(VLOOKUP($A1967,Spiele!$A$2:$C$16,3,FALSE)=$B1967,COUNTIFS($L$2:$L1967,"Tor",$B$2:$B1967,$B1967,$A$2:$A1967,$A1967)+COUNTIFS($L$2:$L1967,"ET",$B$2:$B1967,$B1967,$A$2:$A1967,$A1967)&amp;":"&amp;COUNTIFS($L$2:$L1967,"Tor",$B$2:$B1967,"&lt;&gt;"&amp;$B1967,$A$2:$A1967,$A1967)+COUNTIFS($L$2:$L1967,"ET",$B$2:$B1967,"&lt;&gt;"&amp;$B1967,$A$2:$A1967,$A1967),COUNTIFS($L$2:$L1967,"Tor",$B$2:$B1967,"&lt;&gt;"&amp;$B1967,$A$2:$A1967,$A1967)+COUNTIFS($L$2:$L1967,"ET",$B$2:$B1967,"&lt;&gt;"&amp;$B1967,$A$2:$A1967,$A1967)&amp;":"&amp;COUNTIFS($L$2:$L1967,"Tor",$B$2:$B1967,$B1967,$A$2:$A1967,$A1967)+COUNTIFS($L$2:$L1967,"ET",$B$2:$B1967,$B1967,$A$2:$A1967,$A1967)),""),"")</f>
        <v/>
      </c>
      <c r="J1967" s="18" t="str">
        <f>_xlfn.IFNA(IF(VLOOKUP($A1967,Spiele!$A$2:$D$16,3,FALSE)=$B1967,(COUNTIFS($L$1:$L1966,"Tor",$B$1:$B1966,$B1967,$A$1:$A1966,$A1967)+COUNTIFS($L$1:$L1966,"ET",$B$1:$B1966,$B1967,$A$1:$A1966,$A1967))-(COUNTIFS($L$1:$L1966,"Tor",$B$1:$B1966,"&lt;&gt;"&amp;$B1967,$A$1:$A1966,$A1967)+COUNTIFS($L$1:$L1966,"ET",$B$1:$B1966,"&lt;&gt;"&amp;$B1967,$A$1:$A1966,$A1967)),(COUNTIFS($L$1:$L1966,"Tor",$B$1:$B1966,$B1967,$A$1:$A1966,$A1967)+COUNTIFS($L$1:$L1966,"ET",$B$1:$B1966,$B1967,$A$1:$A1966,$A1967))-(COUNTIFS($L$1:$L1966,"Tor",$B$1:$B1966,"&lt;&gt;"&amp;$B1967,$A$1:$A1966,$A1967)+COUNTIFS($L$1:$L1966,"ET",$B$1:$B1966,"&lt;&gt;"&amp;$B1967,$A$1:$A1966,$A1967))),"")</f>
        <v/>
      </c>
      <c r="O1967" s="17"/>
      <c r="AC1967" s="14"/>
      <c r="AD1967" s="14"/>
      <c r="AE1967" s="18"/>
      <c r="AH1967" s="19">
        <f t="shared" si="122"/>
        <v>0</v>
      </c>
      <c r="AI1967" s="19">
        <f t="shared" si="123"/>
        <v>180</v>
      </c>
      <c r="AM1967" s="19">
        <f>IF(Abschlüsse[[#This Row],[Ergeb]]="ET","",SQRT(($AF1967-$AK1967)^2+($AG1967-$AL1967)^2))</f>
        <v>0</v>
      </c>
      <c r="AO1967" s="13"/>
      <c r="AP1967" s="13"/>
      <c r="AQ1967" s="19" t="str">
        <f t="shared" si="124"/>
        <v/>
      </c>
      <c r="AU1967" s="19" t="str">
        <f t="shared" si="125"/>
        <v/>
      </c>
    </row>
    <row r="1968" spans="3:47" ht="25.05" customHeight="1">
      <c r="C1968" s="17" t="str">
        <f>IF($A1968="","",IF(VLOOKUP($A1968,Spiele!$A$2:$D$16,3,FALSE)=$B1968,"H","G"))</f>
        <v/>
      </c>
      <c r="D1968" s="17" t="str">
        <f>IF($B1968="","",IF(VLOOKUP($A1968,Spiele!$A$2:$F$16,3,FALSE)=$B1968,VLOOKUP($A1968,Spiele!$A$2:$F$16,4,FALSE),VLOOKUP($A1968,Spiele!$A$2:$F$16,3,FALSE)))</f>
        <v/>
      </c>
      <c r="E1968" s="18">
        <f>IF(Abschlüsse[[#This Row],[Ergeb]]="ET",0,COUNTIFS($A$2:$A1968,$A1968,$B$2:$B1968,$B1968,$L$2:$L1968,"&lt;&gt;ET"))</f>
        <v>0</v>
      </c>
      <c r="F1968" s="11"/>
      <c r="G1968" s="12"/>
      <c r="H1968" s="18">
        <f>COUNTIFS('Rote Karten'!$A$2:$A$4,$A1968,'Rote Karten'!$D$2:$D$4,"&lt;&gt;"&amp;$B1968,'Rote Karten'!$B$2:$B$4,"&lt;"&amp;$F1968,'Rote Karten'!$C$2:$C$4,"&lt;="&amp;$G1968)-COUNTIFS('Rote Karten'!$A$2:$A$4,$A1968,'Rote Karten'!$D$2:$D$4,$B1968,'Rote Karten'!$B$2:$B$4,"&lt;"&amp;$F1968,'Rote Karten'!$C$2:$C$4,"&lt;="&amp;$G1968)</f>
        <v>0</v>
      </c>
      <c r="I1968" s="17" t="str">
        <f>IF(OR($L1968="Tor",$L1968="ET"),_xlfn.IFNA(IF(VLOOKUP($A1968,Spiele!$A$2:$C$16,3,FALSE)=$B1968,COUNTIFS($L$2:$L1968,"Tor",$B$2:$B1968,$B1968,$A$2:$A1968,$A1968)+COUNTIFS($L$2:$L1968,"ET",$B$2:$B1968,$B1968,$A$2:$A1968,$A1968)&amp;":"&amp;COUNTIFS($L$2:$L1968,"Tor",$B$2:$B1968,"&lt;&gt;"&amp;$B1968,$A$2:$A1968,$A1968)+COUNTIFS($L$2:$L1968,"ET",$B$2:$B1968,"&lt;&gt;"&amp;$B1968,$A$2:$A1968,$A1968),COUNTIFS($L$2:$L1968,"Tor",$B$2:$B1968,"&lt;&gt;"&amp;$B1968,$A$2:$A1968,$A1968)+COUNTIFS($L$2:$L1968,"ET",$B$2:$B1968,"&lt;&gt;"&amp;$B1968,$A$2:$A1968,$A1968)&amp;":"&amp;COUNTIFS($L$2:$L1968,"Tor",$B$2:$B1968,$B1968,$A$2:$A1968,$A1968)+COUNTIFS($L$2:$L1968,"ET",$B$2:$B1968,$B1968,$A$2:$A1968,$A1968)),""),"")</f>
        <v/>
      </c>
      <c r="J1968" s="18" t="str">
        <f>_xlfn.IFNA(IF(VLOOKUP($A1968,Spiele!$A$2:$D$16,3,FALSE)=$B1968,(COUNTIFS($L$1:$L1967,"Tor",$B$1:$B1967,$B1968,$A$1:$A1967,$A1968)+COUNTIFS($L$1:$L1967,"ET",$B$1:$B1967,$B1968,$A$1:$A1967,$A1968))-(COUNTIFS($L$1:$L1967,"Tor",$B$1:$B1967,"&lt;&gt;"&amp;$B1968,$A$1:$A1967,$A1968)+COUNTIFS($L$1:$L1967,"ET",$B$1:$B1967,"&lt;&gt;"&amp;$B1968,$A$1:$A1967,$A1968)),(COUNTIFS($L$1:$L1967,"Tor",$B$1:$B1967,$B1968,$A$1:$A1967,$A1968)+COUNTIFS($L$1:$L1967,"ET",$B$1:$B1967,$B1968,$A$1:$A1967,$A1968))-(COUNTIFS($L$1:$L1967,"Tor",$B$1:$B1967,"&lt;&gt;"&amp;$B1968,$A$1:$A1967,$A1968)+COUNTIFS($L$1:$L1967,"ET",$B$1:$B1967,"&lt;&gt;"&amp;$B1968,$A$1:$A1967,$A1968))),"")</f>
        <v/>
      </c>
      <c r="O1968" s="17"/>
      <c r="AC1968" s="14"/>
      <c r="AD1968" s="14"/>
      <c r="AE1968" s="18"/>
      <c r="AH1968" s="19">
        <f t="shared" si="122"/>
        <v>0</v>
      </c>
      <c r="AI1968" s="19">
        <f t="shared" si="123"/>
        <v>180</v>
      </c>
      <c r="AM1968" s="19">
        <f>IF(Abschlüsse[[#This Row],[Ergeb]]="ET","",SQRT(($AF1968-$AK1968)^2+($AG1968-$AL1968)^2))</f>
        <v>0</v>
      </c>
      <c r="AO1968" s="13"/>
      <c r="AP1968" s="13"/>
      <c r="AQ1968" s="19" t="str">
        <f t="shared" si="124"/>
        <v/>
      </c>
      <c r="AU1968" s="19" t="str">
        <f t="shared" si="125"/>
        <v/>
      </c>
    </row>
    <row r="1969" spans="3:47" ht="25.05" customHeight="1">
      <c r="C1969" s="17" t="str">
        <f>IF($A1969="","",IF(VLOOKUP($A1969,Spiele!$A$2:$D$16,3,FALSE)=$B1969,"H","G"))</f>
        <v/>
      </c>
      <c r="D1969" s="17" t="str">
        <f>IF($B1969="","",IF(VLOOKUP($A1969,Spiele!$A$2:$F$16,3,FALSE)=$B1969,VLOOKUP($A1969,Spiele!$A$2:$F$16,4,FALSE),VLOOKUP($A1969,Spiele!$A$2:$F$16,3,FALSE)))</f>
        <v/>
      </c>
      <c r="E1969" s="18">
        <f>IF(Abschlüsse[[#This Row],[Ergeb]]="ET",0,COUNTIFS($A$2:$A1969,$A1969,$B$2:$B1969,$B1969,$L$2:$L1969,"&lt;&gt;ET"))</f>
        <v>0</v>
      </c>
      <c r="F1969" s="11"/>
      <c r="G1969" s="12"/>
      <c r="H1969" s="18">
        <f>COUNTIFS('Rote Karten'!$A$2:$A$4,$A1969,'Rote Karten'!$D$2:$D$4,"&lt;&gt;"&amp;$B1969,'Rote Karten'!$B$2:$B$4,"&lt;"&amp;$F1969,'Rote Karten'!$C$2:$C$4,"&lt;="&amp;$G1969)-COUNTIFS('Rote Karten'!$A$2:$A$4,$A1969,'Rote Karten'!$D$2:$D$4,$B1969,'Rote Karten'!$B$2:$B$4,"&lt;"&amp;$F1969,'Rote Karten'!$C$2:$C$4,"&lt;="&amp;$G1969)</f>
        <v>0</v>
      </c>
      <c r="I1969" s="17" t="str">
        <f>IF(OR($L1969="Tor",$L1969="ET"),_xlfn.IFNA(IF(VLOOKUP($A1969,Spiele!$A$2:$C$16,3,FALSE)=$B1969,COUNTIFS($L$2:$L1969,"Tor",$B$2:$B1969,$B1969,$A$2:$A1969,$A1969)+COUNTIFS($L$2:$L1969,"ET",$B$2:$B1969,$B1969,$A$2:$A1969,$A1969)&amp;":"&amp;COUNTIFS($L$2:$L1969,"Tor",$B$2:$B1969,"&lt;&gt;"&amp;$B1969,$A$2:$A1969,$A1969)+COUNTIFS($L$2:$L1969,"ET",$B$2:$B1969,"&lt;&gt;"&amp;$B1969,$A$2:$A1969,$A1969),COUNTIFS($L$2:$L1969,"Tor",$B$2:$B1969,"&lt;&gt;"&amp;$B1969,$A$2:$A1969,$A1969)+COUNTIFS($L$2:$L1969,"ET",$B$2:$B1969,"&lt;&gt;"&amp;$B1969,$A$2:$A1969,$A1969)&amp;":"&amp;COUNTIFS($L$2:$L1969,"Tor",$B$2:$B1969,$B1969,$A$2:$A1969,$A1969)+COUNTIFS($L$2:$L1969,"ET",$B$2:$B1969,$B1969,$A$2:$A1969,$A1969)),""),"")</f>
        <v/>
      </c>
      <c r="J1969" s="18" t="str">
        <f>_xlfn.IFNA(IF(VLOOKUP($A1969,Spiele!$A$2:$D$16,3,FALSE)=$B1969,(COUNTIFS($L$1:$L1968,"Tor",$B$1:$B1968,$B1969,$A$1:$A1968,$A1969)+COUNTIFS($L$1:$L1968,"ET",$B$1:$B1968,$B1969,$A$1:$A1968,$A1969))-(COUNTIFS($L$1:$L1968,"Tor",$B$1:$B1968,"&lt;&gt;"&amp;$B1969,$A$1:$A1968,$A1969)+COUNTIFS($L$1:$L1968,"ET",$B$1:$B1968,"&lt;&gt;"&amp;$B1969,$A$1:$A1968,$A1969)),(COUNTIFS($L$1:$L1968,"Tor",$B$1:$B1968,$B1969,$A$1:$A1968,$A1969)+COUNTIFS($L$1:$L1968,"ET",$B$1:$B1968,$B1969,$A$1:$A1968,$A1969))-(COUNTIFS($L$1:$L1968,"Tor",$B$1:$B1968,"&lt;&gt;"&amp;$B1969,$A$1:$A1968,$A1969)+COUNTIFS($L$1:$L1968,"ET",$B$1:$B1968,"&lt;&gt;"&amp;$B1969,$A$1:$A1968,$A1969))),"")</f>
        <v/>
      </c>
      <c r="O1969" s="17"/>
      <c r="AC1969" s="14"/>
      <c r="AD1969" s="14"/>
      <c r="AE1969" s="18"/>
      <c r="AH1969" s="19">
        <f t="shared" si="122"/>
        <v>0</v>
      </c>
      <c r="AI1969" s="19">
        <f t="shared" si="123"/>
        <v>180</v>
      </c>
      <c r="AM1969" s="19">
        <f>IF(Abschlüsse[[#This Row],[Ergeb]]="ET","",SQRT(($AF1969-$AK1969)^2+($AG1969-$AL1969)^2))</f>
        <v>0</v>
      </c>
      <c r="AO1969" s="13"/>
      <c r="AP1969" s="13"/>
      <c r="AQ1969" s="19" t="str">
        <f t="shared" si="124"/>
        <v/>
      </c>
      <c r="AU1969" s="19" t="str">
        <f t="shared" si="125"/>
        <v/>
      </c>
    </row>
    <row r="1970" spans="3:47" ht="25.05" customHeight="1">
      <c r="C1970" s="17" t="str">
        <f>IF($A1970="","",IF(VLOOKUP($A1970,Spiele!$A$2:$D$16,3,FALSE)=$B1970,"H","G"))</f>
        <v/>
      </c>
      <c r="D1970" s="17" t="str">
        <f>IF($B1970="","",IF(VLOOKUP($A1970,Spiele!$A$2:$F$16,3,FALSE)=$B1970,VLOOKUP($A1970,Spiele!$A$2:$F$16,4,FALSE),VLOOKUP($A1970,Spiele!$A$2:$F$16,3,FALSE)))</f>
        <v/>
      </c>
      <c r="E1970" s="18">
        <f>IF(Abschlüsse[[#This Row],[Ergeb]]="ET",0,COUNTIFS($A$2:$A1970,$A1970,$B$2:$B1970,$B1970,$L$2:$L1970,"&lt;&gt;ET"))</f>
        <v>0</v>
      </c>
      <c r="F1970" s="11"/>
      <c r="G1970" s="12"/>
      <c r="H1970" s="18">
        <f>COUNTIFS('Rote Karten'!$A$2:$A$4,$A1970,'Rote Karten'!$D$2:$D$4,"&lt;&gt;"&amp;$B1970,'Rote Karten'!$B$2:$B$4,"&lt;"&amp;$F1970,'Rote Karten'!$C$2:$C$4,"&lt;="&amp;$G1970)-COUNTIFS('Rote Karten'!$A$2:$A$4,$A1970,'Rote Karten'!$D$2:$D$4,$B1970,'Rote Karten'!$B$2:$B$4,"&lt;"&amp;$F1970,'Rote Karten'!$C$2:$C$4,"&lt;="&amp;$G1970)</f>
        <v>0</v>
      </c>
      <c r="I1970" s="17" t="str">
        <f>IF(OR($L1970="Tor",$L1970="ET"),_xlfn.IFNA(IF(VLOOKUP($A1970,Spiele!$A$2:$C$16,3,FALSE)=$B1970,COUNTIFS($L$2:$L1970,"Tor",$B$2:$B1970,$B1970,$A$2:$A1970,$A1970)+COUNTIFS($L$2:$L1970,"ET",$B$2:$B1970,$B1970,$A$2:$A1970,$A1970)&amp;":"&amp;COUNTIFS($L$2:$L1970,"Tor",$B$2:$B1970,"&lt;&gt;"&amp;$B1970,$A$2:$A1970,$A1970)+COUNTIFS($L$2:$L1970,"ET",$B$2:$B1970,"&lt;&gt;"&amp;$B1970,$A$2:$A1970,$A1970),COUNTIFS($L$2:$L1970,"Tor",$B$2:$B1970,"&lt;&gt;"&amp;$B1970,$A$2:$A1970,$A1970)+COUNTIFS($L$2:$L1970,"ET",$B$2:$B1970,"&lt;&gt;"&amp;$B1970,$A$2:$A1970,$A1970)&amp;":"&amp;COUNTIFS($L$2:$L1970,"Tor",$B$2:$B1970,$B1970,$A$2:$A1970,$A1970)+COUNTIFS($L$2:$L1970,"ET",$B$2:$B1970,$B1970,$A$2:$A1970,$A1970)),""),"")</f>
        <v/>
      </c>
      <c r="J1970" s="18" t="str">
        <f>_xlfn.IFNA(IF(VLOOKUP($A1970,Spiele!$A$2:$D$16,3,FALSE)=$B1970,(COUNTIFS($L$1:$L1969,"Tor",$B$1:$B1969,$B1970,$A$1:$A1969,$A1970)+COUNTIFS($L$1:$L1969,"ET",$B$1:$B1969,$B1970,$A$1:$A1969,$A1970))-(COUNTIFS($L$1:$L1969,"Tor",$B$1:$B1969,"&lt;&gt;"&amp;$B1970,$A$1:$A1969,$A1970)+COUNTIFS($L$1:$L1969,"ET",$B$1:$B1969,"&lt;&gt;"&amp;$B1970,$A$1:$A1969,$A1970)),(COUNTIFS($L$1:$L1969,"Tor",$B$1:$B1969,$B1970,$A$1:$A1969,$A1970)+COUNTIFS($L$1:$L1969,"ET",$B$1:$B1969,$B1970,$A$1:$A1969,$A1970))-(COUNTIFS($L$1:$L1969,"Tor",$B$1:$B1969,"&lt;&gt;"&amp;$B1970,$A$1:$A1969,$A1970)+COUNTIFS($L$1:$L1969,"ET",$B$1:$B1969,"&lt;&gt;"&amp;$B1970,$A$1:$A1969,$A1970))),"")</f>
        <v/>
      </c>
      <c r="O1970" s="17"/>
      <c r="AC1970" s="14"/>
      <c r="AD1970" s="14"/>
      <c r="AE1970" s="18"/>
      <c r="AH1970" s="19">
        <f t="shared" si="122"/>
        <v>0</v>
      </c>
      <c r="AI1970" s="19">
        <f t="shared" si="123"/>
        <v>180</v>
      </c>
      <c r="AM1970" s="19">
        <f>IF(Abschlüsse[[#This Row],[Ergeb]]="ET","",SQRT(($AF1970-$AK1970)^2+($AG1970-$AL1970)^2))</f>
        <v>0</v>
      </c>
      <c r="AO1970" s="13"/>
      <c r="AP1970" s="13"/>
      <c r="AQ1970" s="19" t="str">
        <f t="shared" si="124"/>
        <v/>
      </c>
      <c r="AU1970" s="19" t="str">
        <f t="shared" si="125"/>
        <v/>
      </c>
    </row>
    <row r="1971" spans="3:47" ht="25.05" customHeight="1">
      <c r="C1971" s="17" t="str">
        <f>IF($A1971="","",IF(VLOOKUP($A1971,Spiele!$A$2:$D$16,3,FALSE)=$B1971,"H","G"))</f>
        <v/>
      </c>
      <c r="D1971" s="17" t="str">
        <f>IF($B1971="","",IF(VLOOKUP($A1971,Spiele!$A$2:$F$16,3,FALSE)=$B1971,VLOOKUP($A1971,Spiele!$A$2:$F$16,4,FALSE),VLOOKUP($A1971,Spiele!$A$2:$F$16,3,FALSE)))</f>
        <v/>
      </c>
      <c r="E1971" s="18">
        <f>IF(Abschlüsse[[#This Row],[Ergeb]]="ET",0,COUNTIFS($A$2:$A1971,$A1971,$B$2:$B1971,$B1971,$L$2:$L1971,"&lt;&gt;ET"))</f>
        <v>0</v>
      </c>
      <c r="F1971" s="11"/>
      <c r="G1971" s="12"/>
      <c r="H1971" s="18">
        <f>COUNTIFS('Rote Karten'!$A$2:$A$4,$A1971,'Rote Karten'!$D$2:$D$4,"&lt;&gt;"&amp;$B1971,'Rote Karten'!$B$2:$B$4,"&lt;"&amp;$F1971,'Rote Karten'!$C$2:$C$4,"&lt;="&amp;$G1971)-COUNTIFS('Rote Karten'!$A$2:$A$4,$A1971,'Rote Karten'!$D$2:$D$4,$B1971,'Rote Karten'!$B$2:$B$4,"&lt;"&amp;$F1971,'Rote Karten'!$C$2:$C$4,"&lt;="&amp;$G1971)</f>
        <v>0</v>
      </c>
      <c r="I1971" s="17" t="str">
        <f>IF(OR($L1971="Tor",$L1971="ET"),_xlfn.IFNA(IF(VLOOKUP($A1971,Spiele!$A$2:$C$16,3,FALSE)=$B1971,COUNTIFS($L$2:$L1971,"Tor",$B$2:$B1971,$B1971,$A$2:$A1971,$A1971)+COUNTIFS($L$2:$L1971,"ET",$B$2:$B1971,$B1971,$A$2:$A1971,$A1971)&amp;":"&amp;COUNTIFS($L$2:$L1971,"Tor",$B$2:$B1971,"&lt;&gt;"&amp;$B1971,$A$2:$A1971,$A1971)+COUNTIFS($L$2:$L1971,"ET",$B$2:$B1971,"&lt;&gt;"&amp;$B1971,$A$2:$A1971,$A1971),COUNTIFS($L$2:$L1971,"Tor",$B$2:$B1971,"&lt;&gt;"&amp;$B1971,$A$2:$A1971,$A1971)+COUNTIFS($L$2:$L1971,"ET",$B$2:$B1971,"&lt;&gt;"&amp;$B1971,$A$2:$A1971,$A1971)&amp;":"&amp;COUNTIFS($L$2:$L1971,"Tor",$B$2:$B1971,$B1971,$A$2:$A1971,$A1971)+COUNTIFS($L$2:$L1971,"ET",$B$2:$B1971,$B1971,$A$2:$A1971,$A1971)),""),"")</f>
        <v/>
      </c>
      <c r="J1971" s="18" t="str">
        <f>_xlfn.IFNA(IF(VLOOKUP($A1971,Spiele!$A$2:$D$16,3,FALSE)=$B1971,(COUNTIFS($L$1:$L1970,"Tor",$B$1:$B1970,$B1971,$A$1:$A1970,$A1971)+COUNTIFS($L$1:$L1970,"ET",$B$1:$B1970,$B1971,$A$1:$A1970,$A1971))-(COUNTIFS($L$1:$L1970,"Tor",$B$1:$B1970,"&lt;&gt;"&amp;$B1971,$A$1:$A1970,$A1971)+COUNTIFS($L$1:$L1970,"ET",$B$1:$B1970,"&lt;&gt;"&amp;$B1971,$A$1:$A1970,$A1971)),(COUNTIFS($L$1:$L1970,"Tor",$B$1:$B1970,$B1971,$A$1:$A1970,$A1971)+COUNTIFS($L$1:$L1970,"ET",$B$1:$B1970,$B1971,$A$1:$A1970,$A1971))-(COUNTIFS($L$1:$L1970,"Tor",$B$1:$B1970,"&lt;&gt;"&amp;$B1971,$A$1:$A1970,$A1971)+COUNTIFS($L$1:$L1970,"ET",$B$1:$B1970,"&lt;&gt;"&amp;$B1971,$A$1:$A1970,$A1971))),"")</f>
        <v/>
      </c>
      <c r="O1971" s="17"/>
      <c r="AC1971" s="14"/>
      <c r="AD1971" s="14"/>
      <c r="AE1971" s="18"/>
      <c r="AH1971" s="19">
        <f t="shared" si="122"/>
        <v>0</v>
      </c>
      <c r="AI1971" s="19">
        <f t="shared" si="123"/>
        <v>180</v>
      </c>
      <c r="AM1971" s="19">
        <f>IF(Abschlüsse[[#This Row],[Ergeb]]="ET","",SQRT(($AF1971-$AK1971)^2+($AG1971-$AL1971)^2))</f>
        <v>0</v>
      </c>
      <c r="AO1971" s="13"/>
      <c r="AP1971" s="13"/>
      <c r="AQ1971" s="19" t="str">
        <f t="shared" si="124"/>
        <v/>
      </c>
      <c r="AU1971" s="19" t="str">
        <f t="shared" si="125"/>
        <v/>
      </c>
    </row>
    <row r="1972" spans="3:47" ht="25.05" customHeight="1">
      <c r="C1972" s="17" t="str">
        <f>IF($A1972="","",IF(VLOOKUP($A1972,Spiele!$A$2:$D$16,3,FALSE)=$B1972,"H","G"))</f>
        <v/>
      </c>
      <c r="D1972" s="17" t="str">
        <f>IF($B1972="","",IF(VLOOKUP($A1972,Spiele!$A$2:$F$16,3,FALSE)=$B1972,VLOOKUP($A1972,Spiele!$A$2:$F$16,4,FALSE),VLOOKUP($A1972,Spiele!$A$2:$F$16,3,FALSE)))</f>
        <v/>
      </c>
      <c r="E1972" s="18">
        <f>IF(Abschlüsse[[#This Row],[Ergeb]]="ET",0,COUNTIFS($A$2:$A1972,$A1972,$B$2:$B1972,$B1972,$L$2:$L1972,"&lt;&gt;ET"))</f>
        <v>0</v>
      </c>
      <c r="F1972" s="11"/>
      <c r="G1972" s="12"/>
      <c r="H1972" s="18">
        <f>COUNTIFS('Rote Karten'!$A$2:$A$4,$A1972,'Rote Karten'!$D$2:$D$4,"&lt;&gt;"&amp;$B1972,'Rote Karten'!$B$2:$B$4,"&lt;"&amp;$F1972,'Rote Karten'!$C$2:$C$4,"&lt;="&amp;$G1972)-COUNTIFS('Rote Karten'!$A$2:$A$4,$A1972,'Rote Karten'!$D$2:$D$4,$B1972,'Rote Karten'!$B$2:$B$4,"&lt;"&amp;$F1972,'Rote Karten'!$C$2:$C$4,"&lt;="&amp;$G1972)</f>
        <v>0</v>
      </c>
      <c r="I1972" s="17" t="str">
        <f>IF(OR($L1972="Tor",$L1972="ET"),_xlfn.IFNA(IF(VLOOKUP($A1972,Spiele!$A$2:$C$16,3,FALSE)=$B1972,COUNTIFS($L$2:$L1972,"Tor",$B$2:$B1972,$B1972,$A$2:$A1972,$A1972)+COUNTIFS($L$2:$L1972,"ET",$B$2:$B1972,$B1972,$A$2:$A1972,$A1972)&amp;":"&amp;COUNTIFS($L$2:$L1972,"Tor",$B$2:$B1972,"&lt;&gt;"&amp;$B1972,$A$2:$A1972,$A1972)+COUNTIFS($L$2:$L1972,"ET",$B$2:$B1972,"&lt;&gt;"&amp;$B1972,$A$2:$A1972,$A1972),COUNTIFS($L$2:$L1972,"Tor",$B$2:$B1972,"&lt;&gt;"&amp;$B1972,$A$2:$A1972,$A1972)+COUNTIFS($L$2:$L1972,"ET",$B$2:$B1972,"&lt;&gt;"&amp;$B1972,$A$2:$A1972,$A1972)&amp;":"&amp;COUNTIFS($L$2:$L1972,"Tor",$B$2:$B1972,$B1972,$A$2:$A1972,$A1972)+COUNTIFS($L$2:$L1972,"ET",$B$2:$B1972,$B1972,$A$2:$A1972,$A1972)),""),"")</f>
        <v/>
      </c>
      <c r="J1972" s="18" t="str">
        <f>_xlfn.IFNA(IF(VLOOKUP($A1972,Spiele!$A$2:$D$16,3,FALSE)=$B1972,(COUNTIFS($L$1:$L1971,"Tor",$B$1:$B1971,$B1972,$A$1:$A1971,$A1972)+COUNTIFS($L$1:$L1971,"ET",$B$1:$B1971,$B1972,$A$1:$A1971,$A1972))-(COUNTIFS($L$1:$L1971,"Tor",$B$1:$B1971,"&lt;&gt;"&amp;$B1972,$A$1:$A1971,$A1972)+COUNTIFS($L$1:$L1971,"ET",$B$1:$B1971,"&lt;&gt;"&amp;$B1972,$A$1:$A1971,$A1972)),(COUNTIFS($L$1:$L1971,"Tor",$B$1:$B1971,$B1972,$A$1:$A1971,$A1972)+COUNTIFS($L$1:$L1971,"ET",$B$1:$B1971,$B1972,$A$1:$A1971,$A1972))-(COUNTIFS($L$1:$L1971,"Tor",$B$1:$B1971,"&lt;&gt;"&amp;$B1972,$A$1:$A1971,$A1972)+COUNTIFS($L$1:$L1971,"ET",$B$1:$B1971,"&lt;&gt;"&amp;$B1972,$A$1:$A1971,$A1972))),"")</f>
        <v/>
      </c>
      <c r="O1972" s="17"/>
      <c r="AC1972" s="14"/>
      <c r="AD1972" s="14"/>
      <c r="AE1972" s="18"/>
      <c r="AH1972" s="19">
        <f t="shared" si="122"/>
        <v>0</v>
      </c>
      <c r="AI1972" s="19">
        <f t="shared" si="123"/>
        <v>180</v>
      </c>
      <c r="AM1972" s="19">
        <f>IF(Abschlüsse[[#This Row],[Ergeb]]="ET","",SQRT(($AF1972-$AK1972)^2+($AG1972-$AL1972)^2))</f>
        <v>0</v>
      </c>
      <c r="AO1972" s="13"/>
      <c r="AP1972" s="13"/>
      <c r="AQ1972" s="19" t="str">
        <f t="shared" si="124"/>
        <v/>
      </c>
      <c r="AU1972" s="19" t="str">
        <f t="shared" si="125"/>
        <v/>
      </c>
    </row>
    <row r="1973" spans="3:47" ht="25.05" customHeight="1">
      <c r="C1973" s="17" t="str">
        <f>IF($A1973="","",IF(VLOOKUP($A1973,Spiele!$A$2:$D$16,3,FALSE)=$B1973,"H","G"))</f>
        <v/>
      </c>
      <c r="D1973" s="17" t="str">
        <f>IF($B1973="","",IF(VLOOKUP($A1973,Spiele!$A$2:$F$16,3,FALSE)=$B1973,VLOOKUP($A1973,Spiele!$A$2:$F$16,4,FALSE),VLOOKUP($A1973,Spiele!$A$2:$F$16,3,FALSE)))</f>
        <v/>
      </c>
      <c r="E1973" s="18">
        <f>IF(Abschlüsse[[#This Row],[Ergeb]]="ET",0,COUNTIFS($A$2:$A1973,$A1973,$B$2:$B1973,$B1973,$L$2:$L1973,"&lt;&gt;ET"))</f>
        <v>0</v>
      </c>
      <c r="F1973" s="11"/>
      <c r="G1973" s="12"/>
      <c r="H1973" s="18">
        <f>COUNTIFS('Rote Karten'!$A$2:$A$4,$A1973,'Rote Karten'!$D$2:$D$4,"&lt;&gt;"&amp;$B1973,'Rote Karten'!$B$2:$B$4,"&lt;"&amp;$F1973,'Rote Karten'!$C$2:$C$4,"&lt;="&amp;$G1973)-COUNTIFS('Rote Karten'!$A$2:$A$4,$A1973,'Rote Karten'!$D$2:$D$4,$B1973,'Rote Karten'!$B$2:$B$4,"&lt;"&amp;$F1973,'Rote Karten'!$C$2:$C$4,"&lt;="&amp;$G1973)</f>
        <v>0</v>
      </c>
      <c r="I1973" s="17" t="str">
        <f>IF(OR($L1973="Tor",$L1973="ET"),_xlfn.IFNA(IF(VLOOKUP($A1973,Spiele!$A$2:$C$16,3,FALSE)=$B1973,COUNTIFS($L$2:$L1973,"Tor",$B$2:$B1973,$B1973,$A$2:$A1973,$A1973)+COUNTIFS($L$2:$L1973,"ET",$B$2:$B1973,$B1973,$A$2:$A1973,$A1973)&amp;":"&amp;COUNTIFS($L$2:$L1973,"Tor",$B$2:$B1973,"&lt;&gt;"&amp;$B1973,$A$2:$A1973,$A1973)+COUNTIFS($L$2:$L1973,"ET",$B$2:$B1973,"&lt;&gt;"&amp;$B1973,$A$2:$A1973,$A1973),COUNTIFS($L$2:$L1973,"Tor",$B$2:$B1973,"&lt;&gt;"&amp;$B1973,$A$2:$A1973,$A1973)+COUNTIFS($L$2:$L1973,"ET",$B$2:$B1973,"&lt;&gt;"&amp;$B1973,$A$2:$A1973,$A1973)&amp;":"&amp;COUNTIFS($L$2:$L1973,"Tor",$B$2:$B1973,$B1973,$A$2:$A1973,$A1973)+COUNTIFS($L$2:$L1973,"ET",$B$2:$B1973,$B1973,$A$2:$A1973,$A1973)),""),"")</f>
        <v/>
      </c>
      <c r="J1973" s="18" t="str">
        <f>_xlfn.IFNA(IF(VLOOKUP($A1973,Spiele!$A$2:$D$16,3,FALSE)=$B1973,(COUNTIFS($L$1:$L1972,"Tor",$B$1:$B1972,$B1973,$A$1:$A1972,$A1973)+COUNTIFS($L$1:$L1972,"ET",$B$1:$B1972,$B1973,$A$1:$A1972,$A1973))-(COUNTIFS($L$1:$L1972,"Tor",$B$1:$B1972,"&lt;&gt;"&amp;$B1973,$A$1:$A1972,$A1973)+COUNTIFS($L$1:$L1972,"ET",$B$1:$B1972,"&lt;&gt;"&amp;$B1973,$A$1:$A1972,$A1973)),(COUNTIFS($L$1:$L1972,"Tor",$B$1:$B1972,$B1973,$A$1:$A1972,$A1973)+COUNTIFS($L$1:$L1972,"ET",$B$1:$B1972,$B1973,$A$1:$A1972,$A1973))-(COUNTIFS($L$1:$L1972,"Tor",$B$1:$B1972,"&lt;&gt;"&amp;$B1973,$A$1:$A1972,$A1973)+COUNTIFS($L$1:$L1972,"ET",$B$1:$B1972,"&lt;&gt;"&amp;$B1973,$A$1:$A1972,$A1973))),"")</f>
        <v/>
      </c>
      <c r="O1973" s="17"/>
      <c r="AC1973" s="14"/>
      <c r="AD1973" s="14"/>
      <c r="AE1973" s="18"/>
      <c r="AH1973" s="19">
        <f t="shared" si="122"/>
        <v>0</v>
      </c>
      <c r="AI1973" s="19">
        <f t="shared" si="123"/>
        <v>180</v>
      </c>
      <c r="AM1973" s="19">
        <f>IF(Abschlüsse[[#This Row],[Ergeb]]="ET","",SQRT(($AF1973-$AK1973)^2+($AG1973-$AL1973)^2))</f>
        <v>0</v>
      </c>
      <c r="AO1973" s="13"/>
      <c r="AP1973" s="13"/>
      <c r="AQ1973" s="19" t="str">
        <f t="shared" si="124"/>
        <v/>
      </c>
      <c r="AU1973" s="19" t="str">
        <f t="shared" si="125"/>
        <v/>
      </c>
    </row>
    <row r="1974" spans="3:47" ht="25.05" customHeight="1">
      <c r="C1974" s="17" t="str">
        <f>IF($A1974="","",IF(VLOOKUP($A1974,Spiele!$A$2:$D$16,3,FALSE)=$B1974,"H","G"))</f>
        <v/>
      </c>
      <c r="D1974" s="17" t="str">
        <f>IF($B1974="","",IF(VLOOKUP($A1974,Spiele!$A$2:$F$16,3,FALSE)=$B1974,VLOOKUP($A1974,Spiele!$A$2:$F$16,4,FALSE),VLOOKUP($A1974,Spiele!$A$2:$F$16,3,FALSE)))</f>
        <v/>
      </c>
      <c r="E1974" s="18">
        <f>IF(Abschlüsse[[#This Row],[Ergeb]]="ET",0,COUNTIFS($A$2:$A1974,$A1974,$B$2:$B1974,$B1974,$L$2:$L1974,"&lt;&gt;ET"))</f>
        <v>0</v>
      </c>
      <c r="F1974" s="11"/>
      <c r="G1974" s="12"/>
      <c r="H1974" s="18">
        <f>COUNTIFS('Rote Karten'!$A$2:$A$4,$A1974,'Rote Karten'!$D$2:$D$4,"&lt;&gt;"&amp;$B1974,'Rote Karten'!$B$2:$B$4,"&lt;"&amp;$F1974,'Rote Karten'!$C$2:$C$4,"&lt;="&amp;$G1974)-COUNTIFS('Rote Karten'!$A$2:$A$4,$A1974,'Rote Karten'!$D$2:$D$4,$B1974,'Rote Karten'!$B$2:$B$4,"&lt;"&amp;$F1974,'Rote Karten'!$C$2:$C$4,"&lt;="&amp;$G1974)</f>
        <v>0</v>
      </c>
      <c r="I1974" s="17" t="str">
        <f>IF(OR($L1974="Tor",$L1974="ET"),_xlfn.IFNA(IF(VLOOKUP($A1974,Spiele!$A$2:$C$16,3,FALSE)=$B1974,COUNTIFS($L$2:$L1974,"Tor",$B$2:$B1974,$B1974,$A$2:$A1974,$A1974)+COUNTIFS($L$2:$L1974,"ET",$B$2:$B1974,$B1974,$A$2:$A1974,$A1974)&amp;":"&amp;COUNTIFS($L$2:$L1974,"Tor",$B$2:$B1974,"&lt;&gt;"&amp;$B1974,$A$2:$A1974,$A1974)+COUNTIFS($L$2:$L1974,"ET",$B$2:$B1974,"&lt;&gt;"&amp;$B1974,$A$2:$A1974,$A1974),COUNTIFS($L$2:$L1974,"Tor",$B$2:$B1974,"&lt;&gt;"&amp;$B1974,$A$2:$A1974,$A1974)+COUNTIFS($L$2:$L1974,"ET",$B$2:$B1974,"&lt;&gt;"&amp;$B1974,$A$2:$A1974,$A1974)&amp;":"&amp;COUNTIFS($L$2:$L1974,"Tor",$B$2:$B1974,$B1974,$A$2:$A1974,$A1974)+COUNTIFS($L$2:$L1974,"ET",$B$2:$B1974,$B1974,$A$2:$A1974,$A1974)),""),"")</f>
        <v/>
      </c>
      <c r="J1974" s="18" t="str">
        <f>_xlfn.IFNA(IF(VLOOKUP($A1974,Spiele!$A$2:$D$16,3,FALSE)=$B1974,(COUNTIFS($L$1:$L1973,"Tor",$B$1:$B1973,$B1974,$A$1:$A1973,$A1974)+COUNTIFS($L$1:$L1973,"ET",$B$1:$B1973,$B1974,$A$1:$A1973,$A1974))-(COUNTIFS($L$1:$L1973,"Tor",$B$1:$B1973,"&lt;&gt;"&amp;$B1974,$A$1:$A1973,$A1974)+COUNTIFS($L$1:$L1973,"ET",$B$1:$B1973,"&lt;&gt;"&amp;$B1974,$A$1:$A1973,$A1974)),(COUNTIFS($L$1:$L1973,"Tor",$B$1:$B1973,$B1974,$A$1:$A1973,$A1974)+COUNTIFS($L$1:$L1973,"ET",$B$1:$B1973,$B1974,$A$1:$A1973,$A1974))-(COUNTIFS($L$1:$L1973,"Tor",$B$1:$B1973,"&lt;&gt;"&amp;$B1974,$A$1:$A1973,$A1974)+COUNTIFS($L$1:$L1973,"ET",$B$1:$B1973,"&lt;&gt;"&amp;$B1974,$A$1:$A1973,$A1974))),"")</f>
        <v/>
      </c>
      <c r="O1974" s="17"/>
      <c r="AC1974" s="14"/>
      <c r="AD1974" s="14"/>
      <c r="AE1974" s="18"/>
      <c r="AH1974" s="19">
        <f t="shared" si="122"/>
        <v>0</v>
      </c>
      <c r="AI1974" s="19">
        <f t="shared" si="123"/>
        <v>180</v>
      </c>
      <c r="AM1974" s="19">
        <f>IF(Abschlüsse[[#This Row],[Ergeb]]="ET","",SQRT(($AF1974-$AK1974)^2+($AG1974-$AL1974)^2))</f>
        <v>0</v>
      </c>
      <c r="AO1974" s="13"/>
      <c r="AP1974" s="13"/>
      <c r="AQ1974" s="19" t="str">
        <f t="shared" si="124"/>
        <v/>
      </c>
      <c r="AU1974" s="19" t="str">
        <f t="shared" si="125"/>
        <v/>
      </c>
    </row>
    <row r="1975" spans="3:47" ht="25.05" customHeight="1">
      <c r="C1975" s="17" t="str">
        <f>IF($A1975="","",IF(VLOOKUP($A1975,Spiele!$A$2:$D$16,3,FALSE)=$B1975,"H","G"))</f>
        <v/>
      </c>
      <c r="D1975" s="17" t="str">
        <f>IF($B1975="","",IF(VLOOKUP($A1975,Spiele!$A$2:$F$16,3,FALSE)=$B1975,VLOOKUP($A1975,Spiele!$A$2:$F$16,4,FALSE),VLOOKUP($A1975,Spiele!$A$2:$F$16,3,FALSE)))</f>
        <v/>
      </c>
      <c r="E1975" s="18">
        <f>IF(Abschlüsse[[#This Row],[Ergeb]]="ET",0,COUNTIFS($A$2:$A1975,$A1975,$B$2:$B1975,$B1975,$L$2:$L1975,"&lt;&gt;ET"))</f>
        <v>0</v>
      </c>
      <c r="F1975" s="11"/>
      <c r="G1975" s="12"/>
      <c r="H1975" s="18">
        <f>COUNTIFS('Rote Karten'!$A$2:$A$4,$A1975,'Rote Karten'!$D$2:$D$4,"&lt;&gt;"&amp;$B1975,'Rote Karten'!$B$2:$B$4,"&lt;"&amp;$F1975,'Rote Karten'!$C$2:$C$4,"&lt;="&amp;$G1975)-COUNTIFS('Rote Karten'!$A$2:$A$4,$A1975,'Rote Karten'!$D$2:$D$4,$B1975,'Rote Karten'!$B$2:$B$4,"&lt;"&amp;$F1975,'Rote Karten'!$C$2:$C$4,"&lt;="&amp;$G1975)</f>
        <v>0</v>
      </c>
      <c r="I1975" s="17" t="str">
        <f>IF(OR($L1975="Tor",$L1975="ET"),_xlfn.IFNA(IF(VLOOKUP($A1975,Spiele!$A$2:$C$16,3,FALSE)=$B1975,COUNTIFS($L$2:$L1975,"Tor",$B$2:$B1975,$B1975,$A$2:$A1975,$A1975)+COUNTIFS($L$2:$L1975,"ET",$B$2:$B1975,$B1975,$A$2:$A1975,$A1975)&amp;":"&amp;COUNTIFS($L$2:$L1975,"Tor",$B$2:$B1975,"&lt;&gt;"&amp;$B1975,$A$2:$A1975,$A1975)+COUNTIFS($L$2:$L1975,"ET",$B$2:$B1975,"&lt;&gt;"&amp;$B1975,$A$2:$A1975,$A1975),COUNTIFS($L$2:$L1975,"Tor",$B$2:$B1975,"&lt;&gt;"&amp;$B1975,$A$2:$A1975,$A1975)+COUNTIFS($L$2:$L1975,"ET",$B$2:$B1975,"&lt;&gt;"&amp;$B1975,$A$2:$A1975,$A1975)&amp;":"&amp;COUNTIFS($L$2:$L1975,"Tor",$B$2:$B1975,$B1975,$A$2:$A1975,$A1975)+COUNTIFS($L$2:$L1975,"ET",$B$2:$B1975,$B1975,$A$2:$A1975,$A1975)),""),"")</f>
        <v/>
      </c>
      <c r="J1975" s="18" t="str">
        <f>_xlfn.IFNA(IF(VLOOKUP($A1975,Spiele!$A$2:$D$16,3,FALSE)=$B1975,(COUNTIFS($L$1:$L1974,"Tor",$B$1:$B1974,$B1975,$A$1:$A1974,$A1975)+COUNTIFS($L$1:$L1974,"ET",$B$1:$B1974,$B1975,$A$1:$A1974,$A1975))-(COUNTIFS($L$1:$L1974,"Tor",$B$1:$B1974,"&lt;&gt;"&amp;$B1975,$A$1:$A1974,$A1975)+COUNTIFS($L$1:$L1974,"ET",$B$1:$B1974,"&lt;&gt;"&amp;$B1975,$A$1:$A1974,$A1975)),(COUNTIFS($L$1:$L1974,"Tor",$B$1:$B1974,$B1975,$A$1:$A1974,$A1975)+COUNTIFS($L$1:$L1974,"ET",$B$1:$B1974,$B1975,$A$1:$A1974,$A1975))-(COUNTIFS($L$1:$L1974,"Tor",$B$1:$B1974,"&lt;&gt;"&amp;$B1975,$A$1:$A1974,$A1975)+COUNTIFS($L$1:$L1974,"ET",$B$1:$B1974,"&lt;&gt;"&amp;$B1975,$A$1:$A1974,$A1975))),"")</f>
        <v/>
      </c>
      <c r="O1975" s="17"/>
      <c r="AC1975" s="14"/>
      <c r="AD1975" s="14"/>
      <c r="AE1975" s="18"/>
      <c r="AH1975" s="19">
        <f t="shared" si="122"/>
        <v>0</v>
      </c>
      <c r="AI1975" s="19">
        <f t="shared" si="123"/>
        <v>180</v>
      </c>
      <c r="AM1975" s="19">
        <f>IF(Abschlüsse[[#This Row],[Ergeb]]="ET","",SQRT(($AF1975-$AK1975)^2+($AG1975-$AL1975)^2))</f>
        <v>0</v>
      </c>
      <c r="AO1975" s="13"/>
      <c r="AP1975" s="13"/>
      <c r="AQ1975" s="19" t="str">
        <f t="shared" si="124"/>
        <v/>
      </c>
      <c r="AU1975" s="19" t="str">
        <f t="shared" si="125"/>
        <v/>
      </c>
    </row>
    <row r="1976" spans="3:47" ht="25.05" customHeight="1">
      <c r="C1976" s="17" t="str">
        <f>IF($A1976="","",IF(VLOOKUP($A1976,Spiele!$A$2:$D$16,3,FALSE)=$B1976,"H","G"))</f>
        <v/>
      </c>
      <c r="D1976" s="17" t="str">
        <f>IF($B1976="","",IF(VLOOKUP($A1976,Spiele!$A$2:$F$16,3,FALSE)=$B1976,VLOOKUP($A1976,Spiele!$A$2:$F$16,4,FALSE),VLOOKUP($A1976,Spiele!$A$2:$F$16,3,FALSE)))</f>
        <v/>
      </c>
      <c r="E1976" s="18">
        <f>IF(Abschlüsse[[#This Row],[Ergeb]]="ET",0,COUNTIFS($A$2:$A1976,$A1976,$B$2:$B1976,$B1976,$L$2:$L1976,"&lt;&gt;ET"))</f>
        <v>0</v>
      </c>
      <c r="F1976" s="11"/>
      <c r="G1976" s="12"/>
      <c r="H1976" s="18">
        <f>COUNTIFS('Rote Karten'!$A$2:$A$4,$A1976,'Rote Karten'!$D$2:$D$4,"&lt;&gt;"&amp;$B1976,'Rote Karten'!$B$2:$B$4,"&lt;"&amp;$F1976,'Rote Karten'!$C$2:$C$4,"&lt;="&amp;$G1976)-COUNTIFS('Rote Karten'!$A$2:$A$4,$A1976,'Rote Karten'!$D$2:$D$4,$B1976,'Rote Karten'!$B$2:$B$4,"&lt;"&amp;$F1976,'Rote Karten'!$C$2:$C$4,"&lt;="&amp;$G1976)</f>
        <v>0</v>
      </c>
      <c r="I1976" s="17" t="str">
        <f>IF(OR($L1976="Tor",$L1976="ET"),_xlfn.IFNA(IF(VLOOKUP($A1976,Spiele!$A$2:$C$16,3,FALSE)=$B1976,COUNTIFS($L$2:$L1976,"Tor",$B$2:$B1976,$B1976,$A$2:$A1976,$A1976)+COUNTIFS($L$2:$L1976,"ET",$B$2:$B1976,$B1976,$A$2:$A1976,$A1976)&amp;":"&amp;COUNTIFS($L$2:$L1976,"Tor",$B$2:$B1976,"&lt;&gt;"&amp;$B1976,$A$2:$A1976,$A1976)+COUNTIFS($L$2:$L1976,"ET",$B$2:$B1976,"&lt;&gt;"&amp;$B1976,$A$2:$A1976,$A1976),COUNTIFS($L$2:$L1976,"Tor",$B$2:$B1976,"&lt;&gt;"&amp;$B1976,$A$2:$A1976,$A1976)+COUNTIFS($L$2:$L1976,"ET",$B$2:$B1976,"&lt;&gt;"&amp;$B1976,$A$2:$A1976,$A1976)&amp;":"&amp;COUNTIFS($L$2:$L1976,"Tor",$B$2:$B1976,$B1976,$A$2:$A1976,$A1976)+COUNTIFS($L$2:$L1976,"ET",$B$2:$B1976,$B1976,$A$2:$A1976,$A1976)),""),"")</f>
        <v/>
      </c>
      <c r="J1976" s="18" t="str">
        <f>_xlfn.IFNA(IF(VLOOKUP($A1976,Spiele!$A$2:$D$16,3,FALSE)=$B1976,(COUNTIFS($L$1:$L1975,"Tor",$B$1:$B1975,$B1976,$A$1:$A1975,$A1976)+COUNTIFS($L$1:$L1975,"ET",$B$1:$B1975,$B1976,$A$1:$A1975,$A1976))-(COUNTIFS($L$1:$L1975,"Tor",$B$1:$B1975,"&lt;&gt;"&amp;$B1976,$A$1:$A1975,$A1976)+COUNTIFS($L$1:$L1975,"ET",$B$1:$B1975,"&lt;&gt;"&amp;$B1976,$A$1:$A1975,$A1976)),(COUNTIFS($L$1:$L1975,"Tor",$B$1:$B1975,$B1976,$A$1:$A1975,$A1976)+COUNTIFS($L$1:$L1975,"ET",$B$1:$B1975,$B1976,$A$1:$A1975,$A1976))-(COUNTIFS($L$1:$L1975,"Tor",$B$1:$B1975,"&lt;&gt;"&amp;$B1976,$A$1:$A1975,$A1976)+COUNTIFS($L$1:$L1975,"ET",$B$1:$B1975,"&lt;&gt;"&amp;$B1976,$A$1:$A1975,$A1976))),"")</f>
        <v/>
      </c>
      <c r="O1976" s="17"/>
      <c r="AC1976" s="14"/>
      <c r="AD1976" s="14"/>
      <c r="AE1976" s="18"/>
      <c r="AH1976" s="19">
        <f t="shared" si="122"/>
        <v>0</v>
      </c>
      <c r="AI1976" s="19">
        <f t="shared" si="123"/>
        <v>180</v>
      </c>
      <c r="AM1976" s="19">
        <f>IF(Abschlüsse[[#This Row],[Ergeb]]="ET","",SQRT(($AF1976-$AK1976)^2+($AG1976-$AL1976)^2))</f>
        <v>0</v>
      </c>
      <c r="AO1976" s="13"/>
      <c r="AP1976" s="13"/>
      <c r="AQ1976" s="19" t="str">
        <f t="shared" si="124"/>
        <v/>
      </c>
      <c r="AU1976" s="19" t="str">
        <f t="shared" si="125"/>
        <v/>
      </c>
    </row>
    <row r="1977" spans="3:47" ht="25.05" customHeight="1">
      <c r="C1977" s="17" t="str">
        <f>IF($A1977="","",IF(VLOOKUP($A1977,Spiele!$A$2:$D$16,3,FALSE)=$B1977,"H","G"))</f>
        <v/>
      </c>
      <c r="D1977" s="17" t="str">
        <f>IF($B1977="","",IF(VLOOKUP($A1977,Spiele!$A$2:$F$16,3,FALSE)=$B1977,VLOOKUP($A1977,Spiele!$A$2:$F$16,4,FALSE),VLOOKUP($A1977,Spiele!$A$2:$F$16,3,FALSE)))</f>
        <v/>
      </c>
      <c r="E1977" s="18">
        <f>IF(Abschlüsse[[#This Row],[Ergeb]]="ET",0,COUNTIFS($A$2:$A1977,$A1977,$B$2:$B1977,$B1977,$L$2:$L1977,"&lt;&gt;ET"))</f>
        <v>0</v>
      </c>
      <c r="F1977" s="11"/>
      <c r="G1977" s="12"/>
      <c r="H1977" s="18">
        <f>COUNTIFS('Rote Karten'!$A$2:$A$4,$A1977,'Rote Karten'!$D$2:$D$4,"&lt;&gt;"&amp;$B1977,'Rote Karten'!$B$2:$B$4,"&lt;"&amp;$F1977,'Rote Karten'!$C$2:$C$4,"&lt;="&amp;$G1977)-COUNTIFS('Rote Karten'!$A$2:$A$4,$A1977,'Rote Karten'!$D$2:$D$4,$B1977,'Rote Karten'!$B$2:$B$4,"&lt;"&amp;$F1977,'Rote Karten'!$C$2:$C$4,"&lt;="&amp;$G1977)</f>
        <v>0</v>
      </c>
      <c r="I1977" s="17" t="str">
        <f>IF(OR($L1977="Tor",$L1977="ET"),_xlfn.IFNA(IF(VLOOKUP($A1977,Spiele!$A$2:$C$16,3,FALSE)=$B1977,COUNTIFS($L$2:$L1977,"Tor",$B$2:$B1977,$B1977,$A$2:$A1977,$A1977)+COUNTIFS($L$2:$L1977,"ET",$B$2:$B1977,$B1977,$A$2:$A1977,$A1977)&amp;":"&amp;COUNTIFS($L$2:$L1977,"Tor",$B$2:$B1977,"&lt;&gt;"&amp;$B1977,$A$2:$A1977,$A1977)+COUNTIFS($L$2:$L1977,"ET",$B$2:$B1977,"&lt;&gt;"&amp;$B1977,$A$2:$A1977,$A1977),COUNTIFS($L$2:$L1977,"Tor",$B$2:$B1977,"&lt;&gt;"&amp;$B1977,$A$2:$A1977,$A1977)+COUNTIFS($L$2:$L1977,"ET",$B$2:$B1977,"&lt;&gt;"&amp;$B1977,$A$2:$A1977,$A1977)&amp;":"&amp;COUNTIFS($L$2:$L1977,"Tor",$B$2:$B1977,$B1977,$A$2:$A1977,$A1977)+COUNTIFS($L$2:$L1977,"ET",$B$2:$B1977,$B1977,$A$2:$A1977,$A1977)),""),"")</f>
        <v/>
      </c>
      <c r="J1977" s="18" t="str">
        <f>_xlfn.IFNA(IF(VLOOKUP($A1977,Spiele!$A$2:$D$16,3,FALSE)=$B1977,(COUNTIFS($L$1:$L1976,"Tor",$B$1:$B1976,$B1977,$A$1:$A1976,$A1977)+COUNTIFS($L$1:$L1976,"ET",$B$1:$B1976,$B1977,$A$1:$A1976,$A1977))-(COUNTIFS($L$1:$L1976,"Tor",$B$1:$B1976,"&lt;&gt;"&amp;$B1977,$A$1:$A1976,$A1977)+COUNTIFS($L$1:$L1976,"ET",$B$1:$B1976,"&lt;&gt;"&amp;$B1977,$A$1:$A1976,$A1977)),(COUNTIFS($L$1:$L1976,"Tor",$B$1:$B1976,$B1977,$A$1:$A1976,$A1977)+COUNTIFS($L$1:$L1976,"ET",$B$1:$B1976,$B1977,$A$1:$A1976,$A1977))-(COUNTIFS($L$1:$L1976,"Tor",$B$1:$B1976,"&lt;&gt;"&amp;$B1977,$A$1:$A1976,$A1977)+COUNTIFS($L$1:$L1976,"ET",$B$1:$B1976,"&lt;&gt;"&amp;$B1977,$A$1:$A1976,$A1977))),"")</f>
        <v/>
      </c>
      <c r="O1977" s="17"/>
      <c r="AC1977" s="14"/>
      <c r="AD1977" s="14"/>
      <c r="AE1977" s="18"/>
      <c r="AH1977" s="19">
        <f t="shared" si="122"/>
        <v>0</v>
      </c>
      <c r="AI1977" s="19">
        <f t="shared" si="123"/>
        <v>180</v>
      </c>
      <c r="AM1977" s="19">
        <f>IF(Abschlüsse[[#This Row],[Ergeb]]="ET","",SQRT(($AF1977-$AK1977)^2+($AG1977-$AL1977)^2))</f>
        <v>0</v>
      </c>
      <c r="AO1977" s="13"/>
      <c r="AP1977" s="13"/>
      <c r="AQ1977" s="19" t="str">
        <f t="shared" si="124"/>
        <v/>
      </c>
      <c r="AU1977" s="19" t="str">
        <f t="shared" si="125"/>
        <v/>
      </c>
    </row>
    <row r="1978" spans="3:47" ht="25.05" customHeight="1">
      <c r="C1978" s="17" t="str">
        <f>IF($A1978="","",IF(VLOOKUP($A1978,Spiele!$A$2:$D$16,3,FALSE)=$B1978,"H","G"))</f>
        <v/>
      </c>
      <c r="D1978" s="17" t="str">
        <f>IF($B1978="","",IF(VLOOKUP($A1978,Spiele!$A$2:$F$16,3,FALSE)=$B1978,VLOOKUP($A1978,Spiele!$A$2:$F$16,4,FALSE),VLOOKUP($A1978,Spiele!$A$2:$F$16,3,FALSE)))</f>
        <v/>
      </c>
      <c r="E1978" s="18">
        <f>IF(Abschlüsse[[#This Row],[Ergeb]]="ET",0,COUNTIFS($A$2:$A1978,$A1978,$B$2:$B1978,$B1978,$L$2:$L1978,"&lt;&gt;ET"))</f>
        <v>0</v>
      </c>
      <c r="F1978" s="11"/>
      <c r="G1978" s="12"/>
      <c r="H1978" s="18">
        <f>COUNTIFS('Rote Karten'!$A$2:$A$4,$A1978,'Rote Karten'!$D$2:$D$4,"&lt;&gt;"&amp;$B1978,'Rote Karten'!$B$2:$B$4,"&lt;"&amp;$F1978,'Rote Karten'!$C$2:$C$4,"&lt;="&amp;$G1978)-COUNTIFS('Rote Karten'!$A$2:$A$4,$A1978,'Rote Karten'!$D$2:$D$4,$B1978,'Rote Karten'!$B$2:$B$4,"&lt;"&amp;$F1978,'Rote Karten'!$C$2:$C$4,"&lt;="&amp;$G1978)</f>
        <v>0</v>
      </c>
      <c r="I1978" s="17" t="str">
        <f>IF(OR($L1978="Tor",$L1978="ET"),_xlfn.IFNA(IF(VLOOKUP($A1978,Spiele!$A$2:$C$16,3,FALSE)=$B1978,COUNTIFS($L$2:$L1978,"Tor",$B$2:$B1978,$B1978,$A$2:$A1978,$A1978)+COUNTIFS($L$2:$L1978,"ET",$B$2:$B1978,$B1978,$A$2:$A1978,$A1978)&amp;":"&amp;COUNTIFS($L$2:$L1978,"Tor",$B$2:$B1978,"&lt;&gt;"&amp;$B1978,$A$2:$A1978,$A1978)+COUNTIFS($L$2:$L1978,"ET",$B$2:$B1978,"&lt;&gt;"&amp;$B1978,$A$2:$A1978,$A1978),COUNTIFS($L$2:$L1978,"Tor",$B$2:$B1978,"&lt;&gt;"&amp;$B1978,$A$2:$A1978,$A1978)+COUNTIFS($L$2:$L1978,"ET",$B$2:$B1978,"&lt;&gt;"&amp;$B1978,$A$2:$A1978,$A1978)&amp;":"&amp;COUNTIFS($L$2:$L1978,"Tor",$B$2:$B1978,$B1978,$A$2:$A1978,$A1978)+COUNTIFS($L$2:$L1978,"ET",$B$2:$B1978,$B1978,$A$2:$A1978,$A1978)),""),"")</f>
        <v/>
      </c>
      <c r="J1978" s="18" t="str">
        <f>_xlfn.IFNA(IF(VLOOKUP($A1978,Spiele!$A$2:$D$16,3,FALSE)=$B1978,(COUNTIFS($L$1:$L1977,"Tor",$B$1:$B1977,$B1978,$A$1:$A1977,$A1978)+COUNTIFS($L$1:$L1977,"ET",$B$1:$B1977,$B1978,$A$1:$A1977,$A1978))-(COUNTIFS($L$1:$L1977,"Tor",$B$1:$B1977,"&lt;&gt;"&amp;$B1978,$A$1:$A1977,$A1978)+COUNTIFS($L$1:$L1977,"ET",$B$1:$B1977,"&lt;&gt;"&amp;$B1978,$A$1:$A1977,$A1978)),(COUNTIFS($L$1:$L1977,"Tor",$B$1:$B1977,$B1978,$A$1:$A1977,$A1978)+COUNTIFS($L$1:$L1977,"ET",$B$1:$B1977,$B1978,$A$1:$A1977,$A1978))-(COUNTIFS($L$1:$L1977,"Tor",$B$1:$B1977,"&lt;&gt;"&amp;$B1978,$A$1:$A1977,$A1978)+COUNTIFS($L$1:$L1977,"ET",$B$1:$B1977,"&lt;&gt;"&amp;$B1978,$A$1:$A1977,$A1978))),"")</f>
        <v/>
      </c>
      <c r="O1978" s="17"/>
      <c r="AC1978" s="14"/>
      <c r="AD1978" s="14"/>
      <c r="AE1978" s="18"/>
      <c r="AH1978" s="19">
        <f t="shared" si="122"/>
        <v>0</v>
      </c>
      <c r="AI1978" s="19">
        <f t="shared" si="123"/>
        <v>180</v>
      </c>
      <c r="AM1978" s="19">
        <f>IF(Abschlüsse[[#This Row],[Ergeb]]="ET","",SQRT(($AF1978-$AK1978)^2+($AG1978-$AL1978)^2))</f>
        <v>0</v>
      </c>
      <c r="AO1978" s="13"/>
      <c r="AP1978" s="13"/>
      <c r="AQ1978" s="19" t="str">
        <f t="shared" si="124"/>
        <v/>
      </c>
      <c r="AU1978" s="19" t="str">
        <f t="shared" si="125"/>
        <v/>
      </c>
    </row>
    <row r="1979" spans="3:47" ht="25.05" customHeight="1">
      <c r="C1979" s="17" t="str">
        <f>IF($A1979="","",IF(VLOOKUP($A1979,Spiele!$A$2:$D$16,3,FALSE)=$B1979,"H","G"))</f>
        <v/>
      </c>
      <c r="D1979" s="17" t="str">
        <f>IF($B1979="","",IF(VLOOKUP($A1979,Spiele!$A$2:$F$16,3,FALSE)=$B1979,VLOOKUP($A1979,Spiele!$A$2:$F$16,4,FALSE),VLOOKUP($A1979,Spiele!$A$2:$F$16,3,FALSE)))</f>
        <v/>
      </c>
      <c r="E1979" s="18">
        <f>IF(Abschlüsse[[#This Row],[Ergeb]]="ET",0,COUNTIFS($A$2:$A1979,$A1979,$B$2:$B1979,$B1979,$L$2:$L1979,"&lt;&gt;ET"))</f>
        <v>0</v>
      </c>
      <c r="F1979" s="11"/>
      <c r="G1979" s="12"/>
      <c r="H1979" s="18">
        <f>COUNTIFS('Rote Karten'!$A$2:$A$4,$A1979,'Rote Karten'!$D$2:$D$4,"&lt;&gt;"&amp;$B1979,'Rote Karten'!$B$2:$B$4,"&lt;"&amp;$F1979,'Rote Karten'!$C$2:$C$4,"&lt;="&amp;$G1979)-COUNTIFS('Rote Karten'!$A$2:$A$4,$A1979,'Rote Karten'!$D$2:$D$4,$B1979,'Rote Karten'!$B$2:$B$4,"&lt;"&amp;$F1979,'Rote Karten'!$C$2:$C$4,"&lt;="&amp;$G1979)</f>
        <v>0</v>
      </c>
      <c r="I1979" s="17" t="str">
        <f>IF(OR($L1979="Tor",$L1979="ET"),_xlfn.IFNA(IF(VLOOKUP($A1979,Spiele!$A$2:$C$16,3,FALSE)=$B1979,COUNTIFS($L$2:$L1979,"Tor",$B$2:$B1979,$B1979,$A$2:$A1979,$A1979)+COUNTIFS($L$2:$L1979,"ET",$B$2:$B1979,$B1979,$A$2:$A1979,$A1979)&amp;":"&amp;COUNTIFS($L$2:$L1979,"Tor",$B$2:$B1979,"&lt;&gt;"&amp;$B1979,$A$2:$A1979,$A1979)+COUNTIFS($L$2:$L1979,"ET",$B$2:$B1979,"&lt;&gt;"&amp;$B1979,$A$2:$A1979,$A1979),COUNTIFS($L$2:$L1979,"Tor",$B$2:$B1979,"&lt;&gt;"&amp;$B1979,$A$2:$A1979,$A1979)+COUNTIFS($L$2:$L1979,"ET",$B$2:$B1979,"&lt;&gt;"&amp;$B1979,$A$2:$A1979,$A1979)&amp;":"&amp;COUNTIFS($L$2:$L1979,"Tor",$B$2:$B1979,$B1979,$A$2:$A1979,$A1979)+COUNTIFS($L$2:$L1979,"ET",$B$2:$B1979,$B1979,$A$2:$A1979,$A1979)),""),"")</f>
        <v/>
      </c>
      <c r="J1979" s="18" t="str">
        <f>_xlfn.IFNA(IF(VLOOKUP($A1979,Spiele!$A$2:$D$16,3,FALSE)=$B1979,(COUNTIFS($L$1:$L1978,"Tor",$B$1:$B1978,$B1979,$A$1:$A1978,$A1979)+COUNTIFS($L$1:$L1978,"ET",$B$1:$B1978,$B1979,$A$1:$A1978,$A1979))-(COUNTIFS($L$1:$L1978,"Tor",$B$1:$B1978,"&lt;&gt;"&amp;$B1979,$A$1:$A1978,$A1979)+COUNTIFS($L$1:$L1978,"ET",$B$1:$B1978,"&lt;&gt;"&amp;$B1979,$A$1:$A1978,$A1979)),(COUNTIFS($L$1:$L1978,"Tor",$B$1:$B1978,$B1979,$A$1:$A1978,$A1979)+COUNTIFS($L$1:$L1978,"ET",$B$1:$B1978,$B1979,$A$1:$A1978,$A1979))-(COUNTIFS($L$1:$L1978,"Tor",$B$1:$B1978,"&lt;&gt;"&amp;$B1979,$A$1:$A1978,$A1979)+COUNTIFS($L$1:$L1978,"ET",$B$1:$B1978,"&lt;&gt;"&amp;$B1979,$A$1:$A1978,$A1979))),"")</f>
        <v/>
      </c>
      <c r="O1979" s="17"/>
      <c r="AC1979" s="14"/>
      <c r="AD1979" s="14"/>
      <c r="AE1979" s="18"/>
      <c r="AH1979" s="19">
        <f t="shared" si="122"/>
        <v>0</v>
      </c>
      <c r="AI1979" s="19">
        <f t="shared" si="123"/>
        <v>180</v>
      </c>
      <c r="AM1979" s="19">
        <f>IF(Abschlüsse[[#This Row],[Ergeb]]="ET","",SQRT(($AF1979-$AK1979)^2+($AG1979-$AL1979)^2))</f>
        <v>0</v>
      </c>
      <c r="AO1979" s="13"/>
      <c r="AP1979" s="13"/>
      <c r="AQ1979" s="19" t="str">
        <f t="shared" si="124"/>
        <v/>
      </c>
      <c r="AU1979" s="19" t="str">
        <f t="shared" si="125"/>
        <v/>
      </c>
    </row>
    <row r="1980" spans="3:47" ht="25.05" customHeight="1">
      <c r="C1980" s="17" t="str">
        <f>IF($A1980="","",IF(VLOOKUP($A1980,Spiele!$A$2:$D$16,3,FALSE)=$B1980,"H","G"))</f>
        <v/>
      </c>
      <c r="D1980" s="17" t="str">
        <f>IF($B1980="","",IF(VLOOKUP($A1980,Spiele!$A$2:$F$16,3,FALSE)=$B1980,VLOOKUP($A1980,Spiele!$A$2:$F$16,4,FALSE),VLOOKUP($A1980,Spiele!$A$2:$F$16,3,FALSE)))</f>
        <v/>
      </c>
      <c r="E1980" s="18">
        <f>IF(Abschlüsse[[#This Row],[Ergeb]]="ET",0,COUNTIFS($A$2:$A1980,$A1980,$B$2:$B1980,$B1980,$L$2:$L1980,"&lt;&gt;ET"))</f>
        <v>0</v>
      </c>
      <c r="F1980" s="11"/>
      <c r="G1980" s="12"/>
      <c r="H1980" s="18">
        <f>COUNTIFS('Rote Karten'!$A$2:$A$4,$A1980,'Rote Karten'!$D$2:$D$4,"&lt;&gt;"&amp;$B1980,'Rote Karten'!$B$2:$B$4,"&lt;"&amp;$F1980,'Rote Karten'!$C$2:$C$4,"&lt;="&amp;$G1980)-COUNTIFS('Rote Karten'!$A$2:$A$4,$A1980,'Rote Karten'!$D$2:$D$4,$B1980,'Rote Karten'!$B$2:$B$4,"&lt;"&amp;$F1980,'Rote Karten'!$C$2:$C$4,"&lt;="&amp;$G1980)</f>
        <v>0</v>
      </c>
      <c r="I1980" s="17" t="str">
        <f>IF(OR($L1980="Tor",$L1980="ET"),_xlfn.IFNA(IF(VLOOKUP($A1980,Spiele!$A$2:$C$16,3,FALSE)=$B1980,COUNTIFS($L$2:$L1980,"Tor",$B$2:$B1980,$B1980,$A$2:$A1980,$A1980)+COUNTIFS($L$2:$L1980,"ET",$B$2:$B1980,$B1980,$A$2:$A1980,$A1980)&amp;":"&amp;COUNTIFS($L$2:$L1980,"Tor",$B$2:$B1980,"&lt;&gt;"&amp;$B1980,$A$2:$A1980,$A1980)+COUNTIFS($L$2:$L1980,"ET",$B$2:$B1980,"&lt;&gt;"&amp;$B1980,$A$2:$A1980,$A1980),COUNTIFS($L$2:$L1980,"Tor",$B$2:$B1980,"&lt;&gt;"&amp;$B1980,$A$2:$A1980,$A1980)+COUNTIFS($L$2:$L1980,"ET",$B$2:$B1980,"&lt;&gt;"&amp;$B1980,$A$2:$A1980,$A1980)&amp;":"&amp;COUNTIFS($L$2:$L1980,"Tor",$B$2:$B1980,$B1980,$A$2:$A1980,$A1980)+COUNTIFS($L$2:$L1980,"ET",$B$2:$B1980,$B1980,$A$2:$A1980,$A1980)),""),"")</f>
        <v/>
      </c>
      <c r="J1980" s="18" t="str">
        <f>_xlfn.IFNA(IF(VLOOKUP($A1980,Spiele!$A$2:$D$16,3,FALSE)=$B1980,(COUNTIFS($L$1:$L1979,"Tor",$B$1:$B1979,$B1980,$A$1:$A1979,$A1980)+COUNTIFS($L$1:$L1979,"ET",$B$1:$B1979,$B1980,$A$1:$A1979,$A1980))-(COUNTIFS($L$1:$L1979,"Tor",$B$1:$B1979,"&lt;&gt;"&amp;$B1980,$A$1:$A1979,$A1980)+COUNTIFS($L$1:$L1979,"ET",$B$1:$B1979,"&lt;&gt;"&amp;$B1980,$A$1:$A1979,$A1980)),(COUNTIFS($L$1:$L1979,"Tor",$B$1:$B1979,$B1980,$A$1:$A1979,$A1980)+COUNTIFS($L$1:$L1979,"ET",$B$1:$B1979,$B1980,$A$1:$A1979,$A1980))-(COUNTIFS($L$1:$L1979,"Tor",$B$1:$B1979,"&lt;&gt;"&amp;$B1980,$A$1:$A1979,$A1980)+COUNTIFS($L$1:$L1979,"ET",$B$1:$B1979,"&lt;&gt;"&amp;$B1980,$A$1:$A1979,$A1980))),"")</f>
        <v/>
      </c>
      <c r="O1980" s="17"/>
      <c r="AC1980" s="14"/>
      <c r="AD1980" s="14"/>
      <c r="AE1980" s="18"/>
      <c r="AH1980" s="19">
        <f t="shared" si="122"/>
        <v>0</v>
      </c>
      <c r="AI1980" s="19">
        <f t="shared" si="123"/>
        <v>180</v>
      </c>
      <c r="AM1980" s="19">
        <f>IF(Abschlüsse[[#This Row],[Ergeb]]="ET","",SQRT(($AF1980-$AK1980)^2+($AG1980-$AL1980)^2))</f>
        <v>0</v>
      </c>
      <c r="AO1980" s="13"/>
      <c r="AP1980" s="13"/>
      <c r="AQ1980" s="19" t="str">
        <f t="shared" si="124"/>
        <v/>
      </c>
      <c r="AU1980" s="19" t="str">
        <f t="shared" si="125"/>
        <v/>
      </c>
    </row>
    <row r="1981" spans="3:47" ht="25.05" customHeight="1">
      <c r="C1981" s="17" t="str">
        <f>IF($A1981="","",IF(VLOOKUP($A1981,Spiele!$A$2:$D$16,3,FALSE)=$B1981,"H","G"))</f>
        <v/>
      </c>
      <c r="D1981" s="17" t="str">
        <f>IF($B1981="","",IF(VLOOKUP($A1981,Spiele!$A$2:$F$16,3,FALSE)=$B1981,VLOOKUP($A1981,Spiele!$A$2:$F$16,4,FALSE),VLOOKUP($A1981,Spiele!$A$2:$F$16,3,FALSE)))</f>
        <v/>
      </c>
      <c r="E1981" s="18">
        <f>IF(Abschlüsse[[#This Row],[Ergeb]]="ET",0,COUNTIFS($A$2:$A1981,$A1981,$B$2:$B1981,$B1981,$L$2:$L1981,"&lt;&gt;ET"))</f>
        <v>0</v>
      </c>
      <c r="F1981" s="11"/>
      <c r="G1981" s="12"/>
      <c r="H1981" s="18">
        <f>COUNTIFS('Rote Karten'!$A$2:$A$4,$A1981,'Rote Karten'!$D$2:$D$4,"&lt;&gt;"&amp;$B1981,'Rote Karten'!$B$2:$B$4,"&lt;"&amp;$F1981,'Rote Karten'!$C$2:$C$4,"&lt;="&amp;$G1981)-COUNTIFS('Rote Karten'!$A$2:$A$4,$A1981,'Rote Karten'!$D$2:$D$4,$B1981,'Rote Karten'!$B$2:$B$4,"&lt;"&amp;$F1981,'Rote Karten'!$C$2:$C$4,"&lt;="&amp;$G1981)</f>
        <v>0</v>
      </c>
      <c r="I1981" s="17" t="str">
        <f>IF(OR($L1981="Tor",$L1981="ET"),_xlfn.IFNA(IF(VLOOKUP($A1981,Spiele!$A$2:$C$16,3,FALSE)=$B1981,COUNTIFS($L$2:$L1981,"Tor",$B$2:$B1981,$B1981,$A$2:$A1981,$A1981)+COUNTIFS($L$2:$L1981,"ET",$B$2:$B1981,$B1981,$A$2:$A1981,$A1981)&amp;":"&amp;COUNTIFS($L$2:$L1981,"Tor",$B$2:$B1981,"&lt;&gt;"&amp;$B1981,$A$2:$A1981,$A1981)+COUNTIFS($L$2:$L1981,"ET",$B$2:$B1981,"&lt;&gt;"&amp;$B1981,$A$2:$A1981,$A1981),COUNTIFS($L$2:$L1981,"Tor",$B$2:$B1981,"&lt;&gt;"&amp;$B1981,$A$2:$A1981,$A1981)+COUNTIFS($L$2:$L1981,"ET",$B$2:$B1981,"&lt;&gt;"&amp;$B1981,$A$2:$A1981,$A1981)&amp;":"&amp;COUNTIFS($L$2:$L1981,"Tor",$B$2:$B1981,$B1981,$A$2:$A1981,$A1981)+COUNTIFS($L$2:$L1981,"ET",$B$2:$B1981,$B1981,$A$2:$A1981,$A1981)),""),"")</f>
        <v/>
      </c>
      <c r="J1981" s="18" t="str">
        <f>_xlfn.IFNA(IF(VLOOKUP($A1981,Spiele!$A$2:$D$16,3,FALSE)=$B1981,(COUNTIFS($L$1:$L1980,"Tor",$B$1:$B1980,$B1981,$A$1:$A1980,$A1981)+COUNTIFS($L$1:$L1980,"ET",$B$1:$B1980,$B1981,$A$1:$A1980,$A1981))-(COUNTIFS($L$1:$L1980,"Tor",$B$1:$B1980,"&lt;&gt;"&amp;$B1981,$A$1:$A1980,$A1981)+COUNTIFS($L$1:$L1980,"ET",$B$1:$B1980,"&lt;&gt;"&amp;$B1981,$A$1:$A1980,$A1981)),(COUNTIFS($L$1:$L1980,"Tor",$B$1:$B1980,$B1981,$A$1:$A1980,$A1981)+COUNTIFS($L$1:$L1980,"ET",$B$1:$B1980,$B1981,$A$1:$A1980,$A1981))-(COUNTIFS($L$1:$L1980,"Tor",$B$1:$B1980,"&lt;&gt;"&amp;$B1981,$A$1:$A1980,$A1981)+COUNTIFS($L$1:$L1980,"ET",$B$1:$B1980,"&lt;&gt;"&amp;$B1981,$A$1:$A1980,$A1981))),"")</f>
        <v/>
      </c>
      <c r="O1981" s="17"/>
      <c r="AC1981" s="14"/>
      <c r="AD1981" s="14"/>
      <c r="AE1981" s="18"/>
      <c r="AH1981" s="19">
        <f t="shared" si="122"/>
        <v>0</v>
      </c>
      <c r="AI1981" s="19">
        <f t="shared" si="123"/>
        <v>180</v>
      </c>
      <c r="AM1981" s="19">
        <f>IF(Abschlüsse[[#This Row],[Ergeb]]="ET","",SQRT(($AF1981-$AK1981)^2+($AG1981-$AL1981)^2))</f>
        <v>0</v>
      </c>
      <c r="AO1981" s="13"/>
      <c r="AP1981" s="13"/>
      <c r="AQ1981" s="19" t="str">
        <f t="shared" si="124"/>
        <v/>
      </c>
      <c r="AU1981" s="19" t="str">
        <f t="shared" si="125"/>
        <v/>
      </c>
    </row>
    <row r="1982" spans="3:47" ht="25.05" customHeight="1">
      <c r="C1982" s="17" t="str">
        <f>IF($A1982="","",IF(VLOOKUP($A1982,Spiele!$A$2:$D$16,3,FALSE)=$B1982,"H","G"))</f>
        <v/>
      </c>
      <c r="D1982" s="17" t="str">
        <f>IF($B1982="","",IF(VLOOKUP($A1982,Spiele!$A$2:$F$16,3,FALSE)=$B1982,VLOOKUP($A1982,Spiele!$A$2:$F$16,4,FALSE),VLOOKUP($A1982,Spiele!$A$2:$F$16,3,FALSE)))</f>
        <v/>
      </c>
      <c r="E1982" s="18">
        <f>IF(Abschlüsse[[#This Row],[Ergeb]]="ET",0,COUNTIFS($A$2:$A1982,$A1982,$B$2:$B1982,$B1982,$L$2:$L1982,"&lt;&gt;ET"))</f>
        <v>0</v>
      </c>
      <c r="F1982" s="11"/>
      <c r="G1982" s="12"/>
      <c r="H1982" s="18">
        <f>COUNTIFS('Rote Karten'!$A$2:$A$4,$A1982,'Rote Karten'!$D$2:$D$4,"&lt;&gt;"&amp;$B1982,'Rote Karten'!$B$2:$B$4,"&lt;"&amp;$F1982,'Rote Karten'!$C$2:$C$4,"&lt;="&amp;$G1982)-COUNTIFS('Rote Karten'!$A$2:$A$4,$A1982,'Rote Karten'!$D$2:$D$4,$B1982,'Rote Karten'!$B$2:$B$4,"&lt;"&amp;$F1982,'Rote Karten'!$C$2:$C$4,"&lt;="&amp;$G1982)</f>
        <v>0</v>
      </c>
      <c r="I1982" s="17" t="str">
        <f>IF(OR($L1982="Tor",$L1982="ET"),_xlfn.IFNA(IF(VLOOKUP($A1982,Spiele!$A$2:$C$16,3,FALSE)=$B1982,COUNTIFS($L$2:$L1982,"Tor",$B$2:$B1982,$B1982,$A$2:$A1982,$A1982)+COUNTIFS($L$2:$L1982,"ET",$B$2:$B1982,$B1982,$A$2:$A1982,$A1982)&amp;":"&amp;COUNTIFS($L$2:$L1982,"Tor",$B$2:$B1982,"&lt;&gt;"&amp;$B1982,$A$2:$A1982,$A1982)+COUNTIFS($L$2:$L1982,"ET",$B$2:$B1982,"&lt;&gt;"&amp;$B1982,$A$2:$A1982,$A1982),COUNTIFS($L$2:$L1982,"Tor",$B$2:$B1982,"&lt;&gt;"&amp;$B1982,$A$2:$A1982,$A1982)+COUNTIFS($L$2:$L1982,"ET",$B$2:$B1982,"&lt;&gt;"&amp;$B1982,$A$2:$A1982,$A1982)&amp;":"&amp;COUNTIFS($L$2:$L1982,"Tor",$B$2:$B1982,$B1982,$A$2:$A1982,$A1982)+COUNTIFS($L$2:$L1982,"ET",$B$2:$B1982,$B1982,$A$2:$A1982,$A1982)),""),"")</f>
        <v/>
      </c>
      <c r="J1982" s="18" t="str">
        <f>_xlfn.IFNA(IF(VLOOKUP($A1982,Spiele!$A$2:$D$16,3,FALSE)=$B1982,(COUNTIFS($L$1:$L1981,"Tor",$B$1:$B1981,$B1982,$A$1:$A1981,$A1982)+COUNTIFS($L$1:$L1981,"ET",$B$1:$B1981,$B1982,$A$1:$A1981,$A1982))-(COUNTIFS($L$1:$L1981,"Tor",$B$1:$B1981,"&lt;&gt;"&amp;$B1982,$A$1:$A1981,$A1982)+COUNTIFS($L$1:$L1981,"ET",$B$1:$B1981,"&lt;&gt;"&amp;$B1982,$A$1:$A1981,$A1982)),(COUNTIFS($L$1:$L1981,"Tor",$B$1:$B1981,$B1982,$A$1:$A1981,$A1982)+COUNTIFS($L$1:$L1981,"ET",$B$1:$B1981,$B1982,$A$1:$A1981,$A1982))-(COUNTIFS($L$1:$L1981,"Tor",$B$1:$B1981,"&lt;&gt;"&amp;$B1982,$A$1:$A1981,$A1982)+COUNTIFS($L$1:$L1981,"ET",$B$1:$B1981,"&lt;&gt;"&amp;$B1982,$A$1:$A1981,$A1982))),"")</f>
        <v/>
      </c>
      <c r="O1982" s="17"/>
      <c r="AC1982" s="14"/>
      <c r="AD1982" s="14"/>
      <c r="AE1982" s="18"/>
      <c r="AH1982" s="19">
        <f t="shared" si="122"/>
        <v>0</v>
      </c>
      <c r="AI1982" s="19">
        <f t="shared" si="123"/>
        <v>180</v>
      </c>
      <c r="AM1982" s="19">
        <f>IF(Abschlüsse[[#This Row],[Ergeb]]="ET","",SQRT(($AF1982-$AK1982)^2+($AG1982-$AL1982)^2))</f>
        <v>0</v>
      </c>
      <c r="AO1982" s="13"/>
      <c r="AP1982" s="13"/>
      <c r="AQ1982" s="19" t="str">
        <f t="shared" si="124"/>
        <v/>
      </c>
      <c r="AU1982" s="19" t="str">
        <f t="shared" si="125"/>
        <v/>
      </c>
    </row>
    <row r="1983" spans="3:47" ht="25.05" customHeight="1">
      <c r="C1983" s="17" t="str">
        <f>IF($A1983="","",IF(VLOOKUP($A1983,Spiele!$A$2:$D$16,3,FALSE)=$B1983,"H","G"))</f>
        <v/>
      </c>
      <c r="D1983" s="17" t="str">
        <f>IF($B1983="","",IF(VLOOKUP($A1983,Spiele!$A$2:$F$16,3,FALSE)=$B1983,VLOOKUP($A1983,Spiele!$A$2:$F$16,4,FALSE),VLOOKUP($A1983,Spiele!$A$2:$F$16,3,FALSE)))</f>
        <v/>
      </c>
      <c r="E1983" s="18">
        <f>IF(Abschlüsse[[#This Row],[Ergeb]]="ET",0,COUNTIFS($A$2:$A1983,$A1983,$B$2:$B1983,$B1983,$L$2:$L1983,"&lt;&gt;ET"))</f>
        <v>0</v>
      </c>
      <c r="F1983" s="11"/>
      <c r="G1983" s="12"/>
      <c r="H1983" s="18">
        <f>COUNTIFS('Rote Karten'!$A$2:$A$4,$A1983,'Rote Karten'!$D$2:$D$4,"&lt;&gt;"&amp;$B1983,'Rote Karten'!$B$2:$B$4,"&lt;"&amp;$F1983,'Rote Karten'!$C$2:$C$4,"&lt;="&amp;$G1983)-COUNTIFS('Rote Karten'!$A$2:$A$4,$A1983,'Rote Karten'!$D$2:$D$4,$B1983,'Rote Karten'!$B$2:$B$4,"&lt;"&amp;$F1983,'Rote Karten'!$C$2:$C$4,"&lt;="&amp;$G1983)</f>
        <v>0</v>
      </c>
      <c r="I1983" s="17" t="str">
        <f>IF(OR($L1983="Tor",$L1983="ET"),_xlfn.IFNA(IF(VLOOKUP($A1983,Spiele!$A$2:$C$16,3,FALSE)=$B1983,COUNTIFS($L$2:$L1983,"Tor",$B$2:$B1983,$B1983,$A$2:$A1983,$A1983)+COUNTIFS($L$2:$L1983,"ET",$B$2:$B1983,$B1983,$A$2:$A1983,$A1983)&amp;":"&amp;COUNTIFS($L$2:$L1983,"Tor",$B$2:$B1983,"&lt;&gt;"&amp;$B1983,$A$2:$A1983,$A1983)+COUNTIFS($L$2:$L1983,"ET",$B$2:$B1983,"&lt;&gt;"&amp;$B1983,$A$2:$A1983,$A1983),COUNTIFS($L$2:$L1983,"Tor",$B$2:$B1983,"&lt;&gt;"&amp;$B1983,$A$2:$A1983,$A1983)+COUNTIFS($L$2:$L1983,"ET",$B$2:$B1983,"&lt;&gt;"&amp;$B1983,$A$2:$A1983,$A1983)&amp;":"&amp;COUNTIFS($L$2:$L1983,"Tor",$B$2:$B1983,$B1983,$A$2:$A1983,$A1983)+COUNTIFS($L$2:$L1983,"ET",$B$2:$B1983,$B1983,$A$2:$A1983,$A1983)),""),"")</f>
        <v/>
      </c>
      <c r="J1983" s="18" t="str">
        <f>_xlfn.IFNA(IF(VLOOKUP($A1983,Spiele!$A$2:$D$16,3,FALSE)=$B1983,(COUNTIFS($L$1:$L1982,"Tor",$B$1:$B1982,$B1983,$A$1:$A1982,$A1983)+COUNTIFS($L$1:$L1982,"ET",$B$1:$B1982,$B1983,$A$1:$A1982,$A1983))-(COUNTIFS($L$1:$L1982,"Tor",$B$1:$B1982,"&lt;&gt;"&amp;$B1983,$A$1:$A1982,$A1983)+COUNTIFS($L$1:$L1982,"ET",$B$1:$B1982,"&lt;&gt;"&amp;$B1983,$A$1:$A1982,$A1983)),(COUNTIFS($L$1:$L1982,"Tor",$B$1:$B1982,$B1983,$A$1:$A1982,$A1983)+COUNTIFS($L$1:$L1982,"ET",$B$1:$B1982,$B1983,$A$1:$A1982,$A1983))-(COUNTIFS($L$1:$L1982,"Tor",$B$1:$B1982,"&lt;&gt;"&amp;$B1983,$A$1:$A1982,$A1983)+COUNTIFS($L$1:$L1982,"ET",$B$1:$B1982,"&lt;&gt;"&amp;$B1983,$A$1:$A1982,$A1983))),"")</f>
        <v/>
      </c>
      <c r="O1983" s="17"/>
      <c r="AC1983" s="14"/>
      <c r="AD1983" s="14"/>
      <c r="AE1983" s="18"/>
      <c r="AH1983" s="19">
        <f t="shared" si="122"/>
        <v>0</v>
      </c>
      <c r="AI1983" s="19">
        <f t="shared" si="123"/>
        <v>180</v>
      </c>
      <c r="AM1983" s="19">
        <f>IF(Abschlüsse[[#This Row],[Ergeb]]="ET","",SQRT(($AF1983-$AK1983)^2+($AG1983-$AL1983)^2))</f>
        <v>0</v>
      </c>
      <c r="AO1983" s="13"/>
      <c r="AP1983" s="13"/>
      <c r="AQ1983" s="19" t="str">
        <f t="shared" si="124"/>
        <v/>
      </c>
      <c r="AU1983" s="19" t="str">
        <f t="shared" si="125"/>
        <v/>
      </c>
    </row>
    <row r="1984" spans="3:47" ht="25.05" customHeight="1">
      <c r="C1984" s="17" t="str">
        <f>IF($A1984="","",IF(VLOOKUP($A1984,Spiele!$A$2:$D$16,3,FALSE)=$B1984,"H","G"))</f>
        <v/>
      </c>
      <c r="D1984" s="17" t="str">
        <f>IF($B1984="","",IF(VLOOKUP($A1984,Spiele!$A$2:$F$16,3,FALSE)=$B1984,VLOOKUP($A1984,Spiele!$A$2:$F$16,4,FALSE),VLOOKUP($A1984,Spiele!$A$2:$F$16,3,FALSE)))</f>
        <v/>
      </c>
      <c r="E1984" s="18">
        <f>IF(Abschlüsse[[#This Row],[Ergeb]]="ET",0,COUNTIFS($A$2:$A1984,$A1984,$B$2:$B1984,$B1984,$L$2:$L1984,"&lt;&gt;ET"))</f>
        <v>0</v>
      </c>
      <c r="F1984" s="11"/>
      <c r="G1984" s="12"/>
      <c r="H1984" s="18">
        <f>COUNTIFS('Rote Karten'!$A$2:$A$4,$A1984,'Rote Karten'!$D$2:$D$4,"&lt;&gt;"&amp;$B1984,'Rote Karten'!$B$2:$B$4,"&lt;"&amp;$F1984,'Rote Karten'!$C$2:$C$4,"&lt;="&amp;$G1984)-COUNTIFS('Rote Karten'!$A$2:$A$4,$A1984,'Rote Karten'!$D$2:$D$4,$B1984,'Rote Karten'!$B$2:$B$4,"&lt;"&amp;$F1984,'Rote Karten'!$C$2:$C$4,"&lt;="&amp;$G1984)</f>
        <v>0</v>
      </c>
      <c r="I1984" s="17" t="str">
        <f>IF(OR($L1984="Tor",$L1984="ET"),_xlfn.IFNA(IF(VLOOKUP($A1984,Spiele!$A$2:$C$16,3,FALSE)=$B1984,COUNTIFS($L$2:$L1984,"Tor",$B$2:$B1984,$B1984,$A$2:$A1984,$A1984)+COUNTIFS($L$2:$L1984,"ET",$B$2:$B1984,$B1984,$A$2:$A1984,$A1984)&amp;":"&amp;COUNTIFS($L$2:$L1984,"Tor",$B$2:$B1984,"&lt;&gt;"&amp;$B1984,$A$2:$A1984,$A1984)+COUNTIFS($L$2:$L1984,"ET",$B$2:$B1984,"&lt;&gt;"&amp;$B1984,$A$2:$A1984,$A1984),COUNTIFS($L$2:$L1984,"Tor",$B$2:$B1984,"&lt;&gt;"&amp;$B1984,$A$2:$A1984,$A1984)+COUNTIFS($L$2:$L1984,"ET",$B$2:$B1984,"&lt;&gt;"&amp;$B1984,$A$2:$A1984,$A1984)&amp;":"&amp;COUNTIFS($L$2:$L1984,"Tor",$B$2:$B1984,$B1984,$A$2:$A1984,$A1984)+COUNTIFS($L$2:$L1984,"ET",$B$2:$B1984,$B1984,$A$2:$A1984,$A1984)),""),"")</f>
        <v/>
      </c>
      <c r="J1984" s="18" t="str">
        <f>_xlfn.IFNA(IF(VLOOKUP($A1984,Spiele!$A$2:$D$16,3,FALSE)=$B1984,(COUNTIFS($L$1:$L1983,"Tor",$B$1:$B1983,$B1984,$A$1:$A1983,$A1984)+COUNTIFS($L$1:$L1983,"ET",$B$1:$B1983,$B1984,$A$1:$A1983,$A1984))-(COUNTIFS($L$1:$L1983,"Tor",$B$1:$B1983,"&lt;&gt;"&amp;$B1984,$A$1:$A1983,$A1984)+COUNTIFS($L$1:$L1983,"ET",$B$1:$B1983,"&lt;&gt;"&amp;$B1984,$A$1:$A1983,$A1984)),(COUNTIFS($L$1:$L1983,"Tor",$B$1:$B1983,$B1984,$A$1:$A1983,$A1984)+COUNTIFS($L$1:$L1983,"ET",$B$1:$B1983,$B1984,$A$1:$A1983,$A1984))-(COUNTIFS($L$1:$L1983,"Tor",$B$1:$B1983,"&lt;&gt;"&amp;$B1984,$A$1:$A1983,$A1984)+COUNTIFS($L$1:$L1983,"ET",$B$1:$B1983,"&lt;&gt;"&amp;$B1984,$A$1:$A1983,$A1984))),"")</f>
        <v/>
      </c>
      <c r="O1984" s="17"/>
      <c r="AC1984" s="14"/>
      <c r="AD1984" s="14"/>
      <c r="AE1984" s="18"/>
      <c r="AH1984" s="19">
        <f t="shared" si="122"/>
        <v>0</v>
      </c>
      <c r="AI1984" s="19">
        <f t="shared" si="123"/>
        <v>180</v>
      </c>
      <c r="AM1984" s="19">
        <f>IF(Abschlüsse[[#This Row],[Ergeb]]="ET","",SQRT(($AF1984-$AK1984)^2+($AG1984-$AL1984)^2))</f>
        <v>0</v>
      </c>
      <c r="AO1984" s="13"/>
      <c r="AP1984" s="13"/>
      <c r="AQ1984" s="19" t="str">
        <f t="shared" si="124"/>
        <v/>
      </c>
      <c r="AU1984" s="19" t="str">
        <f t="shared" si="125"/>
        <v/>
      </c>
    </row>
    <row r="1985" spans="3:47" ht="25.05" customHeight="1">
      <c r="C1985" s="17" t="str">
        <f>IF($A1985="","",IF(VLOOKUP($A1985,Spiele!$A$2:$D$16,3,FALSE)=$B1985,"H","G"))</f>
        <v/>
      </c>
      <c r="D1985" s="17" t="str">
        <f>IF($B1985="","",IF(VLOOKUP($A1985,Spiele!$A$2:$F$16,3,FALSE)=$B1985,VLOOKUP($A1985,Spiele!$A$2:$F$16,4,FALSE),VLOOKUP($A1985,Spiele!$A$2:$F$16,3,FALSE)))</f>
        <v/>
      </c>
      <c r="E1985" s="18">
        <f>IF(Abschlüsse[[#This Row],[Ergeb]]="ET",0,COUNTIFS($A$2:$A1985,$A1985,$B$2:$B1985,$B1985,$L$2:$L1985,"&lt;&gt;ET"))</f>
        <v>0</v>
      </c>
      <c r="F1985" s="11"/>
      <c r="G1985" s="12"/>
      <c r="H1985" s="18">
        <f>COUNTIFS('Rote Karten'!$A$2:$A$4,$A1985,'Rote Karten'!$D$2:$D$4,"&lt;&gt;"&amp;$B1985,'Rote Karten'!$B$2:$B$4,"&lt;"&amp;$F1985,'Rote Karten'!$C$2:$C$4,"&lt;="&amp;$G1985)-COUNTIFS('Rote Karten'!$A$2:$A$4,$A1985,'Rote Karten'!$D$2:$D$4,$B1985,'Rote Karten'!$B$2:$B$4,"&lt;"&amp;$F1985,'Rote Karten'!$C$2:$C$4,"&lt;="&amp;$G1985)</f>
        <v>0</v>
      </c>
      <c r="I1985" s="17" t="str">
        <f>IF(OR($L1985="Tor",$L1985="ET"),_xlfn.IFNA(IF(VLOOKUP($A1985,Spiele!$A$2:$C$16,3,FALSE)=$B1985,COUNTIFS($L$2:$L1985,"Tor",$B$2:$B1985,$B1985,$A$2:$A1985,$A1985)+COUNTIFS($L$2:$L1985,"ET",$B$2:$B1985,$B1985,$A$2:$A1985,$A1985)&amp;":"&amp;COUNTIFS($L$2:$L1985,"Tor",$B$2:$B1985,"&lt;&gt;"&amp;$B1985,$A$2:$A1985,$A1985)+COUNTIFS($L$2:$L1985,"ET",$B$2:$B1985,"&lt;&gt;"&amp;$B1985,$A$2:$A1985,$A1985),COUNTIFS($L$2:$L1985,"Tor",$B$2:$B1985,"&lt;&gt;"&amp;$B1985,$A$2:$A1985,$A1985)+COUNTIFS($L$2:$L1985,"ET",$B$2:$B1985,"&lt;&gt;"&amp;$B1985,$A$2:$A1985,$A1985)&amp;":"&amp;COUNTIFS($L$2:$L1985,"Tor",$B$2:$B1985,$B1985,$A$2:$A1985,$A1985)+COUNTIFS($L$2:$L1985,"ET",$B$2:$B1985,$B1985,$A$2:$A1985,$A1985)),""),"")</f>
        <v/>
      </c>
      <c r="J1985" s="18" t="str">
        <f>_xlfn.IFNA(IF(VLOOKUP($A1985,Spiele!$A$2:$D$16,3,FALSE)=$B1985,(COUNTIFS($L$1:$L1984,"Tor",$B$1:$B1984,$B1985,$A$1:$A1984,$A1985)+COUNTIFS($L$1:$L1984,"ET",$B$1:$B1984,$B1985,$A$1:$A1984,$A1985))-(COUNTIFS($L$1:$L1984,"Tor",$B$1:$B1984,"&lt;&gt;"&amp;$B1985,$A$1:$A1984,$A1985)+COUNTIFS($L$1:$L1984,"ET",$B$1:$B1984,"&lt;&gt;"&amp;$B1985,$A$1:$A1984,$A1985)),(COUNTIFS($L$1:$L1984,"Tor",$B$1:$B1984,$B1985,$A$1:$A1984,$A1985)+COUNTIFS($L$1:$L1984,"ET",$B$1:$B1984,$B1985,$A$1:$A1984,$A1985))-(COUNTIFS($L$1:$L1984,"Tor",$B$1:$B1984,"&lt;&gt;"&amp;$B1985,$A$1:$A1984,$A1985)+COUNTIFS($L$1:$L1984,"ET",$B$1:$B1984,"&lt;&gt;"&amp;$B1985,$A$1:$A1984,$A1985))),"")</f>
        <v/>
      </c>
      <c r="O1985" s="17"/>
      <c r="AC1985" s="14"/>
      <c r="AD1985" s="14"/>
      <c r="AE1985" s="18"/>
      <c r="AH1985" s="19">
        <f t="shared" si="122"/>
        <v>0</v>
      </c>
      <c r="AI1985" s="19">
        <f t="shared" si="123"/>
        <v>180</v>
      </c>
      <c r="AM1985" s="19">
        <f>IF(Abschlüsse[[#This Row],[Ergeb]]="ET","",SQRT(($AF1985-$AK1985)^2+($AG1985-$AL1985)^2))</f>
        <v>0</v>
      </c>
      <c r="AO1985" s="13"/>
      <c r="AP1985" s="13"/>
      <c r="AQ1985" s="19" t="str">
        <f t="shared" si="124"/>
        <v/>
      </c>
      <c r="AU1985" s="19" t="str">
        <f t="shared" si="125"/>
        <v/>
      </c>
    </row>
    <row r="1986" spans="3:47" ht="25.05" customHeight="1">
      <c r="C1986" s="17" t="str">
        <f>IF($A1986="","",IF(VLOOKUP($A1986,Spiele!$A$2:$D$16,3,FALSE)=$B1986,"H","G"))</f>
        <v/>
      </c>
      <c r="D1986" s="17" t="str">
        <f>IF($B1986="","",IF(VLOOKUP($A1986,Spiele!$A$2:$F$16,3,FALSE)=$B1986,VLOOKUP($A1986,Spiele!$A$2:$F$16,4,FALSE),VLOOKUP($A1986,Spiele!$A$2:$F$16,3,FALSE)))</f>
        <v/>
      </c>
      <c r="E1986" s="18">
        <f>IF(Abschlüsse[[#This Row],[Ergeb]]="ET",0,COUNTIFS($A$2:$A1986,$A1986,$B$2:$B1986,$B1986,$L$2:$L1986,"&lt;&gt;ET"))</f>
        <v>0</v>
      </c>
      <c r="F1986" s="11"/>
      <c r="G1986" s="12"/>
      <c r="H1986" s="18">
        <f>COUNTIFS('Rote Karten'!$A$2:$A$4,$A1986,'Rote Karten'!$D$2:$D$4,"&lt;&gt;"&amp;$B1986,'Rote Karten'!$B$2:$B$4,"&lt;"&amp;$F1986,'Rote Karten'!$C$2:$C$4,"&lt;="&amp;$G1986)-COUNTIFS('Rote Karten'!$A$2:$A$4,$A1986,'Rote Karten'!$D$2:$D$4,$B1986,'Rote Karten'!$B$2:$B$4,"&lt;"&amp;$F1986,'Rote Karten'!$C$2:$C$4,"&lt;="&amp;$G1986)</f>
        <v>0</v>
      </c>
      <c r="I1986" s="17" t="str">
        <f>IF(OR($L1986="Tor",$L1986="ET"),_xlfn.IFNA(IF(VLOOKUP($A1986,Spiele!$A$2:$C$16,3,FALSE)=$B1986,COUNTIFS($L$2:$L1986,"Tor",$B$2:$B1986,$B1986,$A$2:$A1986,$A1986)+COUNTIFS($L$2:$L1986,"ET",$B$2:$B1986,$B1986,$A$2:$A1986,$A1986)&amp;":"&amp;COUNTIFS($L$2:$L1986,"Tor",$B$2:$B1986,"&lt;&gt;"&amp;$B1986,$A$2:$A1986,$A1986)+COUNTIFS($L$2:$L1986,"ET",$B$2:$B1986,"&lt;&gt;"&amp;$B1986,$A$2:$A1986,$A1986),COUNTIFS($L$2:$L1986,"Tor",$B$2:$B1986,"&lt;&gt;"&amp;$B1986,$A$2:$A1986,$A1986)+COUNTIFS($L$2:$L1986,"ET",$B$2:$B1986,"&lt;&gt;"&amp;$B1986,$A$2:$A1986,$A1986)&amp;":"&amp;COUNTIFS($L$2:$L1986,"Tor",$B$2:$B1986,$B1986,$A$2:$A1986,$A1986)+COUNTIFS($L$2:$L1986,"ET",$B$2:$B1986,$B1986,$A$2:$A1986,$A1986)),""),"")</f>
        <v/>
      </c>
      <c r="J1986" s="18" t="str">
        <f>_xlfn.IFNA(IF(VLOOKUP($A1986,Spiele!$A$2:$D$16,3,FALSE)=$B1986,(COUNTIFS($L$1:$L1985,"Tor",$B$1:$B1985,$B1986,$A$1:$A1985,$A1986)+COUNTIFS($L$1:$L1985,"ET",$B$1:$B1985,$B1986,$A$1:$A1985,$A1986))-(COUNTIFS($L$1:$L1985,"Tor",$B$1:$B1985,"&lt;&gt;"&amp;$B1986,$A$1:$A1985,$A1986)+COUNTIFS($L$1:$L1985,"ET",$B$1:$B1985,"&lt;&gt;"&amp;$B1986,$A$1:$A1985,$A1986)),(COUNTIFS($L$1:$L1985,"Tor",$B$1:$B1985,$B1986,$A$1:$A1985,$A1986)+COUNTIFS($L$1:$L1985,"ET",$B$1:$B1985,$B1986,$A$1:$A1985,$A1986))-(COUNTIFS($L$1:$L1985,"Tor",$B$1:$B1985,"&lt;&gt;"&amp;$B1986,$A$1:$A1985,$A1986)+COUNTIFS($L$1:$L1985,"ET",$B$1:$B1985,"&lt;&gt;"&amp;$B1986,$A$1:$A1985,$A1986))),"")</f>
        <v/>
      </c>
      <c r="O1986" s="17"/>
      <c r="AC1986" s="14"/>
      <c r="AD1986" s="14"/>
      <c r="AE1986" s="18"/>
      <c r="AH1986" s="19">
        <f t="shared" si="122"/>
        <v>0</v>
      </c>
      <c r="AI1986" s="19">
        <f t="shared" si="123"/>
        <v>180</v>
      </c>
      <c r="AM1986" s="19">
        <f>IF(Abschlüsse[[#This Row],[Ergeb]]="ET","",SQRT(($AF1986-$AK1986)^2+($AG1986-$AL1986)^2))</f>
        <v>0</v>
      </c>
      <c r="AO1986" s="13"/>
      <c r="AP1986" s="13"/>
      <c r="AQ1986" s="19" t="str">
        <f t="shared" si="124"/>
        <v/>
      </c>
      <c r="AU1986" s="19" t="str">
        <f t="shared" si="125"/>
        <v/>
      </c>
    </row>
    <row r="1987" spans="3:47" ht="25.05" customHeight="1">
      <c r="C1987" s="17" t="str">
        <f>IF($A1987="","",IF(VLOOKUP($A1987,Spiele!$A$2:$D$16,3,FALSE)=$B1987,"H","G"))</f>
        <v/>
      </c>
      <c r="D1987" s="17" t="str">
        <f>IF($B1987="","",IF(VLOOKUP($A1987,Spiele!$A$2:$F$16,3,FALSE)=$B1987,VLOOKUP($A1987,Spiele!$A$2:$F$16,4,FALSE),VLOOKUP($A1987,Spiele!$A$2:$F$16,3,FALSE)))</f>
        <v/>
      </c>
      <c r="E1987" s="18">
        <f>IF(Abschlüsse[[#This Row],[Ergeb]]="ET",0,COUNTIFS($A$2:$A1987,$A1987,$B$2:$B1987,$B1987,$L$2:$L1987,"&lt;&gt;ET"))</f>
        <v>0</v>
      </c>
      <c r="F1987" s="11"/>
      <c r="G1987" s="12"/>
      <c r="H1987" s="18">
        <f>COUNTIFS('Rote Karten'!$A$2:$A$4,$A1987,'Rote Karten'!$D$2:$D$4,"&lt;&gt;"&amp;$B1987,'Rote Karten'!$B$2:$B$4,"&lt;"&amp;$F1987,'Rote Karten'!$C$2:$C$4,"&lt;="&amp;$G1987)-COUNTIFS('Rote Karten'!$A$2:$A$4,$A1987,'Rote Karten'!$D$2:$D$4,$B1987,'Rote Karten'!$B$2:$B$4,"&lt;"&amp;$F1987,'Rote Karten'!$C$2:$C$4,"&lt;="&amp;$G1987)</f>
        <v>0</v>
      </c>
      <c r="I1987" s="17" t="str">
        <f>IF(OR($L1987="Tor",$L1987="ET"),_xlfn.IFNA(IF(VLOOKUP($A1987,Spiele!$A$2:$C$16,3,FALSE)=$B1987,COUNTIFS($L$2:$L1987,"Tor",$B$2:$B1987,$B1987,$A$2:$A1987,$A1987)+COUNTIFS($L$2:$L1987,"ET",$B$2:$B1987,$B1987,$A$2:$A1987,$A1987)&amp;":"&amp;COUNTIFS($L$2:$L1987,"Tor",$B$2:$B1987,"&lt;&gt;"&amp;$B1987,$A$2:$A1987,$A1987)+COUNTIFS($L$2:$L1987,"ET",$B$2:$B1987,"&lt;&gt;"&amp;$B1987,$A$2:$A1987,$A1987),COUNTIFS($L$2:$L1987,"Tor",$B$2:$B1987,"&lt;&gt;"&amp;$B1987,$A$2:$A1987,$A1987)+COUNTIFS($L$2:$L1987,"ET",$B$2:$B1987,"&lt;&gt;"&amp;$B1987,$A$2:$A1987,$A1987)&amp;":"&amp;COUNTIFS($L$2:$L1987,"Tor",$B$2:$B1987,$B1987,$A$2:$A1987,$A1987)+COUNTIFS($L$2:$L1987,"ET",$B$2:$B1987,$B1987,$A$2:$A1987,$A1987)),""),"")</f>
        <v/>
      </c>
      <c r="J1987" s="18" t="str">
        <f>_xlfn.IFNA(IF(VLOOKUP($A1987,Spiele!$A$2:$D$16,3,FALSE)=$B1987,(COUNTIFS($L$1:$L1986,"Tor",$B$1:$B1986,$B1987,$A$1:$A1986,$A1987)+COUNTIFS($L$1:$L1986,"ET",$B$1:$B1986,$B1987,$A$1:$A1986,$A1987))-(COUNTIFS($L$1:$L1986,"Tor",$B$1:$B1986,"&lt;&gt;"&amp;$B1987,$A$1:$A1986,$A1987)+COUNTIFS($L$1:$L1986,"ET",$B$1:$B1986,"&lt;&gt;"&amp;$B1987,$A$1:$A1986,$A1987)),(COUNTIFS($L$1:$L1986,"Tor",$B$1:$B1986,$B1987,$A$1:$A1986,$A1987)+COUNTIFS($L$1:$L1986,"ET",$B$1:$B1986,$B1987,$A$1:$A1986,$A1987))-(COUNTIFS($L$1:$L1986,"Tor",$B$1:$B1986,"&lt;&gt;"&amp;$B1987,$A$1:$A1986,$A1987)+COUNTIFS($L$1:$L1986,"ET",$B$1:$B1986,"&lt;&gt;"&amp;$B1987,$A$1:$A1986,$A1987))),"")</f>
        <v/>
      </c>
      <c r="O1987" s="17"/>
      <c r="AC1987" s="14"/>
      <c r="AD1987" s="14"/>
      <c r="AE1987" s="18"/>
      <c r="AH1987" s="19">
        <f t="shared" ref="AH1987:AH2050" si="126">IF($L1987="ET","",IF($AF1987&gt;3.66,SQRT($AG1987^2+($AF1987-(7.32/2))^2),IF($AF1987&lt;-3.66,SQRT($AG1987^2+($AF1987+(7.32/2))^2),$AG1987)))</f>
        <v>0</v>
      </c>
      <c r="AI1987" s="19">
        <f t="shared" ref="AI1987:AI2050" si="127">IF($L1987="ET","",IF(DEGREES(ATAN((7.32*$AG1987)/($AG1987^2+$AF1987^2-(7.32/2)^2)))&lt;=0,180+DEGREES(ATAN((7.32*$AG1987)/($AG1987^2+$AF1987^2-(7.32/2)^2))),DEGREES(ATAN((7.32*$AG1987)/($AG1987^2+$AF1987^2-(7.32/2)^2)))))</f>
        <v>180</v>
      </c>
      <c r="AM1987" s="19">
        <f>IF(Abschlüsse[[#This Row],[Ergeb]]="ET","",SQRT(($AF1987-$AK1987)^2+($AG1987-$AL1987)^2))</f>
        <v>0</v>
      </c>
      <c r="AO1987" s="13"/>
      <c r="AP1987" s="13"/>
      <c r="AQ1987" s="19" t="str">
        <f t="shared" si="124"/>
        <v/>
      </c>
      <c r="AU1987" s="19" t="str">
        <f t="shared" si="125"/>
        <v/>
      </c>
    </row>
    <row r="1988" spans="3:47" ht="25.05" customHeight="1">
      <c r="C1988" s="17" t="str">
        <f>IF($A1988="","",IF(VLOOKUP($A1988,Spiele!$A$2:$D$16,3,FALSE)=$B1988,"H","G"))</f>
        <v/>
      </c>
      <c r="D1988" s="17" t="str">
        <f>IF($B1988="","",IF(VLOOKUP($A1988,Spiele!$A$2:$F$16,3,FALSE)=$B1988,VLOOKUP($A1988,Spiele!$A$2:$F$16,4,FALSE),VLOOKUP($A1988,Spiele!$A$2:$F$16,3,FALSE)))</f>
        <v/>
      </c>
      <c r="E1988" s="18">
        <f>IF(Abschlüsse[[#This Row],[Ergeb]]="ET",0,COUNTIFS($A$2:$A1988,$A1988,$B$2:$B1988,$B1988,$L$2:$L1988,"&lt;&gt;ET"))</f>
        <v>0</v>
      </c>
      <c r="F1988" s="11"/>
      <c r="G1988" s="12"/>
      <c r="H1988" s="18">
        <f>COUNTIFS('Rote Karten'!$A$2:$A$4,$A1988,'Rote Karten'!$D$2:$D$4,"&lt;&gt;"&amp;$B1988,'Rote Karten'!$B$2:$B$4,"&lt;"&amp;$F1988,'Rote Karten'!$C$2:$C$4,"&lt;="&amp;$G1988)-COUNTIFS('Rote Karten'!$A$2:$A$4,$A1988,'Rote Karten'!$D$2:$D$4,$B1988,'Rote Karten'!$B$2:$B$4,"&lt;"&amp;$F1988,'Rote Karten'!$C$2:$C$4,"&lt;="&amp;$G1988)</f>
        <v>0</v>
      </c>
      <c r="I1988" s="17" t="str">
        <f>IF(OR($L1988="Tor",$L1988="ET"),_xlfn.IFNA(IF(VLOOKUP($A1988,Spiele!$A$2:$C$16,3,FALSE)=$B1988,COUNTIFS($L$2:$L1988,"Tor",$B$2:$B1988,$B1988,$A$2:$A1988,$A1988)+COUNTIFS($L$2:$L1988,"ET",$B$2:$B1988,$B1988,$A$2:$A1988,$A1988)&amp;":"&amp;COUNTIFS($L$2:$L1988,"Tor",$B$2:$B1988,"&lt;&gt;"&amp;$B1988,$A$2:$A1988,$A1988)+COUNTIFS($L$2:$L1988,"ET",$B$2:$B1988,"&lt;&gt;"&amp;$B1988,$A$2:$A1988,$A1988),COUNTIFS($L$2:$L1988,"Tor",$B$2:$B1988,"&lt;&gt;"&amp;$B1988,$A$2:$A1988,$A1988)+COUNTIFS($L$2:$L1988,"ET",$B$2:$B1988,"&lt;&gt;"&amp;$B1988,$A$2:$A1988,$A1988)&amp;":"&amp;COUNTIFS($L$2:$L1988,"Tor",$B$2:$B1988,$B1988,$A$2:$A1988,$A1988)+COUNTIFS($L$2:$L1988,"ET",$B$2:$B1988,$B1988,$A$2:$A1988,$A1988)),""),"")</f>
        <v/>
      </c>
      <c r="J1988" s="18" t="str">
        <f>_xlfn.IFNA(IF(VLOOKUP($A1988,Spiele!$A$2:$D$16,3,FALSE)=$B1988,(COUNTIFS($L$1:$L1987,"Tor",$B$1:$B1987,$B1988,$A$1:$A1987,$A1988)+COUNTIFS($L$1:$L1987,"ET",$B$1:$B1987,$B1988,$A$1:$A1987,$A1988))-(COUNTIFS($L$1:$L1987,"Tor",$B$1:$B1987,"&lt;&gt;"&amp;$B1988,$A$1:$A1987,$A1988)+COUNTIFS($L$1:$L1987,"ET",$B$1:$B1987,"&lt;&gt;"&amp;$B1988,$A$1:$A1987,$A1988)),(COUNTIFS($L$1:$L1987,"Tor",$B$1:$B1987,$B1988,$A$1:$A1987,$A1988)+COUNTIFS($L$1:$L1987,"ET",$B$1:$B1987,$B1988,$A$1:$A1987,$A1988))-(COUNTIFS($L$1:$L1987,"Tor",$B$1:$B1987,"&lt;&gt;"&amp;$B1988,$A$1:$A1987,$A1988)+COUNTIFS($L$1:$L1987,"ET",$B$1:$B1987,"&lt;&gt;"&amp;$B1988,$A$1:$A1987,$A1988))),"")</f>
        <v/>
      </c>
      <c r="O1988" s="17"/>
      <c r="AC1988" s="14"/>
      <c r="AD1988" s="14"/>
      <c r="AE1988" s="18"/>
      <c r="AH1988" s="19">
        <f t="shared" si="126"/>
        <v>0</v>
      </c>
      <c r="AI1988" s="19">
        <f t="shared" si="127"/>
        <v>180</v>
      </c>
      <c r="AM1988" s="19">
        <f>IF(Abschlüsse[[#This Row],[Ergeb]]="ET","",SQRT(($AF1988-$AK1988)^2+($AG1988-$AL1988)^2))</f>
        <v>0</v>
      </c>
      <c r="AO1988" s="13"/>
      <c r="AP1988" s="13"/>
      <c r="AQ1988" s="19" t="str">
        <f t="shared" si="124"/>
        <v/>
      </c>
      <c r="AU1988" s="19" t="str">
        <f t="shared" si="125"/>
        <v/>
      </c>
    </row>
    <row r="1989" spans="3:47" ht="25.05" customHeight="1">
      <c r="C1989" s="17" t="str">
        <f>IF($A1989="","",IF(VLOOKUP($A1989,Spiele!$A$2:$D$16,3,FALSE)=$B1989,"H","G"))</f>
        <v/>
      </c>
      <c r="D1989" s="17" t="str">
        <f>IF($B1989="","",IF(VLOOKUP($A1989,Spiele!$A$2:$F$16,3,FALSE)=$B1989,VLOOKUP($A1989,Spiele!$A$2:$F$16,4,FALSE),VLOOKUP($A1989,Spiele!$A$2:$F$16,3,FALSE)))</f>
        <v/>
      </c>
      <c r="E1989" s="18">
        <f>IF(Abschlüsse[[#This Row],[Ergeb]]="ET",0,COUNTIFS($A$2:$A1989,$A1989,$B$2:$B1989,$B1989,$L$2:$L1989,"&lt;&gt;ET"))</f>
        <v>0</v>
      </c>
      <c r="F1989" s="11"/>
      <c r="G1989" s="12"/>
      <c r="H1989" s="18">
        <f>COUNTIFS('Rote Karten'!$A$2:$A$4,$A1989,'Rote Karten'!$D$2:$D$4,"&lt;&gt;"&amp;$B1989,'Rote Karten'!$B$2:$B$4,"&lt;"&amp;$F1989,'Rote Karten'!$C$2:$C$4,"&lt;="&amp;$G1989)-COUNTIFS('Rote Karten'!$A$2:$A$4,$A1989,'Rote Karten'!$D$2:$D$4,$B1989,'Rote Karten'!$B$2:$B$4,"&lt;"&amp;$F1989,'Rote Karten'!$C$2:$C$4,"&lt;="&amp;$G1989)</f>
        <v>0</v>
      </c>
      <c r="I1989" s="17" t="str">
        <f>IF(OR($L1989="Tor",$L1989="ET"),_xlfn.IFNA(IF(VLOOKUP($A1989,Spiele!$A$2:$C$16,3,FALSE)=$B1989,COUNTIFS($L$2:$L1989,"Tor",$B$2:$B1989,$B1989,$A$2:$A1989,$A1989)+COUNTIFS($L$2:$L1989,"ET",$B$2:$B1989,$B1989,$A$2:$A1989,$A1989)&amp;":"&amp;COUNTIFS($L$2:$L1989,"Tor",$B$2:$B1989,"&lt;&gt;"&amp;$B1989,$A$2:$A1989,$A1989)+COUNTIFS($L$2:$L1989,"ET",$B$2:$B1989,"&lt;&gt;"&amp;$B1989,$A$2:$A1989,$A1989),COUNTIFS($L$2:$L1989,"Tor",$B$2:$B1989,"&lt;&gt;"&amp;$B1989,$A$2:$A1989,$A1989)+COUNTIFS($L$2:$L1989,"ET",$B$2:$B1989,"&lt;&gt;"&amp;$B1989,$A$2:$A1989,$A1989)&amp;":"&amp;COUNTIFS($L$2:$L1989,"Tor",$B$2:$B1989,$B1989,$A$2:$A1989,$A1989)+COUNTIFS($L$2:$L1989,"ET",$B$2:$B1989,$B1989,$A$2:$A1989,$A1989)),""),"")</f>
        <v/>
      </c>
      <c r="J1989" s="18" t="str">
        <f>_xlfn.IFNA(IF(VLOOKUP($A1989,Spiele!$A$2:$D$16,3,FALSE)=$B1989,(COUNTIFS($L$1:$L1988,"Tor",$B$1:$B1988,$B1989,$A$1:$A1988,$A1989)+COUNTIFS($L$1:$L1988,"ET",$B$1:$B1988,$B1989,$A$1:$A1988,$A1989))-(COUNTIFS($L$1:$L1988,"Tor",$B$1:$B1988,"&lt;&gt;"&amp;$B1989,$A$1:$A1988,$A1989)+COUNTIFS($L$1:$L1988,"ET",$B$1:$B1988,"&lt;&gt;"&amp;$B1989,$A$1:$A1988,$A1989)),(COUNTIFS($L$1:$L1988,"Tor",$B$1:$B1988,$B1989,$A$1:$A1988,$A1989)+COUNTIFS($L$1:$L1988,"ET",$B$1:$B1988,$B1989,$A$1:$A1988,$A1989))-(COUNTIFS($L$1:$L1988,"Tor",$B$1:$B1988,"&lt;&gt;"&amp;$B1989,$A$1:$A1988,$A1989)+COUNTIFS($L$1:$L1988,"ET",$B$1:$B1988,"&lt;&gt;"&amp;$B1989,$A$1:$A1988,$A1989))),"")</f>
        <v/>
      </c>
      <c r="O1989" s="17"/>
      <c r="AC1989" s="14"/>
      <c r="AD1989" s="14"/>
      <c r="AE1989" s="18"/>
      <c r="AH1989" s="19">
        <f t="shared" si="126"/>
        <v>0</v>
      </c>
      <c r="AI1989" s="19">
        <f t="shared" si="127"/>
        <v>180</v>
      </c>
      <c r="AM1989" s="19">
        <f>IF(Abschlüsse[[#This Row],[Ergeb]]="ET","",SQRT(($AF1989-$AK1989)^2+($AG1989-$AL1989)^2))</f>
        <v>0</v>
      </c>
      <c r="AO1989" s="13"/>
      <c r="AP1989" s="13"/>
      <c r="AQ1989" s="19" t="str">
        <f t="shared" si="124"/>
        <v/>
      </c>
      <c r="AU1989" s="19" t="str">
        <f t="shared" si="125"/>
        <v/>
      </c>
    </row>
    <row r="1990" spans="3:47" ht="25.05" customHeight="1">
      <c r="C1990" s="17" t="str">
        <f>IF($A1990="","",IF(VLOOKUP($A1990,Spiele!$A$2:$D$16,3,FALSE)=$B1990,"H","G"))</f>
        <v/>
      </c>
      <c r="D1990" s="17" t="str">
        <f>IF($B1990="","",IF(VLOOKUP($A1990,Spiele!$A$2:$F$16,3,FALSE)=$B1990,VLOOKUP($A1990,Spiele!$A$2:$F$16,4,FALSE),VLOOKUP($A1990,Spiele!$A$2:$F$16,3,FALSE)))</f>
        <v/>
      </c>
      <c r="E1990" s="18">
        <f>IF(Abschlüsse[[#This Row],[Ergeb]]="ET",0,COUNTIFS($A$2:$A1990,$A1990,$B$2:$B1990,$B1990,$L$2:$L1990,"&lt;&gt;ET"))</f>
        <v>0</v>
      </c>
      <c r="F1990" s="11"/>
      <c r="G1990" s="12"/>
      <c r="H1990" s="18">
        <f>COUNTIFS('Rote Karten'!$A$2:$A$4,$A1990,'Rote Karten'!$D$2:$D$4,"&lt;&gt;"&amp;$B1990,'Rote Karten'!$B$2:$B$4,"&lt;"&amp;$F1990,'Rote Karten'!$C$2:$C$4,"&lt;="&amp;$G1990)-COUNTIFS('Rote Karten'!$A$2:$A$4,$A1990,'Rote Karten'!$D$2:$D$4,$B1990,'Rote Karten'!$B$2:$B$4,"&lt;"&amp;$F1990,'Rote Karten'!$C$2:$C$4,"&lt;="&amp;$G1990)</f>
        <v>0</v>
      </c>
      <c r="I1990" s="17" t="str">
        <f>IF(OR($L1990="Tor",$L1990="ET"),_xlfn.IFNA(IF(VLOOKUP($A1990,Spiele!$A$2:$C$16,3,FALSE)=$B1990,COUNTIFS($L$2:$L1990,"Tor",$B$2:$B1990,$B1990,$A$2:$A1990,$A1990)+COUNTIFS($L$2:$L1990,"ET",$B$2:$B1990,$B1990,$A$2:$A1990,$A1990)&amp;":"&amp;COUNTIFS($L$2:$L1990,"Tor",$B$2:$B1990,"&lt;&gt;"&amp;$B1990,$A$2:$A1990,$A1990)+COUNTIFS($L$2:$L1990,"ET",$B$2:$B1990,"&lt;&gt;"&amp;$B1990,$A$2:$A1990,$A1990),COUNTIFS($L$2:$L1990,"Tor",$B$2:$B1990,"&lt;&gt;"&amp;$B1990,$A$2:$A1990,$A1990)+COUNTIFS($L$2:$L1990,"ET",$B$2:$B1990,"&lt;&gt;"&amp;$B1990,$A$2:$A1990,$A1990)&amp;":"&amp;COUNTIFS($L$2:$L1990,"Tor",$B$2:$B1990,$B1990,$A$2:$A1990,$A1990)+COUNTIFS($L$2:$L1990,"ET",$B$2:$B1990,$B1990,$A$2:$A1990,$A1990)),""),"")</f>
        <v/>
      </c>
      <c r="J1990" s="18" t="str">
        <f>_xlfn.IFNA(IF(VLOOKUP($A1990,Spiele!$A$2:$D$16,3,FALSE)=$B1990,(COUNTIFS($L$1:$L1989,"Tor",$B$1:$B1989,$B1990,$A$1:$A1989,$A1990)+COUNTIFS($L$1:$L1989,"ET",$B$1:$B1989,$B1990,$A$1:$A1989,$A1990))-(COUNTIFS($L$1:$L1989,"Tor",$B$1:$B1989,"&lt;&gt;"&amp;$B1990,$A$1:$A1989,$A1990)+COUNTIFS($L$1:$L1989,"ET",$B$1:$B1989,"&lt;&gt;"&amp;$B1990,$A$1:$A1989,$A1990)),(COUNTIFS($L$1:$L1989,"Tor",$B$1:$B1989,$B1990,$A$1:$A1989,$A1990)+COUNTIFS($L$1:$L1989,"ET",$B$1:$B1989,$B1990,$A$1:$A1989,$A1990))-(COUNTIFS($L$1:$L1989,"Tor",$B$1:$B1989,"&lt;&gt;"&amp;$B1990,$A$1:$A1989,$A1990)+COUNTIFS($L$1:$L1989,"ET",$B$1:$B1989,"&lt;&gt;"&amp;$B1990,$A$1:$A1989,$A1990))),"")</f>
        <v/>
      </c>
      <c r="O1990" s="17"/>
      <c r="AC1990" s="14"/>
      <c r="AD1990" s="14"/>
      <c r="AE1990" s="18"/>
      <c r="AH1990" s="19">
        <f t="shared" si="126"/>
        <v>0</v>
      </c>
      <c r="AI1990" s="19">
        <f t="shared" si="127"/>
        <v>180</v>
      </c>
      <c r="AM1990" s="19">
        <f>IF(Abschlüsse[[#This Row],[Ergeb]]="ET","",SQRT(($AF1990-$AK1990)^2+($AG1990-$AL1990)^2))</f>
        <v>0</v>
      </c>
      <c r="AO1990" s="13"/>
      <c r="AP1990" s="13"/>
      <c r="AQ1990" s="19" t="str">
        <f t="shared" si="124"/>
        <v/>
      </c>
      <c r="AU1990" s="19" t="str">
        <f t="shared" si="125"/>
        <v/>
      </c>
    </row>
    <row r="1991" spans="3:47" ht="25.05" customHeight="1">
      <c r="C1991" s="17" t="str">
        <f>IF($A1991="","",IF(VLOOKUP($A1991,Spiele!$A$2:$D$16,3,FALSE)=$B1991,"H","G"))</f>
        <v/>
      </c>
      <c r="D1991" s="17" t="str">
        <f>IF($B1991="","",IF(VLOOKUP($A1991,Spiele!$A$2:$F$16,3,FALSE)=$B1991,VLOOKUP($A1991,Spiele!$A$2:$F$16,4,FALSE),VLOOKUP($A1991,Spiele!$A$2:$F$16,3,FALSE)))</f>
        <v/>
      </c>
      <c r="E1991" s="18">
        <f>IF(Abschlüsse[[#This Row],[Ergeb]]="ET",0,COUNTIFS($A$2:$A1991,$A1991,$B$2:$B1991,$B1991,$L$2:$L1991,"&lt;&gt;ET"))</f>
        <v>0</v>
      </c>
      <c r="F1991" s="11"/>
      <c r="G1991" s="12"/>
      <c r="H1991" s="18">
        <f>COUNTIFS('Rote Karten'!$A$2:$A$4,$A1991,'Rote Karten'!$D$2:$D$4,"&lt;&gt;"&amp;$B1991,'Rote Karten'!$B$2:$B$4,"&lt;"&amp;$F1991,'Rote Karten'!$C$2:$C$4,"&lt;="&amp;$G1991)-COUNTIFS('Rote Karten'!$A$2:$A$4,$A1991,'Rote Karten'!$D$2:$D$4,$B1991,'Rote Karten'!$B$2:$B$4,"&lt;"&amp;$F1991,'Rote Karten'!$C$2:$C$4,"&lt;="&amp;$G1991)</f>
        <v>0</v>
      </c>
      <c r="I1991" s="17" t="str">
        <f>IF(OR($L1991="Tor",$L1991="ET"),_xlfn.IFNA(IF(VLOOKUP($A1991,Spiele!$A$2:$C$16,3,FALSE)=$B1991,COUNTIFS($L$2:$L1991,"Tor",$B$2:$B1991,$B1991,$A$2:$A1991,$A1991)+COUNTIFS($L$2:$L1991,"ET",$B$2:$B1991,$B1991,$A$2:$A1991,$A1991)&amp;":"&amp;COUNTIFS($L$2:$L1991,"Tor",$B$2:$B1991,"&lt;&gt;"&amp;$B1991,$A$2:$A1991,$A1991)+COUNTIFS($L$2:$L1991,"ET",$B$2:$B1991,"&lt;&gt;"&amp;$B1991,$A$2:$A1991,$A1991),COUNTIFS($L$2:$L1991,"Tor",$B$2:$B1991,"&lt;&gt;"&amp;$B1991,$A$2:$A1991,$A1991)+COUNTIFS($L$2:$L1991,"ET",$B$2:$B1991,"&lt;&gt;"&amp;$B1991,$A$2:$A1991,$A1991)&amp;":"&amp;COUNTIFS($L$2:$L1991,"Tor",$B$2:$B1991,$B1991,$A$2:$A1991,$A1991)+COUNTIFS($L$2:$L1991,"ET",$B$2:$B1991,$B1991,$A$2:$A1991,$A1991)),""),"")</f>
        <v/>
      </c>
      <c r="J1991" s="18" t="str">
        <f>_xlfn.IFNA(IF(VLOOKUP($A1991,Spiele!$A$2:$D$16,3,FALSE)=$B1991,(COUNTIFS($L$1:$L1990,"Tor",$B$1:$B1990,$B1991,$A$1:$A1990,$A1991)+COUNTIFS($L$1:$L1990,"ET",$B$1:$B1990,$B1991,$A$1:$A1990,$A1991))-(COUNTIFS($L$1:$L1990,"Tor",$B$1:$B1990,"&lt;&gt;"&amp;$B1991,$A$1:$A1990,$A1991)+COUNTIFS($L$1:$L1990,"ET",$B$1:$B1990,"&lt;&gt;"&amp;$B1991,$A$1:$A1990,$A1991)),(COUNTIFS($L$1:$L1990,"Tor",$B$1:$B1990,$B1991,$A$1:$A1990,$A1991)+COUNTIFS($L$1:$L1990,"ET",$B$1:$B1990,$B1991,$A$1:$A1990,$A1991))-(COUNTIFS($L$1:$L1990,"Tor",$B$1:$B1990,"&lt;&gt;"&amp;$B1991,$A$1:$A1990,$A1991)+COUNTIFS($L$1:$L1990,"ET",$B$1:$B1990,"&lt;&gt;"&amp;$B1991,$A$1:$A1990,$A1991))),"")</f>
        <v/>
      </c>
      <c r="O1991" s="17"/>
      <c r="AC1991" s="14"/>
      <c r="AD1991" s="14"/>
      <c r="AE1991" s="18"/>
      <c r="AH1991" s="19">
        <f t="shared" si="126"/>
        <v>0</v>
      </c>
      <c r="AI1991" s="19">
        <f t="shared" si="127"/>
        <v>180</v>
      </c>
      <c r="AM1991" s="19">
        <f>IF(Abschlüsse[[#This Row],[Ergeb]]="ET","",SQRT(($AF1991-$AK1991)^2+($AG1991-$AL1991)^2))</f>
        <v>0</v>
      </c>
      <c r="AO1991" s="13"/>
      <c r="AP1991" s="13"/>
      <c r="AQ1991" s="19" t="str">
        <f t="shared" si="124"/>
        <v/>
      </c>
      <c r="AU1991" s="19" t="str">
        <f t="shared" si="125"/>
        <v/>
      </c>
    </row>
    <row r="1992" spans="3:47" ht="25.05" customHeight="1">
      <c r="C1992" s="17" t="str">
        <f>IF($A1992="","",IF(VLOOKUP($A1992,Spiele!$A$2:$D$16,3,FALSE)=$B1992,"H","G"))</f>
        <v/>
      </c>
      <c r="D1992" s="17" t="str">
        <f>IF($B1992="","",IF(VLOOKUP($A1992,Spiele!$A$2:$F$16,3,FALSE)=$B1992,VLOOKUP($A1992,Spiele!$A$2:$F$16,4,FALSE),VLOOKUP($A1992,Spiele!$A$2:$F$16,3,FALSE)))</f>
        <v/>
      </c>
      <c r="E1992" s="18">
        <f>IF(Abschlüsse[[#This Row],[Ergeb]]="ET",0,COUNTIFS($A$2:$A1992,$A1992,$B$2:$B1992,$B1992,$L$2:$L1992,"&lt;&gt;ET"))</f>
        <v>0</v>
      </c>
      <c r="F1992" s="11"/>
      <c r="G1992" s="12"/>
      <c r="H1992" s="18">
        <f>COUNTIFS('Rote Karten'!$A$2:$A$4,$A1992,'Rote Karten'!$D$2:$D$4,"&lt;&gt;"&amp;$B1992,'Rote Karten'!$B$2:$B$4,"&lt;"&amp;$F1992,'Rote Karten'!$C$2:$C$4,"&lt;="&amp;$G1992)-COUNTIFS('Rote Karten'!$A$2:$A$4,$A1992,'Rote Karten'!$D$2:$D$4,$B1992,'Rote Karten'!$B$2:$B$4,"&lt;"&amp;$F1992,'Rote Karten'!$C$2:$C$4,"&lt;="&amp;$G1992)</f>
        <v>0</v>
      </c>
      <c r="I1992" s="17" t="str">
        <f>IF(OR($L1992="Tor",$L1992="ET"),_xlfn.IFNA(IF(VLOOKUP($A1992,Spiele!$A$2:$C$16,3,FALSE)=$B1992,COUNTIFS($L$2:$L1992,"Tor",$B$2:$B1992,$B1992,$A$2:$A1992,$A1992)+COUNTIFS($L$2:$L1992,"ET",$B$2:$B1992,$B1992,$A$2:$A1992,$A1992)&amp;":"&amp;COUNTIFS($L$2:$L1992,"Tor",$B$2:$B1992,"&lt;&gt;"&amp;$B1992,$A$2:$A1992,$A1992)+COUNTIFS($L$2:$L1992,"ET",$B$2:$B1992,"&lt;&gt;"&amp;$B1992,$A$2:$A1992,$A1992),COUNTIFS($L$2:$L1992,"Tor",$B$2:$B1992,"&lt;&gt;"&amp;$B1992,$A$2:$A1992,$A1992)+COUNTIFS($L$2:$L1992,"ET",$B$2:$B1992,"&lt;&gt;"&amp;$B1992,$A$2:$A1992,$A1992)&amp;":"&amp;COUNTIFS($L$2:$L1992,"Tor",$B$2:$B1992,$B1992,$A$2:$A1992,$A1992)+COUNTIFS($L$2:$L1992,"ET",$B$2:$B1992,$B1992,$A$2:$A1992,$A1992)),""),"")</f>
        <v/>
      </c>
      <c r="J1992" s="18" t="str">
        <f>_xlfn.IFNA(IF(VLOOKUP($A1992,Spiele!$A$2:$D$16,3,FALSE)=$B1992,(COUNTIFS($L$1:$L1991,"Tor",$B$1:$B1991,$B1992,$A$1:$A1991,$A1992)+COUNTIFS($L$1:$L1991,"ET",$B$1:$B1991,$B1992,$A$1:$A1991,$A1992))-(COUNTIFS($L$1:$L1991,"Tor",$B$1:$B1991,"&lt;&gt;"&amp;$B1992,$A$1:$A1991,$A1992)+COUNTIFS($L$1:$L1991,"ET",$B$1:$B1991,"&lt;&gt;"&amp;$B1992,$A$1:$A1991,$A1992)),(COUNTIFS($L$1:$L1991,"Tor",$B$1:$B1991,$B1992,$A$1:$A1991,$A1992)+COUNTIFS($L$1:$L1991,"ET",$B$1:$B1991,$B1992,$A$1:$A1991,$A1992))-(COUNTIFS($L$1:$L1991,"Tor",$B$1:$B1991,"&lt;&gt;"&amp;$B1992,$A$1:$A1991,$A1992)+COUNTIFS($L$1:$L1991,"ET",$B$1:$B1991,"&lt;&gt;"&amp;$B1992,$A$1:$A1991,$A1992))),"")</f>
        <v/>
      </c>
      <c r="O1992" s="17"/>
      <c r="AC1992" s="14"/>
      <c r="AD1992" s="14"/>
      <c r="AE1992" s="18"/>
      <c r="AH1992" s="19">
        <f t="shared" si="126"/>
        <v>0</v>
      </c>
      <c r="AI1992" s="19">
        <f t="shared" si="127"/>
        <v>180</v>
      </c>
      <c r="AM1992" s="19">
        <f>IF(Abschlüsse[[#This Row],[Ergeb]]="ET","",SQRT(($AF1992-$AK1992)^2+($AG1992-$AL1992)^2))</f>
        <v>0</v>
      </c>
      <c r="AO1992" s="13"/>
      <c r="AP1992" s="13"/>
      <c r="AQ1992" s="19" t="str">
        <f t="shared" si="124"/>
        <v/>
      </c>
      <c r="AU1992" s="19" t="str">
        <f t="shared" si="125"/>
        <v/>
      </c>
    </row>
    <row r="1993" spans="3:47" ht="25.05" customHeight="1">
      <c r="C1993" s="17" t="str">
        <f>IF($A1993="","",IF(VLOOKUP($A1993,Spiele!$A$2:$D$16,3,FALSE)=$B1993,"H","G"))</f>
        <v/>
      </c>
      <c r="D1993" s="17" t="str">
        <f>IF($B1993="","",IF(VLOOKUP($A1993,Spiele!$A$2:$F$16,3,FALSE)=$B1993,VLOOKUP($A1993,Spiele!$A$2:$F$16,4,FALSE),VLOOKUP($A1993,Spiele!$A$2:$F$16,3,FALSE)))</f>
        <v/>
      </c>
      <c r="E1993" s="18">
        <f>IF(Abschlüsse[[#This Row],[Ergeb]]="ET",0,COUNTIFS($A$2:$A1993,$A1993,$B$2:$B1993,$B1993,$L$2:$L1993,"&lt;&gt;ET"))</f>
        <v>0</v>
      </c>
      <c r="F1993" s="11"/>
      <c r="G1993" s="12"/>
      <c r="H1993" s="18">
        <f>COUNTIFS('Rote Karten'!$A$2:$A$4,$A1993,'Rote Karten'!$D$2:$D$4,"&lt;&gt;"&amp;$B1993,'Rote Karten'!$B$2:$B$4,"&lt;"&amp;$F1993,'Rote Karten'!$C$2:$C$4,"&lt;="&amp;$G1993)-COUNTIFS('Rote Karten'!$A$2:$A$4,$A1993,'Rote Karten'!$D$2:$D$4,$B1993,'Rote Karten'!$B$2:$B$4,"&lt;"&amp;$F1993,'Rote Karten'!$C$2:$C$4,"&lt;="&amp;$G1993)</f>
        <v>0</v>
      </c>
      <c r="I1993" s="17" t="str">
        <f>IF(OR($L1993="Tor",$L1993="ET"),_xlfn.IFNA(IF(VLOOKUP($A1993,Spiele!$A$2:$C$16,3,FALSE)=$B1993,COUNTIFS($L$2:$L1993,"Tor",$B$2:$B1993,$B1993,$A$2:$A1993,$A1993)+COUNTIFS($L$2:$L1993,"ET",$B$2:$B1993,$B1993,$A$2:$A1993,$A1993)&amp;":"&amp;COUNTIFS($L$2:$L1993,"Tor",$B$2:$B1993,"&lt;&gt;"&amp;$B1993,$A$2:$A1993,$A1993)+COUNTIFS($L$2:$L1993,"ET",$B$2:$B1993,"&lt;&gt;"&amp;$B1993,$A$2:$A1993,$A1993),COUNTIFS($L$2:$L1993,"Tor",$B$2:$B1993,"&lt;&gt;"&amp;$B1993,$A$2:$A1993,$A1993)+COUNTIFS($L$2:$L1993,"ET",$B$2:$B1993,"&lt;&gt;"&amp;$B1993,$A$2:$A1993,$A1993)&amp;":"&amp;COUNTIFS($L$2:$L1993,"Tor",$B$2:$B1993,$B1993,$A$2:$A1993,$A1993)+COUNTIFS($L$2:$L1993,"ET",$B$2:$B1993,$B1993,$A$2:$A1993,$A1993)),""),"")</f>
        <v/>
      </c>
      <c r="J1993" s="18" t="str">
        <f>_xlfn.IFNA(IF(VLOOKUP($A1993,Spiele!$A$2:$D$16,3,FALSE)=$B1993,(COUNTIFS($L$1:$L1992,"Tor",$B$1:$B1992,$B1993,$A$1:$A1992,$A1993)+COUNTIFS($L$1:$L1992,"ET",$B$1:$B1992,$B1993,$A$1:$A1992,$A1993))-(COUNTIFS($L$1:$L1992,"Tor",$B$1:$B1992,"&lt;&gt;"&amp;$B1993,$A$1:$A1992,$A1993)+COUNTIFS($L$1:$L1992,"ET",$B$1:$B1992,"&lt;&gt;"&amp;$B1993,$A$1:$A1992,$A1993)),(COUNTIFS($L$1:$L1992,"Tor",$B$1:$B1992,$B1993,$A$1:$A1992,$A1993)+COUNTIFS($L$1:$L1992,"ET",$B$1:$B1992,$B1993,$A$1:$A1992,$A1993))-(COUNTIFS($L$1:$L1992,"Tor",$B$1:$B1992,"&lt;&gt;"&amp;$B1993,$A$1:$A1992,$A1993)+COUNTIFS($L$1:$L1992,"ET",$B$1:$B1992,"&lt;&gt;"&amp;$B1993,$A$1:$A1992,$A1993))),"")</f>
        <v/>
      </c>
      <c r="O1993" s="17"/>
      <c r="AC1993" s="14"/>
      <c r="AD1993" s="14"/>
      <c r="AE1993" s="18"/>
      <c r="AH1993" s="19">
        <f t="shared" si="126"/>
        <v>0</v>
      </c>
      <c r="AI1993" s="19">
        <f t="shared" si="127"/>
        <v>180</v>
      </c>
      <c r="AM1993" s="19">
        <f>IF(Abschlüsse[[#This Row],[Ergeb]]="ET","",SQRT(($AF1993-$AK1993)^2+($AG1993-$AL1993)^2))</f>
        <v>0</v>
      </c>
      <c r="AO1993" s="13"/>
      <c r="AP1993" s="13"/>
      <c r="AQ1993" s="19" t="str">
        <f t="shared" si="124"/>
        <v/>
      </c>
      <c r="AU1993" s="19" t="str">
        <f t="shared" si="125"/>
        <v/>
      </c>
    </row>
    <row r="1994" spans="3:47" ht="25.05" customHeight="1">
      <c r="C1994" s="17" t="str">
        <f>IF($A1994="","",IF(VLOOKUP($A1994,Spiele!$A$2:$D$16,3,FALSE)=$B1994,"H","G"))</f>
        <v/>
      </c>
      <c r="D1994" s="17" t="str">
        <f>IF($B1994="","",IF(VLOOKUP($A1994,Spiele!$A$2:$F$16,3,FALSE)=$B1994,VLOOKUP($A1994,Spiele!$A$2:$F$16,4,FALSE),VLOOKUP($A1994,Spiele!$A$2:$F$16,3,FALSE)))</f>
        <v/>
      </c>
      <c r="E1994" s="18">
        <f>IF(Abschlüsse[[#This Row],[Ergeb]]="ET",0,COUNTIFS($A$2:$A1994,$A1994,$B$2:$B1994,$B1994,$L$2:$L1994,"&lt;&gt;ET"))</f>
        <v>0</v>
      </c>
      <c r="F1994" s="11"/>
      <c r="G1994" s="12"/>
      <c r="H1994" s="18">
        <f>COUNTIFS('Rote Karten'!$A$2:$A$4,$A1994,'Rote Karten'!$D$2:$D$4,"&lt;&gt;"&amp;$B1994,'Rote Karten'!$B$2:$B$4,"&lt;"&amp;$F1994,'Rote Karten'!$C$2:$C$4,"&lt;="&amp;$G1994)-COUNTIFS('Rote Karten'!$A$2:$A$4,$A1994,'Rote Karten'!$D$2:$D$4,$B1994,'Rote Karten'!$B$2:$B$4,"&lt;"&amp;$F1994,'Rote Karten'!$C$2:$C$4,"&lt;="&amp;$G1994)</f>
        <v>0</v>
      </c>
      <c r="I1994" s="17" t="str">
        <f>IF(OR($L1994="Tor",$L1994="ET"),_xlfn.IFNA(IF(VLOOKUP($A1994,Spiele!$A$2:$C$16,3,FALSE)=$B1994,COUNTIFS($L$2:$L1994,"Tor",$B$2:$B1994,$B1994,$A$2:$A1994,$A1994)+COUNTIFS($L$2:$L1994,"ET",$B$2:$B1994,$B1994,$A$2:$A1994,$A1994)&amp;":"&amp;COUNTIFS($L$2:$L1994,"Tor",$B$2:$B1994,"&lt;&gt;"&amp;$B1994,$A$2:$A1994,$A1994)+COUNTIFS($L$2:$L1994,"ET",$B$2:$B1994,"&lt;&gt;"&amp;$B1994,$A$2:$A1994,$A1994),COUNTIFS($L$2:$L1994,"Tor",$B$2:$B1994,"&lt;&gt;"&amp;$B1994,$A$2:$A1994,$A1994)+COUNTIFS($L$2:$L1994,"ET",$B$2:$B1994,"&lt;&gt;"&amp;$B1994,$A$2:$A1994,$A1994)&amp;":"&amp;COUNTIFS($L$2:$L1994,"Tor",$B$2:$B1994,$B1994,$A$2:$A1994,$A1994)+COUNTIFS($L$2:$L1994,"ET",$B$2:$B1994,$B1994,$A$2:$A1994,$A1994)),""),"")</f>
        <v/>
      </c>
      <c r="J1994" s="18" t="str">
        <f>_xlfn.IFNA(IF(VLOOKUP($A1994,Spiele!$A$2:$D$16,3,FALSE)=$B1994,(COUNTIFS($L$1:$L1993,"Tor",$B$1:$B1993,$B1994,$A$1:$A1993,$A1994)+COUNTIFS($L$1:$L1993,"ET",$B$1:$B1993,$B1994,$A$1:$A1993,$A1994))-(COUNTIFS($L$1:$L1993,"Tor",$B$1:$B1993,"&lt;&gt;"&amp;$B1994,$A$1:$A1993,$A1994)+COUNTIFS($L$1:$L1993,"ET",$B$1:$B1993,"&lt;&gt;"&amp;$B1994,$A$1:$A1993,$A1994)),(COUNTIFS($L$1:$L1993,"Tor",$B$1:$B1993,$B1994,$A$1:$A1993,$A1994)+COUNTIFS($L$1:$L1993,"ET",$B$1:$B1993,$B1994,$A$1:$A1993,$A1994))-(COUNTIFS($L$1:$L1993,"Tor",$B$1:$B1993,"&lt;&gt;"&amp;$B1994,$A$1:$A1993,$A1994)+COUNTIFS($L$1:$L1993,"ET",$B$1:$B1993,"&lt;&gt;"&amp;$B1994,$A$1:$A1993,$A1994))),"")</f>
        <v/>
      </c>
      <c r="O1994" s="17"/>
      <c r="AC1994" s="14"/>
      <c r="AD1994" s="14"/>
      <c r="AE1994" s="18"/>
      <c r="AH1994" s="19">
        <f t="shared" si="126"/>
        <v>0</v>
      </c>
      <c r="AI1994" s="19">
        <f t="shared" si="127"/>
        <v>180</v>
      </c>
      <c r="AM1994" s="19">
        <f>IF(Abschlüsse[[#This Row],[Ergeb]]="ET","",SQRT(($AF1994-$AK1994)^2+($AG1994-$AL1994)^2))</f>
        <v>0</v>
      </c>
      <c r="AO1994" s="13"/>
      <c r="AP1994" s="13"/>
      <c r="AQ1994" s="19" t="str">
        <f t="shared" si="124"/>
        <v/>
      </c>
      <c r="AU1994" s="19" t="str">
        <f t="shared" si="125"/>
        <v/>
      </c>
    </row>
    <row r="1995" spans="3:47" ht="25.05" customHeight="1">
      <c r="C1995" s="17" t="str">
        <f>IF($A1995="","",IF(VLOOKUP($A1995,Spiele!$A$2:$D$16,3,FALSE)=$B1995,"H","G"))</f>
        <v/>
      </c>
      <c r="D1995" s="17" t="str">
        <f>IF($B1995="","",IF(VLOOKUP($A1995,Spiele!$A$2:$F$16,3,FALSE)=$B1995,VLOOKUP($A1995,Spiele!$A$2:$F$16,4,FALSE),VLOOKUP($A1995,Spiele!$A$2:$F$16,3,FALSE)))</f>
        <v/>
      </c>
      <c r="E1995" s="18">
        <f>IF(Abschlüsse[[#This Row],[Ergeb]]="ET",0,COUNTIFS($A$2:$A1995,$A1995,$B$2:$B1995,$B1995,$L$2:$L1995,"&lt;&gt;ET"))</f>
        <v>0</v>
      </c>
      <c r="F1995" s="11"/>
      <c r="G1995" s="12"/>
      <c r="H1995" s="18">
        <f>COUNTIFS('Rote Karten'!$A$2:$A$4,$A1995,'Rote Karten'!$D$2:$D$4,"&lt;&gt;"&amp;$B1995,'Rote Karten'!$B$2:$B$4,"&lt;"&amp;$F1995,'Rote Karten'!$C$2:$C$4,"&lt;="&amp;$G1995)-COUNTIFS('Rote Karten'!$A$2:$A$4,$A1995,'Rote Karten'!$D$2:$D$4,$B1995,'Rote Karten'!$B$2:$B$4,"&lt;"&amp;$F1995,'Rote Karten'!$C$2:$C$4,"&lt;="&amp;$G1995)</f>
        <v>0</v>
      </c>
      <c r="I1995" s="17" t="str">
        <f>IF(OR($L1995="Tor",$L1995="ET"),_xlfn.IFNA(IF(VLOOKUP($A1995,Spiele!$A$2:$C$16,3,FALSE)=$B1995,COUNTIFS($L$2:$L1995,"Tor",$B$2:$B1995,$B1995,$A$2:$A1995,$A1995)+COUNTIFS($L$2:$L1995,"ET",$B$2:$B1995,$B1995,$A$2:$A1995,$A1995)&amp;":"&amp;COUNTIFS($L$2:$L1995,"Tor",$B$2:$B1995,"&lt;&gt;"&amp;$B1995,$A$2:$A1995,$A1995)+COUNTIFS($L$2:$L1995,"ET",$B$2:$B1995,"&lt;&gt;"&amp;$B1995,$A$2:$A1995,$A1995),COUNTIFS($L$2:$L1995,"Tor",$B$2:$B1995,"&lt;&gt;"&amp;$B1995,$A$2:$A1995,$A1995)+COUNTIFS($L$2:$L1995,"ET",$B$2:$B1995,"&lt;&gt;"&amp;$B1995,$A$2:$A1995,$A1995)&amp;":"&amp;COUNTIFS($L$2:$L1995,"Tor",$B$2:$B1995,$B1995,$A$2:$A1995,$A1995)+COUNTIFS($L$2:$L1995,"ET",$B$2:$B1995,$B1995,$A$2:$A1995,$A1995)),""),"")</f>
        <v/>
      </c>
      <c r="J1995" s="18" t="str">
        <f>_xlfn.IFNA(IF(VLOOKUP($A1995,Spiele!$A$2:$D$16,3,FALSE)=$B1995,(COUNTIFS($L$1:$L1994,"Tor",$B$1:$B1994,$B1995,$A$1:$A1994,$A1995)+COUNTIFS($L$1:$L1994,"ET",$B$1:$B1994,$B1995,$A$1:$A1994,$A1995))-(COUNTIFS($L$1:$L1994,"Tor",$B$1:$B1994,"&lt;&gt;"&amp;$B1995,$A$1:$A1994,$A1995)+COUNTIFS($L$1:$L1994,"ET",$B$1:$B1994,"&lt;&gt;"&amp;$B1995,$A$1:$A1994,$A1995)),(COUNTIFS($L$1:$L1994,"Tor",$B$1:$B1994,$B1995,$A$1:$A1994,$A1995)+COUNTIFS($L$1:$L1994,"ET",$B$1:$B1994,$B1995,$A$1:$A1994,$A1995))-(COUNTIFS($L$1:$L1994,"Tor",$B$1:$B1994,"&lt;&gt;"&amp;$B1995,$A$1:$A1994,$A1995)+COUNTIFS($L$1:$L1994,"ET",$B$1:$B1994,"&lt;&gt;"&amp;$B1995,$A$1:$A1994,$A1995))),"")</f>
        <v/>
      </c>
      <c r="O1995" s="17"/>
      <c r="AC1995" s="14"/>
      <c r="AD1995" s="14"/>
      <c r="AE1995" s="18"/>
      <c r="AH1995" s="19">
        <f t="shared" si="126"/>
        <v>0</v>
      </c>
      <c r="AI1995" s="19">
        <f t="shared" si="127"/>
        <v>180</v>
      </c>
      <c r="AM1995" s="19">
        <f>IF(Abschlüsse[[#This Row],[Ergeb]]="ET","",SQRT(($AF1995-$AK1995)^2+($AG1995-$AL1995)^2))</f>
        <v>0</v>
      </c>
      <c r="AO1995" s="13"/>
      <c r="AP1995" s="13"/>
      <c r="AQ1995" s="19" t="str">
        <f t="shared" si="124"/>
        <v/>
      </c>
      <c r="AU1995" s="19" t="str">
        <f t="shared" si="125"/>
        <v/>
      </c>
    </row>
    <row r="1996" spans="3:47" ht="25.05" customHeight="1">
      <c r="C1996" s="17" t="str">
        <f>IF($A1996="","",IF(VLOOKUP($A1996,Spiele!$A$2:$D$16,3,FALSE)=$B1996,"H","G"))</f>
        <v/>
      </c>
      <c r="D1996" s="17" t="str">
        <f>IF($B1996="","",IF(VLOOKUP($A1996,Spiele!$A$2:$F$16,3,FALSE)=$B1996,VLOOKUP($A1996,Spiele!$A$2:$F$16,4,FALSE),VLOOKUP($A1996,Spiele!$A$2:$F$16,3,FALSE)))</f>
        <v/>
      </c>
      <c r="E1996" s="18">
        <f>IF(Abschlüsse[[#This Row],[Ergeb]]="ET",0,COUNTIFS($A$2:$A1996,$A1996,$B$2:$B1996,$B1996,$L$2:$L1996,"&lt;&gt;ET"))</f>
        <v>0</v>
      </c>
      <c r="F1996" s="11"/>
      <c r="G1996" s="12"/>
      <c r="H1996" s="18">
        <f>COUNTIFS('Rote Karten'!$A$2:$A$4,$A1996,'Rote Karten'!$D$2:$D$4,"&lt;&gt;"&amp;$B1996,'Rote Karten'!$B$2:$B$4,"&lt;"&amp;$F1996,'Rote Karten'!$C$2:$C$4,"&lt;="&amp;$G1996)-COUNTIFS('Rote Karten'!$A$2:$A$4,$A1996,'Rote Karten'!$D$2:$D$4,$B1996,'Rote Karten'!$B$2:$B$4,"&lt;"&amp;$F1996,'Rote Karten'!$C$2:$C$4,"&lt;="&amp;$G1996)</f>
        <v>0</v>
      </c>
      <c r="I1996" s="17" t="str">
        <f>IF(OR($L1996="Tor",$L1996="ET"),_xlfn.IFNA(IF(VLOOKUP($A1996,Spiele!$A$2:$C$16,3,FALSE)=$B1996,COUNTIFS($L$2:$L1996,"Tor",$B$2:$B1996,$B1996,$A$2:$A1996,$A1996)+COUNTIFS($L$2:$L1996,"ET",$B$2:$B1996,$B1996,$A$2:$A1996,$A1996)&amp;":"&amp;COUNTIFS($L$2:$L1996,"Tor",$B$2:$B1996,"&lt;&gt;"&amp;$B1996,$A$2:$A1996,$A1996)+COUNTIFS($L$2:$L1996,"ET",$B$2:$B1996,"&lt;&gt;"&amp;$B1996,$A$2:$A1996,$A1996),COUNTIFS($L$2:$L1996,"Tor",$B$2:$B1996,"&lt;&gt;"&amp;$B1996,$A$2:$A1996,$A1996)+COUNTIFS($L$2:$L1996,"ET",$B$2:$B1996,"&lt;&gt;"&amp;$B1996,$A$2:$A1996,$A1996)&amp;":"&amp;COUNTIFS($L$2:$L1996,"Tor",$B$2:$B1996,$B1996,$A$2:$A1996,$A1996)+COUNTIFS($L$2:$L1996,"ET",$B$2:$B1996,$B1996,$A$2:$A1996,$A1996)),""),"")</f>
        <v/>
      </c>
      <c r="J1996" s="18" t="str">
        <f>_xlfn.IFNA(IF(VLOOKUP($A1996,Spiele!$A$2:$D$16,3,FALSE)=$B1996,(COUNTIFS($L$1:$L1995,"Tor",$B$1:$B1995,$B1996,$A$1:$A1995,$A1996)+COUNTIFS($L$1:$L1995,"ET",$B$1:$B1995,$B1996,$A$1:$A1995,$A1996))-(COUNTIFS($L$1:$L1995,"Tor",$B$1:$B1995,"&lt;&gt;"&amp;$B1996,$A$1:$A1995,$A1996)+COUNTIFS($L$1:$L1995,"ET",$B$1:$B1995,"&lt;&gt;"&amp;$B1996,$A$1:$A1995,$A1996)),(COUNTIFS($L$1:$L1995,"Tor",$B$1:$B1995,$B1996,$A$1:$A1995,$A1996)+COUNTIFS($L$1:$L1995,"ET",$B$1:$B1995,$B1996,$A$1:$A1995,$A1996))-(COUNTIFS($L$1:$L1995,"Tor",$B$1:$B1995,"&lt;&gt;"&amp;$B1996,$A$1:$A1995,$A1996)+COUNTIFS($L$1:$L1995,"ET",$B$1:$B1995,"&lt;&gt;"&amp;$B1996,$A$1:$A1995,$A1996))),"")</f>
        <v/>
      </c>
      <c r="O1996" s="17"/>
      <c r="AC1996" s="14"/>
      <c r="AD1996" s="14"/>
      <c r="AE1996" s="18"/>
      <c r="AH1996" s="19">
        <f t="shared" si="126"/>
        <v>0</v>
      </c>
      <c r="AI1996" s="19">
        <f t="shared" si="127"/>
        <v>180</v>
      </c>
      <c r="AM1996" s="19">
        <f>IF(Abschlüsse[[#This Row],[Ergeb]]="ET","",SQRT(($AF1996-$AK1996)^2+($AG1996-$AL1996)^2))</f>
        <v>0</v>
      </c>
      <c r="AO1996" s="13"/>
      <c r="AP1996" s="13"/>
      <c r="AQ1996" s="19" t="str">
        <f t="shared" si="124"/>
        <v/>
      </c>
      <c r="AU1996" s="19" t="str">
        <f t="shared" si="125"/>
        <v/>
      </c>
    </row>
    <row r="1997" spans="3:47" ht="25.05" customHeight="1">
      <c r="C1997" s="17" t="str">
        <f>IF($A1997="","",IF(VLOOKUP($A1997,Spiele!$A$2:$D$16,3,FALSE)=$B1997,"H","G"))</f>
        <v/>
      </c>
      <c r="D1997" s="17" t="str">
        <f>IF($B1997="","",IF(VLOOKUP($A1997,Spiele!$A$2:$F$16,3,FALSE)=$B1997,VLOOKUP($A1997,Spiele!$A$2:$F$16,4,FALSE),VLOOKUP($A1997,Spiele!$A$2:$F$16,3,FALSE)))</f>
        <v/>
      </c>
      <c r="E1997" s="18">
        <f>IF(Abschlüsse[[#This Row],[Ergeb]]="ET",0,COUNTIFS($A$2:$A1997,$A1997,$B$2:$B1997,$B1997,$L$2:$L1997,"&lt;&gt;ET"))</f>
        <v>0</v>
      </c>
      <c r="F1997" s="11"/>
      <c r="G1997" s="12"/>
      <c r="H1997" s="18">
        <f>COUNTIFS('Rote Karten'!$A$2:$A$4,$A1997,'Rote Karten'!$D$2:$D$4,"&lt;&gt;"&amp;$B1997,'Rote Karten'!$B$2:$B$4,"&lt;"&amp;$F1997,'Rote Karten'!$C$2:$C$4,"&lt;="&amp;$G1997)-COUNTIFS('Rote Karten'!$A$2:$A$4,$A1997,'Rote Karten'!$D$2:$D$4,$B1997,'Rote Karten'!$B$2:$B$4,"&lt;"&amp;$F1997,'Rote Karten'!$C$2:$C$4,"&lt;="&amp;$G1997)</f>
        <v>0</v>
      </c>
      <c r="I1997" s="17" t="str">
        <f>IF(OR($L1997="Tor",$L1997="ET"),_xlfn.IFNA(IF(VLOOKUP($A1997,Spiele!$A$2:$C$16,3,FALSE)=$B1997,COUNTIFS($L$2:$L1997,"Tor",$B$2:$B1997,$B1997,$A$2:$A1997,$A1997)+COUNTIFS($L$2:$L1997,"ET",$B$2:$B1997,$B1997,$A$2:$A1997,$A1997)&amp;":"&amp;COUNTIFS($L$2:$L1997,"Tor",$B$2:$B1997,"&lt;&gt;"&amp;$B1997,$A$2:$A1997,$A1997)+COUNTIFS($L$2:$L1997,"ET",$B$2:$B1997,"&lt;&gt;"&amp;$B1997,$A$2:$A1997,$A1997),COUNTIFS($L$2:$L1997,"Tor",$B$2:$B1997,"&lt;&gt;"&amp;$B1997,$A$2:$A1997,$A1997)+COUNTIFS($L$2:$L1997,"ET",$B$2:$B1997,"&lt;&gt;"&amp;$B1997,$A$2:$A1997,$A1997)&amp;":"&amp;COUNTIFS($L$2:$L1997,"Tor",$B$2:$B1997,$B1997,$A$2:$A1997,$A1997)+COUNTIFS($L$2:$L1997,"ET",$B$2:$B1997,$B1997,$A$2:$A1997,$A1997)),""),"")</f>
        <v/>
      </c>
      <c r="J1997" s="18" t="str">
        <f>_xlfn.IFNA(IF(VLOOKUP($A1997,Spiele!$A$2:$D$16,3,FALSE)=$B1997,(COUNTIFS($L$1:$L1996,"Tor",$B$1:$B1996,$B1997,$A$1:$A1996,$A1997)+COUNTIFS($L$1:$L1996,"ET",$B$1:$B1996,$B1997,$A$1:$A1996,$A1997))-(COUNTIFS($L$1:$L1996,"Tor",$B$1:$B1996,"&lt;&gt;"&amp;$B1997,$A$1:$A1996,$A1997)+COUNTIFS($L$1:$L1996,"ET",$B$1:$B1996,"&lt;&gt;"&amp;$B1997,$A$1:$A1996,$A1997)),(COUNTIFS($L$1:$L1996,"Tor",$B$1:$B1996,$B1997,$A$1:$A1996,$A1997)+COUNTIFS($L$1:$L1996,"ET",$B$1:$B1996,$B1997,$A$1:$A1996,$A1997))-(COUNTIFS($L$1:$L1996,"Tor",$B$1:$B1996,"&lt;&gt;"&amp;$B1997,$A$1:$A1996,$A1997)+COUNTIFS($L$1:$L1996,"ET",$B$1:$B1996,"&lt;&gt;"&amp;$B1997,$A$1:$A1996,$A1997))),"")</f>
        <v/>
      </c>
      <c r="O1997" s="17"/>
      <c r="AC1997" s="14"/>
      <c r="AD1997" s="14"/>
      <c r="AE1997" s="18"/>
      <c r="AH1997" s="19">
        <f t="shared" si="126"/>
        <v>0</v>
      </c>
      <c r="AI1997" s="19">
        <f t="shared" si="127"/>
        <v>180</v>
      </c>
      <c r="AM1997" s="19">
        <f>IF(Abschlüsse[[#This Row],[Ergeb]]="ET","",SQRT(($AF1997-$AK1997)^2+($AG1997-$AL1997)^2))</f>
        <v>0</v>
      </c>
      <c r="AO1997" s="13"/>
      <c r="AP1997" s="13"/>
      <c r="AQ1997" s="19" t="str">
        <f t="shared" si="124"/>
        <v/>
      </c>
      <c r="AU1997" s="19" t="str">
        <f t="shared" si="125"/>
        <v/>
      </c>
    </row>
    <row r="1998" spans="3:47" ht="25.05" customHeight="1">
      <c r="C1998" s="17" t="str">
        <f>IF($A1998="","",IF(VLOOKUP($A1998,Spiele!$A$2:$D$16,3,FALSE)=$B1998,"H","G"))</f>
        <v/>
      </c>
      <c r="D1998" s="17" t="str">
        <f>IF($B1998="","",IF(VLOOKUP($A1998,Spiele!$A$2:$F$16,3,FALSE)=$B1998,VLOOKUP($A1998,Spiele!$A$2:$F$16,4,FALSE),VLOOKUP($A1998,Spiele!$A$2:$F$16,3,FALSE)))</f>
        <v/>
      </c>
      <c r="E1998" s="18">
        <f>IF(Abschlüsse[[#This Row],[Ergeb]]="ET",0,COUNTIFS($A$2:$A1998,$A1998,$B$2:$B1998,$B1998,$L$2:$L1998,"&lt;&gt;ET"))</f>
        <v>0</v>
      </c>
      <c r="F1998" s="11"/>
      <c r="G1998" s="12"/>
      <c r="H1998" s="18">
        <f>COUNTIFS('Rote Karten'!$A$2:$A$4,$A1998,'Rote Karten'!$D$2:$D$4,"&lt;&gt;"&amp;$B1998,'Rote Karten'!$B$2:$B$4,"&lt;"&amp;$F1998,'Rote Karten'!$C$2:$C$4,"&lt;="&amp;$G1998)-COUNTIFS('Rote Karten'!$A$2:$A$4,$A1998,'Rote Karten'!$D$2:$D$4,$B1998,'Rote Karten'!$B$2:$B$4,"&lt;"&amp;$F1998,'Rote Karten'!$C$2:$C$4,"&lt;="&amp;$G1998)</f>
        <v>0</v>
      </c>
      <c r="I1998" s="17" t="str">
        <f>IF(OR($L1998="Tor",$L1998="ET"),_xlfn.IFNA(IF(VLOOKUP($A1998,Spiele!$A$2:$C$16,3,FALSE)=$B1998,COUNTIFS($L$2:$L1998,"Tor",$B$2:$B1998,$B1998,$A$2:$A1998,$A1998)+COUNTIFS($L$2:$L1998,"ET",$B$2:$B1998,$B1998,$A$2:$A1998,$A1998)&amp;":"&amp;COUNTIFS($L$2:$L1998,"Tor",$B$2:$B1998,"&lt;&gt;"&amp;$B1998,$A$2:$A1998,$A1998)+COUNTIFS($L$2:$L1998,"ET",$B$2:$B1998,"&lt;&gt;"&amp;$B1998,$A$2:$A1998,$A1998),COUNTIFS($L$2:$L1998,"Tor",$B$2:$B1998,"&lt;&gt;"&amp;$B1998,$A$2:$A1998,$A1998)+COUNTIFS($L$2:$L1998,"ET",$B$2:$B1998,"&lt;&gt;"&amp;$B1998,$A$2:$A1998,$A1998)&amp;":"&amp;COUNTIFS($L$2:$L1998,"Tor",$B$2:$B1998,$B1998,$A$2:$A1998,$A1998)+COUNTIFS($L$2:$L1998,"ET",$B$2:$B1998,$B1998,$A$2:$A1998,$A1998)),""),"")</f>
        <v/>
      </c>
      <c r="J1998" s="18" t="str">
        <f>_xlfn.IFNA(IF(VLOOKUP($A1998,Spiele!$A$2:$D$16,3,FALSE)=$B1998,(COUNTIFS($L$1:$L1997,"Tor",$B$1:$B1997,$B1998,$A$1:$A1997,$A1998)+COUNTIFS($L$1:$L1997,"ET",$B$1:$B1997,$B1998,$A$1:$A1997,$A1998))-(COUNTIFS($L$1:$L1997,"Tor",$B$1:$B1997,"&lt;&gt;"&amp;$B1998,$A$1:$A1997,$A1998)+COUNTIFS($L$1:$L1997,"ET",$B$1:$B1997,"&lt;&gt;"&amp;$B1998,$A$1:$A1997,$A1998)),(COUNTIFS($L$1:$L1997,"Tor",$B$1:$B1997,$B1998,$A$1:$A1997,$A1998)+COUNTIFS($L$1:$L1997,"ET",$B$1:$B1997,$B1998,$A$1:$A1997,$A1998))-(COUNTIFS($L$1:$L1997,"Tor",$B$1:$B1997,"&lt;&gt;"&amp;$B1998,$A$1:$A1997,$A1998)+COUNTIFS($L$1:$L1997,"ET",$B$1:$B1997,"&lt;&gt;"&amp;$B1998,$A$1:$A1997,$A1998))),"")</f>
        <v/>
      </c>
      <c r="O1998" s="17"/>
      <c r="AC1998" s="14"/>
      <c r="AD1998" s="14"/>
      <c r="AE1998" s="18"/>
      <c r="AH1998" s="19">
        <f t="shared" si="126"/>
        <v>0</v>
      </c>
      <c r="AI1998" s="19">
        <f t="shared" si="127"/>
        <v>180</v>
      </c>
      <c r="AM1998" s="19">
        <f>IF(Abschlüsse[[#This Row],[Ergeb]]="ET","",SQRT(($AF1998-$AK1998)^2+($AG1998-$AL1998)^2))</f>
        <v>0</v>
      </c>
      <c r="AO1998" s="13"/>
      <c r="AP1998" s="13"/>
      <c r="AQ1998" s="19" t="str">
        <f t="shared" si="124"/>
        <v/>
      </c>
      <c r="AU1998" s="19" t="str">
        <f t="shared" si="125"/>
        <v/>
      </c>
    </row>
    <row r="1999" spans="3:47" ht="25.05" customHeight="1">
      <c r="C1999" s="17" t="str">
        <f>IF($A1999="","",IF(VLOOKUP($A1999,Spiele!$A$2:$D$16,3,FALSE)=$B1999,"H","G"))</f>
        <v/>
      </c>
      <c r="D1999" s="17" t="str">
        <f>IF($B1999="","",IF(VLOOKUP($A1999,Spiele!$A$2:$F$16,3,FALSE)=$B1999,VLOOKUP($A1999,Spiele!$A$2:$F$16,4,FALSE),VLOOKUP($A1999,Spiele!$A$2:$F$16,3,FALSE)))</f>
        <v/>
      </c>
      <c r="E1999" s="18">
        <f>IF(Abschlüsse[[#This Row],[Ergeb]]="ET",0,COUNTIFS($A$2:$A1999,$A1999,$B$2:$B1999,$B1999,$L$2:$L1999,"&lt;&gt;ET"))</f>
        <v>0</v>
      </c>
      <c r="F1999" s="11"/>
      <c r="G1999" s="12"/>
      <c r="H1999" s="18">
        <f>COUNTIFS('Rote Karten'!$A$2:$A$4,$A1999,'Rote Karten'!$D$2:$D$4,"&lt;&gt;"&amp;$B1999,'Rote Karten'!$B$2:$B$4,"&lt;"&amp;$F1999,'Rote Karten'!$C$2:$C$4,"&lt;="&amp;$G1999)-COUNTIFS('Rote Karten'!$A$2:$A$4,$A1999,'Rote Karten'!$D$2:$D$4,$B1999,'Rote Karten'!$B$2:$B$4,"&lt;"&amp;$F1999,'Rote Karten'!$C$2:$C$4,"&lt;="&amp;$G1999)</f>
        <v>0</v>
      </c>
      <c r="I1999" s="17" t="str">
        <f>IF(OR($L1999="Tor",$L1999="ET"),_xlfn.IFNA(IF(VLOOKUP($A1999,Spiele!$A$2:$C$16,3,FALSE)=$B1999,COUNTIFS($L$2:$L1999,"Tor",$B$2:$B1999,$B1999,$A$2:$A1999,$A1999)+COUNTIFS($L$2:$L1999,"ET",$B$2:$B1999,$B1999,$A$2:$A1999,$A1999)&amp;":"&amp;COUNTIFS($L$2:$L1999,"Tor",$B$2:$B1999,"&lt;&gt;"&amp;$B1999,$A$2:$A1999,$A1999)+COUNTIFS($L$2:$L1999,"ET",$B$2:$B1999,"&lt;&gt;"&amp;$B1999,$A$2:$A1999,$A1999),COUNTIFS($L$2:$L1999,"Tor",$B$2:$B1999,"&lt;&gt;"&amp;$B1999,$A$2:$A1999,$A1999)+COUNTIFS($L$2:$L1999,"ET",$B$2:$B1999,"&lt;&gt;"&amp;$B1999,$A$2:$A1999,$A1999)&amp;":"&amp;COUNTIFS($L$2:$L1999,"Tor",$B$2:$B1999,$B1999,$A$2:$A1999,$A1999)+COUNTIFS($L$2:$L1999,"ET",$B$2:$B1999,$B1999,$A$2:$A1999,$A1999)),""),"")</f>
        <v/>
      </c>
      <c r="J1999" s="18" t="str">
        <f>_xlfn.IFNA(IF(VLOOKUP($A1999,Spiele!$A$2:$D$16,3,FALSE)=$B1999,(COUNTIFS($L$1:$L1998,"Tor",$B$1:$B1998,$B1999,$A$1:$A1998,$A1999)+COUNTIFS($L$1:$L1998,"ET",$B$1:$B1998,$B1999,$A$1:$A1998,$A1999))-(COUNTIFS($L$1:$L1998,"Tor",$B$1:$B1998,"&lt;&gt;"&amp;$B1999,$A$1:$A1998,$A1999)+COUNTIFS($L$1:$L1998,"ET",$B$1:$B1998,"&lt;&gt;"&amp;$B1999,$A$1:$A1998,$A1999)),(COUNTIFS($L$1:$L1998,"Tor",$B$1:$B1998,$B1999,$A$1:$A1998,$A1999)+COUNTIFS($L$1:$L1998,"ET",$B$1:$B1998,$B1999,$A$1:$A1998,$A1999))-(COUNTIFS($L$1:$L1998,"Tor",$B$1:$B1998,"&lt;&gt;"&amp;$B1999,$A$1:$A1998,$A1999)+COUNTIFS($L$1:$L1998,"ET",$B$1:$B1998,"&lt;&gt;"&amp;$B1999,$A$1:$A1998,$A1999))),"")</f>
        <v/>
      </c>
      <c r="O1999" s="17"/>
      <c r="AC1999" s="14"/>
      <c r="AD1999" s="14"/>
      <c r="AE1999" s="18"/>
      <c r="AH1999" s="19">
        <f t="shared" si="126"/>
        <v>0</v>
      </c>
      <c r="AI1999" s="19">
        <f t="shared" si="127"/>
        <v>180</v>
      </c>
      <c r="AM1999" s="19">
        <f>IF(Abschlüsse[[#This Row],[Ergeb]]="ET","",SQRT(($AF1999-$AK1999)^2+($AG1999-$AL1999)^2))</f>
        <v>0</v>
      </c>
      <c r="AO1999" s="13"/>
      <c r="AP1999" s="13"/>
      <c r="AQ1999" s="19" t="str">
        <f t="shared" si="124"/>
        <v/>
      </c>
      <c r="AU1999" s="19" t="str">
        <f t="shared" si="125"/>
        <v/>
      </c>
    </row>
    <row r="2000" spans="3:47" ht="25.05" customHeight="1">
      <c r="C2000" s="17" t="str">
        <f>IF($A2000="","",IF(VLOOKUP($A2000,Spiele!$A$2:$D$16,3,FALSE)=$B2000,"H","G"))</f>
        <v/>
      </c>
      <c r="D2000" s="17" t="str">
        <f>IF($B2000="","",IF(VLOOKUP($A2000,Spiele!$A$2:$F$16,3,FALSE)=$B2000,VLOOKUP($A2000,Spiele!$A$2:$F$16,4,FALSE),VLOOKUP($A2000,Spiele!$A$2:$F$16,3,FALSE)))</f>
        <v/>
      </c>
      <c r="E2000" s="18">
        <f>IF(Abschlüsse[[#This Row],[Ergeb]]="ET",0,COUNTIFS($A$2:$A2000,$A2000,$B$2:$B2000,$B2000,$L$2:$L2000,"&lt;&gt;ET"))</f>
        <v>0</v>
      </c>
      <c r="F2000" s="11"/>
      <c r="G2000" s="12"/>
      <c r="H2000" s="18">
        <f>COUNTIFS('Rote Karten'!$A$2:$A$4,$A2000,'Rote Karten'!$D$2:$D$4,"&lt;&gt;"&amp;$B2000,'Rote Karten'!$B$2:$B$4,"&lt;"&amp;$F2000,'Rote Karten'!$C$2:$C$4,"&lt;="&amp;$G2000)-COUNTIFS('Rote Karten'!$A$2:$A$4,$A2000,'Rote Karten'!$D$2:$D$4,$B2000,'Rote Karten'!$B$2:$B$4,"&lt;"&amp;$F2000,'Rote Karten'!$C$2:$C$4,"&lt;="&amp;$G2000)</f>
        <v>0</v>
      </c>
      <c r="I2000" s="17" t="str">
        <f>IF(OR($L2000="Tor",$L2000="ET"),_xlfn.IFNA(IF(VLOOKUP($A2000,Spiele!$A$2:$C$16,3,FALSE)=$B2000,COUNTIFS($L$2:$L2000,"Tor",$B$2:$B2000,$B2000,$A$2:$A2000,$A2000)+COUNTIFS($L$2:$L2000,"ET",$B$2:$B2000,$B2000,$A$2:$A2000,$A2000)&amp;":"&amp;COUNTIFS($L$2:$L2000,"Tor",$B$2:$B2000,"&lt;&gt;"&amp;$B2000,$A$2:$A2000,$A2000)+COUNTIFS($L$2:$L2000,"ET",$B$2:$B2000,"&lt;&gt;"&amp;$B2000,$A$2:$A2000,$A2000),COUNTIFS($L$2:$L2000,"Tor",$B$2:$B2000,"&lt;&gt;"&amp;$B2000,$A$2:$A2000,$A2000)+COUNTIFS($L$2:$L2000,"ET",$B$2:$B2000,"&lt;&gt;"&amp;$B2000,$A$2:$A2000,$A2000)&amp;":"&amp;COUNTIFS($L$2:$L2000,"Tor",$B$2:$B2000,$B2000,$A$2:$A2000,$A2000)+COUNTIFS($L$2:$L2000,"ET",$B$2:$B2000,$B2000,$A$2:$A2000,$A2000)),""),"")</f>
        <v/>
      </c>
      <c r="J2000" s="18" t="str">
        <f>_xlfn.IFNA(IF(VLOOKUP($A2000,Spiele!$A$2:$D$16,3,FALSE)=$B2000,(COUNTIFS($L$1:$L1999,"Tor",$B$1:$B1999,$B2000,$A$1:$A1999,$A2000)+COUNTIFS($L$1:$L1999,"ET",$B$1:$B1999,$B2000,$A$1:$A1999,$A2000))-(COUNTIFS($L$1:$L1999,"Tor",$B$1:$B1999,"&lt;&gt;"&amp;$B2000,$A$1:$A1999,$A2000)+COUNTIFS($L$1:$L1999,"ET",$B$1:$B1999,"&lt;&gt;"&amp;$B2000,$A$1:$A1999,$A2000)),(COUNTIFS($L$1:$L1999,"Tor",$B$1:$B1999,$B2000,$A$1:$A1999,$A2000)+COUNTIFS($L$1:$L1999,"ET",$B$1:$B1999,$B2000,$A$1:$A1999,$A2000))-(COUNTIFS($L$1:$L1999,"Tor",$B$1:$B1999,"&lt;&gt;"&amp;$B2000,$A$1:$A1999,$A2000)+COUNTIFS($L$1:$L1999,"ET",$B$1:$B1999,"&lt;&gt;"&amp;$B2000,$A$1:$A1999,$A2000))),"")</f>
        <v/>
      </c>
      <c r="O2000" s="17"/>
      <c r="AC2000" s="14"/>
      <c r="AD2000" s="14"/>
      <c r="AE2000" s="18"/>
      <c r="AH2000" s="19">
        <f t="shared" si="126"/>
        <v>0</v>
      </c>
      <c r="AI2000" s="19">
        <f t="shared" si="127"/>
        <v>180</v>
      </c>
      <c r="AM2000" s="19">
        <f>IF(Abschlüsse[[#This Row],[Ergeb]]="ET","",SQRT(($AF2000-$AK2000)^2+($AG2000-$AL2000)^2))</f>
        <v>0</v>
      </c>
      <c r="AO2000" s="13"/>
      <c r="AP2000" s="13"/>
      <c r="AQ2000" s="19" t="str">
        <f t="shared" si="124"/>
        <v/>
      </c>
      <c r="AU2000" s="19" t="str">
        <f t="shared" si="125"/>
        <v/>
      </c>
    </row>
    <row r="2001" spans="3:47" ht="25.05" customHeight="1">
      <c r="C2001" s="17" t="str">
        <f>IF($A2001="","",IF(VLOOKUP($A2001,Spiele!$A$2:$D$16,3,FALSE)=$B2001,"H","G"))</f>
        <v/>
      </c>
      <c r="D2001" s="17" t="str">
        <f>IF($B2001="","",IF(VLOOKUP($A2001,Spiele!$A$2:$F$16,3,FALSE)=$B2001,VLOOKUP($A2001,Spiele!$A$2:$F$16,4,FALSE),VLOOKUP($A2001,Spiele!$A$2:$F$16,3,FALSE)))</f>
        <v/>
      </c>
      <c r="E2001" s="18">
        <f>IF(Abschlüsse[[#This Row],[Ergeb]]="ET",0,COUNTIFS($A$2:$A2001,$A2001,$B$2:$B2001,$B2001,$L$2:$L2001,"&lt;&gt;ET"))</f>
        <v>0</v>
      </c>
      <c r="F2001" s="11"/>
      <c r="G2001" s="12"/>
      <c r="H2001" s="18">
        <f>COUNTIFS('Rote Karten'!$A$2:$A$4,$A2001,'Rote Karten'!$D$2:$D$4,"&lt;&gt;"&amp;$B2001,'Rote Karten'!$B$2:$B$4,"&lt;"&amp;$F2001,'Rote Karten'!$C$2:$C$4,"&lt;="&amp;$G2001)-COUNTIFS('Rote Karten'!$A$2:$A$4,$A2001,'Rote Karten'!$D$2:$D$4,$B2001,'Rote Karten'!$B$2:$B$4,"&lt;"&amp;$F2001,'Rote Karten'!$C$2:$C$4,"&lt;="&amp;$G2001)</f>
        <v>0</v>
      </c>
      <c r="I2001" s="17" t="str">
        <f>IF(OR($L2001="Tor",$L2001="ET"),_xlfn.IFNA(IF(VLOOKUP($A2001,Spiele!$A$2:$C$16,3,FALSE)=$B2001,COUNTIFS($L$2:$L2001,"Tor",$B$2:$B2001,$B2001,$A$2:$A2001,$A2001)+COUNTIFS($L$2:$L2001,"ET",$B$2:$B2001,$B2001,$A$2:$A2001,$A2001)&amp;":"&amp;COUNTIFS($L$2:$L2001,"Tor",$B$2:$B2001,"&lt;&gt;"&amp;$B2001,$A$2:$A2001,$A2001)+COUNTIFS($L$2:$L2001,"ET",$B$2:$B2001,"&lt;&gt;"&amp;$B2001,$A$2:$A2001,$A2001),COUNTIFS($L$2:$L2001,"Tor",$B$2:$B2001,"&lt;&gt;"&amp;$B2001,$A$2:$A2001,$A2001)+COUNTIFS($L$2:$L2001,"ET",$B$2:$B2001,"&lt;&gt;"&amp;$B2001,$A$2:$A2001,$A2001)&amp;":"&amp;COUNTIFS($L$2:$L2001,"Tor",$B$2:$B2001,$B2001,$A$2:$A2001,$A2001)+COUNTIFS($L$2:$L2001,"ET",$B$2:$B2001,$B2001,$A$2:$A2001,$A2001)),""),"")</f>
        <v/>
      </c>
      <c r="J2001" s="18" t="str">
        <f>_xlfn.IFNA(IF(VLOOKUP($A2001,Spiele!$A$2:$D$16,3,FALSE)=$B2001,(COUNTIFS($L$1:$L2000,"Tor",$B$1:$B2000,$B2001,$A$1:$A2000,$A2001)+COUNTIFS($L$1:$L2000,"ET",$B$1:$B2000,$B2001,$A$1:$A2000,$A2001))-(COUNTIFS($L$1:$L2000,"Tor",$B$1:$B2000,"&lt;&gt;"&amp;$B2001,$A$1:$A2000,$A2001)+COUNTIFS($L$1:$L2000,"ET",$B$1:$B2000,"&lt;&gt;"&amp;$B2001,$A$1:$A2000,$A2001)),(COUNTIFS($L$1:$L2000,"Tor",$B$1:$B2000,$B2001,$A$1:$A2000,$A2001)+COUNTIFS($L$1:$L2000,"ET",$B$1:$B2000,$B2001,$A$1:$A2000,$A2001))-(COUNTIFS($L$1:$L2000,"Tor",$B$1:$B2000,"&lt;&gt;"&amp;$B2001,$A$1:$A2000,$A2001)+COUNTIFS($L$1:$L2000,"ET",$B$1:$B2000,"&lt;&gt;"&amp;$B2001,$A$1:$A2000,$A2001))),"")</f>
        <v/>
      </c>
      <c r="O2001" s="17"/>
      <c r="AC2001" s="14"/>
      <c r="AD2001" s="14"/>
      <c r="AE2001" s="18"/>
      <c r="AH2001" s="19">
        <f t="shared" si="126"/>
        <v>0</v>
      </c>
      <c r="AI2001" s="19">
        <f t="shared" si="127"/>
        <v>180</v>
      </c>
      <c r="AM2001" s="19">
        <f>IF(Abschlüsse[[#This Row],[Ergeb]]="ET","",SQRT(($AF2001-$AK2001)^2+($AG2001-$AL2001)^2))</f>
        <v>0</v>
      </c>
      <c r="AO2001" s="13"/>
      <c r="AP2001" s="13"/>
      <c r="AQ2001" s="19" t="str">
        <f t="shared" si="124"/>
        <v/>
      </c>
      <c r="AU2001" s="19" t="str">
        <f t="shared" si="125"/>
        <v/>
      </c>
    </row>
    <row r="2002" spans="3:47" ht="25.05" customHeight="1">
      <c r="C2002" s="17" t="str">
        <f>IF($A2002="","",IF(VLOOKUP($A2002,Spiele!$A$2:$D$16,3,FALSE)=$B2002,"H","G"))</f>
        <v/>
      </c>
      <c r="D2002" s="17" t="str">
        <f>IF($B2002="","",IF(VLOOKUP($A2002,Spiele!$A$2:$F$16,3,FALSE)=$B2002,VLOOKUP($A2002,Spiele!$A$2:$F$16,4,FALSE),VLOOKUP($A2002,Spiele!$A$2:$F$16,3,FALSE)))</f>
        <v/>
      </c>
      <c r="E2002" s="18">
        <f>IF(Abschlüsse[[#This Row],[Ergeb]]="ET",0,COUNTIFS($A$2:$A2002,$A2002,$B$2:$B2002,$B2002,$L$2:$L2002,"&lt;&gt;ET"))</f>
        <v>0</v>
      </c>
      <c r="F2002" s="11"/>
      <c r="G2002" s="12"/>
      <c r="H2002" s="18">
        <f>COUNTIFS('Rote Karten'!$A$2:$A$4,$A2002,'Rote Karten'!$D$2:$D$4,"&lt;&gt;"&amp;$B2002,'Rote Karten'!$B$2:$B$4,"&lt;"&amp;$F2002,'Rote Karten'!$C$2:$C$4,"&lt;="&amp;$G2002)-COUNTIFS('Rote Karten'!$A$2:$A$4,$A2002,'Rote Karten'!$D$2:$D$4,$B2002,'Rote Karten'!$B$2:$B$4,"&lt;"&amp;$F2002,'Rote Karten'!$C$2:$C$4,"&lt;="&amp;$G2002)</f>
        <v>0</v>
      </c>
      <c r="I2002" s="17" t="str">
        <f>IF(OR($L2002="Tor",$L2002="ET"),_xlfn.IFNA(IF(VLOOKUP($A2002,Spiele!$A$2:$C$16,3,FALSE)=$B2002,COUNTIFS($L$2:$L2002,"Tor",$B$2:$B2002,$B2002,$A$2:$A2002,$A2002)+COUNTIFS($L$2:$L2002,"ET",$B$2:$B2002,$B2002,$A$2:$A2002,$A2002)&amp;":"&amp;COUNTIFS($L$2:$L2002,"Tor",$B$2:$B2002,"&lt;&gt;"&amp;$B2002,$A$2:$A2002,$A2002)+COUNTIFS($L$2:$L2002,"ET",$B$2:$B2002,"&lt;&gt;"&amp;$B2002,$A$2:$A2002,$A2002),COUNTIFS($L$2:$L2002,"Tor",$B$2:$B2002,"&lt;&gt;"&amp;$B2002,$A$2:$A2002,$A2002)+COUNTIFS($L$2:$L2002,"ET",$B$2:$B2002,"&lt;&gt;"&amp;$B2002,$A$2:$A2002,$A2002)&amp;":"&amp;COUNTIFS($L$2:$L2002,"Tor",$B$2:$B2002,$B2002,$A$2:$A2002,$A2002)+COUNTIFS($L$2:$L2002,"ET",$B$2:$B2002,$B2002,$A$2:$A2002,$A2002)),""),"")</f>
        <v/>
      </c>
      <c r="J2002" s="18" t="str">
        <f>_xlfn.IFNA(IF(VLOOKUP($A2002,Spiele!$A$2:$D$16,3,FALSE)=$B2002,(COUNTIFS($L$1:$L2001,"Tor",$B$1:$B2001,$B2002,$A$1:$A2001,$A2002)+COUNTIFS($L$1:$L2001,"ET",$B$1:$B2001,$B2002,$A$1:$A2001,$A2002))-(COUNTIFS($L$1:$L2001,"Tor",$B$1:$B2001,"&lt;&gt;"&amp;$B2002,$A$1:$A2001,$A2002)+COUNTIFS($L$1:$L2001,"ET",$B$1:$B2001,"&lt;&gt;"&amp;$B2002,$A$1:$A2001,$A2002)),(COUNTIFS($L$1:$L2001,"Tor",$B$1:$B2001,$B2002,$A$1:$A2001,$A2002)+COUNTIFS($L$1:$L2001,"ET",$B$1:$B2001,$B2002,$A$1:$A2001,$A2002))-(COUNTIFS($L$1:$L2001,"Tor",$B$1:$B2001,"&lt;&gt;"&amp;$B2002,$A$1:$A2001,$A2002)+COUNTIFS($L$1:$L2001,"ET",$B$1:$B2001,"&lt;&gt;"&amp;$B2002,$A$1:$A2001,$A2002))),"")</f>
        <v/>
      </c>
      <c r="O2002" s="17"/>
      <c r="AC2002" s="14"/>
      <c r="AD2002" s="14"/>
      <c r="AE2002" s="18"/>
      <c r="AH2002" s="19">
        <f t="shared" si="126"/>
        <v>0</v>
      </c>
      <c r="AI2002" s="19">
        <f t="shared" si="127"/>
        <v>180</v>
      </c>
      <c r="AM2002" s="19">
        <f>IF(Abschlüsse[[#This Row],[Ergeb]]="ET","",SQRT(($AF2002-$AK2002)^2+($AG2002-$AL2002)^2))</f>
        <v>0</v>
      </c>
      <c r="AO2002" s="13"/>
      <c r="AP2002" s="13"/>
      <c r="AQ2002" s="19" t="str">
        <f t="shared" si="124"/>
        <v/>
      </c>
      <c r="AU2002" s="19" t="str">
        <f t="shared" si="125"/>
        <v/>
      </c>
    </row>
    <row r="2003" spans="3:47" ht="25.05" customHeight="1">
      <c r="C2003" s="17" t="str">
        <f>IF($A2003="","",IF(VLOOKUP($A2003,Spiele!$A$2:$D$16,3,FALSE)=$B2003,"H","G"))</f>
        <v/>
      </c>
      <c r="D2003" s="17" t="str">
        <f>IF($B2003="","",IF(VLOOKUP($A2003,Spiele!$A$2:$F$16,3,FALSE)=$B2003,VLOOKUP($A2003,Spiele!$A$2:$F$16,4,FALSE),VLOOKUP($A2003,Spiele!$A$2:$F$16,3,FALSE)))</f>
        <v/>
      </c>
      <c r="E2003" s="18">
        <f>IF(Abschlüsse[[#This Row],[Ergeb]]="ET",0,COUNTIFS($A$2:$A2003,$A2003,$B$2:$B2003,$B2003,$L$2:$L2003,"&lt;&gt;ET"))</f>
        <v>0</v>
      </c>
      <c r="F2003" s="11"/>
      <c r="G2003" s="12"/>
      <c r="H2003" s="18">
        <f>COUNTIFS('Rote Karten'!$A$2:$A$4,$A2003,'Rote Karten'!$D$2:$D$4,"&lt;&gt;"&amp;$B2003,'Rote Karten'!$B$2:$B$4,"&lt;"&amp;$F2003,'Rote Karten'!$C$2:$C$4,"&lt;="&amp;$G2003)-COUNTIFS('Rote Karten'!$A$2:$A$4,$A2003,'Rote Karten'!$D$2:$D$4,$B2003,'Rote Karten'!$B$2:$B$4,"&lt;"&amp;$F2003,'Rote Karten'!$C$2:$C$4,"&lt;="&amp;$G2003)</f>
        <v>0</v>
      </c>
      <c r="I2003" s="17" t="str">
        <f>IF(OR($L2003="Tor",$L2003="ET"),_xlfn.IFNA(IF(VLOOKUP($A2003,Spiele!$A$2:$C$16,3,FALSE)=$B2003,COUNTIFS($L$2:$L2003,"Tor",$B$2:$B2003,$B2003,$A$2:$A2003,$A2003)+COUNTIFS($L$2:$L2003,"ET",$B$2:$B2003,$B2003,$A$2:$A2003,$A2003)&amp;":"&amp;COUNTIFS($L$2:$L2003,"Tor",$B$2:$B2003,"&lt;&gt;"&amp;$B2003,$A$2:$A2003,$A2003)+COUNTIFS($L$2:$L2003,"ET",$B$2:$B2003,"&lt;&gt;"&amp;$B2003,$A$2:$A2003,$A2003),COUNTIFS($L$2:$L2003,"Tor",$B$2:$B2003,"&lt;&gt;"&amp;$B2003,$A$2:$A2003,$A2003)+COUNTIFS($L$2:$L2003,"ET",$B$2:$B2003,"&lt;&gt;"&amp;$B2003,$A$2:$A2003,$A2003)&amp;":"&amp;COUNTIFS($L$2:$L2003,"Tor",$B$2:$B2003,$B2003,$A$2:$A2003,$A2003)+COUNTIFS($L$2:$L2003,"ET",$B$2:$B2003,$B2003,$A$2:$A2003,$A2003)),""),"")</f>
        <v/>
      </c>
      <c r="J2003" s="18" t="str">
        <f>_xlfn.IFNA(IF(VLOOKUP($A2003,Spiele!$A$2:$D$16,3,FALSE)=$B2003,(COUNTIFS($L$1:$L2002,"Tor",$B$1:$B2002,$B2003,$A$1:$A2002,$A2003)+COUNTIFS($L$1:$L2002,"ET",$B$1:$B2002,$B2003,$A$1:$A2002,$A2003))-(COUNTIFS($L$1:$L2002,"Tor",$B$1:$B2002,"&lt;&gt;"&amp;$B2003,$A$1:$A2002,$A2003)+COUNTIFS($L$1:$L2002,"ET",$B$1:$B2002,"&lt;&gt;"&amp;$B2003,$A$1:$A2002,$A2003)),(COUNTIFS($L$1:$L2002,"Tor",$B$1:$B2002,$B2003,$A$1:$A2002,$A2003)+COUNTIFS($L$1:$L2002,"ET",$B$1:$B2002,$B2003,$A$1:$A2002,$A2003))-(COUNTIFS($L$1:$L2002,"Tor",$B$1:$B2002,"&lt;&gt;"&amp;$B2003,$A$1:$A2002,$A2003)+COUNTIFS($L$1:$L2002,"ET",$B$1:$B2002,"&lt;&gt;"&amp;$B2003,$A$1:$A2002,$A2003))),"")</f>
        <v/>
      </c>
      <c r="O2003" s="17"/>
      <c r="AC2003" s="14"/>
      <c r="AD2003" s="14"/>
      <c r="AE2003" s="18"/>
      <c r="AH2003" s="19">
        <f t="shared" si="126"/>
        <v>0</v>
      </c>
      <c r="AI2003" s="19">
        <f t="shared" si="127"/>
        <v>180</v>
      </c>
      <c r="AM2003" s="19">
        <f>IF(Abschlüsse[[#This Row],[Ergeb]]="ET","",SQRT(($AF2003-$AK2003)^2+($AG2003-$AL2003)^2))</f>
        <v>0</v>
      </c>
      <c r="AO2003" s="13"/>
      <c r="AP2003" s="13"/>
      <c r="AQ2003" s="19" t="str">
        <f t="shared" si="124"/>
        <v/>
      </c>
      <c r="AU2003" s="19" t="str">
        <f t="shared" si="125"/>
        <v/>
      </c>
    </row>
    <row r="2004" spans="3:47" ht="25.05" customHeight="1">
      <c r="C2004" s="17" t="str">
        <f>IF($A2004="","",IF(VLOOKUP($A2004,Spiele!$A$2:$D$16,3,FALSE)=$B2004,"H","G"))</f>
        <v/>
      </c>
      <c r="D2004" s="17" t="str">
        <f>IF($B2004="","",IF(VLOOKUP($A2004,Spiele!$A$2:$F$16,3,FALSE)=$B2004,VLOOKUP($A2004,Spiele!$A$2:$F$16,4,FALSE),VLOOKUP($A2004,Spiele!$A$2:$F$16,3,FALSE)))</f>
        <v/>
      </c>
      <c r="E2004" s="18">
        <f>IF(Abschlüsse[[#This Row],[Ergeb]]="ET",0,COUNTIFS($A$2:$A2004,$A2004,$B$2:$B2004,$B2004,$L$2:$L2004,"&lt;&gt;ET"))</f>
        <v>0</v>
      </c>
      <c r="F2004" s="11"/>
      <c r="G2004" s="12"/>
      <c r="H2004" s="18">
        <f>COUNTIFS('Rote Karten'!$A$2:$A$4,$A2004,'Rote Karten'!$D$2:$D$4,"&lt;&gt;"&amp;$B2004,'Rote Karten'!$B$2:$B$4,"&lt;"&amp;$F2004,'Rote Karten'!$C$2:$C$4,"&lt;="&amp;$G2004)-COUNTIFS('Rote Karten'!$A$2:$A$4,$A2004,'Rote Karten'!$D$2:$D$4,$B2004,'Rote Karten'!$B$2:$B$4,"&lt;"&amp;$F2004,'Rote Karten'!$C$2:$C$4,"&lt;="&amp;$G2004)</f>
        <v>0</v>
      </c>
      <c r="I2004" s="17" t="str">
        <f>IF(OR($L2004="Tor",$L2004="ET"),_xlfn.IFNA(IF(VLOOKUP($A2004,Spiele!$A$2:$C$16,3,FALSE)=$B2004,COUNTIFS($L$2:$L2004,"Tor",$B$2:$B2004,$B2004,$A$2:$A2004,$A2004)+COUNTIFS($L$2:$L2004,"ET",$B$2:$B2004,$B2004,$A$2:$A2004,$A2004)&amp;":"&amp;COUNTIFS($L$2:$L2004,"Tor",$B$2:$B2004,"&lt;&gt;"&amp;$B2004,$A$2:$A2004,$A2004)+COUNTIFS($L$2:$L2004,"ET",$B$2:$B2004,"&lt;&gt;"&amp;$B2004,$A$2:$A2004,$A2004),COUNTIFS($L$2:$L2004,"Tor",$B$2:$B2004,"&lt;&gt;"&amp;$B2004,$A$2:$A2004,$A2004)+COUNTIFS($L$2:$L2004,"ET",$B$2:$B2004,"&lt;&gt;"&amp;$B2004,$A$2:$A2004,$A2004)&amp;":"&amp;COUNTIFS($L$2:$L2004,"Tor",$B$2:$B2004,$B2004,$A$2:$A2004,$A2004)+COUNTIFS($L$2:$L2004,"ET",$B$2:$B2004,$B2004,$A$2:$A2004,$A2004)),""),"")</f>
        <v/>
      </c>
      <c r="J2004" s="18" t="str">
        <f>_xlfn.IFNA(IF(VLOOKUP($A2004,Spiele!$A$2:$D$16,3,FALSE)=$B2004,(COUNTIFS($L$1:$L2003,"Tor",$B$1:$B2003,$B2004,$A$1:$A2003,$A2004)+COUNTIFS($L$1:$L2003,"ET",$B$1:$B2003,$B2004,$A$1:$A2003,$A2004))-(COUNTIFS($L$1:$L2003,"Tor",$B$1:$B2003,"&lt;&gt;"&amp;$B2004,$A$1:$A2003,$A2004)+COUNTIFS($L$1:$L2003,"ET",$B$1:$B2003,"&lt;&gt;"&amp;$B2004,$A$1:$A2003,$A2004)),(COUNTIFS($L$1:$L2003,"Tor",$B$1:$B2003,$B2004,$A$1:$A2003,$A2004)+COUNTIFS($L$1:$L2003,"ET",$B$1:$B2003,$B2004,$A$1:$A2003,$A2004))-(COUNTIFS($L$1:$L2003,"Tor",$B$1:$B2003,"&lt;&gt;"&amp;$B2004,$A$1:$A2003,$A2004)+COUNTIFS($L$1:$L2003,"ET",$B$1:$B2003,"&lt;&gt;"&amp;$B2004,$A$1:$A2003,$A2004))),"")</f>
        <v/>
      </c>
      <c r="O2004" s="17"/>
      <c r="AC2004" s="14"/>
      <c r="AD2004" s="14"/>
      <c r="AE2004" s="18"/>
      <c r="AH2004" s="19">
        <f t="shared" si="126"/>
        <v>0</v>
      </c>
      <c r="AI2004" s="19">
        <f t="shared" si="127"/>
        <v>180</v>
      </c>
      <c r="AM2004" s="19">
        <f>IF(Abschlüsse[[#This Row],[Ergeb]]="ET","",SQRT(($AF2004-$AK2004)^2+($AG2004-$AL2004)^2))</f>
        <v>0</v>
      </c>
      <c r="AO2004" s="13"/>
      <c r="AP2004" s="13"/>
      <c r="AQ2004" s="19" t="str">
        <f t="shared" si="124"/>
        <v/>
      </c>
      <c r="AU2004" s="19" t="str">
        <f t="shared" si="125"/>
        <v/>
      </c>
    </row>
    <row r="2005" spans="3:47" ht="25.05" customHeight="1">
      <c r="C2005" s="17" t="str">
        <f>IF($A2005="","",IF(VLOOKUP($A2005,Spiele!$A$2:$D$16,3,FALSE)=$B2005,"H","G"))</f>
        <v/>
      </c>
      <c r="D2005" s="17" t="str">
        <f>IF($B2005="","",IF(VLOOKUP($A2005,Spiele!$A$2:$F$16,3,FALSE)=$B2005,VLOOKUP($A2005,Spiele!$A$2:$F$16,4,FALSE),VLOOKUP($A2005,Spiele!$A$2:$F$16,3,FALSE)))</f>
        <v/>
      </c>
      <c r="E2005" s="18">
        <f>IF(Abschlüsse[[#This Row],[Ergeb]]="ET",0,COUNTIFS($A$2:$A2005,$A2005,$B$2:$B2005,$B2005,$L$2:$L2005,"&lt;&gt;ET"))</f>
        <v>0</v>
      </c>
      <c r="F2005" s="11"/>
      <c r="G2005" s="12"/>
      <c r="H2005" s="18">
        <f>COUNTIFS('Rote Karten'!$A$2:$A$4,$A2005,'Rote Karten'!$D$2:$D$4,"&lt;&gt;"&amp;$B2005,'Rote Karten'!$B$2:$B$4,"&lt;"&amp;$F2005,'Rote Karten'!$C$2:$C$4,"&lt;="&amp;$G2005)-COUNTIFS('Rote Karten'!$A$2:$A$4,$A2005,'Rote Karten'!$D$2:$D$4,$B2005,'Rote Karten'!$B$2:$B$4,"&lt;"&amp;$F2005,'Rote Karten'!$C$2:$C$4,"&lt;="&amp;$G2005)</f>
        <v>0</v>
      </c>
      <c r="I2005" s="17" t="str">
        <f>IF(OR($L2005="Tor",$L2005="ET"),_xlfn.IFNA(IF(VLOOKUP($A2005,Spiele!$A$2:$C$16,3,FALSE)=$B2005,COUNTIFS($L$2:$L2005,"Tor",$B$2:$B2005,$B2005,$A$2:$A2005,$A2005)+COUNTIFS($L$2:$L2005,"ET",$B$2:$B2005,$B2005,$A$2:$A2005,$A2005)&amp;":"&amp;COUNTIFS($L$2:$L2005,"Tor",$B$2:$B2005,"&lt;&gt;"&amp;$B2005,$A$2:$A2005,$A2005)+COUNTIFS($L$2:$L2005,"ET",$B$2:$B2005,"&lt;&gt;"&amp;$B2005,$A$2:$A2005,$A2005),COUNTIFS($L$2:$L2005,"Tor",$B$2:$B2005,"&lt;&gt;"&amp;$B2005,$A$2:$A2005,$A2005)+COUNTIFS($L$2:$L2005,"ET",$B$2:$B2005,"&lt;&gt;"&amp;$B2005,$A$2:$A2005,$A2005)&amp;":"&amp;COUNTIFS($L$2:$L2005,"Tor",$B$2:$B2005,$B2005,$A$2:$A2005,$A2005)+COUNTIFS($L$2:$L2005,"ET",$B$2:$B2005,$B2005,$A$2:$A2005,$A2005)),""),"")</f>
        <v/>
      </c>
      <c r="J2005" s="18" t="str">
        <f>_xlfn.IFNA(IF(VLOOKUP($A2005,Spiele!$A$2:$D$16,3,FALSE)=$B2005,(COUNTIFS($L$1:$L2004,"Tor",$B$1:$B2004,$B2005,$A$1:$A2004,$A2005)+COUNTIFS($L$1:$L2004,"ET",$B$1:$B2004,$B2005,$A$1:$A2004,$A2005))-(COUNTIFS($L$1:$L2004,"Tor",$B$1:$B2004,"&lt;&gt;"&amp;$B2005,$A$1:$A2004,$A2005)+COUNTIFS($L$1:$L2004,"ET",$B$1:$B2004,"&lt;&gt;"&amp;$B2005,$A$1:$A2004,$A2005)),(COUNTIFS($L$1:$L2004,"Tor",$B$1:$B2004,$B2005,$A$1:$A2004,$A2005)+COUNTIFS($L$1:$L2004,"ET",$B$1:$B2004,$B2005,$A$1:$A2004,$A2005))-(COUNTIFS($L$1:$L2004,"Tor",$B$1:$B2004,"&lt;&gt;"&amp;$B2005,$A$1:$A2004,$A2005)+COUNTIFS($L$1:$L2004,"ET",$B$1:$B2004,"&lt;&gt;"&amp;$B2005,$A$1:$A2004,$A2005))),"")</f>
        <v/>
      </c>
      <c r="O2005" s="17"/>
      <c r="AC2005" s="14"/>
      <c r="AD2005" s="14"/>
      <c r="AE2005" s="18"/>
      <c r="AH2005" s="19">
        <f t="shared" si="126"/>
        <v>0</v>
      </c>
      <c r="AI2005" s="19">
        <f t="shared" si="127"/>
        <v>180</v>
      </c>
      <c r="AM2005" s="19">
        <f>IF(Abschlüsse[[#This Row],[Ergeb]]="ET","",SQRT(($AF2005-$AK2005)^2+($AG2005-$AL2005)^2))</f>
        <v>0</v>
      </c>
      <c r="AO2005" s="13"/>
      <c r="AP2005" s="13"/>
      <c r="AQ2005" s="19" t="str">
        <f t="shared" si="124"/>
        <v/>
      </c>
      <c r="AU2005" s="19" t="str">
        <f t="shared" si="125"/>
        <v/>
      </c>
    </row>
    <row r="2006" spans="3:47" ht="25.05" customHeight="1">
      <c r="C2006" s="17" t="str">
        <f>IF($A2006="","",IF(VLOOKUP($A2006,Spiele!$A$2:$D$16,3,FALSE)=$B2006,"H","G"))</f>
        <v/>
      </c>
      <c r="D2006" s="17" t="str">
        <f>IF($B2006="","",IF(VLOOKUP($A2006,Spiele!$A$2:$F$16,3,FALSE)=$B2006,VLOOKUP($A2006,Spiele!$A$2:$F$16,4,FALSE),VLOOKUP($A2006,Spiele!$A$2:$F$16,3,FALSE)))</f>
        <v/>
      </c>
      <c r="E2006" s="18">
        <f>IF(Abschlüsse[[#This Row],[Ergeb]]="ET",0,COUNTIFS($A$2:$A2006,$A2006,$B$2:$B2006,$B2006,$L$2:$L2006,"&lt;&gt;ET"))</f>
        <v>0</v>
      </c>
      <c r="F2006" s="11"/>
      <c r="G2006" s="12"/>
      <c r="H2006" s="18">
        <f>COUNTIFS('Rote Karten'!$A$2:$A$4,$A2006,'Rote Karten'!$D$2:$D$4,"&lt;&gt;"&amp;$B2006,'Rote Karten'!$B$2:$B$4,"&lt;"&amp;$F2006,'Rote Karten'!$C$2:$C$4,"&lt;="&amp;$G2006)-COUNTIFS('Rote Karten'!$A$2:$A$4,$A2006,'Rote Karten'!$D$2:$D$4,$B2006,'Rote Karten'!$B$2:$B$4,"&lt;"&amp;$F2006,'Rote Karten'!$C$2:$C$4,"&lt;="&amp;$G2006)</f>
        <v>0</v>
      </c>
      <c r="I2006" s="17" t="str">
        <f>IF(OR($L2006="Tor",$L2006="ET"),_xlfn.IFNA(IF(VLOOKUP($A2006,Spiele!$A$2:$C$16,3,FALSE)=$B2006,COUNTIFS($L$2:$L2006,"Tor",$B$2:$B2006,$B2006,$A$2:$A2006,$A2006)+COUNTIFS($L$2:$L2006,"ET",$B$2:$B2006,$B2006,$A$2:$A2006,$A2006)&amp;":"&amp;COUNTIFS($L$2:$L2006,"Tor",$B$2:$B2006,"&lt;&gt;"&amp;$B2006,$A$2:$A2006,$A2006)+COUNTIFS($L$2:$L2006,"ET",$B$2:$B2006,"&lt;&gt;"&amp;$B2006,$A$2:$A2006,$A2006),COUNTIFS($L$2:$L2006,"Tor",$B$2:$B2006,"&lt;&gt;"&amp;$B2006,$A$2:$A2006,$A2006)+COUNTIFS($L$2:$L2006,"ET",$B$2:$B2006,"&lt;&gt;"&amp;$B2006,$A$2:$A2006,$A2006)&amp;":"&amp;COUNTIFS($L$2:$L2006,"Tor",$B$2:$B2006,$B2006,$A$2:$A2006,$A2006)+COUNTIFS($L$2:$L2006,"ET",$B$2:$B2006,$B2006,$A$2:$A2006,$A2006)),""),"")</f>
        <v/>
      </c>
      <c r="J2006" s="18" t="str">
        <f>_xlfn.IFNA(IF(VLOOKUP($A2006,Spiele!$A$2:$D$16,3,FALSE)=$B2006,(COUNTIFS($L$1:$L2005,"Tor",$B$1:$B2005,$B2006,$A$1:$A2005,$A2006)+COUNTIFS($L$1:$L2005,"ET",$B$1:$B2005,$B2006,$A$1:$A2005,$A2006))-(COUNTIFS($L$1:$L2005,"Tor",$B$1:$B2005,"&lt;&gt;"&amp;$B2006,$A$1:$A2005,$A2006)+COUNTIFS($L$1:$L2005,"ET",$B$1:$B2005,"&lt;&gt;"&amp;$B2006,$A$1:$A2005,$A2006)),(COUNTIFS($L$1:$L2005,"Tor",$B$1:$B2005,$B2006,$A$1:$A2005,$A2006)+COUNTIFS($L$1:$L2005,"ET",$B$1:$B2005,$B2006,$A$1:$A2005,$A2006))-(COUNTIFS($L$1:$L2005,"Tor",$B$1:$B2005,"&lt;&gt;"&amp;$B2006,$A$1:$A2005,$A2006)+COUNTIFS($L$1:$L2005,"ET",$B$1:$B2005,"&lt;&gt;"&amp;$B2006,$A$1:$A2005,$A2006))),"")</f>
        <v/>
      </c>
      <c r="O2006" s="17"/>
      <c r="AC2006" s="14"/>
      <c r="AD2006" s="14"/>
      <c r="AE2006" s="18"/>
      <c r="AH2006" s="19">
        <f t="shared" si="126"/>
        <v>0</v>
      </c>
      <c r="AI2006" s="19">
        <f t="shared" si="127"/>
        <v>180</v>
      </c>
      <c r="AM2006" s="19">
        <f>IF(Abschlüsse[[#This Row],[Ergeb]]="ET","",SQRT(($AF2006-$AK2006)^2+($AG2006-$AL2006)^2))</f>
        <v>0</v>
      </c>
      <c r="AO2006" s="13"/>
      <c r="AP2006" s="13"/>
      <c r="AQ2006" s="19" t="str">
        <f t="shared" si="124"/>
        <v/>
      </c>
      <c r="AU2006" s="19" t="str">
        <f t="shared" si="125"/>
        <v/>
      </c>
    </row>
    <row r="2007" spans="3:47" ht="25.05" customHeight="1">
      <c r="C2007" s="17" t="str">
        <f>IF($A2007="","",IF(VLOOKUP($A2007,Spiele!$A$2:$D$16,3,FALSE)=$B2007,"H","G"))</f>
        <v/>
      </c>
      <c r="D2007" s="17" t="str">
        <f>IF($B2007="","",IF(VLOOKUP($A2007,Spiele!$A$2:$F$16,3,FALSE)=$B2007,VLOOKUP($A2007,Spiele!$A$2:$F$16,4,FALSE),VLOOKUP($A2007,Spiele!$A$2:$F$16,3,FALSE)))</f>
        <v/>
      </c>
      <c r="E2007" s="18">
        <f>IF(Abschlüsse[[#This Row],[Ergeb]]="ET",0,COUNTIFS($A$2:$A2007,$A2007,$B$2:$B2007,$B2007,$L$2:$L2007,"&lt;&gt;ET"))</f>
        <v>0</v>
      </c>
      <c r="F2007" s="11"/>
      <c r="G2007" s="12"/>
      <c r="H2007" s="18">
        <f>COUNTIFS('Rote Karten'!$A$2:$A$4,$A2007,'Rote Karten'!$D$2:$D$4,"&lt;&gt;"&amp;$B2007,'Rote Karten'!$B$2:$B$4,"&lt;"&amp;$F2007,'Rote Karten'!$C$2:$C$4,"&lt;="&amp;$G2007)-COUNTIFS('Rote Karten'!$A$2:$A$4,$A2007,'Rote Karten'!$D$2:$D$4,$B2007,'Rote Karten'!$B$2:$B$4,"&lt;"&amp;$F2007,'Rote Karten'!$C$2:$C$4,"&lt;="&amp;$G2007)</f>
        <v>0</v>
      </c>
      <c r="I2007" s="17" t="str">
        <f>IF(OR($L2007="Tor",$L2007="ET"),_xlfn.IFNA(IF(VLOOKUP($A2007,Spiele!$A$2:$C$16,3,FALSE)=$B2007,COUNTIFS($L$2:$L2007,"Tor",$B$2:$B2007,$B2007,$A$2:$A2007,$A2007)+COUNTIFS($L$2:$L2007,"ET",$B$2:$B2007,$B2007,$A$2:$A2007,$A2007)&amp;":"&amp;COUNTIFS($L$2:$L2007,"Tor",$B$2:$B2007,"&lt;&gt;"&amp;$B2007,$A$2:$A2007,$A2007)+COUNTIFS($L$2:$L2007,"ET",$B$2:$B2007,"&lt;&gt;"&amp;$B2007,$A$2:$A2007,$A2007),COUNTIFS($L$2:$L2007,"Tor",$B$2:$B2007,"&lt;&gt;"&amp;$B2007,$A$2:$A2007,$A2007)+COUNTIFS($L$2:$L2007,"ET",$B$2:$B2007,"&lt;&gt;"&amp;$B2007,$A$2:$A2007,$A2007)&amp;":"&amp;COUNTIFS($L$2:$L2007,"Tor",$B$2:$B2007,$B2007,$A$2:$A2007,$A2007)+COUNTIFS($L$2:$L2007,"ET",$B$2:$B2007,$B2007,$A$2:$A2007,$A2007)),""),"")</f>
        <v/>
      </c>
      <c r="J2007" s="18" t="str">
        <f>_xlfn.IFNA(IF(VLOOKUP($A2007,Spiele!$A$2:$D$16,3,FALSE)=$B2007,(COUNTIFS($L$1:$L2006,"Tor",$B$1:$B2006,$B2007,$A$1:$A2006,$A2007)+COUNTIFS($L$1:$L2006,"ET",$B$1:$B2006,$B2007,$A$1:$A2006,$A2007))-(COUNTIFS($L$1:$L2006,"Tor",$B$1:$B2006,"&lt;&gt;"&amp;$B2007,$A$1:$A2006,$A2007)+COUNTIFS($L$1:$L2006,"ET",$B$1:$B2006,"&lt;&gt;"&amp;$B2007,$A$1:$A2006,$A2007)),(COUNTIFS($L$1:$L2006,"Tor",$B$1:$B2006,$B2007,$A$1:$A2006,$A2007)+COUNTIFS($L$1:$L2006,"ET",$B$1:$B2006,$B2007,$A$1:$A2006,$A2007))-(COUNTIFS($L$1:$L2006,"Tor",$B$1:$B2006,"&lt;&gt;"&amp;$B2007,$A$1:$A2006,$A2007)+COUNTIFS($L$1:$L2006,"ET",$B$1:$B2006,"&lt;&gt;"&amp;$B2007,$A$1:$A2006,$A2007))),"")</f>
        <v/>
      </c>
      <c r="O2007" s="17"/>
      <c r="AC2007" s="14"/>
      <c r="AD2007" s="14"/>
      <c r="AE2007" s="18"/>
      <c r="AH2007" s="19">
        <f t="shared" si="126"/>
        <v>0</v>
      </c>
      <c r="AI2007" s="19">
        <f t="shared" si="127"/>
        <v>180</v>
      </c>
      <c r="AM2007" s="19">
        <f>IF(Abschlüsse[[#This Row],[Ergeb]]="ET","",SQRT(($AF2007-$AK2007)^2+($AG2007-$AL2007)^2))</f>
        <v>0</v>
      </c>
      <c r="AO2007" s="13"/>
      <c r="AP2007" s="13"/>
      <c r="AQ2007" s="19" t="str">
        <f t="shared" si="124"/>
        <v/>
      </c>
      <c r="AU2007" s="19" t="str">
        <f t="shared" si="125"/>
        <v/>
      </c>
    </row>
    <row r="2008" spans="3:47" ht="25.05" customHeight="1">
      <c r="C2008" s="17" t="str">
        <f>IF($A2008="","",IF(VLOOKUP($A2008,Spiele!$A$2:$D$16,3,FALSE)=$B2008,"H","G"))</f>
        <v/>
      </c>
      <c r="D2008" s="17" t="str">
        <f>IF($B2008="","",IF(VLOOKUP($A2008,Spiele!$A$2:$F$16,3,FALSE)=$B2008,VLOOKUP($A2008,Spiele!$A$2:$F$16,4,FALSE),VLOOKUP($A2008,Spiele!$A$2:$F$16,3,FALSE)))</f>
        <v/>
      </c>
      <c r="E2008" s="18">
        <f>IF(Abschlüsse[[#This Row],[Ergeb]]="ET",0,COUNTIFS($A$2:$A2008,$A2008,$B$2:$B2008,$B2008,$L$2:$L2008,"&lt;&gt;ET"))</f>
        <v>0</v>
      </c>
      <c r="F2008" s="11"/>
      <c r="G2008" s="12"/>
      <c r="H2008" s="18">
        <f>COUNTIFS('Rote Karten'!$A$2:$A$4,$A2008,'Rote Karten'!$D$2:$D$4,"&lt;&gt;"&amp;$B2008,'Rote Karten'!$B$2:$B$4,"&lt;"&amp;$F2008,'Rote Karten'!$C$2:$C$4,"&lt;="&amp;$G2008)-COUNTIFS('Rote Karten'!$A$2:$A$4,$A2008,'Rote Karten'!$D$2:$D$4,$B2008,'Rote Karten'!$B$2:$B$4,"&lt;"&amp;$F2008,'Rote Karten'!$C$2:$C$4,"&lt;="&amp;$G2008)</f>
        <v>0</v>
      </c>
      <c r="I2008" s="17" t="str">
        <f>IF(OR($L2008="Tor",$L2008="ET"),_xlfn.IFNA(IF(VLOOKUP($A2008,Spiele!$A$2:$C$16,3,FALSE)=$B2008,COUNTIFS($L$2:$L2008,"Tor",$B$2:$B2008,$B2008,$A$2:$A2008,$A2008)+COUNTIFS($L$2:$L2008,"ET",$B$2:$B2008,$B2008,$A$2:$A2008,$A2008)&amp;":"&amp;COUNTIFS($L$2:$L2008,"Tor",$B$2:$B2008,"&lt;&gt;"&amp;$B2008,$A$2:$A2008,$A2008)+COUNTIFS($L$2:$L2008,"ET",$B$2:$B2008,"&lt;&gt;"&amp;$B2008,$A$2:$A2008,$A2008),COUNTIFS($L$2:$L2008,"Tor",$B$2:$B2008,"&lt;&gt;"&amp;$B2008,$A$2:$A2008,$A2008)+COUNTIFS($L$2:$L2008,"ET",$B$2:$B2008,"&lt;&gt;"&amp;$B2008,$A$2:$A2008,$A2008)&amp;":"&amp;COUNTIFS($L$2:$L2008,"Tor",$B$2:$B2008,$B2008,$A$2:$A2008,$A2008)+COUNTIFS($L$2:$L2008,"ET",$B$2:$B2008,$B2008,$A$2:$A2008,$A2008)),""),"")</f>
        <v/>
      </c>
      <c r="J2008" s="18" t="str">
        <f>_xlfn.IFNA(IF(VLOOKUP($A2008,Spiele!$A$2:$D$16,3,FALSE)=$B2008,(COUNTIFS($L$1:$L2007,"Tor",$B$1:$B2007,$B2008,$A$1:$A2007,$A2008)+COUNTIFS($L$1:$L2007,"ET",$B$1:$B2007,$B2008,$A$1:$A2007,$A2008))-(COUNTIFS($L$1:$L2007,"Tor",$B$1:$B2007,"&lt;&gt;"&amp;$B2008,$A$1:$A2007,$A2008)+COUNTIFS($L$1:$L2007,"ET",$B$1:$B2007,"&lt;&gt;"&amp;$B2008,$A$1:$A2007,$A2008)),(COUNTIFS($L$1:$L2007,"Tor",$B$1:$B2007,$B2008,$A$1:$A2007,$A2008)+COUNTIFS($L$1:$L2007,"ET",$B$1:$B2007,$B2008,$A$1:$A2007,$A2008))-(COUNTIFS($L$1:$L2007,"Tor",$B$1:$B2007,"&lt;&gt;"&amp;$B2008,$A$1:$A2007,$A2008)+COUNTIFS($L$1:$L2007,"ET",$B$1:$B2007,"&lt;&gt;"&amp;$B2008,$A$1:$A2007,$A2008))),"")</f>
        <v/>
      </c>
      <c r="O2008" s="17"/>
      <c r="AC2008" s="14"/>
      <c r="AD2008" s="14"/>
      <c r="AE2008" s="18"/>
      <c r="AH2008" s="19">
        <f t="shared" si="126"/>
        <v>0</v>
      </c>
      <c r="AI2008" s="19">
        <f t="shared" si="127"/>
        <v>180</v>
      </c>
      <c r="AM2008" s="19">
        <f>IF(Abschlüsse[[#This Row],[Ergeb]]="ET","",SQRT(($AF2008-$AK2008)^2+($AG2008-$AL2008)^2))</f>
        <v>0</v>
      </c>
      <c r="AO2008" s="13"/>
      <c r="AP2008" s="13"/>
      <c r="AQ2008" s="19" t="str">
        <f t="shared" si="124"/>
        <v/>
      </c>
      <c r="AU2008" s="19" t="str">
        <f t="shared" si="125"/>
        <v/>
      </c>
    </row>
    <row r="2009" spans="3:47" ht="25.05" customHeight="1">
      <c r="C2009" s="17" t="str">
        <f>IF($A2009="","",IF(VLOOKUP($A2009,Spiele!$A$2:$D$16,3,FALSE)=$B2009,"H","G"))</f>
        <v/>
      </c>
      <c r="D2009" s="17" t="str">
        <f>IF($B2009="","",IF(VLOOKUP($A2009,Spiele!$A$2:$F$16,3,FALSE)=$B2009,VLOOKUP($A2009,Spiele!$A$2:$F$16,4,FALSE),VLOOKUP($A2009,Spiele!$A$2:$F$16,3,FALSE)))</f>
        <v/>
      </c>
      <c r="E2009" s="18">
        <f>IF(Abschlüsse[[#This Row],[Ergeb]]="ET",0,COUNTIFS($A$2:$A2009,$A2009,$B$2:$B2009,$B2009,$L$2:$L2009,"&lt;&gt;ET"))</f>
        <v>0</v>
      </c>
      <c r="F2009" s="11"/>
      <c r="G2009" s="12"/>
      <c r="H2009" s="18">
        <f>COUNTIFS('Rote Karten'!$A$2:$A$4,$A2009,'Rote Karten'!$D$2:$D$4,"&lt;&gt;"&amp;$B2009,'Rote Karten'!$B$2:$B$4,"&lt;"&amp;$F2009,'Rote Karten'!$C$2:$C$4,"&lt;="&amp;$G2009)-COUNTIFS('Rote Karten'!$A$2:$A$4,$A2009,'Rote Karten'!$D$2:$D$4,$B2009,'Rote Karten'!$B$2:$B$4,"&lt;"&amp;$F2009,'Rote Karten'!$C$2:$C$4,"&lt;="&amp;$G2009)</f>
        <v>0</v>
      </c>
      <c r="I2009" s="17" t="str">
        <f>IF(OR($L2009="Tor",$L2009="ET"),_xlfn.IFNA(IF(VLOOKUP($A2009,Spiele!$A$2:$C$16,3,FALSE)=$B2009,COUNTIFS($L$2:$L2009,"Tor",$B$2:$B2009,$B2009,$A$2:$A2009,$A2009)+COUNTIFS($L$2:$L2009,"ET",$B$2:$B2009,$B2009,$A$2:$A2009,$A2009)&amp;":"&amp;COUNTIFS($L$2:$L2009,"Tor",$B$2:$B2009,"&lt;&gt;"&amp;$B2009,$A$2:$A2009,$A2009)+COUNTIFS($L$2:$L2009,"ET",$B$2:$B2009,"&lt;&gt;"&amp;$B2009,$A$2:$A2009,$A2009),COUNTIFS($L$2:$L2009,"Tor",$B$2:$B2009,"&lt;&gt;"&amp;$B2009,$A$2:$A2009,$A2009)+COUNTIFS($L$2:$L2009,"ET",$B$2:$B2009,"&lt;&gt;"&amp;$B2009,$A$2:$A2009,$A2009)&amp;":"&amp;COUNTIFS($L$2:$L2009,"Tor",$B$2:$B2009,$B2009,$A$2:$A2009,$A2009)+COUNTIFS($L$2:$L2009,"ET",$B$2:$B2009,$B2009,$A$2:$A2009,$A2009)),""),"")</f>
        <v/>
      </c>
      <c r="J2009" s="18" t="str">
        <f>_xlfn.IFNA(IF(VLOOKUP($A2009,Spiele!$A$2:$D$16,3,FALSE)=$B2009,(COUNTIFS($L$1:$L2008,"Tor",$B$1:$B2008,$B2009,$A$1:$A2008,$A2009)+COUNTIFS($L$1:$L2008,"ET",$B$1:$B2008,$B2009,$A$1:$A2008,$A2009))-(COUNTIFS($L$1:$L2008,"Tor",$B$1:$B2008,"&lt;&gt;"&amp;$B2009,$A$1:$A2008,$A2009)+COUNTIFS($L$1:$L2008,"ET",$B$1:$B2008,"&lt;&gt;"&amp;$B2009,$A$1:$A2008,$A2009)),(COUNTIFS($L$1:$L2008,"Tor",$B$1:$B2008,$B2009,$A$1:$A2008,$A2009)+COUNTIFS($L$1:$L2008,"ET",$B$1:$B2008,$B2009,$A$1:$A2008,$A2009))-(COUNTIFS($L$1:$L2008,"Tor",$B$1:$B2008,"&lt;&gt;"&amp;$B2009,$A$1:$A2008,$A2009)+COUNTIFS($L$1:$L2008,"ET",$B$1:$B2008,"&lt;&gt;"&amp;$B2009,$A$1:$A2008,$A2009))),"")</f>
        <v/>
      </c>
      <c r="O2009" s="17"/>
      <c r="AC2009" s="14"/>
      <c r="AD2009" s="14"/>
      <c r="AE2009" s="18"/>
      <c r="AH2009" s="19">
        <f t="shared" si="126"/>
        <v>0</v>
      </c>
      <c r="AI2009" s="19">
        <f t="shared" si="127"/>
        <v>180</v>
      </c>
      <c r="AM2009" s="19">
        <f>IF(Abschlüsse[[#This Row],[Ergeb]]="ET","",SQRT(($AF2009-$AK2009)^2+($AG2009-$AL2009)^2))</f>
        <v>0</v>
      </c>
      <c r="AO2009" s="13"/>
      <c r="AP2009" s="13"/>
      <c r="AQ2009" s="19" t="str">
        <f t="shared" si="124"/>
        <v/>
      </c>
      <c r="AU2009" s="19" t="str">
        <f t="shared" si="125"/>
        <v/>
      </c>
    </row>
    <row r="2010" spans="3:47" ht="25.05" customHeight="1">
      <c r="C2010" s="17" t="str">
        <f>IF($A2010="","",IF(VLOOKUP($A2010,Spiele!$A$2:$D$16,3,FALSE)=$B2010,"H","G"))</f>
        <v/>
      </c>
      <c r="D2010" s="17" t="str">
        <f>IF($B2010="","",IF(VLOOKUP($A2010,Spiele!$A$2:$F$16,3,FALSE)=$B2010,VLOOKUP($A2010,Spiele!$A$2:$F$16,4,FALSE),VLOOKUP($A2010,Spiele!$A$2:$F$16,3,FALSE)))</f>
        <v/>
      </c>
      <c r="E2010" s="18">
        <f>IF(Abschlüsse[[#This Row],[Ergeb]]="ET",0,COUNTIFS($A$2:$A2010,$A2010,$B$2:$B2010,$B2010,$L$2:$L2010,"&lt;&gt;ET"))</f>
        <v>0</v>
      </c>
      <c r="F2010" s="11"/>
      <c r="G2010" s="12"/>
      <c r="H2010" s="18">
        <f>COUNTIFS('Rote Karten'!$A$2:$A$4,$A2010,'Rote Karten'!$D$2:$D$4,"&lt;&gt;"&amp;$B2010,'Rote Karten'!$B$2:$B$4,"&lt;"&amp;$F2010,'Rote Karten'!$C$2:$C$4,"&lt;="&amp;$G2010)-COUNTIFS('Rote Karten'!$A$2:$A$4,$A2010,'Rote Karten'!$D$2:$D$4,$B2010,'Rote Karten'!$B$2:$B$4,"&lt;"&amp;$F2010,'Rote Karten'!$C$2:$C$4,"&lt;="&amp;$G2010)</f>
        <v>0</v>
      </c>
      <c r="I2010" s="17" t="str">
        <f>IF(OR($L2010="Tor",$L2010="ET"),_xlfn.IFNA(IF(VLOOKUP($A2010,Spiele!$A$2:$C$16,3,FALSE)=$B2010,COUNTIFS($L$2:$L2010,"Tor",$B$2:$B2010,$B2010,$A$2:$A2010,$A2010)+COUNTIFS($L$2:$L2010,"ET",$B$2:$B2010,$B2010,$A$2:$A2010,$A2010)&amp;":"&amp;COUNTIFS($L$2:$L2010,"Tor",$B$2:$B2010,"&lt;&gt;"&amp;$B2010,$A$2:$A2010,$A2010)+COUNTIFS($L$2:$L2010,"ET",$B$2:$B2010,"&lt;&gt;"&amp;$B2010,$A$2:$A2010,$A2010),COUNTIFS($L$2:$L2010,"Tor",$B$2:$B2010,"&lt;&gt;"&amp;$B2010,$A$2:$A2010,$A2010)+COUNTIFS($L$2:$L2010,"ET",$B$2:$B2010,"&lt;&gt;"&amp;$B2010,$A$2:$A2010,$A2010)&amp;":"&amp;COUNTIFS($L$2:$L2010,"Tor",$B$2:$B2010,$B2010,$A$2:$A2010,$A2010)+COUNTIFS($L$2:$L2010,"ET",$B$2:$B2010,$B2010,$A$2:$A2010,$A2010)),""),"")</f>
        <v/>
      </c>
      <c r="J2010" s="18" t="str">
        <f>_xlfn.IFNA(IF(VLOOKUP($A2010,Spiele!$A$2:$D$16,3,FALSE)=$B2010,(COUNTIFS($L$1:$L2009,"Tor",$B$1:$B2009,$B2010,$A$1:$A2009,$A2010)+COUNTIFS($L$1:$L2009,"ET",$B$1:$B2009,$B2010,$A$1:$A2009,$A2010))-(COUNTIFS($L$1:$L2009,"Tor",$B$1:$B2009,"&lt;&gt;"&amp;$B2010,$A$1:$A2009,$A2010)+COUNTIFS($L$1:$L2009,"ET",$B$1:$B2009,"&lt;&gt;"&amp;$B2010,$A$1:$A2009,$A2010)),(COUNTIFS($L$1:$L2009,"Tor",$B$1:$B2009,$B2010,$A$1:$A2009,$A2010)+COUNTIFS($L$1:$L2009,"ET",$B$1:$B2009,$B2010,$A$1:$A2009,$A2010))-(COUNTIFS($L$1:$L2009,"Tor",$B$1:$B2009,"&lt;&gt;"&amp;$B2010,$A$1:$A2009,$A2010)+COUNTIFS($L$1:$L2009,"ET",$B$1:$B2009,"&lt;&gt;"&amp;$B2010,$A$1:$A2009,$A2010))),"")</f>
        <v/>
      </c>
      <c r="O2010" s="17"/>
      <c r="AC2010" s="14"/>
      <c r="AD2010" s="14"/>
      <c r="AE2010" s="18"/>
      <c r="AH2010" s="19">
        <f t="shared" si="126"/>
        <v>0</v>
      </c>
      <c r="AI2010" s="19">
        <f t="shared" si="127"/>
        <v>180</v>
      </c>
      <c r="AM2010" s="19">
        <f>IF(Abschlüsse[[#This Row],[Ergeb]]="ET","",SQRT(($AF2010-$AK2010)^2+($AG2010-$AL2010)^2))</f>
        <v>0</v>
      </c>
      <c r="AO2010" s="13"/>
      <c r="AP2010" s="13"/>
      <c r="AQ2010" s="19" t="str">
        <f t="shared" si="124"/>
        <v/>
      </c>
      <c r="AU2010" s="19" t="str">
        <f t="shared" si="125"/>
        <v/>
      </c>
    </row>
    <row r="2011" spans="3:47" ht="25.05" customHeight="1">
      <c r="C2011" s="17" t="str">
        <f>IF($A2011="","",IF(VLOOKUP($A2011,Spiele!$A$2:$D$16,3,FALSE)=$B2011,"H","G"))</f>
        <v/>
      </c>
      <c r="D2011" s="17" t="str">
        <f>IF($B2011="","",IF(VLOOKUP($A2011,Spiele!$A$2:$F$16,3,FALSE)=$B2011,VLOOKUP($A2011,Spiele!$A$2:$F$16,4,FALSE),VLOOKUP($A2011,Spiele!$A$2:$F$16,3,FALSE)))</f>
        <v/>
      </c>
      <c r="E2011" s="18">
        <f>IF(Abschlüsse[[#This Row],[Ergeb]]="ET",0,COUNTIFS($A$2:$A2011,$A2011,$B$2:$B2011,$B2011,$L$2:$L2011,"&lt;&gt;ET"))</f>
        <v>0</v>
      </c>
      <c r="F2011" s="11"/>
      <c r="G2011" s="12"/>
      <c r="H2011" s="18">
        <f>COUNTIFS('Rote Karten'!$A$2:$A$4,$A2011,'Rote Karten'!$D$2:$D$4,"&lt;&gt;"&amp;$B2011,'Rote Karten'!$B$2:$B$4,"&lt;"&amp;$F2011,'Rote Karten'!$C$2:$C$4,"&lt;="&amp;$G2011)-COUNTIFS('Rote Karten'!$A$2:$A$4,$A2011,'Rote Karten'!$D$2:$D$4,$B2011,'Rote Karten'!$B$2:$B$4,"&lt;"&amp;$F2011,'Rote Karten'!$C$2:$C$4,"&lt;="&amp;$G2011)</f>
        <v>0</v>
      </c>
      <c r="I2011" s="17" t="str">
        <f>IF(OR($L2011="Tor",$L2011="ET"),_xlfn.IFNA(IF(VLOOKUP($A2011,Spiele!$A$2:$C$16,3,FALSE)=$B2011,COUNTIFS($L$2:$L2011,"Tor",$B$2:$B2011,$B2011,$A$2:$A2011,$A2011)+COUNTIFS($L$2:$L2011,"ET",$B$2:$B2011,$B2011,$A$2:$A2011,$A2011)&amp;":"&amp;COUNTIFS($L$2:$L2011,"Tor",$B$2:$B2011,"&lt;&gt;"&amp;$B2011,$A$2:$A2011,$A2011)+COUNTIFS($L$2:$L2011,"ET",$B$2:$B2011,"&lt;&gt;"&amp;$B2011,$A$2:$A2011,$A2011),COUNTIFS($L$2:$L2011,"Tor",$B$2:$B2011,"&lt;&gt;"&amp;$B2011,$A$2:$A2011,$A2011)+COUNTIFS($L$2:$L2011,"ET",$B$2:$B2011,"&lt;&gt;"&amp;$B2011,$A$2:$A2011,$A2011)&amp;":"&amp;COUNTIFS($L$2:$L2011,"Tor",$B$2:$B2011,$B2011,$A$2:$A2011,$A2011)+COUNTIFS($L$2:$L2011,"ET",$B$2:$B2011,$B2011,$A$2:$A2011,$A2011)),""),"")</f>
        <v/>
      </c>
      <c r="J2011" s="18" t="str">
        <f>_xlfn.IFNA(IF(VLOOKUP($A2011,Spiele!$A$2:$D$16,3,FALSE)=$B2011,(COUNTIFS($L$1:$L2010,"Tor",$B$1:$B2010,$B2011,$A$1:$A2010,$A2011)+COUNTIFS($L$1:$L2010,"ET",$B$1:$B2010,$B2011,$A$1:$A2010,$A2011))-(COUNTIFS($L$1:$L2010,"Tor",$B$1:$B2010,"&lt;&gt;"&amp;$B2011,$A$1:$A2010,$A2011)+COUNTIFS($L$1:$L2010,"ET",$B$1:$B2010,"&lt;&gt;"&amp;$B2011,$A$1:$A2010,$A2011)),(COUNTIFS($L$1:$L2010,"Tor",$B$1:$B2010,$B2011,$A$1:$A2010,$A2011)+COUNTIFS($L$1:$L2010,"ET",$B$1:$B2010,$B2011,$A$1:$A2010,$A2011))-(COUNTIFS($L$1:$L2010,"Tor",$B$1:$B2010,"&lt;&gt;"&amp;$B2011,$A$1:$A2010,$A2011)+COUNTIFS($L$1:$L2010,"ET",$B$1:$B2010,"&lt;&gt;"&amp;$B2011,$A$1:$A2010,$A2011))),"")</f>
        <v/>
      </c>
      <c r="O2011" s="17"/>
      <c r="AC2011" s="14"/>
      <c r="AD2011" s="14"/>
      <c r="AE2011" s="18"/>
      <c r="AH2011" s="19">
        <f t="shared" si="126"/>
        <v>0</v>
      </c>
      <c r="AI2011" s="19">
        <f t="shared" si="127"/>
        <v>180</v>
      </c>
      <c r="AM2011" s="19">
        <f>IF(Abschlüsse[[#This Row],[Ergeb]]="ET","",SQRT(($AF2011-$AK2011)^2+($AG2011-$AL2011)^2))</f>
        <v>0</v>
      </c>
      <c r="AO2011" s="13"/>
      <c r="AP2011" s="13"/>
      <c r="AQ2011" s="19" t="str">
        <f t="shared" si="124"/>
        <v/>
      </c>
      <c r="AU2011" s="19" t="str">
        <f t="shared" si="125"/>
        <v/>
      </c>
    </row>
    <row r="2012" spans="3:47" ht="25.05" customHeight="1">
      <c r="C2012" s="17" t="str">
        <f>IF($A2012="","",IF(VLOOKUP($A2012,Spiele!$A$2:$D$16,3,FALSE)=$B2012,"H","G"))</f>
        <v/>
      </c>
      <c r="D2012" s="17" t="str">
        <f>IF($B2012="","",IF(VLOOKUP($A2012,Spiele!$A$2:$F$16,3,FALSE)=$B2012,VLOOKUP($A2012,Spiele!$A$2:$F$16,4,FALSE),VLOOKUP($A2012,Spiele!$A$2:$F$16,3,FALSE)))</f>
        <v/>
      </c>
      <c r="E2012" s="18">
        <f>IF(Abschlüsse[[#This Row],[Ergeb]]="ET",0,COUNTIFS($A$2:$A2012,$A2012,$B$2:$B2012,$B2012,$L$2:$L2012,"&lt;&gt;ET"))</f>
        <v>0</v>
      </c>
      <c r="F2012" s="11"/>
      <c r="G2012" s="12"/>
      <c r="H2012" s="18">
        <f>COUNTIFS('Rote Karten'!$A$2:$A$4,$A2012,'Rote Karten'!$D$2:$D$4,"&lt;&gt;"&amp;$B2012,'Rote Karten'!$B$2:$B$4,"&lt;"&amp;$F2012,'Rote Karten'!$C$2:$C$4,"&lt;="&amp;$G2012)-COUNTIFS('Rote Karten'!$A$2:$A$4,$A2012,'Rote Karten'!$D$2:$D$4,$B2012,'Rote Karten'!$B$2:$B$4,"&lt;"&amp;$F2012,'Rote Karten'!$C$2:$C$4,"&lt;="&amp;$G2012)</f>
        <v>0</v>
      </c>
      <c r="I2012" s="17" t="str">
        <f>IF(OR($L2012="Tor",$L2012="ET"),_xlfn.IFNA(IF(VLOOKUP($A2012,Spiele!$A$2:$C$16,3,FALSE)=$B2012,COUNTIFS($L$2:$L2012,"Tor",$B$2:$B2012,$B2012,$A$2:$A2012,$A2012)+COUNTIFS($L$2:$L2012,"ET",$B$2:$B2012,$B2012,$A$2:$A2012,$A2012)&amp;":"&amp;COUNTIFS($L$2:$L2012,"Tor",$B$2:$B2012,"&lt;&gt;"&amp;$B2012,$A$2:$A2012,$A2012)+COUNTIFS($L$2:$L2012,"ET",$B$2:$B2012,"&lt;&gt;"&amp;$B2012,$A$2:$A2012,$A2012),COUNTIFS($L$2:$L2012,"Tor",$B$2:$B2012,"&lt;&gt;"&amp;$B2012,$A$2:$A2012,$A2012)+COUNTIFS($L$2:$L2012,"ET",$B$2:$B2012,"&lt;&gt;"&amp;$B2012,$A$2:$A2012,$A2012)&amp;":"&amp;COUNTIFS($L$2:$L2012,"Tor",$B$2:$B2012,$B2012,$A$2:$A2012,$A2012)+COUNTIFS($L$2:$L2012,"ET",$B$2:$B2012,$B2012,$A$2:$A2012,$A2012)),""),"")</f>
        <v/>
      </c>
      <c r="J2012" s="18" t="str">
        <f>_xlfn.IFNA(IF(VLOOKUP($A2012,Spiele!$A$2:$D$16,3,FALSE)=$B2012,(COUNTIFS($L$1:$L2011,"Tor",$B$1:$B2011,$B2012,$A$1:$A2011,$A2012)+COUNTIFS($L$1:$L2011,"ET",$B$1:$B2011,$B2012,$A$1:$A2011,$A2012))-(COUNTIFS($L$1:$L2011,"Tor",$B$1:$B2011,"&lt;&gt;"&amp;$B2012,$A$1:$A2011,$A2012)+COUNTIFS($L$1:$L2011,"ET",$B$1:$B2011,"&lt;&gt;"&amp;$B2012,$A$1:$A2011,$A2012)),(COUNTIFS($L$1:$L2011,"Tor",$B$1:$B2011,$B2012,$A$1:$A2011,$A2012)+COUNTIFS($L$1:$L2011,"ET",$B$1:$B2011,$B2012,$A$1:$A2011,$A2012))-(COUNTIFS($L$1:$L2011,"Tor",$B$1:$B2011,"&lt;&gt;"&amp;$B2012,$A$1:$A2011,$A2012)+COUNTIFS($L$1:$L2011,"ET",$B$1:$B2011,"&lt;&gt;"&amp;$B2012,$A$1:$A2011,$A2012))),"")</f>
        <v/>
      </c>
      <c r="O2012" s="17"/>
      <c r="AC2012" s="14"/>
      <c r="AD2012" s="14"/>
      <c r="AE2012" s="18"/>
      <c r="AH2012" s="19">
        <f t="shared" si="126"/>
        <v>0</v>
      </c>
      <c r="AI2012" s="19">
        <f t="shared" si="127"/>
        <v>180</v>
      </c>
      <c r="AM2012" s="19">
        <f>IF(Abschlüsse[[#This Row],[Ergeb]]="ET","",SQRT(($AF2012-$AK2012)^2+($AG2012-$AL2012)^2))</f>
        <v>0</v>
      </c>
      <c r="AO2012" s="13"/>
      <c r="AP2012" s="13"/>
      <c r="AQ2012" s="19" t="str">
        <f t="shared" ref="AQ2012:AQ2075" si="128">IF(AN2012=0,"",SQRT(($AF2012-$AO2012)^2+($AG2012-$AP2012)^2))</f>
        <v/>
      </c>
      <c r="AU2012" s="19" t="str">
        <f t="shared" ref="AU2012:AU2075" si="129">IF(AR2012=0,"",SQRT(($AF2012-$AS2012)^2+($AG2012-$AT2012)^2))</f>
        <v/>
      </c>
    </row>
    <row r="2013" spans="3:47" ht="25.05" customHeight="1">
      <c r="C2013" s="17" t="str">
        <f>IF($A2013="","",IF(VLOOKUP($A2013,Spiele!$A$2:$D$16,3,FALSE)=$B2013,"H","G"))</f>
        <v/>
      </c>
      <c r="D2013" s="17" t="str">
        <f>IF($B2013="","",IF(VLOOKUP($A2013,Spiele!$A$2:$F$16,3,FALSE)=$B2013,VLOOKUP($A2013,Spiele!$A$2:$F$16,4,FALSE),VLOOKUP($A2013,Spiele!$A$2:$F$16,3,FALSE)))</f>
        <v/>
      </c>
      <c r="E2013" s="18">
        <f>IF(Abschlüsse[[#This Row],[Ergeb]]="ET",0,COUNTIFS($A$2:$A2013,$A2013,$B$2:$B2013,$B2013,$L$2:$L2013,"&lt;&gt;ET"))</f>
        <v>0</v>
      </c>
      <c r="F2013" s="11"/>
      <c r="G2013" s="12"/>
      <c r="H2013" s="18">
        <f>COUNTIFS('Rote Karten'!$A$2:$A$4,$A2013,'Rote Karten'!$D$2:$D$4,"&lt;&gt;"&amp;$B2013,'Rote Karten'!$B$2:$B$4,"&lt;"&amp;$F2013,'Rote Karten'!$C$2:$C$4,"&lt;="&amp;$G2013)-COUNTIFS('Rote Karten'!$A$2:$A$4,$A2013,'Rote Karten'!$D$2:$D$4,$B2013,'Rote Karten'!$B$2:$B$4,"&lt;"&amp;$F2013,'Rote Karten'!$C$2:$C$4,"&lt;="&amp;$G2013)</f>
        <v>0</v>
      </c>
      <c r="I2013" s="17" t="str">
        <f>IF(OR($L2013="Tor",$L2013="ET"),_xlfn.IFNA(IF(VLOOKUP($A2013,Spiele!$A$2:$C$16,3,FALSE)=$B2013,COUNTIFS($L$2:$L2013,"Tor",$B$2:$B2013,$B2013,$A$2:$A2013,$A2013)+COUNTIFS($L$2:$L2013,"ET",$B$2:$B2013,$B2013,$A$2:$A2013,$A2013)&amp;":"&amp;COUNTIFS($L$2:$L2013,"Tor",$B$2:$B2013,"&lt;&gt;"&amp;$B2013,$A$2:$A2013,$A2013)+COUNTIFS($L$2:$L2013,"ET",$B$2:$B2013,"&lt;&gt;"&amp;$B2013,$A$2:$A2013,$A2013),COUNTIFS($L$2:$L2013,"Tor",$B$2:$B2013,"&lt;&gt;"&amp;$B2013,$A$2:$A2013,$A2013)+COUNTIFS($L$2:$L2013,"ET",$B$2:$B2013,"&lt;&gt;"&amp;$B2013,$A$2:$A2013,$A2013)&amp;":"&amp;COUNTIFS($L$2:$L2013,"Tor",$B$2:$B2013,$B2013,$A$2:$A2013,$A2013)+COUNTIFS($L$2:$L2013,"ET",$B$2:$B2013,$B2013,$A$2:$A2013,$A2013)),""),"")</f>
        <v/>
      </c>
      <c r="J2013" s="18" t="str">
        <f>_xlfn.IFNA(IF(VLOOKUP($A2013,Spiele!$A$2:$D$16,3,FALSE)=$B2013,(COUNTIFS($L$1:$L2012,"Tor",$B$1:$B2012,$B2013,$A$1:$A2012,$A2013)+COUNTIFS($L$1:$L2012,"ET",$B$1:$B2012,$B2013,$A$1:$A2012,$A2013))-(COUNTIFS($L$1:$L2012,"Tor",$B$1:$B2012,"&lt;&gt;"&amp;$B2013,$A$1:$A2012,$A2013)+COUNTIFS($L$1:$L2012,"ET",$B$1:$B2012,"&lt;&gt;"&amp;$B2013,$A$1:$A2012,$A2013)),(COUNTIFS($L$1:$L2012,"Tor",$B$1:$B2012,$B2013,$A$1:$A2012,$A2013)+COUNTIFS($L$1:$L2012,"ET",$B$1:$B2012,$B2013,$A$1:$A2012,$A2013))-(COUNTIFS($L$1:$L2012,"Tor",$B$1:$B2012,"&lt;&gt;"&amp;$B2013,$A$1:$A2012,$A2013)+COUNTIFS($L$1:$L2012,"ET",$B$1:$B2012,"&lt;&gt;"&amp;$B2013,$A$1:$A2012,$A2013))),"")</f>
        <v/>
      </c>
      <c r="O2013" s="17"/>
      <c r="AC2013" s="14"/>
      <c r="AD2013" s="14"/>
      <c r="AE2013" s="18"/>
      <c r="AH2013" s="19">
        <f t="shared" si="126"/>
        <v>0</v>
      </c>
      <c r="AI2013" s="19">
        <f t="shared" si="127"/>
        <v>180</v>
      </c>
      <c r="AM2013" s="19">
        <f>IF(Abschlüsse[[#This Row],[Ergeb]]="ET","",SQRT(($AF2013-$AK2013)^2+($AG2013-$AL2013)^2))</f>
        <v>0</v>
      </c>
      <c r="AO2013" s="13"/>
      <c r="AP2013" s="13"/>
      <c r="AQ2013" s="19" t="str">
        <f t="shared" si="128"/>
        <v/>
      </c>
      <c r="AU2013" s="19" t="str">
        <f t="shared" si="129"/>
        <v/>
      </c>
    </row>
    <row r="2014" spans="3:47" ht="25.05" customHeight="1">
      <c r="C2014" s="17" t="str">
        <f>IF($A2014="","",IF(VLOOKUP($A2014,Spiele!$A$2:$D$16,3,FALSE)=$B2014,"H","G"))</f>
        <v/>
      </c>
      <c r="D2014" s="17" t="str">
        <f>IF($B2014="","",IF(VLOOKUP($A2014,Spiele!$A$2:$F$16,3,FALSE)=$B2014,VLOOKUP($A2014,Spiele!$A$2:$F$16,4,FALSE),VLOOKUP($A2014,Spiele!$A$2:$F$16,3,FALSE)))</f>
        <v/>
      </c>
      <c r="E2014" s="18">
        <f>IF(Abschlüsse[[#This Row],[Ergeb]]="ET",0,COUNTIFS($A$2:$A2014,$A2014,$B$2:$B2014,$B2014,$L$2:$L2014,"&lt;&gt;ET"))</f>
        <v>0</v>
      </c>
      <c r="F2014" s="11"/>
      <c r="G2014" s="12"/>
      <c r="H2014" s="18">
        <f>COUNTIFS('Rote Karten'!$A$2:$A$4,$A2014,'Rote Karten'!$D$2:$D$4,"&lt;&gt;"&amp;$B2014,'Rote Karten'!$B$2:$B$4,"&lt;"&amp;$F2014,'Rote Karten'!$C$2:$C$4,"&lt;="&amp;$G2014)-COUNTIFS('Rote Karten'!$A$2:$A$4,$A2014,'Rote Karten'!$D$2:$D$4,$B2014,'Rote Karten'!$B$2:$B$4,"&lt;"&amp;$F2014,'Rote Karten'!$C$2:$C$4,"&lt;="&amp;$G2014)</f>
        <v>0</v>
      </c>
      <c r="I2014" s="17" t="str">
        <f>IF(OR($L2014="Tor",$L2014="ET"),_xlfn.IFNA(IF(VLOOKUP($A2014,Spiele!$A$2:$C$16,3,FALSE)=$B2014,COUNTIFS($L$2:$L2014,"Tor",$B$2:$B2014,$B2014,$A$2:$A2014,$A2014)+COUNTIFS($L$2:$L2014,"ET",$B$2:$B2014,$B2014,$A$2:$A2014,$A2014)&amp;":"&amp;COUNTIFS($L$2:$L2014,"Tor",$B$2:$B2014,"&lt;&gt;"&amp;$B2014,$A$2:$A2014,$A2014)+COUNTIFS($L$2:$L2014,"ET",$B$2:$B2014,"&lt;&gt;"&amp;$B2014,$A$2:$A2014,$A2014),COUNTIFS($L$2:$L2014,"Tor",$B$2:$B2014,"&lt;&gt;"&amp;$B2014,$A$2:$A2014,$A2014)+COUNTIFS($L$2:$L2014,"ET",$B$2:$B2014,"&lt;&gt;"&amp;$B2014,$A$2:$A2014,$A2014)&amp;":"&amp;COUNTIFS($L$2:$L2014,"Tor",$B$2:$B2014,$B2014,$A$2:$A2014,$A2014)+COUNTIFS($L$2:$L2014,"ET",$B$2:$B2014,$B2014,$A$2:$A2014,$A2014)),""),"")</f>
        <v/>
      </c>
      <c r="J2014" s="18" t="str">
        <f>_xlfn.IFNA(IF(VLOOKUP($A2014,Spiele!$A$2:$D$16,3,FALSE)=$B2014,(COUNTIFS($L$1:$L2013,"Tor",$B$1:$B2013,$B2014,$A$1:$A2013,$A2014)+COUNTIFS($L$1:$L2013,"ET",$B$1:$B2013,$B2014,$A$1:$A2013,$A2014))-(COUNTIFS($L$1:$L2013,"Tor",$B$1:$B2013,"&lt;&gt;"&amp;$B2014,$A$1:$A2013,$A2014)+COUNTIFS($L$1:$L2013,"ET",$B$1:$B2013,"&lt;&gt;"&amp;$B2014,$A$1:$A2013,$A2014)),(COUNTIFS($L$1:$L2013,"Tor",$B$1:$B2013,$B2014,$A$1:$A2013,$A2014)+COUNTIFS($L$1:$L2013,"ET",$B$1:$B2013,$B2014,$A$1:$A2013,$A2014))-(COUNTIFS($L$1:$L2013,"Tor",$B$1:$B2013,"&lt;&gt;"&amp;$B2014,$A$1:$A2013,$A2014)+COUNTIFS($L$1:$L2013,"ET",$B$1:$B2013,"&lt;&gt;"&amp;$B2014,$A$1:$A2013,$A2014))),"")</f>
        <v/>
      </c>
      <c r="O2014" s="17"/>
      <c r="AC2014" s="14"/>
      <c r="AD2014" s="14"/>
      <c r="AE2014" s="18"/>
      <c r="AH2014" s="19">
        <f t="shared" si="126"/>
        <v>0</v>
      </c>
      <c r="AI2014" s="19">
        <f t="shared" si="127"/>
        <v>180</v>
      </c>
      <c r="AM2014" s="19">
        <f>IF(Abschlüsse[[#This Row],[Ergeb]]="ET","",SQRT(($AF2014-$AK2014)^2+($AG2014-$AL2014)^2))</f>
        <v>0</v>
      </c>
      <c r="AO2014" s="13"/>
      <c r="AP2014" s="13"/>
      <c r="AQ2014" s="19" t="str">
        <f t="shared" si="128"/>
        <v/>
      </c>
      <c r="AU2014" s="19" t="str">
        <f t="shared" si="129"/>
        <v/>
      </c>
    </row>
    <row r="2015" spans="3:47" ht="25.05" customHeight="1">
      <c r="C2015" s="17" t="str">
        <f>IF($A2015="","",IF(VLOOKUP($A2015,Spiele!$A$2:$D$16,3,FALSE)=$B2015,"H","G"))</f>
        <v/>
      </c>
      <c r="D2015" s="17" t="str">
        <f>IF($B2015="","",IF(VLOOKUP($A2015,Spiele!$A$2:$F$16,3,FALSE)=$B2015,VLOOKUP($A2015,Spiele!$A$2:$F$16,4,FALSE),VLOOKUP($A2015,Spiele!$A$2:$F$16,3,FALSE)))</f>
        <v/>
      </c>
      <c r="E2015" s="18">
        <f>IF(Abschlüsse[[#This Row],[Ergeb]]="ET",0,COUNTIFS($A$2:$A2015,$A2015,$B$2:$B2015,$B2015,$L$2:$L2015,"&lt;&gt;ET"))</f>
        <v>0</v>
      </c>
      <c r="F2015" s="11"/>
      <c r="G2015" s="12"/>
      <c r="H2015" s="18">
        <f>COUNTIFS('Rote Karten'!$A$2:$A$4,$A2015,'Rote Karten'!$D$2:$D$4,"&lt;&gt;"&amp;$B2015,'Rote Karten'!$B$2:$B$4,"&lt;"&amp;$F2015,'Rote Karten'!$C$2:$C$4,"&lt;="&amp;$G2015)-COUNTIFS('Rote Karten'!$A$2:$A$4,$A2015,'Rote Karten'!$D$2:$D$4,$B2015,'Rote Karten'!$B$2:$B$4,"&lt;"&amp;$F2015,'Rote Karten'!$C$2:$C$4,"&lt;="&amp;$G2015)</f>
        <v>0</v>
      </c>
      <c r="I2015" s="17" t="str">
        <f>IF(OR($L2015="Tor",$L2015="ET"),_xlfn.IFNA(IF(VLOOKUP($A2015,Spiele!$A$2:$C$16,3,FALSE)=$B2015,COUNTIFS($L$2:$L2015,"Tor",$B$2:$B2015,$B2015,$A$2:$A2015,$A2015)+COUNTIFS($L$2:$L2015,"ET",$B$2:$B2015,$B2015,$A$2:$A2015,$A2015)&amp;":"&amp;COUNTIFS($L$2:$L2015,"Tor",$B$2:$B2015,"&lt;&gt;"&amp;$B2015,$A$2:$A2015,$A2015)+COUNTIFS($L$2:$L2015,"ET",$B$2:$B2015,"&lt;&gt;"&amp;$B2015,$A$2:$A2015,$A2015),COUNTIFS($L$2:$L2015,"Tor",$B$2:$B2015,"&lt;&gt;"&amp;$B2015,$A$2:$A2015,$A2015)+COUNTIFS($L$2:$L2015,"ET",$B$2:$B2015,"&lt;&gt;"&amp;$B2015,$A$2:$A2015,$A2015)&amp;":"&amp;COUNTIFS($L$2:$L2015,"Tor",$B$2:$B2015,$B2015,$A$2:$A2015,$A2015)+COUNTIFS($L$2:$L2015,"ET",$B$2:$B2015,$B2015,$A$2:$A2015,$A2015)),""),"")</f>
        <v/>
      </c>
      <c r="J2015" s="18" t="str">
        <f>_xlfn.IFNA(IF(VLOOKUP($A2015,Spiele!$A$2:$D$16,3,FALSE)=$B2015,(COUNTIFS($L$1:$L2014,"Tor",$B$1:$B2014,$B2015,$A$1:$A2014,$A2015)+COUNTIFS($L$1:$L2014,"ET",$B$1:$B2014,$B2015,$A$1:$A2014,$A2015))-(COUNTIFS($L$1:$L2014,"Tor",$B$1:$B2014,"&lt;&gt;"&amp;$B2015,$A$1:$A2014,$A2015)+COUNTIFS($L$1:$L2014,"ET",$B$1:$B2014,"&lt;&gt;"&amp;$B2015,$A$1:$A2014,$A2015)),(COUNTIFS($L$1:$L2014,"Tor",$B$1:$B2014,$B2015,$A$1:$A2014,$A2015)+COUNTIFS($L$1:$L2014,"ET",$B$1:$B2014,$B2015,$A$1:$A2014,$A2015))-(COUNTIFS($L$1:$L2014,"Tor",$B$1:$B2014,"&lt;&gt;"&amp;$B2015,$A$1:$A2014,$A2015)+COUNTIFS($L$1:$L2014,"ET",$B$1:$B2014,"&lt;&gt;"&amp;$B2015,$A$1:$A2014,$A2015))),"")</f>
        <v/>
      </c>
      <c r="O2015" s="17"/>
      <c r="AC2015" s="14"/>
      <c r="AD2015" s="14"/>
      <c r="AE2015" s="18"/>
      <c r="AH2015" s="19">
        <f t="shared" si="126"/>
        <v>0</v>
      </c>
      <c r="AI2015" s="19">
        <f t="shared" si="127"/>
        <v>180</v>
      </c>
      <c r="AM2015" s="19">
        <f>IF(Abschlüsse[[#This Row],[Ergeb]]="ET","",SQRT(($AF2015-$AK2015)^2+($AG2015-$AL2015)^2))</f>
        <v>0</v>
      </c>
      <c r="AO2015" s="13"/>
      <c r="AP2015" s="13"/>
      <c r="AQ2015" s="19" t="str">
        <f t="shared" si="128"/>
        <v/>
      </c>
      <c r="AU2015" s="19" t="str">
        <f t="shared" si="129"/>
        <v/>
      </c>
    </row>
    <row r="2016" spans="3:47" ht="25.05" customHeight="1">
      <c r="C2016" s="17" t="str">
        <f>IF($A2016="","",IF(VLOOKUP($A2016,Spiele!$A$2:$D$16,3,FALSE)=$B2016,"H","G"))</f>
        <v/>
      </c>
      <c r="D2016" s="17" t="str">
        <f>IF($B2016="","",IF(VLOOKUP($A2016,Spiele!$A$2:$F$16,3,FALSE)=$B2016,VLOOKUP($A2016,Spiele!$A$2:$F$16,4,FALSE),VLOOKUP($A2016,Spiele!$A$2:$F$16,3,FALSE)))</f>
        <v/>
      </c>
      <c r="E2016" s="18">
        <f>IF(Abschlüsse[[#This Row],[Ergeb]]="ET",0,COUNTIFS($A$2:$A2016,$A2016,$B$2:$B2016,$B2016,$L$2:$L2016,"&lt;&gt;ET"))</f>
        <v>0</v>
      </c>
      <c r="F2016" s="11"/>
      <c r="G2016" s="12"/>
      <c r="H2016" s="18">
        <f>COUNTIFS('Rote Karten'!$A$2:$A$4,$A2016,'Rote Karten'!$D$2:$D$4,"&lt;&gt;"&amp;$B2016,'Rote Karten'!$B$2:$B$4,"&lt;"&amp;$F2016,'Rote Karten'!$C$2:$C$4,"&lt;="&amp;$G2016)-COUNTIFS('Rote Karten'!$A$2:$A$4,$A2016,'Rote Karten'!$D$2:$D$4,$B2016,'Rote Karten'!$B$2:$B$4,"&lt;"&amp;$F2016,'Rote Karten'!$C$2:$C$4,"&lt;="&amp;$G2016)</f>
        <v>0</v>
      </c>
      <c r="I2016" s="17" t="str">
        <f>IF(OR($L2016="Tor",$L2016="ET"),_xlfn.IFNA(IF(VLOOKUP($A2016,Spiele!$A$2:$C$16,3,FALSE)=$B2016,COUNTIFS($L$2:$L2016,"Tor",$B$2:$B2016,$B2016,$A$2:$A2016,$A2016)+COUNTIFS($L$2:$L2016,"ET",$B$2:$B2016,$B2016,$A$2:$A2016,$A2016)&amp;":"&amp;COUNTIFS($L$2:$L2016,"Tor",$B$2:$B2016,"&lt;&gt;"&amp;$B2016,$A$2:$A2016,$A2016)+COUNTIFS($L$2:$L2016,"ET",$B$2:$B2016,"&lt;&gt;"&amp;$B2016,$A$2:$A2016,$A2016),COUNTIFS($L$2:$L2016,"Tor",$B$2:$B2016,"&lt;&gt;"&amp;$B2016,$A$2:$A2016,$A2016)+COUNTIFS($L$2:$L2016,"ET",$B$2:$B2016,"&lt;&gt;"&amp;$B2016,$A$2:$A2016,$A2016)&amp;":"&amp;COUNTIFS($L$2:$L2016,"Tor",$B$2:$B2016,$B2016,$A$2:$A2016,$A2016)+COUNTIFS($L$2:$L2016,"ET",$B$2:$B2016,$B2016,$A$2:$A2016,$A2016)),""),"")</f>
        <v/>
      </c>
      <c r="J2016" s="18" t="str">
        <f>_xlfn.IFNA(IF(VLOOKUP($A2016,Spiele!$A$2:$D$16,3,FALSE)=$B2016,(COUNTIFS($L$1:$L2015,"Tor",$B$1:$B2015,$B2016,$A$1:$A2015,$A2016)+COUNTIFS($L$1:$L2015,"ET",$B$1:$B2015,$B2016,$A$1:$A2015,$A2016))-(COUNTIFS($L$1:$L2015,"Tor",$B$1:$B2015,"&lt;&gt;"&amp;$B2016,$A$1:$A2015,$A2016)+COUNTIFS($L$1:$L2015,"ET",$B$1:$B2015,"&lt;&gt;"&amp;$B2016,$A$1:$A2015,$A2016)),(COUNTIFS($L$1:$L2015,"Tor",$B$1:$B2015,$B2016,$A$1:$A2015,$A2016)+COUNTIFS($L$1:$L2015,"ET",$B$1:$B2015,$B2016,$A$1:$A2015,$A2016))-(COUNTIFS($L$1:$L2015,"Tor",$B$1:$B2015,"&lt;&gt;"&amp;$B2016,$A$1:$A2015,$A2016)+COUNTIFS($L$1:$L2015,"ET",$B$1:$B2015,"&lt;&gt;"&amp;$B2016,$A$1:$A2015,$A2016))),"")</f>
        <v/>
      </c>
      <c r="O2016" s="17"/>
      <c r="AC2016" s="14"/>
      <c r="AD2016" s="14"/>
      <c r="AE2016" s="18"/>
      <c r="AH2016" s="19">
        <f t="shared" si="126"/>
        <v>0</v>
      </c>
      <c r="AI2016" s="19">
        <f t="shared" si="127"/>
        <v>180</v>
      </c>
      <c r="AM2016" s="19">
        <f>IF(Abschlüsse[[#This Row],[Ergeb]]="ET","",SQRT(($AF2016-$AK2016)^2+($AG2016-$AL2016)^2))</f>
        <v>0</v>
      </c>
      <c r="AO2016" s="13"/>
      <c r="AP2016" s="13"/>
      <c r="AQ2016" s="19" t="str">
        <f t="shared" si="128"/>
        <v/>
      </c>
      <c r="AU2016" s="19" t="str">
        <f t="shared" si="129"/>
        <v/>
      </c>
    </row>
    <row r="2017" spans="3:47" ht="25.05" customHeight="1">
      <c r="C2017" s="17" t="str">
        <f>IF($A2017="","",IF(VLOOKUP($A2017,Spiele!$A$2:$D$16,3,FALSE)=$B2017,"H","G"))</f>
        <v/>
      </c>
      <c r="D2017" s="17" t="str">
        <f>IF($B2017="","",IF(VLOOKUP($A2017,Spiele!$A$2:$F$16,3,FALSE)=$B2017,VLOOKUP($A2017,Spiele!$A$2:$F$16,4,FALSE),VLOOKUP($A2017,Spiele!$A$2:$F$16,3,FALSE)))</f>
        <v/>
      </c>
      <c r="E2017" s="18">
        <f>IF(Abschlüsse[[#This Row],[Ergeb]]="ET",0,COUNTIFS($A$2:$A2017,$A2017,$B$2:$B2017,$B2017,$L$2:$L2017,"&lt;&gt;ET"))</f>
        <v>0</v>
      </c>
      <c r="F2017" s="11"/>
      <c r="G2017" s="12"/>
      <c r="H2017" s="18">
        <f>COUNTIFS('Rote Karten'!$A$2:$A$4,$A2017,'Rote Karten'!$D$2:$D$4,"&lt;&gt;"&amp;$B2017,'Rote Karten'!$B$2:$B$4,"&lt;"&amp;$F2017,'Rote Karten'!$C$2:$C$4,"&lt;="&amp;$G2017)-COUNTIFS('Rote Karten'!$A$2:$A$4,$A2017,'Rote Karten'!$D$2:$D$4,$B2017,'Rote Karten'!$B$2:$B$4,"&lt;"&amp;$F2017,'Rote Karten'!$C$2:$C$4,"&lt;="&amp;$G2017)</f>
        <v>0</v>
      </c>
      <c r="I2017" s="17" t="str">
        <f>IF(OR($L2017="Tor",$L2017="ET"),_xlfn.IFNA(IF(VLOOKUP($A2017,Spiele!$A$2:$C$16,3,FALSE)=$B2017,COUNTIFS($L$2:$L2017,"Tor",$B$2:$B2017,$B2017,$A$2:$A2017,$A2017)+COUNTIFS($L$2:$L2017,"ET",$B$2:$B2017,$B2017,$A$2:$A2017,$A2017)&amp;":"&amp;COUNTIFS($L$2:$L2017,"Tor",$B$2:$B2017,"&lt;&gt;"&amp;$B2017,$A$2:$A2017,$A2017)+COUNTIFS($L$2:$L2017,"ET",$B$2:$B2017,"&lt;&gt;"&amp;$B2017,$A$2:$A2017,$A2017),COUNTIFS($L$2:$L2017,"Tor",$B$2:$B2017,"&lt;&gt;"&amp;$B2017,$A$2:$A2017,$A2017)+COUNTIFS($L$2:$L2017,"ET",$B$2:$B2017,"&lt;&gt;"&amp;$B2017,$A$2:$A2017,$A2017)&amp;":"&amp;COUNTIFS($L$2:$L2017,"Tor",$B$2:$B2017,$B2017,$A$2:$A2017,$A2017)+COUNTIFS($L$2:$L2017,"ET",$B$2:$B2017,$B2017,$A$2:$A2017,$A2017)),""),"")</f>
        <v/>
      </c>
      <c r="J2017" s="18" t="str">
        <f>_xlfn.IFNA(IF(VLOOKUP($A2017,Spiele!$A$2:$D$16,3,FALSE)=$B2017,(COUNTIFS($L$1:$L2016,"Tor",$B$1:$B2016,$B2017,$A$1:$A2016,$A2017)+COUNTIFS($L$1:$L2016,"ET",$B$1:$B2016,$B2017,$A$1:$A2016,$A2017))-(COUNTIFS($L$1:$L2016,"Tor",$B$1:$B2016,"&lt;&gt;"&amp;$B2017,$A$1:$A2016,$A2017)+COUNTIFS($L$1:$L2016,"ET",$B$1:$B2016,"&lt;&gt;"&amp;$B2017,$A$1:$A2016,$A2017)),(COUNTIFS($L$1:$L2016,"Tor",$B$1:$B2016,$B2017,$A$1:$A2016,$A2017)+COUNTIFS($L$1:$L2016,"ET",$B$1:$B2016,$B2017,$A$1:$A2016,$A2017))-(COUNTIFS($L$1:$L2016,"Tor",$B$1:$B2016,"&lt;&gt;"&amp;$B2017,$A$1:$A2016,$A2017)+COUNTIFS($L$1:$L2016,"ET",$B$1:$B2016,"&lt;&gt;"&amp;$B2017,$A$1:$A2016,$A2017))),"")</f>
        <v/>
      </c>
      <c r="O2017" s="17"/>
      <c r="AC2017" s="14"/>
      <c r="AD2017" s="14"/>
      <c r="AE2017" s="18"/>
      <c r="AH2017" s="19">
        <f t="shared" si="126"/>
        <v>0</v>
      </c>
      <c r="AI2017" s="19">
        <f t="shared" si="127"/>
        <v>180</v>
      </c>
      <c r="AM2017" s="19">
        <f>IF(Abschlüsse[[#This Row],[Ergeb]]="ET","",SQRT(($AF2017-$AK2017)^2+($AG2017-$AL2017)^2))</f>
        <v>0</v>
      </c>
      <c r="AO2017" s="13"/>
      <c r="AP2017" s="13"/>
      <c r="AQ2017" s="19" t="str">
        <f t="shared" si="128"/>
        <v/>
      </c>
      <c r="AU2017" s="19" t="str">
        <f t="shared" si="129"/>
        <v/>
      </c>
    </row>
    <row r="2018" spans="3:47" ht="25.05" customHeight="1">
      <c r="C2018" s="17" t="str">
        <f>IF($A2018="","",IF(VLOOKUP($A2018,Spiele!$A$2:$D$16,3,FALSE)=$B2018,"H","G"))</f>
        <v/>
      </c>
      <c r="D2018" s="17" t="str">
        <f>IF($B2018="","",IF(VLOOKUP($A2018,Spiele!$A$2:$F$16,3,FALSE)=$B2018,VLOOKUP($A2018,Spiele!$A$2:$F$16,4,FALSE),VLOOKUP($A2018,Spiele!$A$2:$F$16,3,FALSE)))</f>
        <v/>
      </c>
      <c r="E2018" s="18">
        <f>IF(Abschlüsse[[#This Row],[Ergeb]]="ET",0,COUNTIFS($A$2:$A2018,$A2018,$B$2:$B2018,$B2018,$L$2:$L2018,"&lt;&gt;ET"))</f>
        <v>0</v>
      </c>
      <c r="F2018" s="11"/>
      <c r="G2018" s="12"/>
      <c r="H2018" s="18">
        <f>COUNTIFS('Rote Karten'!$A$2:$A$4,$A2018,'Rote Karten'!$D$2:$D$4,"&lt;&gt;"&amp;$B2018,'Rote Karten'!$B$2:$B$4,"&lt;"&amp;$F2018,'Rote Karten'!$C$2:$C$4,"&lt;="&amp;$G2018)-COUNTIFS('Rote Karten'!$A$2:$A$4,$A2018,'Rote Karten'!$D$2:$D$4,$B2018,'Rote Karten'!$B$2:$B$4,"&lt;"&amp;$F2018,'Rote Karten'!$C$2:$C$4,"&lt;="&amp;$G2018)</f>
        <v>0</v>
      </c>
      <c r="I2018" s="17" t="str">
        <f>IF(OR($L2018="Tor",$L2018="ET"),_xlfn.IFNA(IF(VLOOKUP($A2018,Spiele!$A$2:$C$16,3,FALSE)=$B2018,COUNTIFS($L$2:$L2018,"Tor",$B$2:$B2018,$B2018,$A$2:$A2018,$A2018)+COUNTIFS($L$2:$L2018,"ET",$B$2:$B2018,$B2018,$A$2:$A2018,$A2018)&amp;":"&amp;COUNTIFS($L$2:$L2018,"Tor",$B$2:$B2018,"&lt;&gt;"&amp;$B2018,$A$2:$A2018,$A2018)+COUNTIFS($L$2:$L2018,"ET",$B$2:$B2018,"&lt;&gt;"&amp;$B2018,$A$2:$A2018,$A2018),COUNTIFS($L$2:$L2018,"Tor",$B$2:$B2018,"&lt;&gt;"&amp;$B2018,$A$2:$A2018,$A2018)+COUNTIFS($L$2:$L2018,"ET",$B$2:$B2018,"&lt;&gt;"&amp;$B2018,$A$2:$A2018,$A2018)&amp;":"&amp;COUNTIFS($L$2:$L2018,"Tor",$B$2:$B2018,$B2018,$A$2:$A2018,$A2018)+COUNTIFS($L$2:$L2018,"ET",$B$2:$B2018,$B2018,$A$2:$A2018,$A2018)),""),"")</f>
        <v/>
      </c>
      <c r="J2018" s="18" t="str">
        <f>_xlfn.IFNA(IF(VLOOKUP($A2018,Spiele!$A$2:$D$16,3,FALSE)=$B2018,(COUNTIFS($L$1:$L2017,"Tor",$B$1:$B2017,$B2018,$A$1:$A2017,$A2018)+COUNTIFS($L$1:$L2017,"ET",$B$1:$B2017,$B2018,$A$1:$A2017,$A2018))-(COUNTIFS($L$1:$L2017,"Tor",$B$1:$B2017,"&lt;&gt;"&amp;$B2018,$A$1:$A2017,$A2018)+COUNTIFS($L$1:$L2017,"ET",$B$1:$B2017,"&lt;&gt;"&amp;$B2018,$A$1:$A2017,$A2018)),(COUNTIFS($L$1:$L2017,"Tor",$B$1:$B2017,$B2018,$A$1:$A2017,$A2018)+COUNTIFS($L$1:$L2017,"ET",$B$1:$B2017,$B2018,$A$1:$A2017,$A2018))-(COUNTIFS($L$1:$L2017,"Tor",$B$1:$B2017,"&lt;&gt;"&amp;$B2018,$A$1:$A2017,$A2018)+COUNTIFS($L$1:$L2017,"ET",$B$1:$B2017,"&lt;&gt;"&amp;$B2018,$A$1:$A2017,$A2018))),"")</f>
        <v/>
      </c>
      <c r="O2018" s="17"/>
      <c r="AC2018" s="14"/>
      <c r="AD2018" s="14"/>
      <c r="AE2018" s="18"/>
      <c r="AH2018" s="19">
        <f t="shared" si="126"/>
        <v>0</v>
      </c>
      <c r="AI2018" s="19">
        <f t="shared" si="127"/>
        <v>180</v>
      </c>
      <c r="AM2018" s="19">
        <f>IF(Abschlüsse[[#This Row],[Ergeb]]="ET","",SQRT(($AF2018-$AK2018)^2+($AG2018-$AL2018)^2))</f>
        <v>0</v>
      </c>
      <c r="AO2018" s="13"/>
      <c r="AP2018" s="13"/>
      <c r="AQ2018" s="19" t="str">
        <f t="shared" si="128"/>
        <v/>
      </c>
      <c r="AU2018" s="19" t="str">
        <f t="shared" si="129"/>
        <v/>
      </c>
    </row>
    <row r="2019" spans="3:47" ht="25.05" customHeight="1">
      <c r="C2019" s="17" t="str">
        <f>IF($A2019="","",IF(VLOOKUP($A2019,Spiele!$A$2:$D$16,3,FALSE)=$B2019,"H","G"))</f>
        <v/>
      </c>
      <c r="D2019" s="17" t="str">
        <f>IF($B2019="","",IF(VLOOKUP($A2019,Spiele!$A$2:$F$16,3,FALSE)=$B2019,VLOOKUP($A2019,Spiele!$A$2:$F$16,4,FALSE),VLOOKUP($A2019,Spiele!$A$2:$F$16,3,FALSE)))</f>
        <v/>
      </c>
      <c r="E2019" s="18">
        <f>IF(Abschlüsse[[#This Row],[Ergeb]]="ET",0,COUNTIFS($A$2:$A2019,$A2019,$B$2:$B2019,$B2019,$L$2:$L2019,"&lt;&gt;ET"))</f>
        <v>0</v>
      </c>
      <c r="F2019" s="11"/>
      <c r="G2019" s="12"/>
      <c r="H2019" s="18">
        <f>COUNTIFS('Rote Karten'!$A$2:$A$4,$A2019,'Rote Karten'!$D$2:$D$4,"&lt;&gt;"&amp;$B2019,'Rote Karten'!$B$2:$B$4,"&lt;"&amp;$F2019,'Rote Karten'!$C$2:$C$4,"&lt;="&amp;$G2019)-COUNTIFS('Rote Karten'!$A$2:$A$4,$A2019,'Rote Karten'!$D$2:$D$4,$B2019,'Rote Karten'!$B$2:$B$4,"&lt;"&amp;$F2019,'Rote Karten'!$C$2:$C$4,"&lt;="&amp;$G2019)</f>
        <v>0</v>
      </c>
      <c r="I2019" s="17" t="str">
        <f>IF(OR($L2019="Tor",$L2019="ET"),_xlfn.IFNA(IF(VLOOKUP($A2019,Spiele!$A$2:$C$16,3,FALSE)=$B2019,COUNTIFS($L$2:$L2019,"Tor",$B$2:$B2019,$B2019,$A$2:$A2019,$A2019)+COUNTIFS($L$2:$L2019,"ET",$B$2:$B2019,$B2019,$A$2:$A2019,$A2019)&amp;":"&amp;COUNTIFS($L$2:$L2019,"Tor",$B$2:$B2019,"&lt;&gt;"&amp;$B2019,$A$2:$A2019,$A2019)+COUNTIFS($L$2:$L2019,"ET",$B$2:$B2019,"&lt;&gt;"&amp;$B2019,$A$2:$A2019,$A2019),COUNTIFS($L$2:$L2019,"Tor",$B$2:$B2019,"&lt;&gt;"&amp;$B2019,$A$2:$A2019,$A2019)+COUNTIFS($L$2:$L2019,"ET",$B$2:$B2019,"&lt;&gt;"&amp;$B2019,$A$2:$A2019,$A2019)&amp;":"&amp;COUNTIFS($L$2:$L2019,"Tor",$B$2:$B2019,$B2019,$A$2:$A2019,$A2019)+COUNTIFS($L$2:$L2019,"ET",$B$2:$B2019,$B2019,$A$2:$A2019,$A2019)),""),"")</f>
        <v/>
      </c>
      <c r="J2019" s="18" t="str">
        <f>_xlfn.IFNA(IF(VLOOKUP($A2019,Spiele!$A$2:$D$16,3,FALSE)=$B2019,(COUNTIFS($L$1:$L2018,"Tor",$B$1:$B2018,$B2019,$A$1:$A2018,$A2019)+COUNTIFS($L$1:$L2018,"ET",$B$1:$B2018,$B2019,$A$1:$A2018,$A2019))-(COUNTIFS($L$1:$L2018,"Tor",$B$1:$B2018,"&lt;&gt;"&amp;$B2019,$A$1:$A2018,$A2019)+COUNTIFS($L$1:$L2018,"ET",$B$1:$B2018,"&lt;&gt;"&amp;$B2019,$A$1:$A2018,$A2019)),(COUNTIFS($L$1:$L2018,"Tor",$B$1:$B2018,$B2019,$A$1:$A2018,$A2019)+COUNTIFS($L$1:$L2018,"ET",$B$1:$B2018,$B2019,$A$1:$A2018,$A2019))-(COUNTIFS($L$1:$L2018,"Tor",$B$1:$B2018,"&lt;&gt;"&amp;$B2019,$A$1:$A2018,$A2019)+COUNTIFS($L$1:$L2018,"ET",$B$1:$B2018,"&lt;&gt;"&amp;$B2019,$A$1:$A2018,$A2019))),"")</f>
        <v/>
      </c>
      <c r="O2019" s="17"/>
      <c r="AC2019" s="14"/>
      <c r="AD2019" s="14"/>
      <c r="AE2019" s="18"/>
      <c r="AH2019" s="19">
        <f t="shared" si="126"/>
        <v>0</v>
      </c>
      <c r="AI2019" s="19">
        <f t="shared" si="127"/>
        <v>180</v>
      </c>
      <c r="AM2019" s="19">
        <f>IF(Abschlüsse[[#This Row],[Ergeb]]="ET","",SQRT(($AF2019-$AK2019)^2+($AG2019-$AL2019)^2))</f>
        <v>0</v>
      </c>
      <c r="AO2019" s="13"/>
      <c r="AP2019" s="13"/>
      <c r="AQ2019" s="19" t="str">
        <f t="shared" si="128"/>
        <v/>
      </c>
      <c r="AU2019" s="19" t="str">
        <f t="shared" si="129"/>
        <v/>
      </c>
    </row>
    <row r="2020" spans="3:47" ht="25.05" customHeight="1">
      <c r="C2020" s="17" t="str">
        <f>IF($A2020="","",IF(VLOOKUP($A2020,Spiele!$A$2:$D$16,3,FALSE)=$B2020,"H","G"))</f>
        <v/>
      </c>
      <c r="D2020" s="17" t="str">
        <f>IF($B2020="","",IF(VLOOKUP($A2020,Spiele!$A$2:$F$16,3,FALSE)=$B2020,VLOOKUP($A2020,Spiele!$A$2:$F$16,4,FALSE),VLOOKUP($A2020,Spiele!$A$2:$F$16,3,FALSE)))</f>
        <v/>
      </c>
      <c r="E2020" s="18">
        <f>IF(Abschlüsse[[#This Row],[Ergeb]]="ET",0,COUNTIFS($A$2:$A2020,$A2020,$B$2:$B2020,$B2020,$L$2:$L2020,"&lt;&gt;ET"))</f>
        <v>0</v>
      </c>
      <c r="F2020" s="11"/>
      <c r="G2020" s="12"/>
      <c r="H2020" s="18">
        <f>COUNTIFS('Rote Karten'!$A$2:$A$4,$A2020,'Rote Karten'!$D$2:$D$4,"&lt;&gt;"&amp;$B2020,'Rote Karten'!$B$2:$B$4,"&lt;"&amp;$F2020,'Rote Karten'!$C$2:$C$4,"&lt;="&amp;$G2020)-COUNTIFS('Rote Karten'!$A$2:$A$4,$A2020,'Rote Karten'!$D$2:$D$4,$B2020,'Rote Karten'!$B$2:$B$4,"&lt;"&amp;$F2020,'Rote Karten'!$C$2:$C$4,"&lt;="&amp;$G2020)</f>
        <v>0</v>
      </c>
      <c r="I2020" s="17" t="str">
        <f>IF(OR($L2020="Tor",$L2020="ET"),_xlfn.IFNA(IF(VLOOKUP($A2020,Spiele!$A$2:$C$16,3,FALSE)=$B2020,COUNTIFS($L$2:$L2020,"Tor",$B$2:$B2020,$B2020,$A$2:$A2020,$A2020)+COUNTIFS($L$2:$L2020,"ET",$B$2:$B2020,$B2020,$A$2:$A2020,$A2020)&amp;":"&amp;COUNTIFS($L$2:$L2020,"Tor",$B$2:$B2020,"&lt;&gt;"&amp;$B2020,$A$2:$A2020,$A2020)+COUNTIFS($L$2:$L2020,"ET",$B$2:$B2020,"&lt;&gt;"&amp;$B2020,$A$2:$A2020,$A2020),COUNTIFS($L$2:$L2020,"Tor",$B$2:$B2020,"&lt;&gt;"&amp;$B2020,$A$2:$A2020,$A2020)+COUNTIFS($L$2:$L2020,"ET",$B$2:$B2020,"&lt;&gt;"&amp;$B2020,$A$2:$A2020,$A2020)&amp;":"&amp;COUNTIFS($L$2:$L2020,"Tor",$B$2:$B2020,$B2020,$A$2:$A2020,$A2020)+COUNTIFS($L$2:$L2020,"ET",$B$2:$B2020,$B2020,$A$2:$A2020,$A2020)),""),"")</f>
        <v/>
      </c>
      <c r="J2020" s="18" t="str">
        <f>_xlfn.IFNA(IF(VLOOKUP($A2020,Spiele!$A$2:$D$16,3,FALSE)=$B2020,(COUNTIFS($L$1:$L2019,"Tor",$B$1:$B2019,$B2020,$A$1:$A2019,$A2020)+COUNTIFS($L$1:$L2019,"ET",$B$1:$B2019,$B2020,$A$1:$A2019,$A2020))-(COUNTIFS($L$1:$L2019,"Tor",$B$1:$B2019,"&lt;&gt;"&amp;$B2020,$A$1:$A2019,$A2020)+COUNTIFS($L$1:$L2019,"ET",$B$1:$B2019,"&lt;&gt;"&amp;$B2020,$A$1:$A2019,$A2020)),(COUNTIFS($L$1:$L2019,"Tor",$B$1:$B2019,$B2020,$A$1:$A2019,$A2020)+COUNTIFS($L$1:$L2019,"ET",$B$1:$B2019,$B2020,$A$1:$A2019,$A2020))-(COUNTIFS($L$1:$L2019,"Tor",$B$1:$B2019,"&lt;&gt;"&amp;$B2020,$A$1:$A2019,$A2020)+COUNTIFS($L$1:$L2019,"ET",$B$1:$B2019,"&lt;&gt;"&amp;$B2020,$A$1:$A2019,$A2020))),"")</f>
        <v/>
      </c>
      <c r="O2020" s="17"/>
      <c r="AC2020" s="14"/>
      <c r="AD2020" s="14"/>
      <c r="AE2020" s="18"/>
      <c r="AH2020" s="19">
        <f t="shared" si="126"/>
        <v>0</v>
      </c>
      <c r="AI2020" s="19">
        <f t="shared" si="127"/>
        <v>180</v>
      </c>
      <c r="AM2020" s="19">
        <f>IF(Abschlüsse[[#This Row],[Ergeb]]="ET","",SQRT(($AF2020-$AK2020)^2+($AG2020-$AL2020)^2))</f>
        <v>0</v>
      </c>
      <c r="AO2020" s="13"/>
      <c r="AP2020" s="13"/>
      <c r="AQ2020" s="19" t="str">
        <f t="shared" si="128"/>
        <v/>
      </c>
      <c r="AU2020" s="19" t="str">
        <f t="shared" si="129"/>
        <v/>
      </c>
    </row>
    <row r="2021" spans="3:47" ht="25.05" customHeight="1">
      <c r="C2021" s="17" t="str">
        <f>IF($A2021="","",IF(VLOOKUP($A2021,Spiele!$A$2:$D$16,3,FALSE)=$B2021,"H","G"))</f>
        <v/>
      </c>
      <c r="D2021" s="17" t="str">
        <f>IF($B2021="","",IF(VLOOKUP($A2021,Spiele!$A$2:$F$16,3,FALSE)=$B2021,VLOOKUP($A2021,Spiele!$A$2:$F$16,4,FALSE),VLOOKUP($A2021,Spiele!$A$2:$F$16,3,FALSE)))</f>
        <v/>
      </c>
      <c r="E2021" s="18">
        <f>IF(Abschlüsse[[#This Row],[Ergeb]]="ET",0,COUNTIFS($A$2:$A2021,$A2021,$B$2:$B2021,$B2021,$L$2:$L2021,"&lt;&gt;ET"))</f>
        <v>0</v>
      </c>
      <c r="F2021" s="11"/>
      <c r="G2021" s="12"/>
      <c r="H2021" s="18">
        <f>COUNTIFS('Rote Karten'!$A$2:$A$4,$A2021,'Rote Karten'!$D$2:$D$4,"&lt;&gt;"&amp;$B2021,'Rote Karten'!$B$2:$B$4,"&lt;"&amp;$F2021,'Rote Karten'!$C$2:$C$4,"&lt;="&amp;$G2021)-COUNTIFS('Rote Karten'!$A$2:$A$4,$A2021,'Rote Karten'!$D$2:$D$4,$B2021,'Rote Karten'!$B$2:$B$4,"&lt;"&amp;$F2021,'Rote Karten'!$C$2:$C$4,"&lt;="&amp;$G2021)</f>
        <v>0</v>
      </c>
      <c r="I2021" s="17" t="str">
        <f>IF(OR($L2021="Tor",$L2021="ET"),_xlfn.IFNA(IF(VLOOKUP($A2021,Spiele!$A$2:$C$16,3,FALSE)=$B2021,COUNTIFS($L$2:$L2021,"Tor",$B$2:$B2021,$B2021,$A$2:$A2021,$A2021)+COUNTIFS($L$2:$L2021,"ET",$B$2:$B2021,$B2021,$A$2:$A2021,$A2021)&amp;":"&amp;COUNTIFS($L$2:$L2021,"Tor",$B$2:$B2021,"&lt;&gt;"&amp;$B2021,$A$2:$A2021,$A2021)+COUNTIFS($L$2:$L2021,"ET",$B$2:$B2021,"&lt;&gt;"&amp;$B2021,$A$2:$A2021,$A2021),COUNTIFS($L$2:$L2021,"Tor",$B$2:$B2021,"&lt;&gt;"&amp;$B2021,$A$2:$A2021,$A2021)+COUNTIFS($L$2:$L2021,"ET",$B$2:$B2021,"&lt;&gt;"&amp;$B2021,$A$2:$A2021,$A2021)&amp;":"&amp;COUNTIFS($L$2:$L2021,"Tor",$B$2:$B2021,$B2021,$A$2:$A2021,$A2021)+COUNTIFS($L$2:$L2021,"ET",$B$2:$B2021,$B2021,$A$2:$A2021,$A2021)),""),"")</f>
        <v/>
      </c>
      <c r="J2021" s="18" t="str">
        <f>_xlfn.IFNA(IF(VLOOKUP($A2021,Spiele!$A$2:$D$16,3,FALSE)=$B2021,(COUNTIFS($L$1:$L2020,"Tor",$B$1:$B2020,$B2021,$A$1:$A2020,$A2021)+COUNTIFS($L$1:$L2020,"ET",$B$1:$B2020,$B2021,$A$1:$A2020,$A2021))-(COUNTIFS($L$1:$L2020,"Tor",$B$1:$B2020,"&lt;&gt;"&amp;$B2021,$A$1:$A2020,$A2021)+COUNTIFS($L$1:$L2020,"ET",$B$1:$B2020,"&lt;&gt;"&amp;$B2021,$A$1:$A2020,$A2021)),(COUNTIFS($L$1:$L2020,"Tor",$B$1:$B2020,$B2021,$A$1:$A2020,$A2021)+COUNTIFS($L$1:$L2020,"ET",$B$1:$B2020,$B2021,$A$1:$A2020,$A2021))-(COUNTIFS($L$1:$L2020,"Tor",$B$1:$B2020,"&lt;&gt;"&amp;$B2021,$A$1:$A2020,$A2021)+COUNTIFS($L$1:$L2020,"ET",$B$1:$B2020,"&lt;&gt;"&amp;$B2021,$A$1:$A2020,$A2021))),"")</f>
        <v/>
      </c>
      <c r="O2021" s="17"/>
      <c r="AC2021" s="14"/>
      <c r="AD2021" s="14"/>
      <c r="AE2021" s="18"/>
      <c r="AH2021" s="19">
        <f t="shared" si="126"/>
        <v>0</v>
      </c>
      <c r="AI2021" s="19">
        <f t="shared" si="127"/>
        <v>180</v>
      </c>
      <c r="AM2021" s="19">
        <f>IF(Abschlüsse[[#This Row],[Ergeb]]="ET","",SQRT(($AF2021-$AK2021)^2+($AG2021-$AL2021)^2))</f>
        <v>0</v>
      </c>
      <c r="AO2021" s="13"/>
      <c r="AP2021" s="13"/>
      <c r="AQ2021" s="19" t="str">
        <f t="shared" si="128"/>
        <v/>
      </c>
      <c r="AU2021" s="19" t="str">
        <f t="shared" si="129"/>
        <v/>
      </c>
    </row>
    <row r="2022" spans="3:47" ht="25.05" customHeight="1">
      <c r="C2022" s="17" t="str">
        <f>IF($A2022="","",IF(VLOOKUP($A2022,Spiele!$A$2:$D$16,3,FALSE)=$B2022,"H","G"))</f>
        <v/>
      </c>
      <c r="D2022" s="17" t="str">
        <f>IF($B2022="","",IF(VLOOKUP($A2022,Spiele!$A$2:$F$16,3,FALSE)=$B2022,VLOOKUP($A2022,Spiele!$A$2:$F$16,4,FALSE),VLOOKUP($A2022,Spiele!$A$2:$F$16,3,FALSE)))</f>
        <v/>
      </c>
      <c r="E2022" s="18">
        <f>IF(Abschlüsse[[#This Row],[Ergeb]]="ET",0,COUNTIFS($A$2:$A2022,$A2022,$B$2:$B2022,$B2022,$L$2:$L2022,"&lt;&gt;ET"))</f>
        <v>0</v>
      </c>
      <c r="F2022" s="11"/>
      <c r="G2022" s="12"/>
      <c r="H2022" s="18">
        <f>COUNTIFS('Rote Karten'!$A$2:$A$4,$A2022,'Rote Karten'!$D$2:$D$4,"&lt;&gt;"&amp;$B2022,'Rote Karten'!$B$2:$B$4,"&lt;"&amp;$F2022,'Rote Karten'!$C$2:$C$4,"&lt;="&amp;$G2022)-COUNTIFS('Rote Karten'!$A$2:$A$4,$A2022,'Rote Karten'!$D$2:$D$4,$B2022,'Rote Karten'!$B$2:$B$4,"&lt;"&amp;$F2022,'Rote Karten'!$C$2:$C$4,"&lt;="&amp;$G2022)</f>
        <v>0</v>
      </c>
      <c r="I2022" s="17" t="str">
        <f>IF(OR($L2022="Tor",$L2022="ET"),_xlfn.IFNA(IF(VLOOKUP($A2022,Spiele!$A$2:$C$16,3,FALSE)=$B2022,COUNTIFS($L$2:$L2022,"Tor",$B$2:$B2022,$B2022,$A$2:$A2022,$A2022)+COUNTIFS($L$2:$L2022,"ET",$B$2:$B2022,$B2022,$A$2:$A2022,$A2022)&amp;":"&amp;COUNTIFS($L$2:$L2022,"Tor",$B$2:$B2022,"&lt;&gt;"&amp;$B2022,$A$2:$A2022,$A2022)+COUNTIFS($L$2:$L2022,"ET",$B$2:$B2022,"&lt;&gt;"&amp;$B2022,$A$2:$A2022,$A2022),COUNTIFS($L$2:$L2022,"Tor",$B$2:$B2022,"&lt;&gt;"&amp;$B2022,$A$2:$A2022,$A2022)+COUNTIFS($L$2:$L2022,"ET",$B$2:$B2022,"&lt;&gt;"&amp;$B2022,$A$2:$A2022,$A2022)&amp;":"&amp;COUNTIFS($L$2:$L2022,"Tor",$B$2:$B2022,$B2022,$A$2:$A2022,$A2022)+COUNTIFS($L$2:$L2022,"ET",$B$2:$B2022,$B2022,$A$2:$A2022,$A2022)),""),"")</f>
        <v/>
      </c>
      <c r="J2022" s="18" t="str">
        <f>_xlfn.IFNA(IF(VLOOKUP($A2022,Spiele!$A$2:$D$16,3,FALSE)=$B2022,(COUNTIFS($L$1:$L2021,"Tor",$B$1:$B2021,$B2022,$A$1:$A2021,$A2022)+COUNTIFS($L$1:$L2021,"ET",$B$1:$B2021,$B2022,$A$1:$A2021,$A2022))-(COUNTIFS($L$1:$L2021,"Tor",$B$1:$B2021,"&lt;&gt;"&amp;$B2022,$A$1:$A2021,$A2022)+COUNTIFS($L$1:$L2021,"ET",$B$1:$B2021,"&lt;&gt;"&amp;$B2022,$A$1:$A2021,$A2022)),(COUNTIFS($L$1:$L2021,"Tor",$B$1:$B2021,$B2022,$A$1:$A2021,$A2022)+COUNTIFS($L$1:$L2021,"ET",$B$1:$B2021,$B2022,$A$1:$A2021,$A2022))-(COUNTIFS($L$1:$L2021,"Tor",$B$1:$B2021,"&lt;&gt;"&amp;$B2022,$A$1:$A2021,$A2022)+COUNTIFS($L$1:$L2021,"ET",$B$1:$B2021,"&lt;&gt;"&amp;$B2022,$A$1:$A2021,$A2022))),"")</f>
        <v/>
      </c>
      <c r="O2022" s="17"/>
      <c r="AC2022" s="14"/>
      <c r="AD2022" s="14"/>
      <c r="AE2022" s="18"/>
      <c r="AH2022" s="19">
        <f t="shared" si="126"/>
        <v>0</v>
      </c>
      <c r="AI2022" s="19">
        <f t="shared" si="127"/>
        <v>180</v>
      </c>
      <c r="AM2022" s="19">
        <f>IF(Abschlüsse[[#This Row],[Ergeb]]="ET","",SQRT(($AF2022-$AK2022)^2+($AG2022-$AL2022)^2))</f>
        <v>0</v>
      </c>
      <c r="AO2022" s="13"/>
      <c r="AP2022" s="13"/>
      <c r="AQ2022" s="19" t="str">
        <f t="shared" si="128"/>
        <v/>
      </c>
      <c r="AU2022" s="19" t="str">
        <f t="shared" si="129"/>
        <v/>
      </c>
    </row>
    <row r="2023" spans="3:47" ht="25.05" customHeight="1">
      <c r="C2023" s="17" t="str">
        <f>IF($A2023="","",IF(VLOOKUP($A2023,Spiele!$A$2:$D$16,3,FALSE)=$B2023,"H","G"))</f>
        <v/>
      </c>
      <c r="D2023" s="17" t="str">
        <f>IF($B2023="","",IF(VLOOKUP($A2023,Spiele!$A$2:$F$16,3,FALSE)=$B2023,VLOOKUP($A2023,Spiele!$A$2:$F$16,4,FALSE),VLOOKUP($A2023,Spiele!$A$2:$F$16,3,FALSE)))</f>
        <v/>
      </c>
      <c r="E2023" s="18">
        <f>IF(Abschlüsse[[#This Row],[Ergeb]]="ET",0,COUNTIFS($A$2:$A2023,$A2023,$B$2:$B2023,$B2023,$L$2:$L2023,"&lt;&gt;ET"))</f>
        <v>0</v>
      </c>
      <c r="F2023" s="11"/>
      <c r="G2023" s="12"/>
      <c r="H2023" s="18">
        <f>COUNTIFS('Rote Karten'!$A$2:$A$4,$A2023,'Rote Karten'!$D$2:$D$4,"&lt;&gt;"&amp;$B2023,'Rote Karten'!$B$2:$B$4,"&lt;"&amp;$F2023,'Rote Karten'!$C$2:$C$4,"&lt;="&amp;$G2023)-COUNTIFS('Rote Karten'!$A$2:$A$4,$A2023,'Rote Karten'!$D$2:$D$4,$B2023,'Rote Karten'!$B$2:$B$4,"&lt;"&amp;$F2023,'Rote Karten'!$C$2:$C$4,"&lt;="&amp;$G2023)</f>
        <v>0</v>
      </c>
      <c r="I2023" s="17" t="str">
        <f>IF(OR($L2023="Tor",$L2023="ET"),_xlfn.IFNA(IF(VLOOKUP($A2023,Spiele!$A$2:$C$16,3,FALSE)=$B2023,COUNTIFS($L$2:$L2023,"Tor",$B$2:$B2023,$B2023,$A$2:$A2023,$A2023)+COUNTIFS($L$2:$L2023,"ET",$B$2:$B2023,$B2023,$A$2:$A2023,$A2023)&amp;":"&amp;COUNTIFS($L$2:$L2023,"Tor",$B$2:$B2023,"&lt;&gt;"&amp;$B2023,$A$2:$A2023,$A2023)+COUNTIFS($L$2:$L2023,"ET",$B$2:$B2023,"&lt;&gt;"&amp;$B2023,$A$2:$A2023,$A2023),COUNTIFS($L$2:$L2023,"Tor",$B$2:$B2023,"&lt;&gt;"&amp;$B2023,$A$2:$A2023,$A2023)+COUNTIFS($L$2:$L2023,"ET",$B$2:$B2023,"&lt;&gt;"&amp;$B2023,$A$2:$A2023,$A2023)&amp;":"&amp;COUNTIFS($L$2:$L2023,"Tor",$B$2:$B2023,$B2023,$A$2:$A2023,$A2023)+COUNTIFS($L$2:$L2023,"ET",$B$2:$B2023,$B2023,$A$2:$A2023,$A2023)),""),"")</f>
        <v/>
      </c>
      <c r="J2023" s="18" t="str">
        <f>_xlfn.IFNA(IF(VLOOKUP($A2023,Spiele!$A$2:$D$16,3,FALSE)=$B2023,(COUNTIFS($L$1:$L2022,"Tor",$B$1:$B2022,$B2023,$A$1:$A2022,$A2023)+COUNTIFS($L$1:$L2022,"ET",$B$1:$B2022,$B2023,$A$1:$A2022,$A2023))-(COUNTIFS($L$1:$L2022,"Tor",$B$1:$B2022,"&lt;&gt;"&amp;$B2023,$A$1:$A2022,$A2023)+COUNTIFS($L$1:$L2022,"ET",$B$1:$B2022,"&lt;&gt;"&amp;$B2023,$A$1:$A2022,$A2023)),(COUNTIFS($L$1:$L2022,"Tor",$B$1:$B2022,$B2023,$A$1:$A2022,$A2023)+COUNTIFS($L$1:$L2022,"ET",$B$1:$B2022,$B2023,$A$1:$A2022,$A2023))-(COUNTIFS($L$1:$L2022,"Tor",$B$1:$B2022,"&lt;&gt;"&amp;$B2023,$A$1:$A2022,$A2023)+COUNTIFS($L$1:$L2022,"ET",$B$1:$B2022,"&lt;&gt;"&amp;$B2023,$A$1:$A2022,$A2023))),"")</f>
        <v/>
      </c>
      <c r="O2023" s="17"/>
      <c r="AC2023" s="14"/>
      <c r="AD2023" s="14"/>
      <c r="AE2023" s="18"/>
      <c r="AH2023" s="19">
        <f t="shared" si="126"/>
        <v>0</v>
      </c>
      <c r="AI2023" s="19">
        <f t="shared" si="127"/>
        <v>180</v>
      </c>
      <c r="AM2023" s="19">
        <f>IF(Abschlüsse[[#This Row],[Ergeb]]="ET","",SQRT(($AF2023-$AK2023)^2+($AG2023-$AL2023)^2))</f>
        <v>0</v>
      </c>
      <c r="AO2023" s="13"/>
      <c r="AP2023" s="13"/>
      <c r="AQ2023" s="19" t="str">
        <f t="shared" si="128"/>
        <v/>
      </c>
      <c r="AU2023" s="19" t="str">
        <f t="shared" si="129"/>
        <v/>
      </c>
    </row>
    <row r="2024" spans="3:47" ht="25.05" customHeight="1">
      <c r="C2024" s="17" t="str">
        <f>IF($A2024="","",IF(VLOOKUP($A2024,Spiele!$A$2:$D$16,3,FALSE)=$B2024,"H","G"))</f>
        <v/>
      </c>
      <c r="D2024" s="17" t="str">
        <f>IF($B2024="","",IF(VLOOKUP($A2024,Spiele!$A$2:$F$16,3,FALSE)=$B2024,VLOOKUP($A2024,Spiele!$A$2:$F$16,4,FALSE),VLOOKUP($A2024,Spiele!$A$2:$F$16,3,FALSE)))</f>
        <v/>
      </c>
      <c r="E2024" s="18">
        <f>IF(Abschlüsse[[#This Row],[Ergeb]]="ET",0,COUNTIFS($A$2:$A2024,$A2024,$B$2:$B2024,$B2024,$L$2:$L2024,"&lt;&gt;ET"))</f>
        <v>0</v>
      </c>
      <c r="F2024" s="11"/>
      <c r="G2024" s="12"/>
      <c r="H2024" s="18">
        <f>COUNTIFS('Rote Karten'!$A$2:$A$4,$A2024,'Rote Karten'!$D$2:$D$4,"&lt;&gt;"&amp;$B2024,'Rote Karten'!$B$2:$B$4,"&lt;"&amp;$F2024,'Rote Karten'!$C$2:$C$4,"&lt;="&amp;$G2024)-COUNTIFS('Rote Karten'!$A$2:$A$4,$A2024,'Rote Karten'!$D$2:$D$4,$B2024,'Rote Karten'!$B$2:$B$4,"&lt;"&amp;$F2024,'Rote Karten'!$C$2:$C$4,"&lt;="&amp;$G2024)</f>
        <v>0</v>
      </c>
      <c r="I2024" s="17" t="str">
        <f>IF(OR($L2024="Tor",$L2024="ET"),_xlfn.IFNA(IF(VLOOKUP($A2024,Spiele!$A$2:$C$16,3,FALSE)=$B2024,COUNTIFS($L$2:$L2024,"Tor",$B$2:$B2024,$B2024,$A$2:$A2024,$A2024)+COUNTIFS($L$2:$L2024,"ET",$B$2:$B2024,$B2024,$A$2:$A2024,$A2024)&amp;":"&amp;COUNTIFS($L$2:$L2024,"Tor",$B$2:$B2024,"&lt;&gt;"&amp;$B2024,$A$2:$A2024,$A2024)+COUNTIFS($L$2:$L2024,"ET",$B$2:$B2024,"&lt;&gt;"&amp;$B2024,$A$2:$A2024,$A2024),COUNTIFS($L$2:$L2024,"Tor",$B$2:$B2024,"&lt;&gt;"&amp;$B2024,$A$2:$A2024,$A2024)+COUNTIFS($L$2:$L2024,"ET",$B$2:$B2024,"&lt;&gt;"&amp;$B2024,$A$2:$A2024,$A2024)&amp;":"&amp;COUNTIFS($L$2:$L2024,"Tor",$B$2:$B2024,$B2024,$A$2:$A2024,$A2024)+COUNTIFS($L$2:$L2024,"ET",$B$2:$B2024,$B2024,$A$2:$A2024,$A2024)),""),"")</f>
        <v/>
      </c>
      <c r="J2024" s="18" t="str">
        <f>_xlfn.IFNA(IF(VLOOKUP($A2024,Spiele!$A$2:$D$16,3,FALSE)=$B2024,(COUNTIFS($L$1:$L2023,"Tor",$B$1:$B2023,$B2024,$A$1:$A2023,$A2024)+COUNTIFS($L$1:$L2023,"ET",$B$1:$B2023,$B2024,$A$1:$A2023,$A2024))-(COUNTIFS($L$1:$L2023,"Tor",$B$1:$B2023,"&lt;&gt;"&amp;$B2024,$A$1:$A2023,$A2024)+COUNTIFS($L$1:$L2023,"ET",$B$1:$B2023,"&lt;&gt;"&amp;$B2024,$A$1:$A2023,$A2024)),(COUNTIFS($L$1:$L2023,"Tor",$B$1:$B2023,$B2024,$A$1:$A2023,$A2024)+COUNTIFS($L$1:$L2023,"ET",$B$1:$B2023,$B2024,$A$1:$A2023,$A2024))-(COUNTIFS($L$1:$L2023,"Tor",$B$1:$B2023,"&lt;&gt;"&amp;$B2024,$A$1:$A2023,$A2024)+COUNTIFS($L$1:$L2023,"ET",$B$1:$B2023,"&lt;&gt;"&amp;$B2024,$A$1:$A2023,$A2024))),"")</f>
        <v/>
      </c>
      <c r="O2024" s="17"/>
      <c r="AC2024" s="14"/>
      <c r="AD2024" s="14"/>
      <c r="AE2024" s="18"/>
      <c r="AH2024" s="19">
        <f t="shared" si="126"/>
        <v>0</v>
      </c>
      <c r="AI2024" s="19">
        <f t="shared" si="127"/>
        <v>180</v>
      </c>
      <c r="AM2024" s="19">
        <f>IF(Abschlüsse[[#This Row],[Ergeb]]="ET","",SQRT(($AF2024-$AK2024)^2+($AG2024-$AL2024)^2))</f>
        <v>0</v>
      </c>
      <c r="AO2024" s="13"/>
      <c r="AP2024" s="13"/>
      <c r="AQ2024" s="19" t="str">
        <f t="shared" si="128"/>
        <v/>
      </c>
      <c r="AU2024" s="19" t="str">
        <f t="shared" si="129"/>
        <v/>
      </c>
    </row>
    <row r="2025" spans="3:47" ht="25.05" customHeight="1">
      <c r="C2025" s="17" t="str">
        <f>IF($A2025="","",IF(VLOOKUP($A2025,Spiele!$A$2:$D$16,3,FALSE)=$B2025,"H","G"))</f>
        <v/>
      </c>
      <c r="D2025" s="17" t="str">
        <f>IF($B2025="","",IF(VLOOKUP($A2025,Spiele!$A$2:$F$16,3,FALSE)=$B2025,VLOOKUP($A2025,Spiele!$A$2:$F$16,4,FALSE),VLOOKUP($A2025,Spiele!$A$2:$F$16,3,FALSE)))</f>
        <v/>
      </c>
      <c r="E2025" s="18">
        <f>IF(Abschlüsse[[#This Row],[Ergeb]]="ET",0,COUNTIFS($A$2:$A2025,$A2025,$B$2:$B2025,$B2025,$L$2:$L2025,"&lt;&gt;ET"))</f>
        <v>0</v>
      </c>
      <c r="F2025" s="11"/>
      <c r="G2025" s="12"/>
      <c r="H2025" s="18">
        <f>COUNTIFS('Rote Karten'!$A$2:$A$4,$A2025,'Rote Karten'!$D$2:$D$4,"&lt;&gt;"&amp;$B2025,'Rote Karten'!$B$2:$B$4,"&lt;"&amp;$F2025,'Rote Karten'!$C$2:$C$4,"&lt;="&amp;$G2025)-COUNTIFS('Rote Karten'!$A$2:$A$4,$A2025,'Rote Karten'!$D$2:$D$4,$B2025,'Rote Karten'!$B$2:$B$4,"&lt;"&amp;$F2025,'Rote Karten'!$C$2:$C$4,"&lt;="&amp;$G2025)</f>
        <v>0</v>
      </c>
      <c r="I2025" s="17" t="str">
        <f>IF(OR($L2025="Tor",$L2025="ET"),_xlfn.IFNA(IF(VLOOKUP($A2025,Spiele!$A$2:$C$16,3,FALSE)=$B2025,COUNTIFS($L$2:$L2025,"Tor",$B$2:$B2025,$B2025,$A$2:$A2025,$A2025)+COUNTIFS($L$2:$L2025,"ET",$B$2:$B2025,$B2025,$A$2:$A2025,$A2025)&amp;":"&amp;COUNTIFS($L$2:$L2025,"Tor",$B$2:$B2025,"&lt;&gt;"&amp;$B2025,$A$2:$A2025,$A2025)+COUNTIFS($L$2:$L2025,"ET",$B$2:$B2025,"&lt;&gt;"&amp;$B2025,$A$2:$A2025,$A2025),COUNTIFS($L$2:$L2025,"Tor",$B$2:$B2025,"&lt;&gt;"&amp;$B2025,$A$2:$A2025,$A2025)+COUNTIFS($L$2:$L2025,"ET",$B$2:$B2025,"&lt;&gt;"&amp;$B2025,$A$2:$A2025,$A2025)&amp;":"&amp;COUNTIFS($L$2:$L2025,"Tor",$B$2:$B2025,$B2025,$A$2:$A2025,$A2025)+COUNTIFS($L$2:$L2025,"ET",$B$2:$B2025,$B2025,$A$2:$A2025,$A2025)),""),"")</f>
        <v/>
      </c>
      <c r="J2025" s="18" t="str">
        <f>_xlfn.IFNA(IF(VLOOKUP($A2025,Spiele!$A$2:$D$16,3,FALSE)=$B2025,(COUNTIFS($L$1:$L2024,"Tor",$B$1:$B2024,$B2025,$A$1:$A2024,$A2025)+COUNTIFS($L$1:$L2024,"ET",$B$1:$B2024,$B2025,$A$1:$A2024,$A2025))-(COUNTIFS($L$1:$L2024,"Tor",$B$1:$B2024,"&lt;&gt;"&amp;$B2025,$A$1:$A2024,$A2025)+COUNTIFS($L$1:$L2024,"ET",$B$1:$B2024,"&lt;&gt;"&amp;$B2025,$A$1:$A2024,$A2025)),(COUNTIFS($L$1:$L2024,"Tor",$B$1:$B2024,$B2025,$A$1:$A2024,$A2025)+COUNTIFS($L$1:$L2024,"ET",$B$1:$B2024,$B2025,$A$1:$A2024,$A2025))-(COUNTIFS($L$1:$L2024,"Tor",$B$1:$B2024,"&lt;&gt;"&amp;$B2025,$A$1:$A2024,$A2025)+COUNTIFS($L$1:$L2024,"ET",$B$1:$B2024,"&lt;&gt;"&amp;$B2025,$A$1:$A2024,$A2025))),"")</f>
        <v/>
      </c>
      <c r="O2025" s="17"/>
      <c r="AC2025" s="14"/>
      <c r="AD2025" s="14"/>
      <c r="AE2025" s="18"/>
      <c r="AH2025" s="19">
        <f t="shared" si="126"/>
        <v>0</v>
      </c>
      <c r="AI2025" s="19">
        <f t="shared" si="127"/>
        <v>180</v>
      </c>
      <c r="AM2025" s="19">
        <f>IF(Abschlüsse[[#This Row],[Ergeb]]="ET","",SQRT(($AF2025-$AK2025)^2+($AG2025-$AL2025)^2))</f>
        <v>0</v>
      </c>
      <c r="AO2025" s="13"/>
      <c r="AP2025" s="13"/>
      <c r="AQ2025" s="19" t="str">
        <f t="shared" si="128"/>
        <v/>
      </c>
      <c r="AU2025" s="19" t="str">
        <f t="shared" si="129"/>
        <v/>
      </c>
    </row>
    <row r="2026" spans="3:47" ht="25.05" customHeight="1">
      <c r="C2026" s="17" t="str">
        <f>IF($A2026="","",IF(VLOOKUP($A2026,Spiele!$A$2:$D$16,3,FALSE)=$B2026,"H","G"))</f>
        <v/>
      </c>
      <c r="D2026" s="17" t="str">
        <f>IF($B2026="","",IF(VLOOKUP($A2026,Spiele!$A$2:$F$16,3,FALSE)=$B2026,VLOOKUP($A2026,Spiele!$A$2:$F$16,4,FALSE),VLOOKUP($A2026,Spiele!$A$2:$F$16,3,FALSE)))</f>
        <v/>
      </c>
      <c r="E2026" s="18">
        <f>IF(Abschlüsse[[#This Row],[Ergeb]]="ET",0,COUNTIFS($A$2:$A2026,$A2026,$B$2:$B2026,$B2026,$L$2:$L2026,"&lt;&gt;ET"))</f>
        <v>0</v>
      </c>
      <c r="F2026" s="11"/>
      <c r="G2026" s="12"/>
      <c r="H2026" s="18">
        <f>COUNTIFS('Rote Karten'!$A$2:$A$4,$A2026,'Rote Karten'!$D$2:$D$4,"&lt;&gt;"&amp;$B2026,'Rote Karten'!$B$2:$B$4,"&lt;"&amp;$F2026,'Rote Karten'!$C$2:$C$4,"&lt;="&amp;$G2026)-COUNTIFS('Rote Karten'!$A$2:$A$4,$A2026,'Rote Karten'!$D$2:$D$4,$B2026,'Rote Karten'!$B$2:$B$4,"&lt;"&amp;$F2026,'Rote Karten'!$C$2:$C$4,"&lt;="&amp;$G2026)</f>
        <v>0</v>
      </c>
      <c r="I2026" s="17" t="str">
        <f>IF(OR($L2026="Tor",$L2026="ET"),_xlfn.IFNA(IF(VLOOKUP($A2026,Spiele!$A$2:$C$16,3,FALSE)=$B2026,COUNTIFS($L$2:$L2026,"Tor",$B$2:$B2026,$B2026,$A$2:$A2026,$A2026)+COUNTIFS($L$2:$L2026,"ET",$B$2:$B2026,$B2026,$A$2:$A2026,$A2026)&amp;":"&amp;COUNTIFS($L$2:$L2026,"Tor",$B$2:$B2026,"&lt;&gt;"&amp;$B2026,$A$2:$A2026,$A2026)+COUNTIFS($L$2:$L2026,"ET",$B$2:$B2026,"&lt;&gt;"&amp;$B2026,$A$2:$A2026,$A2026),COUNTIFS($L$2:$L2026,"Tor",$B$2:$B2026,"&lt;&gt;"&amp;$B2026,$A$2:$A2026,$A2026)+COUNTIFS($L$2:$L2026,"ET",$B$2:$B2026,"&lt;&gt;"&amp;$B2026,$A$2:$A2026,$A2026)&amp;":"&amp;COUNTIFS($L$2:$L2026,"Tor",$B$2:$B2026,$B2026,$A$2:$A2026,$A2026)+COUNTIFS($L$2:$L2026,"ET",$B$2:$B2026,$B2026,$A$2:$A2026,$A2026)),""),"")</f>
        <v/>
      </c>
      <c r="J2026" s="18" t="str">
        <f>_xlfn.IFNA(IF(VLOOKUP($A2026,Spiele!$A$2:$D$16,3,FALSE)=$B2026,(COUNTIFS($L$1:$L2025,"Tor",$B$1:$B2025,$B2026,$A$1:$A2025,$A2026)+COUNTIFS($L$1:$L2025,"ET",$B$1:$B2025,$B2026,$A$1:$A2025,$A2026))-(COUNTIFS($L$1:$L2025,"Tor",$B$1:$B2025,"&lt;&gt;"&amp;$B2026,$A$1:$A2025,$A2026)+COUNTIFS($L$1:$L2025,"ET",$B$1:$B2025,"&lt;&gt;"&amp;$B2026,$A$1:$A2025,$A2026)),(COUNTIFS($L$1:$L2025,"Tor",$B$1:$B2025,$B2026,$A$1:$A2025,$A2026)+COUNTIFS($L$1:$L2025,"ET",$B$1:$B2025,$B2026,$A$1:$A2025,$A2026))-(COUNTIFS($L$1:$L2025,"Tor",$B$1:$B2025,"&lt;&gt;"&amp;$B2026,$A$1:$A2025,$A2026)+COUNTIFS($L$1:$L2025,"ET",$B$1:$B2025,"&lt;&gt;"&amp;$B2026,$A$1:$A2025,$A2026))),"")</f>
        <v/>
      </c>
      <c r="O2026" s="17"/>
      <c r="AC2026" s="14"/>
      <c r="AD2026" s="14"/>
      <c r="AE2026" s="18"/>
      <c r="AH2026" s="19">
        <f t="shared" si="126"/>
        <v>0</v>
      </c>
      <c r="AI2026" s="19">
        <f t="shared" si="127"/>
        <v>180</v>
      </c>
      <c r="AM2026" s="19">
        <f>IF(Abschlüsse[[#This Row],[Ergeb]]="ET","",SQRT(($AF2026-$AK2026)^2+($AG2026-$AL2026)^2))</f>
        <v>0</v>
      </c>
      <c r="AO2026" s="13"/>
      <c r="AP2026" s="13"/>
      <c r="AQ2026" s="19" t="str">
        <f t="shared" si="128"/>
        <v/>
      </c>
      <c r="AU2026" s="19" t="str">
        <f t="shared" si="129"/>
        <v/>
      </c>
    </row>
    <row r="2027" spans="3:47" ht="25.05" customHeight="1">
      <c r="C2027" s="17" t="str">
        <f>IF($A2027="","",IF(VLOOKUP($A2027,Spiele!$A$2:$D$16,3,FALSE)=$B2027,"H","G"))</f>
        <v/>
      </c>
      <c r="D2027" s="17" t="str">
        <f>IF($B2027="","",IF(VLOOKUP($A2027,Spiele!$A$2:$F$16,3,FALSE)=$B2027,VLOOKUP($A2027,Spiele!$A$2:$F$16,4,FALSE),VLOOKUP($A2027,Spiele!$A$2:$F$16,3,FALSE)))</f>
        <v/>
      </c>
      <c r="E2027" s="18">
        <f>IF(Abschlüsse[[#This Row],[Ergeb]]="ET",0,COUNTIFS($A$2:$A2027,$A2027,$B$2:$B2027,$B2027,$L$2:$L2027,"&lt;&gt;ET"))</f>
        <v>0</v>
      </c>
      <c r="F2027" s="11"/>
      <c r="G2027" s="12"/>
      <c r="H2027" s="18">
        <f>COUNTIFS('Rote Karten'!$A$2:$A$4,$A2027,'Rote Karten'!$D$2:$D$4,"&lt;&gt;"&amp;$B2027,'Rote Karten'!$B$2:$B$4,"&lt;"&amp;$F2027,'Rote Karten'!$C$2:$C$4,"&lt;="&amp;$G2027)-COUNTIFS('Rote Karten'!$A$2:$A$4,$A2027,'Rote Karten'!$D$2:$D$4,$B2027,'Rote Karten'!$B$2:$B$4,"&lt;"&amp;$F2027,'Rote Karten'!$C$2:$C$4,"&lt;="&amp;$G2027)</f>
        <v>0</v>
      </c>
      <c r="I2027" s="17" t="str">
        <f>IF(OR($L2027="Tor",$L2027="ET"),_xlfn.IFNA(IF(VLOOKUP($A2027,Spiele!$A$2:$C$16,3,FALSE)=$B2027,COUNTIFS($L$2:$L2027,"Tor",$B$2:$B2027,$B2027,$A$2:$A2027,$A2027)+COUNTIFS($L$2:$L2027,"ET",$B$2:$B2027,$B2027,$A$2:$A2027,$A2027)&amp;":"&amp;COUNTIFS($L$2:$L2027,"Tor",$B$2:$B2027,"&lt;&gt;"&amp;$B2027,$A$2:$A2027,$A2027)+COUNTIFS($L$2:$L2027,"ET",$B$2:$B2027,"&lt;&gt;"&amp;$B2027,$A$2:$A2027,$A2027),COUNTIFS($L$2:$L2027,"Tor",$B$2:$B2027,"&lt;&gt;"&amp;$B2027,$A$2:$A2027,$A2027)+COUNTIFS($L$2:$L2027,"ET",$B$2:$B2027,"&lt;&gt;"&amp;$B2027,$A$2:$A2027,$A2027)&amp;":"&amp;COUNTIFS($L$2:$L2027,"Tor",$B$2:$B2027,$B2027,$A$2:$A2027,$A2027)+COUNTIFS($L$2:$L2027,"ET",$B$2:$B2027,$B2027,$A$2:$A2027,$A2027)),""),"")</f>
        <v/>
      </c>
      <c r="J2027" s="18" t="str">
        <f>_xlfn.IFNA(IF(VLOOKUP($A2027,Spiele!$A$2:$D$16,3,FALSE)=$B2027,(COUNTIFS($L$1:$L2026,"Tor",$B$1:$B2026,$B2027,$A$1:$A2026,$A2027)+COUNTIFS($L$1:$L2026,"ET",$B$1:$B2026,$B2027,$A$1:$A2026,$A2027))-(COUNTIFS($L$1:$L2026,"Tor",$B$1:$B2026,"&lt;&gt;"&amp;$B2027,$A$1:$A2026,$A2027)+COUNTIFS($L$1:$L2026,"ET",$B$1:$B2026,"&lt;&gt;"&amp;$B2027,$A$1:$A2026,$A2027)),(COUNTIFS($L$1:$L2026,"Tor",$B$1:$B2026,$B2027,$A$1:$A2026,$A2027)+COUNTIFS($L$1:$L2026,"ET",$B$1:$B2026,$B2027,$A$1:$A2026,$A2027))-(COUNTIFS($L$1:$L2026,"Tor",$B$1:$B2026,"&lt;&gt;"&amp;$B2027,$A$1:$A2026,$A2027)+COUNTIFS($L$1:$L2026,"ET",$B$1:$B2026,"&lt;&gt;"&amp;$B2027,$A$1:$A2026,$A2027))),"")</f>
        <v/>
      </c>
      <c r="O2027" s="17"/>
      <c r="AC2027" s="14"/>
      <c r="AD2027" s="14"/>
      <c r="AE2027" s="18"/>
      <c r="AH2027" s="19">
        <f t="shared" si="126"/>
        <v>0</v>
      </c>
      <c r="AI2027" s="19">
        <f t="shared" si="127"/>
        <v>180</v>
      </c>
      <c r="AM2027" s="19">
        <f>IF(Abschlüsse[[#This Row],[Ergeb]]="ET","",SQRT(($AF2027-$AK2027)^2+($AG2027-$AL2027)^2))</f>
        <v>0</v>
      </c>
      <c r="AO2027" s="13"/>
      <c r="AP2027" s="13"/>
      <c r="AQ2027" s="19" t="str">
        <f t="shared" si="128"/>
        <v/>
      </c>
      <c r="AU2027" s="19" t="str">
        <f t="shared" si="129"/>
        <v/>
      </c>
    </row>
    <row r="2028" spans="3:47" ht="25.05" customHeight="1">
      <c r="C2028" s="17" t="str">
        <f>IF($A2028="","",IF(VLOOKUP($A2028,Spiele!$A$2:$D$16,3,FALSE)=$B2028,"H","G"))</f>
        <v/>
      </c>
      <c r="D2028" s="17" t="str">
        <f>IF($B2028="","",IF(VLOOKUP($A2028,Spiele!$A$2:$F$16,3,FALSE)=$B2028,VLOOKUP($A2028,Spiele!$A$2:$F$16,4,FALSE),VLOOKUP($A2028,Spiele!$A$2:$F$16,3,FALSE)))</f>
        <v/>
      </c>
      <c r="E2028" s="18">
        <f>IF(Abschlüsse[[#This Row],[Ergeb]]="ET",0,COUNTIFS($A$2:$A2028,$A2028,$B$2:$B2028,$B2028,$L$2:$L2028,"&lt;&gt;ET"))</f>
        <v>0</v>
      </c>
      <c r="F2028" s="11"/>
      <c r="G2028" s="12"/>
      <c r="H2028" s="18">
        <f>COUNTIFS('Rote Karten'!$A$2:$A$4,$A2028,'Rote Karten'!$D$2:$D$4,"&lt;&gt;"&amp;$B2028,'Rote Karten'!$B$2:$B$4,"&lt;"&amp;$F2028,'Rote Karten'!$C$2:$C$4,"&lt;="&amp;$G2028)-COUNTIFS('Rote Karten'!$A$2:$A$4,$A2028,'Rote Karten'!$D$2:$D$4,$B2028,'Rote Karten'!$B$2:$B$4,"&lt;"&amp;$F2028,'Rote Karten'!$C$2:$C$4,"&lt;="&amp;$G2028)</f>
        <v>0</v>
      </c>
      <c r="I2028" s="17" t="str">
        <f>IF(OR($L2028="Tor",$L2028="ET"),_xlfn.IFNA(IF(VLOOKUP($A2028,Spiele!$A$2:$C$16,3,FALSE)=$B2028,COUNTIFS($L$2:$L2028,"Tor",$B$2:$B2028,$B2028,$A$2:$A2028,$A2028)+COUNTIFS($L$2:$L2028,"ET",$B$2:$B2028,$B2028,$A$2:$A2028,$A2028)&amp;":"&amp;COUNTIFS($L$2:$L2028,"Tor",$B$2:$B2028,"&lt;&gt;"&amp;$B2028,$A$2:$A2028,$A2028)+COUNTIFS($L$2:$L2028,"ET",$B$2:$B2028,"&lt;&gt;"&amp;$B2028,$A$2:$A2028,$A2028),COUNTIFS($L$2:$L2028,"Tor",$B$2:$B2028,"&lt;&gt;"&amp;$B2028,$A$2:$A2028,$A2028)+COUNTIFS($L$2:$L2028,"ET",$B$2:$B2028,"&lt;&gt;"&amp;$B2028,$A$2:$A2028,$A2028)&amp;":"&amp;COUNTIFS($L$2:$L2028,"Tor",$B$2:$B2028,$B2028,$A$2:$A2028,$A2028)+COUNTIFS($L$2:$L2028,"ET",$B$2:$B2028,$B2028,$A$2:$A2028,$A2028)),""),"")</f>
        <v/>
      </c>
      <c r="J2028" s="18" t="str">
        <f>_xlfn.IFNA(IF(VLOOKUP($A2028,Spiele!$A$2:$D$16,3,FALSE)=$B2028,(COUNTIFS($L$1:$L2027,"Tor",$B$1:$B2027,$B2028,$A$1:$A2027,$A2028)+COUNTIFS($L$1:$L2027,"ET",$B$1:$B2027,$B2028,$A$1:$A2027,$A2028))-(COUNTIFS($L$1:$L2027,"Tor",$B$1:$B2027,"&lt;&gt;"&amp;$B2028,$A$1:$A2027,$A2028)+COUNTIFS($L$1:$L2027,"ET",$B$1:$B2027,"&lt;&gt;"&amp;$B2028,$A$1:$A2027,$A2028)),(COUNTIFS($L$1:$L2027,"Tor",$B$1:$B2027,$B2028,$A$1:$A2027,$A2028)+COUNTIFS($L$1:$L2027,"ET",$B$1:$B2027,$B2028,$A$1:$A2027,$A2028))-(COUNTIFS($L$1:$L2027,"Tor",$B$1:$B2027,"&lt;&gt;"&amp;$B2028,$A$1:$A2027,$A2028)+COUNTIFS($L$1:$L2027,"ET",$B$1:$B2027,"&lt;&gt;"&amp;$B2028,$A$1:$A2027,$A2028))),"")</f>
        <v/>
      </c>
      <c r="O2028" s="17"/>
      <c r="AC2028" s="14"/>
      <c r="AD2028" s="14"/>
      <c r="AE2028" s="18"/>
      <c r="AH2028" s="19">
        <f t="shared" si="126"/>
        <v>0</v>
      </c>
      <c r="AI2028" s="19">
        <f t="shared" si="127"/>
        <v>180</v>
      </c>
      <c r="AM2028" s="19">
        <f>IF(Abschlüsse[[#This Row],[Ergeb]]="ET","",SQRT(($AF2028-$AK2028)^2+($AG2028-$AL2028)^2))</f>
        <v>0</v>
      </c>
      <c r="AO2028" s="13"/>
      <c r="AP2028" s="13"/>
      <c r="AQ2028" s="19" t="str">
        <f t="shared" si="128"/>
        <v/>
      </c>
      <c r="AU2028" s="19" t="str">
        <f t="shared" si="129"/>
        <v/>
      </c>
    </row>
    <row r="2029" spans="3:47" ht="25.05" customHeight="1">
      <c r="C2029" s="17" t="str">
        <f>IF($A2029="","",IF(VLOOKUP($A2029,Spiele!$A$2:$D$16,3,FALSE)=$B2029,"H","G"))</f>
        <v/>
      </c>
      <c r="D2029" s="17" t="str">
        <f>IF($B2029="","",IF(VLOOKUP($A2029,Spiele!$A$2:$F$16,3,FALSE)=$B2029,VLOOKUP($A2029,Spiele!$A$2:$F$16,4,FALSE),VLOOKUP($A2029,Spiele!$A$2:$F$16,3,FALSE)))</f>
        <v/>
      </c>
      <c r="E2029" s="18">
        <f>IF(Abschlüsse[[#This Row],[Ergeb]]="ET",0,COUNTIFS($A$2:$A2029,$A2029,$B$2:$B2029,$B2029,$L$2:$L2029,"&lt;&gt;ET"))</f>
        <v>0</v>
      </c>
      <c r="F2029" s="11"/>
      <c r="G2029" s="12"/>
      <c r="H2029" s="18">
        <f>COUNTIFS('Rote Karten'!$A$2:$A$4,$A2029,'Rote Karten'!$D$2:$D$4,"&lt;&gt;"&amp;$B2029,'Rote Karten'!$B$2:$B$4,"&lt;"&amp;$F2029,'Rote Karten'!$C$2:$C$4,"&lt;="&amp;$G2029)-COUNTIFS('Rote Karten'!$A$2:$A$4,$A2029,'Rote Karten'!$D$2:$D$4,$B2029,'Rote Karten'!$B$2:$B$4,"&lt;"&amp;$F2029,'Rote Karten'!$C$2:$C$4,"&lt;="&amp;$G2029)</f>
        <v>0</v>
      </c>
      <c r="I2029" s="17" t="str">
        <f>IF(OR($L2029="Tor",$L2029="ET"),_xlfn.IFNA(IF(VLOOKUP($A2029,Spiele!$A$2:$C$16,3,FALSE)=$B2029,COUNTIFS($L$2:$L2029,"Tor",$B$2:$B2029,$B2029,$A$2:$A2029,$A2029)+COUNTIFS($L$2:$L2029,"ET",$B$2:$B2029,$B2029,$A$2:$A2029,$A2029)&amp;":"&amp;COUNTIFS($L$2:$L2029,"Tor",$B$2:$B2029,"&lt;&gt;"&amp;$B2029,$A$2:$A2029,$A2029)+COUNTIFS($L$2:$L2029,"ET",$B$2:$B2029,"&lt;&gt;"&amp;$B2029,$A$2:$A2029,$A2029),COUNTIFS($L$2:$L2029,"Tor",$B$2:$B2029,"&lt;&gt;"&amp;$B2029,$A$2:$A2029,$A2029)+COUNTIFS($L$2:$L2029,"ET",$B$2:$B2029,"&lt;&gt;"&amp;$B2029,$A$2:$A2029,$A2029)&amp;":"&amp;COUNTIFS($L$2:$L2029,"Tor",$B$2:$B2029,$B2029,$A$2:$A2029,$A2029)+COUNTIFS($L$2:$L2029,"ET",$B$2:$B2029,$B2029,$A$2:$A2029,$A2029)),""),"")</f>
        <v/>
      </c>
      <c r="J2029" s="18" t="str">
        <f>_xlfn.IFNA(IF(VLOOKUP($A2029,Spiele!$A$2:$D$16,3,FALSE)=$B2029,(COUNTIFS($L$1:$L2028,"Tor",$B$1:$B2028,$B2029,$A$1:$A2028,$A2029)+COUNTIFS($L$1:$L2028,"ET",$B$1:$B2028,$B2029,$A$1:$A2028,$A2029))-(COUNTIFS($L$1:$L2028,"Tor",$B$1:$B2028,"&lt;&gt;"&amp;$B2029,$A$1:$A2028,$A2029)+COUNTIFS($L$1:$L2028,"ET",$B$1:$B2028,"&lt;&gt;"&amp;$B2029,$A$1:$A2028,$A2029)),(COUNTIFS($L$1:$L2028,"Tor",$B$1:$B2028,$B2029,$A$1:$A2028,$A2029)+COUNTIFS($L$1:$L2028,"ET",$B$1:$B2028,$B2029,$A$1:$A2028,$A2029))-(COUNTIFS($L$1:$L2028,"Tor",$B$1:$B2028,"&lt;&gt;"&amp;$B2029,$A$1:$A2028,$A2029)+COUNTIFS($L$1:$L2028,"ET",$B$1:$B2028,"&lt;&gt;"&amp;$B2029,$A$1:$A2028,$A2029))),"")</f>
        <v/>
      </c>
      <c r="O2029" s="17"/>
      <c r="AC2029" s="14"/>
      <c r="AD2029" s="14"/>
      <c r="AE2029" s="18"/>
      <c r="AH2029" s="19">
        <f t="shared" si="126"/>
        <v>0</v>
      </c>
      <c r="AI2029" s="19">
        <f t="shared" si="127"/>
        <v>180</v>
      </c>
      <c r="AM2029" s="19">
        <f>IF(Abschlüsse[[#This Row],[Ergeb]]="ET","",SQRT(($AF2029-$AK2029)^2+($AG2029-$AL2029)^2))</f>
        <v>0</v>
      </c>
      <c r="AO2029" s="13"/>
      <c r="AP2029" s="13"/>
      <c r="AQ2029" s="19" t="str">
        <f t="shared" si="128"/>
        <v/>
      </c>
      <c r="AU2029" s="19" t="str">
        <f t="shared" si="129"/>
        <v/>
      </c>
    </row>
    <row r="2030" spans="3:47" ht="25.05" customHeight="1">
      <c r="C2030" s="17" t="str">
        <f>IF($A2030="","",IF(VLOOKUP($A2030,Spiele!$A$2:$D$16,3,FALSE)=$B2030,"H","G"))</f>
        <v/>
      </c>
      <c r="D2030" s="17" t="str">
        <f>IF($B2030="","",IF(VLOOKUP($A2030,Spiele!$A$2:$F$16,3,FALSE)=$B2030,VLOOKUP($A2030,Spiele!$A$2:$F$16,4,FALSE),VLOOKUP($A2030,Spiele!$A$2:$F$16,3,FALSE)))</f>
        <v/>
      </c>
      <c r="E2030" s="18">
        <f>IF(Abschlüsse[[#This Row],[Ergeb]]="ET",0,COUNTIFS($A$2:$A2030,$A2030,$B$2:$B2030,$B2030,$L$2:$L2030,"&lt;&gt;ET"))</f>
        <v>0</v>
      </c>
      <c r="F2030" s="11"/>
      <c r="G2030" s="12"/>
      <c r="H2030" s="18">
        <f>COUNTIFS('Rote Karten'!$A$2:$A$4,$A2030,'Rote Karten'!$D$2:$D$4,"&lt;&gt;"&amp;$B2030,'Rote Karten'!$B$2:$B$4,"&lt;"&amp;$F2030,'Rote Karten'!$C$2:$C$4,"&lt;="&amp;$G2030)-COUNTIFS('Rote Karten'!$A$2:$A$4,$A2030,'Rote Karten'!$D$2:$D$4,$B2030,'Rote Karten'!$B$2:$B$4,"&lt;"&amp;$F2030,'Rote Karten'!$C$2:$C$4,"&lt;="&amp;$G2030)</f>
        <v>0</v>
      </c>
      <c r="I2030" s="17" t="str">
        <f>IF(OR($L2030="Tor",$L2030="ET"),_xlfn.IFNA(IF(VLOOKUP($A2030,Spiele!$A$2:$C$16,3,FALSE)=$B2030,COUNTIFS($L$2:$L2030,"Tor",$B$2:$B2030,$B2030,$A$2:$A2030,$A2030)+COUNTIFS($L$2:$L2030,"ET",$B$2:$B2030,$B2030,$A$2:$A2030,$A2030)&amp;":"&amp;COUNTIFS($L$2:$L2030,"Tor",$B$2:$B2030,"&lt;&gt;"&amp;$B2030,$A$2:$A2030,$A2030)+COUNTIFS($L$2:$L2030,"ET",$B$2:$B2030,"&lt;&gt;"&amp;$B2030,$A$2:$A2030,$A2030),COUNTIFS($L$2:$L2030,"Tor",$B$2:$B2030,"&lt;&gt;"&amp;$B2030,$A$2:$A2030,$A2030)+COUNTIFS($L$2:$L2030,"ET",$B$2:$B2030,"&lt;&gt;"&amp;$B2030,$A$2:$A2030,$A2030)&amp;":"&amp;COUNTIFS($L$2:$L2030,"Tor",$B$2:$B2030,$B2030,$A$2:$A2030,$A2030)+COUNTIFS($L$2:$L2030,"ET",$B$2:$B2030,$B2030,$A$2:$A2030,$A2030)),""),"")</f>
        <v/>
      </c>
      <c r="J2030" s="18" t="str">
        <f>_xlfn.IFNA(IF(VLOOKUP($A2030,Spiele!$A$2:$D$16,3,FALSE)=$B2030,(COUNTIFS($L$1:$L2029,"Tor",$B$1:$B2029,$B2030,$A$1:$A2029,$A2030)+COUNTIFS($L$1:$L2029,"ET",$B$1:$B2029,$B2030,$A$1:$A2029,$A2030))-(COUNTIFS($L$1:$L2029,"Tor",$B$1:$B2029,"&lt;&gt;"&amp;$B2030,$A$1:$A2029,$A2030)+COUNTIFS($L$1:$L2029,"ET",$B$1:$B2029,"&lt;&gt;"&amp;$B2030,$A$1:$A2029,$A2030)),(COUNTIFS($L$1:$L2029,"Tor",$B$1:$B2029,$B2030,$A$1:$A2029,$A2030)+COUNTIFS($L$1:$L2029,"ET",$B$1:$B2029,$B2030,$A$1:$A2029,$A2030))-(COUNTIFS($L$1:$L2029,"Tor",$B$1:$B2029,"&lt;&gt;"&amp;$B2030,$A$1:$A2029,$A2030)+COUNTIFS($L$1:$L2029,"ET",$B$1:$B2029,"&lt;&gt;"&amp;$B2030,$A$1:$A2029,$A2030))),"")</f>
        <v/>
      </c>
      <c r="O2030" s="17"/>
      <c r="AC2030" s="14"/>
      <c r="AD2030" s="14"/>
      <c r="AE2030" s="18"/>
      <c r="AH2030" s="19">
        <f t="shared" si="126"/>
        <v>0</v>
      </c>
      <c r="AI2030" s="19">
        <f t="shared" si="127"/>
        <v>180</v>
      </c>
      <c r="AM2030" s="19">
        <f>IF(Abschlüsse[[#This Row],[Ergeb]]="ET","",SQRT(($AF2030-$AK2030)^2+($AG2030-$AL2030)^2))</f>
        <v>0</v>
      </c>
      <c r="AO2030" s="13"/>
      <c r="AP2030" s="13"/>
      <c r="AQ2030" s="19" t="str">
        <f t="shared" si="128"/>
        <v/>
      </c>
      <c r="AU2030" s="19" t="str">
        <f t="shared" si="129"/>
        <v/>
      </c>
    </row>
    <row r="2031" spans="3:47" ht="25.05" customHeight="1">
      <c r="C2031" s="17" t="str">
        <f>IF($A2031="","",IF(VLOOKUP($A2031,Spiele!$A$2:$D$16,3,FALSE)=$B2031,"H","G"))</f>
        <v/>
      </c>
      <c r="D2031" s="17" t="str">
        <f>IF($B2031="","",IF(VLOOKUP($A2031,Spiele!$A$2:$F$16,3,FALSE)=$B2031,VLOOKUP($A2031,Spiele!$A$2:$F$16,4,FALSE),VLOOKUP($A2031,Spiele!$A$2:$F$16,3,FALSE)))</f>
        <v/>
      </c>
      <c r="E2031" s="18">
        <f>IF(Abschlüsse[[#This Row],[Ergeb]]="ET",0,COUNTIFS($A$2:$A2031,$A2031,$B$2:$B2031,$B2031,$L$2:$L2031,"&lt;&gt;ET"))</f>
        <v>0</v>
      </c>
      <c r="F2031" s="11"/>
      <c r="G2031" s="12"/>
      <c r="H2031" s="18">
        <f>COUNTIFS('Rote Karten'!$A$2:$A$4,$A2031,'Rote Karten'!$D$2:$D$4,"&lt;&gt;"&amp;$B2031,'Rote Karten'!$B$2:$B$4,"&lt;"&amp;$F2031,'Rote Karten'!$C$2:$C$4,"&lt;="&amp;$G2031)-COUNTIFS('Rote Karten'!$A$2:$A$4,$A2031,'Rote Karten'!$D$2:$D$4,$B2031,'Rote Karten'!$B$2:$B$4,"&lt;"&amp;$F2031,'Rote Karten'!$C$2:$C$4,"&lt;="&amp;$G2031)</f>
        <v>0</v>
      </c>
      <c r="I2031" s="17" t="str">
        <f>IF(OR($L2031="Tor",$L2031="ET"),_xlfn.IFNA(IF(VLOOKUP($A2031,Spiele!$A$2:$C$16,3,FALSE)=$B2031,COUNTIFS($L$2:$L2031,"Tor",$B$2:$B2031,$B2031,$A$2:$A2031,$A2031)+COUNTIFS($L$2:$L2031,"ET",$B$2:$B2031,$B2031,$A$2:$A2031,$A2031)&amp;":"&amp;COUNTIFS($L$2:$L2031,"Tor",$B$2:$B2031,"&lt;&gt;"&amp;$B2031,$A$2:$A2031,$A2031)+COUNTIFS($L$2:$L2031,"ET",$B$2:$B2031,"&lt;&gt;"&amp;$B2031,$A$2:$A2031,$A2031),COUNTIFS($L$2:$L2031,"Tor",$B$2:$B2031,"&lt;&gt;"&amp;$B2031,$A$2:$A2031,$A2031)+COUNTIFS($L$2:$L2031,"ET",$B$2:$B2031,"&lt;&gt;"&amp;$B2031,$A$2:$A2031,$A2031)&amp;":"&amp;COUNTIFS($L$2:$L2031,"Tor",$B$2:$B2031,$B2031,$A$2:$A2031,$A2031)+COUNTIFS($L$2:$L2031,"ET",$B$2:$B2031,$B2031,$A$2:$A2031,$A2031)),""),"")</f>
        <v/>
      </c>
      <c r="J2031" s="18" t="str">
        <f>_xlfn.IFNA(IF(VLOOKUP($A2031,Spiele!$A$2:$D$16,3,FALSE)=$B2031,(COUNTIFS($L$1:$L2030,"Tor",$B$1:$B2030,$B2031,$A$1:$A2030,$A2031)+COUNTIFS($L$1:$L2030,"ET",$B$1:$B2030,$B2031,$A$1:$A2030,$A2031))-(COUNTIFS($L$1:$L2030,"Tor",$B$1:$B2030,"&lt;&gt;"&amp;$B2031,$A$1:$A2030,$A2031)+COUNTIFS($L$1:$L2030,"ET",$B$1:$B2030,"&lt;&gt;"&amp;$B2031,$A$1:$A2030,$A2031)),(COUNTIFS($L$1:$L2030,"Tor",$B$1:$B2030,$B2031,$A$1:$A2030,$A2031)+COUNTIFS($L$1:$L2030,"ET",$B$1:$B2030,$B2031,$A$1:$A2030,$A2031))-(COUNTIFS($L$1:$L2030,"Tor",$B$1:$B2030,"&lt;&gt;"&amp;$B2031,$A$1:$A2030,$A2031)+COUNTIFS($L$1:$L2030,"ET",$B$1:$B2030,"&lt;&gt;"&amp;$B2031,$A$1:$A2030,$A2031))),"")</f>
        <v/>
      </c>
      <c r="O2031" s="17"/>
      <c r="AC2031" s="14"/>
      <c r="AD2031" s="14"/>
      <c r="AE2031" s="18"/>
      <c r="AH2031" s="19">
        <f t="shared" si="126"/>
        <v>0</v>
      </c>
      <c r="AI2031" s="19">
        <f t="shared" si="127"/>
        <v>180</v>
      </c>
      <c r="AM2031" s="19">
        <f>IF(Abschlüsse[[#This Row],[Ergeb]]="ET","",SQRT(($AF2031-$AK2031)^2+($AG2031-$AL2031)^2))</f>
        <v>0</v>
      </c>
      <c r="AO2031" s="13"/>
      <c r="AP2031" s="13"/>
      <c r="AQ2031" s="19" t="str">
        <f t="shared" si="128"/>
        <v/>
      </c>
      <c r="AU2031" s="19" t="str">
        <f t="shared" si="129"/>
        <v/>
      </c>
    </row>
    <row r="2032" spans="3:47" ht="25.05" customHeight="1">
      <c r="C2032" s="17" t="str">
        <f>IF($A2032="","",IF(VLOOKUP($A2032,Spiele!$A$2:$D$16,3,FALSE)=$B2032,"H","G"))</f>
        <v/>
      </c>
      <c r="D2032" s="17" t="str">
        <f>IF($B2032="","",IF(VLOOKUP($A2032,Spiele!$A$2:$F$16,3,FALSE)=$B2032,VLOOKUP($A2032,Spiele!$A$2:$F$16,4,FALSE),VLOOKUP($A2032,Spiele!$A$2:$F$16,3,FALSE)))</f>
        <v/>
      </c>
      <c r="E2032" s="18">
        <f>IF(Abschlüsse[[#This Row],[Ergeb]]="ET",0,COUNTIFS($A$2:$A2032,$A2032,$B$2:$B2032,$B2032,$L$2:$L2032,"&lt;&gt;ET"))</f>
        <v>0</v>
      </c>
      <c r="F2032" s="11"/>
      <c r="G2032" s="12"/>
      <c r="H2032" s="18">
        <f>COUNTIFS('Rote Karten'!$A$2:$A$4,$A2032,'Rote Karten'!$D$2:$D$4,"&lt;&gt;"&amp;$B2032,'Rote Karten'!$B$2:$B$4,"&lt;"&amp;$F2032,'Rote Karten'!$C$2:$C$4,"&lt;="&amp;$G2032)-COUNTIFS('Rote Karten'!$A$2:$A$4,$A2032,'Rote Karten'!$D$2:$D$4,$B2032,'Rote Karten'!$B$2:$B$4,"&lt;"&amp;$F2032,'Rote Karten'!$C$2:$C$4,"&lt;="&amp;$G2032)</f>
        <v>0</v>
      </c>
      <c r="I2032" s="17" t="str">
        <f>IF(OR($L2032="Tor",$L2032="ET"),_xlfn.IFNA(IF(VLOOKUP($A2032,Spiele!$A$2:$C$16,3,FALSE)=$B2032,COUNTIFS($L$2:$L2032,"Tor",$B$2:$B2032,$B2032,$A$2:$A2032,$A2032)+COUNTIFS($L$2:$L2032,"ET",$B$2:$B2032,$B2032,$A$2:$A2032,$A2032)&amp;":"&amp;COUNTIFS($L$2:$L2032,"Tor",$B$2:$B2032,"&lt;&gt;"&amp;$B2032,$A$2:$A2032,$A2032)+COUNTIFS($L$2:$L2032,"ET",$B$2:$B2032,"&lt;&gt;"&amp;$B2032,$A$2:$A2032,$A2032),COUNTIFS($L$2:$L2032,"Tor",$B$2:$B2032,"&lt;&gt;"&amp;$B2032,$A$2:$A2032,$A2032)+COUNTIFS($L$2:$L2032,"ET",$B$2:$B2032,"&lt;&gt;"&amp;$B2032,$A$2:$A2032,$A2032)&amp;":"&amp;COUNTIFS($L$2:$L2032,"Tor",$B$2:$B2032,$B2032,$A$2:$A2032,$A2032)+COUNTIFS($L$2:$L2032,"ET",$B$2:$B2032,$B2032,$A$2:$A2032,$A2032)),""),"")</f>
        <v/>
      </c>
      <c r="J2032" s="18" t="str">
        <f>_xlfn.IFNA(IF(VLOOKUP($A2032,Spiele!$A$2:$D$16,3,FALSE)=$B2032,(COUNTIFS($L$1:$L2031,"Tor",$B$1:$B2031,$B2032,$A$1:$A2031,$A2032)+COUNTIFS($L$1:$L2031,"ET",$B$1:$B2031,$B2032,$A$1:$A2031,$A2032))-(COUNTIFS($L$1:$L2031,"Tor",$B$1:$B2031,"&lt;&gt;"&amp;$B2032,$A$1:$A2031,$A2032)+COUNTIFS($L$1:$L2031,"ET",$B$1:$B2031,"&lt;&gt;"&amp;$B2032,$A$1:$A2031,$A2032)),(COUNTIFS($L$1:$L2031,"Tor",$B$1:$B2031,$B2032,$A$1:$A2031,$A2032)+COUNTIFS($L$1:$L2031,"ET",$B$1:$B2031,$B2032,$A$1:$A2031,$A2032))-(COUNTIFS($L$1:$L2031,"Tor",$B$1:$B2031,"&lt;&gt;"&amp;$B2032,$A$1:$A2031,$A2032)+COUNTIFS($L$1:$L2031,"ET",$B$1:$B2031,"&lt;&gt;"&amp;$B2032,$A$1:$A2031,$A2032))),"")</f>
        <v/>
      </c>
      <c r="O2032" s="17"/>
      <c r="AC2032" s="14"/>
      <c r="AD2032" s="14"/>
      <c r="AE2032" s="18"/>
      <c r="AH2032" s="19">
        <f t="shared" si="126"/>
        <v>0</v>
      </c>
      <c r="AI2032" s="19">
        <f t="shared" si="127"/>
        <v>180</v>
      </c>
      <c r="AM2032" s="19">
        <f>IF(Abschlüsse[[#This Row],[Ergeb]]="ET","",SQRT(($AF2032-$AK2032)^2+($AG2032-$AL2032)^2))</f>
        <v>0</v>
      </c>
      <c r="AO2032" s="13"/>
      <c r="AP2032" s="13"/>
      <c r="AQ2032" s="19" t="str">
        <f t="shared" si="128"/>
        <v/>
      </c>
      <c r="AU2032" s="19" t="str">
        <f t="shared" si="129"/>
        <v/>
      </c>
    </row>
    <row r="2033" spans="3:47" ht="25.05" customHeight="1">
      <c r="C2033" s="17" t="str">
        <f>IF($A2033="","",IF(VLOOKUP($A2033,Spiele!$A$2:$D$16,3,FALSE)=$B2033,"H","G"))</f>
        <v/>
      </c>
      <c r="D2033" s="17" t="str">
        <f>IF($B2033="","",IF(VLOOKUP($A2033,Spiele!$A$2:$F$16,3,FALSE)=$B2033,VLOOKUP($A2033,Spiele!$A$2:$F$16,4,FALSE),VLOOKUP($A2033,Spiele!$A$2:$F$16,3,FALSE)))</f>
        <v/>
      </c>
      <c r="E2033" s="18">
        <f>IF(Abschlüsse[[#This Row],[Ergeb]]="ET",0,COUNTIFS($A$2:$A2033,$A2033,$B$2:$B2033,$B2033,$L$2:$L2033,"&lt;&gt;ET"))</f>
        <v>0</v>
      </c>
      <c r="F2033" s="11"/>
      <c r="G2033" s="12"/>
      <c r="H2033" s="18">
        <f>COUNTIFS('Rote Karten'!$A$2:$A$4,$A2033,'Rote Karten'!$D$2:$D$4,"&lt;&gt;"&amp;$B2033,'Rote Karten'!$B$2:$B$4,"&lt;"&amp;$F2033,'Rote Karten'!$C$2:$C$4,"&lt;="&amp;$G2033)-COUNTIFS('Rote Karten'!$A$2:$A$4,$A2033,'Rote Karten'!$D$2:$D$4,$B2033,'Rote Karten'!$B$2:$B$4,"&lt;"&amp;$F2033,'Rote Karten'!$C$2:$C$4,"&lt;="&amp;$G2033)</f>
        <v>0</v>
      </c>
      <c r="I2033" s="17" t="str">
        <f>IF(OR($L2033="Tor",$L2033="ET"),_xlfn.IFNA(IF(VLOOKUP($A2033,Spiele!$A$2:$C$16,3,FALSE)=$B2033,COUNTIFS($L$2:$L2033,"Tor",$B$2:$B2033,$B2033,$A$2:$A2033,$A2033)+COUNTIFS($L$2:$L2033,"ET",$B$2:$B2033,$B2033,$A$2:$A2033,$A2033)&amp;":"&amp;COUNTIFS($L$2:$L2033,"Tor",$B$2:$B2033,"&lt;&gt;"&amp;$B2033,$A$2:$A2033,$A2033)+COUNTIFS($L$2:$L2033,"ET",$B$2:$B2033,"&lt;&gt;"&amp;$B2033,$A$2:$A2033,$A2033),COUNTIFS($L$2:$L2033,"Tor",$B$2:$B2033,"&lt;&gt;"&amp;$B2033,$A$2:$A2033,$A2033)+COUNTIFS($L$2:$L2033,"ET",$B$2:$B2033,"&lt;&gt;"&amp;$B2033,$A$2:$A2033,$A2033)&amp;":"&amp;COUNTIFS($L$2:$L2033,"Tor",$B$2:$B2033,$B2033,$A$2:$A2033,$A2033)+COUNTIFS($L$2:$L2033,"ET",$B$2:$B2033,$B2033,$A$2:$A2033,$A2033)),""),"")</f>
        <v/>
      </c>
      <c r="J2033" s="18" t="str">
        <f>_xlfn.IFNA(IF(VLOOKUP($A2033,Spiele!$A$2:$D$16,3,FALSE)=$B2033,(COUNTIFS($L$1:$L2032,"Tor",$B$1:$B2032,$B2033,$A$1:$A2032,$A2033)+COUNTIFS($L$1:$L2032,"ET",$B$1:$B2032,$B2033,$A$1:$A2032,$A2033))-(COUNTIFS($L$1:$L2032,"Tor",$B$1:$B2032,"&lt;&gt;"&amp;$B2033,$A$1:$A2032,$A2033)+COUNTIFS($L$1:$L2032,"ET",$B$1:$B2032,"&lt;&gt;"&amp;$B2033,$A$1:$A2032,$A2033)),(COUNTIFS($L$1:$L2032,"Tor",$B$1:$B2032,$B2033,$A$1:$A2032,$A2033)+COUNTIFS($L$1:$L2032,"ET",$B$1:$B2032,$B2033,$A$1:$A2032,$A2033))-(COUNTIFS($L$1:$L2032,"Tor",$B$1:$B2032,"&lt;&gt;"&amp;$B2033,$A$1:$A2032,$A2033)+COUNTIFS($L$1:$L2032,"ET",$B$1:$B2032,"&lt;&gt;"&amp;$B2033,$A$1:$A2032,$A2033))),"")</f>
        <v/>
      </c>
      <c r="O2033" s="17"/>
      <c r="AC2033" s="14"/>
      <c r="AD2033" s="14"/>
      <c r="AE2033" s="18"/>
      <c r="AH2033" s="19">
        <f t="shared" si="126"/>
        <v>0</v>
      </c>
      <c r="AI2033" s="19">
        <f t="shared" si="127"/>
        <v>180</v>
      </c>
      <c r="AM2033" s="19">
        <f>IF(Abschlüsse[[#This Row],[Ergeb]]="ET","",SQRT(($AF2033-$AK2033)^2+($AG2033-$AL2033)^2))</f>
        <v>0</v>
      </c>
      <c r="AO2033" s="13"/>
      <c r="AP2033" s="13"/>
      <c r="AQ2033" s="19" t="str">
        <f t="shared" si="128"/>
        <v/>
      </c>
      <c r="AU2033" s="19" t="str">
        <f t="shared" si="129"/>
        <v/>
      </c>
    </row>
    <row r="2034" spans="3:47" ht="25.05" customHeight="1">
      <c r="C2034" s="17" t="str">
        <f>IF($A2034="","",IF(VLOOKUP($A2034,Spiele!$A$2:$D$16,3,FALSE)=$B2034,"H","G"))</f>
        <v/>
      </c>
      <c r="D2034" s="17" t="str">
        <f>IF($B2034="","",IF(VLOOKUP($A2034,Spiele!$A$2:$F$16,3,FALSE)=$B2034,VLOOKUP($A2034,Spiele!$A$2:$F$16,4,FALSE),VLOOKUP($A2034,Spiele!$A$2:$F$16,3,FALSE)))</f>
        <v/>
      </c>
      <c r="E2034" s="18">
        <f>IF(Abschlüsse[[#This Row],[Ergeb]]="ET",0,COUNTIFS($A$2:$A2034,$A2034,$B$2:$B2034,$B2034,$L$2:$L2034,"&lt;&gt;ET"))</f>
        <v>0</v>
      </c>
      <c r="F2034" s="11"/>
      <c r="G2034" s="12"/>
      <c r="H2034" s="18">
        <f>COUNTIFS('Rote Karten'!$A$2:$A$4,$A2034,'Rote Karten'!$D$2:$D$4,"&lt;&gt;"&amp;$B2034,'Rote Karten'!$B$2:$B$4,"&lt;"&amp;$F2034,'Rote Karten'!$C$2:$C$4,"&lt;="&amp;$G2034)-COUNTIFS('Rote Karten'!$A$2:$A$4,$A2034,'Rote Karten'!$D$2:$D$4,$B2034,'Rote Karten'!$B$2:$B$4,"&lt;"&amp;$F2034,'Rote Karten'!$C$2:$C$4,"&lt;="&amp;$G2034)</f>
        <v>0</v>
      </c>
      <c r="I2034" s="17" t="str">
        <f>IF(OR($L2034="Tor",$L2034="ET"),_xlfn.IFNA(IF(VLOOKUP($A2034,Spiele!$A$2:$C$16,3,FALSE)=$B2034,COUNTIFS($L$2:$L2034,"Tor",$B$2:$B2034,$B2034,$A$2:$A2034,$A2034)+COUNTIFS($L$2:$L2034,"ET",$B$2:$B2034,$B2034,$A$2:$A2034,$A2034)&amp;":"&amp;COUNTIFS($L$2:$L2034,"Tor",$B$2:$B2034,"&lt;&gt;"&amp;$B2034,$A$2:$A2034,$A2034)+COUNTIFS($L$2:$L2034,"ET",$B$2:$B2034,"&lt;&gt;"&amp;$B2034,$A$2:$A2034,$A2034),COUNTIFS($L$2:$L2034,"Tor",$B$2:$B2034,"&lt;&gt;"&amp;$B2034,$A$2:$A2034,$A2034)+COUNTIFS($L$2:$L2034,"ET",$B$2:$B2034,"&lt;&gt;"&amp;$B2034,$A$2:$A2034,$A2034)&amp;":"&amp;COUNTIFS($L$2:$L2034,"Tor",$B$2:$B2034,$B2034,$A$2:$A2034,$A2034)+COUNTIFS($L$2:$L2034,"ET",$B$2:$B2034,$B2034,$A$2:$A2034,$A2034)),""),"")</f>
        <v/>
      </c>
      <c r="J2034" s="18" t="str">
        <f>_xlfn.IFNA(IF(VLOOKUP($A2034,Spiele!$A$2:$D$16,3,FALSE)=$B2034,(COUNTIFS($L$1:$L2033,"Tor",$B$1:$B2033,$B2034,$A$1:$A2033,$A2034)+COUNTIFS($L$1:$L2033,"ET",$B$1:$B2033,$B2034,$A$1:$A2033,$A2034))-(COUNTIFS($L$1:$L2033,"Tor",$B$1:$B2033,"&lt;&gt;"&amp;$B2034,$A$1:$A2033,$A2034)+COUNTIFS($L$1:$L2033,"ET",$B$1:$B2033,"&lt;&gt;"&amp;$B2034,$A$1:$A2033,$A2034)),(COUNTIFS($L$1:$L2033,"Tor",$B$1:$B2033,$B2034,$A$1:$A2033,$A2034)+COUNTIFS($L$1:$L2033,"ET",$B$1:$B2033,$B2034,$A$1:$A2033,$A2034))-(COUNTIFS($L$1:$L2033,"Tor",$B$1:$B2033,"&lt;&gt;"&amp;$B2034,$A$1:$A2033,$A2034)+COUNTIFS($L$1:$L2033,"ET",$B$1:$B2033,"&lt;&gt;"&amp;$B2034,$A$1:$A2033,$A2034))),"")</f>
        <v/>
      </c>
      <c r="O2034" s="17"/>
      <c r="AC2034" s="14"/>
      <c r="AD2034" s="14"/>
      <c r="AE2034" s="18"/>
      <c r="AH2034" s="19">
        <f t="shared" si="126"/>
        <v>0</v>
      </c>
      <c r="AI2034" s="19">
        <f t="shared" si="127"/>
        <v>180</v>
      </c>
      <c r="AM2034" s="19">
        <f>IF(Abschlüsse[[#This Row],[Ergeb]]="ET","",SQRT(($AF2034-$AK2034)^2+($AG2034-$AL2034)^2))</f>
        <v>0</v>
      </c>
      <c r="AO2034" s="13"/>
      <c r="AP2034" s="13"/>
      <c r="AQ2034" s="19" t="str">
        <f t="shared" si="128"/>
        <v/>
      </c>
      <c r="AU2034" s="19" t="str">
        <f t="shared" si="129"/>
        <v/>
      </c>
    </row>
    <row r="2035" spans="3:47" ht="25.05" customHeight="1">
      <c r="C2035" s="17" t="str">
        <f>IF($A2035="","",IF(VLOOKUP($A2035,Spiele!$A$2:$D$16,3,FALSE)=$B2035,"H","G"))</f>
        <v/>
      </c>
      <c r="D2035" s="17" t="str">
        <f>IF($B2035="","",IF(VLOOKUP($A2035,Spiele!$A$2:$F$16,3,FALSE)=$B2035,VLOOKUP($A2035,Spiele!$A$2:$F$16,4,FALSE),VLOOKUP($A2035,Spiele!$A$2:$F$16,3,FALSE)))</f>
        <v/>
      </c>
      <c r="E2035" s="18">
        <f>IF(Abschlüsse[[#This Row],[Ergeb]]="ET",0,COUNTIFS($A$2:$A2035,$A2035,$B$2:$B2035,$B2035,$L$2:$L2035,"&lt;&gt;ET"))</f>
        <v>0</v>
      </c>
      <c r="F2035" s="11"/>
      <c r="G2035" s="12"/>
      <c r="H2035" s="18">
        <f>COUNTIFS('Rote Karten'!$A$2:$A$4,$A2035,'Rote Karten'!$D$2:$D$4,"&lt;&gt;"&amp;$B2035,'Rote Karten'!$B$2:$B$4,"&lt;"&amp;$F2035,'Rote Karten'!$C$2:$C$4,"&lt;="&amp;$G2035)-COUNTIFS('Rote Karten'!$A$2:$A$4,$A2035,'Rote Karten'!$D$2:$D$4,$B2035,'Rote Karten'!$B$2:$B$4,"&lt;"&amp;$F2035,'Rote Karten'!$C$2:$C$4,"&lt;="&amp;$G2035)</f>
        <v>0</v>
      </c>
      <c r="I2035" s="17" t="str">
        <f>IF(OR($L2035="Tor",$L2035="ET"),_xlfn.IFNA(IF(VLOOKUP($A2035,Spiele!$A$2:$C$16,3,FALSE)=$B2035,COUNTIFS($L$2:$L2035,"Tor",$B$2:$B2035,$B2035,$A$2:$A2035,$A2035)+COUNTIFS($L$2:$L2035,"ET",$B$2:$B2035,$B2035,$A$2:$A2035,$A2035)&amp;":"&amp;COUNTIFS($L$2:$L2035,"Tor",$B$2:$B2035,"&lt;&gt;"&amp;$B2035,$A$2:$A2035,$A2035)+COUNTIFS($L$2:$L2035,"ET",$B$2:$B2035,"&lt;&gt;"&amp;$B2035,$A$2:$A2035,$A2035),COUNTIFS($L$2:$L2035,"Tor",$B$2:$B2035,"&lt;&gt;"&amp;$B2035,$A$2:$A2035,$A2035)+COUNTIFS($L$2:$L2035,"ET",$B$2:$B2035,"&lt;&gt;"&amp;$B2035,$A$2:$A2035,$A2035)&amp;":"&amp;COUNTIFS($L$2:$L2035,"Tor",$B$2:$B2035,$B2035,$A$2:$A2035,$A2035)+COUNTIFS($L$2:$L2035,"ET",$B$2:$B2035,$B2035,$A$2:$A2035,$A2035)),""),"")</f>
        <v/>
      </c>
      <c r="J2035" s="18" t="str">
        <f>_xlfn.IFNA(IF(VLOOKUP($A2035,Spiele!$A$2:$D$16,3,FALSE)=$B2035,(COUNTIFS($L$1:$L2034,"Tor",$B$1:$B2034,$B2035,$A$1:$A2034,$A2035)+COUNTIFS($L$1:$L2034,"ET",$B$1:$B2034,$B2035,$A$1:$A2034,$A2035))-(COUNTIFS($L$1:$L2034,"Tor",$B$1:$B2034,"&lt;&gt;"&amp;$B2035,$A$1:$A2034,$A2035)+COUNTIFS($L$1:$L2034,"ET",$B$1:$B2034,"&lt;&gt;"&amp;$B2035,$A$1:$A2034,$A2035)),(COUNTIFS($L$1:$L2034,"Tor",$B$1:$B2034,$B2035,$A$1:$A2034,$A2035)+COUNTIFS($L$1:$L2034,"ET",$B$1:$B2034,$B2035,$A$1:$A2034,$A2035))-(COUNTIFS($L$1:$L2034,"Tor",$B$1:$B2034,"&lt;&gt;"&amp;$B2035,$A$1:$A2034,$A2035)+COUNTIFS($L$1:$L2034,"ET",$B$1:$B2034,"&lt;&gt;"&amp;$B2035,$A$1:$A2034,$A2035))),"")</f>
        <v/>
      </c>
      <c r="O2035" s="17"/>
      <c r="AC2035" s="14"/>
      <c r="AD2035" s="14"/>
      <c r="AE2035" s="18"/>
      <c r="AH2035" s="19">
        <f t="shared" si="126"/>
        <v>0</v>
      </c>
      <c r="AI2035" s="19">
        <f t="shared" si="127"/>
        <v>180</v>
      </c>
      <c r="AM2035" s="19">
        <f>IF(Abschlüsse[[#This Row],[Ergeb]]="ET","",SQRT(($AF2035-$AK2035)^2+($AG2035-$AL2035)^2))</f>
        <v>0</v>
      </c>
      <c r="AO2035" s="13"/>
      <c r="AP2035" s="13"/>
      <c r="AQ2035" s="19" t="str">
        <f t="shared" si="128"/>
        <v/>
      </c>
      <c r="AU2035" s="19" t="str">
        <f t="shared" si="129"/>
        <v/>
      </c>
    </row>
    <row r="2036" spans="3:47" ht="25.05" customHeight="1">
      <c r="C2036" s="17" t="str">
        <f>IF($A2036="","",IF(VLOOKUP($A2036,Spiele!$A$2:$D$16,3,FALSE)=$B2036,"H","G"))</f>
        <v/>
      </c>
      <c r="D2036" s="17" t="str">
        <f>IF($B2036="","",IF(VLOOKUP($A2036,Spiele!$A$2:$F$16,3,FALSE)=$B2036,VLOOKUP($A2036,Spiele!$A$2:$F$16,4,FALSE),VLOOKUP($A2036,Spiele!$A$2:$F$16,3,FALSE)))</f>
        <v/>
      </c>
      <c r="E2036" s="18">
        <f>IF(Abschlüsse[[#This Row],[Ergeb]]="ET",0,COUNTIFS($A$2:$A2036,$A2036,$B$2:$B2036,$B2036,$L$2:$L2036,"&lt;&gt;ET"))</f>
        <v>0</v>
      </c>
      <c r="F2036" s="11"/>
      <c r="G2036" s="12"/>
      <c r="H2036" s="18">
        <f>COUNTIFS('Rote Karten'!$A$2:$A$4,$A2036,'Rote Karten'!$D$2:$D$4,"&lt;&gt;"&amp;$B2036,'Rote Karten'!$B$2:$B$4,"&lt;"&amp;$F2036,'Rote Karten'!$C$2:$C$4,"&lt;="&amp;$G2036)-COUNTIFS('Rote Karten'!$A$2:$A$4,$A2036,'Rote Karten'!$D$2:$D$4,$B2036,'Rote Karten'!$B$2:$B$4,"&lt;"&amp;$F2036,'Rote Karten'!$C$2:$C$4,"&lt;="&amp;$G2036)</f>
        <v>0</v>
      </c>
      <c r="I2036" s="17" t="str">
        <f>IF(OR($L2036="Tor",$L2036="ET"),_xlfn.IFNA(IF(VLOOKUP($A2036,Spiele!$A$2:$C$16,3,FALSE)=$B2036,COUNTIFS($L$2:$L2036,"Tor",$B$2:$B2036,$B2036,$A$2:$A2036,$A2036)+COUNTIFS($L$2:$L2036,"ET",$B$2:$B2036,$B2036,$A$2:$A2036,$A2036)&amp;":"&amp;COUNTIFS($L$2:$L2036,"Tor",$B$2:$B2036,"&lt;&gt;"&amp;$B2036,$A$2:$A2036,$A2036)+COUNTIFS($L$2:$L2036,"ET",$B$2:$B2036,"&lt;&gt;"&amp;$B2036,$A$2:$A2036,$A2036),COUNTIFS($L$2:$L2036,"Tor",$B$2:$B2036,"&lt;&gt;"&amp;$B2036,$A$2:$A2036,$A2036)+COUNTIFS($L$2:$L2036,"ET",$B$2:$B2036,"&lt;&gt;"&amp;$B2036,$A$2:$A2036,$A2036)&amp;":"&amp;COUNTIFS($L$2:$L2036,"Tor",$B$2:$B2036,$B2036,$A$2:$A2036,$A2036)+COUNTIFS($L$2:$L2036,"ET",$B$2:$B2036,$B2036,$A$2:$A2036,$A2036)),""),"")</f>
        <v/>
      </c>
      <c r="J2036" s="18" t="str">
        <f>_xlfn.IFNA(IF(VLOOKUP($A2036,Spiele!$A$2:$D$16,3,FALSE)=$B2036,(COUNTIFS($L$1:$L2035,"Tor",$B$1:$B2035,$B2036,$A$1:$A2035,$A2036)+COUNTIFS($L$1:$L2035,"ET",$B$1:$B2035,$B2036,$A$1:$A2035,$A2036))-(COUNTIFS($L$1:$L2035,"Tor",$B$1:$B2035,"&lt;&gt;"&amp;$B2036,$A$1:$A2035,$A2036)+COUNTIFS($L$1:$L2035,"ET",$B$1:$B2035,"&lt;&gt;"&amp;$B2036,$A$1:$A2035,$A2036)),(COUNTIFS($L$1:$L2035,"Tor",$B$1:$B2035,$B2036,$A$1:$A2035,$A2036)+COUNTIFS($L$1:$L2035,"ET",$B$1:$B2035,$B2036,$A$1:$A2035,$A2036))-(COUNTIFS($L$1:$L2035,"Tor",$B$1:$B2035,"&lt;&gt;"&amp;$B2036,$A$1:$A2035,$A2036)+COUNTIFS($L$1:$L2035,"ET",$B$1:$B2035,"&lt;&gt;"&amp;$B2036,$A$1:$A2035,$A2036))),"")</f>
        <v/>
      </c>
      <c r="O2036" s="17"/>
      <c r="AC2036" s="14"/>
      <c r="AD2036" s="14"/>
      <c r="AE2036" s="18"/>
      <c r="AH2036" s="19">
        <f t="shared" si="126"/>
        <v>0</v>
      </c>
      <c r="AI2036" s="19">
        <f t="shared" si="127"/>
        <v>180</v>
      </c>
      <c r="AM2036" s="19">
        <f>IF(Abschlüsse[[#This Row],[Ergeb]]="ET","",SQRT(($AF2036-$AK2036)^2+($AG2036-$AL2036)^2))</f>
        <v>0</v>
      </c>
      <c r="AO2036" s="13"/>
      <c r="AP2036" s="13"/>
      <c r="AQ2036" s="19" t="str">
        <f t="shared" si="128"/>
        <v/>
      </c>
      <c r="AU2036" s="19" t="str">
        <f t="shared" si="129"/>
        <v/>
      </c>
    </row>
    <row r="2037" spans="3:47" ht="25.05" customHeight="1">
      <c r="C2037" s="17" t="str">
        <f>IF($A2037="","",IF(VLOOKUP($A2037,Spiele!$A$2:$D$16,3,FALSE)=$B2037,"H","G"))</f>
        <v/>
      </c>
      <c r="D2037" s="17" t="str">
        <f>IF($B2037="","",IF(VLOOKUP($A2037,Spiele!$A$2:$F$16,3,FALSE)=$B2037,VLOOKUP($A2037,Spiele!$A$2:$F$16,4,FALSE),VLOOKUP($A2037,Spiele!$A$2:$F$16,3,FALSE)))</f>
        <v/>
      </c>
      <c r="E2037" s="18">
        <f>IF(Abschlüsse[[#This Row],[Ergeb]]="ET",0,COUNTIFS($A$2:$A2037,$A2037,$B$2:$B2037,$B2037,$L$2:$L2037,"&lt;&gt;ET"))</f>
        <v>0</v>
      </c>
      <c r="F2037" s="11"/>
      <c r="G2037" s="12"/>
      <c r="H2037" s="18">
        <f>COUNTIFS('Rote Karten'!$A$2:$A$4,$A2037,'Rote Karten'!$D$2:$D$4,"&lt;&gt;"&amp;$B2037,'Rote Karten'!$B$2:$B$4,"&lt;"&amp;$F2037,'Rote Karten'!$C$2:$C$4,"&lt;="&amp;$G2037)-COUNTIFS('Rote Karten'!$A$2:$A$4,$A2037,'Rote Karten'!$D$2:$D$4,$B2037,'Rote Karten'!$B$2:$B$4,"&lt;"&amp;$F2037,'Rote Karten'!$C$2:$C$4,"&lt;="&amp;$G2037)</f>
        <v>0</v>
      </c>
      <c r="I2037" s="17" t="str">
        <f>IF(OR($L2037="Tor",$L2037="ET"),_xlfn.IFNA(IF(VLOOKUP($A2037,Spiele!$A$2:$C$16,3,FALSE)=$B2037,COUNTIFS($L$2:$L2037,"Tor",$B$2:$B2037,$B2037,$A$2:$A2037,$A2037)+COUNTIFS($L$2:$L2037,"ET",$B$2:$B2037,$B2037,$A$2:$A2037,$A2037)&amp;":"&amp;COUNTIFS($L$2:$L2037,"Tor",$B$2:$B2037,"&lt;&gt;"&amp;$B2037,$A$2:$A2037,$A2037)+COUNTIFS($L$2:$L2037,"ET",$B$2:$B2037,"&lt;&gt;"&amp;$B2037,$A$2:$A2037,$A2037),COUNTIFS($L$2:$L2037,"Tor",$B$2:$B2037,"&lt;&gt;"&amp;$B2037,$A$2:$A2037,$A2037)+COUNTIFS($L$2:$L2037,"ET",$B$2:$B2037,"&lt;&gt;"&amp;$B2037,$A$2:$A2037,$A2037)&amp;":"&amp;COUNTIFS($L$2:$L2037,"Tor",$B$2:$B2037,$B2037,$A$2:$A2037,$A2037)+COUNTIFS($L$2:$L2037,"ET",$B$2:$B2037,$B2037,$A$2:$A2037,$A2037)),""),"")</f>
        <v/>
      </c>
      <c r="J2037" s="18" t="str">
        <f>_xlfn.IFNA(IF(VLOOKUP($A2037,Spiele!$A$2:$D$16,3,FALSE)=$B2037,(COUNTIFS($L$1:$L2036,"Tor",$B$1:$B2036,$B2037,$A$1:$A2036,$A2037)+COUNTIFS($L$1:$L2036,"ET",$B$1:$B2036,$B2037,$A$1:$A2036,$A2037))-(COUNTIFS($L$1:$L2036,"Tor",$B$1:$B2036,"&lt;&gt;"&amp;$B2037,$A$1:$A2036,$A2037)+COUNTIFS($L$1:$L2036,"ET",$B$1:$B2036,"&lt;&gt;"&amp;$B2037,$A$1:$A2036,$A2037)),(COUNTIFS($L$1:$L2036,"Tor",$B$1:$B2036,$B2037,$A$1:$A2036,$A2037)+COUNTIFS($L$1:$L2036,"ET",$B$1:$B2036,$B2037,$A$1:$A2036,$A2037))-(COUNTIFS($L$1:$L2036,"Tor",$B$1:$B2036,"&lt;&gt;"&amp;$B2037,$A$1:$A2036,$A2037)+COUNTIFS($L$1:$L2036,"ET",$B$1:$B2036,"&lt;&gt;"&amp;$B2037,$A$1:$A2036,$A2037))),"")</f>
        <v/>
      </c>
      <c r="O2037" s="17"/>
      <c r="AC2037" s="14"/>
      <c r="AD2037" s="14"/>
      <c r="AE2037" s="18"/>
      <c r="AH2037" s="19">
        <f t="shared" si="126"/>
        <v>0</v>
      </c>
      <c r="AI2037" s="19">
        <f t="shared" si="127"/>
        <v>180</v>
      </c>
      <c r="AM2037" s="19">
        <f>IF(Abschlüsse[[#This Row],[Ergeb]]="ET","",SQRT(($AF2037-$AK2037)^2+($AG2037-$AL2037)^2))</f>
        <v>0</v>
      </c>
      <c r="AO2037" s="13"/>
      <c r="AP2037" s="13"/>
      <c r="AQ2037" s="19" t="str">
        <f t="shared" si="128"/>
        <v/>
      </c>
      <c r="AU2037" s="19" t="str">
        <f t="shared" si="129"/>
        <v/>
      </c>
    </row>
    <row r="2038" spans="3:47" ht="25.05" customHeight="1">
      <c r="C2038" s="17" t="str">
        <f>IF($A2038="","",IF(VLOOKUP($A2038,Spiele!$A$2:$D$16,3,FALSE)=$B2038,"H","G"))</f>
        <v/>
      </c>
      <c r="D2038" s="17" t="str">
        <f>IF($B2038="","",IF(VLOOKUP($A2038,Spiele!$A$2:$F$16,3,FALSE)=$B2038,VLOOKUP($A2038,Spiele!$A$2:$F$16,4,FALSE),VLOOKUP($A2038,Spiele!$A$2:$F$16,3,FALSE)))</f>
        <v/>
      </c>
      <c r="E2038" s="18">
        <f>IF(Abschlüsse[[#This Row],[Ergeb]]="ET",0,COUNTIFS($A$2:$A2038,$A2038,$B$2:$B2038,$B2038,$L$2:$L2038,"&lt;&gt;ET"))</f>
        <v>0</v>
      </c>
      <c r="F2038" s="11"/>
      <c r="G2038" s="12"/>
      <c r="H2038" s="18">
        <f>COUNTIFS('Rote Karten'!$A$2:$A$4,$A2038,'Rote Karten'!$D$2:$D$4,"&lt;&gt;"&amp;$B2038,'Rote Karten'!$B$2:$B$4,"&lt;"&amp;$F2038,'Rote Karten'!$C$2:$C$4,"&lt;="&amp;$G2038)-COUNTIFS('Rote Karten'!$A$2:$A$4,$A2038,'Rote Karten'!$D$2:$D$4,$B2038,'Rote Karten'!$B$2:$B$4,"&lt;"&amp;$F2038,'Rote Karten'!$C$2:$C$4,"&lt;="&amp;$G2038)</f>
        <v>0</v>
      </c>
      <c r="I2038" s="17" t="str">
        <f>IF(OR($L2038="Tor",$L2038="ET"),_xlfn.IFNA(IF(VLOOKUP($A2038,Spiele!$A$2:$C$16,3,FALSE)=$B2038,COUNTIFS($L$2:$L2038,"Tor",$B$2:$B2038,$B2038,$A$2:$A2038,$A2038)+COUNTIFS($L$2:$L2038,"ET",$B$2:$B2038,$B2038,$A$2:$A2038,$A2038)&amp;":"&amp;COUNTIFS($L$2:$L2038,"Tor",$B$2:$B2038,"&lt;&gt;"&amp;$B2038,$A$2:$A2038,$A2038)+COUNTIFS($L$2:$L2038,"ET",$B$2:$B2038,"&lt;&gt;"&amp;$B2038,$A$2:$A2038,$A2038),COUNTIFS($L$2:$L2038,"Tor",$B$2:$B2038,"&lt;&gt;"&amp;$B2038,$A$2:$A2038,$A2038)+COUNTIFS($L$2:$L2038,"ET",$B$2:$B2038,"&lt;&gt;"&amp;$B2038,$A$2:$A2038,$A2038)&amp;":"&amp;COUNTIFS($L$2:$L2038,"Tor",$B$2:$B2038,$B2038,$A$2:$A2038,$A2038)+COUNTIFS($L$2:$L2038,"ET",$B$2:$B2038,$B2038,$A$2:$A2038,$A2038)),""),"")</f>
        <v/>
      </c>
      <c r="J2038" s="18" t="str">
        <f>_xlfn.IFNA(IF(VLOOKUP($A2038,Spiele!$A$2:$D$16,3,FALSE)=$B2038,(COUNTIFS($L$1:$L2037,"Tor",$B$1:$B2037,$B2038,$A$1:$A2037,$A2038)+COUNTIFS($L$1:$L2037,"ET",$B$1:$B2037,$B2038,$A$1:$A2037,$A2038))-(COUNTIFS($L$1:$L2037,"Tor",$B$1:$B2037,"&lt;&gt;"&amp;$B2038,$A$1:$A2037,$A2038)+COUNTIFS($L$1:$L2037,"ET",$B$1:$B2037,"&lt;&gt;"&amp;$B2038,$A$1:$A2037,$A2038)),(COUNTIFS($L$1:$L2037,"Tor",$B$1:$B2037,$B2038,$A$1:$A2037,$A2038)+COUNTIFS($L$1:$L2037,"ET",$B$1:$B2037,$B2038,$A$1:$A2037,$A2038))-(COUNTIFS($L$1:$L2037,"Tor",$B$1:$B2037,"&lt;&gt;"&amp;$B2038,$A$1:$A2037,$A2038)+COUNTIFS($L$1:$L2037,"ET",$B$1:$B2037,"&lt;&gt;"&amp;$B2038,$A$1:$A2037,$A2038))),"")</f>
        <v/>
      </c>
      <c r="O2038" s="17"/>
      <c r="AC2038" s="14"/>
      <c r="AD2038" s="14"/>
      <c r="AE2038" s="18"/>
      <c r="AH2038" s="19">
        <f t="shared" si="126"/>
        <v>0</v>
      </c>
      <c r="AI2038" s="19">
        <f t="shared" si="127"/>
        <v>180</v>
      </c>
      <c r="AM2038" s="19">
        <f>IF(Abschlüsse[[#This Row],[Ergeb]]="ET","",SQRT(($AF2038-$AK2038)^2+($AG2038-$AL2038)^2))</f>
        <v>0</v>
      </c>
      <c r="AO2038" s="13"/>
      <c r="AP2038" s="13"/>
      <c r="AQ2038" s="19" t="str">
        <f t="shared" si="128"/>
        <v/>
      </c>
      <c r="AU2038" s="19" t="str">
        <f t="shared" si="129"/>
        <v/>
      </c>
    </row>
    <row r="2039" spans="3:47" ht="25.05" customHeight="1">
      <c r="C2039" s="17" t="str">
        <f>IF($A2039="","",IF(VLOOKUP($A2039,Spiele!$A$2:$D$16,3,FALSE)=$B2039,"H","G"))</f>
        <v/>
      </c>
      <c r="D2039" s="17" t="str">
        <f>IF($B2039="","",IF(VLOOKUP($A2039,Spiele!$A$2:$F$16,3,FALSE)=$B2039,VLOOKUP($A2039,Spiele!$A$2:$F$16,4,FALSE),VLOOKUP($A2039,Spiele!$A$2:$F$16,3,FALSE)))</f>
        <v/>
      </c>
      <c r="E2039" s="18">
        <f>IF(Abschlüsse[[#This Row],[Ergeb]]="ET",0,COUNTIFS($A$2:$A2039,$A2039,$B$2:$B2039,$B2039,$L$2:$L2039,"&lt;&gt;ET"))</f>
        <v>0</v>
      </c>
      <c r="F2039" s="11"/>
      <c r="G2039" s="12"/>
      <c r="H2039" s="18">
        <f>COUNTIFS('Rote Karten'!$A$2:$A$4,$A2039,'Rote Karten'!$D$2:$D$4,"&lt;&gt;"&amp;$B2039,'Rote Karten'!$B$2:$B$4,"&lt;"&amp;$F2039,'Rote Karten'!$C$2:$C$4,"&lt;="&amp;$G2039)-COUNTIFS('Rote Karten'!$A$2:$A$4,$A2039,'Rote Karten'!$D$2:$D$4,$B2039,'Rote Karten'!$B$2:$B$4,"&lt;"&amp;$F2039,'Rote Karten'!$C$2:$C$4,"&lt;="&amp;$G2039)</f>
        <v>0</v>
      </c>
      <c r="I2039" s="17" t="str">
        <f>IF(OR($L2039="Tor",$L2039="ET"),_xlfn.IFNA(IF(VLOOKUP($A2039,Spiele!$A$2:$C$16,3,FALSE)=$B2039,COUNTIFS($L$2:$L2039,"Tor",$B$2:$B2039,$B2039,$A$2:$A2039,$A2039)+COUNTIFS($L$2:$L2039,"ET",$B$2:$B2039,$B2039,$A$2:$A2039,$A2039)&amp;":"&amp;COUNTIFS($L$2:$L2039,"Tor",$B$2:$B2039,"&lt;&gt;"&amp;$B2039,$A$2:$A2039,$A2039)+COUNTIFS($L$2:$L2039,"ET",$B$2:$B2039,"&lt;&gt;"&amp;$B2039,$A$2:$A2039,$A2039),COUNTIFS($L$2:$L2039,"Tor",$B$2:$B2039,"&lt;&gt;"&amp;$B2039,$A$2:$A2039,$A2039)+COUNTIFS($L$2:$L2039,"ET",$B$2:$B2039,"&lt;&gt;"&amp;$B2039,$A$2:$A2039,$A2039)&amp;":"&amp;COUNTIFS($L$2:$L2039,"Tor",$B$2:$B2039,$B2039,$A$2:$A2039,$A2039)+COUNTIFS($L$2:$L2039,"ET",$B$2:$B2039,$B2039,$A$2:$A2039,$A2039)),""),"")</f>
        <v/>
      </c>
      <c r="J2039" s="18" t="str">
        <f>_xlfn.IFNA(IF(VLOOKUP($A2039,Spiele!$A$2:$D$16,3,FALSE)=$B2039,(COUNTIFS($L$1:$L2038,"Tor",$B$1:$B2038,$B2039,$A$1:$A2038,$A2039)+COUNTIFS($L$1:$L2038,"ET",$B$1:$B2038,$B2039,$A$1:$A2038,$A2039))-(COUNTIFS($L$1:$L2038,"Tor",$B$1:$B2038,"&lt;&gt;"&amp;$B2039,$A$1:$A2038,$A2039)+COUNTIFS($L$1:$L2038,"ET",$B$1:$B2038,"&lt;&gt;"&amp;$B2039,$A$1:$A2038,$A2039)),(COUNTIFS($L$1:$L2038,"Tor",$B$1:$B2038,$B2039,$A$1:$A2038,$A2039)+COUNTIFS($L$1:$L2038,"ET",$B$1:$B2038,$B2039,$A$1:$A2038,$A2039))-(COUNTIFS($L$1:$L2038,"Tor",$B$1:$B2038,"&lt;&gt;"&amp;$B2039,$A$1:$A2038,$A2039)+COUNTIFS($L$1:$L2038,"ET",$B$1:$B2038,"&lt;&gt;"&amp;$B2039,$A$1:$A2038,$A2039))),"")</f>
        <v/>
      </c>
      <c r="O2039" s="17"/>
      <c r="AC2039" s="14"/>
      <c r="AD2039" s="14"/>
      <c r="AE2039" s="18"/>
      <c r="AH2039" s="19">
        <f t="shared" si="126"/>
        <v>0</v>
      </c>
      <c r="AI2039" s="19">
        <f t="shared" si="127"/>
        <v>180</v>
      </c>
      <c r="AM2039" s="19">
        <f>IF(Abschlüsse[[#This Row],[Ergeb]]="ET","",SQRT(($AF2039-$AK2039)^2+($AG2039-$AL2039)^2))</f>
        <v>0</v>
      </c>
      <c r="AO2039" s="13"/>
      <c r="AP2039" s="13"/>
      <c r="AQ2039" s="19" t="str">
        <f t="shared" si="128"/>
        <v/>
      </c>
      <c r="AU2039" s="19" t="str">
        <f t="shared" si="129"/>
        <v/>
      </c>
    </row>
    <row r="2040" spans="3:47" ht="25.05" customHeight="1">
      <c r="C2040" s="17" t="str">
        <f>IF($A2040="","",IF(VLOOKUP($A2040,Spiele!$A$2:$D$16,3,FALSE)=$B2040,"H","G"))</f>
        <v/>
      </c>
      <c r="D2040" s="17" t="str">
        <f>IF($B2040="","",IF(VLOOKUP($A2040,Spiele!$A$2:$F$16,3,FALSE)=$B2040,VLOOKUP($A2040,Spiele!$A$2:$F$16,4,FALSE),VLOOKUP($A2040,Spiele!$A$2:$F$16,3,FALSE)))</f>
        <v/>
      </c>
      <c r="E2040" s="18">
        <f>IF(Abschlüsse[[#This Row],[Ergeb]]="ET",0,COUNTIFS($A$2:$A2040,$A2040,$B$2:$B2040,$B2040,$L$2:$L2040,"&lt;&gt;ET"))</f>
        <v>0</v>
      </c>
      <c r="F2040" s="11"/>
      <c r="G2040" s="12"/>
      <c r="H2040" s="18">
        <f>COUNTIFS('Rote Karten'!$A$2:$A$4,$A2040,'Rote Karten'!$D$2:$D$4,"&lt;&gt;"&amp;$B2040,'Rote Karten'!$B$2:$B$4,"&lt;"&amp;$F2040,'Rote Karten'!$C$2:$C$4,"&lt;="&amp;$G2040)-COUNTIFS('Rote Karten'!$A$2:$A$4,$A2040,'Rote Karten'!$D$2:$D$4,$B2040,'Rote Karten'!$B$2:$B$4,"&lt;"&amp;$F2040,'Rote Karten'!$C$2:$C$4,"&lt;="&amp;$G2040)</f>
        <v>0</v>
      </c>
      <c r="I2040" s="17" t="str">
        <f>IF(OR($L2040="Tor",$L2040="ET"),_xlfn.IFNA(IF(VLOOKUP($A2040,Spiele!$A$2:$C$16,3,FALSE)=$B2040,COUNTIFS($L$2:$L2040,"Tor",$B$2:$B2040,$B2040,$A$2:$A2040,$A2040)+COUNTIFS($L$2:$L2040,"ET",$B$2:$B2040,$B2040,$A$2:$A2040,$A2040)&amp;":"&amp;COUNTIFS($L$2:$L2040,"Tor",$B$2:$B2040,"&lt;&gt;"&amp;$B2040,$A$2:$A2040,$A2040)+COUNTIFS($L$2:$L2040,"ET",$B$2:$B2040,"&lt;&gt;"&amp;$B2040,$A$2:$A2040,$A2040),COUNTIFS($L$2:$L2040,"Tor",$B$2:$B2040,"&lt;&gt;"&amp;$B2040,$A$2:$A2040,$A2040)+COUNTIFS($L$2:$L2040,"ET",$B$2:$B2040,"&lt;&gt;"&amp;$B2040,$A$2:$A2040,$A2040)&amp;":"&amp;COUNTIFS($L$2:$L2040,"Tor",$B$2:$B2040,$B2040,$A$2:$A2040,$A2040)+COUNTIFS($L$2:$L2040,"ET",$B$2:$B2040,$B2040,$A$2:$A2040,$A2040)),""),"")</f>
        <v/>
      </c>
      <c r="J2040" s="18" t="str">
        <f>_xlfn.IFNA(IF(VLOOKUP($A2040,Spiele!$A$2:$D$16,3,FALSE)=$B2040,(COUNTIFS($L$1:$L2039,"Tor",$B$1:$B2039,$B2040,$A$1:$A2039,$A2040)+COUNTIFS($L$1:$L2039,"ET",$B$1:$B2039,$B2040,$A$1:$A2039,$A2040))-(COUNTIFS($L$1:$L2039,"Tor",$B$1:$B2039,"&lt;&gt;"&amp;$B2040,$A$1:$A2039,$A2040)+COUNTIFS($L$1:$L2039,"ET",$B$1:$B2039,"&lt;&gt;"&amp;$B2040,$A$1:$A2039,$A2040)),(COUNTIFS($L$1:$L2039,"Tor",$B$1:$B2039,$B2040,$A$1:$A2039,$A2040)+COUNTIFS($L$1:$L2039,"ET",$B$1:$B2039,$B2040,$A$1:$A2039,$A2040))-(COUNTIFS($L$1:$L2039,"Tor",$B$1:$B2039,"&lt;&gt;"&amp;$B2040,$A$1:$A2039,$A2040)+COUNTIFS($L$1:$L2039,"ET",$B$1:$B2039,"&lt;&gt;"&amp;$B2040,$A$1:$A2039,$A2040))),"")</f>
        <v/>
      </c>
      <c r="O2040" s="17"/>
      <c r="AC2040" s="14"/>
      <c r="AD2040" s="14"/>
      <c r="AE2040" s="18"/>
      <c r="AH2040" s="19">
        <f t="shared" si="126"/>
        <v>0</v>
      </c>
      <c r="AI2040" s="19">
        <f t="shared" si="127"/>
        <v>180</v>
      </c>
      <c r="AM2040" s="19">
        <f>IF(Abschlüsse[[#This Row],[Ergeb]]="ET","",SQRT(($AF2040-$AK2040)^2+($AG2040-$AL2040)^2))</f>
        <v>0</v>
      </c>
      <c r="AO2040" s="13"/>
      <c r="AP2040" s="13"/>
      <c r="AQ2040" s="19" t="str">
        <f t="shared" si="128"/>
        <v/>
      </c>
      <c r="AU2040" s="19" t="str">
        <f t="shared" si="129"/>
        <v/>
      </c>
    </row>
    <row r="2041" spans="3:47" ht="25.05" customHeight="1">
      <c r="C2041" s="17" t="str">
        <f>IF($A2041="","",IF(VLOOKUP($A2041,Spiele!$A$2:$D$16,3,FALSE)=$B2041,"H","G"))</f>
        <v/>
      </c>
      <c r="D2041" s="17" t="str">
        <f>IF($B2041="","",IF(VLOOKUP($A2041,Spiele!$A$2:$F$16,3,FALSE)=$B2041,VLOOKUP($A2041,Spiele!$A$2:$F$16,4,FALSE),VLOOKUP($A2041,Spiele!$A$2:$F$16,3,FALSE)))</f>
        <v/>
      </c>
      <c r="E2041" s="18">
        <f>IF(Abschlüsse[[#This Row],[Ergeb]]="ET",0,COUNTIFS($A$2:$A2041,$A2041,$B$2:$B2041,$B2041,$L$2:$L2041,"&lt;&gt;ET"))</f>
        <v>0</v>
      </c>
      <c r="F2041" s="11"/>
      <c r="G2041" s="12"/>
      <c r="H2041" s="18">
        <f>COUNTIFS('Rote Karten'!$A$2:$A$4,$A2041,'Rote Karten'!$D$2:$D$4,"&lt;&gt;"&amp;$B2041,'Rote Karten'!$B$2:$B$4,"&lt;"&amp;$F2041,'Rote Karten'!$C$2:$C$4,"&lt;="&amp;$G2041)-COUNTIFS('Rote Karten'!$A$2:$A$4,$A2041,'Rote Karten'!$D$2:$D$4,$B2041,'Rote Karten'!$B$2:$B$4,"&lt;"&amp;$F2041,'Rote Karten'!$C$2:$C$4,"&lt;="&amp;$G2041)</f>
        <v>0</v>
      </c>
      <c r="I2041" s="17" t="str">
        <f>IF(OR($L2041="Tor",$L2041="ET"),_xlfn.IFNA(IF(VLOOKUP($A2041,Spiele!$A$2:$C$16,3,FALSE)=$B2041,COUNTIFS($L$2:$L2041,"Tor",$B$2:$B2041,$B2041,$A$2:$A2041,$A2041)+COUNTIFS($L$2:$L2041,"ET",$B$2:$B2041,$B2041,$A$2:$A2041,$A2041)&amp;":"&amp;COUNTIFS($L$2:$L2041,"Tor",$B$2:$B2041,"&lt;&gt;"&amp;$B2041,$A$2:$A2041,$A2041)+COUNTIFS($L$2:$L2041,"ET",$B$2:$B2041,"&lt;&gt;"&amp;$B2041,$A$2:$A2041,$A2041),COUNTIFS($L$2:$L2041,"Tor",$B$2:$B2041,"&lt;&gt;"&amp;$B2041,$A$2:$A2041,$A2041)+COUNTIFS($L$2:$L2041,"ET",$B$2:$B2041,"&lt;&gt;"&amp;$B2041,$A$2:$A2041,$A2041)&amp;":"&amp;COUNTIFS($L$2:$L2041,"Tor",$B$2:$B2041,$B2041,$A$2:$A2041,$A2041)+COUNTIFS($L$2:$L2041,"ET",$B$2:$B2041,$B2041,$A$2:$A2041,$A2041)),""),"")</f>
        <v/>
      </c>
      <c r="J2041" s="18" t="str">
        <f>_xlfn.IFNA(IF(VLOOKUP($A2041,Spiele!$A$2:$D$16,3,FALSE)=$B2041,(COUNTIFS($L$1:$L2040,"Tor",$B$1:$B2040,$B2041,$A$1:$A2040,$A2041)+COUNTIFS($L$1:$L2040,"ET",$B$1:$B2040,$B2041,$A$1:$A2040,$A2041))-(COUNTIFS($L$1:$L2040,"Tor",$B$1:$B2040,"&lt;&gt;"&amp;$B2041,$A$1:$A2040,$A2041)+COUNTIFS($L$1:$L2040,"ET",$B$1:$B2040,"&lt;&gt;"&amp;$B2041,$A$1:$A2040,$A2041)),(COUNTIFS($L$1:$L2040,"Tor",$B$1:$B2040,$B2041,$A$1:$A2040,$A2041)+COUNTIFS($L$1:$L2040,"ET",$B$1:$B2040,$B2041,$A$1:$A2040,$A2041))-(COUNTIFS($L$1:$L2040,"Tor",$B$1:$B2040,"&lt;&gt;"&amp;$B2041,$A$1:$A2040,$A2041)+COUNTIFS($L$1:$L2040,"ET",$B$1:$B2040,"&lt;&gt;"&amp;$B2041,$A$1:$A2040,$A2041))),"")</f>
        <v/>
      </c>
      <c r="O2041" s="17"/>
      <c r="AC2041" s="14"/>
      <c r="AD2041" s="14"/>
      <c r="AE2041" s="18"/>
      <c r="AH2041" s="19">
        <f t="shared" si="126"/>
        <v>0</v>
      </c>
      <c r="AI2041" s="19">
        <f t="shared" si="127"/>
        <v>180</v>
      </c>
      <c r="AM2041" s="19">
        <f>IF(Abschlüsse[[#This Row],[Ergeb]]="ET","",SQRT(($AF2041-$AK2041)^2+($AG2041-$AL2041)^2))</f>
        <v>0</v>
      </c>
      <c r="AO2041" s="13"/>
      <c r="AP2041" s="13"/>
      <c r="AQ2041" s="19" t="str">
        <f t="shared" si="128"/>
        <v/>
      </c>
      <c r="AU2041" s="19" t="str">
        <f t="shared" si="129"/>
        <v/>
      </c>
    </row>
    <row r="2042" spans="3:47" ht="25.05" customHeight="1">
      <c r="C2042" s="17" t="str">
        <f>IF($A2042="","",IF(VLOOKUP($A2042,Spiele!$A$2:$D$16,3,FALSE)=$B2042,"H","G"))</f>
        <v/>
      </c>
      <c r="D2042" s="17" t="str">
        <f>IF($B2042="","",IF(VLOOKUP($A2042,Spiele!$A$2:$F$16,3,FALSE)=$B2042,VLOOKUP($A2042,Spiele!$A$2:$F$16,4,FALSE),VLOOKUP($A2042,Spiele!$A$2:$F$16,3,FALSE)))</f>
        <v/>
      </c>
      <c r="E2042" s="18">
        <f>IF(Abschlüsse[[#This Row],[Ergeb]]="ET",0,COUNTIFS($A$2:$A2042,$A2042,$B$2:$B2042,$B2042,$L$2:$L2042,"&lt;&gt;ET"))</f>
        <v>0</v>
      </c>
      <c r="F2042" s="11"/>
      <c r="G2042" s="12"/>
      <c r="H2042" s="18">
        <f>COUNTIFS('Rote Karten'!$A$2:$A$4,$A2042,'Rote Karten'!$D$2:$D$4,"&lt;&gt;"&amp;$B2042,'Rote Karten'!$B$2:$B$4,"&lt;"&amp;$F2042,'Rote Karten'!$C$2:$C$4,"&lt;="&amp;$G2042)-COUNTIFS('Rote Karten'!$A$2:$A$4,$A2042,'Rote Karten'!$D$2:$D$4,$B2042,'Rote Karten'!$B$2:$B$4,"&lt;"&amp;$F2042,'Rote Karten'!$C$2:$C$4,"&lt;="&amp;$G2042)</f>
        <v>0</v>
      </c>
      <c r="I2042" s="17" t="str">
        <f>IF(OR($L2042="Tor",$L2042="ET"),_xlfn.IFNA(IF(VLOOKUP($A2042,Spiele!$A$2:$C$16,3,FALSE)=$B2042,COUNTIFS($L$2:$L2042,"Tor",$B$2:$B2042,$B2042,$A$2:$A2042,$A2042)+COUNTIFS($L$2:$L2042,"ET",$B$2:$B2042,$B2042,$A$2:$A2042,$A2042)&amp;":"&amp;COUNTIFS($L$2:$L2042,"Tor",$B$2:$B2042,"&lt;&gt;"&amp;$B2042,$A$2:$A2042,$A2042)+COUNTIFS($L$2:$L2042,"ET",$B$2:$B2042,"&lt;&gt;"&amp;$B2042,$A$2:$A2042,$A2042),COUNTIFS($L$2:$L2042,"Tor",$B$2:$B2042,"&lt;&gt;"&amp;$B2042,$A$2:$A2042,$A2042)+COUNTIFS($L$2:$L2042,"ET",$B$2:$B2042,"&lt;&gt;"&amp;$B2042,$A$2:$A2042,$A2042)&amp;":"&amp;COUNTIFS($L$2:$L2042,"Tor",$B$2:$B2042,$B2042,$A$2:$A2042,$A2042)+COUNTIFS($L$2:$L2042,"ET",$B$2:$B2042,$B2042,$A$2:$A2042,$A2042)),""),"")</f>
        <v/>
      </c>
      <c r="J2042" s="18" t="str">
        <f>_xlfn.IFNA(IF(VLOOKUP($A2042,Spiele!$A$2:$D$16,3,FALSE)=$B2042,(COUNTIFS($L$1:$L2041,"Tor",$B$1:$B2041,$B2042,$A$1:$A2041,$A2042)+COUNTIFS($L$1:$L2041,"ET",$B$1:$B2041,$B2042,$A$1:$A2041,$A2042))-(COUNTIFS($L$1:$L2041,"Tor",$B$1:$B2041,"&lt;&gt;"&amp;$B2042,$A$1:$A2041,$A2042)+COUNTIFS($L$1:$L2041,"ET",$B$1:$B2041,"&lt;&gt;"&amp;$B2042,$A$1:$A2041,$A2042)),(COUNTIFS($L$1:$L2041,"Tor",$B$1:$B2041,$B2042,$A$1:$A2041,$A2042)+COUNTIFS($L$1:$L2041,"ET",$B$1:$B2041,$B2042,$A$1:$A2041,$A2042))-(COUNTIFS($L$1:$L2041,"Tor",$B$1:$B2041,"&lt;&gt;"&amp;$B2042,$A$1:$A2041,$A2042)+COUNTIFS($L$1:$L2041,"ET",$B$1:$B2041,"&lt;&gt;"&amp;$B2042,$A$1:$A2041,$A2042))),"")</f>
        <v/>
      </c>
      <c r="O2042" s="17"/>
      <c r="AC2042" s="14"/>
      <c r="AD2042" s="14"/>
      <c r="AE2042" s="18"/>
      <c r="AH2042" s="19">
        <f t="shared" si="126"/>
        <v>0</v>
      </c>
      <c r="AI2042" s="19">
        <f t="shared" si="127"/>
        <v>180</v>
      </c>
      <c r="AM2042" s="19">
        <f>IF(Abschlüsse[[#This Row],[Ergeb]]="ET","",SQRT(($AF2042-$AK2042)^2+($AG2042-$AL2042)^2))</f>
        <v>0</v>
      </c>
      <c r="AO2042" s="13"/>
      <c r="AP2042" s="13"/>
      <c r="AQ2042" s="19" t="str">
        <f t="shared" si="128"/>
        <v/>
      </c>
      <c r="AU2042" s="19" t="str">
        <f t="shared" si="129"/>
        <v/>
      </c>
    </row>
    <row r="2043" spans="3:47" ht="25.05" customHeight="1">
      <c r="C2043" s="17" t="str">
        <f>IF($A2043="","",IF(VLOOKUP($A2043,Spiele!$A$2:$D$16,3,FALSE)=$B2043,"H","G"))</f>
        <v/>
      </c>
      <c r="D2043" s="17" t="str">
        <f>IF($B2043="","",IF(VLOOKUP($A2043,Spiele!$A$2:$F$16,3,FALSE)=$B2043,VLOOKUP($A2043,Spiele!$A$2:$F$16,4,FALSE),VLOOKUP($A2043,Spiele!$A$2:$F$16,3,FALSE)))</f>
        <v/>
      </c>
      <c r="E2043" s="18">
        <f>IF(Abschlüsse[[#This Row],[Ergeb]]="ET",0,COUNTIFS($A$2:$A2043,$A2043,$B$2:$B2043,$B2043,$L$2:$L2043,"&lt;&gt;ET"))</f>
        <v>0</v>
      </c>
      <c r="F2043" s="11"/>
      <c r="G2043" s="12"/>
      <c r="H2043" s="18">
        <f>COUNTIFS('Rote Karten'!$A$2:$A$4,$A2043,'Rote Karten'!$D$2:$D$4,"&lt;&gt;"&amp;$B2043,'Rote Karten'!$B$2:$B$4,"&lt;"&amp;$F2043,'Rote Karten'!$C$2:$C$4,"&lt;="&amp;$G2043)-COUNTIFS('Rote Karten'!$A$2:$A$4,$A2043,'Rote Karten'!$D$2:$D$4,$B2043,'Rote Karten'!$B$2:$B$4,"&lt;"&amp;$F2043,'Rote Karten'!$C$2:$C$4,"&lt;="&amp;$G2043)</f>
        <v>0</v>
      </c>
      <c r="I2043" s="17" t="str">
        <f>IF(OR($L2043="Tor",$L2043="ET"),_xlfn.IFNA(IF(VLOOKUP($A2043,Spiele!$A$2:$C$16,3,FALSE)=$B2043,COUNTIFS($L$2:$L2043,"Tor",$B$2:$B2043,$B2043,$A$2:$A2043,$A2043)+COUNTIFS($L$2:$L2043,"ET",$B$2:$B2043,$B2043,$A$2:$A2043,$A2043)&amp;":"&amp;COUNTIFS($L$2:$L2043,"Tor",$B$2:$B2043,"&lt;&gt;"&amp;$B2043,$A$2:$A2043,$A2043)+COUNTIFS($L$2:$L2043,"ET",$B$2:$B2043,"&lt;&gt;"&amp;$B2043,$A$2:$A2043,$A2043),COUNTIFS($L$2:$L2043,"Tor",$B$2:$B2043,"&lt;&gt;"&amp;$B2043,$A$2:$A2043,$A2043)+COUNTIFS($L$2:$L2043,"ET",$B$2:$B2043,"&lt;&gt;"&amp;$B2043,$A$2:$A2043,$A2043)&amp;":"&amp;COUNTIFS($L$2:$L2043,"Tor",$B$2:$B2043,$B2043,$A$2:$A2043,$A2043)+COUNTIFS($L$2:$L2043,"ET",$B$2:$B2043,$B2043,$A$2:$A2043,$A2043)),""),"")</f>
        <v/>
      </c>
      <c r="J2043" s="18" t="str">
        <f>_xlfn.IFNA(IF(VLOOKUP($A2043,Spiele!$A$2:$D$16,3,FALSE)=$B2043,(COUNTIFS($L$1:$L2042,"Tor",$B$1:$B2042,$B2043,$A$1:$A2042,$A2043)+COUNTIFS($L$1:$L2042,"ET",$B$1:$B2042,$B2043,$A$1:$A2042,$A2043))-(COUNTIFS($L$1:$L2042,"Tor",$B$1:$B2042,"&lt;&gt;"&amp;$B2043,$A$1:$A2042,$A2043)+COUNTIFS($L$1:$L2042,"ET",$B$1:$B2042,"&lt;&gt;"&amp;$B2043,$A$1:$A2042,$A2043)),(COUNTIFS($L$1:$L2042,"Tor",$B$1:$B2042,$B2043,$A$1:$A2042,$A2043)+COUNTIFS($L$1:$L2042,"ET",$B$1:$B2042,$B2043,$A$1:$A2042,$A2043))-(COUNTIFS($L$1:$L2042,"Tor",$B$1:$B2042,"&lt;&gt;"&amp;$B2043,$A$1:$A2042,$A2043)+COUNTIFS($L$1:$L2042,"ET",$B$1:$B2042,"&lt;&gt;"&amp;$B2043,$A$1:$A2042,$A2043))),"")</f>
        <v/>
      </c>
      <c r="O2043" s="17"/>
      <c r="AC2043" s="14"/>
      <c r="AD2043" s="14"/>
      <c r="AE2043" s="18"/>
      <c r="AH2043" s="19">
        <f t="shared" si="126"/>
        <v>0</v>
      </c>
      <c r="AI2043" s="19">
        <f t="shared" si="127"/>
        <v>180</v>
      </c>
      <c r="AM2043" s="19">
        <f>IF(Abschlüsse[[#This Row],[Ergeb]]="ET","",SQRT(($AF2043-$AK2043)^2+($AG2043-$AL2043)^2))</f>
        <v>0</v>
      </c>
      <c r="AO2043" s="13"/>
      <c r="AP2043" s="13"/>
      <c r="AQ2043" s="19" t="str">
        <f t="shared" si="128"/>
        <v/>
      </c>
      <c r="AU2043" s="19" t="str">
        <f t="shared" si="129"/>
        <v/>
      </c>
    </row>
    <row r="2044" spans="3:47" ht="25.05" customHeight="1">
      <c r="C2044" s="17" t="str">
        <f>IF($A2044="","",IF(VLOOKUP($A2044,Spiele!$A$2:$D$16,3,FALSE)=$B2044,"H","G"))</f>
        <v/>
      </c>
      <c r="D2044" s="17" t="str">
        <f>IF($B2044="","",IF(VLOOKUP($A2044,Spiele!$A$2:$F$16,3,FALSE)=$B2044,VLOOKUP($A2044,Spiele!$A$2:$F$16,4,FALSE),VLOOKUP($A2044,Spiele!$A$2:$F$16,3,FALSE)))</f>
        <v/>
      </c>
      <c r="E2044" s="18">
        <f>IF(Abschlüsse[[#This Row],[Ergeb]]="ET",0,COUNTIFS($A$2:$A2044,$A2044,$B$2:$B2044,$B2044,$L$2:$L2044,"&lt;&gt;ET"))</f>
        <v>0</v>
      </c>
      <c r="F2044" s="11"/>
      <c r="G2044" s="12"/>
      <c r="H2044" s="18">
        <f>COUNTIFS('Rote Karten'!$A$2:$A$4,$A2044,'Rote Karten'!$D$2:$D$4,"&lt;&gt;"&amp;$B2044,'Rote Karten'!$B$2:$B$4,"&lt;"&amp;$F2044,'Rote Karten'!$C$2:$C$4,"&lt;="&amp;$G2044)-COUNTIFS('Rote Karten'!$A$2:$A$4,$A2044,'Rote Karten'!$D$2:$D$4,$B2044,'Rote Karten'!$B$2:$B$4,"&lt;"&amp;$F2044,'Rote Karten'!$C$2:$C$4,"&lt;="&amp;$G2044)</f>
        <v>0</v>
      </c>
      <c r="I2044" s="17" t="str">
        <f>IF(OR($L2044="Tor",$L2044="ET"),_xlfn.IFNA(IF(VLOOKUP($A2044,Spiele!$A$2:$C$16,3,FALSE)=$B2044,COUNTIFS($L$2:$L2044,"Tor",$B$2:$B2044,$B2044,$A$2:$A2044,$A2044)+COUNTIFS($L$2:$L2044,"ET",$B$2:$B2044,$B2044,$A$2:$A2044,$A2044)&amp;":"&amp;COUNTIFS($L$2:$L2044,"Tor",$B$2:$B2044,"&lt;&gt;"&amp;$B2044,$A$2:$A2044,$A2044)+COUNTIFS($L$2:$L2044,"ET",$B$2:$B2044,"&lt;&gt;"&amp;$B2044,$A$2:$A2044,$A2044),COUNTIFS($L$2:$L2044,"Tor",$B$2:$B2044,"&lt;&gt;"&amp;$B2044,$A$2:$A2044,$A2044)+COUNTIFS($L$2:$L2044,"ET",$B$2:$B2044,"&lt;&gt;"&amp;$B2044,$A$2:$A2044,$A2044)&amp;":"&amp;COUNTIFS($L$2:$L2044,"Tor",$B$2:$B2044,$B2044,$A$2:$A2044,$A2044)+COUNTIFS($L$2:$L2044,"ET",$B$2:$B2044,$B2044,$A$2:$A2044,$A2044)),""),"")</f>
        <v/>
      </c>
      <c r="J2044" s="18" t="str">
        <f>_xlfn.IFNA(IF(VLOOKUP($A2044,Spiele!$A$2:$D$16,3,FALSE)=$B2044,(COUNTIFS($L$1:$L2043,"Tor",$B$1:$B2043,$B2044,$A$1:$A2043,$A2044)+COUNTIFS($L$1:$L2043,"ET",$B$1:$B2043,$B2044,$A$1:$A2043,$A2044))-(COUNTIFS($L$1:$L2043,"Tor",$B$1:$B2043,"&lt;&gt;"&amp;$B2044,$A$1:$A2043,$A2044)+COUNTIFS($L$1:$L2043,"ET",$B$1:$B2043,"&lt;&gt;"&amp;$B2044,$A$1:$A2043,$A2044)),(COUNTIFS($L$1:$L2043,"Tor",$B$1:$B2043,$B2044,$A$1:$A2043,$A2044)+COUNTIFS($L$1:$L2043,"ET",$B$1:$B2043,$B2044,$A$1:$A2043,$A2044))-(COUNTIFS($L$1:$L2043,"Tor",$B$1:$B2043,"&lt;&gt;"&amp;$B2044,$A$1:$A2043,$A2044)+COUNTIFS($L$1:$L2043,"ET",$B$1:$B2043,"&lt;&gt;"&amp;$B2044,$A$1:$A2043,$A2044))),"")</f>
        <v/>
      </c>
      <c r="O2044" s="17"/>
      <c r="AC2044" s="14"/>
      <c r="AD2044" s="14"/>
      <c r="AE2044" s="18"/>
      <c r="AH2044" s="19">
        <f t="shared" si="126"/>
        <v>0</v>
      </c>
      <c r="AI2044" s="19">
        <f t="shared" si="127"/>
        <v>180</v>
      </c>
      <c r="AM2044" s="19">
        <f>IF(Abschlüsse[[#This Row],[Ergeb]]="ET","",SQRT(($AF2044-$AK2044)^2+($AG2044-$AL2044)^2))</f>
        <v>0</v>
      </c>
      <c r="AO2044" s="13"/>
      <c r="AP2044" s="13"/>
      <c r="AQ2044" s="19" t="str">
        <f t="shared" si="128"/>
        <v/>
      </c>
      <c r="AU2044" s="19" t="str">
        <f t="shared" si="129"/>
        <v/>
      </c>
    </row>
    <row r="2045" spans="3:47" ht="25.05" customHeight="1">
      <c r="C2045" s="17" t="str">
        <f>IF($A2045="","",IF(VLOOKUP($A2045,Spiele!$A$2:$D$16,3,FALSE)=$B2045,"H","G"))</f>
        <v/>
      </c>
      <c r="D2045" s="17" t="str">
        <f>IF($B2045="","",IF(VLOOKUP($A2045,Spiele!$A$2:$F$16,3,FALSE)=$B2045,VLOOKUP($A2045,Spiele!$A$2:$F$16,4,FALSE),VLOOKUP($A2045,Spiele!$A$2:$F$16,3,FALSE)))</f>
        <v/>
      </c>
      <c r="E2045" s="18">
        <f>IF(Abschlüsse[[#This Row],[Ergeb]]="ET",0,COUNTIFS($A$2:$A2045,$A2045,$B$2:$B2045,$B2045,$L$2:$L2045,"&lt;&gt;ET"))</f>
        <v>0</v>
      </c>
      <c r="F2045" s="11"/>
      <c r="G2045" s="12"/>
      <c r="H2045" s="18">
        <f>COUNTIFS('Rote Karten'!$A$2:$A$4,$A2045,'Rote Karten'!$D$2:$D$4,"&lt;&gt;"&amp;$B2045,'Rote Karten'!$B$2:$B$4,"&lt;"&amp;$F2045,'Rote Karten'!$C$2:$C$4,"&lt;="&amp;$G2045)-COUNTIFS('Rote Karten'!$A$2:$A$4,$A2045,'Rote Karten'!$D$2:$D$4,$B2045,'Rote Karten'!$B$2:$B$4,"&lt;"&amp;$F2045,'Rote Karten'!$C$2:$C$4,"&lt;="&amp;$G2045)</f>
        <v>0</v>
      </c>
      <c r="I2045" s="17" t="str">
        <f>IF(OR($L2045="Tor",$L2045="ET"),_xlfn.IFNA(IF(VLOOKUP($A2045,Spiele!$A$2:$C$16,3,FALSE)=$B2045,COUNTIFS($L$2:$L2045,"Tor",$B$2:$B2045,$B2045,$A$2:$A2045,$A2045)+COUNTIFS($L$2:$L2045,"ET",$B$2:$B2045,$B2045,$A$2:$A2045,$A2045)&amp;":"&amp;COUNTIFS($L$2:$L2045,"Tor",$B$2:$B2045,"&lt;&gt;"&amp;$B2045,$A$2:$A2045,$A2045)+COUNTIFS($L$2:$L2045,"ET",$B$2:$B2045,"&lt;&gt;"&amp;$B2045,$A$2:$A2045,$A2045),COUNTIFS($L$2:$L2045,"Tor",$B$2:$B2045,"&lt;&gt;"&amp;$B2045,$A$2:$A2045,$A2045)+COUNTIFS($L$2:$L2045,"ET",$B$2:$B2045,"&lt;&gt;"&amp;$B2045,$A$2:$A2045,$A2045)&amp;":"&amp;COUNTIFS($L$2:$L2045,"Tor",$B$2:$B2045,$B2045,$A$2:$A2045,$A2045)+COUNTIFS($L$2:$L2045,"ET",$B$2:$B2045,$B2045,$A$2:$A2045,$A2045)),""),"")</f>
        <v/>
      </c>
      <c r="J2045" s="18" t="str">
        <f>_xlfn.IFNA(IF(VLOOKUP($A2045,Spiele!$A$2:$D$16,3,FALSE)=$B2045,(COUNTIFS($L$1:$L2044,"Tor",$B$1:$B2044,$B2045,$A$1:$A2044,$A2045)+COUNTIFS($L$1:$L2044,"ET",$B$1:$B2044,$B2045,$A$1:$A2044,$A2045))-(COUNTIFS($L$1:$L2044,"Tor",$B$1:$B2044,"&lt;&gt;"&amp;$B2045,$A$1:$A2044,$A2045)+COUNTIFS($L$1:$L2044,"ET",$B$1:$B2044,"&lt;&gt;"&amp;$B2045,$A$1:$A2044,$A2045)),(COUNTIFS($L$1:$L2044,"Tor",$B$1:$B2044,$B2045,$A$1:$A2044,$A2045)+COUNTIFS($L$1:$L2044,"ET",$B$1:$B2044,$B2045,$A$1:$A2044,$A2045))-(COUNTIFS($L$1:$L2044,"Tor",$B$1:$B2044,"&lt;&gt;"&amp;$B2045,$A$1:$A2044,$A2045)+COUNTIFS($L$1:$L2044,"ET",$B$1:$B2044,"&lt;&gt;"&amp;$B2045,$A$1:$A2044,$A2045))),"")</f>
        <v/>
      </c>
      <c r="O2045" s="17"/>
      <c r="AC2045" s="14"/>
      <c r="AD2045" s="14"/>
      <c r="AE2045" s="18"/>
      <c r="AH2045" s="19">
        <f t="shared" si="126"/>
        <v>0</v>
      </c>
      <c r="AI2045" s="19">
        <f t="shared" si="127"/>
        <v>180</v>
      </c>
      <c r="AM2045" s="19">
        <f>IF(Abschlüsse[[#This Row],[Ergeb]]="ET","",SQRT(($AF2045-$AK2045)^2+($AG2045-$AL2045)^2))</f>
        <v>0</v>
      </c>
      <c r="AO2045" s="13"/>
      <c r="AP2045" s="13"/>
      <c r="AQ2045" s="19" t="str">
        <f t="shared" si="128"/>
        <v/>
      </c>
      <c r="AU2045" s="19" t="str">
        <f t="shared" si="129"/>
        <v/>
      </c>
    </row>
    <row r="2046" spans="3:47" ht="25.05" customHeight="1">
      <c r="C2046" s="17" t="str">
        <f>IF($A2046="","",IF(VLOOKUP($A2046,Spiele!$A$2:$D$16,3,FALSE)=$B2046,"H","G"))</f>
        <v/>
      </c>
      <c r="D2046" s="17" t="str">
        <f>IF($B2046="","",IF(VLOOKUP($A2046,Spiele!$A$2:$F$16,3,FALSE)=$B2046,VLOOKUP($A2046,Spiele!$A$2:$F$16,4,FALSE),VLOOKUP($A2046,Spiele!$A$2:$F$16,3,FALSE)))</f>
        <v/>
      </c>
      <c r="E2046" s="18">
        <f>IF(Abschlüsse[[#This Row],[Ergeb]]="ET",0,COUNTIFS($A$2:$A2046,$A2046,$B$2:$B2046,$B2046,$L$2:$L2046,"&lt;&gt;ET"))</f>
        <v>0</v>
      </c>
      <c r="F2046" s="11"/>
      <c r="G2046" s="12"/>
      <c r="H2046" s="18">
        <f>COUNTIFS('Rote Karten'!$A$2:$A$4,$A2046,'Rote Karten'!$D$2:$D$4,"&lt;&gt;"&amp;$B2046,'Rote Karten'!$B$2:$B$4,"&lt;"&amp;$F2046,'Rote Karten'!$C$2:$C$4,"&lt;="&amp;$G2046)-COUNTIFS('Rote Karten'!$A$2:$A$4,$A2046,'Rote Karten'!$D$2:$D$4,$B2046,'Rote Karten'!$B$2:$B$4,"&lt;"&amp;$F2046,'Rote Karten'!$C$2:$C$4,"&lt;="&amp;$G2046)</f>
        <v>0</v>
      </c>
      <c r="I2046" s="17" t="str">
        <f>IF(OR($L2046="Tor",$L2046="ET"),_xlfn.IFNA(IF(VLOOKUP($A2046,Spiele!$A$2:$C$16,3,FALSE)=$B2046,COUNTIFS($L$2:$L2046,"Tor",$B$2:$B2046,$B2046,$A$2:$A2046,$A2046)+COUNTIFS($L$2:$L2046,"ET",$B$2:$B2046,$B2046,$A$2:$A2046,$A2046)&amp;":"&amp;COUNTIFS($L$2:$L2046,"Tor",$B$2:$B2046,"&lt;&gt;"&amp;$B2046,$A$2:$A2046,$A2046)+COUNTIFS($L$2:$L2046,"ET",$B$2:$B2046,"&lt;&gt;"&amp;$B2046,$A$2:$A2046,$A2046),COUNTIFS($L$2:$L2046,"Tor",$B$2:$B2046,"&lt;&gt;"&amp;$B2046,$A$2:$A2046,$A2046)+COUNTIFS($L$2:$L2046,"ET",$B$2:$B2046,"&lt;&gt;"&amp;$B2046,$A$2:$A2046,$A2046)&amp;":"&amp;COUNTIFS($L$2:$L2046,"Tor",$B$2:$B2046,$B2046,$A$2:$A2046,$A2046)+COUNTIFS($L$2:$L2046,"ET",$B$2:$B2046,$B2046,$A$2:$A2046,$A2046)),""),"")</f>
        <v/>
      </c>
      <c r="J2046" s="18" t="str">
        <f>_xlfn.IFNA(IF(VLOOKUP($A2046,Spiele!$A$2:$D$16,3,FALSE)=$B2046,(COUNTIFS($L$1:$L2045,"Tor",$B$1:$B2045,$B2046,$A$1:$A2045,$A2046)+COUNTIFS($L$1:$L2045,"ET",$B$1:$B2045,$B2046,$A$1:$A2045,$A2046))-(COUNTIFS($L$1:$L2045,"Tor",$B$1:$B2045,"&lt;&gt;"&amp;$B2046,$A$1:$A2045,$A2046)+COUNTIFS($L$1:$L2045,"ET",$B$1:$B2045,"&lt;&gt;"&amp;$B2046,$A$1:$A2045,$A2046)),(COUNTIFS($L$1:$L2045,"Tor",$B$1:$B2045,$B2046,$A$1:$A2045,$A2046)+COUNTIFS($L$1:$L2045,"ET",$B$1:$B2045,$B2046,$A$1:$A2045,$A2046))-(COUNTIFS($L$1:$L2045,"Tor",$B$1:$B2045,"&lt;&gt;"&amp;$B2046,$A$1:$A2045,$A2046)+COUNTIFS($L$1:$L2045,"ET",$B$1:$B2045,"&lt;&gt;"&amp;$B2046,$A$1:$A2045,$A2046))),"")</f>
        <v/>
      </c>
      <c r="O2046" s="17"/>
      <c r="AC2046" s="14"/>
      <c r="AD2046" s="14"/>
      <c r="AE2046" s="18"/>
      <c r="AH2046" s="19">
        <f t="shared" si="126"/>
        <v>0</v>
      </c>
      <c r="AI2046" s="19">
        <f t="shared" si="127"/>
        <v>180</v>
      </c>
      <c r="AM2046" s="19">
        <f>IF(Abschlüsse[[#This Row],[Ergeb]]="ET","",SQRT(($AF2046-$AK2046)^2+($AG2046-$AL2046)^2))</f>
        <v>0</v>
      </c>
      <c r="AO2046" s="13"/>
      <c r="AP2046" s="13"/>
      <c r="AQ2046" s="19" t="str">
        <f t="shared" si="128"/>
        <v/>
      </c>
      <c r="AU2046" s="19" t="str">
        <f t="shared" si="129"/>
        <v/>
      </c>
    </row>
    <row r="2047" spans="3:47" ht="25.05" customHeight="1">
      <c r="C2047" s="17" t="str">
        <f>IF($A2047="","",IF(VLOOKUP($A2047,Spiele!$A$2:$D$16,3,FALSE)=$B2047,"H","G"))</f>
        <v/>
      </c>
      <c r="D2047" s="17" t="str">
        <f>IF($B2047="","",IF(VLOOKUP($A2047,Spiele!$A$2:$F$16,3,FALSE)=$B2047,VLOOKUP($A2047,Spiele!$A$2:$F$16,4,FALSE),VLOOKUP($A2047,Spiele!$A$2:$F$16,3,FALSE)))</f>
        <v/>
      </c>
      <c r="E2047" s="18">
        <f>IF(Abschlüsse[[#This Row],[Ergeb]]="ET",0,COUNTIFS($A$2:$A2047,$A2047,$B$2:$B2047,$B2047,$L$2:$L2047,"&lt;&gt;ET"))</f>
        <v>0</v>
      </c>
      <c r="F2047" s="11"/>
      <c r="G2047" s="12"/>
      <c r="H2047" s="18">
        <f>COUNTIFS('Rote Karten'!$A$2:$A$4,$A2047,'Rote Karten'!$D$2:$D$4,"&lt;&gt;"&amp;$B2047,'Rote Karten'!$B$2:$B$4,"&lt;"&amp;$F2047,'Rote Karten'!$C$2:$C$4,"&lt;="&amp;$G2047)-COUNTIFS('Rote Karten'!$A$2:$A$4,$A2047,'Rote Karten'!$D$2:$D$4,$B2047,'Rote Karten'!$B$2:$B$4,"&lt;"&amp;$F2047,'Rote Karten'!$C$2:$C$4,"&lt;="&amp;$G2047)</f>
        <v>0</v>
      </c>
      <c r="I2047" s="17" t="str">
        <f>IF(OR($L2047="Tor",$L2047="ET"),_xlfn.IFNA(IF(VLOOKUP($A2047,Spiele!$A$2:$C$16,3,FALSE)=$B2047,COUNTIFS($L$2:$L2047,"Tor",$B$2:$B2047,$B2047,$A$2:$A2047,$A2047)+COUNTIFS($L$2:$L2047,"ET",$B$2:$B2047,$B2047,$A$2:$A2047,$A2047)&amp;":"&amp;COUNTIFS($L$2:$L2047,"Tor",$B$2:$B2047,"&lt;&gt;"&amp;$B2047,$A$2:$A2047,$A2047)+COUNTIFS($L$2:$L2047,"ET",$B$2:$B2047,"&lt;&gt;"&amp;$B2047,$A$2:$A2047,$A2047),COUNTIFS($L$2:$L2047,"Tor",$B$2:$B2047,"&lt;&gt;"&amp;$B2047,$A$2:$A2047,$A2047)+COUNTIFS($L$2:$L2047,"ET",$B$2:$B2047,"&lt;&gt;"&amp;$B2047,$A$2:$A2047,$A2047)&amp;":"&amp;COUNTIFS($L$2:$L2047,"Tor",$B$2:$B2047,$B2047,$A$2:$A2047,$A2047)+COUNTIFS($L$2:$L2047,"ET",$B$2:$B2047,$B2047,$A$2:$A2047,$A2047)),""),"")</f>
        <v/>
      </c>
      <c r="J2047" s="18" t="str">
        <f>_xlfn.IFNA(IF(VLOOKUP($A2047,Spiele!$A$2:$D$16,3,FALSE)=$B2047,(COUNTIFS($L$1:$L2046,"Tor",$B$1:$B2046,$B2047,$A$1:$A2046,$A2047)+COUNTIFS($L$1:$L2046,"ET",$B$1:$B2046,$B2047,$A$1:$A2046,$A2047))-(COUNTIFS($L$1:$L2046,"Tor",$B$1:$B2046,"&lt;&gt;"&amp;$B2047,$A$1:$A2046,$A2047)+COUNTIFS($L$1:$L2046,"ET",$B$1:$B2046,"&lt;&gt;"&amp;$B2047,$A$1:$A2046,$A2047)),(COUNTIFS($L$1:$L2046,"Tor",$B$1:$B2046,$B2047,$A$1:$A2046,$A2047)+COUNTIFS($L$1:$L2046,"ET",$B$1:$B2046,$B2047,$A$1:$A2046,$A2047))-(COUNTIFS($L$1:$L2046,"Tor",$B$1:$B2046,"&lt;&gt;"&amp;$B2047,$A$1:$A2046,$A2047)+COUNTIFS($L$1:$L2046,"ET",$B$1:$B2046,"&lt;&gt;"&amp;$B2047,$A$1:$A2046,$A2047))),"")</f>
        <v/>
      </c>
      <c r="O2047" s="17"/>
      <c r="AC2047" s="14"/>
      <c r="AD2047" s="14"/>
      <c r="AE2047" s="18"/>
      <c r="AH2047" s="19">
        <f t="shared" si="126"/>
        <v>0</v>
      </c>
      <c r="AI2047" s="19">
        <f t="shared" si="127"/>
        <v>180</v>
      </c>
      <c r="AM2047" s="19">
        <f>IF(Abschlüsse[[#This Row],[Ergeb]]="ET","",SQRT(($AF2047-$AK2047)^2+($AG2047-$AL2047)^2))</f>
        <v>0</v>
      </c>
      <c r="AO2047" s="13"/>
      <c r="AP2047" s="13"/>
      <c r="AQ2047" s="19" t="str">
        <f t="shared" si="128"/>
        <v/>
      </c>
      <c r="AU2047" s="19" t="str">
        <f t="shared" si="129"/>
        <v/>
      </c>
    </row>
    <row r="2048" spans="3:47" ht="25.05" customHeight="1">
      <c r="C2048" s="17" t="str">
        <f>IF($A2048="","",IF(VLOOKUP($A2048,Spiele!$A$2:$D$16,3,FALSE)=$B2048,"H","G"))</f>
        <v/>
      </c>
      <c r="D2048" s="17" t="str">
        <f>IF($B2048="","",IF(VLOOKUP($A2048,Spiele!$A$2:$F$16,3,FALSE)=$B2048,VLOOKUP($A2048,Spiele!$A$2:$F$16,4,FALSE),VLOOKUP($A2048,Spiele!$A$2:$F$16,3,FALSE)))</f>
        <v/>
      </c>
      <c r="E2048" s="18">
        <f>IF(Abschlüsse[[#This Row],[Ergeb]]="ET",0,COUNTIFS($A$2:$A2048,$A2048,$B$2:$B2048,$B2048,$L$2:$L2048,"&lt;&gt;ET"))</f>
        <v>0</v>
      </c>
      <c r="F2048" s="11"/>
      <c r="G2048" s="12"/>
      <c r="H2048" s="18">
        <f>COUNTIFS('Rote Karten'!$A$2:$A$4,$A2048,'Rote Karten'!$D$2:$D$4,"&lt;&gt;"&amp;$B2048,'Rote Karten'!$B$2:$B$4,"&lt;"&amp;$F2048,'Rote Karten'!$C$2:$C$4,"&lt;="&amp;$G2048)-COUNTIFS('Rote Karten'!$A$2:$A$4,$A2048,'Rote Karten'!$D$2:$D$4,$B2048,'Rote Karten'!$B$2:$B$4,"&lt;"&amp;$F2048,'Rote Karten'!$C$2:$C$4,"&lt;="&amp;$G2048)</f>
        <v>0</v>
      </c>
      <c r="I2048" s="17" t="str">
        <f>IF(OR($L2048="Tor",$L2048="ET"),_xlfn.IFNA(IF(VLOOKUP($A2048,Spiele!$A$2:$C$16,3,FALSE)=$B2048,COUNTIFS($L$2:$L2048,"Tor",$B$2:$B2048,$B2048,$A$2:$A2048,$A2048)+COUNTIFS($L$2:$L2048,"ET",$B$2:$B2048,$B2048,$A$2:$A2048,$A2048)&amp;":"&amp;COUNTIFS($L$2:$L2048,"Tor",$B$2:$B2048,"&lt;&gt;"&amp;$B2048,$A$2:$A2048,$A2048)+COUNTIFS($L$2:$L2048,"ET",$B$2:$B2048,"&lt;&gt;"&amp;$B2048,$A$2:$A2048,$A2048),COUNTIFS($L$2:$L2048,"Tor",$B$2:$B2048,"&lt;&gt;"&amp;$B2048,$A$2:$A2048,$A2048)+COUNTIFS($L$2:$L2048,"ET",$B$2:$B2048,"&lt;&gt;"&amp;$B2048,$A$2:$A2048,$A2048)&amp;":"&amp;COUNTIFS($L$2:$L2048,"Tor",$B$2:$B2048,$B2048,$A$2:$A2048,$A2048)+COUNTIFS($L$2:$L2048,"ET",$B$2:$B2048,$B2048,$A$2:$A2048,$A2048)),""),"")</f>
        <v/>
      </c>
      <c r="J2048" s="18" t="str">
        <f>_xlfn.IFNA(IF(VLOOKUP($A2048,Spiele!$A$2:$D$16,3,FALSE)=$B2048,(COUNTIFS($L$1:$L2047,"Tor",$B$1:$B2047,$B2048,$A$1:$A2047,$A2048)+COUNTIFS($L$1:$L2047,"ET",$B$1:$B2047,$B2048,$A$1:$A2047,$A2048))-(COUNTIFS($L$1:$L2047,"Tor",$B$1:$B2047,"&lt;&gt;"&amp;$B2048,$A$1:$A2047,$A2048)+COUNTIFS($L$1:$L2047,"ET",$B$1:$B2047,"&lt;&gt;"&amp;$B2048,$A$1:$A2047,$A2048)),(COUNTIFS($L$1:$L2047,"Tor",$B$1:$B2047,$B2048,$A$1:$A2047,$A2048)+COUNTIFS($L$1:$L2047,"ET",$B$1:$B2047,$B2048,$A$1:$A2047,$A2048))-(COUNTIFS($L$1:$L2047,"Tor",$B$1:$B2047,"&lt;&gt;"&amp;$B2048,$A$1:$A2047,$A2048)+COUNTIFS($L$1:$L2047,"ET",$B$1:$B2047,"&lt;&gt;"&amp;$B2048,$A$1:$A2047,$A2048))),"")</f>
        <v/>
      </c>
      <c r="O2048" s="17"/>
      <c r="AC2048" s="14"/>
      <c r="AD2048" s="14"/>
      <c r="AE2048" s="18"/>
      <c r="AH2048" s="19">
        <f t="shared" si="126"/>
        <v>0</v>
      </c>
      <c r="AI2048" s="19">
        <f t="shared" si="127"/>
        <v>180</v>
      </c>
      <c r="AM2048" s="19">
        <f>IF(Abschlüsse[[#This Row],[Ergeb]]="ET","",SQRT(($AF2048-$AK2048)^2+($AG2048-$AL2048)^2))</f>
        <v>0</v>
      </c>
      <c r="AO2048" s="13"/>
      <c r="AP2048" s="13"/>
      <c r="AQ2048" s="19" t="str">
        <f t="shared" si="128"/>
        <v/>
      </c>
      <c r="AU2048" s="19" t="str">
        <f t="shared" si="129"/>
        <v/>
      </c>
    </row>
    <row r="2049" spans="3:47" ht="25.05" customHeight="1">
      <c r="C2049" s="17" t="str">
        <f>IF($A2049="","",IF(VLOOKUP($A2049,Spiele!$A$2:$D$16,3,FALSE)=$B2049,"H","G"))</f>
        <v/>
      </c>
      <c r="D2049" s="17" t="str">
        <f>IF($B2049="","",IF(VLOOKUP($A2049,Spiele!$A$2:$F$16,3,FALSE)=$B2049,VLOOKUP($A2049,Spiele!$A$2:$F$16,4,FALSE),VLOOKUP($A2049,Spiele!$A$2:$F$16,3,FALSE)))</f>
        <v/>
      </c>
      <c r="E2049" s="18">
        <f>IF(Abschlüsse[[#This Row],[Ergeb]]="ET",0,COUNTIFS($A$2:$A2049,$A2049,$B$2:$B2049,$B2049,$L$2:$L2049,"&lt;&gt;ET"))</f>
        <v>0</v>
      </c>
      <c r="F2049" s="11"/>
      <c r="G2049" s="12"/>
      <c r="H2049" s="18">
        <f>COUNTIFS('Rote Karten'!$A$2:$A$4,$A2049,'Rote Karten'!$D$2:$D$4,"&lt;&gt;"&amp;$B2049,'Rote Karten'!$B$2:$B$4,"&lt;"&amp;$F2049,'Rote Karten'!$C$2:$C$4,"&lt;="&amp;$G2049)-COUNTIFS('Rote Karten'!$A$2:$A$4,$A2049,'Rote Karten'!$D$2:$D$4,$B2049,'Rote Karten'!$B$2:$B$4,"&lt;"&amp;$F2049,'Rote Karten'!$C$2:$C$4,"&lt;="&amp;$G2049)</f>
        <v>0</v>
      </c>
      <c r="I2049" s="17" t="str">
        <f>IF(OR($L2049="Tor",$L2049="ET"),_xlfn.IFNA(IF(VLOOKUP($A2049,Spiele!$A$2:$C$16,3,FALSE)=$B2049,COUNTIFS($L$2:$L2049,"Tor",$B$2:$B2049,$B2049,$A$2:$A2049,$A2049)+COUNTIFS($L$2:$L2049,"ET",$B$2:$B2049,$B2049,$A$2:$A2049,$A2049)&amp;":"&amp;COUNTIFS($L$2:$L2049,"Tor",$B$2:$B2049,"&lt;&gt;"&amp;$B2049,$A$2:$A2049,$A2049)+COUNTIFS($L$2:$L2049,"ET",$B$2:$B2049,"&lt;&gt;"&amp;$B2049,$A$2:$A2049,$A2049),COUNTIFS($L$2:$L2049,"Tor",$B$2:$B2049,"&lt;&gt;"&amp;$B2049,$A$2:$A2049,$A2049)+COUNTIFS($L$2:$L2049,"ET",$B$2:$B2049,"&lt;&gt;"&amp;$B2049,$A$2:$A2049,$A2049)&amp;":"&amp;COUNTIFS($L$2:$L2049,"Tor",$B$2:$B2049,$B2049,$A$2:$A2049,$A2049)+COUNTIFS($L$2:$L2049,"ET",$B$2:$B2049,$B2049,$A$2:$A2049,$A2049)),""),"")</f>
        <v/>
      </c>
      <c r="J2049" s="18" t="str">
        <f>_xlfn.IFNA(IF(VLOOKUP($A2049,Spiele!$A$2:$D$16,3,FALSE)=$B2049,(COUNTIFS($L$1:$L2048,"Tor",$B$1:$B2048,$B2049,$A$1:$A2048,$A2049)+COUNTIFS($L$1:$L2048,"ET",$B$1:$B2048,$B2049,$A$1:$A2048,$A2049))-(COUNTIFS($L$1:$L2048,"Tor",$B$1:$B2048,"&lt;&gt;"&amp;$B2049,$A$1:$A2048,$A2049)+COUNTIFS($L$1:$L2048,"ET",$B$1:$B2048,"&lt;&gt;"&amp;$B2049,$A$1:$A2048,$A2049)),(COUNTIFS($L$1:$L2048,"Tor",$B$1:$B2048,$B2049,$A$1:$A2048,$A2049)+COUNTIFS($L$1:$L2048,"ET",$B$1:$B2048,$B2049,$A$1:$A2048,$A2049))-(COUNTIFS($L$1:$L2048,"Tor",$B$1:$B2048,"&lt;&gt;"&amp;$B2049,$A$1:$A2048,$A2049)+COUNTIFS($L$1:$L2048,"ET",$B$1:$B2048,"&lt;&gt;"&amp;$B2049,$A$1:$A2048,$A2049))),"")</f>
        <v/>
      </c>
      <c r="O2049" s="17"/>
      <c r="AC2049" s="14"/>
      <c r="AD2049" s="14"/>
      <c r="AE2049" s="18"/>
      <c r="AH2049" s="19">
        <f t="shared" si="126"/>
        <v>0</v>
      </c>
      <c r="AI2049" s="19">
        <f t="shared" si="127"/>
        <v>180</v>
      </c>
      <c r="AM2049" s="19">
        <f>IF(Abschlüsse[[#This Row],[Ergeb]]="ET","",SQRT(($AF2049-$AK2049)^2+($AG2049-$AL2049)^2))</f>
        <v>0</v>
      </c>
      <c r="AO2049" s="13"/>
      <c r="AP2049" s="13"/>
      <c r="AQ2049" s="19" t="str">
        <f t="shared" si="128"/>
        <v/>
      </c>
      <c r="AU2049" s="19" t="str">
        <f t="shared" si="129"/>
        <v/>
      </c>
    </row>
    <row r="2050" spans="3:47" ht="25.05" customHeight="1">
      <c r="C2050" s="17" t="str">
        <f>IF($A2050="","",IF(VLOOKUP($A2050,Spiele!$A$2:$D$16,3,FALSE)=$B2050,"H","G"))</f>
        <v/>
      </c>
      <c r="D2050" s="17" t="str">
        <f>IF($B2050="","",IF(VLOOKUP($A2050,Spiele!$A$2:$F$16,3,FALSE)=$B2050,VLOOKUP($A2050,Spiele!$A$2:$F$16,4,FALSE),VLOOKUP($A2050,Spiele!$A$2:$F$16,3,FALSE)))</f>
        <v/>
      </c>
      <c r="E2050" s="18">
        <f>IF(Abschlüsse[[#This Row],[Ergeb]]="ET",0,COUNTIFS($A$2:$A2050,$A2050,$B$2:$B2050,$B2050,$L$2:$L2050,"&lt;&gt;ET"))</f>
        <v>0</v>
      </c>
      <c r="F2050" s="11"/>
      <c r="G2050" s="12"/>
      <c r="H2050" s="18">
        <f>COUNTIFS('Rote Karten'!$A$2:$A$4,$A2050,'Rote Karten'!$D$2:$D$4,"&lt;&gt;"&amp;$B2050,'Rote Karten'!$B$2:$B$4,"&lt;"&amp;$F2050,'Rote Karten'!$C$2:$C$4,"&lt;="&amp;$G2050)-COUNTIFS('Rote Karten'!$A$2:$A$4,$A2050,'Rote Karten'!$D$2:$D$4,$B2050,'Rote Karten'!$B$2:$B$4,"&lt;"&amp;$F2050,'Rote Karten'!$C$2:$C$4,"&lt;="&amp;$G2050)</f>
        <v>0</v>
      </c>
      <c r="I2050" s="17" t="str">
        <f>IF(OR($L2050="Tor",$L2050="ET"),_xlfn.IFNA(IF(VLOOKUP($A2050,Spiele!$A$2:$C$16,3,FALSE)=$B2050,COUNTIFS($L$2:$L2050,"Tor",$B$2:$B2050,$B2050,$A$2:$A2050,$A2050)+COUNTIFS($L$2:$L2050,"ET",$B$2:$B2050,$B2050,$A$2:$A2050,$A2050)&amp;":"&amp;COUNTIFS($L$2:$L2050,"Tor",$B$2:$B2050,"&lt;&gt;"&amp;$B2050,$A$2:$A2050,$A2050)+COUNTIFS($L$2:$L2050,"ET",$B$2:$B2050,"&lt;&gt;"&amp;$B2050,$A$2:$A2050,$A2050),COUNTIFS($L$2:$L2050,"Tor",$B$2:$B2050,"&lt;&gt;"&amp;$B2050,$A$2:$A2050,$A2050)+COUNTIFS($L$2:$L2050,"ET",$B$2:$B2050,"&lt;&gt;"&amp;$B2050,$A$2:$A2050,$A2050)&amp;":"&amp;COUNTIFS($L$2:$L2050,"Tor",$B$2:$B2050,$B2050,$A$2:$A2050,$A2050)+COUNTIFS($L$2:$L2050,"ET",$B$2:$B2050,$B2050,$A$2:$A2050,$A2050)),""),"")</f>
        <v/>
      </c>
      <c r="J2050" s="18" t="str">
        <f>_xlfn.IFNA(IF(VLOOKUP($A2050,Spiele!$A$2:$D$16,3,FALSE)=$B2050,(COUNTIFS($L$1:$L2049,"Tor",$B$1:$B2049,$B2050,$A$1:$A2049,$A2050)+COUNTIFS($L$1:$L2049,"ET",$B$1:$B2049,$B2050,$A$1:$A2049,$A2050))-(COUNTIFS($L$1:$L2049,"Tor",$B$1:$B2049,"&lt;&gt;"&amp;$B2050,$A$1:$A2049,$A2050)+COUNTIFS($L$1:$L2049,"ET",$B$1:$B2049,"&lt;&gt;"&amp;$B2050,$A$1:$A2049,$A2050)),(COUNTIFS($L$1:$L2049,"Tor",$B$1:$B2049,$B2050,$A$1:$A2049,$A2050)+COUNTIFS($L$1:$L2049,"ET",$B$1:$B2049,$B2050,$A$1:$A2049,$A2050))-(COUNTIFS($L$1:$L2049,"Tor",$B$1:$B2049,"&lt;&gt;"&amp;$B2050,$A$1:$A2049,$A2050)+COUNTIFS($L$1:$L2049,"ET",$B$1:$B2049,"&lt;&gt;"&amp;$B2050,$A$1:$A2049,$A2050))),"")</f>
        <v/>
      </c>
      <c r="O2050" s="17"/>
      <c r="AC2050" s="14"/>
      <c r="AD2050" s="14"/>
      <c r="AE2050" s="18"/>
      <c r="AH2050" s="19">
        <f t="shared" si="126"/>
        <v>0</v>
      </c>
      <c r="AI2050" s="19">
        <f t="shared" si="127"/>
        <v>180</v>
      </c>
      <c r="AM2050" s="19">
        <f>IF(Abschlüsse[[#This Row],[Ergeb]]="ET","",SQRT(($AF2050-$AK2050)^2+($AG2050-$AL2050)^2))</f>
        <v>0</v>
      </c>
      <c r="AO2050" s="13"/>
      <c r="AP2050" s="13"/>
      <c r="AQ2050" s="19" t="str">
        <f t="shared" si="128"/>
        <v/>
      </c>
      <c r="AU2050" s="19" t="str">
        <f t="shared" si="129"/>
        <v/>
      </c>
    </row>
    <row r="2051" spans="3:47" ht="25.05" customHeight="1">
      <c r="C2051" s="17" t="str">
        <f>IF($A2051="","",IF(VLOOKUP($A2051,Spiele!$A$2:$D$16,3,FALSE)=$B2051,"H","G"))</f>
        <v/>
      </c>
      <c r="D2051" s="17" t="str">
        <f>IF($B2051="","",IF(VLOOKUP($A2051,Spiele!$A$2:$F$16,3,FALSE)=$B2051,VLOOKUP($A2051,Spiele!$A$2:$F$16,4,FALSE),VLOOKUP($A2051,Spiele!$A$2:$F$16,3,FALSE)))</f>
        <v/>
      </c>
      <c r="E2051" s="18">
        <f>IF(Abschlüsse[[#This Row],[Ergeb]]="ET",0,COUNTIFS($A$2:$A2051,$A2051,$B$2:$B2051,$B2051,$L$2:$L2051,"&lt;&gt;ET"))</f>
        <v>0</v>
      </c>
      <c r="F2051" s="11"/>
      <c r="G2051" s="12"/>
      <c r="H2051" s="18">
        <f>COUNTIFS('Rote Karten'!$A$2:$A$4,$A2051,'Rote Karten'!$D$2:$D$4,"&lt;&gt;"&amp;$B2051,'Rote Karten'!$B$2:$B$4,"&lt;"&amp;$F2051,'Rote Karten'!$C$2:$C$4,"&lt;="&amp;$G2051)-COUNTIFS('Rote Karten'!$A$2:$A$4,$A2051,'Rote Karten'!$D$2:$D$4,$B2051,'Rote Karten'!$B$2:$B$4,"&lt;"&amp;$F2051,'Rote Karten'!$C$2:$C$4,"&lt;="&amp;$G2051)</f>
        <v>0</v>
      </c>
      <c r="I2051" s="17" t="str">
        <f>IF(OR($L2051="Tor",$L2051="ET"),_xlfn.IFNA(IF(VLOOKUP($A2051,Spiele!$A$2:$C$16,3,FALSE)=$B2051,COUNTIFS($L$2:$L2051,"Tor",$B$2:$B2051,$B2051,$A$2:$A2051,$A2051)+COUNTIFS($L$2:$L2051,"ET",$B$2:$B2051,$B2051,$A$2:$A2051,$A2051)&amp;":"&amp;COUNTIFS($L$2:$L2051,"Tor",$B$2:$B2051,"&lt;&gt;"&amp;$B2051,$A$2:$A2051,$A2051)+COUNTIFS($L$2:$L2051,"ET",$B$2:$B2051,"&lt;&gt;"&amp;$B2051,$A$2:$A2051,$A2051),COUNTIFS($L$2:$L2051,"Tor",$B$2:$B2051,"&lt;&gt;"&amp;$B2051,$A$2:$A2051,$A2051)+COUNTIFS($L$2:$L2051,"ET",$B$2:$B2051,"&lt;&gt;"&amp;$B2051,$A$2:$A2051,$A2051)&amp;":"&amp;COUNTIFS($L$2:$L2051,"Tor",$B$2:$B2051,$B2051,$A$2:$A2051,$A2051)+COUNTIFS($L$2:$L2051,"ET",$B$2:$B2051,$B2051,$A$2:$A2051,$A2051)),""),"")</f>
        <v/>
      </c>
      <c r="J2051" s="18" t="str">
        <f>_xlfn.IFNA(IF(VLOOKUP($A2051,Spiele!$A$2:$D$16,3,FALSE)=$B2051,(COUNTIFS($L$1:$L2050,"Tor",$B$1:$B2050,$B2051,$A$1:$A2050,$A2051)+COUNTIFS($L$1:$L2050,"ET",$B$1:$B2050,$B2051,$A$1:$A2050,$A2051))-(COUNTIFS($L$1:$L2050,"Tor",$B$1:$B2050,"&lt;&gt;"&amp;$B2051,$A$1:$A2050,$A2051)+COUNTIFS($L$1:$L2050,"ET",$B$1:$B2050,"&lt;&gt;"&amp;$B2051,$A$1:$A2050,$A2051)),(COUNTIFS($L$1:$L2050,"Tor",$B$1:$B2050,$B2051,$A$1:$A2050,$A2051)+COUNTIFS($L$1:$L2050,"ET",$B$1:$B2050,$B2051,$A$1:$A2050,$A2051))-(COUNTIFS($L$1:$L2050,"Tor",$B$1:$B2050,"&lt;&gt;"&amp;$B2051,$A$1:$A2050,$A2051)+COUNTIFS($L$1:$L2050,"ET",$B$1:$B2050,"&lt;&gt;"&amp;$B2051,$A$1:$A2050,$A2051))),"")</f>
        <v/>
      </c>
      <c r="O2051" s="17"/>
      <c r="AC2051" s="14"/>
      <c r="AD2051" s="14"/>
      <c r="AE2051" s="18"/>
      <c r="AH2051" s="19">
        <f t="shared" ref="AH2051:AH2114" si="130">IF($L2051="ET","",IF($AF2051&gt;3.66,SQRT($AG2051^2+($AF2051-(7.32/2))^2),IF($AF2051&lt;-3.66,SQRT($AG2051^2+($AF2051+(7.32/2))^2),$AG2051)))</f>
        <v>0</v>
      </c>
      <c r="AI2051" s="19">
        <f t="shared" ref="AI2051:AI2114" si="131">IF($L2051="ET","",IF(DEGREES(ATAN((7.32*$AG2051)/($AG2051^2+$AF2051^2-(7.32/2)^2)))&lt;=0,180+DEGREES(ATAN((7.32*$AG2051)/($AG2051^2+$AF2051^2-(7.32/2)^2))),DEGREES(ATAN((7.32*$AG2051)/($AG2051^2+$AF2051^2-(7.32/2)^2)))))</f>
        <v>180</v>
      </c>
      <c r="AM2051" s="19">
        <f>IF(Abschlüsse[[#This Row],[Ergeb]]="ET","",SQRT(($AF2051-$AK2051)^2+($AG2051-$AL2051)^2))</f>
        <v>0</v>
      </c>
      <c r="AO2051" s="13"/>
      <c r="AP2051" s="13"/>
      <c r="AQ2051" s="19" t="str">
        <f t="shared" si="128"/>
        <v/>
      </c>
      <c r="AU2051" s="19" t="str">
        <f t="shared" si="129"/>
        <v/>
      </c>
    </row>
    <row r="2052" spans="3:47" ht="25.05" customHeight="1">
      <c r="C2052" s="17" t="str">
        <f>IF($A2052="","",IF(VLOOKUP($A2052,Spiele!$A$2:$D$16,3,FALSE)=$B2052,"H","G"))</f>
        <v/>
      </c>
      <c r="D2052" s="17" t="str">
        <f>IF($B2052="","",IF(VLOOKUP($A2052,Spiele!$A$2:$F$16,3,FALSE)=$B2052,VLOOKUP($A2052,Spiele!$A$2:$F$16,4,FALSE),VLOOKUP($A2052,Spiele!$A$2:$F$16,3,FALSE)))</f>
        <v/>
      </c>
      <c r="E2052" s="18">
        <f>IF(Abschlüsse[[#This Row],[Ergeb]]="ET",0,COUNTIFS($A$2:$A2052,$A2052,$B$2:$B2052,$B2052,$L$2:$L2052,"&lt;&gt;ET"))</f>
        <v>0</v>
      </c>
      <c r="F2052" s="11"/>
      <c r="G2052" s="12"/>
      <c r="H2052" s="18">
        <f>COUNTIFS('Rote Karten'!$A$2:$A$4,$A2052,'Rote Karten'!$D$2:$D$4,"&lt;&gt;"&amp;$B2052,'Rote Karten'!$B$2:$B$4,"&lt;"&amp;$F2052,'Rote Karten'!$C$2:$C$4,"&lt;="&amp;$G2052)-COUNTIFS('Rote Karten'!$A$2:$A$4,$A2052,'Rote Karten'!$D$2:$D$4,$B2052,'Rote Karten'!$B$2:$B$4,"&lt;"&amp;$F2052,'Rote Karten'!$C$2:$C$4,"&lt;="&amp;$G2052)</f>
        <v>0</v>
      </c>
      <c r="I2052" s="17" t="str">
        <f>IF(OR($L2052="Tor",$L2052="ET"),_xlfn.IFNA(IF(VLOOKUP($A2052,Spiele!$A$2:$C$16,3,FALSE)=$B2052,COUNTIFS($L$2:$L2052,"Tor",$B$2:$B2052,$B2052,$A$2:$A2052,$A2052)+COUNTIFS($L$2:$L2052,"ET",$B$2:$B2052,$B2052,$A$2:$A2052,$A2052)&amp;":"&amp;COUNTIFS($L$2:$L2052,"Tor",$B$2:$B2052,"&lt;&gt;"&amp;$B2052,$A$2:$A2052,$A2052)+COUNTIFS($L$2:$L2052,"ET",$B$2:$B2052,"&lt;&gt;"&amp;$B2052,$A$2:$A2052,$A2052),COUNTIFS($L$2:$L2052,"Tor",$B$2:$B2052,"&lt;&gt;"&amp;$B2052,$A$2:$A2052,$A2052)+COUNTIFS($L$2:$L2052,"ET",$B$2:$B2052,"&lt;&gt;"&amp;$B2052,$A$2:$A2052,$A2052)&amp;":"&amp;COUNTIFS($L$2:$L2052,"Tor",$B$2:$B2052,$B2052,$A$2:$A2052,$A2052)+COUNTIFS($L$2:$L2052,"ET",$B$2:$B2052,$B2052,$A$2:$A2052,$A2052)),""),"")</f>
        <v/>
      </c>
      <c r="J2052" s="18" t="str">
        <f>_xlfn.IFNA(IF(VLOOKUP($A2052,Spiele!$A$2:$D$16,3,FALSE)=$B2052,(COUNTIFS($L$1:$L2051,"Tor",$B$1:$B2051,$B2052,$A$1:$A2051,$A2052)+COUNTIFS($L$1:$L2051,"ET",$B$1:$B2051,$B2052,$A$1:$A2051,$A2052))-(COUNTIFS($L$1:$L2051,"Tor",$B$1:$B2051,"&lt;&gt;"&amp;$B2052,$A$1:$A2051,$A2052)+COUNTIFS($L$1:$L2051,"ET",$B$1:$B2051,"&lt;&gt;"&amp;$B2052,$A$1:$A2051,$A2052)),(COUNTIFS($L$1:$L2051,"Tor",$B$1:$B2051,$B2052,$A$1:$A2051,$A2052)+COUNTIFS($L$1:$L2051,"ET",$B$1:$B2051,$B2052,$A$1:$A2051,$A2052))-(COUNTIFS($L$1:$L2051,"Tor",$B$1:$B2051,"&lt;&gt;"&amp;$B2052,$A$1:$A2051,$A2052)+COUNTIFS($L$1:$L2051,"ET",$B$1:$B2051,"&lt;&gt;"&amp;$B2052,$A$1:$A2051,$A2052))),"")</f>
        <v/>
      </c>
      <c r="O2052" s="17"/>
      <c r="AC2052" s="14"/>
      <c r="AD2052" s="14"/>
      <c r="AE2052" s="18"/>
      <c r="AH2052" s="19">
        <f t="shared" si="130"/>
        <v>0</v>
      </c>
      <c r="AI2052" s="19">
        <f t="shared" si="131"/>
        <v>180</v>
      </c>
      <c r="AM2052" s="19">
        <f>IF(Abschlüsse[[#This Row],[Ergeb]]="ET","",SQRT(($AF2052-$AK2052)^2+($AG2052-$AL2052)^2))</f>
        <v>0</v>
      </c>
      <c r="AO2052" s="13"/>
      <c r="AP2052" s="13"/>
      <c r="AQ2052" s="19" t="str">
        <f t="shared" si="128"/>
        <v/>
      </c>
      <c r="AU2052" s="19" t="str">
        <f t="shared" si="129"/>
        <v/>
      </c>
    </row>
    <row r="2053" spans="3:47" ht="25.05" customHeight="1">
      <c r="C2053" s="17" t="str">
        <f>IF($A2053="","",IF(VLOOKUP($A2053,Spiele!$A$2:$D$16,3,FALSE)=$B2053,"H","G"))</f>
        <v/>
      </c>
      <c r="D2053" s="17" t="str">
        <f>IF($B2053="","",IF(VLOOKUP($A2053,Spiele!$A$2:$F$16,3,FALSE)=$B2053,VLOOKUP($A2053,Spiele!$A$2:$F$16,4,FALSE),VLOOKUP($A2053,Spiele!$A$2:$F$16,3,FALSE)))</f>
        <v/>
      </c>
      <c r="E2053" s="18">
        <f>IF(Abschlüsse[[#This Row],[Ergeb]]="ET",0,COUNTIFS($A$2:$A2053,$A2053,$B$2:$B2053,$B2053,$L$2:$L2053,"&lt;&gt;ET"))</f>
        <v>0</v>
      </c>
      <c r="F2053" s="11"/>
      <c r="G2053" s="12"/>
      <c r="H2053" s="18">
        <f>COUNTIFS('Rote Karten'!$A$2:$A$4,$A2053,'Rote Karten'!$D$2:$D$4,"&lt;&gt;"&amp;$B2053,'Rote Karten'!$B$2:$B$4,"&lt;"&amp;$F2053,'Rote Karten'!$C$2:$C$4,"&lt;="&amp;$G2053)-COUNTIFS('Rote Karten'!$A$2:$A$4,$A2053,'Rote Karten'!$D$2:$D$4,$B2053,'Rote Karten'!$B$2:$B$4,"&lt;"&amp;$F2053,'Rote Karten'!$C$2:$C$4,"&lt;="&amp;$G2053)</f>
        <v>0</v>
      </c>
      <c r="I2053" s="17" t="str">
        <f>IF(OR($L2053="Tor",$L2053="ET"),_xlfn.IFNA(IF(VLOOKUP($A2053,Spiele!$A$2:$C$16,3,FALSE)=$B2053,COUNTIFS($L$2:$L2053,"Tor",$B$2:$B2053,$B2053,$A$2:$A2053,$A2053)+COUNTIFS($L$2:$L2053,"ET",$B$2:$B2053,$B2053,$A$2:$A2053,$A2053)&amp;":"&amp;COUNTIFS($L$2:$L2053,"Tor",$B$2:$B2053,"&lt;&gt;"&amp;$B2053,$A$2:$A2053,$A2053)+COUNTIFS($L$2:$L2053,"ET",$B$2:$B2053,"&lt;&gt;"&amp;$B2053,$A$2:$A2053,$A2053),COUNTIFS($L$2:$L2053,"Tor",$B$2:$B2053,"&lt;&gt;"&amp;$B2053,$A$2:$A2053,$A2053)+COUNTIFS($L$2:$L2053,"ET",$B$2:$B2053,"&lt;&gt;"&amp;$B2053,$A$2:$A2053,$A2053)&amp;":"&amp;COUNTIFS($L$2:$L2053,"Tor",$B$2:$B2053,$B2053,$A$2:$A2053,$A2053)+COUNTIFS($L$2:$L2053,"ET",$B$2:$B2053,$B2053,$A$2:$A2053,$A2053)),""),"")</f>
        <v/>
      </c>
      <c r="J2053" s="18" t="str">
        <f>_xlfn.IFNA(IF(VLOOKUP($A2053,Spiele!$A$2:$D$16,3,FALSE)=$B2053,(COUNTIFS($L$1:$L2052,"Tor",$B$1:$B2052,$B2053,$A$1:$A2052,$A2053)+COUNTIFS($L$1:$L2052,"ET",$B$1:$B2052,$B2053,$A$1:$A2052,$A2053))-(COUNTIFS($L$1:$L2052,"Tor",$B$1:$B2052,"&lt;&gt;"&amp;$B2053,$A$1:$A2052,$A2053)+COUNTIFS($L$1:$L2052,"ET",$B$1:$B2052,"&lt;&gt;"&amp;$B2053,$A$1:$A2052,$A2053)),(COUNTIFS($L$1:$L2052,"Tor",$B$1:$B2052,$B2053,$A$1:$A2052,$A2053)+COUNTIFS($L$1:$L2052,"ET",$B$1:$B2052,$B2053,$A$1:$A2052,$A2053))-(COUNTIFS($L$1:$L2052,"Tor",$B$1:$B2052,"&lt;&gt;"&amp;$B2053,$A$1:$A2052,$A2053)+COUNTIFS($L$1:$L2052,"ET",$B$1:$B2052,"&lt;&gt;"&amp;$B2053,$A$1:$A2052,$A2053))),"")</f>
        <v/>
      </c>
      <c r="O2053" s="17"/>
      <c r="AC2053" s="14"/>
      <c r="AD2053" s="14"/>
      <c r="AE2053" s="18"/>
      <c r="AH2053" s="19">
        <f t="shared" si="130"/>
        <v>0</v>
      </c>
      <c r="AI2053" s="19">
        <f t="shared" si="131"/>
        <v>180</v>
      </c>
      <c r="AM2053" s="19">
        <f>IF(Abschlüsse[[#This Row],[Ergeb]]="ET","",SQRT(($AF2053-$AK2053)^2+($AG2053-$AL2053)^2))</f>
        <v>0</v>
      </c>
      <c r="AO2053" s="13"/>
      <c r="AP2053" s="13"/>
      <c r="AQ2053" s="19" t="str">
        <f t="shared" si="128"/>
        <v/>
      </c>
      <c r="AU2053" s="19" t="str">
        <f t="shared" si="129"/>
        <v/>
      </c>
    </row>
    <row r="2054" spans="3:47" ht="25.05" customHeight="1">
      <c r="C2054" s="17" t="str">
        <f>IF($A2054="","",IF(VLOOKUP($A2054,Spiele!$A$2:$D$16,3,FALSE)=$B2054,"H","G"))</f>
        <v/>
      </c>
      <c r="D2054" s="17" t="str">
        <f>IF($B2054="","",IF(VLOOKUP($A2054,Spiele!$A$2:$F$16,3,FALSE)=$B2054,VLOOKUP($A2054,Spiele!$A$2:$F$16,4,FALSE),VLOOKUP($A2054,Spiele!$A$2:$F$16,3,FALSE)))</f>
        <v/>
      </c>
      <c r="E2054" s="18">
        <f>IF(Abschlüsse[[#This Row],[Ergeb]]="ET",0,COUNTIFS($A$2:$A2054,$A2054,$B$2:$B2054,$B2054,$L$2:$L2054,"&lt;&gt;ET"))</f>
        <v>0</v>
      </c>
      <c r="F2054" s="11"/>
      <c r="G2054" s="12"/>
      <c r="H2054" s="18">
        <f>COUNTIFS('Rote Karten'!$A$2:$A$4,$A2054,'Rote Karten'!$D$2:$D$4,"&lt;&gt;"&amp;$B2054,'Rote Karten'!$B$2:$B$4,"&lt;"&amp;$F2054,'Rote Karten'!$C$2:$C$4,"&lt;="&amp;$G2054)-COUNTIFS('Rote Karten'!$A$2:$A$4,$A2054,'Rote Karten'!$D$2:$D$4,$B2054,'Rote Karten'!$B$2:$B$4,"&lt;"&amp;$F2054,'Rote Karten'!$C$2:$C$4,"&lt;="&amp;$G2054)</f>
        <v>0</v>
      </c>
      <c r="I2054" s="17" t="str">
        <f>IF(OR($L2054="Tor",$L2054="ET"),_xlfn.IFNA(IF(VLOOKUP($A2054,Spiele!$A$2:$C$16,3,FALSE)=$B2054,COUNTIFS($L$2:$L2054,"Tor",$B$2:$B2054,$B2054,$A$2:$A2054,$A2054)+COUNTIFS($L$2:$L2054,"ET",$B$2:$B2054,$B2054,$A$2:$A2054,$A2054)&amp;":"&amp;COUNTIFS($L$2:$L2054,"Tor",$B$2:$B2054,"&lt;&gt;"&amp;$B2054,$A$2:$A2054,$A2054)+COUNTIFS($L$2:$L2054,"ET",$B$2:$B2054,"&lt;&gt;"&amp;$B2054,$A$2:$A2054,$A2054),COUNTIFS($L$2:$L2054,"Tor",$B$2:$B2054,"&lt;&gt;"&amp;$B2054,$A$2:$A2054,$A2054)+COUNTIFS($L$2:$L2054,"ET",$B$2:$B2054,"&lt;&gt;"&amp;$B2054,$A$2:$A2054,$A2054)&amp;":"&amp;COUNTIFS($L$2:$L2054,"Tor",$B$2:$B2054,$B2054,$A$2:$A2054,$A2054)+COUNTIFS($L$2:$L2054,"ET",$B$2:$B2054,$B2054,$A$2:$A2054,$A2054)),""),"")</f>
        <v/>
      </c>
      <c r="J2054" s="18" t="str">
        <f>_xlfn.IFNA(IF(VLOOKUP($A2054,Spiele!$A$2:$D$16,3,FALSE)=$B2054,(COUNTIFS($L$1:$L2053,"Tor",$B$1:$B2053,$B2054,$A$1:$A2053,$A2054)+COUNTIFS($L$1:$L2053,"ET",$B$1:$B2053,$B2054,$A$1:$A2053,$A2054))-(COUNTIFS($L$1:$L2053,"Tor",$B$1:$B2053,"&lt;&gt;"&amp;$B2054,$A$1:$A2053,$A2054)+COUNTIFS($L$1:$L2053,"ET",$B$1:$B2053,"&lt;&gt;"&amp;$B2054,$A$1:$A2053,$A2054)),(COUNTIFS($L$1:$L2053,"Tor",$B$1:$B2053,$B2054,$A$1:$A2053,$A2054)+COUNTIFS($L$1:$L2053,"ET",$B$1:$B2053,$B2054,$A$1:$A2053,$A2054))-(COUNTIFS($L$1:$L2053,"Tor",$B$1:$B2053,"&lt;&gt;"&amp;$B2054,$A$1:$A2053,$A2054)+COUNTIFS($L$1:$L2053,"ET",$B$1:$B2053,"&lt;&gt;"&amp;$B2054,$A$1:$A2053,$A2054))),"")</f>
        <v/>
      </c>
      <c r="O2054" s="17"/>
      <c r="AC2054" s="14"/>
      <c r="AD2054" s="14"/>
      <c r="AE2054" s="18"/>
      <c r="AH2054" s="19">
        <f t="shared" si="130"/>
        <v>0</v>
      </c>
      <c r="AI2054" s="19">
        <f t="shared" si="131"/>
        <v>180</v>
      </c>
      <c r="AM2054" s="19">
        <f>IF(Abschlüsse[[#This Row],[Ergeb]]="ET","",SQRT(($AF2054-$AK2054)^2+($AG2054-$AL2054)^2))</f>
        <v>0</v>
      </c>
      <c r="AO2054" s="13"/>
      <c r="AP2054" s="13"/>
      <c r="AQ2054" s="19" t="str">
        <f t="shared" si="128"/>
        <v/>
      </c>
      <c r="AU2054" s="19" t="str">
        <f t="shared" si="129"/>
        <v/>
      </c>
    </row>
    <row r="2055" spans="3:47" ht="25.05" customHeight="1">
      <c r="C2055" s="17" t="str">
        <f>IF($A2055="","",IF(VLOOKUP($A2055,Spiele!$A$2:$D$16,3,FALSE)=$B2055,"H","G"))</f>
        <v/>
      </c>
      <c r="D2055" s="17" t="str">
        <f>IF($B2055="","",IF(VLOOKUP($A2055,Spiele!$A$2:$F$16,3,FALSE)=$B2055,VLOOKUP($A2055,Spiele!$A$2:$F$16,4,FALSE),VLOOKUP($A2055,Spiele!$A$2:$F$16,3,FALSE)))</f>
        <v/>
      </c>
      <c r="E2055" s="18">
        <f>IF(Abschlüsse[[#This Row],[Ergeb]]="ET",0,COUNTIFS($A$2:$A2055,$A2055,$B$2:$B2055,$B2055,$L$2:$L2055,"&lt;&gt;ET"))</f>
        <v>0</v>
      </c>
      <c r="F2055" s="11"/>
      <c r="G2055" s="12"/>
      <c r="H2055" s="18">
        <f>COUNTIFS('Rote Karten'!$A$2:$A$4,$A2055,'Rote Karten'!$D$2:$D$4,"&lt;&gt;"&amp;$B2055,'Rote Karten'!$B$2:$B$4,"&lt;"&amp;$F2055,'Rote Karten'!$C$2:$C$4,"&lt;="&amp;$G2055)-COUNTIFS('Rote Karten'!$A$2:$A$4,$A2055,'Rote Karten'!$D$2:$D$4,$B2055,'Rote Karten'!$B$2:$B$4,"&lt;"&amp;$F2055,'Rote Karten'!$C$2:$C$4,"&lt;="&amp;$G2055)</f>
        <v>0</v>
      </c>
      <c r="I2055" s="17" t="str">
        <f>IF(OR($L2055="Tor",$L2055="ET"),_xlfn.IFNA(IF(VLOOKUP($A2055,Spiele!$A$2:$C$16,3,FALSE)=$B2055,COUNTIFS($L$2:$L2055,"Tor",$B$2:$B2055,$B2055,$A$2:$A2055,$A2055)+COUNTIFS($L$2:$L2055,"ET",$B$2:$B2055,$B2055,$A$2:$A2055,$A2055)&amp;":"&amp;COUNTIFS($L$2:$L2055,"Tor",$B$2:$B2055,"&lt;&gt;"&amp;$B2055,$A$2:$A2055,$A2055)+COUNTIFS($L$2:$L2055,"ET",$B$2:$B2055,"&lt;&gt;"&amp;$B2055,$A$2:$A2055,$A2055),COUNTIFS($L$2:$L2055,"Tor",$B$2:$B2055,"&lt;&gt;"&amp;$B2055,$A$2:$A2055,$A2055)+COUNTIFS($L$2:$L2055,"ET",$B$2:$B2055,"&lt;&gt;"&amp;$B2055,$A$2:$A2055,$A2055)&amp;":"&amp;COUNTIFS($L$2:$L2055,"Tor",$B$2:$B2055,$B2055,$A$2:$A2055,$A2055)+COUNTIFS($L$2:$L2055,"ET",$B$2:$B2055,$B2055,$A$2:$A2055,$A2055)),""),"")</f>
        <v/>
      </c>
      <c r="J2055" s="18" t="str">
        <f>_xlfn.IFNA(IF(VLOOKUP($A2055,Spiele!$A$2:$D$16,3,FALSE)=$B2055,(COUNTIFS($L$1:$L2054,"Tor",$B$1:$B2054,$B2055,$A$1:$A2054,$A2055)+COUNTIFS($L$1:$L2054,"ET",$B$1:$B2054,$B2055,$A$1:$A2054,$A2055))-(COUNTIFS($L$1:$L2054,"Tor",$B$1:$B2054,"&lt;&gt;"&amp;$B2055,$A$1:$A2054,$A2055)+COUNTIFS($L$1:$L2054,"ET",$B$1:$B2054,"&lt;&gt;"&amp;$B2055,$A$1:$A2054,$A2055)),(COUNTIFS($L$1:$L2054,"Tor",$B$1:$B2054,$B2055,$A$1:$A2054,$A2055)+COUNTIFS($L$1:$L2054,"ET",$B$1:$B2054,$B2055,$A$1:$A2054,$A2055))-(COUNTIFS($L$1:$L2054,"Tor",$B$1:$B2054,"&lt;&gt;"&amp;$B2055,$A$1:$A2054,$A2055)+COUNTIFS($L$1:$L2054,"ET",$B$1:$B2054,"&lt;&gt;"&amp;$B2055,$A$1:$A2054,$A2055))),"")</f>
        <v/>
      </c>
      <c r="O2055" s="17"/>
      <c r="AC2055" s="14"/>
      <c r="AD2055" s="14"/>
      <c r="AE2055" s="18"/>
      <c r="AH2055" s="19">
        <f t="shared" si="130"/>
        <v>0</v>
      </c>
      <c r="AI2055" s="19">
        <f t="shared" si="131"/>
        <v>180</v>
      </c>
      <c r="AM2055" s="19">
        <f>IF(Abschlüsse[[#This Row],[Ergeb]]="ET","",SQRT(($AF2055-$AK2055)^2+($AG2055-$AL2055)^2))</f>
        <v>0</v>
      </c>
      <c r="AO2055" s="13"/>
      <c r="AP2055" s="13"/>
      <c r="AQ2055" s="19" t="str">
        <f t="shared" si="128"/>
        <v/>
      </c>
      <c r="AU2055" s="19" t="str">
        <f t="shared" si="129"/>
        <v/>
      </c>
    </row>
    <row r="2056" spans="3:47" ht="25.05" customHeight="1">
      <c r="C2056" s="17" t="str">
        <f>IF($A2056="","",IF(VLOOKUP($A2056,Spiele!$A$2:$D$16,3,FALSE)=$B2056,"H","G"))</f>
        <v/>
      </c>
      <c r="D2056" s="17" t="str">
        <f>IF($B2056="","",IF(VLOOKUP($A2056,Spiele!$A$2:$F$16,3,FALSE)=$B2056,VLOOKUP($A2056,Spiele!$A$2:$F$16,4,FALSE),VLOOKUP($A2056,Spiele!$A$2:$F$16,3,FALSE)))</f>
        <v/>
      </c>
      <c r="E2056" s="18">
        <f>IF(Abschlüsse[[#This Row],[Ergeb]]="ET",0,COUNTIFS($A$2:$A2056,$A2056,$B$2:$B2056,$B2056,$L$2:$L2056,"&lt;&gt;ET"))</f>
        <v>0</v>
      </c>
      <c r="F2056" s="11"/>
      <c r="G2056" s="12"/>
      <c r="H2056" s="18">
        <f>COUNTIFS('Rote Karten'!$A$2:$A$4,$A2056,'Rote Karten'!$D$2:$D$4,"&lt;&gt;"&amp;$B2056,'Rote Karten'!$B$2:$B$4,"&lt;"&amp;$F2056,'Rote Karten'!$C$2:$C$4,"&lt;="&amp;$G2056)-COUNTIFS('Rote Karten'!$A$2:$A$4,$A2056,'Rote Karten'!$D$2:$D$4,$B2056,'Rote Karten'!$B$2:$B$4,"&lt;"&amp;$F2056,'Rote Karten'!$C$2:$C$4,"&lt;="&amp;$G2056)</f>
        <v>0</v>
      </c>
      <c r="I2056" s="17" t="str">
        <f>IF(OR($L2056="Tor",$L2056="ET"),_xlfn.IFNA(IF(VLOOKUP($A2056,Spiele!$A$2:$C$16,3,FALSE)=$B2056,COUNTIFS($L$2:$L2056,"Tor",$B$2:$B2056,$B2056,$A$2:$A2056,$A2056)+COUNTIFS($L$2:$L2056,"ET",$B$2:$B2056,$B2056,$A$2:$A2056,$A2056)&amp;":"&amp;COUNTIFS($L$2:$L2056,"Tor",$B$2:$B2056,"&lt;&gt;"&amp;$B2056,$A$2:$A2056,$A2056)+COUNTIFS($L$2:$L2056,"ET",$B$2:$B2056,"&lt;&gt;"&amp;$B2056,$A$2:$A2056,$A2056),COUNTIFS($L$2:$L2056,"Tor",$B$2:$B2056,"&lt;&gt;"&amp;$B2056,$A$2:$A2056,$A2056)+COUNTIFS($L$2:$L2056,"ET",$B$2:$B2056,"&lt;&gt;"&amp;$B2056,$A$2:$A2056,$A2056)&amp;":"&amp;COUNTIFS($L$2:$L2056,"Tor",$B$2:$B2056,$B2056,$A$2:$A2056,$A2056)+COUNTIFS($L$2:$L2056,"ET",$B$2:$B2056,$B2056,$A$2:$A2056,$A2056)),""),"")</f>
        <v/>
      </c>
      <c r="J2056" s="18" t="str">
        <f>_xlfn.IFNA(IF(VLOOKUP($A2056,Spiele!$A$2:$D$16,3,FALSE)=$B2056,(COUNTIFS($L$1:$L2055,"Tor",$B$1:$B2055,$B2056,$A$1:$A2055,$A2056)+COUNTIFS($L$1:$L2055,"ET",$B$1:$B2055,$B2056,$A$1:$A2055,$A2056))-(COUNTIFS($L$1:$L2055,"Tor",$B$1:$B2055,"&lt;&gt;"&amp;$B2056,$A$1:$A2055,$A2056)+COUNTIFS($L$1:$L2055,"ET",$B$1:$B2055,"&lt;&gt;"&amp;$B2056,$A$1:$A2055,$A2056)),(COUNTIFS($L$1:$L2055,"Tor",$B$1:$B2055,$B2056,$A$1:$A2055,$A2056)+COUNTIFS($L$1:$L2055,"ET",$B$1:$B2055,$B2056,$A$1:$A2055,$A2056))-(COUNTIFS($L$1:$L2055,"Tor",$B$1:$B2055,"&lt;&gt;"&amp;$B2056,$A$1:$A2055,$A2056)+COUNTIFS($L$1:$L2055,"ET",$B$1:$B2055,"&lt;&gt;"&amp;$B2056,$A$1:$A2055,$A2056))),"")</f>
        <v/>
      </c>
      <c r="O2056" s="17"/>
      <c r="AC2056" s="14"/>
      <c r="AD2056" s="14"/>
      <c r="AE2056" s="18"/>
      <c r="AH2056" s="19">
        <f t="shared" si="130"/>
        <v>0</v>
      </c>
      <c r="AI2056" s="19">
        <f t="shared" si="131"/>
        <v>180</v>
      </c>
      <c r="AM2056" s="19">
        <f>IF(Abschlüsse[[#This Row],[Ergeb]]="ET","",SQRT(($AF2056-$AK2056)^2+($AG2056-$AL2056)^2))</f>
        <v>0</v>
      </c>
      <c r="AO2056" s="13"/>
      <c r="AP2056" s="13"/>
      <c r="AQ2056" s="19" t="str">
        <f t="shared" si="128"/>
        <v/>
      </c>
      <c r="AU2056" s="19" t="str">
        <f t="shared" si="129"/>
        <v/>
      </c>
    </row>
    <row r="2057" spans="3:47" ht="25.05" customHeight="1">
      <c r="C2057" s="17" t="str">
        <f>IF($A2057="","",IF(VLOOKUP($A2057,Spiele!$A$2:$D$16,3,FALSE)=$B2057,"H","G"))</f>
        <v/>
      </c>
      <c r="D2057" s="17" t="str">
        <f>IF($B2057="","",IF(VLOOKUP($A2057,Spiele!$A$2:$F$16,3,FALSE)=$B2057,VLOOKUP($A2057,Spiele!$A$2:$F$16,4,FALSE),VLOOKUP($A2057,Spiele!$A$2:$F$16,3,FALSE)))</f>
        <v/>
      </c>
      <c r="E2057" s="18">
        <f>IF(Abschlüsse[[#This Row],[Ergeb]]="ET",0,COUNTIFS($A$2:$A2057,$A2057,$B$2:$B2057,$B2057,$L$2:$L2057,"&lt;&gt;ET"))</f>
        <v>0</v>
      </c>
      <c r="F2057" s="11"/>
      <c r="G2057" s="12"/>
      <c r="H2057" s="18">
        <f>COUNTIFS('Rote Karten'!$A$2:$A$4,$A2057,'Rote Karten'!$D$2:$D$4,"&lt;&gt;"&amp;$B2057,'Rote Karten'!$B$2:$B$4,"&lt;"&amp;$F2057,'Rote Karten'!$C$2:$C$4,"&lt;="&amp;$G2057)-COUNTIFS('Rote Karten'!$A$2:$A$4,$A2057,'Rote Karten'!$D$2:$D$4,$B2057,'Rote Karten'!$B$2:$B$4,"&lt;"&amp;$F2057,'Rote Karten'!$C$2:$C$4,"&lt;="&amp;$G2057)</f>
        <v>0</v>
      </c>
      <c r="I2057" s="17" t="str">
        <f>IF(OR($L2057="Tor",$L2057="ET"),_xlfn.IFNA(IF(VLOOKUP($A2057,Spiele!$A$2:$C$16,3,FALSE)=$B2057,COUNTIFS($L$2:$L2057,"Tor",$B$2:$B2057,$B2057,$A$2:$A2057,$A2057)+COUNTIFS($L$2:$L2057,"ET",$B$2:$B2057,$B2057,$A$2:$A2057,$A2057)&amp;":"&amp;COUNTIFS($L$2:$L2057,"Tor",$B$2:$B2057,"&lt;&gt;"&amp;$B2057,$A$2:$A2057,$A2057)+COUNTIFS($L$2:$L2057,"ET",$B$2:$B2057,"&lt;&gt;"&amp;$B2057,$A$2:$A2057,$A2057),COUNTIFS($L$2:$L2057,"Tor",$B$2:$B2057,"&lt;&gt;"&amp;$B2057,$A$2:$A2057,$A2057)+COUNTIFS($L$2:$L2057,"ET",$B$2:$B2057,"&lt;&gt;"&amp;$B2057,$A$2:$A2057,$A2057)&amp;":"&amp;COUNTIFS($L$2:$L2057,"Tor",$B$2:$B2057,$B2057,$A$2:$A2057,$A2057)+COUNTIFS($L$2:$L2057,"ET",$B$2:$B2057,$B2057,$A$2:$A2057,$A2057)),""),"")</f>
        <v/>
      </c>
      <c r="J2057" s="18" t="str">
        <f>_xlfn.IFNA(IF(VLOOKUP($A2057,Spiele!$A$2:$D$16,3,FALSE)=$B2057,(COUNTIFS($L$1:$L2056,"Tor",$B$1:$B2056,$B2057,$A$1:$A2056,$A2057)+COUNTIFS($L$1:$L2056,"ET",$B$1:$B2056,$B2057,$A$1:$A2056,$A2057))-(COUNTIFS($L$1:$L2056,"Tor",$B$1:$B2056,"&lt;&gt;"&amp;$B2057,$A$1:$A2056,$A2057)+COUNTIFS($L$1:$L2056,"ET",$B$1:$B2056,"&lt;&gt;"&amp;$B2057,$A$1:$A2056,$A2057)),(COUNTIFS($L$1:$L2056,"Tor",$B$1:$B2056,$B2057,$A$1:$A2056,$A2057)+COUNTIFS($L$1:$L2056,"ET",$B$1:$B2056,$B2057,$A$1:$A2056,$A2057))-(COUNTIFS($L$1:$L2056,"Tor",$B$1:$B2056,"&lt;&gt;"&amp;$B2057,$A$1:$A2056,$A2057)+COUNTIFS($L$1:$L2056,"ET",$B$1:$B2056,"&lt;&gt;"&amp;$B2057,$A$1:$A2056,$A2057))),"")</f>
        <v/>
      </c>
      <c r="O2057" s="17"/>
      <c r="AC2057" s="14"/>
      <c r="AD2057" s="14"/>
      <c r="AE2057" s="18"/>
      <c r="AH2057" s="19">
        <f t="shared" si="130"/>
        <v>0</v>
      </c>
      <c r="AI2057" s="19">
        <f t="shared" si="131"/>
        <v>180</v>
      </c>
      <c r="AM2057" s="19">
        <f>IF(Abschlüsse[[#This Row],[Ergeb]]="ET","",SQRT(($AF2057-$AK2057)^2+($AG2057-$AL2057)^2))</f>
        <v>0</v>
      </c>
      <c r="AO2057" s="13"/>
      <c r="AP2057" s="13"/>
      <c r="AQ2057" s="19" t="str">
        <f t="shared" si="128"/>
        <v/>
      </c>
      <c r="AU2057" s="19" t="str">
        <f t="shared" si="129"/>
        <v/>
      </c>
    </row>
    <row r="2058" spans="3:47" ht="25.05" customHeight="1">
      <c r="C2058" s="17" t="str">
        <f>IF($A2058="","",IF(VLOOKUP($A2058,Spiele!$A$2:$D$16,3,FALSE)=$B2058,"H","G"))</f>
        <v/>
      </c>
      <c r="D2058" s="17" t="str">
        <f>IF($B2058="","",IF(VLOOKUP($A2058,Spiele!$A$2:$F$16,3,FALSE)=$B2058,VLOOKUP($A2058,Spiele!$A$2:$F$16,4,FALSE),VLOOKUP($A2058,Spiele!$A$2:$F$16,3,FALSE)))</f>
        <v/>
      </c>
      <c r="E2058" s="18">
        <f>IF(Abschlüsse[[#This Row],[Ergeb]]="ET",0,COUNTIFS($A$2:$A2058,$A2058,$B$2:$B2058,$B2058,$L$2:$L2058,"&lt;&gt;ET"))</f>
        <v>0</v>
      </c>
      <c r="F2058" s="11"/>
      <c r="G2058" s="12"/>
      <c r="H2058" s="18">
        <f>COUNTIFS('Rote Karten'!$A$2:$A$4,$A2058,'Rote Karten'!$D$2:$D$4,"&lt;&gt;"&amp;$B2058,'Rote Karten'!$B$2:$B$4,"&lt;"&amp;$F2058,'Rote Karten'!$C$2:$C$4,"&lt;="&amp;$G2058)-COUNTIFS('Rote Karten'!$A$2:$A$4,$A2058,'Rote Karten'!$D$2:$D$4,$B2058,'Rote Karten'!$B$2:$B$4,"&lt;"&amp;$F2058,'Rote Karten'!$C$2:$C$4,"&lt;="&amp;$G2058)</f>
        <v>0</v>
      </c>
      <c r="I2058" s="17" t="str">
        <f>IF(OR($L2058="Tor",$L2058="ET"),_xlfn.IFNA(IF(VLOOKUP($A2058,Spiele!$A$2:$C$16,3,FALSE)=$B2058,COUNTIFS($L$2:$L2058,"Tor",$B$2:$B2058,$B2058,$A$2:$A2058,$A2058)+COUNTIFS($L$2:$L2058,"ET",$B$2:$B2058,$B2058,$A$2:$A2058,$A2058)&amp;":"&amp;COUNTIFS($L$2:$L2058,"Tor",$B$2:$B2058,"&lt;&gt;"&amp;$B2058,$A$2:$A2058,$A2058)+COUNTIFS($L$2:$L2058,"ET",$B$2:$B2058,"&lt;&gt;"&amp;$B2058,$A$2:$A2058,$A2058),COUNTIFS($L$2:$L2058,"Tor",$B$2:$B2058,"&lt;&gt;"&amp;$B2058,$A$2:$A2058,$A2058)+COUNTIFS($L$2:$L2058,"ET",$B$2:$B2058,"&lt;&gt;"&amp;$B2058,$A$2:$A2058,$A2058)&amp;":"&amp;COUNTIFS($L$2:$L2058,"Tor",$B$2:$B2058,$B2058,$A$2:$A2058,$A2058)+COUNTIFS($L$2:$L2058,"ET",$B$2:$B2058,$B2058,$A$2:$A2058,$A2058)),""),"")</f>
        <v/>
      </c>
      <c r="J2058" s="18" t="str">
        <f>_xlfn.IFNA(IF(VLOOKUP($A2058,Spiele!$A$2:$D$16,3,FALSE)=$B2058,(COUNTIFS($L$1:$L2057,"Tor",$B$1:$B2057,$B2058,$A$1:$A2057,$A2058)+COUNTIFS($L$1:$L2057,"ET",$B$1:$B2057,$B2058,$A$1:$A2057,$A2058))-(COUNTIFS($L$1:$L2057,"Tor",$B$1:$B2057,"&lt;&gt;"&amp;$B2058,$A$1:$A2057,$A2058)+COUNTIFS($L$1:$L2057,"ET",$B$1:$B2057,"&lt;&gt;"&amp;$B2058,$A$1:$A2057,$A2058)),(COUNTIFS($L$1:$L2057,"Tor",$B$1:$B2057,$B2058,$A$1:$A2057,$A2058)+COUNTIFS($L$1:$L2057,"ET",$B$1:$B2057,$B2058,$A$1:$A2057,$A2058))-(COUNTIFS($L$1:$L2057,"Tor",$B$1:$B2057,"&lt;&gt;"&amp;$B2058,$A$1:$A2057,$A2058)+COUNTIFS($L$1:$L2057,"ET",$B$1:$B2057,"&lt;&gt;"&amp;$B2058,$A$1:$A2057,$A2058))),"")</f>
        <v/>
      </c>
      <c r="O2058" s="17"/>
      <c r="AC2058" s="14"/>
      <c r="AD2058" s="14"/>
      <c r="AE2058" s="18"/>
      <c r="AH2058" s="19">
        <f t="shared" si="130"/>
        <v>0</v>
      </c>
      <c r="AI2058" s="19">
        <f t="shared" si="131"/>
        <v>180</v>
      </c>
      <c r="AM2058" s="19">
        <f>IF(Abschlüsse[[#This Row],[Ergeb]]="ET","",SQRT(($AF2058-$AK2058)^2+($AG2058-$AL2058)^2))</f>
        <v>0</v>
      </c>
      <c r="AO2058" s="13"/>
      <c r="AP2058" s="13"/>
      <c r="AQ2058" s="19" t="str">
        <f t="shared" si="128"/>
        <v/>
      </c>
      <c r="AU2058" s="19" t="str">
        <f t="shared" si="129"/>
        <v/>
      </c>
    </row>
    <row r="2059" spans="3:47" ht="25.05" customHeight="1">
      <c r="C2059" s="17" t="str">
        <f>IF($A2059="","",IF(VLOOKUP($A2059,Spiele!$A$2:$D$16,3,FALSE)=$B2059,"H","G"))</f>
        <v/>
      </c>
      <c r="D2059" s="17" t="str">
        <f>IF($B2059="","",IF(VLOOKUP($A2059,Spiele!$A$2:$F$16,3,FALSE)=$B2059,VLOOKUP($A2059,Spiele!$A$2:$F$16,4,FALSE),VLOOKUP($A2059,Spiele!$A$2:$F$16,3,FALSE)))</f>
        <v/>
      </c>
      <c r="E2059" s="18">
        <f>IF(Abschlüsse[[#This Row],[Ergeb]]="ET",0,COUNTIFS($A$2:$A2059,$A2059,$B$2:$B2059,$B2059,$L$2:$L2059,"&lt;&gt;ET"))</f>
        <v>0</v>
      </c>
      <c r="F2059" s="11"/>
      <c r="G2059" s="12"/>
      <c r="H2059" s="18">
        <f>COUNTIFS('Rote Karten'!$A$2:$A$4,$A2059,'Rote Karten'!$D$2:$D$4,"&lt;&gt;"&amp;$B2059,'Rote Karten'!$B$2:$B$4,"&lt;"&amp;$F2059,'Rote Karten'!$C$2:$C$4,"&lt;="&amp;$G2059)-COUNTIFS('Rote Karten'!$A$2:$A$4,$A2059,'Rote Karten'!$D$2:$D$4,$B2059,'Rote Karten'!$B$2:$B$4,"&lt;"&amp;$F2059,'Rote Karten'!$C$2:$C$4,"&lt;="&amp;$G2059)</f>
        <v>0</v>
      </c>
      <c r="I2059" s="17" t="str">
        <f>IF(OR($L2059="Tor",$L2059="ET"),_xlfn.IFNA(IF(VLOOKUP($A2059,Spiele!$A$2:$C$16,3,FALSE)=$B2059,COUNTIFS($L$2:$L2059,"Tor",$B$2:$B2059,$B2059,$A$2:$A2059,$A2059)+COUNTIFS($L$2:$L2059,"ET",$B$2:$B2059,$B2059,$A$2:$A2059,$A2059)&amp;":"&amp;COUNTIFS($L$2:$L2059,"Tor",$B$2:$B2059,"&lt;&gt;"&amp;$B2059,$A$2:$A2059,$A2059)+COUNTIFS($L$2:$L2059,"ET",$B$2:$B2059,"&lt;&gt;"&amp;$B2059,$A$2:$A2059,$A2059),COUNTIFS($L$2:$L2059,"Tor",$B$2:$B2059,"&lt;&gt;"&amp;$B2059,$A$2:$A2059,$A2059)+COUNTIFS($L$2:$L2059,"ET",$B$2:$B2059,"&lt;&gt;"&amp;$B2059,$A$2:$A2059,$A2059)&amp;":"&amp;COUNTIFS($L$2:$L2059,"Tor",$B$2:$B2059,$B2059,$A$2:$A2059,$A2059)+COUNTIFS($L$2:$L2059,"ET",$B$2:$B2059,$B2059,$A$2:$A2059,$A2059)),""),"")</f>
        <v/>
      </c>
      <c r="J2059" s="18" t="str">
        <f>_xlfn.IFNA(IF(VLOOKUP($A2059,Spiele!$A$2:$D$16,3,FALSE)=$B2059,(COUNTIFS($L$1:$L2058,"Tor",$B$1:$B2058,$B2059,$A$1:$A2058,$A2059)+COUNTIFS($L$1:$L2058,"ET",$B$1:$B2058,$B2059,$A$1:$A2058,$A2059))-(COUNTIFS($L$1:$L2058,"Tor",$B$1:$B2058,"&lt;&gt;"&amp;$B2059,$A$1:$A2058,$A2059)+COUNTIFS($L$1:$L2058,"ET",$B$1:$B2058,"&lt;&gt;"&amp;$B2059,$A$1:$A2058,$A2059)),(COUNTIFS($L$1:$L2058,"Tor",$B$1:$B2058,$B2059,$A$1:$A2058,$A2059)+COUNTIFS($L$1:$L2058,"ET",$B$1:$B2058,$B2059,$A$1:$A2058,$A2059))-(COUNTIFS($L$1:$L2058,"Tor",$B$1:$B2058,"&lt;&gt;"&amp;$B2059,$A$1:$A2058,$A2059)+COUNTIFS($L$1:$L2058,"ET",$B$1:$B2058,"&lt;&gt;"&amp;$B2059,$A$1:$A2058,$A2059))),"")</f>
        <v/>
      </c>
      <c r="O2059" s="17"/>
      <c r="AC2059" s="14"/>
      <c r="AD2059" s="14"/>
      <c r="AE2059" s="18"/>
      <c r="AH2059" s="19">
        <f t="shared" si="130"/>
        <v>0</v>
      </c>
      <c r="AI2059" s="19">
        <f t="shared" si="131"/>
        <v>180</v>
      </c>
      <c r="AM2059" s="19">
        <f>IF(Abschlüsse[[#This Row],[Ergeb]]="ET","",SQRT(($AF2059-$AK2059)^2+($AG2059-$AL2059)^2))</f>
        <v>0</v>
      </c>
      <c r="AO2059" s="13"/>
      <c r="AP2059" s="13"/>
      <c r="AQ2059" s="19" t="str">
        <f t="shared" si="128"/>
        <v/>
      </c>
      <c r="AU2059" s="19" t="str">
        <f t="shared" si="129"/>
        <v/>
      </c>
    </row>
    <row r="2060" spans="3:47" ht="25.05" customHeight="1">
      <c r="C2060" s="17" t="str">
        <f>IF($A2060="","",IF(VLOOKUP($A2060,Spiele!$A$2:$D$16,3,FALSE)=$B2060,"H","G"))</f>
        <v/>
      </c>
      <c r="D2060" s="17" t="str">
        <f>IF($B2060="","",IF(VLOOKUP($A2060,Spiele!$A$2:$F$16,3,FALSE)=$B2060,VLOOKUP($A2060,Spiele!$A$2:$F$16,4,FALSE),VLOOKUP($A2060,Spiele!$A$2:$F$16,3,FALSE)))</f>
        <v/>
      </c>
      <c r="E2060" s="18">
        <f>IF(Abschlüsse[[#This Row],[Ergeb]]="ET",0,COUNTIFS($A$2:$A2060,$A2060,$B$2:$B2060,$B2060,$L$2:$L2060,"&lt;&gt;ET"))</f>
        <v>0</v>
      </c>
      <c r="F2060" s="11"/>
      <c r="G2060" s="12"/>
      <c r="H2060" s="18">
        <f>COUNTIFS('Rote Karten'!$A$2:$A$4,$A2060,'Rote Karten'!$D$2:$D$4,"&lt;&gt;"&amp;$B2060,'Rote Karten'!$B$2:$B$4,"&lt;"&amp;$F2060,'Rote Karten'!$C$2:$C$4,"&lt;="&amp;$G2060)-COUNTIFS('Rote Karten'!$A$2:$A$4,$A2060,'Rote Karten'!$D$2:$D$4,$B2060,'Rote Karten'!$B$2:$B$4,"&lt;"&amp;$F2060,'Rote Karten'!$C$2:$C$4,"&lt;="&amp;$G2060)</f>
        <v>0</v>
      </c>
      <c r="I2060" s="17" t="str">
        <f>IF(OR($L2060="Tor",$L2060="ET"),_xlfn.IFNA(IF(VLOOKUP($A2060,Spiele!$A$2:$C$16,3,FALSE)=$B2060,COUNTIFS($L$2:$L2060,"Tor",$B$2:$B2060,$B2060,$A$2:$A2060,$A2060)+COUNTIFS($L$2:$L2060,"ET",$B$2:$B2060,$B2060,$A$2:$A2060,$A2060)&amp;":"&amp;COUNTIFS($L$2:$L2060,"Tor",$B$2:$B2060,"&lt;&gt;"&amp;$B2060,$A$2:$A2060,$A2060)+COUNTIFS($L$2:$L2060,"ET",$B$2:$B2060,"&lt;&gt;"&amp;$B2060,$A$2:$A2060,$A2060),COUNTIFS($L$2:$L2060,"Tor",$B$2:$B2060,"&lt;&gt;"&amp;$B2060,$A$2:$A2060,$A2060)+COUNTIFS($L$2:$L2060,"ET",$B$2:$B2060,"&lt;&gt;"&amp;$B2060,$A$2:$A2060,$A2060)&amp;":"&amp;COUNTIFS($L$2:$L2060,"Tor",$B$2:$B2060,$B2060,$A$2:$A2060,$A2060)+COUNTIFS($L$2:$L2060,"ET",$B$2:$B2060,$B2060,$A$2:$A2060,$A2060)),""),"")</f>
        <v/>
      </c>
      <c r="J2060" s="18" t="str">
        <f>_xlfn.IFNA(IF(VLOOKUP($A2060,Spiele!$A$2:$D$16,3,FALSE)=$B2060,(COUNTIFS($L$1:$L2059,"Tor",$B$1:$B2059,$B2060,$A$1:$A2059,$A2060)+COUNTIFS($L$1:$L2059,"ET",$B$1:$B2059,$B2060,$A$1:$A2059,$A2060))-(COUNTIFS($L$1:$L2059,"Tor",$B$1:$B2059,"&lt;&gt;"&amp;$B2060,$A$1:$A2059,$A2060)+COUNTIFS($L$1:$L2059,"ET",$B$1:$B2059,"&lt;&gt;"&amp;$B2060,$A$1:$A2059,$A2060)),(COUNTIFS($L$1:$L2059,"Tor",$B$1:$B2059,$B2060,$A$1:$A2059,$A2060)+COUNTIFS($L$1:$L2059,"ET",$B$1:$B2059,$B2060,$A$1:$A2059,$A2060))-(COUNTIFS($L$1:$L2059,"Tor",$B$1:$B2059,"&lt;&gt;"&amp;$B2060,$A$1:$A2059,$A2060)+COUNTIFS($L$1:$L2059,"ET",$B$1:$B2059,"&lt;&gt;"&amp;$B2060,$A$1:$A2059,$A2060))),"")</f>
        <v/>
      </c>
      <c r="O2060" s="17"/>
      <c r="AC2060" s="14"/>
      <c r="AD2060" s="14"/>
      <c r="AE2060" s="18"/>
      <c r="AH2060" s="19">
        <f t="shared" si="130"/>
        <v>0</v>
      </c>
      <c r="AI2060" s="19">
        <f t="shared" si="131"/>
        <v>180</v>
      </c>
      <c r="AM2060" s="19">
        <f>IF(Abschlüsse[[#This Row],[Ergeb]]="ET","",SQRT(($AF2060-$AK2060)^2+($AG2060-$AL2060)^2))</f>
        <v>0</v>
      </c>
      <c r="AO2060" s="13"/>
      <c r="AP2060" s="13"/>
      <c r="AQ2060" s="19" t="str">
        <f t="shared" si="128"/>
        <v/>
      </c>
      <c r="AU2060" s="19" t="str">
        <f t="shared" si="129"/>
        <v/>
      </c>
    </row>
    <row r="2061" spans="3:47" ht="25.05" customHeight="1">
      <c r="C2061" s="17" t="str">
        <f>IF($A2061="","",IF(VLOOKUP($A2061,Spiele!$A$2:$D$16,3,FALSE)=$B2061,"H","G"))</f>
        <v/>
      </c>
      <c r="D2061" s="17" t="str">
        <f>IF($B2061="","",IF(VLOOKUP($A2061,Spiele!$A$2:$F$16,3,FALSE)=$B2061,VLOOKUP($A2061,Spiele!$A$2:$F$16,4,FALSE),VLOOKUP($A2061,Spiele!$A$2:$F$16,3,FALSE)))</f>
        <v/>
      </c>
      <c r="E2061" s="18">
        <f>IF(Abschlüsse[[#This Row],[Ergeb]]="ET",0,COUNTIFS($A$2:$A2061,$A2061,$B$2:$B2061,$B2061,$L$2:$L2061,"&lt;&gt;ET"))</f>
        <v>0</v>
      </c>
      <c r="F2061" s="11"/>
      <c r="G2061" s="12"/>
      <c r="H2061" s="18">
        <f>COUNTIFS('Rote Karten'!$A$2:$A$4,$A2061,'Rote Karten'!$D$2:$D$4,"&lt;&gt;"&amp;$B2061,'Rote Karten'!$B$2:$B$4,"&lt;"&amp;$F2061,'Rote Karten'!$C$2:$C$4,"&lt;="&amp;$G2061)-COUNTIFS('Rote Karten'!$A$2:$A$4,$A2061,'Rote Karten'!$D$2:$D$4,$B2061,'Rote Karten'!$B$2:$B$4,"&lt;"&amp;$F2061,'Rote Karten'!$C$2:$C$4,"&lt;="&amp;$G2061)</f>
        <v>0</v>
      </c>
      <c r="I2061" s="17" t="str">
        <f>IF(OR($L2061="Tor",$L2061="ET"),_xlfn.IFNA(IF(VLOOKUP($A2061,Spiele!$A$2:$C$16,3,FALSE)=$B2061,COUNTIFS($L$2:$L2061,"Tor",$B$2:$B2061,$B2061,$A$2:$A2061,$A2061)+COUNTIFS($L$2:$L2061,"ET",$B$2:$B2061,$B2061,$A$2:$A2061,$A2061)&amp;":"&amp;COUNTIFS($L$2:$L2061,"Tor",$B$2:$B2061,"&lt;&gt;"&amp;$B2061,$A$2:$A2061,$A2061)+COUNTIFS($L$2:$L2061,"ET",$B$2:$B2061,"&lt;&gt;"&amp;$B2061,$A$2:$A2061,$A2061),COUNTIFS($L$2:$L2061,"Tor",$B$2:$B2061,"&lt;&gt;"&amp;$B2061,$A$2:$A2061,$A2061)+COUNTIFS($L$2:$L2061,"ET",$B$2:$B2061,"&lt;&gt;"&amp;$B2061,$A$2:$A2061,$A2061)&amp;":"&amp;COUNTIFS($L$2:$L2061,"Tor",$B$2:$B2061,$B2061,$A$2:$A2061,$A2061)+COUNTIFS($L$2:$L2061,"ET",$B$2:$B2061,$B2061,$A$2:$A2061,$A2061)),""),"")</f>
        <v/>
      </c>
      <c r="J2061" s="18" t="str">
        <f>_xlfn.IFNA(IF(VLOOKUP($A2061,Spiele!$A$2:$D$16,3,FALSE)=$B2061,(COUNTIFS($L$1:$L2060,"Tor",$B$1:$B2060,$B2061,$A$1:$A2060,$A2061)+COUNTIFS($L$1:$L2060,"ET",$B$1:$B2060,$B2061,$A$1:$A2060,$A2061))-(COUNTIFS($L$1:$L2060,"Tor",$B$1:$B2060,"&lt;&gt;"&amp;$B2061,$A$1:$A2060,$A2061)+COUNTIFS($L$1:$L2060,"ET",$B$1:$B2060,"&lt;&gt;"&amp;$B2061,$A$1:$A2060,$A2061)),(COUNTIFS($L$1:$L2060,"Tor",$B$1:$B2060,$B2061,$A$1:$A2060,$A2061)+COUNTIFS($L$1:$L2060,"ET",$B$1:$B2060,$B2061,$A$1:$A2060,$A2061))-(COUNTIFS($L$1:$L2060,"Tor",$B$1:$B2060,"&lt;&gt;"&amp;$B2061,$A$1:$A2060,$A2061)+COUNTIFS($L$1:$L2060,"ET",$B$1:$B2060,"&lt;&gt;"&amp;$B2061,$A$1:$A2060,$A2061))),"")</f>
        <v/>
      </c>
      <c r="O2061" s="17"/>
      <c r="AC2061" s="14"/>
      <c r="AD2061" s="14"/>
      <c r="AE2061" s="18"/>
      <c r="AH2061" s="19">
        <f t="shared" si="130"/>
        <v>0</v>
      </c>
      <c r="AI2061" s="19">
        <f t="shared" si="131"/>
        <v>180</v>
      </c>
      <c r="AM2061" s="19">
        <f>IF(Abschlüsse[[#This Row],[Ergeb]]="ET","",SQRT(($AF2061-$AK2061)^2+($AG2061-$AL2061)^2))</f>
        <v>0</v>
      </c>
      <c r="AO2061" s="13"/>
      <c r="AP2061" s="13"/>
      <c r="AQ2061" s="19" t="str">
        <f t="shared" si="128"/>
        <v/>
      </c>
      <c r="AU2061" s="19" t="str">
        <f t="shared" si="129"/>
        <v/>
      </c>
    </row>
    <row r="2062" spans="3:47" ht="25.05" customHeight="1">
      <c r="C2062" s="17" t="str">
        <f>IF($A2062="","",IF(VLOOKUP($A2062,Spiele!$A$2:$D$16,3,FALSE)=$B2062,"H","G"))</f>
        <v/>
      </c>
      <c r="D2062" s="17" t="str">
        <f>IF($B2062="","",IF(VLOOKUP($A2062,Spiele!$A$2:$F$16,3,FALSE)=$B2062,VLOOKUP($A2062,Spiele!$A$2:$F$16,4,FALSE),VLOOKUP($A2062,Spiele!$A$2:$F$16,3,FALSE)))</f>
        <v/>
      </c>
      <c r="E2062" s="18">
        <f>IF(Abschlüsse[[#This Row],[Ergeb]]="ET",0,COUNTIFS($A$2:$A2062,$A2062,$B$2:$B2062,$B2062,$L$2:$L2062,"&lt;&gt;ET"))</f>
        <v>0</v>
      </c>
      <c r="F2062" s="11"/>
      <c r="G2062" s="12"/>
      <c r="H2062" s="18">
        <f>COUNTIFS('Rote Karten'!$A$2:$A$4,$A2062,'Rote Karten'!$D$2:$D$4,"&lt;&gt;"&amp;$B2062,'Rote Karten'!$B$2:$B$4,"&lt;"&amp;$F2062,'Rote Karten'!$C$2:$C$4,"&lt;="&amp;$G2062)-COUNTIFS('Rote Karten'!$A$2:$A$4,$A2062,'Rote Karten'!$D$2:$D$4,$B2062,'Rote Karten'!$B$2:$B$4,"&lt;"&amp;$F2062,'Rote Karten'!$C$2:$C$4,"&lt;="&amp;$G2062)</f>
        <v>0</v>
      </c>
      <c r="I2062" s="17" t="str">
        <f>IF(OR($L2062="Tor",$L2062="ET"),_xlfn.IFNA(IF(VLOOKUP($A2062,Spiele!$A$2:$C$16,3,FALSE)=$B2062,COUNTIFS($L$2:$L2062,"Tor",$B$2:$B2062,$B2062,$A$2:$A2062,$A2062)+COUNTIFS($L$2:$L2062,"ET",$B$2:$B2062,$B2062,$A$2:$A2062,$A2062)&amp;":"&amp;COUNTIFS($L$2:$L2062,"Tor",$B$2:$B2062,"&lt;&gt;"&amp;$B2062,$A$2:$A2062,$A2062)+COUNTIFS($L$2:$L2062,"ET",$B$2:$B2062,"&lt;&gt;"&amp;$B2062,$A$2:$A2062,$A2062),COUNTIFS($L$2:$L2062,"Tor",$B$2:$B2062,"&lt;&gt;"&amp;$B2062,$A$2:$A2062,$A2062)+COUNTIFS($L$2:$L2062,"ET",$B$2:$B2062,"&lt;&gt;"&amp;$B2062,$A$2:$A2062,$A2062)&amp;":"&amp;COUNTIFS($L$2:$L2062,"Tor",$B$2:$B2062,$B2062,$A$2:$A2062,$A2062)+COUNTIFS($L$2:$L2062,"ET",$B$2:$B2062,$B2062,$A$2:$A2062,$A2062)),""),"")</f>
        <v/>
      </c>
      <c r="J2062" s="18" t="str">
        <f>_xlfn.IFNA(IF(VLOOKUP($A2062,Spiele!$A$2:$D$16,3,FALSE)=$B2062,(COUNTIFS($L$1:$L2061,"Tor",$B$1:$B2061,$B2062,$A$1:$A2061,$A2062)+COUNTIFS($L$1:$L2061,"ET",$B$1:$B2061,$B2062,$A$1:$A2061,$A2062))-(COUNTIFS($L$1:$L2061,"Tor",$B$1:$B2061,"&lt;&gt;"&amp;$B2062,$A$1:$A2061,$A2062)+COUNTIFS($L$1:$L2061,"ET",$B$1:$B2061,"&lt;&gt;"&amp;$B2062,$A$1:$A2061,$A2062)),(COUNTIFS($L$1:$L2061,"Tor",$B$1:$B2061,$B2062,$A$1:$A2061,$A2062)+COUNTIFS($L$1:$L2061,"ET",$B$1:$B2061,$B2062,$A$1:$A2061,$A2062))-(COUNTIFS($L$1:$L2061,"Tor",$B$1:$B2061,"&lt;&gt;"&amp;$B2062,$A$1:$A2061,$A2062)+COUNTIFS($L$1:$L2061,"ET",$B$1:$B2061,"&lt;&gt;"&amp;$B2062,$A$1:$A2061,$A2062))),"")</f>
        <v/>
      </c>
      <c r="O2062" s="17"/>
      <c r="AC2062" s="14"/>
      <c r="AD2062" s="14"/>
      <c r="AE2062" s="18"/>
      <c r="AH2062" s="19">
        <f t="shared" si="130"/>
        <v>0</v>
      </c>
      <c r="AI2062" s="19">
        <f t="shared" si="131"/>
        <v>180</v>
      </c>
      <c r="AM2062" s="19">
        <f>IF(Abschlüsse[[#This Row],[Ergeb]]="ET","",SQRT(($AF2062-$AK2062)^2+($AG2062-$AL2062)^2))</f>
        <v>0</v>
      </c>
      <c r="AO2062" s="13"/>
      <c r="AP2062" s="13"/>
      <c r="AQ2062" s="19" t="str">
        <f t="shared" si="128"/>
        <v/>
      </c>
      <c r="AU2062" s="19" t="str">
        <f t="shared" si="129"/>
        <v/>
      </c>
    </row>
    <row r="2063" spans="3:47" ht="25.05" customHeight="1">
      <c r="C2063" s="17" t="str">
        <f>IF($A2063="","",IF(VLOOKUP($A2063,Spiele!$A$2:$D$16,3,FALSE)=$B2063,"H","G"))</f>
        <v/>
      </c>
      <c r="D2063" s="17" t="str">
        <f>IF($B2063="","",IF(VLOOKUP($A2063,Spiele!$A$2:$F$16,3,FALSE)=$B2063,VLOOKUP($A2063,Spiele!$A$2:$F$16,4,FALSE),VLOOKUP($A2063,Spiele!$A$2:$F$16,3,FALSE)))</f>
        <v/>
      </c>
      <c r="E2063" s="18">
        <f>IF(Abschlüsse[[#This Row],[Ergeb]]="ET",0,COUNTIFS($A$2:$A2063,$A2063,$B$2:$B2063,$B2063,$L$2:$L2063,"&lt;&gt;ET"))</f>
        <v>0</v>
      </c>
      <c r="F2063" s="11"/>
      <c r="G2063" s="12"/>
      <c r="H2063" s="18">
        <f>COUNTIFS('Rote Karten'!$A$2:$A$4,$A2063,'Rote Karten'!$D$2:$D$4,"&lt;&gt;"&amp;$B2063,'Rote Karten'!$B$2:$B$4,"&lt;"&amp;$F2063,'Rote Karten'!$C$2:$C$4,"&lt;="&amp;$G2063)-COUNTIFS('Rote Karten'!$A$2:$A$4,$A2063,'Rote Karten'!$D$2:$D$4,$B2063,'Rote Karten'!$B$2:$B$4,"&lt;"&amp;$F2063,'Rote Karten'!$C$2:$C$4,"&lt;="&amp;$G2063)</f>
        <v>0</v>
      </c>
      <c r="I2063" s="17" t="str">
        <f>IF(OR($L2063="Tor",$L2063="ET"),_xlfn.IFNA(IF(VLOOKUP($A2063,Spiele!$A$2:$C$16,3,FALSE)=$B2063,COUNTIFS($L$2:$L2063,"Tor",$B$2:$B2063,$B2063,$A$2:$A2063,$A2063)+COUNTIFS($L$2:$L2063,"ET",$B$2:$B2063,$B2063,$A$2:$A2063,$A2063)&amp;":"&amp;COUNTIFS($L$2:$L2063,"Tor",$B$2:$B2063,"&lt;&gt;"&amp;$B2063,$A$2:$A2063,$A2063)+COUNTIFS($L$2:$L2063,"ET",$B$2:$B2063,"&lt;&gt;"&amp;$B2063,$A$2:$A2063,$A2063),COUNTIFS($L$2:$L2063,"Tor",$B$2:$B2063,"&lt;&gt;"&amp;$B2063,$A$2:$A2063,$A2063)+COUNTIFS($L$2:$L2063,"ET",$B$2:$B2063,"&lt;&gt;"&amp;$B2063,$A$2:$A2063,$A2063)&amp;":"&amp;COUNTIFS($L$2:$L2063,"Tor",$B$2:$B2063,$B2063,$A$2:$A2063,$A2063)+COUNTIFS($L$2:$L2063,"ET",$B$2:$B2063,$B2063,$A$2:$A2063,$A2063)),""),"")</f>
        <v/>
      </c>
      <c r="J2063" s="18" t="str">
        <f>_xlfn.IFNA(IF(VLOOKUP($A2063,Spiele!$A$2:$D$16,3,FALSE)=$B2063,(COUNTIFS($L$1:$L2062,"Tor",$B$1:$B2062,$B2063,$A$1:$A2062,$A2063)+COUNTIFS($L$1:$L2062,"ET",$B$1:$B2062,$B2063,$A$1:$A2062,$A2063))-(COUNTIFS($L$1:$L2062,"Tor",$B$1:$B2062,"&lt;&gt;"&amp;$B2063,$A$1:$A2062,$A2063)+COUNTIFS($L$1:$L2062,"ET",$B$1:$B2062,"&lt;&gt;"&amp;$B2063,$A$1:$A2062,$A2063)),(COUNTIFS($L$1:$L2062,"Tor",$B$1:$B2062,$B2063,$A$1:$A2062,$A2063)+COUNTIFS($L$1:$L2062,"ET",$B$1:$B2062,$B2063,$A$1:$A2062,$A2063))-(COUNTIFS($L$1:$L2062,"Tor",$B$1:$B2062,"&lt;&gt;"&amp;$B2063,$A$1:$A2062,$A2063)+COUNTIFS($L$1:$L2062,"ET",$B$1:$B2062,"&lt;&gt;"&amp;$B2063,$A$1:$A2062,$A2063))),"")</f>
        <v/>
      </c>
      <c r="O2063" s="17"/>
      <c r="AC2063" s="14"/>
      <c r="AD2063" s="14"/>
      <c r="AE2063" s="18"/>
      <c r="AH2063" s="19">
        <f t="shared" si="130"/>
        <v>0</v>
      </c>
      <c r="AI2063" s="19">
        <f t="shared" si="131"/>
        <v>180</v>
      </c>
      <c r="AM2063" s="19">
        <f>IF(Abschlüsse[[#This Row],[Ergeb]]="ET","",SQRT(($AF2063-$AK2063)^2+($AG2063-$AL2063)^2))</f>
        <v>0</v>
      </c>
      <c r="AO2063" s="13"/>
      <c r="AP2063" s="13"/>
      <c r="AQ2063" s="19" t="str">
        <f t="shared" si="128"/>
        <v/>
      </c>
      <c r="AU2063" s="19" t="str">
        <f t="shared" si="129"/>
        <v/>
      </c>
    </row>
    <row r="2064" spans="3:47" ht="25.05" customHeight="1">
      <c r="C2064" s="17" t="str">
        <f>IF($A2064="","",IF(VLOOKUP($A2064,Spiele!$A$2:$D$16,3,FALSE)=$B2064,"H","G"))</f>
        <v/>
      </c>
      <c r="D2064" s="17" t="str">
        <f>IF($B2064="","",IF(VLOOKUP($A2064,Spiele!$A$2:$F$16,3,FALSE)=$B2064,VLOOKUP($A2064,Spiele!$A$2:$F$16,4,FALSE),VLOOKUP($A2064,Spiele!$A$2:$F$16,3,FALSE)))</f>
        <v/>
      </c>
      <c r="E2064" s="18">
        <f>IF(Abschlüsse[[#This Row],[Ergeb]]="ET",0,COUNTIFS($A$2:$A2064,$A2064,$B$2:$B2064,$B2064,$L$2:$L2064,"&lt;&gt;ET"))</f>
        <v>0</v>
      </c>
      <c r="F2064" s="11"/>
      <c r="G2064" s="12"/>
      <c r="H2064" s="18">
        <f>COUNTIFS('Rote Karten'!$A$2:$A$4,$A2064,'Rote Karten'!$D$2:$D$4,"&lt;&gt;"&amp;$B2064,'Rote Karten'!$B$2:$B$4,"&lt;"&amp;$F2064,'Rote Karten'!$C$2:$C$4,"&lt;="&amp;$G2064)-COUNTIFS('Rote Karten'!$A$2:$A$4,$A2064,'Rote Karten'!$D$2:$D$4,$B2064,'Rote Karten'!$B$2:$B$4,"&lt;"&amp;$F2064,'Rote Karten'!$C$2:$C$4,"&lt;="&amp;$G2064)</f>
        <v>0</v>
      </c>
      <c r="I2064" s="17" t="str">
        <f>IF(OR($L2064="Tor",$L2064="ET"),_xlfn.IFNA(IF(VLOOKUP($A2064,Spiele!$A$2:$C$16,3,FALSE)=$B2064,COUNTIFS($L$2:$L2064,"Tor",$B$2:$B2064,$B2064,$A$2:$A2064,$A2064)+COUNTIFS($L$2:$L2064,"ET",$B$2:$B2064,$B2064,$A$2:$A2064,$A2064)&amp;":"&amp;COUNTIFS($L$2:$L2064,"Tor",$B$2:$B2064,"&lt;&gt;"&amp;$B2064,$A$2:$A2064,$A2064)+COUNTIFS($L$2:$L2064,"ET",$B$2:$B2064,"&lt;&gt;"&amp;$B2064,$A$2:$A2064,$A2064),COUNTIFS($L$2:$L2064,"Tor",$B$2:$B2064,"&lt;&gt;"&amp;$B2064,$A$2:$A2064,$A2064)+COUNTIFS($L$2:$L2064,"ET",$B$2:$B2064,"&lt;&gt;"&amp;$B2064,$A$2:$A2064,$A2064)&amp;":"&amp;COUNTIFS($L$2:$L2064,"Tor",$B$2:$B2064,$B2064,$A$2:$A2064,$A2064)+COUNTIFS($L$2:$L2064,"ET",$B$2:$B2064,$B2064,$A$2:$A2064,$A2064)),""),"")</f>
        <v/>
      </c>
      <c r="J2064" s="18" t="str">
        <f>_xlfn.IFNA(IF(VLOOKUP($A2064,Spiele!$A$2:$D$16,3,FALSE)=$B2064,(COUNTIFS($L$1:$L2063,"Tor",$B$1:$B2063,$B2064,$A$1:$A2063,$A2064)+COUNTIFS($L$1:$L2063,"ET",$B$1:$B2063,$B2064,$A$1:$A2063,$A2064))-(COUNTIFS($L$1:$L2063,"Tor",$B$1:$B2063,"&lt;&gt;"&amp;$B2064,$A$1:$A2063,$A2064)+COUNTIFS($L$1:$L2063,"ET",$B$1:$B2063,"&lt;&gt;"&amp;$B2064,$A$1:$A2063,$A2064)),(COUNTIFS($L$1:$L2063,"Tor",$B$1:$B2063,$B2064,$A$1:$A2063,$A2064)+COUNTIFS($L$1:$L2063,"ET",$B$1:$B2063,$B2064,$A$1:$A2063,$A2064))-(COUNTIFS($L$1:$L2063,"Tor",$B$1:$B2063,"&lt;&gt;"&amp;$B2064,$A$1:$A2063,$A2064)+COUNTIFS($L$1:$L2063,"ET",$B$1:$B2063,"&lt;&gt;"&amp;$B2064,$A$1:$A2063,$A2064))),"")</f>
        <v/>
      </c>
      <c r="O2064" s="17"/>
      <c r="AC2064" s="14"/>
      <c r="AD2064" s="14"/>
      <c r="AE2064" s="18"/>
      <c r="AH2064" s="19">
        <f t="shared" si="130"/>
        <v>0</v>
      </c>
      <c r="AI2064" s="19">
        <f t="shared" si="131"/>
        <v>180</v>
      </c>
      <c r="AM2064" s="19">
        <f>IF(Abschlüsse[[#This Row],[Ergeb]]="ET","",SQRT(($AF2064-$AK2064)^2+($AG2064-$AL2064)^2))</f>
        <v>0</v>
      </c>
      <c r="AO2064" s="13"/>
      <c r="AP2064" s="13"/>
      <c r="AQ2064" s="19" t="str">
        <f t="shared" si="128"/>
        <v/>
      </c>
      <c r="AU2064" s="19" t="str">
        <f t="shared" si="129"/>
        <v/>
      </c>
    </row>
    <row r="2065" spans="3:47" ht="25.05" customHeight="1">
      <c r="C2065" s="17" t="str">
        <f>IF($A2065="","",IF(VLOOKUP($A2065,Spiele!$A$2:$D$16,3,FALSE)=$B2065,"H","G"))</f>
        <v/>
      </c>
      <c r="D2065" s="17" t="str">
        <f>IF($B2065="","",IF(VLOOKUP($A2065,Spiele!$A$2:$F$16,3,FALSE)=$B2065,VLOOKUP($A2065,Spiele!$A$2:$F$16,4,FALSE),VLOOKUP($A2065,Spiele!$A$2:$F$16,3,FALSE)))</f>
        <v/>
      </c>
      <c r="E2065" s="18">
        <f>IF(Abschlüsse[[#This Row],[Ergeb]]="ET",0,COUNTIFS($A$2:$A2065,$A2065,$B$2:$B2065,$B2065,$L$2:$L2065,"&lt;&gt;ET"))</f>
        <v>0</v>
      </c>
      <c r="F2065" s="11"/>
      <c r="G2065" s="12"/>
      <c r="H2065" s="18">
        <f>COUNTIFS('Rote Karten'!$A$2:$A$4,$A2065,'Rote Karten'!$D$2:$D$4,"&lt;&gt;"&amp;$B2065,'Rote Karten'!$B$2:$B$4,"&lt;"&amp;$F2065,'Rote Karten'!$C$2:$C$4,"&lt;="&amp;$G2065)-COUNTIFS('Rote Karten'!$A$2:$A$4,$A2065,'Rote Karten'!$D$2:$D$4,$B2065,'Rote Karten'!$B$2:$B$4,"&lt;"&amp;$F2065,'Rote Karten'!$C$2:$C$4,"&lt;="&amp;$G2065)</f>
        <v>0</v>
      </c>
      <c r="I2065" s="17" t="str">
        <f>IF(OR($L2065="Tor",$L2065="ET"),_xlfn.IFNA(IF(VLOOKUP($A2065,Spiele!$A$2:$C$16,3,FALSE)=$B2065,COUNTIFS($L$2:$L2065,"Tor",$B$2:$B2065,$B2065,$A$2:$A2065,$A2065)+COUNTIFS($L$2:$L2065,"ET",$B$2:$B2065,$B2065,$A$2:$A2065,$A2065)&amp;":"&amp;COUNTIFS($L$2:$L2065,"Tor",$B$2:$B2065,"&lt;&gt;"&amp;$B2065,$A$2:$A2065,$A2065)+COUNTIFS($L$2:$L2065,"ET",$B$2:$B2065,"&lt;&gt;"&amp;$B2065,$A$2:$A2065,$A2065),COUNTIFS($L$2:$L2065,"Tor",$B$2:$B2065,"&lt;&gt;"&amp;$B2065,$A$2:$A2065,$A2065)+COUNTIFS($L$2:$L2065,"ET",$B$2:$B2065,"&lt;&gt;"&amp;$B2065,$A$2:$A2065,$A2065)&amp;":"&amp;COUNTIFS($L$2:$L2065,"Tor",$B$2:$B2065,$B2065,$A$2:$A2065,$A2065)+COUNTIFS($L$2:$L2065,"ET",$B$2:$B2065,$B2065,$A$2:$A2065,$A2065)),""),"")</f>
        <v/>
      </c>
      <c r="J2065" s="18" t="str">
        <f>_xlfn.IFNA(IF(VLOOKUP($A2065,Spiele!$A$2:$D$16,3,FALSE)=$B2065,(COUNTIFS($L$1:$L2064,"Tor",$B$1:$B2064,$B2065,$A$1:$A2064,$A2065)+COUNTIFS($L$1:$L2064,"ET",$B$1:$B2064,$B2065,$A$1:$A2064,$A2065))-(COUNTIFS($L$1:$L2064,"Tor",$B$1:$B2064,"&lt;&gt;"&amp;$B2065,$A$1:$A2064,$A2065)+COUNTIFS($L$1:$L2064,"ET",$B$1:$B2064,"&lt;&gt;"&amp;$B2065,$A$1:$A2064,$A2065)),(COUNTIFS($L$1:$L2064,"Tor",$B$1:$B2064,$B2065,$A$1:$A2064,$A2065)+COUNTIFS($L$1:$L2064,"ET",$B$1:$B2064,$B2065,$A$1:$A2064,$A2065))-(COUNTIFS($L$1:$L2064,"Tor",$B$1:$B2064,"&lt;&gt;"&amp;$B2065,$A$1:$A2064,$A2065)+COUNTIFS($L$1:$L2064,"ET",$B$1:$B2064,"&lt;&gt;"&amp;$B2065,$A$1:$A2064,$A2065))),"")</f>
        <v/>
      </c>
      <c r="O2065" s="17"/>
      <c r="AC2065" s="14"/>
      <c r="AD2065" s="14"/>
      <c r="AE2065" s="18"/>
      <c r="AH2065" s="19">
        <f t="shared" si="130"/>
        <v>0</v>
      </c>
      <c r="AI2065" s="19">
        <f t="shared" si="131"/>
        <v>180</v>
      </c>
      <c r="AM2065" s="19">
        <f>IF(Abschlüsse[[#This Row],[Ergeb]]="ET","",SQRT(($AF2065-$AK2065)^2+($AG2065-$AL2065)^2))</f>
        <v>0</v>
      </c>
      <c r="AO2065" s="13"/>
      <c r="AP2065" s="13"/>
      <c r="AQ2065" s="19" t="str">
        <f t="shared" si="128"/>
        <v/>
      </c>
      <c r="AU2065" s="19" t="str">
        <f t="shared" si="129"/>
        <v/>
      </c>
    </row>
    <row r="2066" spans="3:47" ht="25.05" customHeight="1">
      <c r="C2066" s="17" t="str">
        <f>IF($A2066="","",IF(VLOOKUP($A2066,Spiele!$A$2:$D$16,3,FALSE)=$B2066,"H","G"))</f>
        <v/>
      </c>
      <c r="D2066" s="17" t="str">
        <f>IF($B2066="","",IF(VLOOKUP($A2066,Spiele!$A$2:$F$16,3,FALSE)=$B2066,VLOOKUP($A2066,Spiele!$A$2:$F$16,4,FALSE),VLOOKUP($A2066,Spiele!$A$2:$F$16,3,FALSE)))</f>
        <v/>
      </c>
      <c r="E2066" s="18">
        <f>IF(Abschlüsse[[#This Row],[Ergeb]]="ET",0,COUNTIFS($A$2:$A2066,$A2066,$B$2:$B2066,$B2066,$L$2:$L2066,"&lt;&gt;ET"))</f>
        <v>0</v>
      </c>
      <c r="F2066" s="11"/>
      <c r="G2066" s="12"/>
      <c r="H2066" s="18">
        <f>COUNTIFS('Rote Karten'!$A$2:$A$4,$A2066,'Rote Karten'!$D$2:$D$4,"&lt;&gt;"&amp;$B2066,'Rote Karten'!$B$2:$B$4,"&lt;"&amp;$F2066,'Rote Karten'!$C$2:$C$4,"&lt;="&amp;$G2066)-COUNTIFS('Rote Karten'!$A$2:$A$4,$A2066,'Rote Karten'!$D$2:$D$4,$B2066,'Rote Karten'!$B$2:$B$4,"&lt;"&amp;$F2066,'Rote Karten'!$C$2:$C$4,"&lt;="&amp;$G2066)</f>
        <v>0</v>
      </c>
      <c r="I2066" s="17" t="str">
        <f>IF(OR($L2066="Tor",$L2066="ET"),_xlfn.IFNA(IF(VLOOKUP($A2066,Spiele!$A$2:$C$16,3,FALSE)=$B2066,COUNTIFS($L$2:$L2066,"Tor",$B$2:$B2066,$B2066,$A$2:$A2066,$A2066)+COUNTIFS($L$2:$L2066,"ET",$B$2:$B2066,$B2066,$A$2:$A2066,$A2066)&amp;":"&amp;COUNTIFS($L$2:$L2066,"Tor",$B$2:$B2066,"&lt;&gt;"&amp;$B2066,$A$2:$A2066,$A2066)+COUNTIFS($L$2:$L2066,"ET",$B$2:$B2066,"&lt;&gt;"&amp;$B2066,$A$2:$A2066,$A2066),COUNTIFS($L$2:$L2066,"Tor",$B$2:$B2066,"&lt;&gt;"&amp;$B2066,$A$2:$A2066,$A2066)+COUNTIFS($L$2:$L2066,"ET",$B$2:$B2066,"&lt;&gt;"&amp;$B2066,$A$2:$A2066,$A2066)&amp;":"&amp;COUNTIFS($L$2:$L2066,"Tor",$B$2:$B2066,$B2066,$A$2:$A2066,$A2066)+COUNTIFS($L$2:$L2066,"ET",$B$2:$B2066,$B2066,$A$2:$A2066,$A2066)),""),"")</f>
        <v/>
      </c>
      <c r="J2066" s="18" t="str">
        <f>_xlfn.IFNA(IF(VLOOKUP($A2066,Spiele!$A$2:$D$16,3,FALSE)=$B2066,(COUNTIFS($L$1:$L2065,"Tor",$B$1:$B2065,$B2066,$A$1:$A2065,$A2066)+COUNTIFS($L$1:$L2065,"ET",$B$1:$B2065,$B2066,$A$1:$A2065,$A2066))-(COUNTIFS($L$1:$L2065,"Tor",$B$1:$B2065,"&lt;&gt;"&amp;$B2066,$A$1:$A2065,$A2066)+COUNTIFS($L$1:$L2065,"ET",$B$1:$B2065,"&lt;&gt;"&amp;$B2066,$A$1:$A2065,$A2066)),(COUNTIFS($L$1:$L2065,"Tor",$B$1:$B2065,$B2066,$A$1:$A2065,$A2066)+COUNTIFS($L$1:$L2065,"ET",$B$1:$B2065,$B2066,$A$1:$A2065,$A2066))-(COUNTIFS($L$1:$L2065,"Tor",$B$1:$B2065,"&lt;&gt;"&amp;$B2066,$A$1:$A2065,$A2066)+COUNTIFS($L$1:$L2065,"ET",$B$1:$B2065,"&lt;&gt;"&amp;$B2066,$A$1:$A2065,$A2066))),"")</f>
        <v/>
      </c>
      <c r="O2066" s="17"/>
      <c r="AC2066" s="14"/>
      <c r="AD2066" s="14"/>
      <c r="AE2066" s="18"/>
      <c r="AH2066" s="19">
        <f t="shared" si="130"/>
        <v>0</v>
      </c>
      <c r="AI2066" s="19">
        <f t="shared" si="131"/>
        <v>180</v>
      </c>
      <c r="AM2066" s="19">
        <f>IF(Abschlüsse[[#This Row],[Ergeb]]="ET","",SQRT(($AF2066-$AK2066)^2+($AG2066-$AL2066)^2))</f>
        <v>0</v>
      </c>
      <c r="AO2066" s="13"/>
      <c r="AP2066" s="13"/>
      <c r="AQ2066" s="19" t="str">
        <f t="shared" si="128"/>
        <v/>
      </c>
      <c r="AU2066" s="19" t="str">
        <f t="shared" si="129"/>
        <v/>
      </c>
    </row>
    <row r="2067" spans="3:47" ht="25.05" customHeight="1">
      <c r="C2067" s="17" t="str">
        <f>IF($A2067="","",IF(VLOOKUP($A2067,Spiele!$A$2:$D$16,3,FALSE)=$B2067,"H","G"))</f>
        <v/>
      </c>
      <c r="D2067" s="17" t="str">
        <f>IF($B2067="","",IF(VLOOKUP($A2067,Spiele!$A$2:$F$16,3,FALSE)=$B2067,VLOOKUP($A2067,Spiele!$A$2:$F$16,4,FALSE),VLOOKUP($A2067,Spiele!$A$2:$F$16,3,FALSE)))</f>
        <v/>
      </c>
      <c r="E2067" s="18">
        <f>IF(Abschlüsse[[#This Row],[Ergeb]]="ET",0,COUNTIFS($A$2:$A2067,$A2067,$B$2:$B2067,$B2067,$L$2:$L2067,"&lt;&gt;ET"))</f>
        <v>0</v>
      </c>
      <c r="F2067" s="11"/>
      <c r="G2067" s="12"/>
      <c r="H2067" s="18">
        <f>COUNTIFS('Rote Karten'!$A$2:$A$4,$A2067,'Rote Karten'!$D$2:$D$4,"&lt;&gt;"&amp;$B2067,'Rote Karten'!$B$2:$B$4,"&lt;"&amp;$F2067,'Rote Karten'!$C$2:$C$4,"&lt;="&amp;$G2067)-COUNTIFS('Rote Karten'!$A$2:$A$4,$A2067,'Rote Karten'!$D$2:$D$4,$B2067,'Rote Karten'!$B$2:$B$4,"&lt;"&amp;$F2067,'Rote Karten'!$C$2:$C$4,"&lt;="&amp;$G2067)</f>
        <v>0</v>
      </c>
      <c r="I2067" s="17" t="str">
        <f>IF(OR($L2067="Tor",$L2067="ET"),_xlfn.IFNA(IF(VLOOKUP($A2067,Spiele!$A$2:$C$16,3,FALSE)=$B2067,COUNTIFS($L$2:$L2067,"Tor",$B$2:$B2067,$B2067,$A$2:$A2067,$A2067)+COUNTIFS($L$2:$L2067,"ET",$B$2:$B2067,$B2067,$A$2:$A2067,$A2067)&amp;":"&amp;COUNTIFS($L$2:$L2067,"Tor",$B$2:$B2067,"&lt;&gt;"&amp;$B2067,$A$2:$A2067,$A2067)+COUNTIFS($L$2:$L2067,"ET",$B$2:$B2067,"&lt;&gt;"&amp;$B2067,$A$2:$A2067,$A2067),COUNTIFS($L$2:$L2067,"Tor",$B$2:$B2067,"&lt;&gt;"&amp;$B2067,$A$2:$A2067,$A2067)+COUNTIFS($L$2:$L2067,"ET",$B$2:$B2067,"&lt;&gt;"&amp;$B2067,$A$2:$A2067,$A2067)&amp;":"&amp;COUNTIFS($L$2:$L2067,"Tor",$B$2:$B2067,$B2067,$A$2:$A2067,$A2067)+COUNTIFS($L$2:$L2067,"ET",$B$2:$B2067,$B2067,$A$2:$A2067,$A2067)),""),"")</f>
        <v/>
      </c>
      <c r="J2067" s="18" t="str">
        <f>_xlfn.IFNA(IF(VLOOKUP($A2067,Spiele!$A$2:$D$16,3,FALSE)=$B2067,(COUNTIFS($L$1:$L2066,"Tor",$B$1:$B2066,$B2067,$A$1:$A2066,$A2067)+COUNTIFS($L$1:$L2066,"ET",$B$1:$B2066,$B2067,$A$1:$A2066,$A2067))-(COUNTIFS($L$1:$L2066,"Tor",$B$1:$B2066,"&lt;&gt;"&amp;$B2067,$A$1:$A2066,$A2067)+COUNTIFS($L$1:$L2066,"ET",$B$1:$B2066,"&lt;&gt;"&amp;$B2067,$A$1:$A2066,$A2067)),(COUNTIFS($L$1:$L2066,"Tor",$B$1:$B2066,$B2067,$A$1:$A2066,$A2067)+COUNTIFS($L$1:$L2066,"ET",$B$1:$B2066,$B2067,$A$1:$A2066,$A2067))-(COUNTIFS($L$1:$L2066,"Tor",$B$1:$B2066,"&lt;&gt;"&amp;$B2067,$A$1:$A2066,$A2067)+COUNTIFS($L$1:$L2066,"ET",$B$1:$B2066,"&lt;&gt;"&amp;$B2067,$A$1:$A2066,$A2067))),"")</f>
        <v/>
      </c>
      <c r="O2067" s="17"/>
      <c r="AC2067" s="14"/>
      <c r="AD2067" s="14"/>
      <c r="AE2067" s="18"/>
      <c r="AH2067" s="19">
        <f t="shared" si="130"/>
        <v>0</v>
      </c>
      <c r="AI2067" s="19">
        <f t="shared" si="131"/>
        <v>180</v>
      </c>
      <c r="AM2067" s="19">
        <f>IF(Abschlüsse[[#This Row],[Ergeb]]="ET","",SQRT(($AF2067-$AK2067)^2+($AG2067-$AL2067)^2))</f>
        <v>0</v>
      </c>
      <c r="AO2067" s="13"/>
      <c r="AP2067" s="13"/>
      <c r="AQ2067" s="19" t="str">
        <f t="shared" si="128"/>
        <v/>
      </c>
      <c r="AU2067" s="19" t="str">
        <f t="shared" si="129"/>
        <v/>
      </c>
    </row>
    <row r="2068" spans="3:47" ht="25.05" customHeight="1">
      <c r="C2068" s="17" t="str">
        <f>IF($A2068="","",IF(VLOOKUP($A2068,Spiele!$A$2:$D$16,3,FALSE)=$B2068,"H","G"))</f>
        <v/>
      </c>
      <c r="D2068" s="17" t="str">
        <f>IF($B2068="","",IF(VLOOKUP($A2068,Spiele!$A$2:$F$16,3,FALSE)=$B2068,VLOOKUP($A2068,Spiele!$A$2:$F$16,4,FALSE),VLOOKUP($A2068,Spiele!$A$2:$F$16,3,FALSE)))</f>
        <v/>
      </c>
      <c r="E2068" s="18">
        <f>IF(Abschlüsse[[#This Row],[Ergeb]]="ET",0,COUNTIFS($A$2:$A2068,$A2068,$B$2:$B2068,$B2068,$L$2:$L2068,"&lt;&gt;ET"))</f>
        <v>0</v>
      </c>
      <c r="F2068" s="11"/>
      <c r="G2068" s="12"/>
      <c r="H2068" s="18">
        <f>COUNTIFS('Rote Karten'!$A$2:$A$4,$A2068,'Rote Karten'!$D$2:$D$4,"&lt;&gt;"&amp;$B2068,'Rote Karten'!$B$2:$B$4,"&lt;"&amp;$F2068,'Rote Karten'!$C$2:$C$4,"&lt;="&amp;$G2068)-COUNTIFS('Rote Karten'!$A$2:$A$4,$A2068,'Rote Karten'!$D$2:$D$4,$B2068,'Rote Karten'!$B$2:$B$4,"&lt;"&amp;$F2068,'Rote Karten'!$C$2:$C$4,"&lt;="&amp;$G2068)</f>
        <v>0</v>
      </c>
      <c r="I2068" s="17" t="str">
        <f>IF(OR($L2068="Tor",$L2068="ET"),_xlfn.IFNA(IF(VLOOKUP($A2068,Spiele!$A$2:$C$16,3,FALSE)=$B2068,COUNTIFS($L$2:$L2068,"Tor",$B$2:$B2068,$B2068,$A$2:$A2068,$A2068)+COUNTIFS($L$2:$L2068,"ET",$B$2:$B2068,$B2068,$A$2:$A2068,$A2068)&amp;":"&amp;COUNTIFS($L$2:$L2068,"Tor",$B$2:$B2068,"&lt;&gt;"&amp;$B2068,$A$2:$A2068,$A2068)+COUNTIFS($L$2:$L2068,"ET",$B$2:$B2068,"&lt;&gt;"&amp;$B2068,$A$2:$A2068,$A2068),COUNTIFS($L$2:$L2068,"Tor",$B$2:$B2068,"&lt;&gt;"&amp;$B2068,$A$2:$A2068,$A2068)+COUNTIFS($L$2:$L2068,"ET",$B$2:$B2068,"&lt;&gt;"&amp;$B2068,$A$2:$A2068,$A2068)&amp;":"&amp;COUNTIFS($L$2:$L2068,"Tor",$B$2:$B2068,$B2068,$A$2:$A2068,$A2068)+COUNTIFS($L$2:$L2068,"ET",$B$2:$B2068,$B2068,$A$2:$A2068,$A2068)),""),"")</f>
        <v/>
      </c>
      <c r="J2068" s="18" t="str">
        <f>_xlfn.IFNA(IF(VLOOKUP($A2068,Spiele!$A$2:$D$16,3,FALSE)=$B2068,(COUNTIFS($L$1:$L2067,"Tor",$B$1:$B2067,$B2068,$A$1:$A2067,$A2068)+COUNTIFS($L$1:$L2067,"ET",$B$1:$B2067,$B2068,$A$1:$A2067,$A2068))-(COUNTIFS($L$1:$L2067,"Tor",$B$1:$B2067,"&lt;&gt;"&amp;$B2068,$A$1:$A2067,$A2068)+COUNTIFS($L$1:$L2067,"ET",$B$1:$B2067,"&lt;&gt;"&amp;$B2068,$A$1:$A2067,$A2068)),(COUNTIFS($L$1:$L2067,"Tor",$B$1:$B2067,$B2068,$A$1:$A2067,$A2068)+COUNTIFS($L$1:$L2067,"ET",$B$1:$B2067,$B2068,$A$1:$A2067,$A2068))-(COUNTIFS($L$1:$L2067,"Tor",$B$1:$B2067,"&lt;&gt;"&amp;$B2068,$A$1:$A2067,$A2068)+COUNTIFS($L$1:$L2067,"ET",$B$1:$B2067,"&lt;&gt;"&amp;$B2068,$A$1:$A2067,$A2068))),"")</f>
        <v/>
      </c>
      <c r="O2068" s="17"/>
      <c r="AC2068" s="14"/>
      <c r="AD2068" s="14"/>
      <c r="AE2068" s="18"/>
      <c r="AH2068" s="19">
        <f t="shared" si="130"/>
        <v>0</v>
      </c>
      <c r="AI2068" s="19">
        <f t="shared" si="131"/>
        <v>180</v>
      </c>
      <c r="AM2068" s="19">
        <f>IF(Abschlüsse[[#This Row],[Ergeb]]="ET","",SQRT(($AF2068-$AK2068)^2+($AG2068-$AL2068)^2))</f>
        <v>0</v>
      </c>
      <c r="AO2068" s="13"/>
      <c r="AP2068" s="13"/>
      <c r="AQ2068" s="19" t="str">
        <f t="shared" si="128"/>
        <v/>
      </c>
      <c r="AU2068" s="19" t="str">
        <f t="shared" si="129"/>
        <v/>
      </c>
    </row>
    <row r="2069" spans="3:47" ht="25.05" customHeight="1">
      <c r="C2069" s="17" t="str">
        <f>IF($A2069="","",IF(VLOOKUP($A2069,Spiele!$A$2:$D$16,3,FALSE)=$B2069,"H","G"))</f>
        <v/>
      </c>
      <c r="D2069" s="17" t="str">
        <f>IF($B2069="","",IF(VLOOKUP($A2069,Spiele!$A$2:$F$16,3,FALSE)=$B2069,VLOOKUP($A2069,Spiele!$A$2:$F$16,4,FALSE),VLOOKUP($A2069,Spiele!$A$2:$F$16,3,FALSE)))</f>
        <v/>
      </c>
      <c r="E2069" s="18">
        <f>IF(Abschlüsse[[#This Row],[Ergeb]]="ET",0,COUNTIFS($A$2:$A2069,$A2069,$B$2:$B2069,$B2069,$L$2:$L2069,"&lt;&gt;ET"))</f>
        <v>0</v>
      </c>
      <c r="F2069" s="11"/>
      <c r="G2069" s="12"/>
      <c r="H2069" s="18">
        <f>COUNTIFS('Rote Karten'!$A$2:$A$4,$A2069,'Rote Karten'!$D$2:$D$4,"&lt;&gt;"&amp;$B2069,'Rote Karten'!$B$2:$B$4,"&lt;"&amp;$F2069,'Rote Karten'!$C$2:$C$4,"&lt;="&amp;$G2069)-COUNTIFS('Rote Karten'!$A$2:$A$4,$A2069,'Rote Karten'!$D$2:$D$4,$B2069,'Rote Karten'!$B$2:$B$4,"&lt;"&amp;$F2069,'Rote Karten'!$C$2:$C$4,"&lt;="&amp;$G2069)</f>
        <v>0</v>
      </c>
      <c r="I2069" s="17" t="str">
        <f>IF(OR($L2069="Tor",$L2069="ET"),_xlfn.IFNA(IF(VLOOKUP($A2069,Spiele!$A$2:$C$16,3,FALSE)=$B2069,COUNTIFS($L$2:$L2069,"Tor",$B$2:$B2069,$B2069,$A$2:$A2069,$A2069)+COUNTIFS($L$2:$L2069,"ET",$B$2:$B2069,$B2069,$A$2:$A2069,$A2069)&amp;":"&amp;COUNTIFS($L$2:$L2069,"Tor",$B$2:$B2069,"&lt;&gt;"&amp;$B2069,$A$2:$A2069,$A2069)+COUNTIFS($L$2:$L2069,"ET",$B$2:$B2069,"&lt;&gt;"&amp;$B2069,$A$2:$A2069,$A2069),COUNTIFS($L$2:$L2069,"Tor",$B$2:$B2069,"&lt;&gt;"&amp;$B2069,$A$2:$A2069,$A2069)+COUNTIFS($L$2:$L2069,"ET",$B$2:$B2069,"&lt;&gt;"&amp;$B2069,$A$2:$A2069,$A2069)&amp;":"&amp;COUNTIFS($L$2:$L2069,"Tor",$B$2:$B2069,$B2069,$A$2:$A2069,$A2069)+COUNTIFS($L$2:$L2069,"ET",$B$2:$B2069,$B2069,$A$2:$A2069,$A2069)),""),"")</f>
        <v/>
      </c>
      <c r="J2069" s="18" t="str">
        <f>_xlfn.IFNA(IF(VLOOKUP($A2069,Spiele!$A$2:$D$16,3,FALSE)=$B2069,(COUNTIFS($L$1:$L2068,"Tor",$B$1:$B2068,$B2069,$A$1:$A2068,$A2069)+COUNTIFS($L$1:$L2068,"ET",$B$1:$B2068,$B2069,$A$1:$A2068,$A2069))-(COUNTIFS($L$1:$L2068,"Tor",$B$1:$B2068,"&lt;&gt;"&amp;$B2069,$A$1:$A2068,$A2069)+COUNTIFS($L$1:$L2068,"ET",$B$1:$B2068,"&lt;&gt;"&amp;$B2069,$A$1:$A2068,$A2069)),(COUNTIFS($L$1:$L2068,"Tor",$B$1:$B2068,$B2069,$A$1:$A2068,$A2069)+COUNTIFS($L$1:$L2068,"ET",$B$1:$B2068,$B2069,$A$1:$A2068,$A2069))-(COUNTIFS($L$1:$L2068,"Tor",$B$1:$B2068,"&lt;&gt;"&amp;$B2069,$A$1:$A2068,$A2069)+COUNTIFS($L$1:$L2068,"ET",$B$1:$B2068,"&lt;&gt;"&amp;$B2069,$A$1:$A2068,$A2069))),"")</f>
        <v/>
      </c>
      <c r="O2069" s="17"/>
      <c r="AC2069" s="14"/>
      <c r="AD2069" s="14"/>
      <c r="AE2069" s="18"/>
      <c r="AH2069" s="19">
        <f t="shared" si="130"/>
        <v>0</v>
      </c>
      <c r="AI2069" s="19">
        <f t="shared" si="131"/>
        <v>180</v>
      </c>
      <c r="AM2069" s="19">
        <f>IF(Abschlüsse[[#This Row],[Ergeb]]="ET","",SQRT(($AF2069-$AK2069)^2+($AG2069-$AL2069)^2))</f>
        <v>0</v>
      </c>
      <c r="AO2069" s="13"/>
      <c r="AP2069" s="13"/>
      <c r="AQ2069" s="19" t="str">
        <f t="shared" si="128"/>
        <v/>
      </c>
      <c r="AU2069" s="19" t="str">
        <f t="shared" si="129"/>
        <v/>
      </c>
    </row>
    <row r="2070" spans="3:47" ht="25.05" customHeight="1">
      <c r="C2070" s="17" t="str">
        <f>IF($A2070="","",IF(VLOOKUP($A2070,Spiele!$A$2:$D$16,3,FALSE)=$B2070,"H","G"))</f>
        <v/>
      </c>
      <c r="D2070" s="17" t="str">
        <f>IF($B2070="","",IF(VLOOKUP($A2070,Spiele!$A$2:$F$16,3,FALSE)=$B2070,VLOOKUP($A2070,Spiele!$A$2:$F$16,4,FALSE),VLOOKUP($A2070,Spiele!$A$2:$F$16,3,FALSE)))</f>
        <v/>
      </c>
      <c r="E2070" s="18">
        <f>IF(Abschlüsse[[#This Row],[Ergeb]]="ET",0,COUNTIFS($A$2:$A2070,$A2070,$B$2:$B2070,$B2070,$L$2:$L2070,"&lt;&gt;ET"))</f>
        <v>0</v>
      </c>
      <c r="F2070" s="11"/>
      <c r="G2070" s="12"/>
      <c r="H2070" s="18">
        <f>COUNTIFS('Rote Karten'!$A$2:$A$4,$A2070,'Rote Karten'!$D$2:$D$4,"&lt;&gt;"&amp;$B2070,'Rote Karten'!$B$2:$B$4,"&lt;"&amp;$F2070,'Rote Karten'!$C$2:$C$4,"&lt;="&amp;$G2070)-COUNTIFS('Rote Karten'!$A$2:$A$4,$A2070,'Rote Karten'!$D$2:$D$4,$B2070,'Rote Karten'!$B$2:$B$4,"&lt;"&amp;$F2070,'Rote Karten'!$C$2:$C$4,"&lt;="&amp;$G2070)</f>
        <v>0</v>
      </c>
      <c r="I2070" s="17" t="str">
        <f>IF(OR($L2070="Tor",$L2070="ET"),_xlfn.IFNA(IF(VLOOKUP($A2070,Spiele!$A$2:$C$16,3,FALSE)=$B2070,COUNTIFS($L$2:$L2070,"Tor",$B$2:$B2070,$B2070,$A$2:$A2070,$A2070)+COUNTIFS($L$2:$L2070,"ET",$B$2:$B2070,$B2070,$A$2:$A2070,$A2070)&amp;":"&amp;COUNTIFS($L$2:$L2070,"Tor",$B$2:$B2070,"&lt;&gt;"&amp;$B2070,$A$2:$A2070,$A2070)+COUNTIFS($L$2:$L2070,"ET",$B$2:$B2070,"&lt;&gt;"&amp;$B2070,$A$2:$A2070,$A2070),COUNTIFS($L$2:$L2070,"Tor",$B$2:$B2070,"&lt;&gt;"&amp;$B2070,$A$2:$A2070,$A2070)+COUNTIFS($L$2:$L2070,"ET",$B$2:$B2070,"&lt;&gt;"&amp;$B2070,$A$2:$A2070,$A2070)&amp;":"&amp;COUNTIFS($L$2:$L2070,"Tor",$B$2:$B2070,$B2070,$A$2:$A2070,$A2070)+COUNTIFS($L$2:$L2070,"ET",$B$2:$B2070,$B2070,$A$2:$A2070,$A2070)),""),"")</f>
        <v/>
      </c>
      <c r="J2070" s="18" t="str">
        <f>_xlfn.IFNA(IF(VLOOKUP($A2070,Spiele!$A$2:$D$16,3,FALSE)=$B2070,(COUNTIFS($L$1:$L2069,"Tor",$B$1:$B2069,$B2070,$A$1:$A2069,$A2070)+COUNTIFS($L$1:$L2069,"ET",$B$1:$B2069,$B2070,$A$1:$A2069,$A2070))-(COUNTIFS($L$1:$L2069,"Tor",$B$1:$B2069,"&lt;&gt;"&amp;$B2070,$A$1:$A2069,$A2070)+COUNTIFS($L$1:$L2069,"ET",$B$1:$B2069,"&lt;&gt;"&amp;$B2070,$A$1:$A2069,$A2070)),(COUNTIFS($L$1:$L2069,"Tor",$B$1:$B2069,$B2070,$A$1:$A2069,$A2070)+COUNTIFS($L$1:$L2069,"ET",$B$1:$B2069,$B2070,$A$1:$A2069,$A2070))-(COUNTIFS($L$1:$L2069,"Tor",$B$1:$B2069,"&lt;&gt;"&amp;$B2070,$A$1:$A2069,$A2070)+COUNTIFS($L$1:$L2069,"ET",$B$1:$B2069,"&lt;&gt;"&amp;$B2070,$A$1:$A2069,$A2070))),"")</f>
        <v/>
      </c>
      <c r="O2070" s="17"/>
      <c r="AC2070" s="14"/>
      <c r="AD2070" s="14"/>
      <c r="AE2070" s="18"/>
      <c r="AH2070" s="19">
        <f t="shared" si="130"/>
        <v>0</v>
      </c>
      <c r="AI2070" s="19">
        <f t="shared" si="131"/>
        <v>180</v>
      </c>
      <c r="AM2070" s="19">
        <f>IF(Abschlüsse[[#This Row],[Ergeb]]="ET","",SQRT(($AF2070-$AK2070)^2+($AG2070-$AL2070)^2))</f>
        <v>0</v>
      </c>
      <c r="AO2070" s="13"/>
      <c r="AP2070" s="13"/>
      <c r="AQ2070" s="19" t="str">
        <f t="shared" si="128"/>
        <v/>
      </c>
      <c r="AU2070" s="19" t="str">
        <f t="shared" si="129"/>
        <v/>
      </c>
    </row>
    <row r="2071" spans="3:47" ht="25.05" customHeight="1">
      <c r="C2071" s="17" t="str">
        <f>IF($A2071="","",IF(VLOOKUP($A2071,Spiele!$A$2:$D$16,3,FALSE)=$B2071,"H","G"))</f>
        <v/>
      </c>
      <c r="D2071" s="17" t="str">
        <f>IF($B2071="","",IF(VLOOKUP($A2071,Spiele!$A$2:$F$16,3,FALSE)=$B2071,VLOOKUP($A2071,Spiele!$A$2:$F$16,4,FALSE),VLOOKUP($A2071,Spiele!$A$2:$F$16,3,FALSE)))</f>
        <v/>
      </c>
      <c r="E2071" s="18">
        <f>IF(Abschlüsse[[#This Row],[Ergeb]]="ET",0,COUNTIFS($A$2:$A2071,$A2071,$B$2:$B2071,$B2071,$L$2:$L2071,"&lt;&gt;ET"))</f>
        <v>0</v>
      </c>
      <c r="F2071" s="11"/>
      <c r="G2071" s="12"/>
      <c r="H2071" s="18">
        <f>COUNTIFS('Rote Karten'!$A$2:$A$4,$A2071,'Rote Karten'!$D$2:$D$4,"&lt;&gt;"&amp;$B2071,'Rote Karten'!$B$2:$B$4,"&lt;"&amp;$F2071,'Rote Karten'!$C$2:$C$4,"&lt;="&amp;$G2071)-COUNTIFS('Rote Karten'!$A$2:$A$4,$A2071,'Rote Karten'!$D$2:$D$4,$B2071,'Rote Karten'!$B$2:$B$4,"&lt;"&amp;$F2071,'Rote Karten'!$C$2:$C$4,"&lt;="&amp;$G2071)</f>
        <v>0</v>
      </c>
      <c r="I2071" s="17" t="str">
        <f>IF(OR($L2071="Tor",$L2071="ET"),_xlfn.IFNA(IF(VLOOKUP($A2071,Spiele!$A$2:$C$16,3,FALSE)=$B2071,COUNTIFS($L$2:$L2071,"Tor",$B$2:$B2071,$B2071,$A$2:$A2071,$A2071)+COUNTIFS($L$2:$L2071,"ET",$B$2:$B2071,$B2071,$A$2:$A2071,$A2071)&amp;":"&amp;COUNTIFS($L$2:$L2071,"Tor",$B$2:$B2071,"&lt;&gt;"&amp;$B2071,$A$2:$A2071,$A2071)+COUNTIFS($L$2:$L2071,"ET",$B$2:$B2071,"&lt;&gt;"&amp;$B2071,$A$2:$A2071,$A2071),COUNTIFS($L$2:$L2071,"Tor",$B$2:$B2071,"&lt;&gt;"&amp;$B2071,$A$2:$A2071,$A2071)+COUNTIFS($L$2:$L2071,"ET",$B$2:$B2071,"&lt;&gt;"&amp;$B2071,$A$2:$A2071,$A2071)&amp;":"&amp;COUNTIFS($L$2:$L2071,"Tor",$B$2:$B2071,$B2071,$A$2:$A2071,$A2071)+COUNTIFS($L$2:$L2071,"ET",$B$2:$B2071,$B2071,$A$2:$A2071,$A2071)),""),"")</f>
        <v/>
      </c>
      <c r="J2071" s="18" t="str">
        <f>_xlfn.IFNA(IF(VLOOKUP($A2071,Spiele!$A$2:$D$16,3,FALSE)=$B2071,(COUNTIFS($L$1:$L2070,"Tor",$B$1:$B2070,$B2071,$A$1:$A2070,$A2071)+COUNTIFS($L$1:$L2070,"ET",$B$1:$B2070,$B2071,$A$1:$A2070,$A2071))-(COUNTIFS($L$1:$L2070,"Tor",$B$1:$B2070,"&lt;&gt;"&amp;$B2071,$A$1:$A2070,$A2071)+COUNTIFS($L$1:$L2070,"ET",$B$1:$B2070,"&lt;&gt;"&amp;$B2071,$A$1:$A2070,$A2071)),(COUNTIFS($L$1:$L2070,"Tor",$B$1:$B2070,$B2071,$A$1:$A2070,$A2071)+COUNTIFS($L$1:$L2070,"ET",$B$1:$B2070,$B2071,$A$1:$A2070,$A2071))-(COUNTIFS($L$1:$L2070,"Tor",$B$1:$B2070,"&lt;&gt;"&amp;$B2071,$A$1:$A2070,$A2071)+COUNTIFS($L$1:$L2070,"ET",$B$1:$B2070,"&lt;&gt;"&amp;$B2071,$A$1:$A2070,$A2071))),"")</f>
        <v/>
      </c>
      <c r="O2071" s="17"/>
      <c r="AC2071" s="14"/>
      <c r="AD2071" s="14"/>
      <c r="AE2071" s="18"/>
      <c r="AH2071" s="19">
        <f t="shared" si="130"/>
        <v>0</v>
      </c>
      <c r="AI2071" s="19">
        <f t="shared" si="131"/>
        <v>180</v>
      </c>
      <c r="AM2071" s="19">
        <f>IF(Abschlüsse[[#This Row],[Ergeb]]="ET","",SQRT(($AF2071-$AK2071)^2+($AG2071-$AL2071)^2))</f>
        <v>0</v>
      </c>
      <c r="AO2071" s="13"/>
      <c r="AP2071" s="13"/>
      <c r="AQ2071" s="19" t="str">
        <f t="shared" si="128"/>
        <v/>
      </c>
      <c r="AU2071" s="19" t="str">
        <f t="shared" si="129"/>
        <v/>
      </c>
    </row>
    <row r="2072" spans="3:47" ht="25.05" customHeight="1">
      <c r="C2072" s="17" t="str">
        <f>IF($A2072="","",IF(VLOOKUP($A2072,Spiele!$A$2:$D$16,3,FALSE)=$B2072,"H","G"))</f>
        <v/>
      </c>
      <c r="D2072" s="17" t="str">
        <f>IF($B2072="","",IF(VLOOKUP($A2072,Spiele!$A$2:$F$16,3,FALSE)=$B2072,VLOOKUP($A2072,Spiele!$A$2:$F$16,4,FALSE),VLOOKUP($A2072,Spiele!$A$2:$F$16,3,FALSE)))</f>
        <v/>
      </c>
      <c r="E2072" s="18">
        <f>IF(Abschlüsse[[#This Row],[Ergeb]]="ET",0,COUNTIFS($A$2:$A2072,$A2072,$B$2:$B2072,$B2072,$L$2:$L2072,"&lt;&gt;ET"))</f>
        <v>0</v>
      </c>
      <c r="F2072" s="11"/>
      <c r="G2072" s="12"/>
      <c r="H2072" s="18">
        <f>COUNTIFS('Rote Karten'!$A$2:$A$4,$A2072,'Rote Karten'!$D$2:$D$4,"&lt;&gt;"&amp;$B2072,'Rote Karten'!$B$2:$B$4,"&lt;"&amp;$F2072,'Rote Karten'!$C$2:$C$4,"&lt;="&amp;$G2072)-COUNTIFS('Rote Karten'!$A$2:$A$4,$A2072,'Rote Karten'!$D$2:$D$4,$B2072,'Rote Karten'!$B$2:$B$4,"&lt;"&amp;$F2072,'Rote Karten'!$C$2:$C$4,"&lt;="&amp;$G2072)</f>
        <v>0</v>
      </c>
      <c r="I2072" s="17" t="str">
        <f>IF(OR($L2072="Tor",$L2072="ET"),_xlfn.IFNA(IF(VLOOKUP($A2072,Spiele!$A$2:$C$16,3,FALSE)=$B2072,COUNTIFS($L$2:$L2072,"Tor",$B$2:$B2072,$B2072,$A$2:$A2072,$A2072)+COUNTIFS($L$2:$L2072,"ET",$B$2:$B2072,$B2072,$A$2:$A2072,$A2072)&amp;":"&amp;COUNTIFS($L$2:$L2072,"Tor",$B$2:$B2072,"&lt;&gt;"&amp;$B2072,$A$2:$A2072,$A2072)+COUNTIFS($L$2:$L2072,"ET",$B$2:$B2072,"&lt;&gt;"&amp;$B2072,$A$2:$A2072,$A2072),COUNTIFS($L$2:$L2072,"Tor",$B$2:$B2072,"&lt;&gt;"&amp;$B2072,$A$2:$A2072,$A2072)+COUNTIFS($L$2:$L2072,"ET",$B$2:$B2072,"&lt;&gt;"&amp;$B2072,$A$2:$A2072,$A2072)&amp;":"&amp;COUNTIFS($L$2:$L2072,"Tor",$B$2:$B2072,$B2072,$A$2:$A2072,$A2072)+COUNTIFS($L$2:$L2072,"ET",$B$2:$B2072,$B2072,$A$2:$A2072,$A2072)),""),"")</f>
        <v/>
      </c>
      <c r="J2072" s="18" t="str">
        <f>_xlfn.IFNA(IF(VLOOKUP($A2072,Spiele!$A$2:$D$16,3,FALSE)=$B2072,(COUNTIFS($L$1:$L2071,"Tor",$B$1:$B2071,$B2072,$A$1:$A2071,$A2072)+COUNTIFS($L$1:$L2071,"ET",$B$1:$B2071,$B2072,$A$1:$A2071,$A2072))-(COUNTIFS($L$1:$L2071,"Tor",$B$1:$B2071,"&lt;&gt;"&amp;$B2072,$A$1:$A2071,$A2072)+COUNTIFS($L$1:$L2071,"ET",$B$1:$B2071,"&lt;&gt;"&amp;$B2072,$A$1:$A2071,$A2072)),(COUNTIFS($L$1:$L2071,"Tor",$B$1:$B2071,$B2072,$A$1:$A2071,$A2072)+COUNTIFS($L$1:$L2071,"ET",$B$1:$B2071,$B2072,$A$1:$A2071,$A2072))-(COUNTIFS($L$1:$L2071,"Tor",$B$1:$B2071,"&lt;&gt;"&amp;$B2072,$A$1:$A2071,$A2072)+COUNTIFS($L$1:$L2071,"ET",$B$1:$B2071,"&lt;&gt;"&amp;$B2072,$A$1:$A2071,$A2072))),"")</f>
        <v/>
      </c>
      <c r="O2072" s="17"/>
      <c r="AC2072" s="14"/>
      <c r="AD2072" s="14"/>
      <c r="AE2072" s="18"/>
      <c r="AH2072" s="19">
        <f t="shared" si="130"/>
        <v>0</v>
      </c>
      <c r="AI2072" s="19">
        <f t="shared" si="131"/>
        <v>180</v>
      </c>
      <c r="AM2072" s="19">
        <f>IF(Abschlüsse[[#This Row],[Ergeb]]="ET","",SQRT(($AF2072-$AK2072)^2+($AG2072-$AL2072)^2))</f>
        <v>0</v>
      </c>
      <c r="AO2072" s="13"/>
      <c r="AP2072" s="13"/>
      <c r="AQ2072" s="19" t="str">
        <f t="shared" si="128"/>
        <v/>
      </c>
      <c r="AU2072" s="19" t="str">
        <f t="shared" si="129"/>
        <v/>
      </c>
    </row>
    <row r="2073" spans="3:47" ht="25.05" customHeight="1">
      <c r="C2073" s="17" t="str">
        <f>IF($A2073="","",IF(VLOOKUP($A2073,Spiele!$A$2:$D$16,3,FALSE)=$B2073,"H","G"))</f>
        <v/>
      </c>
      <c r="D2073" s="17" t="str">
        <f>IF($B2073="","",IF(VLOOKUP($A2073,Spiele!$A$2:$F$16,3,FALSE)=$B2073,VLOOKUP($A2073,Spiele!$A$2:$F$16,4,FALSE),VLOOKUP($A2073,Spiele!$A$2:$F$16,3,FALSE)))</f>
        <v/>
      </c>
      <c r="E2073" s="18">
        <f>IF(Abschlüsse[[#This Row],[Ergeb]]="ET",0,COUNTIFS($A$2:$A2073,$A2073,$B$2:$B2073,$B2073,$L$2:$L2073,"&lt;&gt;ET"))</f>
        <v>0</v>
      </c>
      <c r="F2073" s="11"/>
      <c r="G2073" s="12"/>
      <c r="H2073" s="18">
        <f>COUNTIFS('Rote Karten'!$A$2:$A$4,$A2073,'Rote Karten'!$D$2:$D$4,"&lt;&gt;"&amp;$B2073,'Rote Karten'!$B$2:$B$4,"&lt;"&amp;$F2073,'Rote Karten'!$C$2:$C$4,"&lt;="&amp;$G2073)-COUNTIFS('Rote Karten'!$A$2:$A$4,$A2073,'Rote Karten'!$D$2:$D$4,$B2073,'Rote Karten'!$B$2:$B$4,"&lt;"&amp;$F2073,'Rote Karten'!$C$2:$C$4,"&lt;="&amp;$G2073)</f>
        <v>0</v>
      </c>
      <c r="I2073" s="17" t="str">
        <f>IF(OR($L2073="Tor",$L2073="ET"),_xlfn.IFNA(IF(VLOOKUP($A2073,Spiele!$A$2:$C$16,3,FALSE)=$B2073,COUNTIFS($L$2:$L2073,"Tor",$B$2:$B2073,$B2073,$A$2:$A2073,$A2073)+COUNTIFS($L$2:$L2073,"ET",$B$2:$B2073,$B2073,$A$2:$A2073,$A2073)&amp;":"&amp;COUNTIFS($L$2:$L2073,"Tor",$B$2:$B2073,"&lt;&gt;"&amp;$B2073,$A$2:$A2073,$A2073)+COUNTIFS($L$2:$L2073,"ET",$B$2:$B2073,"&lt;&gt;"&amp;$B2073,$A$2:$A2073,$A2073),COUNTIFS($L$2:$L2073,"Tor",$B$2:$B2073,"&lt;&gt;"&amp;$B2073,$A$2:$A2073,$A2073)+COUNTIFS($L$2:$L2073,"ET",$B$2:$B2073,"&lt;&gt;"&amp;$B2073,$A$2:$A2073,$A2073)&amp;":"&amp;COUNTIFS($L$2:$L2073,"Tor",$B$2:$B2073,$B2073,$A$2:$A2073,$A2073)+COUNTIFS($L$2:$L2073,"ET",$B$2:$B2073,$B2073,$A$2:$A2073,$A2073)),""),"")</f>
        <v/>
      </c>
      <c r="J2073" s="18" t="str">
        <f>_xlfn.IFNA(IF(VLOOKUP($A2073,Spiele!$A$2:$D$16,3,FALSE)=$B2073,(COUNTIFS($L$1:$L2072,"Tor",$B$1:$B2072,$B2073,$A$1:$A2072,$A2073)+COUNTIFS($L$1:$L2072,"ET",$B$1:$B2072,$B2073,$A$1:$A2072,$A2073))-(COUNTIFS($L$1:$L2072,"Tor",$B$1:$B2072,"&lt;&gt;"&amp;$B2073,$A$1:$A2072,$A2073)+COUNTIFS($L$1:$L2072,"ET",$B$1:$B2072,"&lt;&gt;"&amp;$B2073,$A$1:$A2072,$A2073)),(COUNTIFS($L$1:$L2072,"Tor",$B$1:$B2072,$B2073,$A$1:$A2072,$A2073)+COUNTIFS($L$1:$L2072,"ET",$B$1:$B2072,$B2073,$A$1:$A2072,$A2073))-(COUNTIFS($L$1:$L2072,"Tor",$B$1:$B2072,"&lt;&gt;"&amp;$B2073,$A$1:$A2072,$A2073)+COUNTIFS($L$1:$L2072,"ET",$B$1:$B2072,"&lt;&gt;"&amp;$B2073,$A$1:$A2072,$A2073))),"")</f>
        <v/>
      </c>
      <c r="O2073" s="17"/>
      <c r="AC2073" s="14"/>
      <c r="AD2073" s="14"/>
      <c r="AE2073" s="18"/>
      <c r="AH2073" s="19">
        <f t="shared" si="130"/>
        <v>0</v>
      </c>
      <c r="AI2073" s="19">
        <f t="shared" si="131"/>
        <v>180</v>
      </c>
      <c r="AM2073" s="19">
        <f>IF(Abschlüsse[[#This Row],[Ergeb]]="ET","",SQRT(($AF2073-$AK2073)^2+($AG2073-$AL2073)^2))</f>
        <v>0</v>
      </c>
      <c r="AO2073" s="13"/>
      <c r="AP2073" s="13"/>
      <c r="AQ2073" s="19" t="str">
        <f t="shared" si="128"/>
        <v/>
      </c>
      <c r="AU2073" s="19" t="str">
        <f t="shared" si="129"/>
        <v/>
      </c>
    </row>
    <row r="2074" spans="3:47" ht="25.05" customHeight="1">
      <c r="C2074" s="17" t="str">
        <f>IF($A2074="","",IF(VLOOKUP($A2074,Spiele!$A$2:$D$16,3,FALSE)=$B2074,"H","G"))</f>
        <v/>
      </c>
      <c r="D2074" s="17" t="str">
        <f>IF($B2074="","",IF(VLOOKUP($A2074,Spiele!$A$2:$F$16,3,FALSE)=$B2074,VLOOKUP($A2074,Spiele!$A$2:$F$16,4,FALSE),VLOOKUP($A2074,Spiele!$A$2:$F$16,3,FALSE)))</f>
        <v/>
      </c>
      <c r="E2074" s="18">
        <f>IF(Abschlüsse[[#This Row],[Ergeb]]="ET",0,COUNTIFS($A$2:$A2074,$A2074,$B$2:$B2074,$B2074,$L$2:$L2074,"&lt;&gt;ET"))</f>
        <v>0</v>
      </c>
      <c r="F2074" s="11"/>
      <c r="G2074" s="12"/>
      <c r="H2074" s="18">
        <f>COUNTIFS('Rote Karten'!$A$2:$A$4,$A2074,'Rote Karten'!$D$2:$D$4,"&lt;&gt;"&amp;$B2074,'Rote Karten'!$B$2:$B$4,"&lt;"&amp;$F2074,'Rote Karten'!$C$2:$C$4,"&lt;="&amp;$G2074)-COUNTIFS('Rote Karten'!$A$2:$A$4,$A2074,'Rote Karten'!$D$2:$D$4,$B2074,'Rote Karten'!$B$2:$B$4,"&lt;"&amp;$F2074,'Rote Karten'!$C$2:$C$4,"&lt;="&amp;$G2074)</f>
        <v>0</v>
      </c>
      <c r="I2074" s="17" t="str">
        <f>IF(OR($L2074="Tor",$L2074="ET"),_xlfn.IFNA(IF(VLOOKUP($A2074,Spiele!$A$2:$C$16,3,FALSE)=$B2074,COUNTIFS($L$2:$L2074,"Tor",$B$2:$B2074,$B2074,$A$2:$A2074,$A2074)+COUNTIFS($L$2:$L2074,"ET",$B$2:$B2074,$B2074,$A$2:$A2074,$A2074)&amp;":"&amp;COUNTIFS($L$2:$L2074,"Tor",$B$2:$B2074,"&lt;&gt;"&amp;$B2074,$A$2:$A2074,$A2074)+COUNTIFS($L$2:$L2074,"ET",$B$2:$B2074,"&lt;&gt;"&amp;$B2074,$A$2:$A2074,$A2074),COUNTIFS($L$2:$L2074,"Tor",$B$2:$B2074,"&lt;&gt;"&amp;$B2074,$A$2:$A2074,$A2074)+COUNTIFS($L$2:$L2074,"ET",$B$2:$B2074,"&lt;&gt;"&amp;$B2074,$A$2:$A2074,$A2074)&amp;":"&amp;COUNTIFS($L$2:$L2074,"Tor",$B$2:$B2074,$B2074,$A$2:$A2074,$A2074)+COUNTIFS($L$2:$L2074,"ET",$B$2:$B2074,$B2074,$A$2:$A2074,$A2074)),""),"")</f>
        <v/>
      </c>
      <c r="J2074" s="18" t="str">
        <f>_xlfn.IFNA(IF(VLOOKUP($A2074,Spiele!$A$2:$D$16,3,FALSE)=$B2074,(COUNTIFS($L$1:$L2073,"Tor",$B$1:$B2073,$B2074,$A$1:$A2073,$A2074)+COUNTIFS($L$1:$L2073,"ET",$B$1:$B2073,$B2074,$A$1:$A2073,$A2074))-(COUNTIFS($L$1:$L2073,"Tor",$B$1:$B2073,"&lt;&gt;"&amp;$B2074,$A$1:$A2073,$A2074)+COUNTIFS($L$1:$L2073,"ET",$B$1:$B2073,"&lt;&gt;"&amp;$B2074,$A$1:$A2073,$A2074)),(COUNTIFS($L$1:$L2073,"Tor",$B$1:$B2073,$B2074,$A$1:$A2073,$A2074)+COUNTIFS($L$1:$L2073,"ET",$B$1:$B2073,$B2074,$A$1:$A2073,$A2074))-(COUNTIFS($L$1:$L2073,"Tor",$B$1:$B2073,"&lt;&gt;"&amp;$B2074,$A$1:$A2073,$A2074)+COUNTIFS($L$1:$L2073,"ET",$B$1:$B2073,"&lt;&gt;"&amp;$B2074,$A$1:$A2073,$A2074))),"")</f>
        <v/>
      </c>
      <c r="O2074" s="17"/>
      <c r="AC2074" s="14"/>
      <c r="AD2074" s="14"/>
      <c r="AE2074" s="18"/>
      <c r="AH2074" s="19">
        <f t="shared" si="130"/>
        <v>0</v>
      </c>
      <c r="AI2074" s="19">
        <f t="shared" si="131"/>
        <v>180</v>
      </c>
      <c r="AM2074" s="19">
        <f>IF(Abschlüsse[[#This Row],[Ergeb]]="ET","",SQRT(($AF2074-$AK2074)^2+($AG2074-$AL2074)^2))</f>
        <v>0</v>
      </c>
      <c r="AO2074" s="13"/>
      <c r="AP2074" s="13"/>
      <c r="AQ2074" s="19" t="str">
        <f t="shared" si="128"/>
        <v/>
      </c>
      <c r="AU2074" s="19" t="str">
        <f t="shared" si="129"/>
        <v/>
      </c>
    </row>
    <row r="2075" spans="3:47" ht="25.05" customHeight="1">
      <c r="C2075" s="17" t="str">
        <f>IF($A2075="","",IF(VLOOKUP($A2075,Spiele!$A$2:$D$16,3,FALSE)=$B2075,"H","G"))</f>
        <v/>
      </c>
      <c r="D2075" s="17" t="str">
        <f>IF($B2075="","",IF(VLOOKUP($A2075,Spiele!$A$2:$F$16,3,FALSE)=$B2075,VLOOKUP($A2075,Spiele!$A$2:$F$16,4,FALSE),VLOOKUP($A2075,Spiele!$A$2:$F$16,3,FALSE)))</f>
        <v/>
      </c>
      <c r="E2075" s="18">
        <f>IF(Abschlüsse[[#This Row],[Ergeb]]="ET",0,COUNTIFS($A$2:$A2075,$A2075,$B$2:$B2075,$B2075,$L$2:$L2075,"&lt;&gt;ET"))</f>
        <v>0</v>
      </c>
      <c r="F2075" s="11"/>
      <c r="G2075" s="12"/>
      <c r="H2075" s="18">
        <f>COUNTIFS('Rote Karten'!$A$2:$A$4,$A2075,'Rote Karten'!$D$2:$D$4,"&lt;&gt;"&amp;$B2075,'Rote Karten'!$B$2:$B$4,"&lt;"&amp;$F2075,'Rote Karten'!$C$2:$C$4,"&lt;="&amp;$G2075)-COUNTIFS('Rote Karten'!$A$2:$A$4,$A2075,'Rote Karten'!$D$2:$D$4,$B2075,'Rote Karten'!$B$2:$B$4,"&lt;"&amp;$F2075,'Rote Karten'!$C$2:$C$4,"&lt;="&amp;$G2075)</f>
        <v>0</v>
      </c>
      <c r="I2075" s="17" t="str">
        <f>IF(OR($L2075="Tor",$L2075="ET"),_xlfn.IFNA(IF(VLOOKUP($A2075,Spiele!$A$2:$C$16,3,FALSE)=$B2075,COUNTIFS($L$2:$L2075,"Tor",$B$2:$B2075,$B2075,$A$2:$A2075,$A2075)+COUNTIFS($L$2:$L2075,"ET",$B$2:$B2075,$B2075,$A$2:$A2075,$A2075)&amp;":"&amp;COUNTIFS($L$2:$L2075,"Tor",$B$2:$B2075,"&lt;&gt;"&amp;$B2075,$A$2:$A2075,$A2075)+COUNTIFS($L$2:$L2075,"ET",$B$2:$B2075,"&lt;&gt;"&amp;$B2075,$A$2:$A2075,$A2075),COUNTIFS($L$2:$L2075,"Tor",$B$2:$B2075,"&lt;&gt;"&amp;$B2075,$A$2:$A2075,$A2075)+COUNTIFS($L$2:$L2075,"ET",$B$2:$B2075,"&lt;&gt;"&amp;$B2075,$A$2:$A2075,$A2075)&amp;":"&amp;COUNTIFS($L$2:$L2075,"Tor",$B$2:$B2075,$B2075,$A$2:$A2075,$A2075)+COUNTIFS($L$2:$L2075,"ET",$B$2:$B2075,$B2075,$A$2:$A2075,$A2075)),""),"")</f>
        <v/>
      </c>
      <c r="J2075" s="18" t="str">
        <f>_xlfn.IFNA(IF(VLOOKUP($A2075,Spiele!$A$2:$D$16,3,FALSE)=$B2075,(COUNTIFS($L$1:$L2074,"Tor",$B$1:$B2074,$B2075,$A$1:$A2074,$A2075)+COUNTIFS($L$1:$L2074,"ET",$B$1:$B2074,$B2075,$A$1:$A2074,$A2075))-(COUNTIFS($L$1:$L2074,"Tor",$B$1:$B2074,"&lt;&gt;"&amp;$B2075,$A$1:$A2074,$A2075)+COUNTIFS($L$1:$L2074,"ET",$B$1:$B2074,"&lt;&gt;"&amp;$B2075,$A$1:$A2074,$A2075)),(COUNTIFS($L$1:$L2074,"Tor",$B$1:$B2074,$B2075,$A$1:$A2074,$A2075)+COUNTIFS($L$1:$L2074,"ET",$B$1:$B2074,$B2075,$A$1:$A2074,$A2075))-(COUNTIFS($L$1:$L2074,"Tor",$B$1:$B2074,"&lt;&gt;"&amp;$B2075,$A$1:$A2074,$A2075)+COUNTIFS($L$1:$L2074,"ET",$B$1:$B2074,"&lt;&gt;"&amp;$B2075,$A$1:$A2074,$A2075))),"")</f>
        <v/>
      </c>
      <c r="O2075" s="17"/>
      <c r="AC2075" s="14"/>
      <c r="AD2075" s="14"/>
      <c r="AE2075" s="18"/>
      <c r="AH2075" s="19">
        <f t="shared" si="130"/>
        <v>0</v>
      </c>
      <c r="AI2075" s="19">
        <f t="shared" si="131"/>
        <v>180</v>
      </c>
      <c r="AM2075" s="19">
        <f>IF(Abschlüsse[[#This Row],[Ergeb]]="ET","",SQRT(($AF2075-$AK2075)^2+($AG2075-$AL2075)^2))</f>
        <v>0</v>
      </c>
      <c r="AO2075" s="13"/>
      <c r="AP2075" s="13"/>
      <c r="AQ2075" s="19" t="str">
        <f t="shared" si="128"/>
        <v/>
      </c>
      <c r="AU2075" s="19" t="str">
        <f t="shared" si="129"/>
        <v/>
      </c>
    </row>
    <row r="2076" spans="3:47" ht="25.05" customHeight="1">
      <c r="C2076" s="17" t="str">
        <f>IF($A2076="","",IF(VLOOKUP($A2076,Spiele!$A$2:$D$16,3,FALSE)=$B2076,"H","G"))</f>
        <v/>
      </c>
      <c r="D2076" s="17" t="str">
        <f>IF($B2076="","",IF(VLOOKUP($A2076,Spiele!$A$2:$F$16,3,FALSE)=$B2076,VLOOKUP($A2076,Spiele!$A$2:$F$16,4,FALSE),VLOOKUP($A2076,Spiele!$A$2:$F$16,3,FALSE)))</f>
        <v/>
      </c>
      <c r="E2076" s="18">
        <f>IF(Abschlüsse[[#This Row],[Ergeb]]="ET",0,COUNTIFS($A$2:$A2076,$A2076,$B$2:$B2076,$B2076,$L$2:$L2076,"&lt;&gt;ET"))</f>
        <v>0</v>
      </c>
      <c r="F2076" s="11"/>
      <c r="G2076" s="12"/>
      <c r="H2076" s="18">
        <f>COUNTIFS('Rote Karten'!$A$2:$A$4,$A2076,'Rote Karten'!$D$2:$D$4,"&lt;&gt;"&amp;$B2076,'Rote Karten'!$B$2:$B$4,"&lt;"&amp;$F2076,'Rote Karten'!$C$2:$C$4,"&lt;="&amp;$G2076)-COUNTIFS('Rote Karten'!$A$2:$A$4,$A2076,'Rote Karten'!$D$2:$D$4,$B2076,'Rote Karten'!$B$2:$B$4,"&lt;"&amp;$F2076,'Rote Karten'!$C$2:$C$4,"&lt;="&amp;$G2076)</f>
        <v>0</v>
      </c>
      <c r="I2076" s="17" t="str">
        <f>IF(OR($L2076="Tor",$L2076="ET"),_xlfn.IFNA(IF(VLOOKUP($A2076,Spiele!$A$2:$C$16,3,FALSE)=$B2076,COUNTIFS($L$2:$L2076,"Tor",$B$2:$B2076,$B2076,$A$2:$A2076,$A2076)+COUNTIFS($L$2:$L2076,"ET",$B$2:$B2076,$B2076,$A$2:$A2076,$A2076)&amp;":"&amp;COUNTIFS($L$2:$L2076,"Tor",$B$2:$B2076,"&lt;&gt;"&amp;$B2076,$A$2:$A2076,$A2076)+COUNTIFS($L$2:$L2076,"ET",$B$2:$B2076,"&lt;&gt;"&amp;$B2076,$A$2:$A2076,$A2076),COUNTIFS($L$2:$L2076,"Tor",$B$2:$B2076,"&lt;&gt;"&amp;$B2076,$A$2:$A2076,$A2076)+COUNTIFS($L$2:$L2076,"ET",$B$2:$B2076,"&lt;&gt;"&amp;$B2076,$A$2:$A2076,$A2076)&amp;":"&amp;COUNTIFS($L$2:$L2076,"Tor",$B$2:$B2076,$B2076,$A$2:$A2076,$A2076)+COUNTIFS($L$2:$L2076,"ET",$B$2:$B2076,$B2076,$A$2:$A2076,$A2076)),""),"")</f>
        <v/>
      </c>
      <c r="J2076" s="18" t="str">
        <f>_xlfn.IFNA(IF(VLOOKUP($A2076,Spiele!$A$2:$D$16,3,FALSE)=$B2076,(COUNTIFS($L$1:$L2075,"Tor",$B$1:$B2075,$B2076,$A$1:$A2075,$A2076)+COUNTIFS($L$1:$L2075,"ET",$B$1:$B2075,$B2076,$A$1:$A2075,$A2076))-(COUNTIFS($L$1:$L2075,"Tor",$B$1:$B2075,"&lt;&gt;"&amp;$B2076,$A$1:$A2075,$A2076)+COUNTIFS($L$1:$L2075,"ET",$B$1:$B2075,"&lt;&gt;"&amp;$B2076,$A$1:$A2075,$A2076)),(COUNTIFS($L$1:$L2075,"Tor",$B$1:$B2075,$B2076,$A$1:$A2075,$A2076)+COUNTIFS($L$1:$L2075,"ET",$B$1:$B2075,$B2076,$A$1:$A2075,$A2076))-(COUNTIFS($L$1:$L2075,"Tor",$B$1:$B2075,"&lt;&gt;"&amp;$B2076,$A$1:$A2075,$A2076)+COUNTIFS($L$1:$L2075,"ET",$B$1:$B2075,"&lt;&gt;"&amp;$B2076,$A$1:$A2075,$A2076))),"")</f>
        <v/>
      </c>
      <c r="O2076" s="17"/>
      <c r="AC2076" s="14"/>
      <c r="AD2076" s="14"/>
      <c r="AE2076" s="18"/>
      <c r="AH2076" s="19">
        <f t="shared" si="130"/>
        <v>0</v>
      </c>
      <c r="AI2076" s="19">
        <f t="shared" si="131"/>
        <v>180</v>
      </c>
      <c r="AM2076" s="19">
        <f>IF(Abschlüsse[[#This Row],[Ergeb]]="ET","",SQRT(($AF2076-$AK2076)^2+($AG2076-$AL2076)^2))</f>
        <v>0</v>
      </c>
      <c r="AO2076" s="13"/>
      <c r="AP2076" s="13"/>
      <c r="AQ2076" s="19" t="str">
        <f t="shared" ref="AQ2076:AQ2139" si="132">IF(AN2076=0,"",SQRT(($AF2076-$AO2076)^2+($AG2076-$AP2076)^2))</f>
        <v/>
      </c>
      <c r="AU2076" s="19" t="str">
        <f t="shared" ref="AU2076:AU2139" si="133">IF(AR2076=0,"",SQRT(($AF2076-$AS2076)^2+($AG2076-$AT2076)^2))</f>
        <v/>
      </c>
    </row>
    <row r="2077" spans="3:47" ht="25.05" customHeight="1">
      <c r="C2077" s="17" t="str">
        <f>IF($A2077="","",IF(VLOOKUP($A2077,Spiele!$A$2:$D$16,3,FALSE)=$B2077,"H","G"))</f>
        <v/>
      </c>
      <c r="D2077" s="17" t="str">
        <f>IF($B2077="","",IF(VLOOKUP($A2077,Spiele!$A$2:$F$16,3,FALSE)=$B2077,VLOOKUP($A2077,Spiele!$A$2:$F$16,4,FALSE),VLOOKUP($A2077,Spiele!$A$2:$F$16,3,FALSE)))</f>
        <v/>
      </c>
      <c r="E2077" s="18">
        <f>IF(Abschlüsse[[#This Row],[Ergeb]]="ET",0,COUNTIFS($A$2:$A2077,$A2077,$B$2:$B2077,$B2077,$L$2:$L2077,"&lt;&gt;ET"))</f>
        <v>0</v>
      </c>
      <c r="F2077" s="11"/>
      <c r="G2077" s="12"/>
      <c r="H2077" s="18">
        <f>COUNTIFS('Rote Karten'!$A$2:$A$4,$A2077,'Rote Karten'!$D$2:$D$4,"&lt;&gt;"&amp;$B2077,'Rote Karten'!$B$2:$B$4,"&lt;"&amp;$F2077,'Rote Karten'!$C$2:$C$4,"&lt;="&amp;$G2077)-COUNTIFS('Rote Karten'!$A$2:$A$4,$A2077,'Rote Karten'!$D$2:$D$4,$B2077,'Rote Karten'!$B$2:$B$4,"&lt;"&amp;$F2077,'Rote Karten'!$C$2:$C$4,"&lt;="&amp;$G2077)</f>
        <v>0</v>
      </c>
      <c r="I2077" s="17" t="str">
        <f>IF(OR($L2077="Tor",$L2077="ET"),_xlfn.IFNA(IF(VLOOKUP($A2077,Spiele!$A$2:$C$16,3,FALSE)=$B2077,COUNTIFS($L$2:$L2077,"Tor",$B$2:$B2077,$B2077,$A$2:$A2077,$A2077)+COUNTIFS($L$2:$L2077,"ET",$B$2:$B2077,$B2077,$A$2:$A2077,$A2077)&amp;":"&amp;COUNTIFS($L$2:$L2077,"Tor",$B$2:$B2077,"&lt;&gt;"&amp;$B2077,$A$2:$A2077,$A2077)+COUNTIFS($L$2:$L2077,"ET",$B$2:$B2077,"&lt;&gt;"&amp;$B2077,$A$2:$A2077,$A2077),COUNTIFS($L$2:$L2077,"Tor",$B$2:$B2077,"&lt;&gt;"&amp;$B2077,$A$2:$A2077,$A2077)+COUNTIFS($L$2:$L2077,"ET",$B$2:$B2077,"&lt;&gt;"&amp;$B2077,$A$2:$A2077,$A2077)&amp;":"&amp;COUNTIFS($L$2:$L2077,"Tor",$B$2:$B2077,$B2077,$A$2:$A2077,$A2077)+COUNTIFS($L$2:$L2077,"ET",$B$2:$B2077,$B2077,$A$2:$A2077,$A2077)),""),"")</f>
        <v/>
      </c>
      <c r="J2077" s="18" t="str">
        <f>_xlfn.IFNA(IF(VLOOKUP($A2077,Spiele!$A$2:$D$16,3,FALSE)=$B2077,(COUNTIFS($L$1:$L2076,"Tor",$B$1:$B2076,$B2077,$A$1:$A2076,$A2077)+COUNTIFS($L$1:$L2076,"ET",$B$1:$B2076,$B2077,$A$1:$A2076,$A2077))-(COUNTIFS($L$1:$L2076,"Tor",$B$1:$B2076,"&lt;&gt;"&amp;$B2077,$A$1:$A2076,$A2077)+COUNTIFS($L$1:$L2076,"ET",$B$1:$B2076,"&lt;&gt;"&amp;$B2077,$A$1:$A2076,$A2077)),(COUNTIFS($L$1:$L2076,"Tor",$B$1:$B2076,$B2077,$A$1:$A2076,$A2077)+COUNTIFS($L$1:$L2076,"ET",$B$1:$B2076,$B2077,$A$1:$A2076,$A2077))-(COUNTIFS($L$1:$L2076,"Tor",$B$1:$B2076,"&lt;&gt;"&amp;$B2077,$A$1:$A2076,$A2077)+COUNTIFS($L$1:$L2076,"ET",$B$1:$B2076,"&lt;&gt;"&amp;$B2077,$A$1:$A2076,$A2077))),"")</f>
        <v/>
      </c>
      <c r="O2077" s="17"/>
      <c r="AC2077" s="14"/>
      <c r="AD2077" s="14"/>
      <c r="AE2077" s="18"/>
      <c r="AH2077" s="19">
        <f t="shared" si="130"/>
        <v>0</v>
      </c>
      <c r="AI2077" s="19">
        <f t="shared" si="131"/>
        <v>180</v>
      </c>
      <c r="AM2077" s="19">
        <f>IF(Abschlüsse[[#This Row],[Ergeb]]="ET","",SQRT(($AF2077-$AK2077)^2+($AG2077-$AL2077)^2))</f>
        <v>0</v>
      </c>
      <c r="AO2077" s="13"/>
      <c r="AP2077" s="13"/>
      <c r="AQ2077" s="19" t="str">
        <f t="shared" si="132"/>
        <v/>
      </c>
      <c r="AU2077" s="19" t="str">
        <f t="shared" si="133"/>
        <v/>
      </c>
    </row>
    <row r="2078" spans="3:47" ht="25.05" customHeight="1">
      <c r="C2078" s="17" t="str">
        <f>IF($A2078="","",IF(VLOOKUP($A2078,Spiele!$A$2:$D$16,3,FALSE)=$B2078,"H","G"))</f>
        <v/>
      </c>
      <c r="D2078" s="17" t="str">
        <f>IF($B2078="","",IF(VLOOKUP($A2078,Spiele!$A$2:$F$16,3,FALSE)=$B2078,VLOOKUP($A2078,Spiele!$A$2:$F$16,4,FALSE),VLOOKUP($A2078,Spiele!$A$2:$F$16,3,FALSE)))</f>
        <v/>
      </c>
      <c r="E2078" s="18">
        <f>IF(Abschlüsse[[#This Row],[Ergeb]]="ET",0,COUNTIFS($A$2:$A2078,$A2078,$B$2:$B2078,$B2078,$L$2:$L2078,"&lt;&gt;ET"))</f>
        <v>0</v>
      </c>
      <c r="F2078" s="11"/>
      <c r="G2078" s="12"/>
      <c r="H2078" s="18">
        <f>COUNTIFS('Rote Karten'!$A$2:$A$4,$A2078,'Rote Karten'!$D$2:$D$4,"&lt;&gt;"&amp;$B2078,'Rote Karten'!$B$2:$B$4,"&lt;"&amp;$F2078,'Rote Karten'!$C$2:$C$4,"&lt;="&amp;$G2078)-COUNTIFS('Rote Karten'!$A$2:$A$4,$A2078,'Rote Karten'!$D$2:$D$4,$B2078,'Rote Karten'!$B$2:$B$4,"&lt;"&amp;$F2078,'Rote Karten'!$C$2:$C$4,"&lt;="&amp;$G2078)</f>
        <v>0</v>
      </c>
      <c r="I2078" s="17" t="str">
        <f>IF(OR($L2078="Tor",$L2078="ET"),_xlfn.IFNA(IF(VLOOKUP($A2078,Spiele!$A$2:$C$16,3,FALSE)=$B2078,COUNTIFS($L$2:$L2078,"Tor",$B$2:$B2078,$B2078,$A$2:$A2078,$A2078)+COUNTIFS($L$2:$L2078,"ET",$B$2:$B2078,$B2078,$A$2:$A2078,$A2078)&amp;":"&amp;COUNTIFS($L$2:$L2078,"Tor",$B$2:$B2078,"&lt;&gt;"&amp;$B2078,$A$2:$A2078,$A2078)+COUNTIFS($L$2:$L2078,"ET",$B$2:$B2078,"&lt;&gt;"&amp;$B2078,$A$2:$A2078,$A2078),COUNTIFS($L$2:$L2078,"Tor",$B$2:$B2078,"&lt;&gt;"&amp;$B2078,$A$2:$A2078,$A2078)+COUNTIFS($L$2:$L2078,"ET",$B$2:$B2078,"&lt;&gt;"&amp;$B2078,$A$2:$A2078,$A2078)&amp;":"&amp;COUNTIFS($L$2:$L2078,"Tor",$B$2:$B2078,$B2078,$A$2:$A2078,$A2078)+COUNTIFS($L$2:$L2078,"ET",$B$2:$B2078,$B2078,$A$2:$A2078,$A2078)),""),"")</f>
        <v/>
      </c>
      <c r="J2078" s="18" t="str">
        <f>_xlfn.IFNA(IF(VLOOKUP($A2078,Spiele!$A$2:$D$16,3,FALSE)=$B2078,(COUNTIFS($L$1:$L2077,"Tor",$B$1:$B2077,$B2078,$A$1:$A2077,$A2078)+COUNTIFS($L$1:$L2077,"ET",$B$1:$B2077,$B2078,$A$1:$A2077,$A2078))-(COUNTIFS($L$1:$L2077,"Tor",$B$1:$B2077,"&lt;&gt;"&amp;$B2078,$A$1:$A2077,$A2078)+COUNTIFS($L$1:$L2077,"ET",$B$1:$B2077,"&lt;&gt;"&amp;$B2078,$A$1:$A2077,$A2078)),(COUNTIFS($L$1:$L2077,"Tor",$B$1:$B2077,$B2078,$A$1:$A2077,$A2078)+COUNTIFS($L$1:$L2077,"ET",$B$1:$B2077,$B2078,$A$1:$A2077,$A2078))-(COUNTIFS($L$1:$L2077,"Tor",$B$1:$B2077,"&lt;&gt;"&amp;$B2078,$A$1:$A2077,$A2078)+COUNTIFS($L$1:$L2077,"ET",$B$1:$B2077,"&lt;&gt;"&amp;$B2078,$A$1:$A2077,$A2078))),"")</f>
        <v/>
      </c>
      <c r="O2078" s="17"/>
      <c r="AC2078" s="14"/>
      <c r="AD2078" s="14"/>
      <c r="AE2078" s="18"/>
      <c r="AH2078" s="19">
        <f t="shared" si="130"/>
        <v>0</v>
      </c>
      <c r="AI2078" s="19">
        <f t="shared" si="131"/>
        <v>180</v>
      </c>
      <c r="AM2078" s="19">
        <f>IF(Abschlüsse[[#This Row],[Ergeb]]="ET","",SQRT(($AF2078-$AK2078)^2+($AG2078-$AL2078)^2))</f>
        <v>0</v>
      </c>
      <c r="AO2078" s="13"/>
      <c r="AP2078" s="13"/>
      <c r="AQ2078" s="19" t="str">
        <f t="shared" si="132"/>
        <v/>
      </c>
      <c r="AU2078" s="19" t="str">
        <f t="shared" si="133"/>
        <v/>
      </c>
    </row>
    <row r="2079" spans="3:47" ht="25.05" customHeight="1">
      <c r="C2079" s="17" t="str">
        <f>IF($A2079="","",IF(VLOOKUP($A2079,Spiele!$A$2:$D$16,3,FALSE)=$B2079,"H","G"))</f>
        <v/>
      </c>
      <c r="D2079" s="17" t="str">
        <f>IF($B2079="","",IF(VLOOKUP($A2079,Spiele!$A$2:$F$16,3,FALSE)=$B2079,VLOOKUP($A2079,Spiele!$A$2:$F$16,4,FALSE),VLOOKUP($A2079,Spiele!$A$2:$F$16,3,FALSE)))</f>
        <v/>
      </c>
      <c r="E2079" s="18">
        <f>IF(Abschlüsse[[#This Row],[Ergeb]]="ET",0,COUNTIFS($A$2:$A2079,$A2079,$B$2:$B2079,$B2079,$L$2:$L2079,"&lt;&gt;ET"))</f>
        <v>0</v>
      </c>
      <c r="F2079" s="11"/>
      <c r="G2079" s="12"/>
      <c r="H2079" s="18">
        <f>COUNTIFS('Rote Karten'!$A$2:$A$4,$A2079,'Rote Karten'!$D$2:$D$4,"&lt;&gt;"&amp;$B2079,'Rote Karten'!$B$2:$B$4,"&lt;"&amp;$F2079,'Rote Karten'!$C$2:$C$4,"&lt;="&amp;$G2079)-COUNTIFS('Rote Karten'!$A$2:$A$4,$A2079,'Rote Karten'!$D$2:$D$4,$B2079,'Rote Karten'!$B$2:$B$4,"&lt;"&amp;$F2079,'Rote Karten'!$C$2:$C$4,"&lt;="&amp;$G2079)</f>
        <v>0</v>
      </c>
      <c r="I2079" s="17" t="str">
        <f>IF(OR($L2079="Tor",$L2079="ET"),_xlfn.IFNA(IF(VLOOKUP($A2079,Spiele!$A$2:$C$16,3,FALSE)=$B2079,COUNTIFS($L$2:$L2079,"Tor",$B$2:$B2079,$B2079,$A$2:$A2079,$A2079)+COUNTIFS($L$2:$L2079,"ET",$B$2:$B2079,$B2079,$A$2:$A2079,$A2079)&amp;":"&amp;COUNTIFS($L$2:$L2079,"Tor",$B$2:$B2079,"&lt;&gt;"&amp;$B2079,$A$2:$A2079,$A2079)+COUNTIFS($L$2:$L2079,"ET",$B$2:$B2079,"&lt;&gt;"&amp;$B2079,$A$2:$A2079,$A2079),COUNTIFS($L$2:$L2079,"Tor",$B$2:$B2079,"&lt;&gt;"&amp;$B2079,$A$2:$A2079,$A2079)+COUNTIFS($L$2:$L2079,"ET",$B$2:$B2079,"&lt;&gt;"&amp;$B2079,$A$2:$A2079,$A2079)&amp;":"&amp;COUNTIFS($L$2:$L2079,"Tor",$B$2:$B2079,$B2079,$A$2:$A2079,$A2079)+COUNTIFS($L$2:$L2079,"ET",$B$2:$B2079,$B2079,$A$2:$A2079,$A2079)),""),"")</f>
        <v/>
      </c>
      <c r="J2079" s="18" t="str">
        <f>_xlfn.IFNA(IF(VLOOKUP($A2079,Spiele!$A$2:$D$16,3,FALSE)=$B2079,(COUNTIFS($L$1:$L2078,"Tor",$B$1:$B2078,$B2079,$A$1:$A2078,$A2079)+COUNTIFS($L$1:$L2078,"ET",$B$1:$B2078,$B2079,$A$1:$A2078,$A2079))-(COUNTIFS($L$1:$L2078,"Tor",$B$1:$B2078,"&lt;&gt;"&amp;$B2079,$A$1:$A2078,$A2079)+COUNTIFS($L$1:$L2078,"ET",$B$1:$B2078,"&lt;&gt;"&amp;$B2079,$A$1:$A2078,$A2079)),(COUNTIFS($L$1:$L2078,"Tor",$B$1:$B2078,$B2079,$A$1:$A2078,$A2079)+COUNTIFS($L$1:$L2078,"ET",$B$1:$B2078,$B2079,$A$1:$A2078,$A2079))-(COUNTIFS($L$1:$L2078,"Tor",$B$1:$B2078,"&lt;&gt;"&amp;$B2079,$A$1:$A2078,$A2079)+COUNTIFS($L$1:$L2078,"ET",$B$1:$B2078,"&lt;&gt;"&amp;$B2079,$A$1:$A2078,$A2079))),"")</f>
        <v/>
      </c>
      <c r="O2079" s="17"/>
      <c r="AC2079" s="14"/>
      <c r="AD2079" s="14"/>
      <c r="AE2079" s="18"/>
      <c r="AH2079" s="19">
        <f t="shared" si="130"/>
        <v>0</v>
      </c>
      <c r="AI2079" s="19">
        <f t="shared" si="131"/>
        <v>180</v>
      </c>
      <c r="AM2079" s="19">
        <f>IF(Abschlüsse[[#This Row],[Ergeb]]="ET","",SQRT(($AF2079-$AK2079)^2+($AG2079-$AL2079)^2))</f>
        <v>0</v>
      </c>
      <c r="AO2079" s="13"/>
      <c r="AP2079" s="13"/>
      <c r="AQ2079" s="19" t="str">
        <f t="shared" si="132"/>
        <v/>
      </c>
      <c r="AU2079" s="19" t="str">
        <f t="shared" si="133"/>
        <v/>
      </c>
    </row>
    <row r="2080" spans="3:47" ht="25.05" customHeight="1">
      <c r="C2080" s="17" t="str">
        <f>IF($A2080="","",IF(VLOOKUP($A2080,Spiele!$A$2:$D$16,3,FALSE)=$B2080,"H","G"))</f>
        <v/>
      </c>
      <c r="D2080" s="17" t="str">
        <f>IF($B2080="","",IF(VLOOKUP($A2080,Spiele!$A$2:$F$16,3,FALSE)=$B2080,VLOOKUP($A2080,Spiele!$A$2:$F$16,4,FALSE),VLOOKUP($A2080,Spiele!$A$2:$F$16,3,FALSE)))</f>
        <v/>
      </c>
      <c r="E2080" s="18">
        <f>IF(Abschlüsse[[#This Row],[Ergeb]]="ET",0,COUNTIFS($A$2:$A2080,$A2080,$B$2:$B2080,$B2080,$L$2:$L2080,"&lt;&gt;ET"))</f>
        <v>0</v>
      </c>
      <c r="F2080" s="11"/>
      <c r="G2080" s="12"/>
      <c r="H2080" s="18">
        <f>COUNTIFS('Rote Karten'!$A$2:$A$4,$A2080,'Rote Karten'!$D$2:$D$4,"&lt;&gt;"&amp;$B2080,'Rote Karten'!$B$2:$B$4,"&lt;"&amp;$F2080,'Rote Karten'!$C$2:$C$4,"&lt;="&amp;$G2080)-COUNTIFS('Rote Karten'!$A$2:$A$4,$A2080,'Rote Karten'!$D$2:$D$4,$B2080,'Rote Karten'!$B$2:$B$4,"&lt;"&amp;$F2080,'Rote Karten'!$C$2:$C$4,"&lt;="&amp;$G2080)</f>
        <v>0</v>
      </c>
      <c r="I2080" s="17" t="str">
        <f>IF(OR($L2080="Tor",$L2080="ET"),_xlfn.IFNA(IF(VLOOKUP($A2080,Spiele!$A$2:$C$16,3,FALSE)=$B2080,COUNTIFS($L$2:$L2080,"Tor",$B$2:$B2080,$B2080,$A$2:$A2080,$A2080)+COUNTIFS($L$2:$L2080,"ET",$B$2:$B2080,$B2080,$A$2:$A2080,$A2080)&amp;":"&amp;COUNTIFS($L$2:$L2080,"Tor",$B$2:$B2080,"&lt;&gt;"&amp;$B2080,$A$2:$A2080,$A2080)+COUNTIFS($L$2:$L2080,"ET",$B$2:$B2080,"&lt;&gt;"&amp;$B2080,$A$2:$A2080,$A2080),COUNTIFS($L$2:$L2080,"Tor",$B$2:$B2080,"&lt;&gt;"&amp;$B2080,$A$2:$A2080,$A2080)+COUNTIFS($L$2:$L2080,"ET",$B$2:$B2080,"&lt;&gt;"&amp;$B2080,$A$2:$A2080,$A2080)&amp;":"&amp;COUNTIFS($L$2:$L2080,"Tor",$B$2:$B2080,$B2080,$A$2:$A2080,$A2080)+COUNTIFS($L$2:$L2080,"ET",$B$2:$B2080,$B2080,$A$2:$A2080,$A2080)),""),"")</f>
        <v/>
      </c>
      <c r="J2080" s="18" t="str">
        <f>_xlfn.IFNA(IF(VLOOKUP($A2080,Spiele!$A$2:$D$16,3,FALSE)=$B2080,(COUNTIFS($L$1:$L2079,"Tor",$B$1:$B2079,$B2080,$A$1:$A2079,$A2080)+COUNTIFS($L$1:$L2079,"ET",$B$1:$B2079,$B2080,$A$1:$A2079,$A2080))-(COUNTIFS($L$1:$L2079,"Tor",$B$1:$B2079,"&lt;&gt;"&amp;$B2080,$A$1:$A2079,$A2080)+COUNTIFS($L$1:$L2079,"ET",$B$1:$B2079,"&lt;&gt;"&amp;$B2080,$A$1:$A2079,$A2080)),(COUNTIFS($L$1:$L2079,"Tor",$B$1:$B2079,$B2080,$A$1:$A2079,$A2080)+COUNTIFS($L$1:$L2079,"ET",$B$1:$B2079,$B2080,$A$1:$A2079,$A2080))-(COUNTIFS($L$1:$L2079,"Tor",$B$1:$B2079,"&lt;&gt;"&amp;$B2080,$A$1:$A2079,$A2080)+COUNTIFS($L$1:$L2079,"ET",$B$1:$B2079,"&lt;&gt;"&amp;$B2080,$A$1:$A2079,$A2080))),"")</f>
        <v/>
      </c>
      <c r="O2080" s="17"/>
      <c r="AC2080" s="14"/>
      <c r="AD2080" s="14"/>
      <c r="AE2080" s="18"/>
      <c r="AH2080" s="19">
        <f t="shared" si="130"/>
        <v>0</v>
      </c>
      <c r="AI2080" s="19">
        <f t="shared" si="131"/>
        <v>180</v>
      </c>
      <c r="AM2080" s="19">
        <f>IF(Abschlüsse[[#This Row],[Ergeb]]="ET","",SQRT(($AF2080-$AK2080)^2+($AG2080-$AL2080)^2))</f>
        <v>0</v>
      </c>
      <c r="AO2080" s="13"/>
      <c r="AP2080" s="13"/>
      <c r="AQ2080" s="19" t="str">
        <f t="shared" si="132"/>
        <v/>
      </c>
      <c r="AU2080" s="19" t="str">
        <f t="shared" si="133"/>
        <v/>
      </c>
    </row>
    <row r="2081" spans="3:47" ht="25.05" customHeight="1">
      <c r="C2081" s="17" t="str">
        <f>IF($A2081="","",IF(VLOOKUP($A2081,Spiele!$A$2:$D$16,3,FALSE)=$B2081,"H","G"))</f>
        <v/>
      </c>
      <c r="D2081" s="17" t="str">
        <f>IF($B2081="","",IF(VLOOKUP($A2081,Spiele!$A$2:$F$16,3,FALSE)=$B2081,VLOOKUP($A2081,Spiele!$A$2:$F$16,4,FALSE),VLOOKUP($A2081,Spiele!$A$2:$F$16,3,FALSE)))</f>
        <v/>
      </c>
      <c r="E2081" s="18">
        <f>IF(Abschlüsse[[#This Row],[Ergeb]]="ET",0,COUNTIFS($A$2:$A2081,$A2081,$B$2:$B2081,$B2081,$L$2:$L2081,"&lt;&gt;ET"))</f>
        <v>0</v>
      </c>
      <c r="F2081" s="11"/>
      <c r="G2081" s="12"/>
      <c r="H2081" s="18">
        <f>COUNTIFS('Rote Karten'!$A$2:$A$4,$A2081,'Rote Karten'!$D$2:$D$4,"&lt;&gt;"&amp;$B2081,'Rote Karten'!$B$2:$B$4,"&lt;"&amp;$F2081,'Rote Karten'!$C$2:$C$4,"&lt;="&amp;$G2081)-COUNTIFS('Rote Karten'!$A$2:$A$4,$A2081,'Rote Karten'!$D$2:$D$4,$B2081,'Rote Karten'!$B$2:$B$4,"&lt;"&amp;$F2081,'Rote Karten'!$C$2:$C$4,"&lt;="&amp;$G2081)</f>
        <v>0</v>
      </c>
      <c r="I2081" s="17" t="str">
        <f>IF(OR($L2081="Tor",$L2081="ET"),_xlfn.IFNA(IF(VLOOKUP($A2081,Spiele!$A$2:$C$16,3,FALSE)=$B2081,COUNTIFS($L$2:$L2081,"Tor",$B$2:$B2081,$B2081,$A$2:$A2081,$A2081)+COUNTIFS($L$2:$L2081,"ET",$B$2:$B2081,$B2081,$A$2:$A2081,$A2081)&amp;":"&amp;COUNTIFS($L$2:$L2081,"Tor",$B$2:$B2081,"&lt;&gt;"&amp;$B2081,$A$2:$A2081,$A2081)+COUNTIFS($L$2:$L2081,"ET",$B$2:$B2081,"&lt;&gt;"&amp;$B2081,$A$2:$A2081,$A2081),COUNTIFS($L$2:$L2081,"Tor",$B$2:$B2081,"&lt;&gt;"&amp;$B2081,$A$2:$A2081,$A2081)+COUNTIFS($L$2:$L2081,"ET",$B$2:$B2081,"&lt;&gt;"&amp;$B2081,$A$2:$A2081,$A2081)&amp;":"&amp;COUNTIFS($L$2:$L2081,"Tor",$B$2:$B2081,$B2081,$A$2:$A2081,$A2081)+COUNTIFS($L$2:$L2081,"ET",$B$2:$B2081,$B2081,$A$2:$A2081,$A2081)),""),"")</f>
        <v/>
      </c>
      <c r="J2081" s="18" t="str">
        <f>_xlfn.IFNA(IF(VLOOKUP($A2081,Spiele!$A$2:$D$16,3,FALSE)=$B2081,(COUNTIFS($L$1:$L2080,"Tor",$B$1:$B2080,$B2081,$A$1:$A2080,$A2081)+COUNTIFS($L$1:$L2080,"ET",$B$1:$B2080,$B2081,$A$1:$A2080,$A2081))-(COUNTIFS($L$1:$L2080,"Tor",$B$1:$B2080,"&lt;&gt;"&amp;$B2081,$A$1:$A2080,$A2081)+COUNTIFS($L$1:$L2080,"ET",$B$1:$B2080,"&lt;&gt;"&amp;$B2081,$A$1:$A2080,$A2081)),(COUNTIFS($L$1:$L2080,"Tor",$B$1:$B2080,$B2081,$A$1:$A2080,$A2081)+COUNTIFS($L$1:$L2080,"ET",$B$1:$B2080,$B2081,$A$1:$A2080,$A2081))-(COUNTIFS($L$1:$L2080,"Tor",$B$1:$B2080,"&lt;&gt;"&amp;$B2081,$A$1:$A2080,$A2081)+COUNTIFS($L$1:$L2080,"ET",$B$1:$B2080,"&lt;&gt;"&amp;$B2081,$A$1:$A2080,$A2081))),"")</f>
        <v/>
      </c>
      <c r="O2081" s="17"/>
      <c r="AC2081" s="14"/>
      <c r="AD2081" s="14"/>
      <c r="AE2081" s="18"/>
      <c r="AH2081" s="19">
        <f t="shared" si="130"/>
        <v>0</v>
      </c>
      <c r="AI2081" s="19">
        <f t="shared" si="131"/>
        <v>180</v>
      </c>
      <c r="AM2081" s="19">
        <f>IF(Abschlüsse[[#This Row],[Ergeb]]="ET","",SQRT(($AF2081-$AK2081)^2+($AG2081-$AL2081)^2))</f>
        <v>0</v>
      </c>
      <c r="AO2081" s="13"/>
      <c r="AP2081" s="13"/>
      <c r="AQ2081" s="19" t="str">
        <f t="shared" si="132"/>
        <v/>
      </c>
      <c r="AU2081" s="19" t="str">
        <f t="shared" si="133"/>
        <v/>
      </c>
    </row>
    <row r="2082" spans="3:47" ht="25.05" customHeight="1">
      <c r="C2082" s="17" t="str">
        <f>IF($A2082="","",IF(VLOOKUP($A2082,Spiele!$A$2:$D$16,3,FALSE)=$B2082,"H","G"))</f>
        <v/>
      </c>
      <c r="D2082" s="17" t="str">
        <f>IF($B2082="","",IF(VLOOKUP($A2082,Spiele!$A$2:$F$16,3,FALSE)=$B2082,VLOOKUP($A2082,Spiele!$A$2:$F$16,4,FALSE),VLOOKUP($A2082,Spiele!$A$2:$F$16,3,FALSE)))</f>
        <v/>
      </c>
      <c r="E2082" s="18">
        <f>IF(Abschlüsse[[#This Row],[Ergeb]]="ET",0,COUNTIFS($A$2:$A2082,$A2082,$B$2:$B2082,$B2082,$L$2:$L2082,"&lt;&gt;ET"))</f>
        <v>0</v>
      </c>
      <c r="F2082" s="11"/>
      <c r="G2082" s="12"/>
      <c r="H2082" s="18">
        <f>COUNTIFS('Rote Karten'!$A$2:$A$4,$A2082,'Rote Karten'!$D$2:$D$4,"&lt;&gt;"&amp;$B2082,'Rote Karten'!$B$2:$B$4,"&lt;"&amp;$F2082,'Rote Karten'!$C$2:$C$4,"&lt;="&amp;$G2082)-COUNTIFS('Rote Karten'!$A$2:$A$4,$A2082,'Rote Karten'!$D$2:$D$4,$B2082,'Rote Karten'!$B$2:$B$4,"&lt;"&amp;$F2082,'Rote Karten'!$C$2:$C$4,"&lt;="&amp;$G2082)</f>
        <v>0</v>
      </c>
      <c r="I2082" s="17" t="str">
        <f>IF(OR($L2082="Tor",$L2082="ET"),_xlfn.IFNA(IF(VLOOKUP($A2082,Spiele!$A$2:$C$16,3,FALSE)=$B2082,COUNTIFS($L$2:$L2082,"Tor",$B$2:$B2082,$B2082,$A$2:$A2082,$A2082)+COUNTIFS($L$2:$L2082,"ET",$B$2:$B2082,$B2082,$A$2:$A2082,$A2082)&amp;":"&amp;COUNTIFS($L$2:$L2082,"Tor",$B$2:$B2082,"&lt;&gt;"&amp;$B2082,$A$2:$A2082,$A2082)+COUNTIFS($L$2:$L2082,"ET",$B$2:$B2082,"&lt;&gt;"&amp;$B2082,$A$2:$A2082,$A2082),COUNTIFS($L$2:$L2082,"Tor",$B$2:$B2082,"&lt;&gt;"&amp;$B2082,$A$2:$A2082,$A2082)+COUNTIFS($L$2:$L2082,"ET",$B$2:$B2082,"&lt;&gt;"&amp;$B2082,$A$2:$A2082,$A2082)&amp;":"&amp;COUNTIFS($L$2:$L2082,"Tor",$B$2:$B2082,$B2082,$A$2:$A2082,$A2082)+COUNTIFS($L$2:$L2082,"ET",$B$2:$B2082,$B2082,$A$2:$A2082,$A2082)),""),"")</f>
        <v/>
      </c>
      <c r="J2082" s="18" t="str">
        <f>_xlfn.IFNA(IF(VLOOKUP($A2082,Spiele!$A$2:$D$16,3,FALSE)=$B2082,(COUNTIFS($L$1:$L2081,"Tor",$B$1:$B2081,$B2082,$A$1:$A2081,$A2082)+COUNTIFS($L$1:$L2081,"ET",$B$1:$B2081,$B2082,$A$1:$A2081,$A2082))-(COUNTIFS($L$1:$L2081,"Tor",$B$1:$B2081,"&lt;&gt;"&amp;$B2082,$A$1:$A2081,$A2082)+COUNTIFS($L$1:$L2081,"ET",$B$1:$B2081,"&lt;&gt;"&amp;$B2082,$A$1:$A2081,$A2082)),(COUNTIFS($L$1:$L2081,"Tor",$B$1:$B2081,$B2082,$A$1:$A2081,$A2082)+COUNTIFS($L$1:$L2081,"ET",$B$1:$B2081,$B2082,$A$1:$A2081,$A2082))-(COUNTIFS($L$1:$L2081,"Tor",$B$1:$B2081,"&lt;&gt;"&amp;$B2082,$A$1:$A2081,$A2082)+COUNTIFS($L$1:$L2081,"ET",$B$1:$B2081,"&lt;&gt;"&amp;$B2082,$A$1:$A2081,$A2082))),"")</f>
        <v/>
      </c>
      <c r="O2082" s="17"/>
      <c r="AC2082" s="14"/>
      <c r="AD2082" s="14"/>
      <c r="AE2082" s="18"/>
      <c r="AH2082" s="19">
        <f t="shared" si="130"/>
        <v>0</v>
      </c>
      <c r="AI2082" s="19">
        <f t="shared" si="131"/>
        <v>180</v>
      </c>
      <c r="AM2082" s="19">
        <f>IF(Abschlüsse[[#This Row],[Ergeb]]="ET","",SQRT(($AF2082-$AK2082)^2+($AG2082-$AL2082)^2))</f>
        <v>0</v>
      </c>
      <c r="AO2082" s="13"/>
      <c r="AP2082" s="13"/>
      <c r="AQ2082" s="19" t="str">
        <f t="shared" si="132"/>
        <v/>
      </c>
      <c r="AU2082" s="19" t="str">
        <f t="shared" si="133"/>
        <v/>
      </c>
    </row>
    <row r="2083" spans="3:47" ht="25.05" customHeight="1">
      <c r="C2083" s="17" t="str">
        <f>IF($A2083="","",IF(VLOOKUP($A2083,Spiele!$A$2:$D$16,3,FALSE)=$B2083,"H","G"))</f>
        <v/>
      </c>
      <c r="D2083" s="17" t="str">
        <f>IF($B2083="","",IF(VLOOKUP($A2083,Spiele!$A$2:$F$16,3,FALSE)=$B2083,VLOOKUP($A2083,Spiele!$A$2:$F$16,4,FALSE),VLOOKUP($A2083,Spiele!$A$2:$F$16,3,FALSE)))</f>
        <v/>
      </c>
      <c r="E2083" s="18">
        <f>IF(Abschlüsse[[#This Row],[Ergeb]]="ET",0,COUNTIFS($A$2:$A2083,$A2083,$B$2:$B2083,$B2083,$L$2:$L2083,"&lt;&gt;ET"))</f>
        <v>0</v>
      </c>
      <c r="F2083" s="11"/>
      <c r="G2083" s="12"/>
      <c r="H2083" s="18">
        <f>COUNTIFS('Rote Karten'!$A$2:$A$4,$A2083,'Rote Karten'!$D$2:$D$4,"&lt;&gt;"&amp;$B2083,'Rote Karten'!$B$2:$B$4,"&lt;"&amp;$F2083,'Rote Karten'!$C$2:$C$4,"&lt;="&amp;$G2083)-COUNTIFS('Rote Karten'!$A$2:$A$4,$A2083,'Rote Karten'!$D$2:$D$4,$B2083,'Rote Karten'!$B$2:$B$4,"&lt;"&amp;$F2083,'Rote Karten'!$C$2:$C$4,"&lt;="&amp;$G2083)</f>
        <v>0</v>
      </c>
      <c r="I2083" s="17" t="str">
        <f>IF(OR($L2083="Tor",$L2083="ET"),_xlfn.IFNA(IF(VLOOKUP($A2083,Spiele!$A$2:$C$16,3,FALSE)=$B2083,COUNTIFS($L$2:$L2083,"Tor",$B$2:$B2083,$B2083,$A$2:$A2083,$A2083)+COUNTIFS($L$2:$L2083,"ET",$B$2:$B2083,$B2083,$A$2:$A2083,$A2083)&amp;":"&amp;COUNTIFS($L$2:$L2083,"Tor",$B$2:$B2083,"&lt;&gt;"&amp;$B2083,$A$2:$A2083,$A2083)+COUNTIFS($L$2:$L2083,"ET",$B$2:$B2083,"&lt;&gt;"&amp;$B2083,$A$2:$A2083,$A2083),COUNTIFS($L$2:$L2083,"Tor",$B$2:$B2083,"&lt;&gt;"&amp;$B2083,$A$2:$A2083,$A2083)+COUNTIFS($L$2:$L2083,"ET",$B$2:$B2083,"&lt;&gt;"&amp;$B2083,$A$2:$A2083,$A2083)&amp;":"&amp;COUNTIFS($L$2:$L2083,"Tor",$B$2:$B2083,$B2083,$A$2:$A2083,$A2083)+COUNTIFS($L$2:$L2083,"ET",$B$2:$B2083,$B2083,$A$2:$A2083,$A2083)),""),"")</f>
        <v/>
      </c>
      <c r="J2083" s="18" t="str">
        <f>_xlfn.IFNA(IF(VLOOKUP($A2083,Spiele!$A$2:$D$16,3,FALSE)=$B2083,(COUNTIFS($L$1:$L2082,"Tor",$B$1:$B2082,$B2083,$A$1:$A2082,$A2083)+COUNTIFS($L$1:$L2082,"ET",$B$1:$B2082,$B2083,$A$1:$A2082,$A2083))-(COUNTIFS($L$1:$L2082,"Tor",$B$1:$B2082,"&lt;&gt;"&amp;$B2083,$A$1:$A2082,$A2083)+COUNTIFS($L$1:$L2082,"ET",$B$1:$B2082,"&lt;&gt;"&amp;$B2083,$A$1:$A2082,$A2083)),(COUNTIFS($L$1:$L2082,"Tor",$B$1:$B2082,$B2083,$A$1:$A2082,$A2083)+COUNTIFS($L$1:$L2082,"ET",$B$1:$B2082,$B2083,$A$1:$A2082,$A2083))-(COUNTIFS($L$1:$L2082,"Tor",$B$1:$B2082,"&lt;&gt;"&amp;$B2083,$A$1:$A2082,$A2083)+COUNTIFS($L$1:$L2082,"ET",$B$1:$B2082,"&lt;&gt;"&amp;$B2083,$A$1:$A2082,$A2083))),"")</f>
        <v/>
      </c>
      <c r="O2083" s="17"/>
      <c r="AC2083" s="14"/>
      <c r="AD2083" s="14"/>
      <c r="AE2083" s="18"/>
      <c r="AH2083" s="19">
        <f t="shared" si="130"/>
        <v>0</v>
      </c>
      <c r="AI2083" s="19">
        <f t="shared" si="131"/>
        <v>180</v>
      </c>
      <c r="AM2083" s="19">
        <f>IF(Abschlüsse[[#This Row],[Ergeb]]="ET","",SQRT(($AF2083-$AK2083)^2+($AG2083-$AL2083)^2))</f>
        <v>0</v>
      </c>
      <c r="AO2083" s="13"/>
      <c r="AP2083" s="13"/>
      <c r="AQ2083" s="19" t="str">
        <f t="shared" si="132"/>
        <v/>
      </c>
      <c r="AU2083" s="19" t="str">
        <f t="shared" si="133"/>
        <v/>
      </c>
    </row>
    <row r="2084" spans="3:47" ht="25.05" customHeight="1">
      <c r="C2084" s="17" t="str">
        <f>IF($A2084="","",IF(VLOOKUP($A2084,Spiele!$A$2:$D$16,3,FALSE)=$B2084,"H","G"))</f>
        <v/>
      </c>
      <c r="D2084" s="17" t="str">
        <f>IF($B2084="","",IF(VLOOKUP($A2084,Spiele!$A$2:$F$16,3,FALSE)=$B2084,VLOOKUP($A2084,Spiele!$A$2:$F$16,4,FALSE),VLOOKUP($A2084,Spiele!$A$2:$F$16,3,FALSE)))</f>
        <v/>
      </c>
      <c r="E2084" s="18">
        <f>IF(Abschlüsse[[#This Row],[Ergeb]]="ET",0,COUNTIFS($A$2:$A2084,$A2084,$B$2:$B2084,$B2084,$L$2:$L2084,"&lt;&gt;ET"))</f>
        <v>0</v>
      </c>
      <c r="F2084" s="11"/>
      <c r="G2084" s="12"/>
      <c r="H2084" s="18">
        <f>COUNTIFS('Rote Karten'!$A$2:$A$4,$A2084,'Rote Karten'!$D$2:$D$4,"&lt;&gt;"&amp;$B2084,'Rote Karten'!$B$2:$B$4,"&lt;"&amp;$F2084,'Rote Karten'!$C$2:$C$4,"&lt;="&amp;$G2084)-COUNTIFS('Rote Karten'!$A$2:$A$4,$A2084,'Rote Karten'!$D$2:$D$4,$B2084,'Rote Karten'!$B$2:$B$4,"&lt;"&amp;$F2084,'Rote Karten'!$C$2:$C$4,"&lt;="&amp;$G2084)</f>
        <v>0</v>
      </c>
      <c r="I2084" s="17" t="str">
        <f>IF(OR($L2084="Tor",$L2084="ET"),_xlfn.IFNA(IF(VLOOKUP($A2084,Spiele!$A$2:$C$16,3,FALSE)=$B2084,COUNTIFS($L$2:$L2084,"Tor",$B$2:$B2084,$B2084,$A$2:$A2084,$A2084)+COUNTIFS($L$2:$L2084,"ET",$B$2:$B2084,$B2084,$A$2:$A2084,$A2084)&amp;":"&amp;COUNTIFS($L$2:$L2084,"Tor",$B$2:$B2084,"&lt;&gt;"&amp;$B2084,$A$2:$A2084,$A2084)+COUNTIFS($L$2:$L2084,"ET",$B$2:$B2084,"&lt;&gt;"&amp;$B2084,$A$2:$A2084,$A2084),COUNTIFS($L$2:$L2084,"Tor",$B$2:$B2084,"&lt;&gt;"&amp;$B2084,$A$2:$A2084,$A2084)+COUNTIFS($L$2:$L2084,"ET",$B$2:$B2084,"&lt;&gt;"&amp;$B2084,$A$2:$A2084,$A2084)&amp;":"&amp;COUNTIFS($L$2:$L2084,"Tor",$B$2:$B2084,$B2084,$A$2:$A2084,$A2084)+COUNTIFS($L$2:$L2084,"ET",$B$2:$B2084,$B2084,$A$2:$A2084,$A2084)),""),"")</f>
        <v/>
      </c>
      <c r="J2084" s="18" t="str">
        <f>_xlfn.IFNA(IF(VLOOKUP($A2084,Spiele!$A$2:$D$16,3,FALSE)=$B2084,(COUNTIFS($L$1:$L2083,"Tor",$B$1:$B2083,$B2084,$A$1:$A2083,$A2084)+COUNTIFS($L$1:$L2083,"ET",$B$1:$B2083,$B2084,$A$1:$A2083,$A2084))-(COUNTIFS($L$1:$L2083,"Tor",$B$1:$B2083,"&lt;&gt;"&amp;$B2084,$A$1:$A2083,$A2084)+COUNTIFS($L$1:$L2083,"ET",$B$1:$B2083,"&lt;&gt;"&amp;$B2084,$A$1:$A2083,$A2084)),(COUNTIFS($L$1:$L2083,"Tor",$B$1:$B2083,$B2084,$A$1:$A2083,$A2084)+COUNTIFS($L$1:$L2083,"ET",$B$1:$B2083,$B2084,$A$1:$A2083,$A2084))-(COUNTIFS($L$1:$L2083,"Tor",$B$1:$B2083,"&lt;&gt;"&amp;$B2084,$A$1:$A2083,$A2084)+COUNTIFS($L$1:$L2083,"ET",$B$1:$B2083,"&lt;&gt;"&amp;$B2084,$A$1:$A2083,$A2084))),"")</f>
        <v/>
      </c>
      <c r="O2084" s="17"/>
      <c r="AC2084" s="14"/>
      <c r="AD2084" s="14"/>
      <c r="AE2084" s="18"/>
      <c r="AH2084" s="19">
        <f t="shared" si="130"/>
        <v>0</v>
      </c>
      <c r="AI2084" s="19">
        <f t="shared" si="131"/>
        <v>180</v>
      </c>
      <c r="AM2084" s="19">
        <f>IF(Abschlüsse[[#This Row],[Ergeb]]="ET","",SQRT(($AF2084-$AK2084)^2+($AG2084-$AL2084)^2))</f>
        <v>0</v>
      </c>
      <c r="AO2084" s="13"/>
      <c r="AP2084" s="13"/>
      <c r="AQ2084" s="19" t="str">
        <f t="shared" si="132"/>
        <v/>
      </c>
      <c r="AU2084" s="19" t="str">
        <f t="shared" si="133"/>
        <v/>
      </c>
    </row>
    <row r="2085" spans="3:47" ht="25.05" customHeight="1">
      <c r="C2085" s="17" t="str">
        <f>IF($A2085="","",IF(VLOOKUP($A2085,Spiele!$A$2:$D$16,3,FALSE)=$B2085,"H","G"))</f>
        <v/>
      </c>
      <c r="D2085" s="17" t="str">
        <f>IF($B2085="","",IF(VLOOKUP($A2085,Spiele!$A$2:$F$16,3,FALSE)=$B2085,VLOOKUP($A2085,Spiele!$A$2:$F$16,4,FALSE),VLOOKUP($A2085,Spiele!$A$2:$F$16,3,FALSE)))</f>
        <v/>
      </c>
      <c r="E2085" s="18">
        <f>IF(Abschlüsse[[#This Row],[Ergeb]]="ET",0,COUNTIFS($A$2:$A2085,$A2085,$B$2:$B2085,$B2085,$L$2:$L2085,"&lt;&gt;ET"))</f>
        <v>0</v>
      </c>
      <c r="F2085" s="11"/>
      <c r="G2085" s="12"/>
      <c r="H2085" s="18">
        <f>COUNTIFS('Rote Karten'!$A$2:$A$4,$A2085,'Rote Karten'!$D$2:$D$4,"&lt;&gt;"&amp;$B2085,'Rote Karten'!$B$2:$B$4,"&lt;"&amp;$F2085,'Rote Karten'!$C$2:$C$4,"&lt;="&amp;$G2085)-COUNTIFS('Rote Karten'!$A$2:$A$4,$A2085,'Rote Karten'!$D$2:$D$4,$B2085,'Rote Karten'!$B$2:$B$4,"&lt;"&amp;$F2085,'Rote Karten'!$C$2:$C$4,"&lt;="&amp;$G2085)</f>
        <v>0</v>
      </c>
      <c r="I2085" s="17" t="str">
        <f>IF(OR($L2085="Tor",$L2085="ET"),_xlfn.IFNA(IF(VLOOKUP($A2085,Spiele!$A$2:$C$16,3,FALSE)=$B2085,COUNTIFS($L$2:$L2085,"Tor",$B$2:$B2085,$B2085,$A$2:$A2085,$A2085)+COUNTIFS($L$2:$L2085,"ET",$B$2:$B2085,$B2085,$A$2:$A2085,$A2085)&amp;":"&amp;COUNTIFS($L$2:$L2085,"Tor",$B$2:$B2085,"&lt;&gt;"&amp;$B2085,$A$2:$A2085,$A2085)+COUNTIFS($L$2:$L2085,"ET",$B$2:$B2085,"&lt;&gt;"&amp;$B2085,$A$2:$A2085,$A2085),COUNTIFS($L$2:$L2085,"Tor",$B$2:$B2085,"&lt;&gt;"&amp;$B2085,$A$2:$A2085,$A2085)+COUNTIFS($L$2:$L2085,"ET",$B$2:$B2085,"&lt;&gt;"&amp;$B2085,$A$2:$A2085,$A2085)&amp;":"&amp;COUNTIFS($L$2:$L2085,"Tor",$B$2:$B2085,$B2085,$A$2:$A2085,$A2085)+COUNTIFS($L$2:$L2085,"ET",$B$2:$B2085,$B2085,$A$2:$A2085,$A2085)),""),"")</f>
        <v/>
      </c>
      <c r="J2085" s="18" t="str">
        <f>_xlfn.IFNA(IF(VLOOKUP($A2085,Spiele!$A$2:$D$16,3,FALSE)=$B2085,(COUNTIFS($L$1:$L2084,"Tor",$B$1:$B2084,$B2085,$A$1:$A2084,$A2085)+COUNTIFS($L$1:$L2084,"ET",$B$1:$B2084,$B2085,$A$1:$A2084,$A2085))-(COUNTIFS($L$1:$L2084,"Tor",$B$1:$B2084,"&lt;&gt;"&amp;$B2085,$A$1:$A2084,$A2085)+COUNTIFS($L$1:$L2084,"ET",$B$1:$B2084,"&lt;&gt;"&amp;$B2085,$A$1:$A2084,$A2085)),(COUNTIFS($L$1:$L2084,"Tor",$B$1:$B2084,$B2085,$A$1:$A2084,$A2085)+COUNTIFS($L$1:$L2084,"ET",$B$1:$B2084,$B2085,$A$1:$A2084,$A2085))-(COUNTIFS($L$1:$L2084,"Tor",$B$1:$B2084,"&lt;&gt;"&amp;$B2085,$A$1:$A2084,$A2085)+COUNTIFS($L$1:$L2084,"ET",$B$1:$B2084,"&lt;&gt;"&amp;$B2085,$A$1:$A2084,$A2085))),"")</f>
        <v/>
      </c>
      <c r="O2085" s="17"/>
      <c r="AC2085" s="14"/>
      <c r="AD2085" s="14"/>
      <c r="AE2085" s="18"/>
      <c r="AH2085" s="19">
        <f t="shared" si="130"/>
        <v>0</v>
      </c>
      <c r="AI2085" s="19">
        <f t="shared" si="131"/>
        <v>180</v>
      </c>
      <c r="AM2085" s="19">
        <f>IF(Abschlüsse[[#This Row],[Ergeb]]="ET","",SQRT(($AF2085-$AK2085)^2+($AG2085-$AL2085)^2))</f>
        <v>0</v>
      </c>
      <c r="AO2085" s="13"/>
      <c r="AP2085" s="13"/>
      <c r="AQ2085" s="19" t="str">
        <f t="shared" si="132"/>
        <v/>
      </c>
      <c r="AU2085" s="19" t="str">
        <f t="shared" si="133"/>
        <v/>
      </c>
    </row>
    <row r="2086" spans="3:47" ht="25.05" customHeight="1">
      <c r="C2086" s="17" t="str">
        <f>IF($A2086="","",IF(VLOOKUP($A2086,Spiele!$A$2:$D$16,3,FALSE)=$B2086,"H","G"))</f>
        <v/>
      </c>
      <c r="D2086" s="17" t="str">
        <f>IF($B2086="","",IF(VLOOKUP($A2086,Spiele!$A$2:$F$16,3,FALSE)=$B2086,VLOOKUP($A2086,Spiele!$A$2:$F$16,4,FALSE),VLOOKUP($A2086,Spiele!$A$2:$F$16,3,FALSE)))</f>
        <v/>
      </c>
      <c r="E2086" s="18">
        <f>IF(Abschlüsse[[#This Row],[Ergeb]]="ET",0,COUNTIFS($A$2:$A2086,$A2086,$B$2:$B2086,$B2086,$L$2:$L2086,"&lt;&gt;ET"))</f>
        <v>0</v>
      </c>
      <c r="F2086" s="11"/>
      <c r="G2086" s="12"/>
      <c r="H2086" s="18">
        <f>COUNTIFS('Rote Karten'!$A$2:$A$4,$A2086,'Rote Karten'!$D$2:$D$4,"&lt;&gt;"&amp;$B2086,'Rote Karten'!$B$2:$B$4,"&lt;"&amp;$F2086,'Rote Karten'!$C$2:$C$4,"&lt;="&amp;$G2086)-COUNTIFS('Rote Karten'!$A$2:$A$4,$A2086,'Rote Karten'!$D$2:$D$4,$B2086,'Rote Karten'!$B$2:$B$4,"&lt;"&amp;$F2086,'Rote Karten'!$C$2:$C$4,"&lt;="&amp;$G2086)</f>
        <v>0</v>
      </c>
      <c r="I2086" s="17" t="str">
        <f>IF(OR($L2086="Tor",$L2086="ET"),_xlfn.IFNA(IF(VLOOKUP($A2086,Spiele!$A$2:$C$16,3,FALSE)=$B2086,COUNTIFS($L$2:$L2086,"Tor",$B$2:$B2086,$B2086,$A$2:$A2086,$A2086)+COUNTIFS($L$2:$L2086,"ET",$B$2:$B2086,$B2086,$A$2:$A2086,$A2086)&amp;":"&amp;COUNTIFS($L$2:$L2086,"Tor",$B$2:$B2086,"&lt;&gt;"&amp;$B2086,$A$2:$A2086,$A2086)+COUNTIFS($L$2:$L2086,"ET",$B$2:$B2086,"&lt;&gt;"&amp;$B2086,$A$2:$A2086,$A2086),COUNTIFS($L$2:$L2086,"Tor",$B$2:$B2086,"&lt;&gt;"&amp;$B2086,$A$2:$A2086,$A2086)+COUNTIFS($L$2:$L2086,"ET",$B$2:$B2086,"&lt;&gt;"&amp;$B2086,$A$2:$A2086,$A2086)&amp;":"&amp;COUNTIFS($L$2:$L2086,"Tor",$B$2:$B2086,$B2086,$A$2:$A2086,$A2086)+COUNTIFS($L$2:$L2086,"ET",$B$2:$B2086,$B2086,$A$2:$A2086,$A2086)),""),"")</f>
        <v/>
      </c>
      <c r="J2086" s="18" t="str">
        <f>_xlfn.IFNA(IF(VLOOKUP($A2086,Spiele!$A$2:$D$16,3,FALSE)=$B2086,(COUNTIFS($L$1:$L2085,"Tor",$B$1:$B2085,$B2086,$A$1:$A2085,$A2086)+COUNTIFS($L$1:$L2085,"ET",$B$1:$B2085,$B2086,$A$1:$A2085,$A2086))-(COUNTIFS($L$1:$L2085,"Tor",$B$1:$B2085,"&lt;&gt;"&amp;$B2086,$A$1:$A2085,$A2086)+COUNTIFS($L$1:$L2085,"ET",$B$1:$B2085,"&lt;&gt;"&amp;$B2086,$A$1:$A2085,$A2086)),(COUNTIFS($L$1:$L2085,"Tor",$B$1:$B2085,$B2086,$A$1:$A2085,$A2086)+COUNTIFS($L$1:$L2085,"ET",$B$1:$B2085,$B2086,$A$1:$A2085,$A2086))-(COUNTIFS($L$1:$L2085,"Tor",$B$1:$B2085,"&lt;&gt;"&amp;$B2086,$A$1:$A2085,$A2086)+COUNTIFS($L$1:$L2085,"ET",$B$1:$B2085,"&lt;&gt;"&amp;$B2086,$A$1:$A2085,$A2086))),"")</f>
        <v/>
      </c>
      <c r="O2086" s="17"/>
      <c r="AC2086" s="14"/>
      <c r="AD2086" s="14"/>
      <c r="AE2086" s="18"/>
      <c r="AH2086" s="19">
        <f t="shared" si="130"/>
        <v>0</v>
      </c>
      <c r="AI2086" s="19">
        <f t="shared" si="131"/>
        <v>180</v>
      </c>
      <c r="AM2086" s="19">
        <f>IF(Abschlüsse[[#This Row],[Ergeb]]="ET","",SQRT(($AF2086-$AK2086)^2+($AG2086-$AL2086)^2))</f>
        <v>0</v>
      </c>
      <c r="AO2086" s="13"/>
      <c r="AP2086" s="13"/>
      <c r="AQ2086" s="19" t="str">
        <f t="shared" si="132"/>
        <v/>
      </c>
      <c r="AU2086" s="19" t="str">
        <f t="shared" si="133"/>
        <v/>
      </c>
    </row>
    <row r="2087" spans="3:47" ht="25.05" customHeight="1">
      <c r="C2087" s="17" t="str">
        <f>IF($A2087="","",IF(VLOOKUP($A2087,Spiele!$A$2:$D$16,3,FALSE)=$B2087,"H","G"))</f>
        <v/>
      </c>
      <c r="D2087" s="17" t="str">
        <f>IF($B2087="","",IF(VLOOKUP($A2087,Spiele!$A$2:$F$16,3,FALSE)=$B2087,VLOOKUP($A2087,Spiele!$A$2:$F$16,4,FALSE),VLOOKUP($A2087,Spiele!$A$2:$F$16,3,FALSE)))</f>
        <v/>
      </c>
      <c r="E2087" s="18">
        <f>IF(Abschlüsse[[#This Row],[Ergeb]]="ET",0,COUNTIFS($A$2:$A2087,$A2087,$B$2:$B2087,$B2087,$L$2:$L2087,"&lt;&gt;ET"))</f>
        <v>0</v>
      </c>
      <c r="F2087" s="11"/>
      <c r="G2087" s="12"/>
      <c r="H2087" s="18">
        <f>COUNTIFS('Rote Karten'!$A$2:$A$4,$A2087,'Rote Karten'!$D$2:$D$4,"&lt;&gt;"&amp;$B2087,'Rote Karten'!$B$2:$B$4,"&lt;"&amp;$F2087,'Rote Karten'!$C$2:$C$4,"&lt;="&amp;$G2087)-COUNTIFS('Rote Karten'!$A$2:$A$4,$A2087,'Rote Karten'!$D$2:$D$4,$B2087,'Rote Karten'!$B$2:$B$4,"&lt;"&amp;$F2087,'Rote Karten'!$C$2:$C$4,"&lt;="&amp;$G2087)</f>
        <v>0</v>
      </c>
      <c r="I2087" s="17" t="str">
        <f>IF(OR($L2087="Tor",$L2087="ET"),_xlfn.IFNA(IF(VLOOKUP($A2087,Spiele!$A$2:$C$16,3,FALSE)=$B2087,COUNTIFS($L$2:$L2087,"Tor",$B$2:$B2087,$B2087,$A$2:$A2087,$A2087)+COUNTIFS($L$2:$L2087,"ET",$B$2:$B2087,$B2087,$A$2:$A2087,$A2087)&amp;":"&amp;COUNTIFS($L$2:$L2087,"Tor",$B$2:$B2087,"&lt;&gt;"&amp;$B2087,$A$2:$A2087,$A2087)+COUNTIFS($L$2:$L2087,"ET",$B$2:$B2087,"&lt;&gt;"&amp;$B2087,$A$2:$A2087,$A2087),COUNTIFS($L$2:$L2087,"Tor",$B$2:$B2087,"&lt;&gt;"&amp;$B2087,$A$2:$A2087,$A2087)+COUNTIFS($L$2:$L2087,"ET",$B$2:$B2087,"&lt;&gt;"&amp;$B2087,$A$2:$A2087,$A2087)&amp;":"&amp;COUNTIFS($L$2:$L2087,"Tor",$B$2:$B2087,$B2087,$A$2:$A2087,$A2087)+COUNTIFS($L$2:$L2087,"ET",$B$2:$B2087,$B2087,$A$2:$A2087,$A2087)),""),"")</f>
        <v/>
      </c>
      <c r="J2087" s="18" t="str">
        <f>_xlfn.IFNA(IF(VLOOKUP($A2087,Spiele!$A$2:$D$16,3,FALSE)=$B2087,(COUNTIFS($L$1:$L2086,"Tor",$B$1:$B2086,$B2087,$A$1:$A2086,$A2087)+COUNTIFS($L$1:$L2086,"ET",$B$1:$B2086,$B2087,$A$1:$A2086,$A2087))-(COUNTIFS($L$1:$L2086,"Tor",$B$1:$B2086,"&lt;&gt;"&amp;$B2087,$A$1:$A2086,$A2087)+COUNTIFS($L$1:$L2086,"ET",$B$1:$B2086,"&lt;&gt;"&amp;$B2087,$A$1:$A2086,$A2087)),(COUNTIFS($L$1:$L2086,"Tor",$B$1:$B2086,$B2087,$A$1:$A2086,$A2087)+COUNTIFS($L$1:$L2086,"ET",$B$1:$B2086,$B2087,$A$1:$A2086,$A2087))-(COUNTIFS($L$1:$L2086,"Tor",$B$1:$B2086,"&lt;&gt;"&amp;$B2087,$A$1:$A2086,$A2087)+COUNTIFS($L$1:$L2086,"ET",$B$1:$B2086,"&lt;&gt;"&amp;$B2087,$A$1:$A2086,$A2087))),"")</f>
        <v/>
      </c>
      <c r="O2087" s="17"/>
      <c r="AC2087" s="14"/>
      <c r="AD2087" s="14"/>
      <c r="AE2087" s="18"/>
      <c r="AH2087" s="19">
        <f t="shared" si="130"/>
        <v>0</v>
      </c>
      <c r="AI2087" s="19">
        <f t="shared" si="131"/>
        <v>180</v>
      </c>
      <c r="AM2087" s="19">
        <f>IF(Abschlüsse[[#This Row],[Ergeb]]="ET","",SQRT(($AF2087-$AK2087)^2+($AG2087-$AL2087)^2))</f>
        <v>0</v>
      </c>
      <c r="AO2087" s="13"/>
      <c r="AP2087" s="13"/>
      <c r="AQ2087" s="19" t="str">
        <f t="shared" si="132"/>
        <v/>
      </c>
      <c r="AU2087" s="19" t="str">
        <f t="shared" si="133"/>
        <v/>
      </c>
    </row>
    <row r="2088" spans="3:47" ht="25.05" customHeight="1">
      <c r="C2088" s="17" t="str">
        <f>IF($A2088="","",IF(VLOOKUP($A2088,Spiele!$A$2:$D$16,3,FALSE)=$B2088,"H","G"))</f>
        <v/>
      </c>
      <c r="D2088" s="17" t="str">
        <f>IF($B2088="","",IF(VLOOKUP($A2088,Spiele!$A$2:$F$16,3,FALSE)=$B2088,VLOOKUP($A2088,Spiele!$A$2:$F$16,4,FALSE),VLOOKUP($A2088,Spiele!$A$2:$F$16,3,FALSE)))</f>
        <v/>
      </c>
      <c r="E2088" s="18">
        <f>IF(Abschlüsse[[#This Row],[Ergeb]]="ET",0,COUNTIFS($A$2:$A2088,$A2088,$B$2:$B2088,$B2088,$L$2:$L2088,"&lt;&gt;ET"))</f>
        <v>0</v>
      </c>
      <c r="F2088" s="11"/>
      <c r="G2088" s="12"/>
      <c r="H2088" s="18">
        <f>COUNTIFS('Rote Karten'!$A$2:$A$4,$A2088,'Rote Karten'!$D$2:$D$4,"&lt;&gt;"&amp;$B2088,'Rote Karten'!$B$2:$B$4,"&lt;"&amp;$F2088,'Rote Karten'!$C$2:$C$4,"&lt;="&amp;$G2088)-COUNTIFS('Rote Karten'!$A$2:$A$4,$A2088,'Rote Karten'!$D$2:$D$4,$B2088,'Rote Karten'!$B$2:$B$4,"&lt;"&amp;$F2088,'Rote Karten'!$C$2:$C$4,"&lt;="&amp;$G2088)</f>
        <v>0</v>
      </c>
      <c r="I2088" s="17" t="str">
        <f>IF(OR($L2088="Tor",$L2088="ET"),_xlfn.IFNA(IF(VLOOKUP($A2088,Spiele!$A$2:$C$16,3,FALSE)=$B2088,COUNTIFS($L$2:$L2088,"Tor",$B$2:$B2088,$B2088,$A$2:$A2088,$A2088)+COUNTIFS($L$2:$L2088,"ET",$B$2:$B2088,$B2088,$A$2:$A2088,$A2088)&amp;":"&amp;COUNTIFS($L$2:$L2088,"Tor",$B$2:$B2088,"&lt;&gt;"&amp;$B2088,$A$2:$A2088,$A2088)+COUNTIFS($L$2:$L2088,"ET",$B$2:$B2088,"&lt;&gt;"&amp;$B2088,$A$2:$A2088,$A2088),COUNTIFS($L$2:$L2088,"Tor",$B$2:$B2088,"&lt;&gt;"&amp;$B2088,$A$2:$A2088,$A2088)+COUNTIFS($L$2:$L2088,"ET",$B$2:$B2088,"&lt;&gt;"&amp;$B2088,$A$2:$A2088,$A2088)&amp;":"&amp;COUNTIFS($L$2:$L2088,"Tor",$B$2:$B2088,$B2088,$A$2:$A2088,$A2088)+COUNTIFS($L$2:$L2088,"ET",$B$2:$B2088,$B2088,$A$2:$A2088,$A2088)),""),"")</f>
        <v/>
      </c>
      <c r="J2088" s="18" t="str">
        <f>_xlfn.IFNA(IF(VLOOKUP($A2088,Spiele!$A$2:$D$16,3,FALSE)=$B2088,(COUNTIFS($L$1:$L2087,"Tor",$B$1:$B2087,$B2088,$A$1:$A2087,$A2088)+COUNTIFS($L$1:$L2087,"ET",$B$1:$B2087,$B2088,$A$1:$A2087,$A2088))-(COUNTIFS($L$1:$L2087,"Tor",$B$1:$B2087,"&lt;&gt;"&amp;$B2088,$A$1:$A2087,$A2088)+COUNTIFS($L$1:$L2087,"ET",$B$1:$B2087,"&lt;&gt;"&amp;$B2088,$A$1:$A2087,$A2088)),(COUNTIFS($L$1:$L2087,"Tor",$B$1:$B2087,$B2088,$A$1:$A2087,$A2088)+COUNTIFS($L$1:$L2087,"ET",$B$1:$B2087,$B2088,$A$1:$A2087,$A2088))-(COUNTIFS($L$1:$L2087,"Tor",$B$1:$B2087,"&lt;&gt;"&amp;$B2088,$A$1:$A2087,$A2088)+COUNTIFS($L$1:$L2087,"ET",$B$1:$B2087,"&lt;&gt;"&amp;$B2088,$A$1:$A2087,$A2088))),"")</f>
        <v/>
      </c>
      <c r="O2088" s="17"/>
      <c r="AC2088" s="14"/>
      <c r="AD2088" s="14"/>
      <c r="AE2088" s="18"/>
      <c r="AH2088" s="19">
        <f t="shared" si="130"/>
        <v>0</v>
      </c>
      <c r="AI2088" s="19">
        <f t="shared" si="131"/>
        <v>180</v>
      </c>
      <c r="AM2088" s="19">
        <f>IF(Abschlüsse[[#This Row],[Ergeb]]="ET","",SQRT(($AF2088-$AK2088)^2+($AG2088-$AL2088)^2))</f>
        <v>0</v>
      </c>
      <c r="AO2088" s="13"/>
      <c r="AP2088" s="13"/>
      <c r="AQ2088" s="19" t="str">
        <f t="shared" si="132"/>
        <v/>
      </c>
      <c r="AU2088" s="19" t="str">
        <f t="shared" si="133"/>
        <v/>
      </c>
    </row>
    <row r="2089" spans="3:47" ht="25.05" customHeight="1">
      <c r="C2089" s="17" t="str">
        <f>IF($A2089="","",IF(VLOOKUP($A2089,Spiele!$A$2:$D$16,3,FALSE)=$B2089,"H","G"))</f>
        <v/>
      </c>
      <c r="D2089" s="17" t="str">
        <f>IF($B2089="","",IF(VLOOKUP($A2089,Spiele!$A$2:$F$16,3,FALSE)=$B2089,VLOOKUP($A2089,Spiele!$A$2:$F$16,4,FALSE),VLOOKUP($A2089,Spiele!$A$2:$F$16,3,FALSE)))</f>
        <v/>
      </c>
      <c r="E2089" s="18">
        <f>IF(Abschlüsse[[#This Row],[Ergeb]]="ET",0,COUNTIFS($A$2:$A2089,$A2089,$B$2:$B2089,$B2089,$L$2:$L2089,"&lt;&gt;ET"))</f>
        <v>0</v>
      </c>
      <c r="F2089" s="11"/>
      <c r="G2089" s="12"/>
      <c r="H2089" s="18">
        <f>COUNTIFS('Rote Karten'!$A$2:$A$4,$A2089,'Rote Karten'!$D$2:$D$4,"&lt;&gt;"&amp;$B2089,'Rote Karten'!$B$2:$B$4,"&lt;"&amp;$F2089,'Rote Karten'!$C$2:$C$4,"&lt;="&amp;$G2089)-COUNTIFS('Rote Karten'!$A$2:$A$4,$A2089,'Rote Karten'!$D$2:$D$4,$B2089,'Rote Karten'!$B$2:$B$4,"&lt;"&amp;$F2089,'Rote Karten'!$C$2:$C$4,"&lt;="&amp;$G2089)</f>
        <v>0</v>
      </c>
      <c r="I2089" s="17" t="str">
        <f>IF(OR($L2089="Tor",$L2089="ET"),_xlfn.IFNA(IF(VLOOKUP($A2089,Spiele!$A$2:$C$16,3,FALSE)=$B2089,COUNTIFS($L$2:$L2089,"Tor",$B$2:$B2089,$B2089,$A$2:$A2089,$A2089)+COUNTIFS($L$2:$L2089,"ET",$B$2:$B2089,$B2089,$A$2:$A2089,$A2089)&amp;":"&amp;COUNTIFS($L$2:$L2089,"Tor",$B$2:$B2089,"&lt;&gt;"&amp;$B2089,$A$2:$A2089,$A2089)+COUNTIFS($L$2:$L2089,"ET",$B$2:$B2089,"&lt;&gt;"&amp;$B2089,$A$2:$A2089,$A2089),COUNTIFS($L$2:$L2089,"Tor",$B$2:$B2089,"&lt;&gt;"&amp;$B2089,$A$2:$A2089,$A2089)+COUNTIFS($L$2:$L2089,"ET",$B$2:$B2089,"&lt;&gt;"&amp;$B2089,$A$2:$A2089,$A2089)&amp;":"&amp;COUNTIFS($L$2:$L2089,"Tor",$B$2:$B2089,$B2089,$A$2:$A2089,$A2089)+COUNTIFS($L$2:$L2089,"ET",$B$2:$B2089,$B2089,$A$2:$A2089,$A2089)),""),"")</f>
        <v/>
      </c>
      <c r="J2089" s="18" t="str">
        <f>_xlfn.IFNA(IF(VLOOKUP($A2089,Spiele!$A$2:$D$16,3,FALSE)=$B2089,(COUNTIFS($L$1:$L2088,"Tor",$B$1:$B2088,$B2089,$A$1:$A2088,$A2089)+COUNTIFS($L$1:$L2088,"ET",$B$1:$B2088,$B2089,$A$1:$A2088,$A2089))-(COUNTIFS($L$1:$L2088,"Tor",$B$1:$B2088,"&lt;&gt;"&amp;$B2089,$A$1:$A2088,$A2089)+COUNTIFS($L$1:$L2088,"ET",$B$1:$B2088,"&lt;&gt;"&amp;$B2089,$A$1:$A2088,$A2089)),(COUNTIFS($L$1:$L2088,"Tor",$B$1:$B2088,$B2089,$A$1:$A2088,$A2089)+COUNTIFS($L$1:$L2088,"ET",$B$1:$B2088,$B2089,$A$1:$A2088,$A2089))-(COUNTIFS($L$1:$L2088,"Tor",$B$1:$B2088,"&lt;&gt;"&amp;$B2089,$A$1:$A2088,$A2089)+COUNTIFS($L$1:$L2088,"ET",$B$1:$B2088,"&lt;&gt;"&amp;$B2089,$A$1:$A2088,$A2089))),"")</f>
        <v/>
      </c>
      <c r="O2089" s="17"/>
      <c r="AC2089" s="14"/>
      <c r="AD2089" s="14"/>
      <c r="AE2089" s="18"/>
      <c r="AH2089" s="19">
        <f t="shared" si="130"/>
        <v>0</v>
      </c>
      <c r="AI2089" s="19">
        <f t="shared" si="131"/>
        <v>180</v>
      </c>
      <c r="AM2089" s="19">
        <f>IF(Abschlüsse[[#This Row],[Ergeb]]="ET","",SQRT(($AF2089-$AK2089)^2+($AG2089-$AL2089)^2))</f>
        <v>0</v>
      </c>
      <c r="AO2089" s="13"/>
      <c r="AP2089" s="13"/>
      <c r="AQ2089" s="19" t="str">
        <f t="shared" si="132"/>
        <v/>
      </c>
      <c r="AU2089" s="19" t="str">
        <f t="shared" si="133"/>
        <v/>
      </c>
    </row>
    <row r="2090" spans="3:47" ht="25.05" customHeight="1">
      <c r="C2090" s="17" t="str">
        <f>IF($A2090="","",IF(VLOOKUP($A2090,Spiele!$A$2:$D$16,3,FALSE)=$B2090,"H","G"))</f>
        <v/>
      </c>
      <c r="D2090" s="17" t="str">
        <f>IF($B2090="","",IF(VLOOKUP($A2090,Spiele!$A$2:$F$16,3,FALSE)=$B2090,VLOOKUP($A2090,Spiele!$A$2:$F$16,4,FALSE),VLOOKUP($A2090,Spiele!$A$2:$F$16,3,FALSE)))</f>
        <v/>
      </c>
      <c r="E2090" s="18">
        <f>IF(Abschlüsse[[#This Row],[Ergeb]]="ET",0,COUNTIFS($A$2:$A2090,$A2090,$B$2:$B2090,$B2090,$L$2:$L2090,"&lt;&gt;ET"))</f>
        <v>0</v>
      </c>
      <c r="F2090" s="11"/>
      <c r="G2090" s="12"/>
      <c r="H2090" s="18">
        <f>COUNTIFS('Rote Karten'!$A$2:$A$4,$A2090,'Rote Karten'!$D$2:$D$4,"&lt;&gt;"&amp;$B2090,'Rote Karten'!$B$2:$B$4,"&lt;"&amp;$F2090,'Rote Karten'!$C$2:$C$4,"&lt;="&amp;$G2090)-COUNTIFS('Rote Karten'!$A$2:$A$4,$A2090,'Rote Karten'!$D$2:$D$4,$B2090,'Rote Karten'!$B$2:$B$4,"&lt;"&amp;$F2090,'Rote Karten'!$C$2:$C$4,"&lt;="&amp;$G2090)</f>
        <v>0</v>
      </c>
      <c r="I2090" s="17" t="str">
        <f>IF(OR($L2090="Tor",$L2090="ET"),_xlfn.IFNA(IF(VLOOKUP($A2090,Spiele!$A$2:$C$16,3,FALSE)=$B2090,COUNTIFS($L$2:$L2090,"Tor",$B$2:$B2090,$B2090,$A$2:$A2090,$A2090)+COUNTIFS($L$2:$L2090,"ET",$B$2:$B2090,$B2090,$A$2:$A2090,$A2090)&amp;":"&amp;COUNTIFS($L$2:$L2090,"Tor",$B$2:$B2090,"&lt;&gt;"&amp;$B2090,$A$2:$A2090,$A2090)+COUNTIFS($L$2:$L2090,"ET",$B$2:$B2090,"&lt;&gt;"&amp;$B2090,$A$2:$A2090,$A2090),COUNTIFS($L$2:$L2090,"Tor",$B$2:$B2090,"&lt;&gt;"&amp;$B2090,$A$2:$A2090,$A2090)+COUNTIFS($L$2:$L2090,"ET",$B$2:$B2090,"&lt;&gt;"&amp;$B2090,$A$2:$A2090,$A2090)&amp;":"&amp;COUNTIFS($L$2:$L2090,"Tor",$B$2:$B2090,$B2090,$A$2:$A2090,$A2090)+COUNTIFS($L$2:$L2090,"ET",$B$2:$B2090,$B2090,$A$2:$A2090,$A2090)),""),"")</f>
        <v/>
      </c>
      <c r="J2090" s="18" t="str">
        <f>_xlfn.IFNA(IF(VLOOKUP($A2090,Spiele!$A$2:$D$16,3,FALSE)=$B2090,(COUNTIFS($L$1:$L2089,"Tor",$B$1:$B2089,$B2090,$A$1:$A2089,$A2090)+COUNTIFS($L$1:$L2089,"ET",$B$1:$B2089,$B2090,$A$1:$A2089,$A2090))-(COUNTIFS($L$1:$L2089,"Tor",$B$1:$B2089,"&lt;&gt;"&amp;$B2090,$A$1:$A2089,$A2090)+COUNTIFS($L$1:$L2089,"ET",$B$1:$B2089,"&lt;&gt;"&amp;$B2090,$A$1:$A2089,$A2090)),(COUNTIFS($L$1:$L2089,"Tor",$B$1:$B2089,$B2090,$A$1:$A2089,$A2090)+COUNTIFS($L$1:$L2089,"ET",$B$1:$B2089,$B2090,$A$1:$A2089,$A2090))-(COUNTIFS($L$1:$L2089,"Tor",$B$1:$B2089,"&lt;&gt;"&amp;$B2090,$A$1:$A2089,$A2090)+COUNTIFS($L$1:$L2089,"ET",$B$1:$B2089,"&lt;&gt;"&amp;$B2090,$A$1:$A2089,$A2090))),"")</f>
        <v/>
      </c>
      <c r="O2090" s="17"/>
      <c r="AC2090" s="14"/>
      <c r="AD2090" s="14"/>
      <c r="AE2090" s="18"/>
      <c r="AH2090" s="19">
        <f t="shared" si="130"/>
        <v>0</v>
      </c>
      <c r="AI2090" s="19">
        <f t="shared" si="131"/>
        <v>180</v>
      </c>
      <c r="AM2090" s="19">
        <f>IF(Abschlüsse[[#This Row],[Ergeb]]="ET","",SQRT(($AF2090-$AK2090)^2+($AG2090-$AL2090)^2))</f>
        <v>0</v>
      </c>
      <c r="AO2090" s="13"/>
      <c r="AP2090" s="13"/>
      <c r="AQ2090" s="19" t="str">
        <f t="shared" si="132"/>
        <v/>
      </c>
      <c r="AU2090" s="19" t="str">
        <f t="shared" si="133"/>
        <v/>
      </c>
    </row>
    <row r="2091" spans="3:47" ht="25.05" customHeight="1">
      <c r="C2091" s="17" t="str">
        <f>IF($A2091="","",IF(VLOOKUP($A2091,Spiele!$A$2:$D$16,3,FALSE)=$B2091,"H","G"))</f>
        <v/>
      </c>
      <c r="D2091" s="17" t="str">
        <f>IF($B2091="","",IF(VLOOKUP($A2091,Spiele!$A$2:$F$16,3,FALSE)=$B2091,VLOOKUP($A2091,Spiele!$A$2:$F$16,4,FALSE),VLOOKUP($A2091,Spiele!$A$2:$F$16,3,FALSE)))</f>
        <v/>
      </c>
      <c r="E2091" s="18">
        <f>IF(Abschlüsse[[#This Row],[Ergeb]]="ET",0,COUNTIFS($A$2:$A2091,$A2091,$B$2:$B2091,$B2091,$L$2:$L2091,"&lt;&gt;ET"))</f>
        <v>0</v>
      </c>
      <c r="F2091" s="11"/>
      <c r="G2091" s="12"/>
      <c r="H2091" s="18">
        <f>COUNTIFS('Rote Karten'!$A$2:$A$4,$A2091,'Rote Karten'!$D$2:$D$4,"&lt;&gt;"&amp;$B2091,'Rote Karten'!$B$2:$B$4,"&lt;"&amp;$F2091,'Rote Karten'!$C$2:$C$4,"&lt;="&amp;$G2091)-COUNTIFS('Rote Karten'!$A$2:$A$4,$A2091,'Rote Karten'!$D$2:$D$4,$B2091,'Rote Karten'!$B$2:$B$4,"&lt;"&amp;$F2091,'Rote Karten'!$C$2:$C$4,"&lt;="&amp;$G2091)</f>
        <v>0</v>
      </c>
      <c r="I2091" s="17" t="str">
        <f>IF(OR($L2091="Tor",$L2091="ET"),_xlfn.IFNA(IF(VLOOKUP($A2091,Spiele!$A$2:$C$16,3,FALSE)=$B2091,COUNTIFS($L$2:$L2091,"Tor",$B$2:$B2091,$B2091,$A$2:$A2091,$A2091)+COUNTIFS($L$2:$L2091,"ET",$B$2:$B2091,$B2091,$A$2:$A2091,$A2091)&amp;":"&amp;COUNTIFS($L$2:$L2091,"Tor",$B$2:$B2091,"&lt;&gt;"&amp;$B2091,$A$2:$A2091,$A2091)+COUNTIFS($L$2:$L2091,"ET",$B$2:$B2091,"&lt;&gt;"&amp;$B2091,$A$2:$A2091,$A2091),COUNTIFS($L$2:$L2091,"Tor",$B$2:$B2091,"&lt;&gt;"&amp;$B2091,$A$2:$A2091,$A2091)+COUNTIFS($L$2:$L2091,"ET",$B$2:$B2091,"&lt;&gt;"&amp;$B2091,$A$2:$A2091,$A2091)&amp;":"&amp;COUNTIFS($L$2:$L2091,"Tor",$B$2:$B2091,$B2091,$A$2:$A2091,$A2091)+COUNTIFS($L$2:$L2091,"ET",$B$2:$B2091,$B2091,$A$2:$A2091,$A2091)),""),"")</f>
        <v/>
      </c>
      <c r="J2091" s="18" t="str">
        <f>_xlfn.IFNA(IF(VLOOKUP($A2091,Spiele!$A$2:$D$16,3,FALSE)=$B2091,(COUNTIFS($L$1:$L2090,"Tor",$B$1:$B2090,$B2091,$A$1:$A2090,$A2091)+COUNTIFS($L$1:$L2090,"ET",$B$1:$B2090,$B2091,$A$1:$A2090,$A2091))-(COUNTIFS($L$1:$L2090,"Tor",$B$1:$B2090,"&lt;&gt;"&amp;$B2091,$A$1:$A2090,$A2091)+COUNTIFS($L$1:$L2090,"ET",$B$1:$B2090,"&lt;&gt;"&amp;$B2091,$A$1:$A2090,$A2091)),(COUNTIFS($L$1:$L2090,"Tor",$B$1:$B2090,$B2091,$A$1:$A2090,$A2091)+COUNTIFS($L$1:$L2090,"ET",$B$1:$B2090,$B2091,$A$1:$A2090,$A2091))-(COUNTIFS($L$1:$L2090,"Tor",$B$1:$B2090,"&lt;&gt;"&amp;$B2091,$A$1:$A2090,$A2091)+COUNTIFS($L$1:$L2090,"ET",$B$1:$B2090,"&lt;&gt;"&amp;$B2091,$A$1:$A2090,$A2091))),"")</f>
        <v/>
      </c>
      <c r="O2091" s="17"/>
      <c r="AC2091" s="14"/>
      <c r="AD2091" s="14"/>
      <c r="AE2091" s="18"/>
      <c r="AH2091" s="19">
        <f t="shared" si="130"/>
        <v>0</v>
      </c>
      <c r="AI2091" s="19">
        <f t="shared" si="131"/>
        <v>180</v>
      </c>
      <c r="AM2091" s="19">
        <f>IF(Abschlüsse[[#This Row],[Ergeb]]="ET","",SQRT(($AF2091-$AK2091)^2+($AG2091-$AL2091)^2))</f>
        <v>0</v>
      </c>
      <c r="AO2091" s="13"/>
      <c r="AP2091" s="13"/>
      <c r="AQ2091" s="19" t="str">
        <f t="shared" si="132"/>
        <v/>
      </c>
      <c r="AU2091" s="19" t="str">
        <f t="shared" si="133"/>
        <v/>
      </c>
    </row>
    <row r="2092" spans="3:47" ht="25.05" customHeight="1">
      <c r="C2092" s="17" t="str">
        <f>IF($A2092="","",IF(VLOOKUP($A2092,Spiele!$A$2:$D$16,3,FALSE)=$B2092,"H","G"))</f>
        <v/>
      </c>
      <c r="D2092" s="17" t="str">
        <f>IF($B2092="","",IF(VLOOKUP($A2092,Spiele!$A$2:$F$16,3,FALSE)=$B2092,VLOOKUP($A2092,Spiele!$A$2:$F$16,4,FALSE),VLOOKUP($A2092,Spiele!$A$2:$F$16,3,FALSE)))</f>
        <v/>
      </c>
      <c r="E2092" s="18">
        <f>IF(Abschlüsse[[#This Row],[Ergeb]]="ET",0,COUNTIFS($A$2:$A2092,$A2092,$B$2:$B2092,$B2092,$L$2:$L2092,"&lt;&gt;ET"))</f>
        <v>0</v>
      </c>
      <c r="F2092" s="11"/>
      <c r="G2092" s="12"/>
      <c r="H2092" s="18">
        <f>COUNTIFS('Rote Karten'!$A$2:$A$4,$A2092,'Rote Karten'!$D$2:$D$4,"&lt;&gt;"&amp;$B2092,'Rote Karten'!$B$2:$B$4,"&lt;"&amp;$F2092,'Rote Karten'!$C$2:$C$4,"&lt;="&amp;$G2092)-COUNTIFS('Rote Karten'!$A$2:$A$4,$A2092,'Rote Karten'!$D$2:$D$4,$B2092,'Rote Karten'!$B$2:$B$4,"&lt;"&amp;$F2092,'Rote Karten'!$C$2:$C$4,"&lt;="&amp;$G2092)</f>
        <v>0</v>
      </c>
      <c r="I2092" s="17" t="str">
        <f>IF(OR($L2092="Tor",$L2092="ET"),_xlfn.IFNA(IF(VLOOKUP($A2092,Spiele!$A$2:$C$16,3,FALSE)=$B2092,COUNTIFS($L$2:$L2092,"Tor",$B$2:$B2092,$B2092,$A$2:$A2092,$A2092)+COUNTIFS($L$2:$L2092,"ET",$B$2:$B2092,$B2092,$A$2:$A2092,$A2092)&amp;":"&amp;COUNTIFS($L$2:$L2092,"Tor",$B$2:$B2092,"&lt;&gt;"&amp;$B2092,$A$2:$A2092,$A2092)+COUNTIFS($L$2:$L2092,"ET",$B$2:$B2092,"&lt;&gt;"&amp;$B2092,$A$2:$A2092,$A2092),COUNTIFS($L$2:$L2092,"Tor",$B$2:$B2092,"&lt;&gt;"&amp;$B2092,$A$2:$A2092,$A2092)+COUNTIFS($L$2:$L2092,"ET",$B$2:$B2092,"&lt;&gt;"&amp;$B2092,$A$2:$A2092,$A2092)&amp;":"&amp;COUNTIFS($L$2:$L2092,"Tor",$B$2:$B2092,$B2092,$A$2:$A2092,$A2092)+COUNTIFS($L$2:$L2092,"ET",$B$2:$B2092,$B2092,$A$2:$A2092,$A2092)),""),"")</f>
        <v/>
      </c>
      <c r="J2092" s="18" t="str">
        <f>_xlfn.IFNA(IF(VLOOKUP($A2092,Spiele!$A$2:$D$16,3,FALSE)=$B2092,(COUNTIFS($L$1:$L2091,"Tor",$B$1:$B2091,$B2092,$A$1:$A2091,$A2092)+COUNTIFS($L$1:$L2091,"ET",$B$1:$B2091,$B2092,$A$1:$A2091,$A2092))-(COUNTIFS($L$1:$L2091,"Tor",$B$1:$B2091,"&lt;&gt;"&amp;$B2092,$A$1:$A2091,$A2092)+COUNTIFS($L$1:$L2091,"ET",$B$1:$B2091,"&lt;&gt;"&amp;$B2092,$A$1:$A2091,$A2092)),(COUNTIFS($L$1:$L2091,"Tor",$B$1:$B2091,$B2092,$A$1:$A2091,$A2092)+COUNTIFS($L$1:$L2091,"ET",$B$1:$B2091,$B2092,$A$1:$A2091,$A2092))-(COUNTIFS($L$1:$L2091,"Tor",$B$1:$B2091,"&lt;&gt;"&amp;$B2092,$A$1:$A2091,$A2092)+COUNTIFS($L$1:$L2091,"ET",$B$1:$B2091,"&lt;&gt;"&amp;$B2092,$A$1:$A2091,$A2092))),"")</f>
        <v/>
      </c>
      <c r="O2092" s="17"/>
      <c r="AC2092" s="14"/>
      <c r="AD2092" s="14"/>
      <c r="AE2092" s="18"/>
      <c r="AH2092" s="19">
        <f t="shared" si="130"/>
        <v>0</v>
      </c>
      <c r="AI2092" s="19">
        <f t="shared" si="131"/>
        <v>180</v>
      </c>
      <c r="AM2092" s="19">
        <f>IF(Abschlüsse[[#This Row],[Ergeb]]="ET","",SQRT(($AF2092-$AK2092)^2+($AG2092-$AL2092)^2))</f>
        <v>0</v>
      </c>
      <c r="AO2092" s="13"/>
      <c r="AP2092" s="13"/>
      <c r="AQ2092" s="19" t="str">
        <f t="shared" si="132"/>
        <v/>
      </c>
      <c r="AU2092" s="19" t="str">
        <f t="shared" si="133"/>
        <v/>
      </c>
    </row>
    <row r="2093" spans="3:47" ht="25.05" customHeight="1">
      <c r="C2093" s="17" t="str">
        <f>IF($A2093="","",IF(VLOOKUP($A2093,Spiele!$A$2:$D$16,3,FALSE)=$B2093,"H","G"))</f>
        <v/>
      </c>
      <c r="D2093" s="17" t="str">
        <f>IF($B2093="","",IF(VLOOKUP($A2093,Spiele!$A$2:$F$16,3,FALSE)=$B2093,VLOOKUP($A2093,Spiele!$A$2:$F$16,4,FALSE),VLOOKUP($A2093,Spiele!$A$2:$F$16,3,FALSE)))</f>
        <v/>
      </c>
      <c r="E2093" s="18">
        <f>IF(Abschlüsse[[#This Row],[Ergeb]]="ET",0,COUNTIFS($A$2:$A2093,$A2093,$B$2:$B2093,$B2093,$L$2:$L2093,"&lt;&gt;ET"))</f>
        <v>0</v>
      </c>
      <c r="F2093" s="11"/>
      <c r="G2093" s="12"/>
      <c r="H2093" s="18">
        <f>COUNTIFS('Rote Karten'!$A$2:$A$4,$A2093,'Rote Karten'!$D$2:$D$4,"&lt;&gt;"&amp;$B2093,'Rote Karten'!$B$2:$B$4,"&lt;"&amp;$F2093,'Rote Karten'!$C$2:$C$4,"&lt;="&amp;$G2093)-COUNTIFS('Rote Karten'!$A$2:$A$4,$A2093,'Rote Karten'!$D$2:$D$4,$B2093,'Rote Karten'!$B$2:$B$4,"&lt;"&amp;$F2093,'Rote Karten'!$C$2:$C$4,"&lt;="&amp;$G2093)</f>
        <v>0</v>
      </c>
      <c r="I2093" s="17" t="str">
        <f>IF(OR($L2093="Tor",$L2093="ET"),_xlfn.IFNA(IF(VLOOKUP($A2093,Spiele!$A$2:$C$16,3,FALSE)=$B2093,COUNTIFS($L$2:$L2093,"Tor",$B$2:$B2093,$B2093,$A$2:$A2093,$A2093)+COUNTIFS($L$2:$L2093,"ET",$B$2:$B2093,$B2093,$A$2:$A2093,$A2093)&amp;":"&amp;COUNTIFS($L$2:$L2093,"Tor",$B$2:$B2093,"&lt;&gt;"&amp;$B2093,$A$2:$A2093,$A2093)+COUNTIFS($L$2:$L2093,"ET",$B$2:$B2093,"&lt;&gt;"&amp;$B2093,$A$2:$A2093,$A2093),COUNTIFS($L$2:$L2093,"Tor",$B$2:$B2093,"&lt;&gt;"&amp;$B2093,$A$2:$A2093,$A2093)+COUNTIFS($L$2:$L2093,"ET",$B$2:$B2093,"&lt;&gt;"&amp;$B2093,$A$2:$A2093,$A2093)&amp;":"&amp;COUNTIFS($L$2:$L2093,"Tor",$B$2:$B2093,$B2093,$A$2:$A2093,$A2093)+COUNTIFS($L$2:$L2093,"ET",$B$2:$B2093,$B2093,$A$2:$A2093,$A2093)),""),"")</f>
        <v/>
      </c>
      <c r="J2093" s="18" t="str">
        <f>_xlfn.IFNA(IF(VLOOKUP($A2093,Spiele!$A$2:$D$16,3,FALSE)=$B2093,(COUNTIFS($L$1:$L2092,"Tor",$B$1:$B2092,$B2093,$A$1:$A2092,$A2093)+COUNTIFS($L$1:$L2092,"ET",$B$1:$B2092,$B2093,$A$1:$A2092,$A2093))-(COUNTIFS($L$1:$L2092,"Tor",$B$1:$B2092,"&lt;&gt;"&amp;$B2093,$A$1:$A2092,$A2093)+COUNTIFS($L$1:$L2092,"ET",$B$1:$B2092,"&lt;&gt;"&amp;$B2093,$A$1:$A2092,$A2093)),(COUNTIFS($L$1:$L2092,"Tor",$B$1:$B2092,$B2093,$A$1:$A2092,$A2093)+COUNTIFS($L$1:$L2092,"ET",$B$1:$B2092,$B2093,$A$1:$A2092,$A2093))-(COUNTIFS($L$1:$L2092,"Tor",$B$1:$B2092,"&lt;&gt;"&amp;$B2093,$A$1:$A2092,$A2093)+COUNTIFS($L$1:$L2092,"ET",$B$1:$B2092,"&lt;&gt;"&amp;$B2093,$A$1:$A2092,$A2093))),"")</f>
        <v/>
      </c>
      <c r="O2093" s="17"/>
      <c r="AC2093" s="14"/>
      <c r="AD2093" s="14"/>
      <c r="AE2093" s="18"/>
      <c r="AH2093" s="19">
        <f t="shared" si="130"/>
        <v>0</v>
      </c>
      <c r="AI2093" s="19">
        <f t="shared" si="131"/>
        <v>180</v>
      </c>
      <c r="AM2093" s="19">
        <f>IF(Abschlüsse[[#This Row],[Ergeb]]="ET","",SQRT(($AF2093-$AK2093)^2+($AG2093-$AL2093)^2))</f>
        <v>0</v>
      </c>
      <c r="AO2093" s="13"/>
      <c r="AP2093" s="13"/>
      <c r="AQ2093" s="19" t="str">
        <f t="shared" si="132"/>
        <v/>
      </c>
      <c r="AU2093" s="19" t="str">
        <f t="shared" si="133"/>
        <v/>
      </c>
    </row>
    <row r="2094" spans="3:47" ht="25.05" customHeight="1">
      <c r="C2094" s="17" t="str">
        <f>IF($A2094="","",IF(VLOOKUP($A2094,Spiele!$A$2:$D$16,3,FALSE)=$B2094,"H","G"))</f>
        <v/>
      </c>
      <c r="D2094" s="17" t="str">
        <f>IF($B2094="","",IF(VLOOKUP($A2094,Spiele!$A$2:$F$16,3,FALSE)=$B2094,VLOOKUP($A2094,Spiele!$A$2:$F$16,4,FALSE),VLOOKUP($A2094,Spiele!$A$2:$F$16,3,FALSE)))</f>
        <v/>
      </c>
      <c r="E2094" s="18">
        <f>IF(Abschlüsse[[#This Row],[Ergeb]]="ET",0,COUNTIFS($A$2:$A2094,$A2094,$B$2:$B2094,$B2094,$L$2:$L2094,"&lt;&gt;ET"))</f>
        <v>0</v>
      </c>
      <c r="F2094" s="11"/>
      <c r="G2094" s="12"/>
      <c r="H2094" s="18">
        <f>COUNTIFS('Rote Karten'!$A$2:$A$4,$A2094,'Rote Karten'!$D$2:$D$4,"&lt;&gt;"&amp;$B2094,'Rote Karten'!$B$2:$B$4,"&lt;"&amp;$F2094,'Rote Karten'!$C$2:$C$4,"&lt;="&amp;$G2094)-COUNTIFS('Rote Karten'!$A$2:$A$4,$A2094,'Rote Karten'!$D$2:$D$4,$B2094,'Rote Karten'!$B$2:$B$4,"&lt;"&amp;$F2094,'Rote Karten'!$C$2:$C$4,"&lt;="&amp;$G2094)</f>
        <v>0</v>
      </c>
      <c r="I2094" s="17" t="str">
        <f>IF(OR($L2094="Tor",$L2094="ET"),_xlfn.IFNA(IF(VLOOKUP($A2094,Spiele!$A$2:$C$16,3,FALSE)=$B2094,COUNTIFS($L$2:$L2094,"Tor",$B$2:$B2094,$B2094,$A$2:$A2094,$A2094)+COUNTIFS($L$2:$L2094,"ET",$B$2:$B2094,$B2094,$A$2:$A2094,$A2094)&amp;":"&amp;COUNTIFS($L$2:$L2094,"Tor",$B$2:$B2094,"&lt;&gt;"&amp;$B2094,$A$2:$A2094,$A2094)+COUNTIFS($L$2:$L2094,"ET",$B$2:$B2094,"&lt;&gt;"&amp;$B2094,$A$2:$A2094,$A2094),COUNTIFS($L$2:$L2094,"Tor",$B$2:$B2094,"&lt;&gt;"&amp;$B2094,$A$2:$A2094,$A2094)+COUNTIFS($L$2:$L2094,"ET",$B$2:$B2094,"&lt;&gt;"&amp;$B2094,$A$2:$A2094,$A2094)&amp;":"&amp;COUNTIFS($L$2:$L2094,"Tor",$B$2:$B2094,$B2094,$A$2:$A2094,$A2094)+COUNTIFS($L$2:$L2094,"ET",$B$2:$B2094,$B2094,$A$2:$A2094,$A2094)),""),"")</f>
        <v/>
      </c>
      <c r="J2094" s="18" t="str">
        <f>_xlfn.IFNA(IF(VLOOKUP($A2094,Spiele!$A$2:$D$16,3,FALSE)=$B2094,(COUNTIFS($L$1:$L2093,"Tor",$B$1:$B2093,$B2094,$A$1:$A2093,$A2094)+COUNTIFS($L$1:$L2093,"ET",$B$1:$B2093,$B2094,$A$1:$A2093,$A2094))-(COUNTIFS($L$1:$L2093,"Tor",$B$1:$B2093,"&lt;&gt;"&amp;$B2094,$A$1:$A2093,$A2094)+COUNTIFS($L$1:$L2093,"ET",$B$1:$B2093,"&lt;&gt;"&amp;$B2094,$A$1:$A2093,$A2094)),(COUNTIFS($L$1:$L2093,"Tor",$B$1:$B2093,$B2094,$A$1:$A2093,$A2094)+COUNTIFS($L$1:$L2093,"ET",$B$1:$B2093,$B2094,$A$1:$A2093,$A2094))-(COUNTIFS($L$1:$L2093,"Tor",$B$1:$B2093,"&lt;&gt;"&amp;$B2094,$A$1:$A2093,$A2094)+COUNTIFS($L$1:$L2093,"ET",$B$1:$B2093,"&lt;&gt;"&amp;$B2094,$A$1:$A2093,$A2094))),"")</f>
        <v/>
      </c>
      <c r="O2094" s="17"/>
      <c r="AC2094" s="14"/>
      <c r="AD2094" s="14"/>
      <c r="AE2094" s="18"/>
      <c r="AH2094" s="19">
        <f t="shared" si="130"/>
        <v>0</v>
      </c>
      <c r="AI2094" s="19">
        <f t="shared" si="131"/>
        <v>180</v>
      </c>
      <c r="AM2094" s="19">
        <f>IF(Abschlüsse[[#This Row],[Ergeb]]="ET","",SQRT(($AF2094-$AK2094)^2+($AG2094-$AL2094)^2))</f>
        <v>0</v>
      </c>
      <c r="AO2094" s="13"/>
      <c r="AP2094" s="13"/>
      <c r="AQ2094" s="19" t="str">
        <f t="shared" si="132"/>
        <v/>
      </c>
      <c r="AU2094" s="19" t="str">
        <f t="shared" si="133"/>
        <v/>
      </c>
    </row>
    <row r="2095" spans="3:47" ht="25.05" customHeight="1">
      <c r="C2095" s="17" t="str">
        <f>IF($A2095="","",IF(VLOOKUP($A2095,Spiele!$A$2:$D$16,3,FALSE)=$B2095,"H","G"))</f>
        <v/>
      </c>
      <c r="D2095" s="17" t="str">
        <f>IF($B2095="","",IF(VLOOKUP($A2095,Spiele!$A$2:$F$16,3,FALSE)=$B2095,VLOOKUP($A2095,Spiele!$A$2:$F$16,4,FALSE),VLOOKUP($A2095,Spiele!$A$2:$F$16,3,FALSE)))</f>
        <v/>
      </c>
      <c r="E2095" s="18">
        <f>IF(Abschlüsse[[#This Row],[Ergeb]]="ET",0,COUNTIFS($A$2:$A2095,$A2095,$B$2:$B2095,$B2095,$L$2:$L2095,"&lt;&gt;ET"))</f>
        <v>0</v>
      </c>
      <c r="F2095" s="11"/>
      <c r="G2095" s="12"/>
      <c r="H2095" s="18">
        <f>COUNTIFS('Rote Karten'!$A$2:$A$4,$A2095,'Rote Karten'!$D$2:$D$4,"&lt;&gt;"&amp;$B2095,'Rote Karten'!$B$2:$B$4,"&lt;"&amp;$F2095,'Rote Karten'!$C$2:$C$4,"&lt;="&amp;$G2095)-COUNTIFS('Rote Karten'!$A$2:$A$4,$A2095,'Rote Karten'!$D$2:$D$4,$B2095,'Rote Karten'!$B$2:$B$4,"&lt;"&amp;$F2095,'Rote Karten'!$C$2:$C$4,"&lt;="&amp;$G2095)</f>
        <v>0</v>
      </c>
      <c r="I2095" s="17" t="str">
        <f>IF(OR($L2095="Tor",$L2095="ET"),_xlfn.IFNA(IF(VLOOKUP($A2095,Spiele!$A$2:$C$16,3,FALSE)=$B2095,COUNTIFS($L$2:$L2095,"Tor",$B$2:$B2095,$B2095,$A$2:$A2095,$A2095)+COUNTIFS($L$2:$L2095,"ET",$B$2:$B2095,$B2095,$A$2:$A2095,$A2095)&amp;":"&amp;COUNTIFS($L$2:$L2095,"Tor",$B$2:$B2095,"&lt;&gt;"&amp;$B2095,$A$2:$A2095,$A2095)+COUNTIFS($L$2:$L2095,"ET",$B$2:$B2095,"&lt;&gt;"&amp;$B2095,$A$2:$A2095,$A2095),COUNTIFS($L$2:$L2095,"Tor",$B$2:$B2095,"&lt;&gt;"&amp;$B2095,$A$2:$A2095,$A2095)+COUNTIFS($L$2:$L2095,"ET",$B$2:$B2095,"&lt;&gt;"&amp;$B2095,$A$2:$A2095,$A2095)&amp;":"&amp;COUNTIFS($L$2:$L2095,"Tor",$B$2:$B2095,$B2095,$A$2:$A2095,$A2095)+COUNTIFS($L$2:$L2095,"ET",$B$2:$B2095,$B2095,$A$2:$A2095,$A2095)),""),"")</f>
        <v/>
      </c>
      <c r="J2095" s="18" t="str">
        <f>_xlfn.IFNA(IF(VLOOKUP($A2095,Spiele!$A$2:$D$16,3,FALSE)=$B2095,(COUNTIFS($L$1:$L2094,"Tor",$B$1:$B2094,$B2095,$A$1:$A2094,$A2095)+COUNTIFS($L$1:$L2094,"ET",$B$1:$B2094,$B2095,$A$1:$A2094,$A2095))-(COUNTIFS($L$1:$L2094,"Tor",$B$1:$B2094,"&lt;&gt;"&amp;$B2095,$A$1:$A2094,$A2095)+COUNTIFS($L$1:$L2094,"ET",$B$1:$B2094,"&lt;&gt;"&amp;$B2095,$A$1:$A2094,$A2095)),(COUNTIFS($L$1:$L2094,"Tor",$B$1:$B2094,$B2095,$A$1:$A2094,$A2095)+COUNTIFS($L$1:$L2094,"ET",$B$1:$B2094,$B2095,$A$1:$A2094,$A2095))-(COUNTIFS($L$1:$L2094,"Tor",$B$1:$B2094,"&lt;&gt;"&amp;$B2095,$A$1:$A2094,$A2095)+COUNTIFS($L$1:$L2094,"ET",$B$1:$B2094,"&lt;&gt;"&amp;$B2095,$A$1:$A2094,$A2095))),"")</f>
        <v/>
      </c>
      <c r="O2095" s="17"/>
      <c r="AC2095" s="14"/>
      <c r="AD2095" s="14"/>
      <c r="AE2095" s="18"/>
      <c r="AH2095" s="19">
        <f t="shared" si="130"/>
        <v>0</v>
      </c>
      <c r="AI2095" s="19">
        <f t="shared" si="131"/>
        <v>180</v>
      </c>
      <c r="AM2095" s="19">
        <f>IF(Abschlüsse[[#This Row],[Ergeb]]="ET","",SQRT(($AF2095-$AK2095)^2+($AG2095-$AL2095)^2))</f>
        <v>0</v>
      </c>
      <c r="AO2095" s="13"/>
      <c r="AP2095" s="13"/>
      <c r="AQ2095" s="19" t="str">
        <f t="shared" si="132"/>
        <v/>
      </c>
      <c r="AU2095" s="19" t="str">
        <f t="shared" si="133"/>
        <v/>
      </c>
    </row>
    <row r="2096" spans="3:47" ht="25.05" customHeight="1">
      <c r="C2096" s="17" t="str">
        <f>IF($A2096="","",IF(VLOOKUP($A2096,Spiele!$A$2:$D$16,3,FALSE)=$B2096,"H","G"))</f>
        <v/>
      </c>
      <c r="D2096" s="17" t="str">
        <f>IF($B2096="","",IF(VLOOKUP($A2096,Spiele!$A$2:$F$16,3,FALSE)=$B2096,VLOOKUP($A2096,Spiele!$A$2:$F$16,4,FALSE),VLOOKUP($A2096,Spiele!$A$2:$F$16,3,FALSE)))</f>
        <v/>
      </c>
      <c r="E2096" s="18">
        <f>IF(Abschlüsse[[#This Row],[Ergeb]]="ET",0,COUNTIFS($A$2:$A2096,$A2096,$B$2:$B2096,$B2096,$L$2:$L2096,"&lt;&gt;ET"))</f>
        <v>0</v>
      </c>
      <c r="F2096" s="11"/>
      <c r="G2096" s="12"/>
      <c r="H2096" s="18">
        <f>COUNTIFS('Rote Karten'!$A$2:$A$4,$A2096,'Rote Karten'!$D$2:$D$4,"&lt;&gt;"&amp;$B2096,'Rote Karten'!$B$2:$B$4,"&lt;"&amp;$F2096,'Rote Karten'!$C$2:$C$4,"&lt;="&amp;$G2096)-COUNTIFS('Rote Karten'!$A$2:$A$4,$A2096,'Rote Karten'!$D$2:$D$4,$B2096,'Rote Karten'!$B$2:$B$4,"&lt;"&amp;$F2096,'Rote Karten'!$C$2:$C$4,"&lt;="&amp;$G2096)</f>
        <v>0</v>
      </c>
      <c r="I2096" s="17" t="str">
        <f>IF(OR($L2096="Tor",$L2096="ET"),_xlfn.IFNA(IF(VLOOKUP($A2096,Spiele!$A$2:$C$16,3,FALSE)=$B2096,COUNTIFS($L$2:$L2096,"Tor",$B$2:$B2096,$B2096,$A$2:$A2096,$A2096)+COUNTIFS($L$2:$L2096,"ET",$B$2:$B2096,$B2096,$A$2:$A2096,$A2096)&amp;":"&amp;COUNTIFS($L$2:$L2096,"Tor",$B$2:$B2096,"&lt;&gt;"&amp;$B2096,$A$2:$A2096,$A2096)+COUNTIFS($L$2:$L2096,"ET",$B$2:$B2096,"&lt;&gt;"&amp;$B2096,$A$2:$A2096,$A2096),COUNTIFS($L$2:$L2096,"Tor",$B$2:$B2096,"&lt;&gt;"&amp;$B2096,$A$2:$A2096,$A2096)+COUNTIFS($L$2:$L2096,"ET",$B$2:$B2096,"&lt;&gt;"&amp;$B2096,$A$2:$A2096,$A2096)&amp;":"&amp;COUNTIFS($L$2:$L2096,"Tor",$B$2:$B2096,$B2096,$A$2:$A2096,$A2096)+COUNTIFS($L$2:$L2096,"ET",$B$2:$B2096,$B2096,$A$2:$A2096,$A2096)),""),"")</f>
        <v/>
      </c>
      <c r="J2096" s="18" t="str">
        <f>_xlfn.IFNA(IF(VLOOKUP($A2096,Spiele!$A$2:$D$16,3,FALSE)=$B2096,(COUNTIFS($L$1:$L2095,"Tor",$B$1:$B2095,$B2096,$A$1:$A2095,$A2096)+COUNTIFS($L$1:$L2095,"ET",$B$1:$B2095,$B2096,$A$1:$A2095,$A2096))-(COUNTIFS($L$1:$L2095,"Tor",$B$1:$B2095,"&lt;&gt;"&amp;$B2096,$A$1:$A2095,$A2096)+COUNTIFS($L$1:$L2095,"ET",$B$1:$B2095,"&lt;&gt;"&amp;$B2096,$A$1:$A2095,$A2096)),(COUNTIFS($L$1:$L2095,"Tor",$B$1:$B2095,$B2096,$A$1:$A2095,$A2096)+COUNTIFS($L$1:$L2095,"ET",$B$1:$B2095,$B2096,$A$1:$A2095,$A2096))-(COUNTIFS($L$1:$L2095,"Tor",$B$1:$B2095,"&lt;&gt;"&amp;$B2096,$A$1:$A2095,$A2096)+COUNTIFS($L$1:$L2095,"ET",$B$1:$B2095,"&lt;&gt;"&amp;$B2096,$A$1:$A2095,$A2096))),"")</f>
        <v/>
      </c>
      <c r="O2096" s="17"/>
      <c r="AC2096" s="14"/>
      <c r="AD2096" s="14"/>
      <c r="AE2096" s="18"/>
      <c r="AH2096" s="19">
        <f t="shared" si="130"/>
        <v>0</v>
      </c>
      <c r="AI2096" s="19">
        <f t="shared" si="131"/>
        <v>180</v>
      </c>
      <c r="AM2096" s="19">
        <f>IF(Abschlüsse[[#This Row],[Ergeb]]="ET","",SQRT(($AF2096-$AK2096)^2+($AG2096-$AL2096)^2))</f>
        <v>0</v>
      </c>
      <c r="AO2096" s="13"/>
      <c r="AP2096" s="13"/>
      <c r="AQ2096" s="19" t="str">
        <f t="shared" si="132"/>
        <v/>
      </c>
      <c r="AU2096" s="19" t="str">
        <f t="shared" si="133"/>
        <v/>
      </c>
    </row>
    <row r="2097" spans="3:47" ht="25.05" customHeight="1">
      <c r="C2097" s="17" t="str">
        <f>IF($A2097="","",IF(VLOOKUP($A2097,Spiele!$A$2:$D$16,3,FALSE)=$B2097,"H","G"))</f>
        <v/>
      </c>
      <c r="D2097" s="17" t="str">
        <f>IF($B2097="","",IF(VLOOKUP($A2097,Spiele!$A$2:$F$16,3,FALSE)=$B2097,VLOOKUP($A2097,Spiele!$A$2:$F$16,4,FALSE),VLOOKUP($A2097,Spiele!$A$2:$F$16,3,FALSE)))</f>
        <v/>
      </c>
      <c r="E2097" s="18">
        <f>IF(Abschlüsse[[#This Row],[Ergeb]]="ET",0,COUNTIFS($A$2:$A2097,$A2097,$B$2:$B2097,$B2097,$L$2:$L2097,"&lt;&gt;ET"))</f>
        <v>0</v>
      </c>
      <c r="F2097" s="11"/>
      <c r="G2097" s="12"/>
      <c r="H2097" s="18">
        <f>COUNTIFS('Rote Karten'!$A$2:$A$4,$A2097,'Rote Karten'!$D$2:$D$4,"&lt;&gt;"&amp;$B2097,'Rote Karten'!$B$2:$B$4,"&lt;"&amp;$F2097,'Rote Karten'!$C$2:$C$4,"&lt;="&amp;$G2097)-COUNTIFS('Rote Karten'!$A$2:$A$4,$A2097,'Rote Karten'!$D$2:$D$4,$B2097,'Rote Karten'!$B$2:$B$4,"&lt;"&amp;$F2097,'Rote Karten'!$C$2:$C$4,"&lt;="&amp;$G2097)</f>
        <v>0</v>
      </c>
      <c r="I2097" s="17" t="str">
        <f>IF(OR($L2097="Tor",$L2097="ET"),_xlfn.IFNA(IF(VLOOKUP($A2097,Spiele!$A$2:$C$16,3,FALSE)=$B2097,COUNTIFS($L$2:$L2097,"Tor",$B$2:$B2097,$B2097,$A$2:$A2097,$A2097)+COUNTIFS($L$2:$L2097,"ET",$B$2:$B2097,$B2097,$A$2:$A2097,$A2097)&amp;":"&amp;COUNTIFS($L$2:$L2097,"Tor",$B$2:$B2097,"&lt;&gt;"&amp;$B2097,$A$2:$A2097,$A2097)+COUNTIFS($L$2:$L2097,"ET",$B$2:$B2097,"&lt;&gt;"&amp;$B2097,$A$2:$A2097,$A2097),COUNTIFS($L$2:$L2097,"Tor",$B$2:$B2097,"&lt;&gt;"&amp;$B2097,$A$2:$A2097,$A2097)+COUNTIFS($L$2:$L2097,"ET",$B$2:$B2097,"&lt;&gt;"&amp;$B2097,$A$2:$A2097,$A2097)&amp;":"&amp;COUNTIFS($L$2:$L2097,"Tor",$B$2:$B2097,$B2097,$A$2:$A2097,$A2097)+COUNTIFS($L$2:$L2097,"ET",$B$2:$B2097,$B2097,$A$2:$A2097,$A2097)),""),"")</f>
        <v/>
      </c>
      <c r="J2097" s="18" t="str">
        <f>_xlfn.IFNA(IF(VLOOKUP($A2097,Spiele!$A$2:$D$16,3,FALSE)=$B2097,(COUNTIFS($L$1:$L2096,"Tor",$B$1:$B2096,$B2097,$A$1:$A2096,$A2097)+COUNTIFS($L$1:$L2096,"ET",$B$1:$B2096,$B2097,$A$1:$A2096,$A2097))-(COUNTIFS($L$1:$L2096,"Tor",$B$1:$B2096,"&lt;&gt;"&amp;$B2097,$A$1:$A2096,$A2097)+COUNTIFS($L$1:$L2096,"ET",$B$1:$B2096,"&lt;&gt;"&amp;$B2097,$A$1:$A2096,$A2097)),(COUNTIFS($L$1:$L2096,"Tor",$B$1:$B2096,$B2097,$A$1:$A2096,$A2097)+COUNTIFS($L$1:$L2096,"ET",$B$1:$B2096,$B2097,$A$1:$A2096,$A2097))-(COUNTIFS($L$1:$L2096,"Tor",$B$1:$B2096,"&lt;&gt;"&amp;$B2097,$A$1:$A2096,$A2097)+COUNTIFS($L$1:$L2096,"ET",$B$1:$B2096,"&lt;&gt;"&amp;$B2097,$A$1:$A2096,$A2097))),"")</f>
        <v/>
      </c>
      <c r="O2097" s="17"/>
      <c r="AC2097" s="14"/>
      <c r="AD2097" s="14"/>
      <c r="AE2097" s="18"/>
      <c r="AH2097" s="19">
        <f t="shared" si="130"/>
        <v>0</v>
      </c>
      <c r="AI2097" s="19">
        <f t="shared" si="131"/>
        <v>180</v>
      </c>
      <c r="AM2097" s="19">
        <f>IF(Abschlüsse[[#This Row],[Ergeb]]="ET","",SQRT(($AF2097-$AK2097)^2+($AG2097-$AL2097)^2))</f>
        <v>0</v>
      </c>
      <c r="AO2097" s="13"/>
      <c r="AP2097" s="13"/>
      <c r="AQ2097" s="19" t="str">
        <f t="shared" si="132"/>
        <v/>
      </c>
      <c r="AU2097" s="19" t="str">
        <f t="shared" si="133"/>
        <v/>
      </c>
    </row>
    <row r="2098" spans="3:47" ht="25.05" customHeight="1">
      <c r="C2098" s="17" t="str">
        <f>IF($A2098="","",IF(VLOOKUP($A2098,Spiele!$A$2:$D$16,3,FALSE)=$B2098,"H","G"))</f>
        <v/>
      </c>
      <c r="D2098" s="17" t="str">
        <f>IF($B2098="","",IF(VLOOKUP($A2098,Spiele!$A$2:$F$16,3,FALSE)=$B2098,VLOOKUP($A2098,Spiele!$A$2:$F$16,4,FALSE),VLOOKUP($A2098,Spiele!$A$2:$F$16,3,FALSE)))</f>
        <v/>
      </c>
      <c r="E2098" s="18">
        <f>IF(Abschlüsse[[#This Row],[Ergeb]]="ET",0,COUNTIFS($A$2:$A2098,$A2098,$B$2:$B2098,$B2098,$L$2:$L2098,"&lt;&gt;ET"))</f>
        <v>0</v>
      </c>
      <c r="F2098" s="11"/>
      <c r="G2098" s="12"/>
      <c r="H2098" s="18">
        <f>COUNTIFS('Rote Karten'!$A$2:$A$4,$A2098,'Rote Karten'!$D$2:$D$4,"&lt;&gt;"&amp;$B2098,'Rote Karten'!$B$2:$B$4,"&lt;"&amp;$F2098,'Rote Karten'!$C$2:$C$4,"&lt;="&amp;$G2098)-COUNTIFS('Rote Karten'!$A$2:$A$4,$A2098,'Rote Karten'!$D$2:$D$4,$B2098,'Rote Karten'!$B$2:$B$4,"&lt;"&amp;$F2098,'Rote Karten'!$C$2:$C$4,"&lt;="&amp;$G2098)</f>
        <v>0</v>
      </c>
      <c r="I2098" s="17" t="str">
        <f>IF(OR($L2098="Tor",$L2098="ET"),_xlfn.IFNA(IF(VLOOKUP($A2098,Spiele!$A$2:$C$16,3,FALSE)=$B2098,COUNTIFS($L$2:$L2098,"Tor",$B$2:$B2098,$B2098,$A$2:$A2098,$A2098)+COUNTIFS($L$2:$L2098,"ET",$B$2:$B2098,$B2098,$A$2:$A2098,$A2098)&amp;":"&amp;COUNTIFS($L$2:$L2098,"Tor",$B$2:$B2098,"&lt;&gt;"&amp;$B2098,$A$2:$A2098,$A2098)+COUNTIFS($L$2:$L2098,"ET",$B$2:$B2098,"&lt;&gt;"&amp;$B2098,$A$2:$A2098,$A2098),COUNTIFS($L$2:$L2098,"Tor",$B$2:$B2098,"&lt;&gt;"&amp;$B2098,$A$2:$A2098,$A2098)+COUNTIFS($L$2:$L2098,"ET",$B$2:$B2098,"&lt;&gt;"&amp;$B2098,$A$2:$A2098,$A2098)&amp;":"&amp;COUNTIFS($L$2:$L2098,"Tor",$B$2:$B2098,$B2098,$A$2:$A2098,$A2098)+COUNTIFS($L$2:$L2098,"ET",$B$2:$B2098,$B2098,$A$2:$A2098,$A2098)),""),"")</f>
        <v/>
      </c>
      <c r="J2098" s="18" t="str">
        <f>_xlfn.IFNA(IF(VLOOKUP($A2098,Spiele!$A$2:$D$16,3,FALSE)=$B2098,(COUNTIFS($L$1:$L2097,"Tor",$B$1:$B2097,$B2098,$A$1:$A2097,$A2098)+COUNTIFS($L$1:$L2097,"ET",$B$1:$B2097,$B2098,$A$1:$A2097,$A2098))-(COUNTIFS($L$1:$L2097,"Tor",$B$1:$B2097,"&lt;&gt;"&amp;$B2098,$A$1:$A2097,$A2098)+COUNTIFS($L$1:$L2097,"ET",$B$1:$B2097,"&lt;&gt;"&amp;$B2098,$A$1:$A2097,$A2098)),(COUNTIFS($L$1:$L2097,"Tor",$B$1:$B2097,$B2098,$A$1:$A2097,$A2098)+COUNTIFS($L$1:$L2097,"ET",$B$1:$B2097,$B2098,$A$1:$A2097,$A2098))-(COUNTIFS($L$1:$L2097,"Tor",$B$1:$B2097,"&lt;&gt;"&amp;$B2098,$A$1:$A2097,$A2098)+COUNTIFS($L$1:$L2097,"ET",$B$1:$B2097,"&lt;&gt;"&amp;$B2098,$A$1:$A2097,$A2098))),"")</f>
        <v/>
      </c>
      <c r="O2098" s="17"/>
      <c r="AC2098" s="14"/>
      <c r="AD2098" s="14"/>
      <c r="AE2098" s="18"/>
      <c r="AH2098" s="19">
        <f t="shared" si="130"/>
        <v>0</v>
      </c>
      <c r="AI2098" s="19">
        <f t="shared" si="131"/>
        <v>180</v>
      </c>
      <c r="AM2098" s="19">
        <f>IF(Abschlüsse[[#This Row],[Ergeb]]="ET","",SQRT(($AF2098-$AK2098)^2+($AG2098-$AL2098)^2))</f>
        <v>0</v>
      </c>
      <c r="AO2098" s="13"/>
      <c r="AP2098" s="13"/>
      <c r="AQ2098" s="19" t="str">
        <f t="shared" si="132"/>
        <v/>
      </c>
      <c r="AU2098" s="19" t="str">
        <f t="shared" si="133"/>
        <v/>
      </c>
    </row>
    <row r="2099" spans="3:47" ht="25.05" customHeight="1">
      <c r="C2099" s="17" t="str">
        <f>IF($A2099="","",IF(VLOOKUP($A2099,Spiele!$A$2:$D$16,3,FALSE)=$B2099,"H","G"))</f>
        <v/>
      </c>
      <c r="D2099" s="17" t="str">
        <f>IF($B2099="","",IF(VLOOKUP($A2099,Spiele!$A$2:$F$16,3,FALSE)=$B2099,VLOOKUP($A2099,Spiele!$A$2:$F$16,4,FALSE),VLOOKUP($A2099,Spiele!$A$2:$F$16,3,FALSE)))</f>
        <v/>
      </c>
      <c r="E2099" s="18">
        <f>IF(Abschlüsse[[#This Row],[Ergeb]]="ET",0,COUNTIFS($A$2:$A2099,$A2099,$B$2:$B2099,$B2099,$L$2:$L2099,"&lt;&gt;ET"))</f>
        <v>0</v>
      </c>
      <c r="F2099" s="11"/>
      <c r="G2099" s="12"/>
      <c r="H2099" s="18">
        <f>COUNTIFS('Rote Karten'!$A$2:$A$4,$A2099,'Rote Karten'!$D$2:$D$4,"&lt;&gt;"&amp;$B2099,'Rote Karten'!$B$2:$B$4,"&lt;"&amp;$F2099,'Rote Karten'!$C$2:$C$4,"&lt;="&amp;$G2099)-COUNTIFS('Rote Karten'!$A$2:$A$4,$A2099,'Rote Karten'!$D$2:$D$4,$B2099,'Rote Karten'!$B$2:$B$4,"&lt;"&amp;$F2099,'Rote Karten'!$C$2:$C$4,"&lt;="&amp;$G2099)</f>
        <v>0</v>
      </c>
      <c r="I2099" s="17" t="str">
        <f>IF(OR($L2099="Tor",$L2099="ET"),_xlfn.IFNA(IF(VLOOKUP($A2099,Spiele!$A$2:$C$16,3,FALSE)=$B2099,COUNTIFS($L$2:$L2099,"Tor",$B$2:$B2099,$B2099,$A$2:$A2099,$A2099)+COUNTIFS($L$2:$L2099,"ET",$B$2:$B2099,$B2099,$A$2:$A2099,$A2099)&amp;":"&amp;COUNTIFS($L$2:$L2099,"Tor",$B$2:$B2099,"&lt;&gt;"&amp;$B2099,$A$2:$A2099,$A2099)+COUNTIFS($L$2:$L2099,"ET",$B$2:$B2099,"&lt;&gt;"&amp;$B2099,$A$2:$A2099,$A2099),COUNTIFS($L$2:$L2099,"Tor",$B$2:$B2099,"&lt;&gt;"&amp;$B2099,$A$2:$A2099,$A2099)+COUNTIFS($L$2:$L2099,"ET",$B$2:$B2099,"&lt;&gt;"&amp;$B2099,$A$2:$A2099,$A2099)&amp;":"&amp;COUNTIFS($L$2:$L2099,"Tor",$B$2:$B2099,$B2099,$A$2:$A2099,$A2099)+COUNTIFS($L$2:$L2099,"ET",$B$2:$B2099,$B2099,$A$2:$A2099,$A2099)),""),"")</f>
        <v/>
      </c>
      <c r="J2099" s="18" t="str">
        <f>_xlfn.IFNA(IF(VLOOKUP($A2099,Spiele!$A$2:$D$16,3,FALSE)=$B2099,(COUNTIFS($L$1:$L2098,"Tor",$B$1:$B2098,$B2099,$A$1:$A2098,$A2099)+COUNTIFS($L$1:$L2098,"ET",$B$1:$B2098,$B2099,$A$1:$A2098,$A2099))-(COUNTIFS($L$1:$L2098,"Tor",$B$1:$B2098,"&lt;&gt;"&amp;$B2099,$A$1:$A2098,$A2099)+COUNTIFS($L$1:$L2098,"ET",$B$1:$B2098,"&lt;&gt;"&amp;$B2099,$A$1:$A2098,$A2099)),(COUNTIFS($L$1:$L2098,"Tor",$B$1:$B2098,$B2099,$A$1:$A2098,$A2099)+COUNTIFS($L$1:$L2098,"ET",$B$1:$B2098,$B2099,$A$1:$A2098,$A2099))-(COUNTIFS($L$1:$L2098,"Tor",$B$1:$B2098,"&lt;&gt;"&amp;$B2099,$A$1:$A2098,$A2099)+COUNTIFS($L$1:$L2098,"ET",$B$1:$B2098,"&lt;&gt;"&amp;$B2099,$A$1:$A2098,$A2099))),"")</f>
        <v/>
      </c>
      <c r="O2099" s="17"/>
      <c r="AC2099" s="14"/>
      <c r="AD2099" s="14"/>
      <c r="AE2099" s="18"/>
      <c r="AH2099" s="19">
        <f t="shared" si="130"/>
        <v>0</v>
      </c>
      <c r="AI2099" s="19">
        <f t="shared" si="131"/>
        <v>180</v>
      </c>
      <c r="AM2099" s="19">
        <f>IF(Abschlüsse[[#This Row],[Ergeb]]="ET","",SQRT(($AF2099-$AK2099)^2+($AG2099-$AL2099)^2))</f>
        <v>0</v>
      </c>
      <c r="AO2099" s="13"/>
      <c r="AP2099" s="13"/>
      <c r="AQ2099" s="19" t="str">
        <f t="shared" si="132"/>
        <v/>
      </c>
      <c r="AU2099" s="19" t="str">
        <f t="shared" si="133"/>
        <v/>
      </c>
    </row>
    <row r="2100" spans="3:47" ht="25.05" customHeight="1">
      <c r="C2100" s="17" t="str">
        <f>IF($A2100="","",IF(VLOOKUP($A2100,Spiele!$A$2:$D$16,3,FALSE)=$B2100,"H","G"))</f>
        <v/>
      </c>
      <c r="D2100" s="17" t="str">
        <f>IF($B2100="","",IF(VLOOKUP($A2100,Spiele!$A$2:$F$16,3,FALSE)=$B2100,VLOOKUP($A2100,Spiele!$A$2:$F$16,4,FALSE),VLOOKUP($A2100,Spiele!$A$2:$F$16,3,FALSE)))</f>
        <v/>
      </c>
      <c r="E2100" s="18">
        <f>IF(Abschlüsse[[#This Row],[Ergeb]]="ET",0,COUNTIFS($A$2:$A2100,$A2100,$B$2:$B2100,$B2100,$L$2:$L2100,"&lt;&gt;ET"))</f>
        <v>0</v>
      </c>
      <c r="F2100" s="11"/>
      <c r="G2100" s="12"/>
      <c r="H2100" s="18">
        <f>COUNTIFS('Rote Karten'!$A$2:$A$4,$A2100,'Rote Karten'!$D$2:$D$4,"&lt;&gt;"&amp;$B2100,'Rote Karten'!$B$2:$B$4,"&lt;"&amp;$F2100,'Rote Karten'!$C$2:$C$4,"&lt;="&amp;$G2100)-COUNTIFS('Rote Karten'!$A$2:$A$4,$A2100,'Rote Karten'!$D$2:$D$4,$B2100,'Rote Karten'!$B$2:$B$4,"&lt;"&amp;$F2100,'Rote Karten'!$C$2:$C$4,"&lt;="&amp;$G2100)</f>
        <v>0</v>
      </c>
      <c r="I2100" s="17" t="str">
        <f>IF(OR($L2100="Tor",$L2100="ET"),_xlfn.IFNA(IF(VLOOKUP($A2100,Spiele!$A$2:$C$16,3,FALSE)=$B2100,COUNTIFS($L$2:$L2100,"Tor",$B$2:$B2100,$B2100,$A$2:$A2100,$A2100)+COUNTIFS($L$2:$L2100,"ET",$B$2:$B2100,$B2100,$A$2:$A2100,$A2100)&amp;":"&amp;COUNTIFS($L$2:$L2100,"Tor",$B$2:$B2100,"&lt;&gt;"&amp;$B2100,$A$2:$A2100,$A2100)+COUNTIFS($L$2:$L2100,"ET",$B$2:$B2100,"&lt;&gt;"&amp;$B2100,$A$2:$A2100,$A2100),COUNTIFS($L$2:$L2100,"Tor",$B$2:$B2100,"&lt;&gt;"&amp;$B2100,$A$2:$A2100,$A2100)+COUNTIFS($L$2:$L2100,"ET",$B$2:$B2100,"&lt;&gt;"&amp;$B2100,$A$2:$A2100,$A2100)&amp;":"&amp;COUNTIFS($L$2:$L2100,"Tor",$B$2:$B2100,$B2100,$A$2:$A2100,$A2100)+COUNTIFS($L$2:$L2100,"ET",$B$2:$B2100,$B2100,$A$2:$A2100,$A2100)),""),"")</f>
        <v/>
      </c>
      <c r="J2100" s="18" t="str">
        <f>_xlfn.IFNA(IF(VLOOKUP($A2100,Spiele!$A$2:$D$16,3,FALSE)=$B2100,(COUNTIFS($L$1:$L2099,"Tor",$B$1:$B2099,$B2100,$A$1:$A2099,$A2100)+COUNTIFS($L$1:$L2099,"ET",$B$1:$B2099,$B2100,$A$1:$A2099,$A2100))-(COUNTIFS($L$1:$L2099,"Tor",$B$1:$B2099,"&lt;&gt;"&amp;$B2100,$A$1:$A2099,$A2100)+COUNTIFS($L$1:$L2099,"ET",$B$1:$B2099,"&lt;&gt;"&amp;$B2100,$A$1:$A2099,$A2100)),(COUNTIFS($L$1:$L2099,"Tor",$B$1:$B2099,$B2100,$A$1:$A2099,$A2100)+COUNTIFS($L$1:$L2099,"ET",$B$1:$B2099,$B2100,$A$1:$A2099,$A2100))-(COUNTIFS($L$1:$L2099,"Tor",$B$1:$B2099,"&lt;&gt;"&amp;$B2100,$A$1:$A2099,$A2100)+COUNTIFS($L$1:$L2099,"ET",$B$1:$B2099,"&lt;&gt;"&amp;$B2100,$A$1:$A2099,$A2100))),"")</f>
        <v/>
      </c>
      <c r="O2100" s="17"/>
      <c r="AC2100" s="14"/>
      <c r="AD2100" s="14"/>
      <c r="AE2100" s="18"/>
      <c r="AH2100" s="19">
        <f t="shared" si="130"/>
        <v>0</v>
      </c>
      <c r="AI2100" s="19">
        <f t="shared" si="131"/>
        <v>180</v>
      </c>
      <c r="AM2100" s="19">
        <f>IF(Abschlüsse[[#This Row],[Ergeb]]="ET","",SQRT(($AF2100-$AK2100)^2+($AG2100-$AL2100)^2))</f>
        <v>0</v>
      </c>
      <c r="AO2100" s="13"/>
      <c r="AP2100" s="13"/>
      <c r="AQ2100" s="19" t="str">
        <f t="shared" si="132"/>
        <v/>
      </c>
      <c r="AU2100" s="19" t="str">
        <f t="shared" si="133"/>
        <v/>
      </c>
    </row>
    <row r="2101" spans="3:47" ht="25.05" customHeight="1">
      <c r="C2101" s="17" t="str">
        <f>IF($A2101="","",IF(VLOOKUP($A2101,Spiele!$A$2:$D$16,3,FALSE)=$B2101,"H","G"))</f>
        <v/>
      </c>
      <c r="D2101" s="17" t="str">
        <f>IF($B2101="","",IF(VLOOKUP($A2101,Spiele!$A$2:$F$16,3,FALSE)=$B2101,VLOOKUP($A2101,Spiele!$A$2:$F$16,4,FALSE),VLOOKUP($A2101,Spiele!$A$2:$F$16,3,FALSE)))</f>
        <v/>
      </c>
      <c r="E2101" s="18">
        <f>IF(Abschlüsse[[#This Row],[Ergeb]]="ET",0,COUNTIFS($A$2:$A2101,$A2101,$B$2:$B2101,$B2101,$L$2:$L2101,"&lt;&gt;ET"))</f>
        <v>0</v>
      </c>
      <c r="F2101" s="11"/>
      <c r="G2101" s="12"/>
      <c r="H2101" s="18">
        <f>COUNTIFS('Rote Karten'!$A$2:$A$4,$A2101,'Rote Karten'!$D$2:$D$4,"&lt;&gt;"&amp;$B2101,'Rote Karten'!$B$2:$B$4,"&lt;"&amp;$F2101,'Rote Karten'!$C$2:$C$4,"&lt;="&amp;$G2101)-COUNTIFS('Rote Karten'!$A$2:$A$4,$A2101,'Rote Karten'!$D$2:$D$4,$B2101,'Rote Karten'!$B$2:$B$4,"&lt;"&amp;$F2101,'Rote Karten'!$C$2:$C$4,"&lt;="&amp;$G2101)</f>
        <v>0</v>
      </c>
      <c r="I2101" s="17" t="str">
        <f>IF(OR($L2101="Tor",$L2101="ET"),_xlfn.IFNA(IF(VLOOKUP($A2101,Spiele!$A$2:$C$16,3,FALSE)=$B2101,COUNTIFS($L$2:$L2101,"Tor",$B$2:$B2101,$B2101,$A$2:$A2101,$A2101)+COUNTIFS($L$2:$L2101,"ET",$B$2:$B2101,$B2101,$A$2:$A2101,$A2101)&amp;":"&amp;COUNTIFS($L$2:$L2101,"Tor",$B$2:$B2101,"&lt;&gt;"&amp;$B2101,$A$2:$A2101,$A2101)+COUNTIFS($L$2:$L2101,"ET",$B$2:$B2101,"&lt;&gt;"&amp;$B2101,$A$2:$A2101,$A2101),COUNTIFS($L$2:$L2101,"Tor",$B$2:$B2101,"&lt;&gt;"&amp;$B2101,$A$2:$A2101,$A2101)+COUNTIFS($L$2:$L2101,"ET",$B$2:$B2101,"&lt;&gt;"&amp;$B2101,$A$2:$A2101,$A2101)&amp;":"&amp;COUNTIFS($L$2:$L2101,"Tor",$B$2:$B2101,$B2101,$A$2:$A2101,$A2101)+COUNTIFS($L$2:$L2101,"ET",$B$2:$B2101,$B2101,$A$2:$A2101,$A2101)),""),"")</f>
        <v/>
      </c>
      <c r="J2101" s="18" t="str">
        <f>_xlfn.IFNA(IF(VLOOKUP($A2101,Spiele!$A$2:$D$16,3,FALSE)=$B2101,(COUNTIFS($L$1:$L2100,"Tor",$B$1:$B2100,$B2101,$A$1:$A2100,$A2101)+COUNTIFS($L$1:$L2100,"ET",$B$1:$B2100,$B2101,$A$1:$A2100,$A2101))-(COUNTIFS($L$1:$L2100,"Tor",$B$1:$B2100,"&lt;&gt;"&amp;$B2101,$A$1:$A2100,$A2101)+COUNTIFS($L$1:$L2100,"ET",$B$1:$B2100,"&lt;&gt;"&amp;$B2101,$A$1:$A2100,$A2101)),(COUNTIFS($L$1:$L2100,"Tor",$B$1:$B2100,$B2101,$A$1:$A2100,$A2101)+COUNTIFS($L$1:$L2100,"ET",$B$1:$B2100,$B2101,$A$1:$A2100,$A2101))-(COUNTIFS($L$1:$L2100,"Tor",$B$1:$B2100,"&lt;&gt;"&amp;$B2101,$A$1:$A2100,$A2101)+COUNTIFS($L$1:$L2100,"ET",$B$1:$B2100,"&lt;&gt;"&amp;$B2101,$A$1:$A2100,$A2101))),"")</f>
        <v/>
      </c>
      <c r="O2101" s="17"/>
      <c r="AC2101" s="14"/>
      <c r="AD2101" s="14"/>
      <c r="AE2101" s="18"/>
      <c r="AH2101" s="19">
        <f t="shared" si="130"/>
        <v>0</v>
      </c>
      <c r="AI2101" s="19">
        <f t="shared" si="131"/>
        <v>180</v>
      </c>
      <c r="AM2101" s="19">
        <f>IF(Abschlüsse[[#This Row],[Ergeb]]="ET","",SQRT(($AF2101-$AK2101)^2+($AG2101-$AL2101)^2))</f>
        <v>0</v>
      </c>
      <c r="AO2101" s="13"/>
      <c r="AP2101" s="13"/>
      <c r="AQ2101" s="19" t="str">
        <f t="shared" si="132"/>
        <v/>
      </c>
      <c r="AU2101" s="19" t="str">
        <f t="shared" si="133"/>
        <v/>
      </c>
    </row>
    <row r="2102" spans="3:47" ht="25.05" customHeight="1">
      <c r="C2102" s="17" t="str">
        <f>IF($A2102="","",IF(VLOOKUP($A2102,Spiele!$A$2:$D$16,3,FALSE)=$B2102,"H","G"))</f>
        <v/>
      </c>
      <c r="D2102" s="17" t="str">
        <f>IF($B2102="","",IF(VLOOKUP($A2102,Spiele!$A$2:$F$16,3,FALSE)=$B2102,VLOOKUP($A2102,Spiele!$A$2:$F$16,4,FALSE),VLOOKUP($A2102,Spiele!$A$2:$F$16,3,FALSE)))</f>
        <v/>
      </c>
      <c r="E2102" s="18">
        <f>IF(Abschlüsse[[#This Row],[Ergeb]]="ET",0,COUNTIFS($A$2:$A2102,$A2102,$B$2:$B2102,$B2102,$L$2:$L2102,"&lt;&gt;ET"))</f>
        <v>0</v>
      </c>
      <c r="F2102" s="11"/>
      <c r="G2102" s="12"/>
      <c r="H2102" s="18">
        <f>COUNTIFS('Rote Karten'!$A$2:$A$4,$A2102,'Rote Karten'!$D$2:$D$4,"&lt;&gt;"&amp;$B2102,'Rote Karten'!$B$2:$B$4,"&lt;"&amp;$F2102,'Rote Karten'!$C$2:$C$4,"&lt;="&amp;$G2102)-COUNTIFS('Rote Karten'!$A$2:$A$4,$A2102,'Rote Karten'!$D$2:$D$4,$B2102,'Rote Karten'!$B$2:$B$4,"&lt;"&amp;$F2102,'Rote Karten'!$C$2:$C$4,"&lt;="&amp;$G2102)</f>
        <v>0</v>
      </c>
      <c r="I2102" s="17" t="str">
        <f>IF(OR($L2102="Tor",$L2102="ET"),_xlfn.IFNA(IF(VLOOKUP($A2102,Spiele!$A$2:$C$16,3,FALSE)=$B2102,COUNTIFS($L$2:$L2102,"Tor",$B$2:$B2102,$B2102,$A$2:$A2102,$A2102)+COUNTIFS($L$2:$L2102,"ET",$B$2:$B2102,$B2102,$A$2:$A2102,$A2102)&amp;":"&amp;COUNTIFS($L$2:$L2102,"Tor",$B$2:$B2102,"&lt;&gt;"&amp;$B2102,$A$2:$A2102,$A2102)+COUNTIFS($L$2:$L2102,"ET",$B$2:$B2102,"&lt;&gt;"&amp;$B2102,$A$2:$A2102,$A2102),COUNTIFS($L$2:$L2102,"Tor",$B$2:$B2102,"&lt;&gt;"&amp;$B2102,$A$2:$A2102,$A2102)+COUNTIFS($L$2:$L2102,"ET",$B$2:$B2102,"&lt;&gt;"&amp;$B2102,$A$2:$A2102,$A2102)&amp;":"&amp;COUNTIFS($L$2:$L2102,"Tor",$B$2:$B2102,$B2102,$A$2:$A2102,$A2102)+COUNTIFS($L$2:$L2102,"ET",$B$2:$B2102,$B2102,$A$2:$A2102,$A2102)),""),"")</f>
        <v/>
      </c>
      <c r="J2102" s="18" t="str">
        <f>_xlfn.IFNA(IF(VLOOKUP($A2102,Spiele!$A$2:$D$16,3,FALSE)=$B2102,(COUNTIFS($L$1:$L2101,"Tor",$B$1:$B2101,$B2102,$A$1:$A2101,$A2102)+COUNTIFS($L$1:$L2101,"ET",$B$1:$B2101,$B2102,$A$1:$A2101,$A2102))-(COUNTIFS($L$1:$L2101,"Tor",$B$1:$B2101,"&lt;&gt;"&amp;$B2102,$A$1:$A2101,$A2102)+COUNTIFS($L$1:$L2101,"ET",$B$1:$B2101,"&lt;&gt;"&amp;$B2102,$A$1:$A2101,$A2102)),(COUNTIFS($L$1:$L2101,"Tor",$B$1:$B2101,$B2102,$A$1:$A2101,$A2102)+COUNTIFS($L$1:$L2101,"ET",$B$1:$B2101,$B2102,$A$1:$A2101,$A2102))-(COUNTIFS($L$1:$L2101,"Tor",$B$1:$B2101,"&lt;&gt;"&amp;$B2102,$A$1:$A2101,$A2102)+COUNTIFS($L$1:$L2101,"ET",$B$1:$B2101,"&lt;&gt;"&amp;$B2102,$A$1:$A2101,$A2102))),"")</f>
        <v/>
      </c>
      <c r="O2102" s="17"/>
      <c r="AC2102" s="14"/>
      <c r="AD2102" s="14"/>
      <c r="AE2102" s="18"/>
      <c r="AH2102" s="19">
        <f t="shared" si="130"/>
        <v>0</v>
      </c>
      <c r="AI2102" s="19">
        <f t="shared" si="131"/>
        <v>180</v>
      </c>
      <c r="AM2102" s="19">
        <f>IF(Abschlüsse[[#This Row],[Ergeb]]="ET","",SQRT(($AF2102-$AK2102)^2+($AG2102-$AL2102)^2))</f>
        <v>0</v>
      </c>
      <c r="AO2102" s="13"/>
      <c r="AP2102" s="13"/>
      <c r="AQ2102" s="19" t="str">
        <f t="shared" si="132"/>
        <v/>
      </c>
      <c r="AU2102" s="19" t="str">
        <f t="shared" si="133"/>
        <v/>
      </c>
    </row>
    <row r="2103" spans="3:47" ht="25.05" customHeight="1">
      <c r="C2103" s="17" t="str">
        <f>IF($A2103="","",IF(VLOOKUP($A2103,Spiele!$A$2:$D$16,3,FALSE)=$B2103,"H","G"))</f>
        <v/>
      </c>
      <c r="D2103" s="17" t="str">
        <f>IF($B2103="","",IF(VLOOKUP($A2103,Spiele!$A$2:$F$16,3,FALSE)=$B2103,VLOOKUP($A2103,Spiele!$A$2:$F$16,4,FALSE),VLOOKUP($A2103,Spiele!$A$2:$F$16,3,FALSE)))</f>
        <v/>
      </c>
      <c r="E2103" s="18">
        <f>IF(Abschlüsse[[#This Row],[Ergeb]]="ET",0,COUNTIFS($A$2:$A2103,$A2103,$B$2:$B2103,$B2103,$L$2:$L2103,"&lt;&gt;ET"))</f>
        <v>0</v>
      </c>
      <c r="F2103" s="11"/>
      <c r="G2103" s="12"/>
      <c r="H2103" s="18">
        <f>COUNTIFS('Rote Karten'!$A$2:$A$4,$A2103,'Rote Karten'!$D$2:$D$4,"&lt;&gt;"&amp;$B2103,'Rote Karten'!$B$2:$B$4,"&lt;"&amp;$F2103,'Rote Karten'!$C$2:$C$4,"&lt;="&amp;$G2103)-COUNTIFS('Rote Karten'!$A$2:$A$4,$A2103,'Rote Karten'!$D$2:$D$4,$B2103,'Rote Karten'!$B$2:$B$4,"&lt;"&amp;$F2103,'Rote Karten'!$C$2:$C$4,"&lt;="&amp;$G2103)</f>
        <v>0</v>
      </c>
      <c r="I2103" s="17" t="str">
        <f>IF(OR($L2103="Tor",$L2103="ET"),_xlfn.IFNA(IF(VLOOKUP($A2103,Spiele!$A$2:$C$16,3,FALSE)=$B2103,COUNTIFS($L$2:$L2103,"Tor",$B$2:$B2103,$B2103,$A$2:$A2103,$A2103)+COUNTIFS($L$2:$L2103,"ET",$B$2:$B2103,$B2103,$A$2:$A2103,$A2103)&amp;":"&amp;COUNTIFS($L$2:$L2103,"Tor",$B$2:$B2103,"&lt;&gt;"&amp;$B2103,$A$2:$A2103,$A2103)+COUNTIFS($L$2:$L2103,"ET",$B$2:$B2103,"&lt;&gt;"&amp;$B2103,$A$2:$A2103,$A2103),COUNTIFS($L$2:$L2103,"Tor",$B$2:$B2103,"&lt;&gt;"&amp;$B2103,$A$2:$A2103,$A2103)+COUNTIFS($L$2:$L2103,"ET",$B$2:$B2103,"&lt;&gt;"&amp;$B2103,$A$2:$A2103,$A2103)&amp;":"&amp;COUNTIFS($L$2:$L2103,"Tor",$B$2:$B2103,$B2103,$A$2:$A2103,$A2103)+COUNTIFS($L$2:$L2103,"ET",$B$2:$B2103,$B2103,$A$2:$A2103,$A2103)),""),"")</f>
        <v/>
      </c>
      <c r="J2103" s="18" t="str">
        <f>_xlfn.IFNA(IF(VLOOKUP($A2103,Spiele!$A$2:$D$16,3,FALSE)=$B2103,(COUNTIFS($L$1:$L2102,"Tor",$B$1:$B2102,$B2103,$A$1:$A2102,$A2103)+COUNTIFS($L$1:$L2102,"ET",$B$1:$B2102,$B2103,$A$1:$A2102,$A2103))-(COUNTIFS($L$1:$L2102,"Tor",$B$1:$B2102,"&lt;&gt;"&amp;$B2103,$A$1:$A2102,$A2103)+COUNTIFS($L$1:$L2102,"ET",$B$1:$B2102,"&lt;&gt;"&amp;$B2103,$A$1:$A2102,$A2103)),(COUNTIFS($L$1:$L2102,"Tor",$B$1:$B2102,$B2103,$A$1:$A2102,$A2103)+COUNTIFS($L$1:$L2102,"ET",$B$1:$B2102,$B2103,$A$1:$A2102,$A2103))-(COUNTIFS($L$1:$L2102,"Tor",$B$1:$B2102,"&lt;&gt;"&amp;$B2103,$A$1:$A2102,$A2103)+COUNTIFS($L$1:$L2102,"ET",$B$1:$B2102,"&lt;&gt;"&amp;$B2103,$A$1:$A2102,$A2103))),"")</f>
        <v/>
      </c>
      <c r="O2103" s="17"/>
      <c r="AC2103" s="14"/>
      <c r="AD2103" s="14"/>
      <c r="AE2103" s="18"/>
      <c r="AH2103" s="19">
        <f t="shared" si="130"/>
        <v>0</v>
      </c>
      <c r="AI2103" s="19">
        <f t="shared" si="131"/>
        <v>180</v>
      </c>
      <c r="AM2103" s="19">
        <f>IF(Abschlüsse[[#This Row],[Ergeb]]="ET","",SQRT(($AF2103-$AK2103)^2+($AG2103-$AL2103)^2))</f>
        <v>0</v>
      </c>
      <c r="AO2103" s="13"/>
      <c r="AP2103" s="13"/>
      <c r="AQ2103" s="19" t="str">
        <f t="shared" si="132"/>
        <v/>
      </c>
      <c r="AU2103" s="19" t="str">
        <f t="shared" si="133"/>
        <v/>
      </c>
    </row>
    <row r="2104" spans="3:47" ht="25.05" customHeight="1">
      <c r="C2104" s="17" t="str">
        <f>IF($A2104="","",IF(VLOOKUP($A2104,Spiele!$A$2:$D$16,3,FALSE)=$B2104,"H","G"))</f>
        <v/>
      </c>
      <c r="D2104" s="17" t="str">
        <f>IF($B2104="","",IF(VLOOKUP($A2104,Spiele!$A$2:$F$16,3,FALSE)=$B2104,VLOOKUP($A2104,Spiele!$A$2:$F$16,4,FALSE),VLOOKUP($A2104,Spiele!$A$2:$F$16,3,FALSE)))</f>
        <v/>
      </c>
      <c r="E2104" s="18">
        <f>IF(Abschlüsse[[#This Row],[Ergeb]]="ET",0,COUNTIFS($A$2:$A2104,$A2104,$B$2:$B2104,$B2104,$L$2:$L2104,"&lt;&gt;ET"))</f>
        <v>0</v>
      </c>
      <c r="F2104" s="11"/>
      <c r="G2104" s="12"/>
      <c r="H2104" s="18">
        <f>COUNTIFS('Rote Karten'!$A$2:$A$4,$A2104,'Rote Karten'!$D$2:$D$4,"&lt;&gt;"&amp;$B2104,'Rote Karten'!$B$2:$B$4,"&lt;"&amp;$F2104,'Rote Karten'!$C$2:$C$4,"&lt;="&amp;$G2104)-COUNTIFS('Rote Karten'!$A$2:$A$4,$A2104,'Rote Karten'!$D$2:$D$4,$B2104,'Rote Karten'!$B$2:$B$4,"&lt;"&amp;$F2104,'Rote Karten'!$C$2:$C$4,"&lt;="&amp;$G2104)</f>
        <v>0</v>
      </c>
      <c r="I2104" s="17" t="str">
        <f>IF(OR($L2104="Tor",$L2104="ET"),_xlfn.IFNA(IF(VLOOKUP($A2104,Spiele!$A$2:$C$16,3,FALSE)=$B2104,COUNTIFS($L$2:$L2104,"Tor",$B$2:$B2104,$B2104,$A$2:$A2104,$A2104)+COUNTIFS($L$2:$L2104,"ET",$B$2:$B2104,$B2104,$A$2:$A2104,$A2104)&amp;":"&amp;COUNTIFS($L$2:$L2104,"Tor",$B$2:$B2104,"&lt;&gt;"&amp;$B2104,$A$2:$A2104,$A2104)+COUNTIFS($L$2:$L2104,"ET",$B$2:$B2104,"&lt;&gt;"&amp;$B2104,$A$2:$A2104,$A2104),COUNTIFS($L$2:$L2104,"Tor",$B$2:$B2104,"&lt;&gt;"&amp;$B2104,$A$2:$A2104,$A2104)+COUNTIFS($L$2:$L2104,"ET",$B$2:$B2104,"&lt;&gt;"&amp;$B2104,$A$2:$A2104,$A2104)&amp;":"&amp;COUNTIFS($L$2:$L2104,"Tor",$B$2:$B2104,$B2104,$A$2:$A2104,$A2104)+COUNTIFS($L$2:$L2104,"ET",$B$2:$B2104,$B2104,$A$2:$A2104,$A2104)),""),"")</f>
        <v/>
      </c>
      <c r="J2104" s="18" t="str">
        <f>_xlfn.IFNA(IF(VLOOKUP($A2104,Spiele!$A$2:$D$16,3,FALSE)=$B2104,(COUNTIFS($L$1:$L2103,"Tor",$B$1:$B2103,$B2104,$A$1:$A2103,$A2104)+COUNTIFS($L$1:$L2103,"ET",$B$1:$B2103,$B2104,$A$1:$A2103,$A2104))-(COUNTIFS($L$1:$L2103,"Tor",$B$1:$B2103,"&lt;&gt;"&amp;$B2104,$A$1:$A2103,$A2104)+COUNTIFS($L$1:$L2103,"ET",$B$1:$B2103,"&lt;&gt;"&amp;$B2104,$A$1:$A2103,$A2104)),(COUNTIFS($L$1:$L2103,"Tor",$B$1:$B2103,$B2104,$A$1:$A2103,$A2104)+COUNTIFS($L$1:$L2103,"ET",$B$1:$B2103,$B2104,$A$1:$A2103,$A2104))-(COUNTIFS($L$1:$L2103,"Tor",$B$1:$B2103,"&lt;&gt;"&amp;$B2104,$A$1:$A2103,$A2104)+COUNTIFS($L$1:$L2103,"ET",$B$1:$B2103,"&lt;&gt;"&amp;$B2104,$A$1:$A2103,$A2104))),"")</f>
        <v/>
      </c>
      <c r="O2104" s="17"/>
      <c r="AC2104" s="14"/>
      <c r="AD2104" s="14"/>
      <c r="AE2104" s="18"/>
      <c r="AH2104" s="19">
        <f t="shared" si="130"/>
        <v>0</v>
      </c>
      <c r="AI2104" s="19">
        <f t="shared" si="131"/>
        <v>180</v>
      </c>
      <c r="AM2104" s="19">
        <f>IF(Abschlüsse[[#This Row],[Ergeb]]="ET","",SQRT(($AF2104-$AK2104)^2+($AG2104-$AL2104)^2))</f>
        <v>0</v>
      </c>
      <c r="AO2104" s="13"/>
      <c r="AP2104" s="13"/>
      <c r="AQ2104" s="19" t="str">
        <f t="shared" si="132"/>
        <v/>
      </c>
      <c r="AU2104" s="19" t="str">
        <f t="shared" si="133"/>
        <v/>
      </c>
    </row>
    <row r="2105" spans="3:47" ht="25.05" customHeight="1">
      <c r="C2105" s="17" t="str">
        <f>IF($A2105="","",IF(VLOOKUP($A2105,Spiele!$A$2:$D$16,3,FALSE)=$B2105,"H","G"))</f>
        <v/>
      </c>
      <c r="D2105" s="17" t="str">
        <f>IF($B2105="","",IF(VLOOKUP($A2105,Spiele!$A$2:$F$16,3,FALSE)=$B2105,VLOOKUP($A2105,Spiele!$A$2:$F$16,4,FALSE),VLOOKUP($A2105,Spiele!$A$2:$F$16,3,FALSE)))</f>
        <v/>
      </c>
      <c r="E2105" s="18">
        <f>IF(Abschlüsse[[#This Row],[Ergeb]]="ET",0,COUNTIFS($A$2:$A2105,$A2105,$B$2:$B2105,$B2105,$L$2:$L2105,"&lt;&gt;ET"))</f>
        <v>0</v>
      </c>
      <c r="F2105" s="11"/>
      <c r="G2105" s="12"/>
      <c r="H2105" s="18">
        <f>COUNTIFS('Rote Karten'!$A$2:$A$4,$A2105,'Rote Karten'!$D$2:$D$4,"&lt;&gt;"&amp;$B2105,'Rote Karten'!$B$2:$B$4,"&lt;"&amp;$F2105,'Rote Karten'!$C$2:$C$4,"&lt;="&amp;$G2105)-COUNTIFS('Rote Karten'!$A$2:$A$4,$A2105,'Rote Karten'!$D$2:$D$4,$B2105,'Rote Karten'!$B$2:$B$4,"&lt;"&amp;$F2105,'Rote Karten'!$C$2:$C$4,"&lt;="&amp;$G2105)</f>
        <v>0</v>
      </c>
      <c r="I2105" s="17" t="str">
        <f>IF(OR($L2105="Tor",$L2105="ET"),_xlfn.IFNA(IF(VLOOKUP($A2105,Spiele!$A$2:$C$16,3,FALSE)=$B2105,COUNTIFS($L$2:$L2105,"Tor",$B$2:$B2105,$B2105,$A$2:$A2105,$A2105)+COUNTIFS($L$2:$L2105,"ET",$B$2:$B2105,$B2105,$A$2:$A2105,$A2105)&amp;":"&amp;COUNTIFS($L$2:$L2105,"Tor",$B$2:$B2105,"&lt;&gt;"&amp;$B2105,$A$2:$A2105,$A2105)+COUNTIFS($L$2:$L2105,"ET",$B$2:$B2105,"&lt;&gt;"&amp;$B2105,$A$2:$A2105,$A2105),COUNTIFS($L$2:$L2105,"Tor",$B$2:$B2105,"&lt;&gt;"&amp;$B2105,$A$2:$A2105,$A2105)+COUNTIFS($L$2:$L2105,"ET",$B$2:$B2105,"&lt;&gt;"&amp;$B2105,$A$2:$A2105,$A2105)&amp;":"&amp;COUNTIFS($L$2:$L2105,"Tor",$B$2:$B2105,$B2105,$A$2:$A2105,$A2105)+COUNTIFS($L$2:$L2105,"ET",$B$2:$B2105,$B2105,$A$2:$A2105,$A2105)),""),"")</f>
        <v/>
      </c>
      <c r="J2105" s="18" t="str">
        <f>_xlfn.IFNA(IF(VLOOKUP($A2105,Spiele!$A$2:$D$16,3,FALSE)=$B2105,(COUNTIFS($L$1:$L2104,"Tor",$B$1:$B2104,$B2105,$A$1:$A2104,$A2105)+COUNTIFS($L$1:$L2104,"ET",$B$1:$B2104,$B2105,$A$1:$A2104,$A2105))-(COUNTIFS($L$1:$L2104,"Tor",$B$1:$B2104,"&lt;&gt;"&amp;$B2105,$A$1:$A2104,$A2105)+COUNTIFS($L$1:$L2104,"ET",$B$1:$B2104,"&lt;&gt;"&amp;$B2105,$A$1:$A2104,$A2105)),(COUNTIFS($L$1:$L2104,"Tor",$B$1:$B2104,$B2105,$A$1:$A2104,$A2105)+COUNTIFS($L$1:$L2104,"ET",$B$1:$B2104,$B2105,$A$1:$A2104,$A2105))-(COUNTIFS($L$1:$L2104,"Tor",$B$1:$B2104,"&lt;&gt;"&amp;$B2105,$A$1:$A2104,$A2105)+COUNTIFS($L$1:$L2104,"ET",$B$1:$B2104,"&lt;&gt;"&amp;$B2105,$A$1:$A2104,$A2105))),"")</f>
        <v/>
      </c>
      <c r="O2105" s="17"/>
      <c r="AC2105" s="14"/>
      <c r="AD2105" s="14"/>
      <c r="AE2105" s="18"/>
      <c r="AH2105" s="19">
        <f t="shared" si="130"/>
        <v>0</v>
      </c>
      <c r="AI2105" s="19">
        <f t="shared" si="131"/>
        <v>180</v>
      </c>
      <c r="AM2105" s="19">
        <f>IF(Abschlüsse[[#This Row],[Ergeb]]="ET","",SQRT(($AF2105-$AK2105)^2+($AG2105-$AL2105)^2))</f>
        <v>0</v>
      </c>
      <c r="AO2105" s="13"/>
      <c r="AP2105" s="13"/>
      <c r="AQ2105" s="19" t="str">
        <f t="shared" si="132"/>
        <v/>
      </c>
      <c r="AU2105" s="19" t="str">
        <f t="shared" si="133"/>
        <v/>
      </c>
    </row>
    <row r="2106" spans="3:47" ht="25.05" customHeight="1">
      <c r="C2106" s="17" t="str">
        <f>IF($A2106="","",IF(VLOOKUP($A2106,Spiele!$A$2:$D$16,3,FALSE)=$B2106,"H","G"))</f>
        <v/>
      </c>
      <c r="D2106" s="17" t="str">
        <f>IF($B2106="","",IF(VLOOKUP($A2106,Spiele!$A$2:$F$16,3,FALSE)=$B2106,VLOOKUP($A2106,Spiele!$A$2:$F$16,4,FALSE),VLOOKUP($A2106,Spiele!$A$2:$F$16,3,FALSE)))</f>
        <v/>
      </c>
      <c r="E2106" s="18">
        <f>IF(Abschlüsse[[#This Row],[Ergeb]]="ET",0,COUNTIFS($A$2:$A2106,$A2106,$B$2:$B2106,$B2106,$L$2:$L2106,"&lt;&gt;ET"))</f>
        <v>0</v>
      </c>
      <c r="F2106" s="11"/>
      <c r="G2106" s="12"/>
      <c r="H2106" s="18">
        <f>COUNTIFS('Rote Karten'!$A$2:$A$4,$A2106,'Rote Karten'!$D$2:$D$4,"&lt;&gt;"&amp;$B2106,'Rote Karten'!$B$2:$B$4,"&lt;"&amp;$F2106,'Rote Karten'!$C$2:$C$4,"&lt;="&amp;$G2106)-COUNTIFS('Rote Karten'!$A$2:$A$4,$A2106,'Rote Karten'!$D$2:$D$4,$B2106,'Rote Karten'!$B$2:$B$4,"&lt;"&amp;$F2106,'Rote Karten'!$C$2:$C$4,"&lt;="&amp;$G2106)</f>
        <v>0</v>
      </c>
      <c r="I2106" s="17" t="str">
        <f>IF(OR($L2106="Tor",$L2106="ET"),_xlfn.IFNA(IF(VLOOKUP($A2106,Spiele!$A$2:$C$16,3,FALSE)=$B2106,COUNTIFS($L$2:$L2106,"Tor",$B$2:$B2106,$B2106,$A$2:$A2106,$A2106)+COUNTIFS($L$2:$L2106,"ET",$B$2:$B2106,$B2106,$A$2:$A2106,$A2106)&amp;":"&amp;COUNTIFS($L$2:$L2106,"Tor",$B$2:$B2106,"&lt;&gt;"&amp;$B2106,$A$2:$A2106,$A2106)+COUNTIFS($L$2:$L2106,"ET",$B$2:$B2106,"&lt;&gt;"&amp;$B2106,$A$2:$A2106,$A2106),COUNTIFS($L$2:$L2106,"Tor",$B$2:$B2106,"&lt;&gt;"&amp;$B2106,$A$2:$A2106,$A2106)+COUNTIFS($L$2:$L2106,"ET",$B$2:$B2106,"&lt;&gt;"&amp;$B2106,$A$2:$A2106,$A2106)&amp;":"&amp;COUNTIFS($L$2:$L2106,"Tor",$B$2:$B2106,$B2106,$A$2:$A2106,$A2106)+COUNTIFS($L$2:$L2106,"ET",$B$2:$B2106,$B2106,$A$2:$A2106,$A2106)),""),"")</f>
        <v/>
      </c>
      <c r="J2106" s="18" t="str">
        <f>_xlfn.IFNA(IF(VLOOKUP($A2106,Spiele!$A$2:$D$16,3,FALSE)=$B2106,(COUNTIFS($L$1:$L2105,"Tor",$B$1:$B2105,$B2106,$A$1:$A2105,$A2106)+COUNTIFS($L$1:$L2105,"ET",$B$1:$B2105,$B2106,$A$1:$A2105,$A2106))-(COUNTIFS($L$1:$L2105,"Tor",$B$1:$B2105,"&lt;&gt;"&amp;$B2106,$A$1:$A2105,$A2106)+COUNTIFS($L$1:$L2105,"ET",$B$1:$B2105,"&lt;&gt;"&amp;$B2106,$A$1:$A2105,$A2106)),(COUNTIFS($L$1:$L2105,"Tor",$B$1:$B2105,$B2106,$A$1:$A2105,$A2106)+COUNTIFS($L$1:$L2105,"ET",$B$1:$B2105,$B2106,$A$1:$A2105,$A2106))-(COUNTIFS($L$1:$L2105,"Tor",$B$1:$B2105,"&lt;&gt;"&amp;$B2106,$A$1:$A2105,$A2106)+COUNTIFS($L$1:$L2105,"ET",$B$1:$B2105,"&lt;&gt;"&amp;$B2106,$A$1:$A2105,$A2106))),"")</f>
        <v/>
      </c>
      <c r="O2106" s="17"/>
      <c r="AC2106" s="14"/>
      <c r="AD2106" s="14"/>
      <c r="AE2106" s="18"/>
      <c r="AH2106" s="19">
        <f t="shared" si="130"/>
        <v>0</v>
      </c>
      <c r="AI2106" s="19">
        <f t="shared" si="131"/>
        <v>180</v>
      </c>
      <c r="AM2106" s="19">
        <f>IF(Abschlüsse[[#This Row],[Ergeb]]="ET","",SQRT(($AF2106-$AK2106)^2+($AG2106-$AL2106)^2))</f>
        <v>0</v>
      </c>
      <c r="AO2106" s="13"/>
      <c r="AP2106" s="13"/>
      <c r="AQ2106" s="19" t="str">
        <f t="shared" si="132"/>
        <v/>
      </c>
      <c r="AU2106" s="19" t="str">
        <f t="shared" si="133"/>
        <v/>
      </c>
    </row>
    <row r="2107" spans="3:47" ht="25.05" customHeight="1">
      <c r="C2107" s="17" t="str">
        <f>IF($A2107="","",IF(VLOOKUP($A2107,Spiele!$A$2:$D$16,3,FALSE)=$B2107,"H","G"))</f>
        <v/>
      </c>
      <c r="D2107" s="17" t="str">
        <f>IF($B2107="","",IF(VLOOKUP($A2107,Spiele!$A$2:$F$16,3,FALSE)=$B2107,VLOOKUP($A2107,Spiele!$A$2:$F$16,4,FALSE),VLOOKUP($A2107,Spiele!$A$2:$F$16,3,FALSE)))</f>
        <v/>
      </c>
      <c r="E2107" s="18">
        <f>IF(Abschlüsse[[#This Row],[Ergeb]]="ET",0,COUNTIFS($A$2:$A2107,$A2107,$B$2:$B2107,$B2107,$L$2:$L2107,"&lt;&gt;ET"))</f>
        <v>0</v>
      </c>
      <c r="F2107" s="11"/>
      <c r="G2107" s="12"/>
      <c r="H2107" s="18">
        <f>COUNTIFS('Rote Karten'!$A$2:$A$4,$A2107,'Rote Karten'!$D$2:$D$4,"&lt;&gt;"&amp;$B2107,'Rote Karten'!$B$2:$B$4,"&lt;"&amp;$F2107,'Rote Karten'!$C$2:$C$4,"&lt;="&amp;$G2107)-COUNTIFS('Rote Karten'!$A$2:$A$4,$A2107,'Rote Karten'!$D$2:$D$4,$B2107,'Rote Karten'!$B$2:$B$4,"&lt;"&amp;$F2107,'Rote Karten'!$C$2:$C$4,"&lt;="&amp;$G2107)</f>
        <v>0</v>
      </c>
      <c r="I2107" s="17" t="str">
        <f>IF(OR($L2107="Tor",$L2107="ET"),_xlfn.IFNA(IF(VLOOKUP($A2107,Spiele!$A$2:$C$16,3,FALSE)=$B2107,COUNTIFS($L$2:$L2107,"Tor",$B$2:$B2107,$B2107,$A$2:$A2107,$A2107)+COUNTIFS($L$2:$L2107,"ET",$B$2:$B2107,$B2107,$A$2:$A2107,$A2107)&amp;":"&amp;COUNTIFS($L$2:$L2107,"Tor",$B$2:$B2107,"&lt;&gt;"&amp;$B2107,$A$2:$A2107,$A2107)+COUNTIFS($L$2:$L2107,"ET",$B$2:$B2107,"&lt;&gt;"&amp;$B2107,$A$2:$A2107,$A2107),COUNTIFS($L$2:$L2107,"Tor",$B$2:$B2107,"&lt;&gt;"&amp;$B2107,$A$2:$A2107,$A2107)+COUNTIFS($L$2:$L2107,"ET",$B$2:$B2107,"&lt;&gt;"&amp;$B2107,$A$2:$A2107,$A2107)&amp;":"&amp;COUNTIFS($L$2:$L2107,"Tor",$B$2:$B2107,$B2107,$A$2:$A2107,$A2107)+COUNTIFS($L$2:$L2107,"ET",$B$2:$B2107,$B2107,$A$2:$A2107,$A2107)),""),"")</f>
        <v/>
      </c>
      <c r="J2107" s="18" t="str">
        <f>_xlfn.IFNA(IF(VLOOKUP($A2107,Spiele!$A$2:$D$16,3,FALSE)=$B2107,(COUNTIFS($L$1:$L2106,"Tor",$B$1:$B2106,$B2107,$A$1:$A2106,$A2107)+COUNTIFS($L$1:$L2106,"ET",$B$1:$B2106,$B2107,$A$1:$A2106,$A2107))-(COUNTIFS($L$1:$L2106,"Tor",$B$1:$B2106,"&lt;&gt;"&amp;$B2107,$A$1:$A2106,$A2107)+COUNTIFS($L$1:$L2106,"ET",$B$1:$B2106,"&lt;&gt;"&amp;$B2107,$A$1:$A2106,$A2107)),(COUNTIFS($L$1:$L2106,"Tor",$B$1:$B2106,$B2107,$A$1:$A2106,$A2107)+COUNTIFS($L$1:$L2106,"ET",$B$1:$B2106,$B2107,$A$1:$A2106,$A2107))-(COUNTIFS($L$1:$L2106,"Tor",$B$1:$B2106,"&lt;&gt;"&amp;$B2107,$A$1:$A2106,$A2107)+COUNTIFS($L$1:$L2106,"ET",$B$1:$B2106,"&lt;&gt;"&amp;$B2107,$A$1:$A2106,$A2107))),"")</f>
        <v/>
      </c>
      <c r="O2107" s="17"/>
      <c r="AC2107" s="14"/>
      <c r="AD2107" s="14"/>
      <c r="AE2107" s="18"/>
      <c r="AH2107" s="19">
        <f t="shared" si="130"/>
        <v>0</v>
      </c>
      <c r="AI2107" s="19">
        <f t="shared" si="131"/>
        <v>180</v>
      </c>
      <c r="AM2107" s="19">
        <f>IF(Abschlüsse[[#This Row],[Ergeb]]="ET","",SQRT(($AF2107-$AK2107)^2+($AG2107-$AL2107)^2))</f>
        <v>0</v>
      </c>
      <c r="AO2107" s="13"/>
      <c r="AP2107" s="13"/>
      <c r="AQ2107" s="19" t="str">
        <f t="shared" si="132"/>
        <v/>
      </c>
      <c r="AU2107" s="19" t="str">
        <f t="shared" si="133"/>
        <v/>
      </c>
    </row>
    <row r="2108" spans="3:47" ht="25.05" customHeight="1">
      <c r="C2108" s="17" t="str">
        <f>IF($A2108="","",IF(VLOOKUP($A2108,Spiele!$A$2:$D$16,3,FALSE)=$B2108,"H","G"))</f>
        <v/>
      </c>
      <c r="D2108" s="17" t="str">
        <f>IF($B2108="","",IF(VLOOKUP($A2108,Spiele!$A$2:$F$16,3,FALSE)=$B2108,VLOOKUP($A2108,Spiele!$A$2:$F$16,4,FALSE),VLOOKUP($A2108,Spiele!$A$2:$F$16,3,FALSE)))</f>
        <v/>
      </c>
      <c r="E2108" s="18">
        <f>IF(Abschlüsse[[#This Row],[Ergeb]]="ET",0,COUNTIFS($A$2:$A2108,$A2108,$B$2:$B2108,$B2108,$L$2:$L2108,"&lt;&gt;ET"))</f>
        <v>0</v>
      </c>
      <c r="F2108" s="11"/>
      <c r="G2108" s="12"/>
      <c r="H2108" s="18">
        <f>COUNTIFS('Rote Karten'!$A$2:$A$4,$A2108,'Rote Karten'!$D$2:$D$4,"&lt;&gt;"&amp;$B2108,'Rote Karten'!$B$2:$B$4,"&lt;"&amp;$F2108,'Rote Karten'!$C$2:$C$4,"&lt;="&amp;$G2108)-COUNTIFS('Rote Karten'!$A$2:$A$4,$A2108,'Rote Karten'!$D$2:$D$4,$B2108,'Rote Karten'!$B$2:$B$4,"&lt;"&amp;$F2108,'Rote Karten'!$C$2:$C$4,"&lt;="&amp;$G2108)</f>
        <v>0</v>
      </c>
      <c r="I2108" s="17" t="str">
        <f>IF(OR($L2108="Tor",$L2108="ET"),_xlfn.IFNA(IF(VLOOKUP($A2108,Spiele!$A$2:$C$16,3,FALSE)=$B2108,COUNTIFS($L$2:$L2108,"Tor",$B$2:$B2108,$B2108,$A$2:$A2108,$A2108)+COUNTIFS($L$2:$L2108,"ET",$B$2:$B2108,$B2108,$A$2:$A2108,$A2108)&amp;":"&amp;COUNTIFS($L$2:$L2108,"Tor",$B$2:$B2108,"&lt;&gt;"&amp;$B2108,$A$2:$A2108,$A2108)+COUNTIFS($L$2:$L2108,"ET",$B$2:$B2108,"&lt;&gt;"&amp;$B2108,$A$2:$A2108,$A2108),COUNTIFS($L$2:$L2108,"Tor",$B$2:$B2108,"&lt;&gt;"&amp;$B2108,$A$2:$A2108,$A2108)+COUNTIFS($L$2:$L2108,"ET",$B$2:$B2108,"&lt;&gt;"&amp;$B2108,$A$2:$A2108,$A2108)&amp;":"&amp;COUNTIFS($L$2:$L2108,"Tor",$B$2:$B2108,$B2108,$A$2:$A2108,$A2108)+COUNTIFS($L$2:$L2108,"ET",$B$2:$B2108,$B2108,$A$2:$A2108,$A2108)),""),"")</f>
        <v/>
      </c>
      <c r="J2108" s="18" t="str">
        <f>_xlfn.IFNA(IF(VLOOKUP($A2108,Spiele!$A$2:$D$16,3,FALSE)=$B2108,(COUNTIFS($L$1:$L2107,"Tor",$B$1:$B2107,$B2108,$A$1:$A2107,$A2108)+COUNTIFS($L$1:$L2107,"ET",$B$1:$B2107,$B2108,$A$1:$A2107,$A2108))-(COUNTIFS($L$1:$L2107,"Tor",$B$1:$B2107,"&lt;&gt;"&amp;$B2108,$A$1:$A2107,$A2108)+COUNTIFS($L$1:$L2107,"ET",$B$1:$B2107,"&lt;&gt;"&amp;$B2108,$A$1:$A2107,$A2108)),(COUNTIFS($L$1:$L2107,"Tor",$B$1:$B2107,$B2108,$A$1:$A2107,$A2108)+COUNTIFS($L$1:$L2107,"ET",$B$1:$B2107,$B2108,$A$1:$A2107,$A2108))-(COUNTIFS($L$1:$L2107,"Tor",$B$1:$B2107,"&lt;&gt;"&amp;$B2108,$A$1:$A2107,$A2108)+COUNTIFS($L$1:$L2107,"ET",$B$1:$B2107,"&lt;&gt;"&amp;$B2108,$A$1:$A2107,$A2108))),"")</f>
        <v/>
      </c>
      <c r="O2108" s="17"/>
      <c r="AC2108" s="14"/>
      <c r="AD2108" s="14"/>
      <c r="AE2108" s="18"/>
      <c r="AH2108" s="19">
        <f t="shared" si="130"/>
        <v>0</v>
      </c>
      <c r="AI2108" s="19">
        <f t="shared" si="131"/>
        <v>180</v>
      </c>
      <c r="AM2108" s="19">
        <f>IF(Abschlüsse[[#This Row],[Ergeb]]="ET","",SQRT(($AF2108-$AK2108)^2+($AG2108-$AL2108)^2))</f>
        <v>0</v>
      </c>
      <c r="AO2108" s="13"/>
      <c r="AP2108" s="13"/>
      <c r="AQ2108" s="19" t="str">
        <f t="shared" si="132"/>
        <v/>
      </c>
      <c r="AU2108" s="19" t="str">
        <f t="shared" si="133"/>
        <v/>
      </c>
    </row>
    <row r="2109" spans="3:47" ht="25.05" customHeight="1">
      <c r="C2109" s="17" t="str">
        <f>IF($A2109="","",IF(VLOOKUP($A2109,Spiele!$A$2:$D$16,3,FALSE)=$B2109,"H","G"))</f>
        <v/>
      </c>
      <c r="D2109" s="17" t="str">
        <f>IF($B2109="","",IF(VLOOKUP($A2109,Spiele!$A$2:$F$16,3,FALSE)=$B2109,VLOOKUP($A2109,Spiele!$A$2:$F$16,4,FALSE),VLOOKUP($A2109,Spiele!$A$2:$F$16,3,FALSE)))</f>
        <v/>
      </c>
      <c r="E2109" s="18">
        <f>IF(Abschlüsse[[#This Row],[Ergeb]]="ET",0,COUNTIFS($A$2:$A2109,$A2109,$B$2:$B2109,$B2109,$L$2:$L2109,"&lt;&gt;ET"))</f>
        <v>0</v>
      </c>
      <c r="F2109" s="11"/>
      <c r="G2109" s="12"/>
      <c r="H2109" s="18">
        <f>COUNTIFS('Rote Karten'!$A$2:$A$4,$A2109,'Rote Karten'!$D$2:$D$4,"&lt;&gt;"&amp;$B2109,'Rote Karten'!$B$2:$B$4,"&lt;"&amp;$F2109,'Rote Karten'!$C$2:$C$4,"&lt;="&amp;$G2109)-COUNTIFS('Rote Karten'!$A$2:$A$4,$A2109,'Rote Karten'!$D$2:$D$4,$B2109,'Rote Karten'!$B$2:$B$4,"&lt;"&amp;$F2109,'Rote Karten'!$C$2:$C$4,"&lt;="&amp;$G2109)</f>
        <v>0</v>
      </c>
      <c r="I2109" s="17" t="str">
        <f>IF(OR($L2109="Tor",$L2109="ET"),_xlfn.IFNA(IF(VLOOKUP($A2109,Spiele!$A$2:$C$16,3,FALSE)=$B2109,COUNTIFS($L$2:$L2109,"Tor",$B$2:$B2109,$B2109,$A$2:$A2109,$A2109)+COUNTIFS($L$2:$L2109,"ET",$B$2:$B2109,$B2109,$A$2:$A2109,$A2109)&amp;":"&amp;COUNTIFS($L$2:$L2109,"Tor",$B$2:$B2109,"&lt;&gt;"&amp;$B2109,$A$2:$A2109,$A2109)+COUNTIFS($L$2:$L2109,"ET",$B$2:$B2109,"&lt;&gt;"&amp;$B2109,$A$2:$A2109,$A2109),COUNTIFS($L$2:$L2109,"Tor",$B$2:$B2109,"&lt;&gt;"&amp;$B2109,$A$2:$A2109,$A2109)+COUNTIFS($L$2:$L2109,"ET",$B$2:$B2109,"&lt;&gt;"&amp;$B2109,$A$2:$A2109,$A2109)&amp;":"&amp;COUNTIFS($L$2:$L2109,"Tor",$B$2:$B2109,$B2109,$A$2:$A2109,$A2109)+COUNTIFS($L$2:$L2109,"ET",$B$2:$B2109,$B2109,$A$2:$A2109,$A2109)),""),"")</f>
        <v/>
      </c>
      <c r="J2109" s="18" t="str">
        <f>_xlfn.IFNA(IF(VLOOKUP($A2109,Spiele!$A$2:$D$16,3,FALSE)=$B2109,(COUNTIFS($L$1:$L2108,"Tor",$B$1:$B2108,$B2109,$A$1:$A2108,$A2109)+COUNTIFS($L$1:$L2108,"ET",$B$1:$B2108,$B2109,$A$1:$A2108,$A2109))-(COUNTIFS($L$1:$L2108,"Tor",$B$1:$B2108,"&lt;&gt;"&amp;$B2109,$A$1:$A2108,$A2109)+COUNTIFS($L$1:$L2108,"ET",$B$1:$B2108,"&lt;&gt;"&amp;$B2109,$A$1:$A2108,$A2109)),(COUNTIFS($L$1:$L2108,"Tor",$B$1:$B2108,$B2109,$A$1:$A2108,$A2109)+COUNTIFS($L$1:$L2108,"ET",$B$1:$B2108,$B2109,$A$1:$A2108,$A2109))-(COUNTIFS($L$1:$L2108,"Tor",$B$1:$B2108,"&lt;&gt;"&amp;$B2109,$A$1:$A2108,$A2109)+COUNTIFS($L$1:$L2108,"ET",$B$1:$B2108,"&lt;&gt;"&amp;$B2109,$A$1:$A2108,$A2109))),"")</f>
        <v/>
      </c>
      <c r="O2109" s="17"/>
      <c r="AC2109" s="14"/>
      <c r="AD2109" s="14"/>
      <c r="AE2109" s="18"/>
      <c r="AH2109" s="19">
        <f t="shared" si="130"/>
        <v>0</v>
      </c>
      <c r="AI2109" s="19">
        <f t="shared" si="131"/>
        <v>180</v>
      </c>
      <c r="AM2109" s="19">
        <f>IF(Abschlüsse[[#This Row],[Ergeb]]="ET","",SQRT(($AF2109-$AK2109)^2+($AG2109-$AL2109)^2))</f>
        <v>0</v>
      </c>
      <c r="AO2109" s="13"/>
      <c r="AP2109" s="13"/>
      <c r="AQ2109" s="19" t="str">
        <f t="shared" si="132"/>
        <v/>
      </c>
      <c r="AU2109" s="19" t="str">
        <f t="shared" si="133"/>
        <v/>
      </c>
    </row>
    <row r="2110" spans="3:47" ht="25.05" customHeight="1">
      <c r="C2110" s="17" t="str">
        <f>IF($A2110="","",IF(VLOOKUP($A2110,Spiele!$A$2:$D$16,3,FALSE)=$B2110,"H","G"))</f>
        <v/>
      </c>
      <c r="D2110" s="17" t="str">
        <f>IF($B2110="","",IF(VLOOKUP($A2110,Spiele!$A$2:$F$16,3,FALSE)=$B2110,VLOOKUP($A2110,Spiele!$A$2:$F$16,4,FALSE),VLOOKUP($A2110,Spiele!$A$2:$F$16,3,FALSE)))</f>
        <v/>
      </c>
      <c r="E2110" s="18">
        <f>IF(Abschlüsse[[#This Row],[Ergeb]]="ET",0,COUNTIFS($A$2:$A2110,$A2110,$B$2:$B2110,$B2110,$L$2:$L2110,"&lt;&gt;ET"))</f>
        <v>0</v>
      </c>
      <c r="F2110" s="11"/>
      <c r="G2110" s="12"/>
      <c r="H2110" s="18">
        <f>COUNTIFS('Rote Karten'!$A$2:$A$4,$A2110,'Rote Karten'!$D$2:$D$4,"&lt;&gt;"&amp;$B2110,'Rote Karten'!$B$2:$B$4,"&lt;"&amp;$F2110,'Rote Karten'!$C$2:$C$4,"&lt;="&amp;$G2110)-COUNTIFS('Rote Karten'!$A$2:$A$4,$A2110,'Rote Karten'!$D$2:$D$4,$B2110,'Rote Karten'!$B$2:$B$4,"&lt;"&amp;$F2110,'Rote Karten'!$C$2:$C$4,"&lt;="&amp;$G2110)</f>
        <v>0</v>
      </c>
      <c r="I2110" s="17" t="str">
        <f>IF(OR($L2110="Tor",$L2110="ET"),_xlfn.IFNA(IF(VLOOKUP($A2110,Spiele!$A$2:$C$16,3,FALSE)=$B2110,COUNTIFS($L$2:$L2110,"Tor",$B$2:$B2110,$B2110,$A$2:$A2110,$A2110)+COUNTIFS($L$2:$L2110,"ET",$B$2:$B2110,$B2110,$A$2:$A2110,$A2110)&amp;":"&amp;COUNTIFS($L$2:$L2110,"Tor",$B$2:$B2110,"&lt;&gt;"&amp;$B2110,$A$2:$A2110,$A2110)+COUNTIFS($L$2:$L2110,"ET",$B$2:$B2110,"&lt;&gt;"&amp;$B2110,$A$2:$A2110,$A2110),COUNTIFS($L$2:$L2110,"Tor",$B$2:$B2110,"&lt;&gt;"&amp;$B2110,$A$2:$A2110,$A2110)+COUNTIFS($L$2:$L2110,"ET",$B$2:$B2110,"&lt;&gt;"&amp;$B2110,$A$2:$A2110,$A2110)&amp;":"&amp;COUNTIFS($L$2:$L2110,"Tor",$B$2:$B2110,$B2110,$A$2:$A2110,$A2110)+COUNTIFS($L$2:$L2110,"ET",$B$2:$B2110,$B2110,$A$2:$A2110,$A2110)),""),"")</f>
        <v/>
      </c>
      <c r="J2110" s="18" t="str">
        <f>_xlfn.IFNA(IF(VLOOKUP($A2110,Spiele!$A$2:$D$16,3,FALSE)=$B2110,(COUNTIFS($L$1:$L2109,"Tor",$B$1:$B2109,$B2110,$A$1:$A2109,$A2110)+COUNTIFS($L$1:$L2109,"ET",$B$1:$B2109,$B2110,$A$1:$A2109,$A2110))-(COUNTIFS($L$1:$L2109,"Tor",$B$1:$B2109,"&lt;&gt;"&amp;$B2110,$A$1:$A2109,$A2110)+COUNTIFS($L$1:$L2109,"ET",$B$1:$B2109,"&lt;&gt;"&amp;$B2110,$A$1:$A2109,$A2110)),(COUNTIFS($L$1:$L2109,"Tor",$B$1:$B2109,$B2110,$A$1:$A2109,$A2110)+COUNTIFS($L$1:$L2109,"ET",$B$1:$B2109,$B2110,$A$1:$A2109,$A2110))-(COUNTIFS($L$1:$L2109,"Tor",$B$1:$B2109,"&lt;&gt;"&amp;$B2110,$A$1:$A2109,$A2110)+COUNTIFS($L$1:$L2109,"ET",$B$1:$B2109,"&lt;&gt;"&amp;$B2110,$A$1:$A2109,$A2110))),"")</f>
        <v/>
      </c>
      <c r="O2110" s="17"/>
      <c r="AC2110" s="14"/>
      <c r="AD2110" s="14"/>
      <c r="AE2110" s="18"/>
      <c r="AH2110" s="19">
        <f t="shared" si="130"/>
        <v>0</v>
      </c>
      <c r="AI2110" s="19">
        <f t="shared" si="131"/>
        <v>180</v>
      </c>
      <c r="AM2110" s="19">
        <f>IF(Abschlüsse[[#This Row],[Ergeb]]="ET","",SQRT(($AF2110-$AK2110)^2+($AG2110-$AL2110)^2))</f>
        <v>0</v>
      </c>
      <c r="AO2110" s="13"/>
      <c r="AP2110" s="13"/>
      <c r="AQ2110" s="19" t="str">
        <f t="shared" si="132"/>
        <v/>
      </c>
      <c r="AU2110" s="19" t="str">
        <f t="shared" si="133"/>
        <v/>
      </c>
    </row>
    <row r="2111" spans="3:47" ht="25.05" customHeight="1">
      <c r="C2111" s="17" t="str">
        <f>IF($A2111="","",IF(VLOOKUP($A2111,Spiele!$A$2:$D$16,3,FALSE)=$B2111,"H","G"))</f>
        <v/>
      </c>
      <c r="D2111" s="17" t="str">
        <f>IF($B2111="","",IF(VLOOKUP($A2111,Spiele!$A$2:$F$16,3,FALSE)=$B2111,VLOOKUP($A2111,Spiele!$A$2:$F$16,4,FALSE),VLOOKUP($A2111,Spiele!$A$2:$F$16,3,FALSE)))</f>
        <v/>
      </c>
      <c r="E2111" s="18">
        <f>IF(Abschlüsse[[#This Row],[Ergeb]]="ET",0,COUNTIFS($A$2:$A2111,$A2111,$B$2:$B2111,$B2111,$L$2:$L2111,"&lt;&gt;ET"))</f>
        <v>0</v>
      </c>
      <c r="F2111" s="11"/>
      <c r="G2111" s="12"/>
      <c r="H2111" s="18">
        <f>COUNTIFS('Rote Karten'!$A$2:$A$4,$A2111,'Rote Karten'!$D$2:$D$4,"&lt;&gt;"&amp;$B2111,'Rote Karten'!$B$2:$B$4,"&lt;"&amp;$F2111,'Rote Karten'!$C$2:$C$4,"&lt;="&amp;$G2111)-COUNTIFS('Rote Karten'!$A$2:$A$4,$A2111,'Rote Karten'!$D$2:$D$4,$B2111,'Rote Karten'!$B$2:$B$4,"&lt;"&amp;$F2111,'Rote Karten'!$C$2:$C$4,"&lt;="&amp;$G2111)</f>
        <v>0</v>
      </c>
      <c r="I2111" s="17" t="str">
        <f>IF(OR($L2111="Tor",$L2111="ET"),_xlfn.IFNA(IF(VLOOKUP($A2111,Spiele!$A$2:$C$16,3,FALSE)=$B2111,COUNTIFS($L$2:$L2111,"Tor",$B$2:$B2111,$B2111,$A$2:$A2111,$A2111)+COUNTIFS($L$2:$L2111,"ET",$B$2:$B2111,$B2111,$A$2:$A2111,$A2111)&amp;":"&amp;COUNTIFS($L$2:$L2111,"Tor",$B$2:$B2111,"&lt;&gt;"&amp;$B2111,$A$2:$A2111,$A2111)+COUNTIFS($L$2:$L2111,"ET",$B$2:$B2111,"&lt;&gt;"&amp;$B2111,$A$2:$A2111,$A2111),COUNTIFS($L$2:$L2111,"Tor",$B$2:$B2111,"&lt;&gt;"&amp;$B2111,$A$2:$A2111,$A2111)+COUNTIFS($L$2:$L2111,"ET",$B$2:$B2111,"&lt;&gt;"&amp;$B2111,$A$2:$A2111,$A2111)&amp;":"&amp;COUNTIFS($L$2:$L2111,"Tor",$B$2:$B2111,$B2111,$A$2:$A2111,$A2111)+COUNTIFS($L$2:$L2111,"ET",$B$2:$B2111,$B2111,$A$2:$A2111,$A2111)),""),"")</f>
        <v/>
      </c>
      <c r="J2111" s="18" t="str">
        <f>_xlfn.IFNA(IF(VLOOKUP($A2111,Spiele!$A$2:$D$16,3,FALSE)=$B2111,(COUNTIFS($L$1:$L2110,"Tor",$B$1:$B2110,$B2111,$A$1:$A2110,$A2111)+COUNTIFS($L$1:$L2110,"ET",$B$1:$B2110,$B2111,$A$1:$A2110,$A2111))-(COUNTIFS($L$1:$L2110,"Tor",$B$1:$B2110,"&lt;&gt;"&amp;$B2111,$A$1:$A2110,$A2111)+COUNTIFS($L$1:$L2110,"ET",$B$1:$B2110,"&lt;&gt;"&amp;$B2111,$A$1:$A2110,$A2111)),(COUNTIFS($L$1:$L2110,"Tor",$B$1:$B2110,$B2111,$A$1:$A2110,$A2111)+COUNTIFS($L$1:$L2110,"ET",$B$1:$B2110,$B2111,$A$1:$A2110,$A2111))-(COUNTIFS($L$1:$L2110,"Tor",$B$1:$B2110,"&lt;&gt;"&amp;$B2111,$A$1:$A2110,$A2111)+COUNTIFS($L$1:$L2110,"ET",$B$1:$B2110,"&lt;&gt;"&amp;$B2111,$A$1:$A2110,$A2111))),"")</f>
        <v/>
      </c>
      <c r="O2111" s="17"/>
      <c r="AC2111" s="14"/>
      <c r="AD2111" s="14"/>
      <c r="AE2111" s="18"/>
      <c r="AH2111" s="19">
        <f t="shared" si="130"/>
        <v>0</v>
      </c>
      <c r="AI2111" s="19">
        <f t="shared" si="131"/>
        <v>180</v>
      </c>
      <c r="AM2111" s="19">
        <f>IF(Abschlüsse[[#This Row],[Ergeb]]="ET","",SQRT(($AF2111-$AK2111)^2+($AG2111-$AL2111)^2))</f>
        <v>0</v>
      </c>
      <c r="AO2111" s="13"/>
      <c r="AP2111" s="13"/>
      <c r="AQ2111" s="19" t="str">
        <f t="shared" si="132"/>
        <v/>
      </c>
      <c r="AU2111" s="19" t="str">
        <f t="shared" si="133"/>
        <v/>
      </c>
    </row>
    <row r="2112" spans="3:47" ht="25.05" customHeight="1">
      <c r="C2112" s="17" t="str">
        <f>IF($A2112="","",IF(VLOOKUP($A2112,Spiele!$A$2:$D$16,3,FALSE)=$B2112,"H","G"))</f>
        <v/>
      </c>
      <c r="D2112" s="17" t="str">
        <f>IF($B2112="","",IF(VLOOKUP($A2112,Spiele!$A$2:$F$16,3,FALSE)=$B2112,VLOOKUP($A2112,Spiele!$A$2:$F$16,4,FALSE),VLOOKUP($A2112,Spiele!$A$2:$F$16,3,FALSE)))</f>
        <v/>
      </c>
      <c r="E2112" s="18">
        <f>IF(Abschlüsse[[#This Row],[Ergeb]]="ET",0,COUNTIFS($A$2:$A2112,$A2112,$B$2:$B2112,$B2112,$L$2:$L2112,"&lt;&gt;ET"))</f>
        <v>0</v>
      </c>
      <c r="F2112" s="11"/>
      <c r="G2112" s="12"/>
      <c r="H2112" s="18">
        <f>COUNTIFS('Rote Karten'!$A$2:$A$4,$A2112,'Rote Karten'!$D$2:$D$4,"&lt;&gt;"&amp;$B2112,'Rote Karten'!$B$2:$B$4,"&lt;"&amp;$F2112,'Rote Karten'!$C$2:$C$4,"&lt;="&amp;$G2112)-COUNTIFS('Rote Karten'!$A$2:$A$4,$A2112,'Rote Karten'!$D$2:$D$4,$B2112,'Rote Karten'!$B$2:$B$4,"&lt;"&amp;$F2112,'Rote Karten'!$C$2:$C$4,"&lt;="&amp;$G2112)</f>
        <v>0</v>
      </c>
      <c r="I2112" s="17" t="str">
        <f>IF(OR($L2112="Tor",$L2112="ET"),_xlfn.IFNA(IF(VLOOKUP($A2112,Spiele!$A$2:$C$16,3,FALSE)=$B2112,COUNTIFS($L$2:$L2112,"Tor",$B$2:$B2112,$B2112,$A$2:$A2112,$A2112)+COUNTIFS($L$2:$L2112,"ET",$B$2:$B2112,$B2112,$A$2:$A2112,$A2112)&amp;":"&amp;COUNTIFS($L$2:$L2112,"Tor",$B$2:$B2112,"&lt;&gt;"&amp;$B2112,$A$2:$A2112,$A2112)+COUNTIFS($L$2:$L2112,"ET",$B$2:$B2112,"&lt;&gt;"&amp;$B2112,$A$2:$A2112,$A2112),COUNTIFS($L$2:$L2112,"Tor",$B$2:$B2112,"&lt;&gt;"&amp;$B2112,$A$2:$A2112,$A2112)+COUNTIFS($L$2:$L2112,"ET",$B$2:$B2112,"&lt;&gt;"&amp;$B2112,$A$2:$A2112,$A2112)&amp;":"&amp;COUNTIFS($L$2:$L2112,"Tor",$B$2:$B2112,$B2112,$A$2:$A2112,$A2112)+COUNTIFS($L$2:$L2112,"ET",$B$2:$B2112,$B2112,$A$2:$A2112,$A2112)),""),"")</f>
        <v/>
      </c>
      <c r="J2112" s="18" t="str">
        <f>_xlfn.IFNA(IF(VLOOKUP($A2112,Spiele!$A$2:$D$16,3,FALSE)=$B2112,(COUNTIFS($L$1:$L2111,"Tor",$B$1:$B2111,$B2112,$A$1:$A2111,$A2112)+COUNTIFS($L$1:$L2111,"ET",$B$1:$B2111,$B2112,$A$1:$A2111,$A2112))-(COUNTIFS($L$1:$L2111,"Tor",$B$1:$B2111,"&lt;&gt;"&amp;$B2112,$A$1:$A2111,$A2112)+COUNTIFS($L$1:$L2111,"ET",$B$1:$B2111,"&lt;&gt;"&amp;$B2112,$A$1:$A2111,$A2112)),(COUNTIFS($L$1:$L2111,"Tor",$B$1:$B2111,$B2112,$A$1:$A2111,$A2112)+COUNTIFS($L$1:$L2111,"ET",$B$1:$B2111,$B2112,$A$1:$A2111,$A2112))-(COUNTIFS($L$1:$L2111,"Tor",$B$1:$B2111,"&lt;&gt;"&amp;$B2112,$A$1:$A2111,$A2112)+COUNTIFS($L$1:$L2111,"ET",$B$1:$B2111,"&lt;&gt;"&amp;$B2112,$A$1:$A2111,$A2112))),"")</f>
        <v/>
      </c>
      <c r="O2112" s="17"/>
      <c r="AC2112" s="14"/>
      <c r="AD2112" s="14"/>
      <c r="AE2112" s="18"/>
      <c r="AH2112" s="19">
        <f t="shared" si="130"/>
        <v>0</v>
      </c>
      <c r="AI2112" s="19">
        <f t="shared" si="131"/>
        <v>180</v>
      </c>
      <c r="AM2112" s="19">
        <f>IF(Abschlüsse[[#This Row],[Ergeb]]="ET","",SQRT(($AF2112-$AK2112)^2+($AG2112-$AL2112)^2))</f>
        <v>0</v>
      </c>
      <c r="AO2112" s="13"/>
      <c r="AP2112" s="13"/>
      <c r="AQ2112" s="19" t="str">
        <f t="shared" si="132"/>
        <v/>
      </c>
      <c r="AU2112" s="19" t="str">
        <f t="shared" si="133"/>
        <v/>
      </c>
    </row>
    <row r="2113" spans="3:47" ht="25.05" customHeight="1">
      <c r="C2113" s="17" t="str">
        <f>IF($A2113="","",IF(VLOOKUP($A2113,Spiele!$A$2:$D$16,3,FALSE)=$B2113,"H","G"))</f>
        <v/>
      </c>
      <c r="D2113" s="17" t="str">
        <f>IF($B2113="","",IF(VLOOKUP($A2113,Spiele!$A$2:$F$16,3,FALSE)=$B2113,VLOOKUP($A2113,Spiele!$A$2:$F$16,4,FALSE),VLOOKUP($A2113,Spiele!$A$2:$F$16,3,FALSE)))</f>
        <v/>
      </c>
      <c r="E2113" s="18">
        <f>IF(Abschlüsse[[#This Row],[Ergeb]]="ET",0,COUNTIFS($A$2:$A2113,$A2113,$B$2:$B2113,$B2113,$L$2:$L2113,"&lt;&gt;ET"))</f>
        <v>0</v>
      </c>
      <c r="F2113" s="11"/>
      <c r="G2113" s="12"/>
      <c r="H2113" s="18">
        <f>COUNTIFS('Rote Karten'!$A$2:$A$4,$A2113,'Rote Karten'!$D$2:$D$4,"&lt;&gt;"&amp;$B2113,'Rote Karten'!$B$2:$B$4,"&lt;"&amp;$F2113,'Rote Karten'!$C$2:$C$4,"&lt;="&amp;$G2113)-COUNTIFS('Rote Karten'!$A$2:$A$4,$A2113,'Rote Karten'!$D$2:$D$4,$B2113,'Rote Karten'!$B$2:$B$4,"&lt;"&amp;$F2113,'Rote Karten'!$C$2:$C$4,"&lt;="&amp;$G2113)</f>
        <v>0</v>
      </c>
      <c r="I2113" s="17" t="str">
        <f>IF(OR($L2113="Tor",$L2113="ET"),_xlfn.IFNA(IF(VLOOKUP($A2113,Spiele!$A$2:$C$16,3,FALSE)=$B2113,COUNTIFS($L$2:$L2113,"Tor",$B$2:$B2113,$B2113,$A$2:$A2113,$A2113)+COUNTIFS($L$2:$L2113,"ET",$B$2:$B2113,$B2113,$A$2:$A2113,$A2113)&amp;":"&amp;COUNTIFS($L$2:$L2113,"Tor",$B$2:$B2113,"&lt;&gt;"&amp;$B2113,$A$2:$A2113,$A2113)+COUNTIFS($L$2:$L2113,"ET",$B$2:$B2113,"&lt;&gt;"&amp;$B2113,$A$2:$A2113,$A2113),COUNTIFS($L$2:$L2113,"Tor",$B$2:$B2113,"&lt;&gt;"&amp;$B2113,$A$2:$A2113,$A2113)+COUNTIFS($L$2:$L2113,"ET",$B$2:$B2113,"&lt;&gt;"&amp;$B2113,$A$2:$A2113,$A2113)&amp;":"&amp;COUNTIFS($L$2:$L2113,"Tor",$B$2:$B2113,$B2113,$A$2:$A2113,$A2113)+COUNTIFS($L$2:$L2113,"ET",$B$2:$B2113,$B2113,$A$2:$A2113,$A2113)),""),"")</f>
        <v/>
      </c>
      <c r="J2113" s="18" t="str">
        <f>_xlfn.IFNA(IF(VLOOKUP($A2113,Spiele!$A$2:$D$16,3,FALSE)=$B2113,(COUNTIFS($L$1:$L2112,"Tor",$B$1:$B2112,$B2113,$A$1:$A2112,$A2113)+COUNTIFS($L$1:$L2112,"ET",$B$1:$B2112,$B2113,$A$1:$A2112,$A2113))-(COUNTIFS($L$1:$L2112,"Tor",$B$1:$B2112,"&lt;&gt;"&amp;$B2113,$A$1:$A2112,$A2113)+COUNTIFS($L$1:$L2112,"ET",$B$1:$B2112,"&lt;&gt;"&amp;$B2113,$A$1:$A2112,$A2113)),(COUNTIFS($L$1:$L2112,"Tor",$B$1:$B2112,$B2113,$A$1:$A2112,$A2113)+COUNTIFS($L$1:$L2112,"ET",$B$1:$B2112,$B2113,$A$1:$A2112,$A2113))-(COUNTIFS($L$1:$L2112,"Tor",$B$1:$B2112,"&lt;&gt;"&amp;$B2113,$A$1:$A2112,$A2113)+COUNTIFS($L$1:$L2112,"ET",$B$1:$B2112,"&lt;&gt;"&amp;$B2113,$A$1:$A2112,$A2113))),"")</f>
        <v/>
      </c>
      <c r="O2113" s="17"/>
      <c r="AC2113" s="14"/>
      <c r="AD2113" s="14"/>
      <c r="AE2113" s="18"/>
      <c r="AH2113" s="19">
        <f t="shared" si="130"/>
        <v>0</v>
      </c>
      <c r="AI2113" s="19">
        <f t="shared" si="131"/>
        <v>180</v>
      </c>
      <c r="AM2113" s="19">
        <f>IF(Abschlüsse[[#This Row],[Ergeb]]="ET","",SQRT(($AF2113-$AK2113)^2+($AG2113-$AL2113)^2))</f>
        <v>0</v>
      </c>
      <c r="AO2113" s="13"/>
      <c r="AP2113" s="13"/>
      <c r="AQ2113" s="19" t="str">
        <f t="shared" si="132"/>
        <v/>
      </c>
      <c r="AU2113" s="19" t="str">
        <f t="shared" si="133"/>
        <v/>
      </c>
    </row>
    <row r="2114" spans="3:47" ht="25.05" customHeight="1">
      <c r="C2114" s="17" t="str">
        <f>IF($A2114="","",IF(VLOOKUP($A2114,Spiele!$A$2:$D$16,3,FALSE)=$B2114,"H","G"))</f>
        <v/>
      </c>
      <c r="D2114" s="17" t="str">
        <f>IF($B2114="","",IF(VLOOKUP($A2114,Spiele!$A$2:$F$16,3,FALSE)=$B2114,VLOOKUP($A2114,Spiele!$A$2:$F$16,4,FALSE),VLOOKUP($A2114,Spiele!$A$2:$F$16,3,FALSE)))</f>
        <v/>
      </c>
      <c r="E2114" s="18">
        <f>IF(Abschlüsse[[#This Row],[Ergeb]]="ET",0,COUNTIFS($A$2:$A2114,$A2114,$B$2:$B2114,$B2114,$L$2:$L2114,"&lt;&gt;ET"))</f>
        <v>0</v>
      </c>
      <c r="F2114" s="11"/>
      <c r="G2114" s="12"/>
      <c r="H2114" s="18">
        <f>COUNTIFS('Rote Karten'!$A$2:$A$4,$A2114,'Rote Karten'!$D$2:$D$4,"&lt;&gt;"&amp;$B2114,'Rote Karten'!$B$2:$B$4,"&lt;"&amp;$F2114,'Rote Karten'!$C$2:$C$4,"&lt;="&amp;$G2114)-COUNTIFS('Rote Karten'!$A$2:$A$4,$A2114,'Rote Karten'!$D$2:$D$4,$B2114,'Rote Karten'!$B$2:$B$4,"&lt;"&amp;$F2114,'Rote Karten'!$C$2:$C$4,"&lt;="&amp;$G2114)</f>
        <v>0</v>
      </c>
      <c r="I2114" s="17" t="str">
        <f>IF(OR($L2114="Tor",$L2114="ET"),_xlfn.IFNA(IF(VLOOKUP($A2114,Spiele!$A$2:$C$16,3,FALSE)=$B2114,COUNTIFS($L$2:$L2114,"Tor",$B$2:$B2114,$B2114,$A$2:$A2114,$A2114)+COUNTIFS($L$2:$L2114,"ET",$B$2:$B2114,$B2114,$A$2:$A2114,$A2114)&amp;":"&amp;COUNTIFS($L$2:$L2114,"Tor",$B$2:$B2114,"&lt;&gt;"&amp;$B2114,$A$2:$A2114,$A2114)+COUNTIFS($L$2:$L2114,"ET",$B$2:$B2114,"&lt;&gt;"&amp;$B2114,$A$2:$A2114,$A2114),COUNTIFS($L$2:$L2114,"Tor",$B$2:$B2114,"&lt;&gt;"&amp;$B2114,$A$2:$A2114,$A2114)+COUNTIFS($L$2:$L2114,"ET",$B$2:$B2114,"&lt;&gt;"&amp;$B2114,$A$2:$A2114,$A2114)&amp;":"&amp;COUNTIFS($L$2:$L2114,"Tor",$B$2:$B2114,$B2114,$A$2:$A2114,$A2114)+COUNTIFS($L$2:$L2114,"ET",$B$2:$B2114,$B2114,$A$2:$A2114,$A2114)),""),"")</f>
        <v/>
      </c>
      <c r="J2114" s="18" t="str">
        <f>_xlfn.IFNA(IF(VLOOKUP($A2114,Spiele!$A$2:$D$16,3,FALSE)=$B2114,(COUNTIFS($L$1:$L2113,"Tor",$B$1:$B2113,$B2114,$A$1:$A2113,$A2114)+COUNTIFS($L$1:$L2113,"ET",$B$1:$B2113,$B2114,$A$1:$A2113,$A2114))-(COUNTIFS($L$1:$L2113,"Tor",$B$1:$B2113,"&lt;&gt;"&amp;$B2114,$A$1:$A2113,$A2114)+COUNTIFS($L$1:$L2113,"ET",$B$1:$B2113,"&lt;&gt;"&amp;$B2114,$A$1:$A2113,$A2114)),(COUNTIFS($L$1:$L2113,"Tor",$B$1:$B2113,$B2114,$A$1:$A2113,$A2114)+COUNTIFS($L$1:$L2113,"ET",$B$1:$B2113,$B2114,$A$1:$A2113,$A2114))-(COUNTIFS($L$1:$L2113,"Tor",$B$1:$B2113,"&lt;&gt;"&amp;$B2114,$A$1:$A2113,$A2114)+COUNTIFS($L$1:$L2113,"ET",$B$1:$B2113,"&lt;&gt;"&amp;$B2114,$A$1:$A2113,$A2114))),"")</f>
        <v/>
      </c>
      <c r="O2114" s="17"/>
      <c r="AC2114" s="14"/>
      <c r="AD2114" s="14"/>
      <c r="AE2114" s="18"/>
      <c r="AH2114" s="19">
        <f t="shared" si="130"/>
        <v>0</v>
      </c>
      <c r="AI2114" s="19">
        <f t="shared" si="131"/>
        <v>180</v>
      </c>
      <c r="AM2114" s="19">
        <f>IF(Abschlüsse[[#This Row],[Ergeb]]="ET","",SQRT(($AF2114-$AK2114)^2+($AG2114-$AL2114)^2))</f>
        <v>0</v>
      </c>
      <c r="AO2114" s="13"/>
      <c r="AP2114" s="13"/>
      <c r="AQ2114" s="19" t="str">
        <f t="shared" si="132"/>
        <v/>
      </c>
      <c r="AU2114" s="19" t="str">
        <f t="shared" si="133"/>
        <v/>
      </c>
    </row>
    <row r="2115" spans="3:47" ht="25.05" customHeight="1">
      <c r="C2115" s="17" t="str">
        <f>IF($A2115="","",IF(VLOOKUP($A2115,Spiele!$A$2:$D$16,3,FALSE)=$B2115,"H","G"))</f>
        <v/>
      </c>
      <c r="D2115" s="17" t="str">
        <f>IF($B2115="","",IF(VLOOKUP($A2115,Spiele!$A$2:$F$16,3,FALSE)=$B2115,VLOOKUP($A2115,Spiele!$A$2:$F$16,4,FALSE),VLOOKUP($A2115,Spiele!$A$2:$F$16,3,FALSE)))</f>
        <v/>
      </c>
      <c r="E2115" s="18">
        <f>IF(Abschlüsse[[#This Row],[Ergeb]]="ET",0,COUNTIFS($A$2:$A2115,$A2115,$B$2:$B2115,$B2115,$L$2:$L2115,"&lt;&gt;ET"))</f>
        <v>0</v>
      </c>
      <c r="F2115" s="11"/>
      <c r="G2115" s="12"/>
      <c r="H2115" s="18">
        <f>COUNTIFS('Rote Karten'!$A$2:$A$4,$A2115,'Rote Karten'!$D$2:$D$4,"&lt;&gt;"&amp;$B2115,'Rote Karten'!$B$2:$B$4,"&lt;"&amp;$F2115,'Rote Karten'!$C$2:$C$4,"&lt;="&amp;$G2115)-COUNTIFS('Rote Karten'!$A$2:$A$4,$A2115,'Rote Karten'!$D$2:$D$4,$B2115,'Rote Karten'!$B$2:$B$4,"&lt;"&amp;$F2115,'Rote Karten'!$C$2:$C$4,"&lt;="&amp;$G2115)</f>
        <v>0</v>
      </c>
      <c r="I2115" s="17" t="str">
        <f>IF(OR($L2115="Tor",$L2115="ET"),_xlfn.IFNA(IF(VLOOKUP($A2115,Spiele!$A$2:$C$16,3,FALSE)=$B2115,COUNTIFS($L$2:$L2115,"Tor",$B$2:$B2115,$B2115,$A$2:$A2115,$A2115)+COUNTIFS($L$2:$L2115,"ET",$B$2:$B2115,$B2115,$A$2:$A2115,$A2115)&amp;":"&amp;COUNTIFS($L$2:$L2115,"Tor",$B$2:$B2115,"&lt;&gt;"&amp;$B2115,$A$2:$A2115,$A2115)+COUNTIFS($L$2:$L2115,"ET",$B$2:$B2115,"&lt;&gt;"&amp;$B2115,$A$2:$A2115,$A2115),COUNTIFS($L$2:$L2115,"Tor",$B$2:$B2115,"&lt;&gt;"&amp;$B2115,$A$2:$A2115,$A2115)+COUNTIFS($L$2:$L2115,"ET",$B$2:$B2115,"&lt;&gt;"&amp;$B2115,$A$2:$A2115,$A2115)&amp;":"&amp;COUNTIFS($L$2:$L2115,"Tor",$B$2:$B2115,$B2115,$A$2:$A2115,$A2115)+COUNTIFS($L$2:$L2115,"ET",$B$2:$B2115,$B2115,$A$2:$A2115,$A2115)),""),"")</f>
        <v/>
      </c>
      <c r="J2115" s="18" t="str">
        <f>_xlfn.IFNA(IF(VLOOKUP($A2115,Spiele!$A$2:$D$16,3,FALSE)=$B2115,(COUNTIFS($L$1:$L2114,"Tor",$B$1:$B2114,$B2115,$A$1:$A2114,$A2115)+COUNTIFS($L$1:$L2114,"ET",$B$1:$B2114,$B2115,$A$1:$A2114,$A2115))-(COUNTIFS($L$1:$L2114,"Tor",$B$1:$B2114,"&lt;&gt;"&amp;$B2115,$A$1:$A2114,$A2115)+COUNTIFS($L$1:$L2114,"ET",$B$1:$B2114,"&lt;&gt;"&amp;$B2115,$A$1:$A2114,$A2115)),(COUNTIFS($L$1:$L2114,"Tor",$B$1:$B2114,$B2115,$A$1:$A2114,$A2115)+COUNTIFS($L$1:$L2114,"ET",$B$1:$B2114,$B2115,$A$1:$A2114,$A2115))-(COUNTIFS($L$1:$L2114,"Tor",$B$1:$B2114,"&lt;&gt;"&amp;$B2115,$A$1:$A2114,$A2115)+COUNTIFS($L$1:$L2114,"ET",$B$1:$B2114,"&lt;&gt;"&amp;$B2115,$A$1:$A2114,$A2115))),"")</f>
        <v/>
      </c>
      <c r="O2115" s="17"/>
      <c r="AC2115" s="14"/>
      <c r="AD2115" s="14"/>
      <c r="AE2115" s="18"/>
      <c r="AH2115" s="19">
        <f t="shared" ref="AH2115:AH2178" si="134">IF($L2115="ET","",IF($AF2115&gt;3.66,SQRT($AG2115^2+($AF2115-(7.32/2))^2),IF($AF2115&lt;-3.66,SQRT($AG2115^2+($AF2115+(7.32/2))^2),$AG2115)))</f>
        <v>0</v>
      </c>
      <c r="AI2115" s="19">
        <f t="shared" ref="AI2115:AI2178" si="135">IF($L2115="ET","",IF(DEGREES(ATAN((7.32*$AG2115)/($AG2115^2+$AF2115^2-(7.32/2)^2)))&lt;=0,180+DEGREES(ATAN((7.32*$AG2115)/($AG2115^2+$AF2115^2-(7.32/2)^2))),DEGREES(ATAN((7.32*$AG2115)/($AG2115^2+$AF2115^2-(7.32/2)^2)))))</f>
        <v>180</v>
      </c>
      <c r="AM2115" s="19">
        <f>IF(Abschlüsse[[#This Row],[Ergeb]]="ET","",SQRT(($AF2115-$AK2115)^2+($AG2115-$AL2115)^2))</f>
        <v>0</v>
      </c>
      <c r="AO2115" s="13"/>
      <c r="AP2115" s="13"/>
      <c r="AQ2115" s="19" t="str">
        <f t="shared" si="132"/>
        <v/>
      </c>
      <c r="AU2115" s="19" t="str">
        <f t="shared" si="133"/>
        <v/>
      </c>
    </row>
    <row r="2116" spans="3:47" ht="25.05" customHeight="1">
      <c r="C2116" s="17" t="str">
        <f>IF($A2116="","",IF(VLOOKUP($A2116,Spiele!$A$2:$D$16,3,FALSE)=$B2116,"H","G"))</f>
        <v/>
      </c>
      <c r="D2116" s="17" t="str">
        <f>IF($B2116="","",IF(VLOOKUP($A2116,Spiele!$A$2:$F$16,3,FALSE)=$B2116,VLOOKUP($A2116,Spiele!$A$2:$F$16,4,FALSE),VLOOKUP($A2116,Spiele!$A$2:$F$16,3,FALSE)))</f>
        <v/>
      </c>
      <c r="E2116" s="18">
        <f>IF(Abschlüsse[[#This Row],[Ergeb]]="ET",0,COUNTIFS($A$2:$A2116,$A2116,$B$2:$B2116,$B2116,$L$2:$L2116,"&lt;&gt;ET"))</f>
        <v>0</v>
      </c>
      <c r="F2116" s="11"/>
      <c r="G2116" s="12"/>
      <c r="H2116" s="18">
        <f>COUNTIFS('Rote Karten'!$A$2:$A$4,$A2116,'Rote Karten'!$D$2:$D$4,"&lt;&gt;"&amp;$B2116,'Rote Karten'!$B$2:$B$4,"&lt;"&amp;$F2116,'Rote Karten'!$C$2:$C$4,"&lt;="&amp;$G2116)-COUNTIFS('Rote Karten'!$A$2:$A$4,$A2116,'Rote Karten'!$D$2:$D$4,$B2116,'Rote Karten'!$B$2:$B$4,"&lt;"&amp;$F2116,'Rote Karten'!$C$2:$C$4,"&lt;="&amp;$G2116)</f>
        <v>0</v>
      </c>
      <c r="I2116" s="17" t="str">
        <f>IF(OR($L2116="Tor",$L2116="ET"),_xlfn.IFNA(IF(VLOOKUP($A2116,Spiele!$A$2:$C$16,3,FALSE)=$B2116,COUNTIFS($L$2:$L2116,"Tor",$B$2:$B2116,$B2116,$A$2:$A2116,$A2116)+COUNTIFS($L$2:$L2116,"ET",$B$2:$B2116,$B2116,$A$2:$A2116,$A2116)&amp;":"&amp;COUNTIFS($L$2:$L2116,"Tor",$B$2:$B2116,"&lt;&gt;"&amp;$B2116,$A$2:$A2116,$A2116)+COUNTIFS($L$2:$L2116,"ET",$B$2:$B2116,"&lt;&gt;"&amp;$B2116,$A$2:$A2116,$A2116),COUNTIFS($L$2:$L2116,"Tor",$B$2:$B2116,"&lt;&gt;"&amp;$B2116,$A$2:$A2116,$A2116)+COUNTIFS($L$2:$L2116,"ET",$B$2:$B2116,"&lt;&gt;"&amp;$B2116,$A$2:$A2116,$A2116)&amp;":"&amp;COUNTIFS($L$2:$L2116,"Tor",$B$2:$B2116,$B2116,$A$2:$A2116,$A2116)+COUNTIFS($L$2:$L2116,"ET",$B$2:$B2116,$B2116,$A$2:$A2116,$A2116)),""),"")</f>
        <v/>
      </c>
      <c r="J2116" s="18" t="str">
        <f>_xlfn.IFNA(IF(VLOOKUP($A2116,Spiele!$A$2:$D$16,3,FALSE)=$B2116,(COUNTIFS($L$1:$L2115,"Tor",$B$1:$B2115,$B2116,$A$1:$A2115,$A2116)+COUNTIFS($L$1:$L2115,"ET",$B$1:$B2115,$B2116,$A$1:$A2115,$A2116))-(COUNTIFS($L$1:$L2115,"Tor",$B$1:$B2115,"&lt;&gt;"&amp;$B2116,$A$1:$A2115,$A2116)+COUNTIFS($L$1:$L2115,"ET",$B$1:$B2115,"&lt;&gt;"&amp;$B2116,$A$1:$A2115,$A2116)),(COUNTIFS($L$1:$L2115,"Tor",$B$1:$B2115,$B2116,$A$1:$A2115,$A2116)+COUNTIFS($L$1:$L2115,"ET",$B$1:$B2115,$B2116,$A$1:$A2115,$A2116))-(COUNTIFS($L$1:$L2115,"Tor",$B$1:$B2115,"&lt;&gt;"&amp;$B2116,$A$1:$A2115,$A2116)+COUNTIFS($L$1:$L2115,"ET",$B$1:$B2115,"&lt;&gt;"&amp;$B2116,$A$1:$A2115,$A2116))),"")</f>
        <v/>
      </c>
      <c r="O2116" s="17"/>
      <c r="AC2116" s="14"/>
      <c r="AD2116" s="14"/>
      <c r="AE2116" s="18"/>
      <c r="AH2116" s="19">
        <f t="shared" si="134"/>
        <v>0</v>
      </c>
      <c r="AI2116" s="19">
        <f t="shared" si="135"/>
        <v>180</v>
      </c>
      <c r="AM2116" s="19">
        <f>IF(Abschlüsse[[#This Row],[Ergeb]]="ET","",SQRT(($AF2116-$AK2116)^2+($AG2116-$AL2116)^2))</f>
        <v>0</v>
      </c>
      <c r="AO2116" s="13"/>
      <c r="AP2116" s="13"/>
      <c r="AQ2116" s="19" t="str">
        <f t="shared" si="132"/>
        <v/>
      </c>
      <c r="AU2116" s="19" t="str">
        <f t="shared" si="133"/>
        <v/>
      </c>
    </row>
    <row r="2117" spans="3:47" ht="25.05" customHeight="1">
      <c r="C2117" s="17" t="str">
        <f>IF($A2117="","",IF(VLOOKUP($A2117,Spiele!$A$2:$D$16,3,FALSE)=$B2117,"H","G"))</f>
        <v/>
      </c>
      <c r="D2117" s="17" t="str">
        <f>IF($B2117="","",IF(VLOOKUP($A2117,Spiele!$A$2:$F$16,3,FALSE)=$B2117,VLOOKUP($A2117,Spiele!$A$2:$F$16,4,FALSE),VLOOKUP($A2117,Spiele!$A$2:$F$16,3,FALSE)))</f>
        <v/>
      </c>
      <c r="E2117" s="18">
        <f>IF(Abschlüsse[[#This Row],[Ergeb]]="ET",0,COUNTIFS($A$2:$A2117,$A2117,$B$2:$B2117,$B2117,$L$2:$L2117,"&lt;&gt;ET"))</f>
        <v>0</v>
      </c>
      <c r="F2117" s="11"/>
      <c r="G2117" s="12"/>
      <c r="H2117" s="18">
        <f>COUNTIFS('Rote Karten'!$A$2:$A$4,$A2117,'Rote Karten'!$D$2:$D$4,"&lt;&gt;"&amp;$B2117,'Rote Karten'!$B$2:$B$4,"&lt;"&amp;$F2117,'Rote Karten'!$C$2:$C$4,"&lt;="&amp;$G2117)-COUNTIFS('Rote Karten'!$A$2:$A$4,$A2117,'Rote Karten'!$D$2:$D$4,$B2117,'Rote Karten'!$B$2:$B$4,"&lt;"&amp;$F2117,'Rote Karten'!$C$2:$C$4,"&lt;="&amp;$G2117)</f>
        <v>0</v>
      </c>
      <c r="I2117" s="17" t="str">
        <f>IF(OR($L2117="Tor",$L2117="ET"),_xlfn.IFNA(IF(VLOOKUP($A2117,Spiele!$A$2:$C$16,3,FALSE)=$B2117,COUNTIFS($L$2:$L2117,"Tor",$B$2:$B2117,$B2117,$A$2:$A2117,$A2117)+COUNTIFS($L$2:$L2117,"ET",$B$2:$B2117,$B2117,$A$2:$A2117,$A2117)&amp;":"&amp;COUNTIFS($L$2:$L2117,"Tor",$B$2:$B2117,"&lt;&gt;"&amp;$B2117,$A$2:$A2117,$A2117)+COUNTIFS($L$2:$L2117,"ET",$B$2:$B2117,"&lt;&gt;"&amp;$B2117,$A$2:$A2117,$A2117),COUNTIFS($L$2:$L2117,"Tor",$B$2:$B2117,"&lt;&gt;"&amp;$B2117,$A$2:$A2117,$A2117)+COUNTIFS($L$2:$L2117,"ET",$B$2:$B2117,"&lt;&gt;"&amp;$B2117,$A$2:$A2117,$A2117)&amp;":"&amp;COUNTIFS($L$2:$L2117,"Tor",$B$2:$B2117,$B2117,$A$2:$A2117,$A2117)+COUNTIFS($L$2:$L2117,"ET",$B$2:$B2117,$B2117,$A$2:$A2117,$A2117)),""),"")</f>
        <v/>
      </c>
      <c r="J2117" s="18" t="str">
        <f>_xlfn.IFNA(IF(VLOOKUP($A2117,Spiele!$A$2:$D$16,3,FALSE)=$B2117,(COUNTIFS($L$1:$L2116,"Tor",$B$1:$B2116,$B2117,$A$1:$A2116,$A2117)+COUNTIFS($L$1:$L2116,"ET",$B$1:$B2116,$B2117,$A$1:$A2116,$A2117))-(COUNTIFS($L$1:$L2116,"Tor",$B$1:$B2116,"&lt;&gt;"&amp;$B2117,$A$1:$A2116,$A2117)+COUNTIFS($L$1:$L2116,"ET",$B$1:$B2116,"&lt;&gt;"&amp;$B2117,$A$1:$A2116,$A2117)),(COUNTIFS($L$1:$L2116,"Tor",$B$1:$B2116,$B2117,$A$1:$A2116,$A2117)+COUNTIFS($L$1:$L2116,"ET",$B$1:$B2116,$B2117,$A$1:$A2116,$A2117))-(COUNTIFS($L$1:$L2116,"Tor",$B$1:$B2116,"&lt;&gt;"&amp;$B2117,$A$1:$A2116,$A2117)+COUNTIFS($L$1:$L2116,"ET",$B$1:$B2116,"&lt;&gt;"&amp;$B2117,$A$1:$A2116,$A2117))),"")</f>
        <v/>
      </c>
      <c r="O2117" s="17"/>
      <c r="AC2117" s="14"/>
      <c r="AD2117" s="14"/>
      <c r="AE2117" s="18"/>
      <c r="AH2117" s="19">
        <f t="shared" si="134"/>
        <v>0</v>
      </c>
      <c r="AI2117" s="19">
        <f t="shared" si="135"/>
        <v>180</v>
      </c>
      <c r="AM2117" s="19">
        <f>IF(Abschlüsse[[#This Row],[Ergeb]]="ET","",SQRT(($AF2117-$AK2117)^2+($AG2117-$AL2117)^2))</f>
        <v>0</v>
      </c>
      <c r="AO2117" s="13"/>
      <c r="AP2117" s="13"/>
      <c r="AQ2117" s="19" t="str">
        <f t="shared" si="132"/>
        <v/>
      </c>
      <c r="AU2117" s="19" t="str">
        <f t="shared" si="133"/>
        <v/>
      </c>
    </row>
    <row r="2118" spans="3:47" ht="25.05" customHeight="1">
      <c r="C2118" s="17" t="str">
        <f>IF($A2118="","",IF(VLOOKUP($A2118,Spiele!$A$2:$D$16,3,FALSE)=$B2118,"H","G"))</f>
        <v/>
      </c>
      <c r="D2118" s="17" t="str">
        <f>IF($B2118="","",IF(VLOOKUP($A2118,Spiele!$A$2:$F$16,3,FALSE)=$B2118,VLOOKUP($A2118,Spiele!$A$2:$F$16,4,FALSE),VLOOKUP($A2118,Spiele!$A$2:$F$16,3,FALSE)))</f>
        <v/>
      </c>
      <c r="E2118" s="18">
        <f>IF(Abschlüsse[[#This Row],[Ergeb]]="ET",0,COUNTIFS($A$2:$A2118,$A2118,$B$2:$B2118,$B2118,$L$2:$L2118,"&lt;&gt;ET"))</f>
        <v>0</v>
      </c>
      <c r="F2118" s="11"/>
      <c r="G2118" s="12"/>
      <c r="H2118" s="18">
        <f>COUNTIFS('Rote Karten'!$A$2:$A$4,$A2118,'Rote Karten'!$D$2:$D$4,"&lt;&gt;"&amp;$B2118,'Rote Karten'!$B$2:$B$4,"&lt;"&amp;$F2118,'Rote Karten'!$C$2:$C$4,"&lt;="&amp;$G2118)-COUNTIFS('Rote Karten'!$A$2:$A$4,$A2118,'Rote Karten'!$D$2:$D$4,$B2118,'Rote Karten'!$B$2:$B$4,"&lt;"&amp;$F2118,'Rote Karten'!$C$2:$C$4,"&lt;="&amp;$G2118)</f>
        <v>0</v>
      </c>
      <c r="I2118" s="17" t="str">
        <f>IF(OR($L2118="Tor",$L2118="ET"),_xlfn.IFNA(IF(VLOOKUP($A2118,Spiele!$A$2:$C$16,3,FALSE)=$B2118,COUNTIFS($L$2:$L2118,"Tor",$B$2:$B2118,$B2118,$A$2:$A2118,$A2118)+COUNTIFS($L$2:$L2118,"ET",$B$2:$B2118,$B2118,$A$2:$A2118,$A2118)&amp;":"&amp;COUNTIFS($L$2:$L2118,"Tor",$B$2:$B2118,"&lt;&gt;"&amp;$B2118,$A$2:$A2118,$A2118)+COUNTIFS($L$2:$L2118,"ET",$B$2:$B2118,"&lt;&gt;"&amp;$B2118,$A$2:$A2118,$A2118),COUNTIFS($L$2:$L2118,"Tor",$B$2:$B2118,"&lt;&gt;"&amp;$B2118,$A$2:$A2118,$A2118)+COUNTIFS($L$2:$L2118,"ET",$B$2:$B2118,"&lt;&gt;"&amp;$B2118,$A$2:$A2118,$A2118)&amp;":"&amp;COUNTIFS($L$2:$L2118,"Tor",$B$2:$B2118,$B2118,$A$2:$A2118,$A2118)+COUNTIFS($L$2:$L2118,"ET",$B$2:$B2118,$B2118,$A$2:$A2118,$A2118)),""),"")</f>
        <v/>
      </c>
      <c r="J2118" s="18" t="str">
        <f>_xlfn.IFNA(IF(VLOOKUP($A2118,Spiele!$A$2:$D$16,3,FALSE)=$B2118,(COUNTIFS($L$1:$L2117,"Tor",$B$1:$B2117,$B2118,$A$1:$A2117,$A2118)+COUNTIFS($L$1:$L2117,"ET",$B$1:$B2117,$B2118,$A$1:$A2117,$A2118))-(COUNTIFS($L$1:$L2117,"Tor",$B$1:$B2117,"&lt;&gt;"&amp;$B2118,$A$1:$A2117,$A2118)+COUNTIFS($L$1:$L2117,"ET",$B$1:$B2117,"&lt;&gt;"&amp;$B2118,$A$1:$A2117,$A2118)),(COUNTIFS($L$1:$L2117,"Tor",$B$1:$B2117,$B2118,$A$1:$A2117,$A2118)+COUNTIFS($L$1:$L2117,"ET",$B$1:$B2117,$B2118,$A$1:$A2117,$A2118))-(COUNTIFS($L$1:$L2117,"Tor",$B$1:$B2117,"&lt;&gt;"&amp;$B2118,$A$1:$A2117,$A2118)+COUNTIFS($L$1:$L2117,"ET",$B$1:$B2117,"&lt;&gt;"&amp;$B2118,$A$1:$A2117,$A2118))),"")</f>
        <v/>
      </c>
      <c r="O2118" s="17"/>
      <c r="AC2118" s="14"/>
      <c r="AD2118" s="14"/>
      <c r="AE2118" s="18"/>
      <c r="AH2118" s="19">
        <f t="shared" si="134"/>
        <v>0</v>
      </c>
      <c r="AI2118" s="19">
        <f t="shared" si="135"/>
        <v>180</v>
      </c>
      <c r="AM2118" s="19">
        <f>IF(Abschlüsse[[#This Row],[Ergeb]]="ET","",SQRT(($AF2118-$AK2118)^2+($AG2118-$AL2118)^2))</f>
        <v>0</v>
      </c>
      <c r="AO2118" s="13"/>
      <c r="AP2118" s="13"/>
      <c r="AQ2118" s="19" t="str">
        <f t="shared" si="132"/>
        <v/>
      </c>
      <c r="AU2118" s="19" t="str">
        <f t="shared" si="133"/>
        <v/>
      </c>
    </row>
    <row r="2119" spans="3:47" ht="25.05" customHeight="1">
      <c r="C2119" s="17" t="str">
        <f>IF($A2119="","",IF(VLOOKUP($A2119,Spiele!$A$2:$D$16,3,FALSE)=$B2119,"H","G"))</f>
        <v/>
      </c>
      <c r="D2119" s="17" t="str">
        <f>IF($B2119="","",IF(VLOOKUP($A2119,Spiele!$A$2:$F$16,3,FALSE)=$B2119,VLOOKUP($A2119,Spiele!$A$2:$F$16,4,FALSE),VLOOKUP($A2119,Spiele!$A$2:$F$16,3,FALSE)))</f>
        <v/>
      </c>
      <c r="E2119" s="18">
        <f>IF(Abschlüsse[[#This Row],[Ergeb]]="ET",0,COUNTIFS($A$2:$A2119,$A2119,$B$2:$B2119,$B2119,$L$2:$L2119,"&lt;&gt;ET"))</f>
        <v>0</v>
      </c>
      <c r="F2119" s="11"/>
      <c r="G2119" s="12"/>
      <c r="H2119" s="18">
        <f>COUNTIFS('Rote Karten'!$A$2:$A$4,$A2119,'Rote Karten'!$D$2:$D$4,"&lt;&gt;"&amp;$B2119,'Rote Karten'!$B$2:$B$4,"&lt;"&amp;$F2119,'Rote Karten'!$C$2:$C$4,"&lt;="&amp;$G2119)-COUNTIFS('Rote Karten'!$A$2:$A$4,$A2119,'Rote Karten'!$D$2:$D$4,$B2119,'Rote Karten'!$B$2:$B$4,"&lt;"&amp;$F2119,'Rote Karten'!$C$2:$C$4,"&lt;="&amp;$G2119)</f>
        <v>0</v>
      </c>
      <c r="I2119" s="17" t="str">
        <f>IF(OR($L2119="Tor",$L2119="ET"),_xlfn.IFNA(IF(VLOOKUP($A2119,Spiele!$A$2:$C$16,3,FALSE)=$B2119,COUNTIFS($L$2:$L2119,"Tor",$B$2:$B2119,$B2119,$A$2:$A2119,$A2119)+COUNTIFS($L$2:$L2119,"ET",$B$2:$B2119,$B2119,$A$2:$A2119,$A2119)&amp;":"&amp;COUNTIFS($L$2:$L2119,"Tor",$B$2:$B2119,"&lt;&gt;"&amp;$B2119,$A$2:$A2119,$A2119)+COUNTIFS($L$2:$L2119,"ET",$B$2:$B2119,"&lt;&gt;"&amp;$B2119,$A$2:$A2119,$A2119),COUNTIFS($L$2:$L2119,"Tor",$B$2:$B2119,"&lt;&gt;"&amp;$B2119,$A$2:$A2119,$A2119)+COUNTIFS($L$2:$L2119,"ET",$B$2:$B2119,"&lt;&gt;"&amp;$B2119,$A$2:$A2119,$A2119)&amp;":"&amp;COUNTIFS($L$2:$L2119,"Tor",$B$2:$B2119,$B2119,$A$2:$A2119,$A2119)+COUNTIFS($L$2:$L2119,"ET",$B$2:$B2119,$B2119,$A$2:$A2119,$A2119)),""),"")</f>
        <v/>
      </c>
      <c r="J2119" s="18" t="str">
        <f>_xlfn.IFNA(IF(VLOOKUP($A2119,Spiele!$A$2:$D$16,3,FALSE)=$B2119,(COUNTIFS($L$1:$L2118,"Tor",$B$1:$B2118,$B2119,$A$1:$A2118,$A2119)+COUNTIFS($L$1:$L2118,"ET",$B$1:$B2118,$B2119,$A$1:$A2118,$A2119))-(COUNTIFS($L$1:$L2118,"Tor",$B$1:$B2118,"&lt;&gt;"&amp;$B2119,$A$1:$A2118,$A2119)+COUNTIFS($L$1:$L2118,"ET",$B$1:$B2118,"&lt;&gt;"&amp;$B2119,$A$1:$A2118,$A2119)),(COUNTIFS($L$1:$L2118,"Tor",$B$1:$B2118,$B2119,$A$1:$A2118,$A2119)+COUNTIFS($L$1:$L2118,"ET",$B$1:$B2118,$B2119,$A$1:$A2118,$A2119))-(COUNTIFS($L$1:$L2118,"Tor",$B$1:$B2118,"&lt;&gt;"&amp;$B2119,$A$1:$A2118,$A2119)+COUNTIFS($L$1:$L2118,"ET",$B$1:$B2118,"&lt;&gt;"&amp;$B2119,$A$1:$A2118,$A2119))),"")</f>
        <v/>
      </c>
      <c r="O2119" s="17"/>
      <c r="AC2119" s="14"/>
      <c r="AD2119" s="14"/>
      <c r="AE2119" s="18"/>
      <c r="AH2119" s="19">
        <f t="shared" si="134"/>
        <v>0</v>
      </c>
      <c r="AI2119" s="19">
        <f t="shared" si="135"/>
        <v>180</v>
      </c>
      <c r="AM2119" s="19">
        <f>IF(Abschlüsse[[#This Row],[Ergeb]]="ET","",SQRT(($AF2119-$AK2119)^2+($AG2119-$AL2119)^2))</f>
        <v>0</v>
      </c>
      <c r="AO2119" s="13"/>
      <c r="AP2119" s="13"/>
      <c r="AQ2119" s="19" t="str">
        <f t="shared" si="132"/>
        <v/>
      </c>
      <c r="AU2119" s="19" t="str">
        <f t="shared" si="133"/>
        <v/>
      </c>
    </row>
    <row r="2120" spans="3:47" ht="25.05" customHeight="1">
      <c r="C2120" s="17" t="str">
        <f>IF($A2120="","",IF(VLOOKUP($A2120,Spiele!$A$2:$D$16,3,FALSE)=$B2120,"H","G"))</f>
        <v/>
      </c>
      <c r="D2120" s="17" t="str">
        <f>IF($B2120="","",IF(VLOOKUP($A2120,Spiele!$A$2:$F$16,3,FALSE)=$B2120,VLOOKUP($A2120,Spiele!$A$2:$F$16,4,FALSE),VLOOKUP($A2120,Spiele!$A$2:$F$16,3,FALSE)))</f>
        <v/>
      </c>
      <c r="E2120" s="18">
        <f>IF(Abschlüsse[[#This Row],[Ergeb]]="ET",0,COUNTIFS($A$2:$A2120,$A2120,$B$2:$B2120,$B2120,$L$2:$L2120,"&lt;&gt;ET"))</f>
        <v>0</v>
      </c>
      <c r="F2120" s="11"/>
      <c r="G2120" s="12"/>
      <c r="H2120" s="18">
        <f>COUNTIFS('Rote Karten'!$A$2:$A$4,$A2120,'Rote Karten'!$D$2:$D$4,"&lt;&gt;"&amp;$B2120,'Rote Karten'!$B$2:$B$4,"&lt;"&amp;$F2120,'Rote Karten'!$C$2:$C$4,"&lt;="&amp;$G2120)-COUNTIFS('Rote Karten'!$A$2:$A$4,$A2120,'Rote Karten'!$D$2:$D$4,$B2120,'Rote Karten'!$B$2:$B$4,"&lt;"&amp;$F2120,'Rote Karten'!$C$2:$C$4,"&lt;="&amp;$G2120)</f>
        <v>0</v>
      </c>
      <c r="I2120" s="17" t="str">
        <f>IF(OR($L2120="Tor",$L2120="ET"),_xlfn.IFNA(IF(VLOOKUP($A2120,Spiele!$A$2:$C$16,3,FALSE)=$B2120,COUNTIFS($L$2:$L2120,"Tor",$B$2:$B2120,$B2120,$A$2:$A2120,$A2120)+COUNTIFS($L$2:$L2120,"ET",$B$2:$B2120,$B2120,$A$2:$A2120,$A2120)&amp;":"&amp;COUNTIFS($L$2:$L2120,"Tor",$B$2:$B2120,"&lt;&gt;"&amp;$B2120,$A$2:$A2120,$A2120)+COUNTIFS($L$2:$L2120,"ET",$B$2:$B2120,"&lt;&gt;"&amp;$B2120,$A$2:$A2120,$A2120),COUNTIFS($L$2:$L2120,"Tor",$B$2:$B2120,"&lt;&gt;"&amp;$B2120,$A$2:$A2120,$A2120)+COUNTIFS($L$2:$L2120,"ET",$B$2:$B2120,"&lt;&gt;"&amp;$B2120,$A$2:$A2120,$A2120)&amp;":"&amp;COUNTIFS($L$2:$L2120,"Tor",$B$2:$B2120,$B2120,$A$2:$A2120,$A2120)+COUNTIFS($L$2:$L2120,"ET",$B$2:$B2120,$B2120,$A$2:$A2120,$A2120)),""),"")</f>
        <v/>
      </c>
      <c r="J2120" s="18" t="str">
        <f>_xlfn.IFNA(IF(VLOOKUP($A2120,Spiele!$A$2:$D$16,3,FALSE)=$B2120,(COUNTIFS($L$1:$L2119,"Tor",$B$1:$B2119,$B2120,$A$1:$A2119,$A2120)+COUNTIFS($L$1:$L2119,"ET",$B$1:$B2119,$B2120,$A$1:$A2119,$A2120))-(COUNTIFS($L$1:$L2119,"Tor",$B$1:$B2119,"&lt;&gt;"&amp;$B2120,$A$1:$A2119,$A2120)+COUNTIFS($L$1:$L2119,"ET",$B$1:$B2119,"&lt;&gt;"&amp;$B2120,$A$1:$A2119,$A2120)),(COUNTIFS($L$1:$L2119,"Tor",$B$1:$B2119,$B2120,$A$1:$A2119,$A2120)+COUNTIFS($L$1:$L2119,"ET",$B$1:$B2119,$B2120,$A$1:$A2119,$A2120))-(COUNTIFS($L$1:$L2119,"Tor",$B$1:$B2119,"&lt;&gt;"&amp;$B2120,$A$1:$A2119,$A2120)+COUNTIFS($L$1:$L2119,"ET",$B$1:$B2119,"&lt;&gt;"&amp;$B2120,$A$1:$A2119,$A2120))),"")</f>
        <v/>
      </c>
      <c r="O2120" s="17"/>
      <c r="AC2120" s="14"/>
      <c r="AD2120" s="14"/>
      <c r="AE2120" s="18"/>
      <c r="AH2120" s="19">
        <f t="shared" si="134"/>
        <v>0</v>
      </c>
      <c r="AI2120" s="19">
        <f t="shared" si="135"/>
        <v>180</v>
      </c>
      <c r="AM2120" s="19">
        <f>IF(Abschlüsse[[#This Row],[Ergeb]]="ET","",SQRT(($AF2120-$AK2120)^2+($AG2120-$AL2120)^2))</f>
        <v>0</v>
      </c>
      <c r="AO2120" s="13"/>
      <c r="AP2120" s="13"/>
      <c r="AQ2120" s="19" t="str">
        <f t="shared" si="132"/>
        <v/>
      </c>
      <c r="AU2120" s="19" t="str">
        <f t="shared" si="133"/>
        <v/>
      </c>
    </row>
    <row r="2121" spans="3:47" ht="25.05" customHeight="1">
      <c r="C2121" s="17" t="str">
        <f>IF($A2121="","",IF(VLOOKUP($A2121,Spiele!$A$2:$D$16,3,FALSE)=$B2121,"H","G"))</f>
        <v/>
      </c>
      <c r="D2121" s="17" t="str">
        <f>IF($B2121="","",IF(VLOOKUP($A2121,Spiele!$A$2:$F$16,3,FALSE)=$B2121,VLOOKUP($A2121,Spiele!$A$2:$F$16,4,FALSE),VLOOKUP($A2121,Spiele!$A$2:$F$16,3,FALSE)))</f>
        <v/>
      </c>
      <c r="E2121" s="18">
        <f>IF(Abschlüsse[[#This Row],[Ergeb]]="ET",0,COUNTIFS($A$2:$A2121,$A2121,$B$2:$B2121,$B2121,$L$2:$L2121,"&lt;&gt;ET"))</f>
        <v>0</v>
      </c>
      <c r="F2121" s="11"/>
      <c r="G2121" s="12"/>
      <c r="H2121" s="18">
        <f>COUNTIFS('Rote Karten'!$A$2:$A$4,$A2121,'Rote Karten'!$D$2:$D$4,"&lt;&gt;"&amp;$B2121,'Rote Karten'!$B$2:$B$4,"&lt;"&amp;$F2121,'Rote Karten'!$C$2:$C$4,"&lt;="&amp;$G2121)-COUNTIFS('Rote Karten'!$A$2:$A$4,$A2121,'Rote Karten'!$D$2:$D$4,$B2121,'Rote Karten'!$B$2:$B$4,"&lt;"&amp;$F2121,'Rote Karten'!$C$2:$C$4,"&lt;="&amp;$G2121)</f>
        <v>0</v>
      </c>
      <c r="I2121" s="17" t="str">
        <f>IF(OR($L2121="Tor",$L2121="ET"),_xlfn.IFNA(IF(VLOOKUP($A2121,Spiele!$A$2:$C$16,3,FALSE)=$B2121,COUNTIFS($L$2:$L2121,"Tor",$B$2:$B2121,$B2121,$A$2:$A2121,$A2121)+COUNTIFS($L$2:$L2121,"ET",$B$2:$B2121,$B2121,$A$2:$A2121,$A2121)&amp;":"&amp;COUNTIFS($L$2:$L2121,"Tor",$B$2:$B2121,"&lt;&gt;"&amp;$B2121,$A$2:$A2121,$A2121)+COUNTIFS($L$2:$L2121,"ET",$B$2:$B2121,"&lt;&gt;"&amp;$B2121,$A$2:$A2121,$A2121),COUNTIFS($L$2:$L2121,"Tor",$B$2:$B2121,"&lt;&gt;"&amp;$B2121,$A$2:$A2121,$A2121)+COUNTIFS($L$2:$L2121,"ET",$B$2:$B2121,"&lt;&gt;"&amp;$B2121,$A$2:$A2121,$A2121)&amp;":"&amp;COUNTIFS($L$2:$L2121,"Tor",$B$2:$B2121,$B2121,$A$2:$A2121,$A2121)+COUNTIFS($L$2:$L2121,"ET",$B$2:$B2121,$B2121,$A$2:$A2121,$A2121)),""),"")</f>
        <v/>
      </c>
      <c r="J2121" s="18" t="str">
        <f>_xlfn.IFNA(IF(VLOOKUP($A2121,Spiele!$A$2:$D$16,3,FALSE)=$B2121,(COUNTIFS($L$1:$L2120,"Tor",$B$1:$B2120,$B2121,$A$1:$A2120,$A2121)+COUNTIFS($L$1:$L2120,"ET",$B$1:$B2120,$B2121,$A$1:$A2120,$A2121))-(COUNTIFS($L$1:$L2120,"Tor",$B$1:$B2120,"&lt;&gt;"&amp;$B2121,$A$1:$A2120,$A2121)+COUNTIFS($L$1:$L2120,"ET",$B$1:$B2120,"&lt;&gt;"&amp;$B2121,$A$1:$A2120,$A2121)),(COUNTIFS($L$1:$L2120,"Tor",$B$1:$B2120,$B2121,$A$1:$A2120,$A2121)+COUNTIFS($L$1:$L2120,"ET",$B$1:$B2120,$B2121,$A$1:$A2120,$A2121))-(COUNTIFS($L$1:$L2120,"Tor",$B$1:$B2120,"&lt;&gt;"&amp;$B2121,$A$1:$A2120,$A2121)+COUNTIFS($L$1:$L2120,"ET",$B$1:$B2120,"&lt;&gt;"&amp;$B2121,$A$1:$A2120,$A2121))),"")</f>
        <v/>
      </c>
      <c r="O2121" s="17"/>
      <c r="AC2121" s="14"/>
      <c r="AD2121" s="14"/>
      <c r="AE2121" s="18"/>
      <c r="AH2121" s="19">
        <f t="shared" si="134"/>
        <v>0</v>
      </c>
      <c r="AI2121" s="19">
        <f t="shared" si="135"/>
        <v>180</v>
      </c>
      <c r="AM2121" s="19">
        <f>IF(Abschlüsse[[#This Row],[Ergeb]]="ET","",SQRT(($AF2121-$AK2121)^2+($AG2121-$AL2121)^2))</f>
        <v>0</v>
      </c>
      <c r="AO2121" s="13"/>
      <c r="AP2121" s="13"/>
      <c r="AQ2121" s="19" t="str">
        <f t="shared" si="132"/>
        <v/>
      </c>
      <c r="AU2121" s="19" t="str">
        <f t="shared" si="133"/>
        <v/>
      </c>
    </row>
    <row r="2122" spans="3:47" ht="25.05" customHeight="1">
      <c r="C2122" s="17" t="str">
        <f>IF($A2122="","",IF(VLOOKUP($A2122,Spiele!$A$2:$D$16,3,FALSE)=$B2122,"H","G"))</f>
        <v/>
      </c>
      <c r="D2122" s="17" t="str">
        <f>IF($B2122="","",IF(VLOOKUP($A2122,Spiele!$A$2:$F$16,3,FALSE)=$B2122,VLOOKUP($A2122,Spiele!$A$2:$F$16,4,FALSE),VLOOKUP($A2122,Spiele!$A$2:$F$16,3,FALSE)))</f>
        <v/>
      </c>
      <c r="E2122" s="18">
        <f>IF(Abschlüsse[[#This Row],[Ergeb]]="ET",0,COUNTIFS($A$2:$A2122,$A2122,$B$2:$B2122,$B2122,$L$2:$L2122,"&lt;&gt;ET"))</f>
        <v>0</v>
      </c>
      <c r="F2122" s="11"/>
      <c r="G2122" s="12"/>
      <c r="H2122" s="18">
        <f>COUNTIFS('Rote Karten'!$A$2:$A$4,$A2122,'Rote Karten'!$D$2:$D$4,"&lt;&gt;"&amp;$B2122,'Rote Karten'!$B$2:$B$4,"&lt;"&amp;$F2122,'Rote Karten'!$C$2:$C$4,"&lt;="&amp;$G2122)-COUNTIFS('Rote Karten'!$A$2:$A$4,$A2122,'Rote Karten'!$D$2:$D$4,$B2122,'Rote Karten'!$B$2:$B$4,"&lt;"&amp;$F2122,'Rote Karten'!$C$2:$C$4,"&lt;="&amp;$G2122)</f>
        <v>0</v>
      </c>
      <c r="I2122" s="17" t="str">
        <f>IF(OR($L2122="Tor",$L2122="ET"),_xlfn.IFNA(IF(VLOOKUP($A2122,Spiele!$A$2:$C$16,3,FALSE)=$B2122,COUNTIFS($L$2:$L2122,"Tor",$B$2:$B2122,$B2122,$A$2:$A2122,$A2122)+COUNTIFS($L$2:$L2122,"ET",$B$2:$B2122,$B2122,$A$2:$A2122,$A2122)&amp;":"&amp;COUNTIFS($L$2:$L2122,"Tor",$B$2:$B2122,"&lt;&gt;"&amp;$B2122,$A$2:$A2122,$A2122)+COUNTIFS($L$2:$L2122,"ET",$B$2:$B2122,"&lt;&gt;"&amp;$B2122,$A$2:$A2122,$A2122),COUNTIFS($L$2:$L2122,"Tor",$B$2:$B2122,"&lt;&gt;"&amp;$B2122,$A$2:$A2122,$A2122)+COUNTIFS($L$2:$L2122,"ET",$B$2:$B2122,"&lt;&gt;"&amp;$B2122,$A$2:$A2122,$A2122)&amp;":"&amp;COUNTIFS($L$2:$L2122,"Tor",$B$2:$B2122,$B2122,$A$2:$A2122,$A2122)+COUNTIFS($L$2:$L2122,"ET",$B$2:$B2122,$B2122,$A$2:$A2122,$A2122)),""),"")</f>
        <v/>
      </c>
      <c r="J2122" s="18" t="str">
        <f>_xlfn.IFNA(IF(VLOOKUP($A2122,Spiele!$A$2:$D$16,3,FALSE)=$B2122,(COUNTIFS($L$1:$L2121,"Tor",$B$1:$B2121,$B2122,$A$1:$A2121,$A2122)+COUNTIFS($L$1:$L2121,"ET",$B$1:$B2121,$B2122,$A$1:$A2121,$A2122))-(COUNTIFS($L$1:$L2121,"Tor",$B$1:$B2121,"&lt;&gt;"&amp;$B2122,$A$1:$A2121,$A2122)+COUNTIFS($L$1:$L2121,"ET",$B$1:$B2121,"&lt;&gt;"&amp;$B2122,$A$1:$A2121,$A2122)),(COUNTIFS($L$1:$L2121,"Tor",$B$1:$B2121,$B2122,$A$1:$A2121,$A2122)+COUNTIFS($L$1:$L2121,"ET",$B$1:$B2121,$B2122,$A$1:$A2121,$A2122))-(COUNTIFS($L$1:$L2121,"Tor",$B$1:$B2121,"&lt;&gt;"&amp;$B2122,$A$1:$A2121,$A2122)+COUNTIFS($L$1:$L2121,"ET",$B$1:$B2121,"&lt;&gt;"&amp;$B2122,$A$1:$A2121,$A2122))),"")</f>
        <v/>
      </c>
      <c r="O2122" s="17"/>
      <c r="AC2122" s="14"/>
      <c r="AD2122" s="14"/>
      <c r="AE2122" s="18"/>
      <c r="AH2122" s="19">
        <f t="shared" si="134"/>
        <v>0</v>
      </c>
      <c r="AI2122" s="19">
        <f t="shared" si="135"/>
        <v>180</v>
      </c>
      <c r="AM2122" s="19">
        <f>IF(Abschlüsse[[#This Row],[Ergeb]]="ET","",SQRT(($AF2122-$AK2122)^2+($AG2122-$AL2122)^2))</f>
        <v>0</v>
      </c>
      <c r="AO2122" s="13"/>
      <c r="AP2122" s="13"/>
      <c r="AQ2122" s="19" t="str">
        <f t="shared" si="132"/>
        <v/>
      </c>
      <c r="AU2122" s="19" t="str">
        <f t="shared" si="133"/>
        <v/>
      </c>
    </row>
    <row r="2123" spans="3:47" ht="25.05" customHeight="1">
      <c r="C2123" s="17" t="str">
        <f>IF($A2123="","",IF(VLOOKUP($A2123,Spiele!$A$2:$D$16,3,FALSE)=$B2123,"H","G"))</f>
        <v/>
      </c>
      <c r="D2123" s="17" t="str">
        <f>IF($B2123="","",IF(VLOOKUP($A2123,Spiele!$A$2:$F$16,3,FALSE)=$B2123,VLOOKUP($A2123,Spiele!$A$2:$F$16,4,FALSE),VLOOKUP($A2123,Spiele!$A$2:$F$16,3,FALSE)))</f>
        <v/>
      </c>
      <c r="E2123" s="18">
        <f>IF(Abschlüsse[[#This Row],[Ergeb]]="ET",0,COUNTIFS($A$2:$A2123,$A2123,$B$2:$B2123,$B2123,$L$2:$L2123,"&lt;&gt;ET"))</f>
        <v>0</v>
      </c>
      <c r="F2123" s="11"/>
      <c r="G2123" s="12"/>
      <c r="H2123" s="18">
        <f>COUNTIFS('Rote Karten'!$A$2:$A$4,$A2123,'Rote Karten'!$D$2:$D$4,"&lt;&gt;"&amp;$B2123,'Rote Karten'!$B$2:$B$4,"&lt;"&amp;$F2123,'Rote Karten'!$C$2:$C$4,"&lt;="&amp;$G2123)-COUNTIFS('Rote Karten'!$A$2:$A$4,$A2123,'Rote Karten'!$D$2:$D$4,$B2123,'Rote Karten'!$B$2:$B$4,"&lt;"&amp;$F2123,'Rote Karten'!$C$2:$C$4,"&lt;="&amp;$G2123)</f>
        <v>0</v>
      </c>
      <c r="I2123" s="17" t="str">
        <f>IF(OR($L2123="Tor",$L2123="ET"),_xlfn.IFNA(IF(VLOOKUP($A2123,Spiele!$A$2:$C$16,3,FALSE)=$B2123,COUNTIFS($L$2:$L2123,"Tor",$B$2:$B2123,$B2123,$A$2:$A2123,$A2123)+COUNTIFS($L$2:$L2123,"ET",$B$2:$B2123,$B2123,$A$2:$A2123,$A2123)&amp;":"&amp;COUNTIFS($L$2:$L2123,"Tor",$B$2:$B2123,"&lt;&gt;"&amp;$B2123,$A$2:$A2123,$A2123)+COUNTIFS($L$2:$L2123,"ET",$B$2:$B2123,"&lt;&gt;"&amp;$B2123,$A$2:$A2123,$A2123),COUNTIFS($L$2:$L2123,"Tor",$B$2:$B2123,"&lt;&gt;"&amp;$B2123,$A$2:$A2123,$A2123)+COUNTIFS($L$2:$L2123,"ET",$B$2:$B2123,"&lt;&gt;"&amp;$B2123,$A$2:$A2123,$A2123)&amp;":"&amp;COUNTIFS($L$2:$L2123,"Tor",$B$2:$B2123,$B2123,$A$2:$A2123,$A2123)+COUNTIFS($L$2:$L2123,"ET",$B$2:$B2123,$B2123,$A$2:$A2123,$A2123)),""),"")</f>
        <v/>
      </c>
      <c r="J2123" s="18" t="str">
        <f>_xlfn.IFNA(IF(VLOOKUP($A2123,Spiele!$A$2:$D$16,3,FALSE)=$B2123,(COUNTIFS($L$1:$L2122,"Tor",$B$1:$B2122,$B2123,$A$1:$A2122,$A2123)+COUNTIFS($L$1:$L2122,"ET",$B$1:$B2122,$B2123,$A$1:$A2122,$A2123))-(COUNTIFS($L$1:$L2122,"Tor",$B$1:$B2122,"&lt;&gt;"&amp;$B2123,$A$1:$A2122,$A2123)+COUNTIFS($L$1:$L2122,"ET",$B$1:$B2122,"&lt;&gt;"&amp;$B2123,$A$1:$A2122,$A2123)),(COUNTIFS($L$1:$L2122,"Tor",$B$1:$B2122,$B2123,$A$1:$A2122,$A2123)+COUNTIFS($L$1:$L2122,"ET",$B$1:$B2122,$B2123,$A$1:$A2122,$A2123))-(COUNTIFS($L$1:$L2122,"Tor",$B$1:$B2122,"&lt;&gt;"&amp;$B2123,$A$1:$A2122,$A2123)+COUNTIFS($L$1:$L2122,"ET",$B$1:$B2122,"&lt;&gt;"&amp;$B2123,$A$1:$A2122,$A2123))),"")</f>
        <v/>
      </c>
      <c r="O2123" s="17"/>
      <c r="AC2123" s="14"/>
      <c r="AD2123" s="14"/>
      <c r="AE2123" s="18"/>
      <c r="AH2123" s="19">
        <f t="shared" si="134"/>
        <v>0</v>
      </c>
      <c r="AI2123" s="19">
        <f t="shared" si="135"/>
        <v>180</v>
      </c>
      <c r="AM2123" s="19">
        <f>IF(Abschlüsse[[#This Row],[Ergeb]]="ET","",SQRT(($AF2123-$AK2123)^2+($AG2123-$AL2123)^2))</f>
        <v>0</v>
      </c>
      <c r="AO2123" s="13"/>
      <c r="AP2123" s="13"/>
      <c r="AQ2123" s="19" t="str">
        <f t="shared" si="132"/>
        <v/>
      </c>
      <c r="AU2123" s="19" t="str">
        <f t="shared" si="133"/>
        <v/>
      </c>
    </row>
    <row r="2124" spans="3:47" ht="25.05" customHeight="1">
      <c r="C2124" s="17" t="str">
        <f>IF($A2124="","",IF(VLOOKUP($A2124,Spiele!$A$2:$D$16,3,FALSE)=$B2124,"H","G"))</f>
        <v/>
      </c>
      <c r="D2124" s="17" t="str">
        <f>IF($B2124="","",IF(VLOOKUP($A2124,Spiele!$A$2:$F$16,3,FALSE)=$B2124,VLOOKUP($A2124,Spiele!$A$2:$F$16,4,FALSE),VLOOKUP($A2124,Spiele!$A$2:$F$16,3,FALSE)))</f>
        <v/>
      </c>
      <c r="E2124" s="18">
        <f>IF(Abschlüsse[[#This Row],[Ergeb]]="ET",0,COUNTIFS($A$2:$A2124,$A2124,$B$2:$B2124,$B2124,$L$2:$L2124,"&lt;&gt;ET"))</f>
        <v>0</v>
      </c>
      <c r="F2124" s="11"/>
      <c r="G2124" s="12"/>
      <c r="H2124" s="18">
        <f>COUNTIFS('Rote Karten'!$A$2:$A$4,$A2124,'Rote Karten'!$D$2:$D$4,"&lt;&gt;"&amp;$B2124,'Rote Karten'!$B$2:$B$4,"&lt;"&amp;$F2124,'Rote Karten'!$C$2:$C$4,"&lt;="&amp;$G2124)-COUNTIFS('Rote Karten'!$A$2:$A$4,$A2124,'Rote Karten'!$D$2:$D$4,$B2124,'Rote Karten'!$B$2:$B$4,"&lt;"&amp;$F2124,'Rote Karten'!$C$2:$C$4,"&lt;="&amp;$G2124)</f>
        <v>0</v>
      </c>
      <c r="I2124" s="17" t="str">
        <f>IF(OR($L2124="Tor",$L2124="ET"),_xlfn.IFNA(IF(VLOOKUP($A2124,Spiele!$A$2:$C$16,3,FALSE)=$B2124,COUNTIFS($L$2:$L2124,"Tor",$B$2:$B2124,$B2124,$A$2:$A2124,$A2124)+COUNTIFS($L$2:$L2124,"ET",$B$2:$B2124,$B2124,$A$2:$A2124,$A2124)&amp;":"&amp;COUNTIFS($L$2:$L2124,"Tor",$B$2:$B2124,"&lt;&gt;"&amp;$B2124,$A$2:$A2124,$A2124)+COUNTIFS($L$2:$L2124,"ET",$B$2:$B2124,"&lt;&gt;"&amp;$B2124,$A$2:$A2124,$A2124),COUNTIFS($L$2:$L2124,"Tor",$B$2:$B2124,"&lt;&gt;"&amp;$B2124,$A$2:$A2124,$A2124)+COUNTIFS($L$2:$L2124,"ET",$B$2:$B2124,"&lt;&gt;"&amp;$B2124,$A$2:$A2124,$A2124)&amp;":"&amp;COUNTIFS($L$2:$L2124,"Tor",$B$2:$B2124,$B2124,$A$2:$A2124,$A2124)+COUNTIFS($L$2:$L2124,"ET",$B$2:$B2124,$B2124,$A$2:$A2124,$A2124)),""),"")</f>
        <v/>
      </c>
      <c r="J2124" s="18" t="str">
        <f>_xlfn.IFNA(IF(VLOOKUP($A2124,Spiele!$A$2:$D$16,3,FALSE)=$B2124,(COUNTIFS($L$1:$L2123,"Tor",$B$1:$B2123,$B2124,$A$1:$A2123,$A2124)+COUNTIFS($L$1:$L2123,"ET",$B$1:$B2123,$B2124,$A$1:$A2123,$A2124))-(COUNTIFS($L$1:$L2123,"Tor",$B$1:$B2123,"&lt;&gt;"&amp;$B2124,$A$1:$A2123,$A2124)+COUNTIFS($L$1:$L2123,"ET",$B$1:$B2123,"&lt;&gt;"&amp;$B2124,$A$1:$A2123,$A2124)),(COUNTIFS($L$1:$L2123,"Tor",$B$1:$B2123,$B2124,$A$1:$A2123,$A2124)+COUNTIFS($L$1:$L2123,"ET",$B$1:$B2123,$B2124,$A$1:$A2123,$A2124))-(COUNTIFS($L$1:$L2123,"Tor",$B$1:$B2123,"&lt;&gt;"&amp;$B2124,$A$1:$A2123,$A2124)+COUNTIFS($L$1:$L2123,"ET",$B$1:$B2123,"&lt;&gt;"&amp;$B2124,$A$1:$A2123,$A2124))),"")</f>
        <v/>
      </c>
      <c r="O2124" s="17"/>
      <c r="AC2124" s="14"/>
      <c r="AD2124" s="14"/>
      <c r="AE2124" s="18"/>
      <c r="AH2124" s="19">
        <f t="shared" si="134"/>
        <v>0</v>
      </c>
      <c r="AI2124" s="19">
        <f t="shared" si="135"/>
        <v>180</v>
      </c>
      <c r="AM2124" s="19">
        <f>IF(Abschlüsse[[#This Row],[Ergeb]]="ET","",SQRT(($AF2124-$AK2124)^2+($AG2124-$AL2124)^2))</f>
        <v>0</v>
      </c>
      <c r="AO2124" s="13"/>
      <c r="AP2124" s="13"/>
      <c r="AQ2124" s="19" t="str">
        <f t="shared" si="132"/>
        <v/>
      </c>
      <c r="AU2124" s="19" t="str">
        <f t="shared" si="133"/>
        <v/>
      </c>
    </row>
    <row r="2125" spans="3:47" ht="25.05" customHeight="1">
      <c r="C2125" s="17" t="str">
        <f>IF($A2125="","",IF(VLOOKUP($A2125,Spiele!$A$2:$D$16,3,FALSE)=$B2125,"H","G"))</f>
        <v/>
      </c>
      <c r="D2125" s="17" t="str">
        <f>IF($B2125="","",IF(VLOOKUP($A2125,Spiele!$A$2:$F$16,3,FALSE)=$B2125,VLOOKUP($A2125,Spiele!$A$2:$F$16,4,FALSE),VLOOKUP($A2125,Spiele!$A$2:$F$16,3,FALSE)))</f>
        <v/>
      </c>
      <c r="E2125" s="18">
        <f>IF(Abschlüsse[[#This Row],[Ergeb]]="ET",0,COUNTIFS($A$2:$A2125,$A2125,$B$2:$B2125,$B2125,$L$2:$L2125,"&lt;&gt;ET"))</f>
        <v>0</v>
      </c>
      <c r="F2125" s="11"/>
      <c r="G2125" s="12"/>
      <c r="H2125" s="18">
        <f>COUNTIFS('Rote Karten'!$A$2:$A$4,$A2125,'Rote Karten'!$D$2:$D$4,"&lt;&gt;"&amp;$B2125,'Rote Karten'!$B$2:$B$4,"&lt;"&amp;$F2125,'Rote Karten'!$C$2:$C$4,"&lt;="&amp;$G2125)-COUNTIFS('Rote Karten'!$A$2:$A$4,$A2125,'Rote Karten'!$D$2:$D$4,$B2125,'Rote Karten'!$B$2:$B$4,"&lt;"&amp;$F2125,'Rote Karten'!$C$2:$C$4,"&lt;="&amp;$G2125)</f>
        <v>0</v>
      </c>
      <c r="I2125" s="17" t="str">
        <f>IF(OR($L2125="Tor",$L2125="ET"),_xlfn.IFNA(IF(VLOOKUP($A2125,Spiele!$A$2:$C$16,3,FALSE)=$B2125,COUNTIFS($L$2:$L2125,"Tor",$B$2:$B2125,$B2125,$A$2:$A2125,$A2125)+COUNTIFS($L$2:$L2125,"ET",$B$2:$B2125,$B2125,$A$2:$A2125,$A2125)&amp;":"&amp;COUNTIFS($L$2:$L2125,"Tor",$B$2:$B2125,"&lt;&gt;"&amp;$B2125,$A$2:$A2125,$A2125)+COUNTIFS($L$2:$L2125,"ET",$B$2:$B2125,"&lt;&gt;"&amp;$B2125,$A$2:$A2125,$A2125),COUNTIFS($L$2:$L2125,"Tor",$B$2:$B2125,"&lt;&gt;"&amp;$B2125,$A$2:$A2125,$A2125)+COUNTIFS($L$2:$L2125,"ET",$B$2:$B2125,"&lt;&gt;"&amp;$B2125,$A$2:$A2125,$A2125)&amp;":"&amp;COUNTIFS($L$2:$L2125,"Tor",$B$2:$B2125,$B2125,$A$2:$A2125,$A2125)+COUNTIFS($L$2:$L2125,"ET",$B$2:$B2125,$B2125,$A$2:$A2125,$A2125)),""),"")</f>
        <v/>
      </c>
      <c r="J2125" s="18" t="str">
        <f>_xlfn.IFNA(IF(VLOOKUP($A2125,Spiele!$A$2:$D$16,3,FALSE)=$B2125,(COUNTIFS($L$1:$L2124,"Tor",$B$1:$B2124,$B2125,$A$1:$A2124,$A2125)+COUNTIFS($L$1:$L2124,"ET",$B$1:$B2124,$B2125,$A$1:$A2124,$A2125))-(COUNTIFS($L$1:$L2124,"Tor",$B$1:$B2124,"&lt;&gt;"&amp;$B2125,$A$1:$A2124,$A2125)+COUNTIFS($L$1:$L2124,"ET",$B$1:$B2124,"&lt;&gt;"&amp;$B2125,$A$1:$A2124,$A2125)),(COUNTIFS($L$1:$L2124,"Tor",$B$1:$B2124,$B2125,$A$1:$A2124,$A2125)+COUNTIFS($L$1:$L2124,"ET",$B$1:$B2124,$B2125,$A$1:$A2124,$A2125))-(COUNTIFS($L$1:$L2124,"Tor",$B$1:$B2124,"&lt;&gt;"&amp;$B2125,$A$1:$A2124,$A2125)+COUNTIFS($L$1:$L2124,"ET",$B$1:$B2124,"&lt;&gt;"&amp;$B2125,$A$1:$A2124,$A2125))),"")</f>
        <v/>
      </c>
      <c r="O2125" s="17"/>
      <c r="AC2125" s="14"/>
      <c r="AD2125" s="14"/>
      <c r="AE2125" s="18"/>
      <c r="AH2125" s="19">
        <f t="shared" si="134"/>
        <v>0</v>
      </c>
      <c r="AI2125" s="19">
        <f t="shared" si="135"/>
        <v>180</v>
      </c>
      <c r="AM2125" s="19">
        <f>IF(Abschlüsse[[#This Row],[Ergeb]]="ET","",SQRT(($AF2125-$AK2125)^2+($AG2125-$AL2125)^2))</f>
        <v>0</v>
      </c>
      <c r="AO2125" s="13"/>
      <c r="AP2125" s="13"/>
      <c r="AQ2125" s="19" t="str">
        <f t="shared" si="132"/>
        <v/>
      </c>
      <c r="AU2125" s="19" t="str">
        <f t="shared" si="133"/>
        <v/>
      </c>
    </row>
    <row r="2126" spans="3:47" ht="25.05" customHeight="1">
      <c r="C2126" s="17" t="str">
        <f>IF($A2126="","",IF(VLOOKUP($A2126,Spiele!$A$2:$D$16,3,FALSE)=$B2126,"H","G"))</f>
        <v/>
      </c>
      <c r="D2126" s="17" t="str">
        <f>IF($B2126="","",IF(VLOOKUP($A2126,Spiele!$A$2:$F$16,3,FALSE)=$B2126,VLOOKUP($A2126,Spiele!$A$2:$F$16,4,FALSE),VLOOKUP($A2126,Spiele!$A$2:$F$16,3,FALSE)))</f>
        <v/>
      </c>
      <c r="E2126" s="18">
        <f>IF(Abschlüsse[[#This Row],[Ergeb]]="ET",0,COUNTIFS($A$2:$A2126,$A2126,$B$2:$B2126,$B2126,$L$2:$L2126,"&lt;&gt;ET"))</f>
        <v>0</v>
      </c>
      <c r="F2126" s="11"/>
      <c r="G2126" s="12"/>
      <c r="H2126" s="18">
        <f>COUNTIFS('Rote Karten'!$A$2:$A$4,$A2126,'Rote Karten'!$D$2:$D$4,"&lt;&gt;"&amp;$B2126,'Rote Karten'!$B$2:$B$4,"&lt;"&amp;$F2126,'Rote Karten'!$C$2:$C$4,"&lt;="&amp;$G2126)-COUNTIFS('Rote Karten'!$A$2:$A$4,$A2126,'Rote Karten'!$D$2:$D$4,$B2126,'Rote Karten'!$B$2:$B$4,"&lt;"&amp;$F2126,'Rote Karten'!$C$2:$C$4,"&lt;="&amp;$G2126)</f>
        <v>0</v>
      </c>
      <c r="I2126" s="17" t="str">
        <f>IF(OR($L2126="Tor",$L2126="ET"),_xlfn.IFNA(IF(VLOOKUP($A2126,Spiele!$A$2:$C$16,3,FALSE)=$B2126,COUNTIFS($L$2:$L2126,"Tor",$B$2:$B2126,$B2126,$A$2:$A2126,$A2126)+COUNTIFS($L$2:$L2126,"ET",$B$2:$B2126,$B2126,$A$2:$A2126,$A2126)&amp;":"&amp;COUNTIFS($L$2:$L2126,"Tor",$B$2:$B2126,"&lt;&gt;"&amp;$B2126,$A$2:$A2126,$A2126)+COUNTIFS($L$2:$L2126,"ET",$B$2:$B2126,"&lt;&gt;"&amp;$B2126,$A$2:$A2126,$A2126),COUNTIFS($L$2:$L2126,"Tor",$B$2:$B2126,"&lt;&gt;"&amp;$B2126,$A$2:$A2126,$A2126)+COUNTIFS($L$2:$L2126,"ET",$B$2:$B2126,"&lt;&gt;"&amp;$B2126,$A$2:$A2126,$A2126)&amp;":"&amp;COUNTIFS($L$2:$L2126,"Tor",$B$2:$B2126,$B2126,$A$2:$A2126,$A2126)+COUNTIFS($L$2:$L2126,"ET",$B$2:$B2126,$B2126,$A$2:$A2126,$A2126)),""),"")</f>
        <v/>
      </c>
      <c r="J2126" s="18" t="str">
        <f>_xlfn.IFNA(IF(VLOOKUP($A2126,Spiele!$A$2:$D$16,3,FALSE)=$B2126,(COUNTIFS($L$1:$L2125,"Tor",$B$1:$B2125,$B2126,$A$1:$A2125,$A2126)+COUNTIFS($L$1:$L2125,"ET",$B$1:$B2125,$B2126,$A$1:$A2125,$A2126))-(COUNTIFS($L$1:$L2125,"Tor",$B$1:$B2125,"&lt;&gt;"&amp;$B2126,$A$1:$A2125,$A2126)+COUNTIFS($L$1:$L2125,"ET",$B$1:$B2125,"&lt;&gt;"&amp;$B2126,$A$1:$A2125,$A2126)),(COUNTIFS($L$1:$L2125,"Tor",$B$1:$B2125,$B2126,$A$1:$A2125,$A2126)+COUNTIFS($L$1:$L2125,"ET",$B$1:$B2125,$B2126,$A$1:$A2125,$A2126))-(COUNTIFS($L$1:$L2125,"Tor",$B$1:$B2125,"&lt;&gt;"&amp;$B2126,$A$1:$A2125,$A2126)+COUNTIFS($L$1:$L2125,"ET",$B$1:$B2125,"&lt;&gt;"&amp;$B2126,$A$1:$A2125,$A2126))),"")</f>
        <v/>
      </c>
      <c r="O2126" s="17"/>
      <c r="AC2126" s="14"/>
      <c r="AD2126" s="14"/>
      <c r="AE2126" s="18"/>
      <c r="AH2126" s="19">
        <f t="shared" si="134"/>
        <v>0</v>
      </c>
      <c r="AI2126" s="19">
        <f t="shared" si="135"/>
        <v>180</v>
      </c>
      <c r="AM2126" s="19">
        <f>IF(Abschlüsse[[#This Row],[Ergeb]]="ET","",SQRT(($AF2126-$AK2126)^2+($AG2126-$AL2126)^2))</f>
        <v>0</v>
      </c>
      <c r="AO2126" s="13"/>
      <c r="AP2126" s="13"/>
      <c r="AQ2126" s="19" t="str">
        <f t="shared" si="132"/>
        <v/>
      </c>
      <c r="AU2126" s="19" t="str">
        <f t="shared" si="133"/>
        <v/>
      </c>
    </row>
    <row r="2127" spans="3:47" ht="25.05" customHeight="1">
      <c r="C2127" s="17" t="str">
        <f>IF($A2127="","",IF(VLOOKUP($A2127,Spiele!$A$2:$D$16,3,FALSE)=$B2127,"H","G"))</f>
        <v/>
      </c>
      <c r="D2127" s="17" t="str">
        <f>IF($B2127="","",IF(VLOOKUP($A2127,Spiele!$A$2:$F$16,3,FALSE)=$B2127,VLOOKUP($A2127,Spiele!$A$2:$F$16,4,FALSE),VLOOKUP($A2127,Spiele!$A$2:$F$16,3,FALSE)))</f>
        <v/>
      </c>
      <c r="E2127" s="18">
        <f>IF(Abschlüsse[[#This Row],[Ergeb]]="ET",0,COUNTIFS($A$2:$A2127,$A2127,$B$2:$B2127,$B2127,$L$2:$L2127,"&lt;&gt;ET"))</f>
        <v>0</v>
      </c>
      <c r="F2127" s="11"/>
      <c r="G2127" s="12"/>
      <c r="H2127" s="18">
        <f>COUNTIFS('Rote Karten'!$A$2:$A$4,$A2127,'Rote Karten'!$D$2:$D$4,"&lt;&gt;"&amp;$B2127,'Rote Karten'!$B$2:$B$4,"&lt;"&amp;$F2127,'Rote Karten'!$C$2:$C$4,"&lt;="&amp;$G2127)-COUNTIFS('Rote Karten'!$A$2:$A$4,$A2127,'Rote Karten'!$D$2:$D$4,$B2127,'Rote Karten'!$B$2:$B$4,"&lt;"&amp;$F2127,'Rote Karten'!$C$2:$C$4,"&lt;="&amp;$G2127)</f>
        <v>0</v>
      </c>
      <c r="I2127" s="17" t="str">
        <f>IF(OR($L2127="Tor",$L2127="ET"),_xlfn.IFNA(IF(VLOOKUP($A2127,Spiele!$A$2:$C$16,3,FALSE)=$B2127,COUNTIFS($L$2:$L2127,"Tor",$B$2:$B2127,$B2127,$A$2:$A2127,$A2127)+COUNTIFS($L$2:$L2127,"ET",$B$2:$B2127,$B2127,$A$2:$A2127,$A2127)&amp;":"&amp;COUNTIFS($L$2:$L2127,"Tor",$B$2:$B2127,"&lt;&gt;"&amp;$B2127,$A$2:$A2127,$A2127)+COUNTIFS($L$2:$L2127,"ET",$B$2:$B2127,"&lt;&gt;"&amp;$B2127,$A$2:$A2127,$A2127),COUNTIFS($L$2:$L2127,"Tor",$B$2:$B2127,"&lt;&gt;"&amp;$B2127,$A$2:$A2127,$A2127)+COUNTIFS($L$2:$L2127,"ET",$B$2:$B2127,"&lt;&gt;"&amp;$B2127,$A$2:$A2127,$A2127)&amp;":"&amp;COUNTIFS($L$2:$L2127,"Tor",$B$2:$B2127,$B2127,$A$2:$A2127,$A2127)+COUNTIFS($L$2:$L2127,"ET",$B$2:$B2127,$B2127,$A$2:$A2127,$A2127)),""),"")</f>
        <v/>
      </c>
      <c r="J2127" s="18" t="str">
        <f>_xlfn.IFNA(IF(VLOOKUP($A2127,Spiele!$A$2:$D$16,3,FALSE)=$B2127,(COUNTIFS($L$1:$L2126,"Tor",$B$1:$B2126,$B2127,$A$1:$A2126,$A2127)+COUNTIFS($L$1:$L2126,"ET",$B$1:$B2126,$B2127,$A$1:$A2126,$A2127))-(COUNTIFS($L$1:$L2126,"Tor",$B$1:$B2126,"&lt;&gt;"&amp;$B2127,$A$1:$A2126,$A2127)+COUNTIFS($L$1:$L2126,"ET",$B$1:$B2126,"&lt;&gt;"&amp;$B2127,$A$1:$A2126,$A2127)),(COUNTIFS($L$1:$L2126,"Tor",$B$1:$B2126,$B2127,$A$1:$A2126,$A2127)+COUNTIFS($L$1:$L2126,"ET",$B$1:$B2126,$B2127,$A$1:$A2126,$A2127))-(COUNTIFS($L$1:$L2126,"Tor",$B$1:$B2126,"&lt;&gt;"&amp;$B2127,$A$1:$A2126,$A2127)+COUNTIFS($L$1:$L2126,"ET",$B$1:$B2126,"&lt;&gt;"&amp;$B2127,$A$1:$A2126,$A2127))),"")</f>
        <v/>
      </c>
      <c r="O2127" s="17"/>
      <c r="AC2127" s="14"/>
      <c r="AD2127" s="14"/>
      <c r="AE2127" s="18"/>
      <c r="AH2127" s="19">
        <f t="shared" si="134"/>
        <v>0</v>
      </c>
      <c r="AI2127" s="19">
        <f t="shared" si="135"/>
        <v>180</v>
      </c>
      <c r="AM2127" s="19">
        <f>IF(Abschlüsse[[#This Row],[Ergeb]]="ET","",SQRT(($AF2127-$AK2127)^2+($AG2127-$AL2127)^2))</f>
        <v>0</v>
      </c>
      <c r="AO2127" s="13"/>
      <c r="AP2127" s="13"/>
      <c r="AQ2127" s="19" t="str">
        <f t="shared" si="132"/>
        <v/>
      </c>
      <c r="AU2127" s="19" t="str">
        <f t="shared" si="133"/>
        <v/>
      </c>
    </row>
    <row r="2128" spans="3:47" ht="25.05" customHeight="1">
      <c r="C2128" s="17" t="str">
        <f>IF($A2128="","",IF(VLOOKUP($A2128,Spiele!$A$2:$D$16,3,FALSE)=$B2128,"H","G"))</f>
        <v/>
      </c>
      <c r="D2128" s="17" t="str">
        <f>IF($B2128="","",IF(VLOOKUP($A2128,Spiele!$A$2:$F$16,3,FALSE)=$B2128,VLOOKUP($A2128,Spiele!$A$2:$F$16,4,FALSE),VLOOKUP($A2128,Spiele!$A$2:$F$16,3,FALSE)))</f>
        <v/>
      </c>
      <c r="E2128" s="18">
        <f>IF(Abschlüsse[[#This Row],[Ergeb]]="ET",0,COUNTIFS($A$2:$A2128,$A2128,$B$2:$B2128,$B2128,$L$2:$L2128,"&lt;&gt;ET"))</f>
        <v>0</v>
      </c>
      <c r="F2128" s="11"/>
      <c r="G2128" s="12"/>
      <c r="H2128" s="18">
        <f>COUNTIFS('Rote Karten'!$A$2:$A$4,$A2128,'Rote Karten'!$D$2:$D$4,"&lt;&gt;"&amp;$B2128,'Rote Karten'!$B$2:$B$4,"&lt;"&amp;$F2128,'Rote Karten'!$C$2:$C$4,"&lt;="&amp;$G2128)-COUNTIFS('Rote Karten'!$A$2:$A$4,$A2128,'Rote Karten'!$D$2:$D$4,$B2128,'Rote Karten'!$B$2:$B$4,"&lt;"&amp;$F2128,'Rote Karten'!$C$2:$C$4,"&lt;="&amp;$G2128)</f>
        <v>0</v>
      </c>
      <c r="I2128" s="17" t="str">
        <f>IF(OR($L2128="Tor",$L2128="ET"),_xlfn.IFNA(IF(VLOOKUP($A2128,Spiele!$A$2:$C$16,3,FALSE)=$B2128,COUNTIFS($L$2:$L2128,"Tor",$B$2:$B2128,$B2128,$A$2:$A2128,$A2128)+COUNTIFS($L$2:$L2128,"ET",$B$2:$B2128,$B2128,$A$2:$A2128,$A2128)&amp;":"&amp;COUNTIFS($L$2:$L2128,"Tor",$B$2:$B2128,"&lt;&gt;"&amp;$B2128,$A$2:$A2128,$A2128)+COUNTIFS($L$2:$L2128,"ET",$B$2:$B2128,"&lt;&gt;"&amp;$B2128,$A$2:$A2128,$A2128),COUNTIFS($L$2:$L2128,"Tor",$B$2:$B2128,"&lt;&gt;"&amp;$B2128,$A$2:$A2128,$A2128)+COUNTIFS($L$2:$L2128,"ET",$B$2:$B2128,"&lt;&gt;"&amp;$B2128,$A$2:$A2128,$A2128)&amp;":"&amp;COUNTIFS($L$2:$L2128,"Tor",$B$2:$B2128,$B2128,$A$2:$A2128,$A2128)+COUNTIFS($L$2:$L2128,"ET",$B$2:$B2128,$B2128,$A$2:$A2128,$A2128)),""),"")</f>
        <v/>
      </c>
      <c r="J2128" s="18" t="str">
        <f>_xlfn.IFNA(IF(VLOOKUP($A2128,Spiele!$A$2:$D$16,3,FALSE)=$B2128,(COUNTIFS($L$1:$L2127,"Tor",$B$1:$B2127,$B2128,$A$1:$A2127,$A2128)+COUNTIFS($L$1:$L2127,"ET",$B$1:$B2127,$B2128,$A$1:$A2127,$A2128))-(COUNTIFS($L$1:$L2127,"Tor",$B$1:$B2127,"&lt;&gt;"&amp;$B2128,$A$1:$A2127,$A2128)+COUNTIFS($L$1:$L2127,"ET",$B$1:$B2127,"&lt;&gt;"&amp;$B2128,$A$1:$A2127,$A2128)),(COUNTIFS($L$1:$L2127,"Tor",$B$1:$B2127,$B2128,$A$1:$A2127,$A2128)+COUNTIFS($L$1:$L2127,"ET",$B$1:$B2127,$B2128,$A$1:$A2127,$A2128))-(COUNTIFS($L$1:$L2127,"Tor",$B$1:$B2127,"&lt;&gt;"&amp;$B2128,$A$1:$A2127,$A2128)+COUNTIFS($L$1:$L2127,"ET",$B$1:$B2127,"&lt;&gt;"&amp;$B2128,$A$1:$A2127,$A2128))),"")</f>
        <v/>
      </c>
      <c r="O2128" s="17"/>
      <c r="AC2128" s="14"/>
      <c r="AD2128" s="14"/>
      <c r="AE2128" s="18"/>
      <c r="AH2128" s="19">
        <f t="shared" si="134"/>
        <v>0</v>
      </c>
      <c r="AI2128" s="19">
        <f t="shared" si="135"/>
        <v>180</v>
      </c>
      <c r="AM2128" s="19">
        <f>IF(Abschlüsse[[#This Row],[Ergeb]]="ET","",SQRT(($AF2128-$AK2128)^2+($AG2128-$AL2128)^2))</f>
        <v>0</v>
      </c>
      <c r="AO2128" s="13"/>
      <c r="AP2128" s="13"/>
      <c r="AQ2128" s="19" t="str">
        <f t="shared" si="132"/>
        <v/>
      </c>
      <c r="AU2128" s="19" t="str">
        <f t="shared" si="133"/>
        <v/>
      </c>
    </row>
    <row r="2129" spans="3:47" ht="25.05" customHeight="1">
      <c r="C2129" s="17" t="str">
        <f>IF($A2129="","",IF(VLOOKUP($A2129,Spiele!$A$2:$D$16,3,FALSE)=$B2129,"H","G"))</f>
        <v/>
      </c>
      <c r="D2129" s="17" t="str">
        <f>IF($B2129="","",IF(VLOOKUP($A2129,Spiele!$A$2:$F$16,3,FALSE)=$B2129,VLOOKUP($A2129,Spiele!$A$2:$F$16,4,FALSE),VLOOKUP($A2129,Spiele!$A$2:$F$16,3,FALSE)))</f>
        <v/>
      </c>
      <c r="E2129" s="18">
        <f>IF(Abschlüsse[[#This Row],[Ergeb]]="ET",0,COUNTIFS($A$2:$A2129,$A2129,$B$2:$B2129,$B2129,$L$2:$L2129,"&lt;&gt;ET"))</f>
        <v>0</v>
      </c>
      <c r="F2129" s="11"/>
      <c r="G2129" s="12"/>
      <c r="H2129" s="18">
        <f>COUNTIFS('Rote Karten'!$A$2:$A$4,$A2129,'Rote Karten'!$D$2:$D$4,"&lt;&gt;"&amp;$B2129,'Rote Karten'!$B$2:$B$4,"&lt;"&amp;$F2129,'Rote Karten'!$C$2:$C$4,"&lt;="&amp;$G2129)-COUNTIFS('Rote Karten'!$A$2:$A$4,$A2129,'Rote Karten'!$D$2:$D$4,$B2129,'Rote Karten'!$B$2:$B$4,"&lt;"&amp;$F2129,'Rote Karten'!$C$2:$C$4,"&lt;="&amp;$G2129)</f>
        <v>0</v>
      </c>
      <c r="I2129" s="17" t="str">
        <f>IF(OR($L2129="Tor",$L2129="ET"),_xlfn.IFNA(IF(VLOOKUP($A2129,Spiele!$A$2:$C$16,3,FALSE)=$B2129,COUNTIFS($L$2:$L2129,"Tor",$B$2:$B2129,$B2129,$A$2:$A2129,$A2129)+COUNTIFS($L$2:$L2129,"ET",$B$2:$B2129,$B2129,$A$2:$A2129,$A2129)&amp;":"&amp;COUNTIFS($L$2:$L2129,"Tor",$B$2:$B2129,"&lt;&gt;"&amp;$B2129,$A$2:$A2129,$A2129)+COUNTIFS($L$2:$L2129,"ET",$B$2:$B2129,"&lt;&gt;"&amp;$B2129,$A$2:$A2129,$A2129),COUNTIFS($L$2:$L2129,"Tor",$B$2:$B2129,"&lt;&gt;"&amp;$B2129,$A$2:$A2129,$A2129)+COUNTIFS($L$2:$L2129,"ET",$B$2:$B2129,"&lt;&gt;"&amp;$B2129,$A$2:$A2129,$A2129)&amp;":"&amp;COUNTIFS($L$2:$L2129,"Tor",$B$2:$B2129,$B2129,$A$2:$A2129,$A2129)+COUNTIFS($L$2:$L2129,"ET",$B$2:$B2129,$B2129,$A$2:$A2129,$A2129)),""),"")</f>
        <v/>
      </c>
      <c r="J2129" s="18" t="str">
        <f>_xlfn.IFNA(IF(VLOOKUP($A2129,Spiele!$A$2:$D$16,3,FALSE)=$B2129,(COUNTIFS($L$1:$L2128,"Tor",$B$1:$B2128,$B2129,$A$1:$A2128,$A2129)+COUNTIFS($L$1:$L2128,"ET",$B$1:$B2128,$B2129,$A$1:$A2128,$A2129))-(COUNTIFS($L$1:$L2128,"Tor",$B$1:$B2128,"&lt;&gt;"&amp;$B2129,$A$1:$A2128,$A2129)+COUNTIFS($L$1:$L2128,"ET",$B$1:$B2128,"&lt;&gt;"&amp;$B2129,$A$1:$A2128,$A2129)),(COUNTIFS($L$1:$L2128,"Tor",$B$1:$B2128,$B2129,$A$1:$A2128,$A2129)+COUNTIFS($L$1:$L2128,"ET",$B$1:$B2128,$B2129,$A$1:$A2128,$A2129))-(COUNTIFS($L$1:$L2128,"Tor",$B$1:$B2128,"&lt;&gt;"&amp;$B2129,$A$1:$A2128,$A2129)+COUNTIFS($L$1:$L2128,"ET",$B$1:$B2128,"&lt;&gt;"&amp;$B2129,$A$1:$A2128,$A2129))),"")</f>
        <v/>
      </c>
      <c r="O2129" s="17"/>
      <c r="AC2129" s="14"/>
      <c r="AD2129" s="14"/>
      <c r="AE2129" s="18"/>
      <c r="AH2129" s="19">
        <f t="shared" si="134"/>
        <v>0</v>
      </c>
      <c r="AI2129" s="19">
        <f t="shared" si="135"/>
        <v>180</v>
      </c>
      <c r="AM2129" s="19">
        <f>IF(Abschlüsse[[#This Row],[Ergeb]]="ET","",SQRT(($AF2129-$AK2129)^2+($AG2129-$AL2129)^2))</f>
        <v>0</v>
      </c>
      <c r="AO2129" s="13"/>
      <c r="AP2129" s="13"/>
      <c r="AQ2129" s="19" t="str">
        <f t="shared" si="132"/>
        <v/>
      </c>
      <c r="AU2129" s="19" t="str">
        <f t="shared" si="133"/>
        <v/>
      </c>
    </row>
    <row r="2130" spans="3:47" ht="25.05" customHeight="1">
      <c r="C2130" s="17" t="str">
        <f>IF($A2130="","",IF(VLOOKUP($A2130,Spiele!$A$2:$D$16,3,FALSE)=$B2130,"H","G"))</f>
        <v/>
      </c>
      <c r="D2130" s="17" t="str">
        <f>IF($B2130="","",IF(VLOOKUP($A2130,Spiele!$A$2:$F$16,3,FALSE)=$B2130,VLOOKUP($A2130,Spiele!$A$2:$F$16,4,FALSE),VLOOKUP($A2130,Spiele!$A$2:$F$16,3,FALSE)))</f>
        <v/>
      </c>
      <c r="E2130" s="18">
        <f>IF(Abschlüsse[[#This Row],[Ergeb]]="ET",0,COUNTIFS($A$2:$A2130,$A2130,$B$2:$B2130,$B2130,$L$2:$L2130,"&lt;&gt;ET"))</f>
        <v>0</v>
      </c>
      <c r="F2130" s="11"/>
      <c r="G2130" s="12"/>
      <c r="H2130" s="18">
        <f>COUNTIFS('Rote Karten'!$A$2:$A$4,$A2130,'Rote Karten'!$D$2:$D$4,"&lt;&gt;"&amp;$B2130,'Rote Karten'!$B$2:$B$4,"&lt;"&amp;$F2130,'Rote Karten'!$C$2:$C$4,"&lt;="&amp;$G2130)-COUNTIFS('Rote Karten'!$A$2:$A$4,$A2130,'Rote Karten'!$D$2:$D$4,$B2130,'Rote Karten'!$B$2:$B$4,"&lt;"&amp;$F2130,'Rote Karten'!$C$2:$C$4,"&lt;="&amp;$G2130)</f>
        <v>0</v>
      </c>
      <c r="I2130" s="17" t="str">
        <f>IF(OR($L2130="Tor",$L2130="ET"),_xlfn.IFNA(IF(VLOOKUP($A2130,Spiele!$A$2:$C$16,3,FALSE)=$B2130,COUNTIFS($L$2:$L2130,"Tor",$B$2:$B2130,$B2130,$A$2:$A2130,$A2130)+COUNTIFS($L$2:$L2130,"ET",$B$2:$B2130,$B2130,$A$2:$A2130,$A2130)&amp;":"&amp;COUNTIFS($L$2:$L2130,"Tor",$B$2:$B2130,"&lt;&gt;"&amp;$B2130,$A$2:$A2130,$A2130)+COUNTIFS($L$2:$L2130,"ET",$B$2:$B2130,"&lt;&gt;"&amp;$B2130,$A$2:$A2130,$A2130),COUNTIFS($L$2:$L2130,"Tor",$B$2:$B2130,"&lt;&gt;"&amp;$B2130,$A$2:$A2130,$A2130)+COUNTIFS($L$2:$L2130,"ET",$B$2:$B2130,"&lt;&gt;"&amp;$B2130,$A$2:$A2130,$A2130)&amp;":"&amp;COUNTIFS($L$2:$L2130,"Tor",$B$2:$B2130,$B2130,$A$2:$A2130,$A2130)+COUNTIFS($L$2:$L2130,"ET",$B$2:$B2130,$B2130,$A$2:$A2130,$A2130)),""),"")</f>
        <v/>
      </c>
      <c r="J2130" s="18" t="str">
        <f>_xlfn.IFNA(IF(VLOOKUP($A2130,Spiele!$A$2:$D$16,3,FALSE)=$B2130,(COUNTIFS($L$1:$L2129,"Tor",$B$1:$B2129,$B2130,$A$1:$A2129,$A2130)+COUNTIFS($L$1:$L2129,"ET",$B$1:$B2129,$B2130,$A$1:$A2129,$A2130))-(COUNTIFS($L$1:$L2129,"Tor",$B$1:$B2129,"&lt;&gt;"&amp;$B2130,$A$1:$A2129,$A2130)+COUNTIFS($L$1:$L2129,"ET",$B$1:$B2129,"&lt;&gt;"&amp;$B2130,$A$1:$A2129,$A2130)),(COUNTIFS($L$1:$L2129,"Tor",$B$1:$B2129,$B2130,$A$1:$A2129,$A2130)+COUNTIFS($L$1:$L2129,"ET",$B$1:$B2129,$B2130,$A$1:$A2129,$A2130))-(COUNTIFS($L$1:$L2129,"Tor",$B$1:$B2129,"&lt;&gt;"&amp;$B2130,$A$1:$A2129,$A2130)+COUNTIFS($L$1:$L2129,"ET",$B$1:$B2129,"&lt;&gt;"&amp;$B2130,$A$1:$A2129,$A2130))),"")</f>
        <v/>
      </c>
      <c r="O2130" s="17"/>
      <c r="AC2130" s="14"/>
      <c r="AD2130" s="14"/>
      <c r="AE2130" s="18"/>
      <c r="AH2130" s="19">
        <f t="shared" si="134"/>
        <v>0</v>
      </c>
      <c r="AI2130" s="19">
        <f t="shared" si="135"/>
        <v>180</v>
      </c>
      <c r="AM2130" s="19">
        <f>IF(Abschlüsse[[#This Row],[Ergeb]]="ET","",SQRT(($AF2130-$AK2130)^2+($AG2130-$AL2130)^2))</f>
        <v>0</v>
      </c>
      <c r="AO2130" s="13"/>
      <c r="AP2130" s="13"/>
      <c r="AQ2130" s="19" t="str">
        <f t="shared" si="132"/>
        <v/>
      </c>
      <c r="AU2130" s="19" t="str">
        <f t="shared" si="133"/>
        <v/>
      </c>
    </row>
    <row r="2131" spans="3:47" ht="25.05" customHeight="1">
      <c r="C2131" s="17" t="str">
        <f>IF($A2131="","",IF(VLOOKUP($A2131,Spiele!$A$2:$D$16,3,FALSE)=$B2131,"H","G"))</f>
        <v/>
      </c>
      <c r="D2131" s="17" t="str">
        <f>IF($B2131="","",IF(VLOOKUP($A2131,Spiele!$A$2:$F$16,3,FALSE)=$B2131,VLOOKUP($A2131,Spiele!$A$2:$F$16,4,FALSE),VLOOKUP($A2131,Spiele!$A$2:$F$16,3,FALSE)))</f>
        <v/>
      </c>
      <c r="E2131" s="18">
        <f>IF(Abschlüsse[[#This Row],[Ergeb]]="ET",0,COUNTIFS($A$2:$A2131,$A2131,$B$2:$B2131,$B2131,$L$2:$L2131,"&lt;&gt;ET"))</f>
        <v>0</v>
      </c>
      <c r="F2131" s="11"/>
      <c r="G2131" s="12"/>
      <c r="H2131" s="18">
        <f>COUNTIFS('Rote Karten'!$A$2:$A$4,$A2131,'Rote Karten'!$D$2:$D$4,"&lt;&gt;"&amp;$B2131,'Rote Karten'!$B$2:$B$4,"&lt;"&amp;$F2131,'Rote Karten'!$C$2:$C$4,"&lt;="&amp;$G2131)-COUNTIFS('Rote Karten'!$A$2:$A$4,$A2131,'Rote Karten'!$D$2:$D$4,$B2131,'Rote Karten'!$B$2:$B$4,"&lt;"&amp;$F2131,'Rote Karten'!$C$2:$C$4,"&lt;="&amp;$G2131)</f>
        <v>0</v>
      </c>
      <c r="I2131" s="17" t="str">
        <f>IF(OR($L2131="Tor",$L2131="ET"),_xlfn.IFNA(IF(VLOOKUP($A2131,Spiele!$A$2:$C$16,3,FALSE)=$B2131,COUNTIFS($L$2:$L2131,"Tor",$B$2:$B2131,$B2131,$A$2:$A2131,$A2131)+COUNTIFS($L$2:$L2131,"ET",$B$2:$B2131,$B2131,$A$2:$A2131,$A2131)&amp;":"&amp;COUNTIFS($L$2:$L2131,"Tor",$B$2:$B2131,"&lt;&gt;"&amp;$B2131,$A$2:$A2131,$A2131)+COUNTIFS($L$2:$L2131,"ET",$B$2:$B2131,"&lt;&gt;"&amp;$B2131,$A$2:$A2131,$A2131),COUNTIFS($L$2:$L2131,"Tor",$B$2:$B2131,"&lt;&gt;"&amp;$B2131,$A$2:$A2131,$A2131)+COUNTIFS($L$2:$L2131,"ET",$B$2:$B2131,"&lt;&gt;"&amp;$B2131,$A$2:$A2131,$A2131)&amp;":"&amp;COUNTIFS($L$2:$L2131,"Tor",$B$2:$B2131,$B2131,$A$2:$A2131,$A2131)+COUNTIFS($L$2:$L2131,"ET",$B$2:$B2131,$B2131,$A$2:$A2131,$A2131)),""),"")</f>
        <v/>
      </c>
      <c r="J2131" s="18" t="str">
        <f>_xlfn.IFNA(IF(VLOOKUP($A2131,Spiele!$A$2:$D$16,3,FALSE)=$B2131,(COUNTIFS($L$1:$L2130,"Tor",$B$1:$B2130,$B2131,$A$1:$A2130,$A2131)+COUNTIFS($L$1:$L2130,"ET",$B$1:$B2130,$B2131,$A$1:$A2130,$A2131))-(COUNTIFS($L$1:$L2130,"Tor",$B$1:$B2130,"&lt;&gt;"&amp;$B2131,$A$1:$A2130,$A2131)+COUNTIFS($L$1:$L2130,"ET",$B$1:$B2130,"&lt;&gt;"&amp;$B2131,$A$1:$A2130,$A2131)),(COUNTIFS($L$1:$L2130,"Tor",$B$1:$B2130,$B2131,$A$1:$A2130,$A2131)+COUNTIFS($L$1:$L2130,"ET",$B$1:$B2130,$B2131,$A$1:$A2130,$A2131))-(COUNTIFS($L$1:$L2130,"Tor",$B$1:$B2130,"&lt;&gt;"&amp;$B2131,$A$1:$A2130,$A2131)+COUNTIFS($L$1:$L2130,"ET",$B$1:$B2130,"&lt;&gt;"&amp;$B2131,$A$1:$A2130,$A2131))),"")</f>
        <v/>
      </c>
      <c r="O2131" s="17"/>
      <c r="AC2131" s="14"/>
      <c r="AD2131" s="14"/>
      <c r="AE2131" s="18"/>
      <c r="AH2131" s="19">
        <f t="shared" si="134"/>
        <v>0</v>
      </c>
      <c r="AI2131" s="19">
        <f t="shared" si="135"/>
        <v>180</v>
      </c>
      <c r="AM2131" s="19">
        <f>IF(Abschlüsse[[#This Row],[Ergeb]]="ET","",SQRT(($AF2131-$AK2131)^2+($AG2131-$AL2131)^2))</f>
        <v>0</v>
      </c>
      <c r="AO2131" s="13"/>
      <c r="AP2131" s="13"/>
      <c r="AQ2131" s="19" t="str">
        <f t="shared" si="132"/>
        <v/>
      </c>
      <c r="AU2131" s="19" t="str">
        <f t="shared" si="133"/>
        <v/>
      </c>
    </row>
    <row r="2132" spans="3:47" ht="25.05" customHeight="1">
      <c r="C2132" s="17" t="str">
        <f>IF($A2132="","",IF(VLOOKUP($A2132,Spiele!$A$2:$D$16,3,FALSE)=$B2132,"H","G"))</f>
        <v/>
      </c>
      <c r="D2132" s="17" t="str">
        <f>IF($B2132="","",IF(VLOOKUP($A2132,Spiele!$A$2:$F$16,3,FALSE)=$B2132,VLOOKUP($A2132,Spiele!$A$2:$F$16,4,FALSE),VLOOKUP($A2132,Spiele!$A$2:$F$16,3,FALSE)))</f>
        <v/>
      </c>
      <c r="E2132" s="18">
        <f>IF(Abschlüsse[[#This Row],[Ergeb]]="ET",0,COUNTIFS($A$2:$A2132,$A2132,$B$2:$B2132,$B2132,$L$2:$L2132,"&lt;&gt;ET"))</f>
        <v>0</v>
      </c>
      <c r="F2132" s="11"/>
      <c r="G2132" s="12"/>
      <c r="H2132" s="18">
        <f>COUNTIFS('Rote Karten'!$A$2:$A$4,$A2132,'Rote Karten'!$D$2:$D$4,"&lt;&gt;"&amp;$B2132,'Rote Karten'!$B$2:$B$4,"&lt;"&amp;$F2132,'Rote Karten'!$C$2:$C$4,"&lt;="&amp;$G2132)-COUNTIFS('Rote Karten'!$A$2:$A$4,$A2132,'Rote Karten'!$D$2:$D$4,$B2132,'Rote Karten'!$B$2:$B$4,"&lt;"&amp;$F2132,'Rote Karten'!$C$2:$C$4,"&lt;="&amp;$G2132)</f>
        <v>0</v>
      </c>
      <c r="I2132" s="17" t="str">
        <f>IF(OR($L2132="Tor",$L2132="ET"),_xlfn.IFNA(IF(VLOOKUP($A2132,Spiele!$A$2:$C$16,3,FALSE)=$B2132,COUNTIFS($L$2:$L2132,"Tor",$B$2:$B2132,$B2132,$A$2:$A2132,$A2132)+COUNTIFS($L$2:$L2132,"ET",$B$2:$B2132,$B2132,$A$2:$A2132,$A2132)&amp;":"&amp;COUNTIFS($L$2:$L2132,"Tor",$B$2:$B2132,"&lt;&gt;"&amp;$B2132,$A$2:$A2132,$A2132)+COUNTIFS($L$2:$L2132,"ET",$B$2:$B2132,"&lt;&gt;"&amp;$B2132,$A$2:$A2132,$A2132),COUNTIFS($L$2:$L2132,"Tor",$B$2:$B2132,"&lt;&gt;"&amp;$B2132,$A$2:$A2132,$A2132)+COUNTIFS($L$2:$L2132,"ET",$B$2:$B2132,"&lt;&gt;"&amp;$B2132,$A$2:$A2132,$A2132)&amp;":"&amp;COUNTIFS($L$2:$L2132,"Tor",$B$2:$B2132,$B2132,$A$2:$A2132,$A2132)+COUNTIFS($L$2:$L2132,"ET",$B$2:$B2132,$B2132,$A$2:$A2132,$A2132)),""),"")</f>
        <v/>
      </c>
      <c r="J2132" s="18" t="str">
        <f>_xlfn.IFNA(IF(VLOOKUP($A2132,Spiele!$A$2:$D$16,3,FALSE)=$B2132,(COUNTIFS($L$1:$L2131,"Tor",$B$1:$B2131,$B2132,$A$1:$A2131,$A2132)+COUNTIFS($L$1:$L2131,"ET",$B$1:$B2131,$B2132,$A$1:$A2131,$A2132))-(COUNTIFS($L$1:$L2131,"Tor",$B$1:$B2131,"&lt;&gt;"&amp;$B2132,$A$1:$A2131,$A2132)+COUNTIFS($L$1:$L2131,"ET",$B$1:$B2131,"&lt;&gt;"&amp;$B2132,$A$1:$A2131,$A2132)),(COUNTIFS($L$1:$L2131,"Tor",$B$1:$B2131,$B2132,$A$1:$A2131,$A2132)+COUNTIFS($L$1:$L2131,"ET",$B$1:$B2131,$B2132,$A$1:$A2131,$A2132))-(COUNTIFS($L$1:$L2131,"Tor",$B$1:$B2131,"&lt;&gt;"&amp;$B2132,$A$1:$A2131,$A2132)+COUNTIFS($L$1:$L2131,"ET",$B$1:$B2131,"&lt;&gt;"&amp;$B2132,$A$1:$A2131,$A2132))),"")</f>
        <v/>
      </c>
      <c r="O2132" s="17"/>
      <c r="AC2132" s="14"/>
      <c r="AD2132" s="14"/>
      <c r="AE2132" s="18"/>
      <c r="AH2132" s="19">
        <f t="shared" si="134"/>
        <v>0</v>
      </c>
      <c r="AI2132" s="19">
        <f t="shared" si="135"/>
        <v>180</v>
      </c>
      <c r="AM2132" s="19">
        <f>IF(Abschlüsse[[#This Row],[Ergeb]]="ET","",SQRT(($AF2132-$AK2132)^2+($AG2132-$AL2132)^2))</f>
        <v>0</v>
      </c>
      <c r="AO2132" s="13"/>
      <c r="AP2132" s="13"/>
      <c r="AQ2132" s="19" t="str">
        <f t="shared" si="132"/>
        <v/>
      </c>
      <c r="AU2132" s="19" t="str">
        <f t="shared" si="133"/>
        <v/>
      </c>
    </row>
    <row r="2133" spans="3:47" ht="25.05" customHeight="1">
      <c r="C2133" s="17" t="str">
        <f>IF($A2133="","",IF(VLOOKUP($A2133,Spiele!$A$2:$D$16,3,FALSE)=$B2133,"H","G"))</f>
        <v/>
      </c>
      <c r="D2133" s="17" t="str">
        <f>IF($B2133="","",IF(VLOOKUP($A2133,Spiele!$A$2:$F$16,3,FALSE)=$B2133,VLOOKUP($A2133,Spiele!$A$2:$F$16,4,FALSE),VLOOKUP($A2133,Spiele!$A$2:$F$16,3,FALSE)))</f>
        <v/>
      </c>
      <c r="E2133" s="18">
        <f>IF(Abschlüsse[[#This Row],[Ergeb]]="ET",0,COUNTIFS($A$2:$A2133,$A2133,$B$2:$B2133,$B2133,$L$2:$L2133,"&lt;&gt;ET"))</f>
        <v>0</v>
      </c>
      <c r="F2133" s="11"/>
      <c r="G2133" s="12"/>
      <c r="H2133" s="18">
        <f>COUNTIFS('Rote Karten'!$A$2:$A$4,$A2133,'Rote Karten'!$D$2:$D$4,"&lt;&gt;"&amp;$B2133,'Rote Karten'!$B$2:$B$4,"&lt;"&amp;$F2133,'Rote Karten'!$C$2:$C$4,"&lt;="&amp;$G2133)-COUNTIFS('Rote Karten'!$A$2:$A$4,$A2133,'Rote Karten'!$D$2:$D$4,$B2133,'Rote Karten'!$B$2:$B$4,"&lt;"&amp;$F2133,'Rote Karten'!$C$2:$C$4,"&lt;="&amp;$G2133)</f>
        <v>0</v>
      </c>
      <c r="I2133" s="17" t="str">
        <f>IF(OR($L2133="Tor",$L2133="ET"),_xlfn.IFNA(IF(VLOOKUP($A2133,Spiele!$A$2:$C$16,3,FALSE)=$B2133,COUNTIFS($L$2:$L2133,"Tor",$B$2:$B2133,$B2133,$A$2:$A2133,$A2133)+COUNTIFS($L$2:$L2133,"ET",$B$2:$B2133,$B2133,$A$2:$A2133,$A2133)&amp;":"&amp;COUNTIFS($L$2:$L2133,"Tor",$B$2:$B2133,"&lt;&gt;"&amp;$B2133,$A$2:$A2133,$A2133)+COUNTIFS($L$2:$L2133,"ET",$B$2:$B2133,"&lt;&gt;"&amp;$B2133,$A$2:$A2133,$A2133),COUNTIFS($L$2:$L2133,"Tor",$B$2:$B2133,"&lt;&gt;"&amp;$B2133,$A$2:$A2133,$A2133)+COUNTIFS($L$2:$L2133,"ET",$B$2:$B2133,"&lt;&gt;"&amp;$B2133,$A$2:$A2133,$A2133)&amp;":"&amp;COUNTIFS($L$2:$L2133,"Tor",$B$2:$B2133,$B2133,$A$2:$A2133,$A2133)+COUNTIFS($L$2:$L2133,"ET",$B$2:$B2133,$B2133,$A$2:$A2133,$A2133)),""),"")</f>
        <v/>
      </c>
      <c r="J2133" s="18" t="str">
        <f>_xlfn.IFNA(IF(VLOOKUP($A2133,Spiele!$A$2:$D$16,3,FALSE)=$B2133,(COUNTIFS($L$1:$L2132,"Tor",$B$1:$B2132,$B2133,$A$1:$A2132,$A2133)+COUNTIFS($L$1:$L2132,"ET",$B$1:$B2132,$B2133,$A$1:$A2132,$A2133))-(COUNTIFS($L$1:$L2132,"Tor",$B$1:$B2132,"&lt;&gt;"&amp;$B2133,$A$1:$A2132,$A2133)+COUNTIFS($L$1:$L2132,"ET",$B$1:$B2132,"&lt;&gt;"&amp;$B2133,$A$1:$A2132,$A2133)),(COUNTIFS($L$1:$L2132,"Tor",$B$1:$B2132,$B2133,$A$1:$A2132,$A2133)+COUNTIFS($L$1:$L2132,"ET",$B$1:$B2132,$B2133,$A$1:$A2132,$A2133))-(COUNTIFS($L$1:$L2132,"Tor",$B$1:$B2132,"&lt;&gt;"&amp;$B2133,$A$1:$A2132,$A2133)+COUNTIFS($L$1:$L2132,"ET",$B$1:$B2132,"&lt;&gt;"&amp;$B2133,$A$1:$A2132,$A2133))),"")</f>
        <v/>
      </c>
      <c r="O2133" s="17"/>
      <c r="AC2133" s="14"/>
      <c r="AD2133" s="14"/>
      <c r="AE2133" s="18"/>
      <c r="AH2133" s="19">
        <f t="shared" si="134"/>
        <v>0</v>
      </c>
      <c r="AI2133" s="19">
        <f t="shared" si="135"/>
        <v>180</v>
      </c>
      <c r="AM2133" s="19">
        <f>IF(Abschlüsse[[#This Row],[Ergeb]]="ET","",SQRT(($AF2133-$AK2133)^2+($AG2133-$AL2133)^2))</f>
        <v>0</v>
      </c>
      <c r="AO2133" s="13"/>
      <c r="AP2133" s="13"/>
      <c r="AQ2133" s="19" t="str">
        <f t="shared" si="132"/>
        <v/>
      </c>
      <c r="AU2133" s="19" t="str">
        <f t="shared" si="133"/>
        <v/>
      </c>
    </row>
    <row r="2134" spans="3:47" ht="25.05" customHeight="1">
      <c r="C2134" s="17" t="str">
        <f>IF($A2134="","",IF(VLOOKUP($A2134,Spiele!$A$2:$D$16,3,FALSE)=$B2134,"H","G"))</f>
        <v/>
      </c>
      <c r="D2134" s="17" t="str">
        <f>IF($B2134="","",IF(VLOOKUP($A2134,Spiele!$A$2:$F$16,3,FALSE)=$B2134,VLOOKUP($A2134,Spiele!$A$2:$F$16,4,FALSE),VLOOKUP($A2134,Spiele!$A$2:$F$16,3,FALSE)))</f>
        <v/>
      </c>
      <c r="E2134" s="18">
        <f>IF(Abschlüsse[[#This Row],[Ergeb]]="ET",0,COUNTIFS($A$2:$A2134,$A2134,$B$2:$B2134,$B2134,$L$2:$L2134,"&lt;&gt;ET"))</f>
        <v>0</v>
      </c>
      <c r="F2134" s="11"/>
      <c r="G2134" s="12"/>
      <c r="H2134" s="18">
        <f>COUNTIFS('Rote Karten'!$A$2:$A$4,$A2134,'Rote Karten'!$D$2:$D$4,"&lt;&gt;"&amp;$B2134,'Rote Karten'!$B$2:$B$4,"&lt;"&amp;$F2134,'Rote Karten'!$C$2:$C$4,"&lt;="&amp;$G2134)-COUNTIFS('Rote Karten'!$A$2:$A$4,$A2134,'Rote Karten'!$D$2:$D$4,$B2134,'Rote Karten'!$B$2:$B$4,"&lt;"&amp;$F2134,'Rote Karten'!$C$2:$C$4,"&lt;="&amp;$G2134)</f>
        <v>0</v>
      </c>
      <c r="I2134" s="17" t="str">
        <f>IF(OR($L2134="Tor",$L2134="ET"),_xlfn.IFNA(IF(VLOOKUP($A2134,Spiele!$A$2:$C$16,3,FALSE)=$B2134,COUNTIFS($L$2:$L2134,"Tor",$B$2:$B2134,$B2134,$A$2:$A2134,$A2134)+COUNTIFS($L$2:$L2134,"ET",$B$2:$B2134,$B2134,$A$2:$A2134,$A2134)&amp;":"&amp;COUNTIFS($L$2:$L2134,"Tor",$B$2:$B2134,"&lt;&gt;"&amp;$B2134,$A$2:$A2134,$A2134)+COUNTIFS($L$2:$L2134,"ET",$B$2:$B2134,"&lt;&gt;"&amp;$B2134,$A$2:$A2134,$A2134),COUNTIFS($L$2:$L2134,"Tor",$B$2:$B2134,"&lt;&gt;"&amp;$B2134,$A$2:$A2134,$A2134)+COUNTIFS($L$2:$L2134,"ET",$B$2:$B2134,"&lt;&gt;"&amp;$B2134,$A$2:$A2134,$A2134)&amp;":"&amp;COUNTIFS($L$2:$L2134,"Tor",$B$2:$B2134,$B2134,$A$2:$A2134,$A2134)+COUNTIFS($L$2:$L2134,"ET",$B$2:$B2134,$B2134,$A$2:$A2134,$A2134)),""),"")</f>
        <v/>
      </c>
      <c r="J2134" s="18" t="str">
        <f>_xlfn.IFNA(IF(VLOOKUP($A2134,Spiele!$A$2:$D$16,3,FALSE)=$B2134,(COUNTIFS($L$1:$L2133,"Tor",$B$1:$B2133,$B2134,$A$1:$A2133,$A2134)+COUNTIFS($L$1:$L2133,"ET",$B$1:$B2133,$B2134,$A$1:$A2133,$A2134))-(COUNTIFS($L$1:$L2133,"Tor",$B$1:$B2133,"&lt;&gt;"&amp;$B2134,$A$1:$A2133,$A2134)+COUNTIFS($L$1:$L2133,"ET",$B$1:$B2133,"&lt;&gt;"&amp;$B2134,$A$1:$A2133,$A2134)),(COUNTIFS($L$1:$L2133,"Tor",$B$1:$B2133,$B2134,$A$1:$A2133,$A2134)+COUNTIFS($L$1:$L2133,"ET",$B$1:$B2133,$B2134,$A$1:$A2133,$A2134))-(COUNTIFS($L$1:$L2133,"Tor",$B$1:$B2133,"&lt;&gt;"&amp;$B2134,$A$1:$A2133,$A2134)+COUNTIFS($L$1:$L2133,"ET",$B$1:$B2133,"&lt;&gt;"&amp;$B2134,$A$1:$A2133,$A2134))),"")</f>
        <v/>
      </c>
      <c r="O2134" s="17"/>
      <c r="AC2134" s="14"/>
      <c r="AD2134" s="14"/>
      <c r="AE2134" s="18"/>
      <c r="AH2134" s="19">
        <f t="shared" si="134"/>
        <v>0</v>
      </c>
      <c r="AI2134" s="19">
        <f t="shared" si="135"/>
        <v>180</v>
      </c>
      <c r="AM2134" s="19">
        <f>IF(Abschlüsse[[#This Row],[Ergeb]]="ET","",SQRT(($AF2134-$AK2134)^2+($AG2134-$AL2134)^2))</f>
        <v>0</v>
      </c>
      <c r="AO2134" s="13"/>
      <c r="AP2134" s="13"/>
      <c r="AQ2134" s="19" t="str">
        <f t="shared" si="132"/>
        <v/>
      </c>
      <c r="AU2134" s="19" t="str">
        <f t="shared" si="133"/>
        <v/>
      </c>
    </row>
    <row r="2135" spans="3:47" ht="25.05" customHeight="1">
      <c r="C2135" s="17" t="str">
        <f>IF($A2135="","",IF(VLOOKUP($A2135,Spiele!$A$2:$D$16,3,FALSE)=$B2135,"H","G"))</f>
        <v/>
      </c>
      <c r="D2135" s="17" t="str">
        <f>IF($B2135="","",IF(VLOOKUP($A2135,Spiele!$A$2:$F$16,3,FALSE)=$B2135,VLOOKUP($A2135,Spiele!$A$2:$F$16,4,FALSE),VLOOKUP($A2135,Spiele!$A$2:$F$16,3,FALSE)))</f>
        <v/>
      </c>
      <c r="E2135" s="18">
        <f>IF(Abschlüsse[[#This Row],[Ergeb]]="ET",0,COUNTIFS($A$2:$A2135,$A2135,$B$2:$B2135,$B2135,$L$2:$L2135,"&lt;&gt;ET"))</f>
        <v>0</v>
      </c>
      <c r="F2135" s="11"/>
      <c r="G2135" s="12"/>
      <c r="H2135" s="18">
        <f>COUNTIFS('Rote Karten'!$A$2:$A$4,$A2135,'Rote Karten'!$D$2:$D$4,"&lt;&gt;"&amp;$B2135,'Rote Karten'!$B$2:$B$4,"&lt;"&amp;$F2135,'Rote Karten'!$C$2:$C$4,"&lt;="&amp;$G2135)-COUNTIFS('Rote Karten'!$A$2:$A$4,$A2135,'Rote Karten'!$D$2:$D$4,$B2135,'Rote Karten'!$B$2:$B$4,"&lt;"&amp;$F2135,'Rote Karten'!$C$2:$C$4,"&lt;="&amp;$G2135)</f>
        <v>0</v>
      </c>
      <c r="I2135" s="17" t="str">
        <f>IF(OR($L2135="Tor",$L2135="ET"),_xlfn.IFNA(IF(VLOOKUP($A2135,Spiele!$A$2:$C$16,3,FALSE)=$B2135,COUNTIFS($L$2:$L2135,"Tor",$B$2:$B2135,$B2135,$A$2:$A2135,$A2135)+COUNTIFS($L$2:$L2135,"ET",$B$2:$B2135,$B2135,$A$2:$A2135,$A2135)&amp;":"&amp;COUNTIFS($L$2:$L2135,"Tor",$B$2:$B2135,"&lt;&gt;"&amp;$B2135,$A$2:$A2135,$A2135)+COUNTIFS($L$2:$L2135,"ET",$B$2:$B2135,"&lt;&gt;"&amp;$B2135,$A$2:$A2135,$A2135),COUNTIFS($L$2:$L2135,"Tor",$B$2:$B2135,"&lt;&gt;"&amp;$B2135,$A$2:$A2135,$A2135)+COUNTIFS($L$2:$L2135,"ET",$B$2:$B2135,"&lt;&gt;"&amp;$B2135,$A$2:$A2135,$A2135)&amp;":"&amp;COUNTIFS($L$2:$L2135,"Tor",$B$2:$B2135,$B2135,$A$2:$A2135,$A2135)+COUNTIFS($L$2:$L2135,"ET",$B$2:$B2135,$B2135,$A$2:$A2135,$A2135)),""),"")</f>
        <v/>
      </c>
      <c r="J2135" s="18" t="str">
        <f>_xlfn.IFNA(IF(VLOOKUP($A2135,Spiele!$A$2:$D$16,3,FALSE)=$B2135,(COUNTIFS($L$1:$L2134,"Tor",$B$1:$B2134,$B2135,$A$1:$A2134,$A2135)+COUNTIFS($L$1:$L2134,"ET",$B$1:$B2134,$B2135,$A$1:$A2134,$A2135))-(COUNTIFS($L$1:$L2134,"Tor",$B$1:$B2134,"&lt;&gt;"&amp;$B2135,$A$1:$A2134,$A2135)+COUNTIFS($L$1:$L2134,"ET",$B$1:$B2134,"&lt;&gt;"&amp;$B2135,$A$1:$A2134,$A2135)),(COUNTIFS($L$1:$L2134,"Tor",$B$1:$B2134,$B2135,$A$1:$A2134,$A2135)+COUNTIFS($L$1:$L2134,"ET",$B$1:$B2134,$B2135,$A$1:$A2134,$A2135))-(COUNTIFS($L$1:$L2134,"Tor",$B$1:$B2134,"&lt;&gt;"&amp;$B2135,$A$1:$A2134,$A2135)+COUNTIFS($L$1:$L2134,"ET",$B$1:$B2134,"&lt;&gt;"&amp;$B2135,$A$1:$A2134,$A2135))),"")</f>
        <v/>
      </c>
      <c r="O2135" s="17"/>
      <c r="AC2135" s="14"/>
      <c r="AD2135" s="14"/>
      <c r="AE2135" s="18"/>
      <c r="AH2135" s="19">
        <f t="shared" si="134"/>
        <v>0</v>
      </c>
      <c r="AI2135" s="19">
        <f t="shared" si="135"/>
        <v>180</v>
      </c>
      <c r="AM2135" s="19">
        <f>IF(Abschlüsse[[#This Row],[Ergeb]]="ET","",SQRT(($AF2135-$AK2135)^2+($AG2135-$AL2135)^2))</f>
        <v>0</v>
      </c>
      <c r="AO2135" s="13"/>
      <c r="AP2135" s="13"/>
      <c r="AQ2135" s="19" t="str">
        <f t="shared" si="132"/>
        <v/>
      </c>
      <c r="AU2135" s="19" t="str">
        <f t="shared" si="133"/>
        <v/>
      </c>
    </row>
    <row r="2136" spans="3:47" ht="25.05" customHeight="1">
      <c r="C2136" s="17" t="str">
        <f>IF($A2136="","",IF(VLOOKUP($A2136,Spiele!$A$2:$D$16,3,FALSE)=$B2136,"H","G"))</f>
        <v/>
      </c>
      <c r="D2136" s="17" t="str">
        <f>IF($B2136="","",IF(VLOOKUP($A2136,Spiele!$A$2:$F$16,3,FALSE)=$B2136,VLOOKUP($A2136,Spiele!$A$2:$F$16,4,FALSE),VLOOKUP($A2136,Spiele!$A$2:$F$16,3,FALSE)))</f>
        <v/>
      </c>
      <c r="E2136" s="18">
        <f>IF(Abschlüsse[[#This Row],[Ergeb]]="ET",0,COUNTIFS($A$2:$A2136,$A2136,$B$2:$B2136,$B2136,$L$2:$L2136,"&lt;&gt;ET"))</f>
        <v>0</v>
      </c>
      <c r="F2136" s="11"/>
      <c r="G2136" s="12"/>
      <c r="H2136" s="18">
        <f>COUNTIFS('Rote Karten'!$A$2:$A$4,$A2136,'Rote Karten'!$D$2:$D$4,"&lt;&gt;"&amp;$B2136,'Rote Karten'!$B$2:$B$4,"&lt;"&amp;$F2136,'Rote Karten'!$C$2:$C$4,"&lt;="&amp;$G2136)-COUNTIFS('Rote Karten'!$A$2:$A$4,$A2136,'Rote Karten'!$D$2:$D$4,$B2136,'Rote Karten'!$B$2:$B$4,"&lt;"&amp;$F2136,'Rote Karten'!$C$2:$C$4,"&lt;="&amp;$G2136)</f>
        <v>0</v>
      </c>
      <c r="I2136" s="17" t="str">
        <f>IF(OR($L2136="Tor",$L2136="ET"),_xlfn.IFNA(IF(VLOOKUP($A2136,Spiele!$A$2:$C$16,3,FALSE)=$B2136,COUNTIFS($L$2:$L2136,"Tor",$B$2:$B2136,$B2136,$A$2:$A2136,$A2136)+COUNTIFS($L$2:$L2136,"ET",$B$2:$B2136,$B2136,$A$2:$A2136,$A2136)&amp;":"&amp;COUNTIFS($L$2:$L2136,"Tor",$B$2:$B2136,"&lt;&gt;"&amp;$B2136,$A$2:$A2136,$A2136)+COUNTIFS($L$2:$L2136,"ET",$B$2:$B2136,"&lt;&gt;"&amp;$B2136,$A$2:$A2136,$A2136),COUNTIFS($L$2:$L2136,"Tor",$B$2:$B2136,"&lt;&gt;"&amp;$B2136,$A$2:$A2136,$A2136)+COUNTIFS($L$2:$L2136,"ET",$B$2:$B2136,"&lt;&gt;"&amp;$B2136,$A$2:$A2136,$A2136)&amp;":"&amp;COUNTIFS($L$2:$L2136,"Tor",$B$2:$B2136,$B2136,$A$2:$A2136,$A2136)+COUNTIFS($L$2:$L2136,"ET",$B$2:$B2136,$B2136,$A$2:$A2136,$A2136)),""),"")</f>
        <v/>
      </c>
      <c r="J2136" s="18" t="str">
        <f>_xlfn.IFNA(IF(VLOOKUP($A2136,Spiele!$A$2:$D$16,3,FALSE)=$B2136,(COUNTIFS($L$1:$L2135,"Tor",$B$1:$B2135,$B2136,$A$1:$A2135,$A2136)+COUNTIFS($L$1:$L2135,"ET",$B$1:$B2135,$B2136,$A$1:$A2135,$A2136))-(COUNTIFS($L$1:$L2135,"Tor",$B$1:$B2135,"&lt;&gt;"&amp;$B2136,$A$1:$A2135,$A2136)+COUNTIFS($L$1:$L2135,"ET",$B$1:$B2135,"&lt;&gt;"&amp;$B2136,$A$1:$A2135,$A2136)),(COUNTIFS($L$1:$L2135,"Tor",$B$1:$B2135,$B2136,$A$1:$A2135,$A2136)+COUNTIFS($L$1:$L2135,"ET",$B$1:$B2135,$B2136,$A$1:$A2135,$A2136))-(COUNTIFS($L$1:$L2135,"Tor",$B$1:$B2135,"&lt;&gt;"&amp;$B2136,$A$1:$A2135,$A2136)+COUNTIFS($L$1:$L2135,"ET",$B$1:$B2135,"&lt;&gt;"&amp;$B2136,$A$1:$A2135,$A2136))),"")</f>
        <v/>
      </c>
      <c r="O2136" s="17"/>
      <c r="AC2136" s="14"/>
      <c r="AD2136" s="14"/>
      <c r="AE2136" s="18"/>
      <c r="AH2136" s="19">
        <f t="shared" si="134"/>
        <v>0</v>
      </c>
      <c r="AI2136" s="19">
        <f t="shared" si="135"/>
        <v>180</v>
      </c>
      <c r="AM2136" s="19">
        <f>IF(Abschlüsse[[#This Row],[Ergeb]]="ET","",SQRT(($AF2136-$AK2136)^2+($AG2136-$AL2136)^2))</f>
        <v>0</v>
      </c>
      <c r="AO2136" s="13"/>
      <c r="AP2136" s="13"/>
      <c r="AQ2136" s="19" t="str">
        <f t="shared" si="132"/>
        <v/>
      </c>
      <c r="AU2136" s="19" t="str">
        <f t="shared" si="133"/>
        <v/>
      </c>
    </row>
    <row r="2137" spans="3:47" ht="25.05" customHeight="1">
      <c r="C2137" s="17" t="str">
        <f>IF($A2137="","",IF(VLOOKUP($A2137,Spiele!$A$2:$D$16,3,FALSE)=$B2137,"H","G"))</f>
        <v/>
      </c>
      <c r="D2137" s="17" t="str">
        <f>IF($B2137="","",IF(VLOOKUP($A2137,Spiele!$A$2:$F$16,3,FALSE)=$B2137,VLOOKUP($A2137,Spiele!$A$2:$F$16,4,FALSE),VLOOKUP($A2137,Spiele!$A$2:$F$16,3,FALSE)))</f>
        <v/>
      </c>
      <c r="E2137" s="18">
        <f>IF(Abschlüsse[[#This Row],[Ergeb]]="ET",0,COUNTIFS($A$2:$A2137,$A2137,$B$2:$B2137,$B2137,$L$2:$L2137,"&lt;&gt;ET"))</f>
        <v>0</v>
      </c>
      <c r="F2137" s="11"/>
      <c r="G2137" s="12"/>
      <c r="H2137" s="18">
        <f>COUNTIFS('Rote Karten'!$A$2:$A$4,$A2137,'Rote Karten'!$D$2:$D$4,"&lt;&gt;"&amp;$B2137,'Rote Karten'!$B$2:$B$4,"&lt;"&amp;$F2137,'Rote Karten'!$C$2:$C$4,"&lt;="&amp;$G2137)-COUNTIFS('Rote Karten'!$A$2:$A$4,$A2137,'Rote Karten'!$D$2:$D$4,$B2137,'Rote Karten'!$B$2:$B$4,"&lt;"&amp;$F2137,'Rote Karten'!$C$2:$C$4,"&lt;="&amp;$G2137)</f>
        <v>0</v>
      </c>
      <c r="I2137" s="17" t="str">
        <f>IF(OR($L2137="Tor",$L2137="ET"),_xlfn.IFNA(IF(VLOOKUP($A2137,Spiele!$A$2:$C$16,3,FALSE)=$B2137,COUNTIFS($L$2:$L2137,"Tor",$B$2:$B2137,$B2137,$A$2:$A2137,$A2137)+COUNTIFS($L$2:$L2137,"ET",$B$2:$B2137,$B2137,$A$2:$A2137,$A2137)&amp;":"&amp;COUNTIFS($L$2:$L2137,"Tor",$B$2:$B2137,"&lt;&gt;"&amp;$B2137,$A$2:$A2137,$A2137)+COUNTIFS($L$2:$L2137,"ET",$B$2:$B2137,"&lt;&gt;"&amp;$B2137,$A$2:$A2137,$A2137),COUNTIFS($L$2:$L2137,"Tor",$B$2:$B2137,"&lt;&gt;"&amp;$B2137,$A$2:$A2137,$A2137)+COUNTIFS($L$2:$L2137,"ET",$B$2:$B2137,"&lt;&gt;"&amp;$B2137,$A$2:$A2137,$A2137)&amp;":"&amp;COUNTIFS($L$2:$L2137,"Tor",$B$2:$B2137,$B2137,$A$2:$A2137,$A2137)+COUNTIFS($L$2:$L2137,"ET",$B$2:$B2137,$B2137,$A$2:$A2137,$A2137)),""),"")</f>
        <v/>
      </c>
      <c r="J2137" s="18" t="str">
        <f>_xlfn.IFNA(IF(VLOOKUP($A2137,Spiele!$A$2:$D$16,3,FALSE)=$B2137,(COUNTIFS($L$1:$L2136,"Tor",$B$1:$B2136,$B2137,$A$1:$A2136,$A2137)+COUNTIFS($L$1:$L2136,"ET",$B$1:$B2136,$B2137,$A$1:$A2136,$A2137))-(COUNTIFS($L$1:$L2136,"Tor",$B$1:$B2136,"&lt;&gt;"&amp;$B2137,$A$1:$A2136,$A2137)+COUNTIFS($L$1:$L2136,"ET",$B$1:$B2136,"&lt;&gt;"&amp;$B2137,$A$1:$A2136,$A2137)),(COUNTIFS($L$1:$L2136,"Tor",$B$1:$B2136,$B2137,$A$1:$A2136,$A2137)+COUNTIFS($L$1:$L2136,"ET",$B$1:$B2136,$B2137,$A$1:$A2136,$A2137))-(COUNTIFS($L$1:$L2136,"Tor",$B$1:$B2136,"&lt;&gt;"&amp;$B2137,$A$1:$A2136,$A2137)+COUNTIFS($L$1:$L2136,"ET",$B$1:$B2136,"&lt;&gt;"&amp;$B2137,$A$1:$A2136,$A2137))),"")</f>
        <v/>
      </c>
      <c r="O2137" s="17"/>
      <c r="AC2137" s="14"/>
      <c r="AD2137" s="14"/>
      <c r="AE2137" s="18"/>
      <c r="AH2137" s="19">
        <f t="shared" si="134"/>
        <v>0</v>
      </c>
      <c r="AI2137" s="19">
        <f t="shared" si="135"/>
        <v>180</v>
      </c>
      <c r="AM2137" s="19">
        <f>IF(Abschlüsse[[#This Row],[Ergeb]]="ET","",SQRT(($AF2137-$AK2137)^2+($AG2137-$AL2137)^2))</f>
        <v>0</v>
      </c>
      <c r="AO2137" s="13"/>
      <c r="AP2137" s="13"/>
      <c r="AQ2137" s="19" t="str">
        <f t="shared" si="132"/>
        <v/>
      </c>
      <c r="AU2137" s="19" t="str">
        <f t="shared" si="133"/>
        <v/>
      </c>
    </row>
    <row r="2138" spans="3:47" ht="25.05" customHeight="1">
      <c r="C2138" s="17" t="str">
        <f>IF($A2138="","",IF(VLOOKUP($A2138,Spiele!$A$2:$D$16,3,FALSE)=$B2138,"H","G"))</f>
        <v/>
      </c>
      <c r="D2138" s="17" t="str">
        <f>IF($B2138="","",IF(VLOOKUP($A2138,Spiele!$A$2:$F$16,3,FALSE)=$B2138,VLOOKUP($A2138,Spiele!$A$2:$F$16,4,FALSE),VLOOKUP($A2138,Spiele!$A$2:$F$16,3,FALSE)))</f>
        <v/>
      </c>
      <c r="E2138" s="18">
        <f>IF(Abschlüsse[[#This Row],[Ergeb]]="ET",0,COUNTIFS($A$2:$A2138,$A2138,$B$2:$B2138,$B2138,$L$2:$L2138,"&lt;&gt;ET"))</f>
        <v>0</v>
      </c>
      <c r="F2138" s="11"/>
      <c r="G2138" s="12"/>
      <c r="H2138" s="18">
        <f>COUNTIFS('Rote Karten'!$A$2:$A$4,$A2138,'Rote Karten'!$D$2:$D$4,"&lt;&gt;"&amp;$B2138,'Rote Karten'!$B$2:$B$4,"&lt;"&amp;$F2138,'Rote Karten'!$C$2:$C$4,"&lt;="&amp;$G2138)-COUNTIFS('Rote Karten'!$A$2:$A$4,$A2138,'Rote Karten'!$D$2:$D$4,$B2138,'Rote Karten'!$B$2:$B$4,"&lt;"&amp;$F2138,'Rote Karten'!$C$2:$C$4,"&lt;="&amp;$G2138)</f>
        <v>0</v>
      </c>
      <c r="I2138" s="17" t="str">
        <f>IF(OR($L2138="Tor",$L2138="ET"),_xlfn.IFNA(IF(VLOOKUP($A2138,Spiele!$A$2:$C$16,3,FALSE)=$B2138,COUNTIFS($L$2:$L2138,"Tor",$B$2:$B2138,$B2138,$A$2:$A2138,$A2138)+COUNTIFS($L$2:$L2138,"ET",$B$2:$B2138,$B2138,$A$2:$A2138,$A2138)&amp;":"&amp;COUNTIFS($L$2:$L2138,"Tor",$B$2:$B2138,"&lt;&gt;"&amp;$B2138,$A$2:$A2138,$A2138)+COUNTIFS($L$2:$L2138,"ET",$B$2:$B2138,"&lt;&gt;"&amp;$B2138,$A$2:$A2138,$A2138),COUNTIFS($L$2:$L2138,"Tor",$B$2:$B2138,"&lt;&gt;"&amp;$B2138,$A$2:$A2138,$A2138)+COUNTIFS($L$2:$L2138,"ET",$B$2:$B2138,"&lt;&gt;"&amp;$B2138,$A$2:$A2138,$A2138)&amp;":"&amp;COUNTIFS($L$2:$L2138,"Tor",$B$2:$B2138,$B2138,$A$2:$A2138,$A2138)+COUNTIFS($L$2:$L2138,"ET",$B$2:$B2138,$B2138,$A$2:$A2138,$A2138)),""),"")</f>
        <v/>
      </c>
      <c r="J2138" s="18" t="str">
        <f>_xlfn.IFNA(IF(VLOOKUP($A2138,Spiele!$A$2:$D$16,3,FALSE)=$B2138,(COUNTIFS($L$1:$L2137,"Tor",$B$1:$B2137,$B2138,$A$1:$A2137,$A2138)+COUNTIFS($L$1:$L2137,"ET",$B$1:$B2137,$B2138,$A$1:$A2137,$A2138))-(COUNTIFS($L$1:$L2137,"Tor",$B$1:$B2137,"&lt;&gt;"&amp;$B2138,$A$1:$A2137,$A2138)+COUNTIFS($L$1:$L2137,"ET",$B$1:$B2137,"&lt;&gt;"&amp;$B2138,$A$1:$A2137,$A2138)),(COUNTIFS($L$1:$L2137,"Tor",$B$1:$B2137,$B2138,$A$1:$A2137,$A2138)+COUNTIFS($L$1:$L2137,"ET",$B$1:$B2137,$B2138,$A$1:$A2137,$A2138))-(COUNTIFS($L$1:$L2137,"Tor",$B$1:$B2137,"&lt;&gt;"&amp;$B2138,$A$1:$A2137,$A2138)+COUNTIFS($L$1:$L2137,"ET",$B$1:$B2137,"&lt;&gt;"&amp;$B2138,$A$1:$A2137,$A2138))),"")</f>
        <v/>
      </c>
      <c r="O2138" s="17"/>
      <c r="AC2138" s="14"/>
      <c r="AD2138" s="14"/>
      <c r="AE2138" s="18"/>
      <c r="AH2138" s="19">
        <f t="shared" si="134"/>
        <v>0</v>
      </c>
      <c r="AI2138" s="19">
        <f t="shared" si="135"/>
        <v>180</v>
      </c>
      <c r="AM2138" s="19">
        <f>IF(Abschlüsse[[#This Row],[Ergeb]]="ET","",SQRT(($AF2138-$AK2138)^2+($AG2138-$AL2138)^2))</f>
        <v>0</v>
      </c>
      <c r="AO2138" s="13"/>
      <c r="AP2138" s="13"/>
      <c r="AQ2138" s="19" t="str">
        <f t="shared" si="132"/>
        <v/>
      </c>
      <c r="AU2138" s="19" t="str">
        <f t="shared" si="133"/>
        <v/>
      </c>
    </row>
    <row r="2139" spans="3:47" ht="25.05" customHeight="1">
      <c r="C2139" s="17" t="str">
        <f>IF($A2139="","",IF(VLOOKUP($A2139,Spiele!$A$2:$D$16,3,FALSE)=$B2139,"H","G"))</f>
        <v/>
      </c>
      <c r="D2139" s="17" t="str">
        <f>IF($B2139="","",IF(VLOOKUP($A2139,Spiele!$A$2:$F$16,3,FALSE)=$B2139,VLOOKUP($A2139,Spiele!$A$2:$F$16,4,FALSE),VLOOKUP($A2139,Spiele!$A$2:$F$16,3,FALSE)))</f>
        <v/>
      </c>
      <c r="E2139" s="18">
        <f>IF(Abschlüsse[[#This Row],[Ergeb]]="ET",0,COUNTIFS($A$2:$A2139,$A2139,$B$2:$B2139,$B2139,$L$2:$L2139,"&lt;&gt;ET"))</f>
        <v>0</v>
      </c>
      <c r="F2139" s="11"/>
      <c r="G2139" s="12"/>
      <c r="H2139" s="18">
        <f>COUNTIFS('Rote Karten'!$A$2:$A$4,$A2139,'Rote Karten'!$D$2:$D$4,"&lt;&gt;"&amp;$B2139,'Rote Karten'!$B$2:$B$4,"&lt;"&amp;$F2139,'Rote Karten'!$C$2:$C$4,"&lt;="&amp;$G2139)-COUNTIFS('Rote Karten'!$A$2:$A$4,$A2139,'Rote Karten'!$D$2:$D$4,$B2139,'Rote Karten'!$B$2:$B$4,"&lt;"&amp;$F2139,'Rote Karten'!$C$2:$C$4,"&lt;="&amp;$G2139)</f>
        <v>0</v>
      </c>
      <c r="I2139" s="17" t="str">
        <f>IF(OR($L2139="Tor",$L2139="ET"),_xlfn.IFNA(IF(VLOOKUP($A2139,Spiele!$A$2:$C$16,3,FALSE)=$B2139,COUNTIFS($L$2:$L2139,"Tor",$B$2:$B2139,$B2139,$A$2:$A2139,$A2139)+COUNTIFS($L$2:$L2139,"ET",$B$2:$B2139,$B2139,$A$2:$A2139,$A2139)&amp;":"&amp;COUNTIFS($L$2:$L2139,"Tor",$B$2:$B2139,"&lt;&gt;"&amp;$B2139,$A$2:$A2139,$A2139)+COUNTIFS($L$2:$L2139,"ET",$B$2:$B2139,"&lt;&gt;"&amp;$B2139,$A$2:$A2139,$A2139),COUNTIFS($L$2:$L2139,"Tor",$B$2:$B2139,"&lt;&gt;"&amp;$B2139,$A$2:$A2139,$A2139)+COUNTIFS($L$2:$L2139,"ET",$B$2:$B2139,"&lt;&gt;"&amp;$B2139,$A$2:$A2139,$A2139)&amp;":"&amp;COUNTIFS($L$2:$L2139,"Tor",$B$2:$B2139,$B2139,$A$2:$A2139,$A2139)+COUNTIFS($L$2:$L2139,"ET",$B$2:$B2139,$B2139,$A$2:$A2139,$A2139)),""),"")</f>
        <v/>
      </c>
      <c r="J2139" s="18" t="str">
        <f>_xlfn.IFNA(IF(VLOOKUP($A2139,Spiele!$A$2:$D$16,3,FALSE)=$B2139,(COUNTIFS($L$1:$L2138,"Tor",$B$1:$B2138,$B2139,$A$1:$A2138,$A2139)+COUNTIFS($L$1:$L2138,"ET",$B$1:$B2138,$B2139,$A$1:$A2138,$A2139))-(COUNTIFS($L$1:$L2138,"Tor",$B$1:$B2138,"&lt;&gt;"&amp;$B2139,$A$1:$A2138,$A2139)+COUNTIFS($L$1:$L2138,"ET",$B$1:$B2138,"&lt;&gt;"&amp;$B2139,$A$1:$A2138,$A2139)),(COUNTIFS($L$1:$L2138,"Tor",$B$1:$B2138,$B2139,$A$1:$A2138,$A2139)+COUNTIFS($L$1:$L2138,"ET",$B$1:$B2138,$B2139,$A$1:$A2138,$A2139))-(COUNTIFS($L$1:$L2138,"Tor",$B$1:$B2138,"&lt;&gt;"&amp;$B2139,$A$1:$A2138,$A2139)+COUNTIFS($L$1:$L2138,"ET",$B$1:$B2138,"&lt;&gt;"&amp;$B2139,$A$1:$A2138,$A2139))),"")</f>
        <v/>
      </c>
      <c r="O2139" s="17"/>
      <c r="AC2139" s="14"/>
      <c r="AD2139" s="14"/>
      <c r="AE2139" s="18"/>
      <c r="AH2139" s="19">
        <f t="shared" si="134"/>
        <v>0</v>
      </c>
      <c r="AI2139" s="19">
        <f t="shared" si="135"/>
        <v>180</v>
      </c>
      <c r="AM2139" s="19">
        <f>IF(Abschlüsse[[#This Row],[Ergeb]]="ET","",SQRT(($AF2139-$AK2139)^2+($AG2139-$AL2139)^2))</f>
        <v>0</v>
      </c>
      <c r="AO2139" s="13"/>
      <c r="AP2139" s="13"/>
      <c r="AQ2139" s="19" t="str">
        <f t="shared" si="132"/>
        <v/>
      </c>
      <c r="AU2139" s="19" t="str">
        <f t="shared" si="133"/>
        <v/>
      </c>
    </row>
    <row r="2140" spans="3:47" ht="25.05" customHeight="1">
      <c r="C2140" s="17" t="str">
        <f>IF($A2140="","",IF(VLOOKUP($A2140,Spiele!$A$2:$D$16,3,FALSE)=$B2140,"H","G"))</f>
        <v/>
      </c>
      <c r="D2140" s="17" t="str">
        <f>IF($B2140="","",IF(VLOOKUP($A2140,Spiele!$A$2:$F$16,3,FALSE)=$B2140,VLOOKUP($A2140,Spiele!$A$2:$F$16,4,FALSE),VLOOKUP($A2140,Spiele!$A$2:$F$16,3,FALSE)))</f>
        <v/>
      </c>
      <c r="E2140" s="18">
        <f>IF(Abschlüsse[[#This Row],[Ergeb]]="ET",0,COUNTIFS($A$2:$A2140,$A2140,$B$2:$B2140,$B2140,$L$2:$L2140,"&lt;&gt;ET"))</f>
        <v>0</v>
      </c>
      <c r="F2140" s="11"/>
      <c r="G2140" s="12"/>
      <c r="H2140" s="18">
        <f>COUNTIFS('Rote Karten'!$A$2:$A$4,$A2140,'Rote Karten'!$D$2:$D$4,"&lt;&gt;"&amp;$B2140,'Rote Karten'!$B$2:$B$4,"&lt;"&amp;$F2140,'Rote Karten'!$C$2:$C$4,"&lt;="&amp;$G2140)-COUNTIFS('Rote Karten'!$A$2:$A$4,$A2140,'Rote Karten'!$D$2:$D$4,$B2140,'Rote Karten'!$B$2:$B$4,"&lt;"&amp;$F2140,'Rote Karten'!$C$2:$C$4,"&lt;="&amp;$G2140)</f>
        <v>0</v>
      </c>
      <c r="I2140" s="17" t="str">
        <f>IF(OR($L2140="Tor",$L2140="ET"),_xlfn.IFNA(IF(VLOOKUP($A2140,Spiele!$A$2:$C$16,3,FALSE)=$B2140,COUNTIFS($L$2:$L2140,"Tor",$B$2:$B2140,$B2140,$A$2:$A2140,$A2140)+COUNTIFS($L$2:$L2140,"ET",$B$2:$B2140,$B2140,$A$2:$A2140,$A2140)&amp;":"&amp;COUNTIFS($L$2:$L2140,"Tor",$B$2:$B2140,"&lt;&gt;"&amp;$B2140,$A$2:$A2140,$A2140)+COUNTIFS($L$2:$L2140,"ET",$B$2:$B2140,"&lt;&gt;"&amp;$B2140,$A$2:$A2140,$A2140),COUNTIFS($L$2:$L2140,"Tor",$B$2:$B2140,"&lt;&gt;"&amp;$B2140,$A$2:$A2140,$A2140)+COUNTIFS($L$2:$L2140,"ET",$B$2:$B2140,"&lt;&gt;"&amp;$B2140,$A$2:$A2140,$A2140)&amp;":"&amp;COUNTIFS($L$2:$L2140,"Tor",$B$2:$B2140,$B2140,$A$2:$A2140,$A2140)+COUNTIFS($L$2:$L2140,"ET",$B$2:$B2140,$B2140,$A$2:$A2140,$A2140)),""),"")</f>
        <v/>
      </c>
      <c r="J2140" s="18" t="str">
        <f>_xlfn.IFNA(IF(VLOOKUP($A2140,Spiele!$A$2:$D$16,3,FALSE)=$B2140,(COUNTIFS($L$1:$L2139,"Tor",$B$1:$B2139,$B2140,$A$1:$A2139,$A2140)+COUNTIFS($L$1:$L2139,"ET",$B$1:$B2139,$B2140,$A$1:$A2139,$A2140))-(COUNTIFS($L$1:$L2139,"Tor",$B$1:$B2139,"&lt;&gt;"&amp;$B2140,$A$1:$A2139,$A2140)+COUNTIFS($L$1:$L2139,"ET",$B$1:$B2139,"&lt;&gt;"&amp;$B2140,$A$1:$A2139,$A2140)),(COUNTIFS($L$1:$L2139,"Tor",$B$1:$B2139,$B2140,$A$1:$A2139,$A2140)+COUNTIFS($L$1:$L2139,"ET",$B$1:$B2139,$B2140,$A$1:$A2139,$A2140))-(COUNTIFS($L$1:$L2139,"Tor",$B$1:$B2139,"&lt;&gt;"&amp;$B2140,$A$1:$A2139,$A2140)+COUNTIFS($L$1:$L2139,"ET",$B$1:$B2139,"&lt;&gt;"&amp;$B2140,$A$1:$A2139,$A2140))),"")</f>
        <v/>
      </c>
      <c r="O2140" s="17"/>
      <c r="AC2140" s="14"/>
      <c r="AD2140" s="14"/>
      <c r="AE2140" s="18"/>
      <c r="AH2140" s="19">
        <f t="shared" si="134"/>
        <v>0</v>
      </c>
      <c r="AI2140" s="19">
        <f t="shared" si="135"/>
        <v>180</v>
      </c>
      <c r="AM2140" s="19">
        <f>IF(Abschlüsse[[#This Row],[Ergeb]]="ET","",SQRT(($AF2140-$AK2140)^2+($AG2140-$AL2140)^2))</f>
        <v>0</v>
      </c>
      <c r="AO2140" s="13"/>
      <c r="AP2140" s="13"/>
      <c r="AQ2140" s="19" t="str">
        <f t="shared" ref="AQ2140:AQ2203" si="136">IF(AN2140=0,"",SQRT(($AF2140-$AO2140)^2+($AG2140-$AP2140)^2))</f>
        <v/>
      </c>
      <c r="AU2140" s="19" t="str">
        <f t="shared" ref="AU2140:AU2203" si="137">IF(AR2140=0,"",SQRT(($AF2140-$AS2140)^2+($AG2140-$AT2140)^2))</f>
        <v/>
      </c>
    </row>
    <row r="2141" spans="3:47" ht="25.05" customHeight="1">
      <c r="C2141" s="17" t="str">
        <f>IF($A2141="","",IF(VLOOKUP($A2141,Spiele!$A$2:$D$16,3,FALSE)=$B2141,"H","G"))</f>
        <v/>
      </c>
      <c r="D2141" s="17" t="str">
        <f>IF($B2141="","",IF(VLOOKUP($A2141,Spiele!$A$2:$F$16,3,FALSE)=$B2141,VLOOKUP($A2141,Spiele!$A$2:$F$16,4,FALSE),VLOOKUP($A2141,Spiele!$A$2:$F$16,3,FALSE)))</f>
        <v/>
      </c>
      <c r="E2141" s="18">
        <f>IF(Abschlüsse[[#This Row],[Ergeb]]="ET",0,COUNTIFS($A$2:$A2141,$A2141,$B$2:$B2141,$B2141,$L$2:$L2141,"&lt;&gt;ET"))</f>
        <v>0</v>
      </c>
      <c r="F2141" s="11"/>
      <c r="G2141" s="12"/>
      <c r="H2141" s="18">
        <f>COUNTIFS('Rote Karten'!$A$2:$A$4,$A2141,'Rote Karten'!$D$2:$D$4,"&lt;&gt;"&amp;$B2141,'Rote Karten'!$B$2:$B$4,"&lt;"&amp;$F2141,'Rote Karten'!$C$2:$C$4,"&lt;="&amp;$G2141)-COUNTIFS('Rote Karten'!$A$2:$A$4,$A2141,'Rote Karten'!$D$2:$D$4,$B2141,'Rote Karten'!$B$2:$B$4,"&lt;"&amp;$F2141,'Rote Karten'!$C$2:$C$4,"&lt;="&amp;$G2141)</f>
        <v>0</v>
      </c>
      <c r="I2141" s="17" t="str">
        <f>IF(OR($L2141="Tor",$L2141="ET"),_xlfn.IFNA(IF(VLOOKUP($A2141,Spiele!$A$2:$C$16,3,FALSE)=$B2141,COUNTIFS($L$2:$L2141,"Tor",$B$2:$B2141,$B2141,$A$2:$A2141,$A2141)+COUNTIFS($L$2:$L2141,"ET",$B$2:$B2141,$B2141,$A$2:$A2141,$A2141)&amp;":"&amp;COUNTIFS($L$2:$L2141,"Tor",$B$2:$B2141,"&lt;&gt;"&amp;$B2141,$A$2:$A2141,$A2141)+COUNTIFS($L$2:$L2141,"ET",$B$2:$B2141,"&lt;&gt;"&amp;$B2141,$A$2:$A2141,$A2141),COUNTIFS($L$2:$L2141,"Tor",$B$2:$B2141,"&lt;&gt;"&amp;$B2141,$A$2:$A2141,$A2141)+COUNTIFS($L$2:$L2141,"ET",$B$2:$B2141,"&lt;&gt;"&amp;$B2141,$A$2:$A2141,$A2141)&amp;":"&amp;COUNTIFS($L$2:$L2141,"Tor",$B$2:$B2141,$B2141,$A$2:$A2141,$A2141)+COUNTIFS($L$2:$L2141,"ET",$B$2:$B2141,$B2141,$A$2:$A2141,$A2141)),""),"")</f>
        <v/>
      </c>
      <c r="J2141" s="18" t="str">
        <f>_xlfn.IFNA(IF(VLOOKUP($A2141,Spiele!$A$2:$D$16,3,FALSE)=$B2141,(COUNTIFS($L$1:$L2140,"Tor",$B$1:$B2140,$B2141,$A$1:$A2140,$A2141)+COUNTIFS($L$1:$L2140,"ET",$B$1:$B2140,$B2141,$A$1:$A2140,$A2141))-(COUNTIFS($L$1:$L2140,"Tor",$B$1:$B2140,"&lt;&gt;"&amp;$B2141,$A$1:$A2140,$A2141)+COUNTIFS($L$1:$L2140,"ET",$B$1:$B2140,"&lt;&gt;"&amp;$B2141,$A$1:$A2140,$A2141)),(COUNTIFS($L$1:$L2140,"Tor",$B$1:$B2140,$B2141,$A$1:$A2140,$A2141)+COUNTIFS($L$1:$L2140,"ET",$B$1:$B2140,$B2141,$A$1:$A2140,$A2141))-(COUNTIFS($L$1:$L2140,"Tor",$B$1:$B2140,"&lt;&gt;"&amp;$B2141,$A$1:$A2140,$A2141)+COUNTIFS($L$1:$L2140,"ET",$B$1:$B2140,"&lt;&gt;"&amp;$B2141,$A$1:$A2140,$A2141))),"")</f>
        <v/>
      </c>
      <c r="O2141" s="17"/>
      <c r="AC2141" s="14"/>
      <c r="AD2141" s="14"/>
      <c r="AE2141" s="18"/>
      <c r="AH2141" s="19">
        <f t="shared" si="134"/>
        <v>0</v>
      </c>
      <c r="AI2141" s="19">
        <f t="shared" si="135"/>
        <v>180</v>
      </c>
      <c r="AM2141" s="19">
        <f>IF(Abschlüsse[[#This Row],[Ergeb]]="ET","",SQRT(($AF2141-$AK2141)^2+($AG2141-$AL2141)^2))</f>
        <v>0</v>
      </c>
      <c r="AO2141" s="13"/>
      <c r="AP2141" s="13"/>
      <c r="AQ2141" s="19" t="str">
        <f t="shared" si="136"/>
        <v/>
      </c>
      <c r="AU2141" s="19" t="str">
        <f t="shared" si="137"/>
        <v/>
      </c>
    </row>
    <row r="2142" spans="3:47" ht="25.05" customHeight="1">
      <c r="C2142" s="17" t="str">
        <f>IF($A2142="","",IF(VLOOKUP($A2142,Spiele!$A$2:$D$16,3,FALSE)=$B2142,"H","G"))</f>
        <v/>
      </c>
      <c r="D2142" s="17" t="str">
        <f>IF($B2142="","",IF(VLOOKUP($A2142,Spiele!$A$2:$F$16,3,FALSE)=$B2142,VLOOKUP($A2142,Spiele!$A$2:$F$16,4,FALSE),VLOOKUP($A2142,Spiele!$A$2:$F$16,3,FALSE)))</f>
        <v/>
      </c>
      <c r="E2142" s="18">
        <f>IF(Abschlüsse[[#This Row],[Ergeb]]="ET",0,COUNTIFS($A$2:$A2142,$A2142,$B$2:$B2142,$B2142,$L$2:$L2142,"&lt;&gt;ET"))</f>
        <v>0</v>
      </c>
      <c r="F2142" s="11"/>
      <c r="G2142" s="12"/>
      <c r="H2142" s="18">
        <f>COUNTIFS('Rote Karten'!$A$2:$A$4,$A2142,'Rote Karten'!$D$2:$D$4,"&lt;&gt;"&amp;$B2142,'Rote Karten'!$B$2:$B$4,"&lt;"&amp;$F2142,'Rote Karten'!$C$2:$C$4,"&lt;="&amp;$G2142)-COUNTIFS('Rote Karten'!$A$2:$A$4,$A2142,'Rote Karten'!$D$2:$D$4,$B2142,'Rote Karten'!$B$2:$B$4,"&lt;"&amp;$F2142,'Rote Karten'!$C$2:$C$4,"&lt;="&amp;$G2142)</f>
        <v>0</v>
      </c>
      <c r="I2142" s="17" t="str">
        <f>IF(OR($L2142="Tor",$L2142="ET"),_xlfn.IFNA(IF(VLOOKUP($A2142,Spiele!$A$2:$C$16,3,FALSE)=$B2142,COUNTIFS($L$2:$L2142,"Tor",$B$2:$B2142,$B2142,$A$2:$A2142,$A2142)+COUNTIFS($L$2:$L2142,"ET",$B$2:$B2142,$B2142,$A$2:$A2142,$A2142)&amp;":"&amp;COUNTIFS($L$2:$L2142,"Tor",$B$2:$B2142,"&lt;&gt;"&amp;$B2142,$A$2:$A2142,$A2142)+COUNTIFS($L$2:$L2142,"ET",$B$2:$B2142,"&lt;&gt;"&amp;$B2142,$A$2:$A2142,$A2142),COUNTIFS($L$2:$L2142,"Tor",$B$2:$B2142,"&lt;&gt;"&amp;$B2142,$A$2:$A2142,$A2142)+COUNTIFS($L$2:$L2142,"ET",$B$2:$B2142,"&lt;&gt;"&amp;$B2142,$A$2:$A2142,$A2142)&amp;":"&amp;COUNTIFS($L$2:$L2142,"Tor",$B$2:$B2142,$B2142,$A$2:$A2142,$A2142)+COUNTIFS($L$2:$L2142,"ET",$B$2:$B2142,$B2142,$A$2:$A2142,$A2142)),""),"")</f>
        <v/>
      </c>
      <c r="J2142" s="18" t="str">
        <f>_xlfn.IFNA(IF(VLOOKUP($A2142,Spiele!$A$2:$D$16,3,FALSE)=$B2142,(COUNTIFS($L$1:$L2141,"Tor",$B$1:$B2141,$B2142,$A$1:$A2141,$A2142)+COUNTIFS($L$1:$L2141,"ET",$B$1:$B2141,$B2142,$A$1:$A2141,$A2142))-(COUNTIFS($L$1:$L2141,"Tor",$B$1:$B2141,"&lt;&gt;"&amp;$B2142,$A$1:$A2141,$A2142)+COUNTIFS($L$1:$L2141,"ET",$B$1:$B2141,"&lt;&gt;"&amp;$B2142,$A$1:$A2141,$A2142)),(COUNTIFS($L$1:$L2141,"Tor",$B$1:$B2141,$B2142,$A$1:$A2141,$A2142)+COUNTIFS($L$1:$L2141,"ET",$B$1:$B2141,$B2142,$A$1:$A2141,$A2142))-(COUNTIFS($L$1:$L2141,"Tor",$B$1:$B2141,"&lt;&gt;"&amp;$B2142,$A$1:$A2141,$A2142)+COUNTIFS($L$1:$L2141,"ET",$B$1:$B2141,"&lt;&gt;"&amp;$B2142,$A$1:$A2141,$A2142))),"")</f>
        <v/>
      </c>
      <c r="O2142" s="17"/>
      <c r="AC2142" s="14"/>
      <c r="AD2142" s="14"/>
      <c r="AE2142" s="18"/>
      <c r="AH2142" s="19">
        <f t="shared" si="134"/>
        <v>0</v>
      </c>
      <c r="AI2142" s="19">
        <f t="shared" si="135"/>
        <v>180</v>
      </c>
      <c r="AM2142" s="19">
        <f>IF(Abschlüsse[[#This Row],[Ergeb]]="ET","",SQRT(($AF2142-$AK2142)^2+($AG2142-$AL2142)^2))</f>
        <v>0</v>
      </c>
      <c r="AO2142" s="13"/>
      <c r="AP2142" s="13"/>
      <c r="AQ2142" s="19" t="str">
        <f t="shared" si="136"/>
        <v/>
      </c>
      <c r="AU2142" s="19" t="str">
        <f t="shared" si="137"/>
        <v/>
      </c>
    </row>
    <row r="2143" spans="3:47" ht="25.05" customHeight="1">
      <c r="C2143" s="17" t="str">
        <f>IF($A2143="","",IF(VLOOKUP($A2143,Spiele!$A$2:$D$16,3,FALSE)=$B2143,"H","G"))</f>
        <v/>
      </c>
      <c r="D2143" s="17" t="str">
        <f>IF($B2143="","",IF(VLOOKUP($A2143,Spiele!$A$2:$F$16,3,FALSE)=$B2143,VLOOKUP($A2143,Spiele!$A$2:$F$16,4,FALSE),VLOOKUP($A2143,Spiele!$A$2:$F$16,3,FALSE)))</f>
        <v/>
      </c>
      <c r="E2143" s="18">
        <f>IF(Abschlüsse[[#This Row],[Ergeb]]="ET",0,COUNTIFS($A$2:$A2143,$A2143,$B$2:$B2143,$B2143,$L$2:$L2143,"&lt;&gt;ET"))</f>
        <v>0</v>
      </c>
      <c r="F2143" s="11"/>
      <c r="G2143" s="12"/>
      <c r="H2143" s="18">
        <f>COUNTIFS('Rote Karten'!$A$2:$A$4,$A2143,'Rote Karten'!$D$2:$D$4,"&lt;&gt;"&amp;$B2143,'Rote Karten'!$B$2:$B$4,"&lt;"&amp;$F2143,'Rote Karten'!$C$2:$C$4,"&lt;="&amp;$G2143)-COUNTIFS('Rote Karten'!$A$2:$A$4,$A2143,'Rote Karten'!$D$2:$D$4,$B2143,'Rote Karten'!$B$2:$B$4,"&lt;"&amp;$F2143,'Rote Karten'!$C$2:$C$4,"&lt;="&amp;$G2143)</f>
        <v>0</v>
      </c>
      <c r="I2143" s="17" t="str">
        <f>IF(OR($L2143="Tor",$L2143="ET"),_xlfn.IFNA(IF(VLOOKUP($A2143,Spiele!$A$2:$C$16,3,FALSE)=$B2143,COUNTIFS($L$2:$L2143,"Tor",$B$2:$B2143,$B2143,$A$2:$A2143,$A2143)+COUNTIFS($L$2:$L2143,"ET",$B$2:$B2143,$B2143,$A$2:$A2143,$A2143)&amp;":"&amp;COUNTIFS($L$2:$L2143,"Tor",$B$2:$B2143,"&lt;&gt;"&amp;$B2143,$A$2:$A2143,$A2143)+COUNTIFS($L$2:$L2143,"ET",$B$2:$B2143,"&lt;&gt;"&amp;$B2143,$A$2:$A2143,$A2143),COUNTIFS($L$2:$L2143,"Tor",$B$2:$B2143,"&lt;&gt;"&amp;$B2143,$A$2:$A2143,$A2143)+COUNTIFS($L$2:$L2143,"ET",$B$2:$B2143,"&lt;&gt;"&amp;$B2143,$A$2:$A2143,$A2143)&amp;":"&amp;COUNTIFS($L$2:$L2143,"Tor",$B$2:$B2143,$B2143,$A$2:$A2143,$A2143)+COUNTIFS($L$2:$L2143,"ET",$B$2:$B2143,$B2143,$A$2:$A2143,$A2143)),""),"")</f>
        <v/>
      </c>
      <c r="J2143" s="18" t="str">
        <f>_xlfn.IFNA(IF(VLOOKUP($A2143,Spiele!$A$2:$D$16,3,FALSE)=$B2143,(COUNTIFS($L$1:$L2142,"Tor",$B$1:$B2142,$B2143,$A$1:$A2142,$A2143)+COUNTIFS($L$1:$L2142,"ET",$B$1:$B2142,$B2143,$A$1:$A2142,$A2143))-(COUNTIFS($L$1:$L2142,"Tor",$B$1:$B2142,"&lt;&gt;"&amp;$B2143,$A$1:$A2142,$A2143)+COUNTIFS($L$1:$L2142,"ET",$B$1:$B2142,"&lt;&gt;"&amp;$B2143,$A$1:$A2142,$A2143)),(COUNTIFS($L$1:$L2142,"Tor",$B$1:$B2142,$B2143,$A$1:$A2142,$A2143)+COUNTIFS($L$1:$L2142,"ET",$B$1:$B2142,$B2143,$A$1:$A2142,$A2143))-(COUNTIFS($L$1:$L2142,"Tor",$B$1:$B2142,"&lt;&gt;"&amp;$B2143,$A$1:$A2142,$A2143)+COUNTIFS($L$1:$L2142,"ET",$B$1:$B2142,"&lt;&gt;"&amp;$B2143,$A$1:$A2142,$A2143))),"")</f>
        <v/>
      </c>
      <c r="O2143" s="17"/>
      <c r="AC2143" s="14"/>
      <c r="AD2143" s="14"/>
      <c r="AE2143" s="18"/>
      <c r="AH2143" s="19">
        <f t="shared" si="134"/>
        <v>0</v>
      </c>
      <c r="AI2143" s="19">
        <f t="shared" si="135"/>
        <v>180</v>
      </c>
      <c r="AM2143" s="19">
        <f>IF(Abschlüsse[[#This Row],[Ergeb]]="ET","",SQRT(($AF2143-$AK2143)^2+($AG2143-$AL2143)^2))</f>
        <v>0</v>
      </c>
      <c r="AO2143" s="13"/>
      <c r="AP2143" s="13"/>
      <c r="AQ2143" s="19" t="str">
        <f t="shared" si="136"/>
        <v/>
      </c>
      <c r="AU2143" s="19" t="str">
        <f t="shared" si="137"/>
        <v/>
      </c>
    </row>
    <row r="2144" spans="3:47" ht="25.05" customHeight="1">
      <c r="C2144" s="17" t="str">
        <f>IF($A2144="","",IF(VLOOKUP($A2144,Spiele!$A$2:$D$16,3,FALSE)=$B2144,"H","G"))</f>
        <v/>
      </c>
      <c r="D2144" s="17" t="str">
        <f>IF($B2144="","",IF(VLOOKUP($A2144,Spiele!$A$2:$F$16,3,FALSE)=$B2144,VLOOKUP($A2144,Spiele!$A$2:$F$16,4,FALSE),VLOOKUP($A2144,Spiele!$A$2:$F$16,3,FALSE)))</f>
        <v/>
      </c>
      <c r="E2144" s="18">
        <f>IF(Abschlüsse[[#This Row],[Ergeb]]="ET",0,COUNTIFS($A$2:$A2144,$A2144,$B$2:$B2144,$B2144,$L$2:$L2144,"&lt;&gt;ET"))</f>
        <v>0</v>
      </c>
      <c r="F2144" s="11"/>
      <c r="G2144" s="12"/>
      <c r="H2144" s="18">
        <f>COUNTIFS('Rote Karten'!$A$2:$A$4,$A2144,'Rote Karten'!$D$2:$D$4,"&lt;&gt;"&amp;$B2144,'Rote Karten'!$B$2:$B$4,"&lt;"&amp;$F2144,'Rote Karten'!$C$2:$C$4,"&lt;="&amp;$G2144)-COUNTIFS('Rote Karten'!$A$2:$A$4,$A2144,'Rote Karten'!$D$2:$D$4,$B2144,'Rote Karten'!$B$2:$B$4,"&lt;"&amp;$F2144,'Rote Karten'!$C$2:$C$4,"&lt;="&amp;$G2144)</f>
        <v>0</v>
      </c>
      <c r="I2144" s="17" t="str">
        <f>IF(OR($L2144="Tor",$L2144="ET"),_xlfn.IFNA(IF(VLOOKUP($A2144,Spiele!$A$2:$C$16,3,FALSE)=$B2144,COUNTIFS($L$2:$L2144,"Tor",$B$2:$B2144,$B2144,$A$2:$A2144,$A2144)+COUNTIFS($L$2:$L2144,"ET",$B$2:$B2144,$B2144,$A$2:$A2144,$A2144)&amp;":"&amp;COUNTIFS($L$2:$L2144,"Tor",$B$2:$B2144,"&lt;&gt;"&amp;$B2144,$A$2:$A2144,$A2144)+COUNTIFS($L$2:$L2144,"ET",$B$2:$B2144,"&lt;&gt;"&amp;$B2144,$A$2:$A2144,$A2144),COUNTIFS($L$2:$L2144,"Tor",$B$2:$B2144,"&lt;&gt;"&amp;$B2144,$A$2:$A2144,$A2144)+COUNTIFS($L$2:$L2144,"ET",$B$2:$B2144,"&lt;&gt;"&amp;$B2144,$A$2:$A2144,$A2144)&amp;":"&amp;COUNTIFS($L$2:$L2144,"Tor",$B$2:$B2144,$B2144,$A$2:$A2144,$A2144)+COUNTIFS($L$2:$L2144,"ET",$B$2:$B2144,$B2144,$A$2:$A2144,$A2144)),""),"")</f>
        <v/>
      </c>
      <c r="J2144" s="18" t="str">
        <f>_xlfn.IFNA(IF(VLOOKUP($A2144,Spiele!$A$2:$D$16,3,FALSE)=$B2144,(COUNTIFS($L$1:$L2143,"Tor",$B$1:$B2143,$B2144,$A$1:$A2143,$A2144)+COUNTIFS($L$1:$L2143,"ET",$B$1:$B2143,$B2144,$A$1:$A2143,$A2144))-(COUNTIFS($L$1:$L2143,"Tor",$B$1:$B2143,"&lt;&gt;"&amp;$B2144,$A$1:$A2143,$A2144)+COUNTIFS($L$1:$L2143,"ET",$B$1:$B2143,"&lt;&gt;"&amp;$B2144,$A$1:$A2143,$A2144)),(COUNTIFS($L$1:$L2143,"Tor",$B$1:$B2143,$B2144,$A$1:$A2143,$A2144)+COUNTIFS($L$1:$L2143,"ET",$B$1:$B2143,$B2144,$A$1:$A2143,$A2144))-(COUNTIFS($L$1:$L2143,"Tor",$B$1:$B2143,"&lt;&gt;"&amp;$B2144,$A$1:$A2143,$A2144)+COUNTIFS($L$1:$L2143,"ET",$B$1:$B2143,"&lt;&gt;"&amp;$B2144,$A$1:$A2143,$A2144))),"")</f>
        <v/>
      </c>
      <c r="O2144" s="17"/>
      <c r="AC2144" s="14"/>
      <c r="AD2144" s="14"/>
      <c r="AE2144" s="18"/>
      <c r="AH2144" s="19">
        <f t="shared" si="134"/>
        <v>0</v>
      </c>
      <c r="AI2144" s="19">
        <f t="shared" si="135"/>
        <v>180</v>
      </c>
      <c r="AM2144" s="19">
        <f>IF(Abschlüsse[[#This Row],[Ergeb]]="ET","",SQRT(($AF2144-$AK2144)^2+($AG2144-$AL2144)^2))</f>
        <v>0</v>
      </c>
      <c r="AO2144" s="13"/>
      <c r="AP2144" s="13"/>
      <c r="AQ2144" s="19" t="str">
        <f t="shared" si="136"/>
        <v/>
      </c>
      <c r="AU2144" s="19" t="str">
        <f t="shared" si="137"/>
        <v/>
      </c>
    </row>
    <row r="2145" spans="3:47" ht="25.05" customHeight="1">
      <c r="C2145" s="17" t="str">
        <f>IF($A2145="","",IF(VLOOKUP($A2145,Spiele!$A$2:$D$16,3,FALSE)=$B2145,"H","G"))</f>
        <v/>
      </c>
      <c r="D2145" s="17" t="str">
        <f>IF($B2145="","",IF(VLOOKUP($A2145,Spiele!$A$2:$F$16,3,FALSE)=$B2145,VLOOKUP($A2145,Spiele!$A$2:$F$16,4,FALSE),VLOOKUP($A2145,Spiele!$A$2:$F$16,3,FALSE)))</f>
        <v/>
      </c>
      <c r="E2145" s="18">
        <f>IF(Abschlüsse[[#This Row],[Ergeb]]="ET",0,COUNTIFS($A$2:$A2145,$A2145,$B$2:$B2145,$B2145,$L$2:$L2145,"&lt;&gt;ET"))</f>
        <v>0</v>
      </c>
      <c r="F2145" s="11"/>
      <c r="G2145" s="12"/>
      <c r="H2145" s="18">
        <f>COUNTIFS('Rote Karten'!$A$2:$A$4,$A2145,'Rote Karten'!$D$2:$D$4,"&lt;&gt;"&amp;$B2145,'Rote Karten'!$B$2:$B$4,"&lt;"&amp;$F2145,'Rote Karten'!$C$2:$C$4,"&lt;="&amp;$G2145)-COUNTIFS('Rote Karten'!$A$2:$A$4,$A2145,'Rote Karten'!$D$2:$D$4,$B2145,'Rote Karten'!$B$2:$B$4,"&lt;"&amp;$F2145,'Rote Karten'!$C$2:$C$4,"&lt;="&amp;$G2145)</f>
        <v>0</v>
      </c>
      <c r="I2145" s="17" t="str">
        <f>IF(OR($L2145="Tor",$L2145="ET"),_xlfn.IFNA(IF(VLOOKUP($A2145,Spiele!$A$2:$C$16,3,FALSE)=$B2145,COUNTIFS($L$2:$L2145,"Tor",$B$2:$B2145,$B2145,$A$2:$A2145,$A2145)+COUNTIFS($L$2:$L2145,"ET",$B$2:$B2145,$B2145,$A$2:$A2145,$A2145)&amp;":"&amp;COUNTIFS($L$2:$L2145,"Tor",$B$2:$B2145,"&lt;&gt;"&amp;$B2145,$A$2:$A2145,$A2145)+COUNTIFS($L$2:$L2145,"ET",$B$2:$B2145,"&lt;&gt;"&amp;$B2145,$A$2:$A2145,$A2145),COUNTIFS($L$2:$L2145,"Tor",$B$2:$B2145,"&lt;&gt;"&amp;$B2145,$A$2:$A2145,$A2145)+COUNTIFS($L$2:$L2145,"ET",$B$2:$B2145,"&lt;&gt;"&amp;$B2145,$A$2:$A2145,$A2145)&amp;":"&amp;COUNTIFS($L$2:$L2145,"Tor",$B$2:$B2145,$B2145,$A$2:$A2145,$A2145)+COUNTIFS($L$2:$L2145,"ET",$B$2:$B2145,$B2145,$A$2:$A2145,$A2145)),""),"")</f>
        <v/>
      </c>
      <c r="J2145" s="18" t="str">
        <f>_xlfn.IFNA(IF(VLOOKUP($A2145,Spiele!$A$2:$D$16,3,FALSE)=$B2145,(COUNTIFS($L$1:$L2144,"Tor",$B$1:$B2144,$B2145,$A$1:$A2144,$A2145)+COUNTIFS($L$1:$L2144,"ET",$B$1:$B2144,$B2145,$A$1:$A2144,$A2145))-(COUNTIFS($L$1:$L2144,"Tor",$B$1:$B2144,"&lt;&gt;"&amp;$B2145,$A$1:$A2144,$A2145)+COUNTIFS($L$1:$L2144,"ET",$B$1:$B2144,"&lt;&gt;"&amp;$B2145,$A$1:$A2144,$A2145)),(COUNTIFS($L$1:$L2144,"Tor",$B$1:$B2144,$B2145,$A$1:$A2144,$A2145)+COUNTIFS($L$1:$L2144,"ET",$B$1:$B2144,$B2145,$A$1:$A2144,$A2145))-(COUNTIFS($L$1:$L2144,"Tor",$B$1:$B2144,"&lt;&gt;"&amp;$B2145,$A$1:$A2144,$A2145)+COUNTIFS($L$1:$L2144,"ET",$B$1:$B2144,"&lt;&gt;"&amp;$B2145,$A$1:$A2144,$A2145))),"")</f>
        <v/>
      </c>
      <c r="O2145" s="17"/>
      <c r="AC2145" s="14"/>
      <c r="AD2145" s="14"/>
      <c r="AE2145" s="18"/>
      <c r="AH2145" s="19">
        <f t="shared" si="134"/>
        <v>0</v>
      </c>
      <c r="AI2145" s="19">
        <f t="shared" si="135"/>
        <v>180</v>
      </c>
      <c r="AM2145" s="19">
        <f>IF(Abschlüsse[[#This Row],[Ergeb]]="ET","",SQRT(($AF2145-$AK2145)^2+($AG2145-$AL2145)^2))</f>
        <v>0</v>
      </c>
      <c r="AO2145" s="13"/>
      <c r="AP2145" s="13"/>
      <c r="AQ2145" s="19" t="str">
        <f t="shared" si="136"/>
        <v/>
      </c>
      <c r="AU2145" s="19" t="str">
        <f t="shared" si="137"/>
        <v/>
      </c>
    </row>
    <row r="2146" spans="3:47" ht="25.05" customHeight="1">
      <c r="C2146" s="17" t="str">
        <f>IF($A2146="","",IF(VLOOKUP($A2146,Spiele!$A$2:$D$16,3,FALSE)=$B2146,"H","G"))</f>
        <v/>
      </c>
      <c r="D2146" s="17" t="str">
        <f>IF($B2146="","",IF(VLOOKUP($A2146,Spiele!$A$2:$F$16,3,FALSE)=$B2146,VLOOKUP($A2146,Spiele!$A$2:$F$16,4,FALSE),VLOOKUP($A2146,Spiele!$A$2:$F$16,3,FALSE)))</f>
        <v/>
      </c>
      <c r="E2146" s="18">
        <f>IF(Abschlüsse[[#This Row],[Ergeb]]="ET",0,COUNTIFS($A$2:$A2146,$A2146,$B$2:$B2146,$B2146,$L$2:$L2146,"&lt;&gt;ET"))</f>
        <v>0</v>
      </c>
      <c r="F2146" s="11"/>
      <c r="G2146" s="12"/>
      <c r="H2146" s="18">
        <f>COUNTIFS('Rote Karten'!$A$2:$A$4,$A2146,'Rote Karten'!$D$2:$D$4,"&lt;&gt;"&amp;$B2146,'Rote Karten'!$B$2:$B$4,"&lt;"&amp;$F2146,'Rote Karten'!$C$2:$C$4,"&lt;="&amp;$G2146)-COUNTIFS('Rote Karten'!$A$2:$A$4,$A2146,'Rote Karten'!$D$2:$D$4,$B2146,'Rote Karten'!$B$2:$B$4,"&lt;"&amp;$F2146,'Rote Karten'!$C$2:$C$4,"&lt;="&amp;$G2146)</f>
        <v>0</v>
      </c>
      <c r="I2146" s="17" t="str">
        <f>IF(OR($L2146="Tor",$L2146="ET"),_xlfn.IFNA(IF(VLOOKUP($A2146,Spiele!$A$2:$C$16,3,FALSE)=$B2146,COUNTIFS($L$2:$L2146,"Tor",$B$2:$B2146,$B2146,$A$2:$A2146,$A2146)+COUNTIFS($L$2:$L2146,"ET",$B$2:$B2146,$B2146,$A$2:$A2146,$A2146)&amp;":"&amp;COUNTIFS($L$2:$L2146,"Tor",$B$2:$B2146,"&lt;&gt;"&amp;$B2146,$A$2:$A2146,$A2146)+COUNTIFS($L$2:$L2146,"ET",$B$2:$B2146,"&lt;&gt;"&amp;$B2146,$A$2:$A2146,$A2146),COUNTIFS($L$2:$L2146,"Tor",$B$2:$B2146,"&lt;&gt;"&amp;$B2146,$A$2:$A2146,$A2146)+COUNTIFS($L$2:$L2146,"ET",$B$2:$B2146,"&lt;&gt;"&amp;$B2146,$A$2:$A2146,$A2146)&amp;":"&amp;COUNTIFS($L$2:$L2146,"Tor",$B$2:$B2146,$B2146,$A$2:$A2146,$A2146)+COUNTIFS($L$2:$L2146,"ET",$B$2:$B2146,$B2146,$A$2:$A2146,$A2146)),""),"")</f>
        <v/>
      </c>
      <c r="J2146" s="18" t="str">
        <f>_xlfn.IFNA(IF(VLOOKUP($A2146,Spiele!$A$2:$D$16,3,FALSE)=$B2146,(COUNTIFS($L$1:$L2145,"Tor",$B$1:$B2145,$B2146,$A$1:$A2145,$A2146)+COUNTIFS($L$1:$L2145,"ET",$B$1:$B2145,$B2146,$A$1:$A2145,$A2146))-(COUNTIFS($L$1:$L2145,"Tor",$B$1:$B2145,"&lt;&gt;"&amp;$B2146,$A$1:$A2145,$A2146)+COUNTIFS($L$1:$L2145,"ET",$B$1:$B2145,"&lt;&gt;"&amp;$B2146,$A$1:$A2145,$A2146)),(COUNTIFS($L$1:$L2145,"Tor",$B$1:$B2145,$B2146,$A$1:$A2145,$A2146)+COUNTIFS($L$1:$L2145,"ET",$B$1:$B2145,$B2146,$A$1:$A2145,$A2146))-(COUNTIFS($L$1:$L2145,"Tor",$B$1:$B2145,"&lt;&gt;"&amp;$B2146,$A$1:$A2145,$A2146)+COUNTIFS($L$1:$L2145,"ET",$B$1:$B2145,"&lt;&gt;"&amp;$B2146,$A$1:$A2145,$A2146))),"")</f>
        <v/>
      </c>
      <c r="O2146" s="17"/>
      <c r="AC2146" s="14"/>
      <c r="AD2146" s="14"/>
      <c r="AE2146" s="18"/>
      <c r="AH2146" s="19">
        <f t="shared" si="134"/>
        <v>0</v>
      </c>
      <c r="AI2146" s="19">
        <f t="shared" si="135"/>
        <v>180</v>
      </c>
      <c r="AM2146" s="19">
        <f>IF(Abschlüsse[[#This Row],[Ergeb]]="ET","",SQRT(($AF2146-$AK2146)^2+($AG2146-$AL2146)^2))</f>
        <v>0</v>
      </c>
      <c r="AO2146" s="13"/>
      <c r="AP2146" s="13"/>
      <c r="AQ2146" s="19" t="str">
        <f t="shared" si="136"/>
        <v/>
      </c>
      <c r="AU2146" s="19" t="str">
        <f t="shared" si="137"/>
        <v/>
      </c>
    </row>
    <row r="2147" spans="3:47" ht="25.05" customHeight="1">
      <c r="C2147" s="17" t="str">
        <f>IF($A2147="","",IF(VLOOKUP($A2147,Spiele!$A$2:$D$16,3,FALSE)=$B2147,"H","G"))</f>
        <v/>
      </c>
      <c r="D2147" s="17" t="str">
        <f>IF($B2147="","",IF(VLOOKUP($A2147,Spiele!$A$2:$F$16,3,FALSE)=$B2147,VLOOKUP($A2147,Spiele!$A$2:$F$16,4,FALSE),VLOOKUP($A2147,Spiele!$A$2:$F$16,3,FALSE)))</f>
        <v/>
      </c>
      <c r="E2147" s="18">
        <f>IF(Abschlüsse[[#This Row],[Ergeb]]="ET",0,COUNTIFS($A$2:$A2147,$A2147,$B$2:$B2147,$B2147,$L$2:$L2147,"&lt;&gt;ET"))</f>
        <v>0</v>
      </c>
      <c r="F2147" s="11"/>
      <c r="G2147" s="12"/>
      <c r="H2147" s="18">
        <f>COUNTIFS('Rote Karten'!$A$2:$A$4,$A2147,'Rote Karten'!$D$2:$D$4,"&lt;&gt;"&amp;$B2147,'Rote Karten'!$B$2:$B$4,"&lt;"&amp;$F2147,'Rote Karten'!$C$2:$C$4,"&lt;="&amp;$G2147)-COUNTIFS('Rote Karten'!$A$2:$A$4,$A2147,'Rote Karten'!$D$2:$D$4,$B2147,'Rote Karten'!$B$2:$B$4,"&lt;"&amp;$F2147,'Rote Karten'!$C$2:$C$4,"&lt;="&amp;$G2147)</f>
        <v>0</v>
      </c>
      <c r="I2147" s="17" t="str">
        <f>IF(OR($L2147="Tor",$L2147="ET"),_xlfn.IFNA(IF(VLOOKUP($A2147,Spiele!$A$2:$C$16,3,FALSE)=$B2147,COUNTIFS($L$2:$L2147,"Tor",$B$2:$B2147,$B2147,$A$2:$A2147,$A2147)+COUNTIFS($L$2:$L2147,"ET",$B$2:$B2147,$B2147,$A$2:$A2147,$A2147)&amp;":"&amp;COUNTIFS($L$2:$L2147,"Tor",$B$2:$B2147,"&lt;&gt;"&amp;$B2147,$A$2:$A2147,$A2147)+COUNTIFS($L$2:$L2147,"ET",$B$2:$B2147,"&lt;&gt;"&amp;$B2147,$A$2:$A2147,$A2147),COUNTIFS($L$2:$L2147,"Tor",$B$2:$B2147,"&lt;&gt;"&amp;$B2147,$A$2:$A2147,$A2147)+COUNTIFS($L$2:$L2147,"ET",$B$2:$B2147,"&lt;&gt;"&amp;$B2147,$A$2:$A2147,$A2147)&amp;":"&amp;COUNTIFS($L$2:$L2147,"Tor",$B$2:$B2147,$B2147,$A$2:$A2147,$A2147)+COUNTIFS($L$2:$L2147,"ET",$B$2:$B2147,$B2147,$A$2:$A2147,$A2147)),""),"")</f>
        <v/>
      </c>
      <c r="J2147" s="18" t="str">
        <f>_xlfn.IFNA(IF(VLOOKUP($A2147,Spiele!$A$2:$D$16,3,FALSE)=$B2147,(COUNTIFS($L$1:$L2146,"Tor",$B$1:$B2146,$B2147,$A$1:$A2146,$A2147)+COUNTIFS($L$1:$L2146,"ET",$B$1:$B2146,$B2147,$A$1:$A2146,$A2147))-(COUNTIFS($L$1:$L2146,"Tor",$B$1:$B2146,"&lt;&gt;"&amp;$B2147,$A$1:$A2146,$A2147)+COUNTIFS($L$1:$L2146,"ET",$B$1:$B2146,"&lt;&gt;"&amp;$B2147,$A$1:$A2146,$A2147)),(COUNTIFS($L$1:$L2146,"Tor",$B$1:$B2146,$B2147,$A$1:$A2146,$A2147)+COUNTIFS($L$1:$L2146,"ET",$B$1:$B2146,$B2147,$A$1:$A2146,$A2147))-(COUNTIFS($L$1:$L2146,"Tor",$B$1:$B2146,"&lt;&gt;"&amp;$B2147,$A$1:$A2146,$A2147)+COUNTIFS($L$1:$L2146,"ET",$B$1:$B2146,"&lt;&gt;"&amp;$B2147,$A$1:$A2146,$A2147))),"")</f>
        <v/>
      </c>
      <c r="O2147" s="17"/>
      <c r="AC2147" s="14"/>
      <c r="AD2147" s="14"/>
      <c r="AE2147" s="18"/>
      <c r="AH2147" s="19">
        <f t="shared" si="134"/>
        <v>0</v>
      </c>
      <c r="AI2147" s="19">
        <f t="shared" si="135"/>
        <v>180</v>
      </c>
      <c r="AM2147" s="19">
        <f>IF(Abschlüsse[[#This Row],[Ergeb]]="ET","",SQRT(($AF2147-$AK2147)^2+($AG2147-$AL2147)^2))</f>
        <v>0</v>
      </c>
      <c r="AO2147" s="13"/>
      <c r="AP2147" s="13"/>
      <c r="AQ2147" s="19" t="str">
        <f t="shared" si="136"/>
        <v/>
      </c>
      <c r="AU2147" s="19" t="str">
        <f t="shared" si="137"/>
        <v/>
      </c>
    </row>
    <row r="2148" spans="3:47" ht="25.05" customHeight="1">
      <c r="C2148" s="17" t="str">
        <f>IF($A2148="","",IF(VLOOKUP($A2148,Spiele!$A$2:$D$16,3,FALSE)=$B2148,"H","G"))</f>
        <v/>
      </c>
      <c r="D2148" s="17" t="str">
        <f>IF($B2148="","",IF(VLOOKUP($A2148,Spiele!$A$2:$F$16,3,FALSE)=$B2148,VLOOKUP($A2148,Spiele!$A$2:$F$16,4,FALSE),VLOOKUP($A2148,Spiele!$A$2:$F$16,3,FALSE)))</f>
        <v/>
      </c>
      <c r="E2148" s="18">
        <f>IF(Abschlüsse[[#This Row],[Ergeb]]="ET",0,COUNTIFS($A$2:$A2148,$A2148,$B$2:$B2148,$B2148,$L$2:$L2148,"&lt;&gt;ET"))</f>
        <v>0</v>
      </c>
      <c r="F2148" s="11"/>
      <c r="G2148" s="12"/>
      <c r="H2148" s="18">
        <f>COUNTIFS('Rote Karten'!$A$2:$A$4,$A2148,'Rote Karten'!$D$2:$D$4,"&lt;&gt;"&amp;$B2148,'Rote Karten'!$B$2:$B$4,"&lt;"&amp;$F2148,'Rote Karten'!$C$2:$C$4,"&lt;="&amp;$G2148)-COUNTIFS('Rote Karten'!$A$2:$A$4,$A2148,'Rote Karten'!$D$2:$D$4,$B2148,'Rote Karten'!$B$2:$B$4,"&lt;"&amp;$F2148,'Rote Karten'!$C$2:$C$4,"&lt;="&amp;$G2148)</f>
        <v>0</v>
      </c>
      <c r="I2148" s="17" t="str">
        <f>IF(OR($L2148="Tor",$L2148="ET"),_xlfn.IFNA(IF(VLOOKUP($A2148,Spiele!$A$2:$C$16,3,FALSE)=$B2148,COUNTIFS($L$2:$L2148,"Tor",$B$2:$B2148,$B2148,$A$2:$A2148,$A2148)+COUNTIFS($L$2:$L2148,"ET",$B$2:$B2148,$B2148,$A$2:$A2148,$A2148)&amp;":"&amp;COUNTIFS($L$2:$L2148,"Tor",$B$2:$B2148,"&lt;&gt;"&amp;$B2148,$A$2:$A2148,$A2148)+COUNTIFS($L$2:$L2148,"ET",$B$2:$B2148,"&lt;&gt;"&amp;$B2148,$A$2:$A2148,$A2148),COUNTIFS($L$2:$L2148,"Tor",$B$2:$B2148,"&lt;&gt;"&amp;$B2148,$A$2:$A2148,$A2148)+COUNTIFS($L$2:$L2148,"ET",$B$2:$B2148,"&lt;&gt;"&amp;$B2148,$A$2:$A2148,$A2148)&amp;":"&amp;COUNTIFS($L$2:$L2148,"Tor",$B$2:$B2148,$B2148,$A$2:$A2148,$A2148)+COUNTIFS($L$2:$L2148,"ET",$B$2:$B2148,$B2148,$A$2:$A2148,$A2148)),""),"")</f>
        <v/>
      </c>
      <c r="J2148" s="18" t="str">
        <f>_xlfn.IFNA(IF(VLOOKUP($A2148,Spiele!$A$2:$D$16,3,FALSE)=$B2148,(COUNTIFS($L$1:$L2147,"Tor",$B$1:$B2147,$B2148,$A$1:$A2147,$A2148)+COUNTIFS($L$1:$L2147,"ET",$B$1:$B2147,$B2148,$A$1:$A2147,$A2148))-(COUNTIFS($L$1:$L2147,"Tor",$B$1:$B2147,"&lt;&gt;"&amp;$B2148,$A$1:$A2147,$A2148)+COUNTIFS($L$1:$L2147,"ET",$B$1:$B2147,"&lt;&gt;"&amp;$B2148,$A$1:$A2147,$A2148)),(COUNTIFS($L$1:$L2147,"Tor",$B$1:$B2147,$B2148,$A$1:$A2147,$A2148)+COUNTIFS($L$1:$L2147,"ET",$B$1:$B2147,$B2148,$A$1:$A2147,$A2148))-(COUNTIFS($L$1:$L2147,"Tor",$B$1:$B2147,"&lt;&gt;"&amp;$B2148,$A$1:$A2147,$A2148)+COUNTIFS($L$1:$L2147,"ET",$B$1:$B2147,"&lt;&gt;"&amp;$B2148,$A$1:$A2147,$A2148))),"")</f>
        <v/>
      </c>
      <c r="O2148" s="17"/>
      <c r="AC2148" s="14"/>
      <c r="AD2148" s="14"/>
      <c r="AE2148" s="18"/>
      <c r="AH2148" s="19">
        <f t="shared" si="134"/>
        <v>0</v>
      </c>
      <c r="AI2148" s="19">
        <f t="shared" si="135"/>
        <v>180</v>
      </c>
      <c r="AM2148" s="19">
        <f>IF(Abschlüsse[[#This Row],[Ergeb]]="ET","",SQRT(($AF2148-$AK2148)^2+($AG2148-$AL2148)^2))</f>
        <v>0</v>
      </c>
      <c r="AO2148" s="13"/>
      <c r="AP2148" s="13"/>
      <c r="AQ2148" s="19" t="str">
        <f t="shared" si="136"/>
        <v/>
      </c>
      <c r="AU2148" s="19" t="str">
        <f t="shared" si="137"/>
        <v/>
      </c>
    </row>
    <row r="2149" spans="3:47" ht="25.05" customHeight="1">
      <c r="C2149" s="17" t="str">
        <f>IF($A2149="","",IF(VLOOKUP($A2149,Spiele!$A$2:$D$16,3,FALSE)=$B2149,"H","G"))</f>
        <v/>
      </c>
      <c r="D2149" s="17" t="str">
        <f>IF($B2149="","",IF(VLOOKUP($A2149,Spiele!$A$2:$F$16,3,FALSE)=$B2149,VLOOKUP($A2149,Spiele!$A$2:$F$16,4,FALSE),VLOOKUP($A2149,Spiele!$A$2:$F$16,3,FALSE)))</f>
        <v/>
      </c>
      <c r="E2149" s="18">
        <f>IF(Abschlüsse[[#This Row],[Ergeb]]="ET",0,COUNTIFS($A$2:$A2149,$A2149,$B$2:$B2149,$B2149,$L$2:$L2149,"&lt;&gt;ET"))</f>
        <v>0</v>
      </c>
      <c r="F2149" s="11"/>
      <c r="G2149" s="12"/>
      <c r="H2149" s="18">
        <f>COUNTIFS('Rote Karten'!$A$2:$A$4,$A2149,'Rote Karten'!$D$2:$D$4,"&lt;&gt;"&amp;$B2149,'Rote Karten'!$B$2:$B$4,"&lt;"&amp;$F2149,'Rote Karten'!$C$2:$C$4,"&lt;="&amp;$G2149)-COUNTIFS('Rote Karten'!$A$2:$A$4,$A2149,'Rote Karten'!$D$2:$D$4,$B2149,'Rote Karten'!$B$2:$B$4,"&lt;"&amp;$F2149,'Rote Karten'!$C$2:$C$4,"&lt;="&amp;$G2149)</f>
        <v>0</v>
      </c>
      <c r="I2149" s="17" t="str">
        <f>IF(OR($L2149="Tor",$L2149="ET"),_xlfn.IFNA(IF(VLOOKUP($A2149,Spiele!$A$2:$C$16,3,FALSE)=$B2149,COUNTIFS($L$2:$L2149,"Tor",$B$2:$B2149,$B2149,$A$2:$A2149,$A2149)+COUNTIFS($L$2:$L2149,"ET",$B$2:$B2149,$B2149,$A$2:$A2149,$A2149)&amp;":"&amp;COUNTIFS($L$2:$L2149,"Tor",$B$2:$B2149,"&lt;&gt;"&amp;$B2149,$A$2:$A2149,$A2149)+COUNTIFS($L$2:$L2149,"ET",$B$2:$B2149,"&lt;&gt;"&amp;$B2149,$A$2:$A2149,$A2149),COUNTIFS($L$2:$L2149,"Tor",$B$2:$B2149,"&lt;&gt;"&amp;$B2149,$A$2:$A2149,$A2149)+COUNTIFS($L$2:$L2149,"ET",$B$2:$B2149,"&lt;&gt;"&amp;$B2149,$A$2:$A2149,$A2149)&amp;":"&amp;COUNTIFS($L$2:$L2149,"Tor",$B$2:$B2149,$B2149,$A$2:$A2149,$A2149)+COUNTIFS($L$2:$L2149,"ET",$B$2:$B2149,$B2149,$A$2:$A2149,$A2149)),""),"")</f>
        <v/>
      </c>
      <c r="J2149" s="18" t="str">
        <f>_xlfn.IFNA(IF(VLOOKUP($A2149,Spiele!$A$2:$D$16,3,FALSE)=$B2149,(COUNTIFS($L$1:$L2148,"Tor",$B$1:$B2148,$B2149,$A$1:$A2148,$A2149)+COUNTIFS($L$1:$L2148,"ET",$B$1:$B2148,$B2149,$A$1:$A2148,$A2149))-(COUNTIFS($L$1:$L2148,"Tor",$B$1:$B2148,"&lt;&gt;"&amp;$B2149,$A$1:$A2148,$A2149)+COUNTIFS($L$1:$L2148,"ET",$B$1:$B2148,"&lt;&gt;"&amp;$B2149,$A$1:$A2148,$A2149)),(COUNTIFS($L$1:$L2148,"Tor",$B$1:$B2148,$B2149,$A$1:$A2148,$A2149)+COUNTIFS($L$1:$L2148,"ET",$B$1:$B2148,$B2149,$A$1:$A2148,$A2149))-(COUNTIFS($L$1:$L2148,"Tor",$B$1:$B2148,"&lt;&gt;"&amp;$B2149,$A$1:$A2148,$A2149)+COUNTIFS($L$1:$L2148,"ET",$B$1:$B2148,"&lt;&gt;"&amp;$B2149,$A$1:$A2148,$A2149))),"")</f>
        <v/>
      </c>
      <c r="O2149" s="17"/>
      <c r="AC2149" s="14"/>
      <c r="AD2149" s="14"/>
      <c r="AE2149" s="18"/>
      <c r="AH2149" s="19">
        <f t="shared" si="134"/>
        <v>0</v>
      </c>
      <c r="AI2149" s="19">
        <f t="shared" si="135"/>
        <v>180</v>
      </c>
      <c r="AM2149" s="19">
        <f>IF(Abschlüsse[[#This Row],[Ergeb]]="ET","",SQRT(($AF2149-$AK2149)^2+($AG2149-$AL2149)^2))</f>
        <v>0</v>
      </c>
      <c r="AO2149" s="13"/>
      <c r="AP2149" s="13"/>
      <c r="AQ2149" s="19" t="str">
        <f t="shared" si="136"/>
        <v/>
      </c>
      <c r="AU2149" s="19" t="str">
        <f t="shared" si="137"/>
        <v/>
      </c>
    </row>
    <row r="2150" spans="3:47" ht="25.05" customHeight="1">
      <c r="C2150" s="17" t="str">
        <f>IF($A2150="","",IF(VLOOKUP($A2150,Spiele!$A$2:$D$16,3,FALSE)=$B2150,"H","G"))</f>
        <v/>
      </c>
      <c r="D2150" s="17" t="str">
        <f>IF($B2150="","",IF(VLOOKUP($A2150,Spiele!$A$2:$F$16,3,FALSE)=$B2150,VLOOKUP($A2150,Spiele!$A$2:$F$16,4,FALSE),VLOOKUP($A2150,Spiele!$A$2:$F$16,3,FALSE)))</f>
        <v/>
      </c>
      <c r="E2150" s="18">
        <f>IF(Abschlüsse[[#This Row],[Ergeb]]="ET",0,COUNTIFS($A$2:$A2150,$A2150,$B$2:$B2150,$B2150,$L$2:$L2150,"&lt;&gt;ET"))</f>
        <v>0</v>
      </c>
      <c r="F2150" s="11"/>
      <c r="G2150" s="12"/>
      <c r="H2150" s="18">
        <f>COUNTIFS('Rote Karten'!$A$2:$A$4,$A2150,'Rote Karten'!$D$2:$D$4,"&lt;&gt;"&amp;$B2150,'Rote Karten'!$B$2:$B$4,"&lt;"&amp;$F2150,'Rote Karten'!$C$2:$C$4,"&lt;="&amp;$G2150)-COUNTIFS('Rote Karten'!$A$2:$A$4,$A2150,'Rote Karten'!$D$2:$D$4,$B2150,'Rote Karten'!$B$2:$B$4,"&lt;"&amp;$F2150,'Rote Karten'!$C$2:$C$4,"&lt;="&amp;$G2150)</f>
        <v>0</v>
      </c>
      <c r="I2150" s="17" t="str">
        <f>IF(OR($L2150="Tor",$L2150="ET"),_xlfn.IFNA(IF(VLOOKUP($A2150,Spiele!$A$2:$C$16,3,FALSE)=$B2150,COUNTIFS($L$2:$L2150,"Tor",$B$2:$B2150,$B2150,$A$2:$A2150,$A2150)+COUNTIFS($L$2:$L2150,"ET",$B$2:$B2150,$B2150,$A$2:$A2150,$A2150)&amp;":"&amp;COUNTIFS($L$2:$L2150,"Tor",$B$2:$B2150,"&lt;&gt;"&amp;$B2150,$A$2:$A2150,$A2150)+COUNTIFS($L$2:$L2150,"ET",$B$2:$B2150,"&lt;&gt;"&amp;$B2150,$A$2:$A2150,$A2150),COUNTIFS($L$2:$L2150,"Tor",$B$2:$B2150,"&lt;&gt;"&amp;$B2150,$A$2:$A2150,$A2150)+COUNTIFS($L$2:$L2150,"ET",$B$2:$B2150,"&lt;&gt;"&amp;$B2150,$A$2:$A2150,$A2150)&amp;":"&amp;COUNTIFS($L$2:$L2150,"Tor",$B$2:$B2150,$B2150,$A$2:$A2150,$A2150)+COUNTIFS($L$2:$L2150,"ET",$B$2:$B2150,$B2150,$A$2:$A2150,$A2150)),""),"")</f>
        <v/>
      </c>
      <c r="J2150" s="18" t="str">
        <f>_xlfn.IFNA(IF(VLOOKUP($A2150,Spiele!$A$2:$D$16,3,FALSE)=$B2150,(COUNTIFS($L$1:$L2149,"Tor",$B$1:$B2149,$B2150,$A$1:$A2149,$A2150)+COUNTIFS($L$1:$L2149,"ET",$B$1:$B2149,$B2150,$A$1:$A2149,$A2150))-(COUNTIFS($L$1:$L2149,"Tor",$B$1:$B2149,"&lt;&gt;"&amp;$B2150,$A$1:$A2149,$A2150)+COUNTIFS($L$1:$L2149,"ET",$B$1:$B2149,"&lt;&gt;"&amp;$B2150,$A$1:$A2149,$A2150)),(COUNTIFS($L$1:$L2149,"Tor",$B$1:$B2149,$B2150,$A$1:$A2149,$A2150)+COUNTIFS($L$1:$L2149,"ET",$B$1:$B2149,$B2150,$A$1:$A2149,$A2150))-(COUNTIFS($L$1:$L2149,"Tor",$B$1:$B2149,"&lt;&gt;"&amp;$B2150,$A$1:$A2149,$A2150)+COUNTIFS($L$1:$L2149,"ET",$B$1:$B2149,"&lt;&gt;"&amp;$B2150,$A$1:$A2149,$A2150))),"")</f>
        <v/>
      </c>
      <c r="O2150" s="17"/>
      <c r="AC2150" s="14"/>
      <c r="AD2150" s="14"/>
      <c r="AE2150" s="18"/>
      <c r="AH2150" s="19">
        <f t="shared" si="134"/>
        <v>0</v>
      </c>
      <c r="AI2150" s="19">
        <f t="shared" si="135"/>
        <v>180</v>
      </c>
      <c r="AM2150" s="19">
        <f>IF(Abschlüsse[[#This Row],[Ergeb]]="ET","",SQRT(($AF2150-$AK2150)^2+($AG2150-$AL2150)^2))</f>
        <v>0</v>
      </c>
      <c r="AO2150" s="13"/>
      <c r="AP2150" s="13"/>
      <c r="AQ2150" s="19" t="str">
        <f t="shared" si="136"/>
        <v/>
      </c>
      <c r="AU2150" s="19" t="str">
        <f t="shared" si="137"/>
        <v/>
      </c>
    </row>
    <row r="2151" spans="3:47" ht="25.05" customHeight="1">
      <c r="C2151" s="17" t="str">
        <f>IF($A2151="","",IF(VLOOKUP($A2151,Spiele!$A$2:$D$16,3,FALSE)=$B2151,"H","G"))</f>
        <v/>
      </c>
      <c r="D2151" s="17" t="str">
        <f>IF($B2151="","",IF(VLOOKUP($A2151,Spiele!$A$2:$F$16,3,FALSE)=$B2151,VLOOKUP($A2151,Spiele!$A$2:$F$16,4,FALSE),VLOOKUP($A2151,Spiele!$A$2:$F$16,3,FALSE)))</f>
        <v/>
      </c>
      <c r="E2151" s="18">
        <f>IF(Abschlüsse[[#This Row],[Ergeb]]="ET",0,COUNTIFS($A$2:$A2151,$A2151,$B$2:$B2151,$B2151,$L$2:$L2151,"&lt;&gt;ET"))</f>
        <v>0</v>
      </c>
      <c r="F2151" s="11"/>
      <c r="G2151" s="12"/>
      <c r="H2151" s="18">
        <f>COUNTIFS('Rote Karten'!$A$2:$A$4,$A2151,'Rote Karten'!$D$2:$D$4,"&lt;&gt;"&amp;$B2151,'Rote Karten'!$B$2:$B$4,"&lt;"&amp;$F2151,'Rote Karten'!$C$2:$C$4,"&lt;="&amp;$G2151)-COUNTIFS('Rote Karten'!$A$2:$A$4,$A2151,'Rote Karten'!$D$2:$D$4,$B2151,'Rote Karten'!$B$2:$B$4,"&lt;"&amp;$F2151,'Rote Karten'!$C$2:$C$4,"&lt;="&amp;$G2151)</f>
        <v>0</v>
      </c>
      <c r="I2151" s="17" t="str">
        <f>IF(OR($L2151="Tor",$L2151="ET"),_xlfn.IFNA(IF(VLOOKUP($A2151,Spiele!$A$2:$C$16,3,FALSE)=$B2151,COUNTIFS($L$2:$L2151,"Tor",$B$2:$B2151,$B2151,$A$2:$A2151,$A2151)+COUNTIFS($L$2:$L2151,"ET",$B$2:$B2151,$B2151,$A$2:$A2151,$A2151)&amp;":"&amp;COUNTIFS($L$2:$L2151,"Tor",$B$2:$B2151,"&lt;&gt;"&amp;$B2151,$A$2:$A2151,$A2151)+COUNTIFS($L$2:$L2151,"ET",$B$2:$B2151,"&lt;&gt;"&amp;$B2151,$A$2:$A2151,$A2151),COUNTIFS($L$2:$L2151,"Tor",$B$2:$B2151,"&lt;&gt;"&amp;$B2151,$A$2:$A2151,$A2151)+COUNTIFS($L$2:$L2151,"ET",$B$2:$B2151,"&lt;&gt;"&amp;$B2151,$A$2:$A2151,$A2151)&amp;":"&amp;COUNTIFS($L$2:$L2151,"Tor",$B$2:$B2151,$B2151,$A$2:$A2151,$A2151)+COUNTIFS($L$2:$L2151,"ET",$B$2:$B2151,$B2151,$A$2:$A2151,$A2151)),""),"")</f>
        <v/>
      </c>
      <c r="J2151" s="18" t="str">
        <f>_xlfn.IFNA(IF(VLOOKUP($A2151,Spiele!$A$2:$D$16,3,FALSE)=$B2151,(COUNTIFS($L$1:$L2150,"Tor",$B$1:$B2150,$B2151,$A$1:$A2150,$A2151)+COUNTIFS($L$1:$L2150,"ET",$B$1:$B2150,$B2151,$A$1:$A2150,$A2151))-(COUNTIFS($L$1:$L2150,"Tor",$B$1:$B2150,"&lt;&gt;"&amp;$B2151,$A$1:$A2150,$A2151)+COUNTIFS($L$1:$L2150,"ET",$B$1:$B2150,"&lt;&gt;"&amp;$B2151,$A$1:$A2150,$A2151)),(COUNTIFS($L$1:$L2150,"Tor",$B$1:$B2150,$B2151,$A$1:$A2150,$A2151)+COUNTIFS($L$1:$L2150,"ET",$B$1:$B2150,$B2151,$A$1:$A2150,$A2151))-(COUNTIFS($L$1:$L2150,"Tor",$B$1:$B2150,"&lt;&gt;"&amp;$B2151,$A$1:$A2150,$A2151)+COUNTIFS($L$1:$L2150,"ET",$B$1:$B2150,"&lt;&gt;"&amp;$B2151,$A$1:$A2150,$A2151))),"")</f>
        <v/>
      </c>
      <c r="O2151" s="17"/>
      <c r="AC2151" s="14"/>
      <c r="AD2151" s="14"/>
      <c r="AE2151" s="18"/>
      <c r="AH2151" s="19">
        <f t="shared" si="134"/>
        <v>0</v>
      </c>
      <c r="AI2151" s="19">
        <f t="shared" si="135"/>
        <v>180</v>
      </c>
      <c r="AM2151" s="19">
        <f>IF(Abschlüsse[[#This Row],[Ergeb]]="ET","",SQRT(($AF2151-$AK2151)^2+($AG2151-$AL2151)^2))</f>
        <v>0</v>
      </c>
      <c r="AO2151" s="13"/>
      <c r="AP2151" s="13"/>
      <c r="AQ2151" s="19" t="str">
        <f t="shared" si="136"/>
        <v/>
      </c>
      <c r="AU2151" s="19" t="str">
        <f t="shared" si="137"/>
        <v/>
      </c>
    </row>
    <row r="2152" spans="3:47" ht="25.05" customHeight="1">
      <c r="C2152" s="17" t="str">
        <f>IF($A2152="","",IF(VLOOKUP($A2152,Spiele!$A$2:$D$16,3,FALSE)=$B2152,"H","G"))</f>
        <v/>
      </c>
      <c r="D2152" s="17" t="str">
        <f>IF($B2152="","",IF(VLOOKUP($A2152,Spiele!$A$2:$F$16,3,FALSE)=$B2152,VLOOKUP($A2152,Spiele!$A$2:$F$16,4,FALSE),VLOOKUP($A2152,Spiele!$A$2:$F$16,3,FALSE)))</f>
        <v/>
      </c>
      <c r="E2152" s="18">
        <f>IF(Abschlüsse[[#This Row],[Ergeb]]="ET",0,COUNTIFS($A$2:$A2152,$A2152,$B$2:$B2152,$B2152,$L$2:$L2152,"&lt;&gt;ET"))</f>
        <v>0</v>
      </c>
      <c r="F2152" s="11"/>
      <c r="G2152" s="12"/>
      <c r="H2152" s="18">
        <f>COUNTIFS('Rote Karten'!$A$2:$A$4,$A2152,'Rote Karten'!$D$2:$D$4,"&lt;&gt;"&amp;$B2152,'Rote Karten'!$B$2:$B$4,"&lt;"&amp;$F2152,'Rote Karten'!$C$2:$C$4,"&lt;="&amp;$G2152)-COUNTIFS('Rote Karten'!$A$2:$A$4,$A2152,'Rote Karten'!$D$2:$D$4,$B2152,'Rote Karten'!$B$2:$B$4,"&lt;"&amp;$F2152,'Rote Karten'!$C$2:$C$4,"&lt;="&amp;$G2152)</f>
        <v>0</v>
      </c>
      <c r="I2152" s="17" t="str">
        <f>IF(OR($L2152="Tor",$L2152="ET"),_xlfn.IFNA(IF(VLOOKUP($A2152,Spiele!$A$2:$C$16,3,FALSE)=$B2152,COUNTIFS($L$2:$L2152,"Tor",$B$2:$B2152,$B2152,$A$2:$A2152,$A2152)+COUNTIFS($L$2:$L2152,"ET",$B$2:$B2152,$B2152,$A$2:$A2152,$A2152)&amp;":"&amp;COUNTIFS($L$2:$L2152,"Tor",$B$2:$B2152,"&lt;&gt;"&amp;$B2152,$A$2:$A2152,$A2152)+COUNTIFS($L$2:$L2152,"ET",$B$2:$B2152,"&lt;&gt;"&amp;$B2152,$A$2:$A2152,$A2152),COUNTIFS($L$2:$L2152,"Tor",$B$2:$B2152,"&lt;&gt;"&amp;$B2152,$A$2:$A2152,$A2152)+COUNTIFS($L$2:$L2152,"ET",$B$2:$B2152,"&lt;&gt;"&amp;$B2152,$A$2:$A2152,$A2152)&amp;":"&amp;COUNTIFS($L$2:$L2152,"Tor",$B$2:$B2152,$B2152,$A$2:$A2152,$A2152)+COUNTIFS($L$2:$L2152,"ET",$B$2:$B2152,$B2152,$A$2:$A2152,$A2152)),""),"")</f>
        <v/>
      </c>
      <c r="J2152" s="18" t="str">
        <f>_xlfn.IFNA(IF(VLOOKUP($A2152,Spiele!$A$2:$D$16,3,FALSE)=$B2152,(COUNTIFS($L$1:$L2151,"Tor",$B$1:$B2151,$B2152,$A$1:$A2151,$A2152)+COUNTIFS($L$1:$L2151,"ET",$B$1:$B2151,$B2152,$A$1:$A2151,$A2152))-(COUNTIFS($L$1:$L2151,"Tor",$B$1:$B2151,"&lt;&gt;"&amp;$B2152,$A$1:$A2151,$A2152)+COUNTIFS($L$1:$L2151,"ET",$B$1:$B2151,"&lt;&gt;"&amp;$B2152,$A$1:$A2151,$A2152)),(COUNTIFS($L$1:$L2151,"Tor",$B$1:$B2151,$B2152,$A$1:$A2151,$A2152)+COUNTIFS($L$1:$L2151,"ET",$B$1:$B2151,$B2152,$A$1:$A2151,$A2152))-(COUNTIFS($L$1:$L2151,"Tor",$B$1:$B2151,"&lt;&gt;"&amp;$B2152,$A$1:$A2151,$A2152)+COUNTIFS($L$1:$L2151,"ET",$B$1:$B2151,"&lt;&gt;"&amp;$B2152,$A$1:$A2151,$A2152))),"")</f>
        <v/>
      </c>
      <c r="O2152" s="17"/>
      <c r="AC2152" s="14"/>
      <c r="AD2152" s="14"/>
      <c r="AE2152" s="18"/>
      <c r="AH2152" s="19">
        <f t="shared" si="134"/>
        <v>0</v>
      </c>
      <c r="AI2152" s="19">
        <f t="shared" si="135"/>
        <v>180</v>
      </c>
      <c r="AM2152" s="19">
        <f>IF(Abschlüsse[[#This Row],[Ergeb]]="ET","",SQRT(($AF2152-$AK2152)^2+($AG2152-$AL2152)^2))</f>
        <v>0</v>
      </c>
      <c r="AO2152" s="13"/>
      <c r="AP2152" s="13"/>
      <c r="AQ2152" s="19" t="str">
        <f t="shared" si="136"/>
        <v/>
      </c>
      <c r="AU2152" s="19" t="str">
        <f t="shared" si="137"/>
        <v/>
      </c>
    </row>
    <row r="2153" spans="3:47" ht="25.05" customHeight="1">
      <c r="C2153" s="17" t="str">
        <f>IF($A2153="","",IF(VLOOKUP($A2153,Spiele!$A$2:$D$16,3,FALSE)=$B2153,"H","G"))</f>
        <v/>
      </c>
      <c r="D2153" s="17" t="str">
        <f>IF($B2153="","",IF(VLOOKUP($A2153,Spiele!$A$2:$F$16,3,FALSE)=$B2153,VLOOKUP($A2153,Spiele!$A$2:$F$16,4,FALSE),VLOOKUP($A2153,Spiele!$A$2:$F$16,3,FALSE)))</f>
        <v/>
      </c>
      <c r="E2153" s="18">
        <f>IF(Abschlüsse[[#This Row],[Ergeb]]="ET",0,COUNTIFS($A$2:$A2153,$A2153,$B$2:$B2153,$B2153,$L$2:$L2153,"&lt;&gt;ET"))</f>
        <v>0</v>
      </c>
      <c r="F2153" s="11"/>
      <c r="G2153" s="12"/>
      <c r="H2153" s="18">
        <f>COUNTIFS('Rote Karten'!$A$2:$A$4,$A2153,'Rote Karten'!$D$2:$D$4,"&lt;&gt;"&amp;$B2153,'Rote Karten'!$B$2:$B$4,"&lt;"&amp;$F2153,'Rote Karten'!$C$2:$C$4,"&lt;="&amp;$G2153)-COUNTIFS('Rote Karten'!$A$2:$A$4,$A2153,'Rote Karten'!$D$2:$D$4,$B2153,'Rote Karten'!$B$2:$B$4,"&lt;"&amp;$F2153,'Rote Karten'!$C$2:$C$4,"&lt;="&amp;$G2153)</f>
        <v>0</v>
      </c>
      <c r="I2153" s="17" t="str">
        <f>IF(OR($L2153="Tor",$L2153="ET"),_xlfn.IFNA(IF(VLOOKUP($A2153,Spiele!$A$2:$C$16,3,FALSE)=$B2153,COUNTIFS($L$2:$L2153,"Tor",$B$2:$B2153,$B2153,$A$2:$A2153,$A2153)+COUNTIFS($L$2:$L2153,"ET",$B$2:$B2153,$B2153,$A$2:$A2153,$A2153)&amp;":"&amp;COUNTIFS($L$2:$L2153,"Tor",$B$2:$B2153,"&lt;&gt;"&amp;$B2153,$A$2:$A2153,$A2153)+COUNTIFS($L$2:$L2153,"ET",$B$2:$B2153,"&lt;&gt;"&amp;$B2153,$A$2:$A2153,$A2153),COUNTIFS($L$2:$L2153,"Tor",$B$2:$B2153,"&lt;&gt;"&amp;$B2153,$A$2:$A2153,$A2153)+COUNTIFS($L$2:$L2153,"ET",$B$2:$B2153,"&lt;&gt;"&amp;$B2153,$A$2:$A2153,$A2153)&amp;":"&amp;COUNTIFS($L$2:$L2153,"Tor",$B$2:$B2153,$B2153,$A$2:$A2153,$A2153)+COUNTIFS($L$2:$L2153,"ET",$B$2:$B2153,$B2153,$A$2:$A2153,$A2153)),""),"")</f>
        <v/>
      </c>
      <c r="J2153" s="18" t="str">
        <f>_xlfn.IFNA(IF(VLOOKUP($A2153,Spiele!$A$2:$D$16,3,FALSE)=$B2153,(COUNTIFS($L$1:$L2152,"Tor",$B$1:$B2152,$B2153,$A$1:$A2152,$A2153)+COUNTIFS($L$1:$L2152,"ET",$B$1:$B2152,$B2153,$A$1:$A2152,$A2153))-(COUNTIFS($L$1:$L2152,"Tor",$B$1:$B2152,"&lt;&gt;"&amp;$B2153,$A$1:$A2152,$A2153)+COUNTIFS($L$1:$L2152,"ET",$B$1:$B2152,"&lt;&gt;"&amp;$B2153,$A$1:$A2152,$A2153)),(COUNTIFS($L$1:$L2152,"Tor",$B$1:$B2152,$B2153,$A$1:$A2152,$A2153)+COUNTIFS($L$1:$L2152,"ET",$B$1:$B2152,$B2153,$A$1:$A2152,$A2153))-(COUNTIFS($L$1:$L2152,"Tor",$B$1:$B2152,"&lt;&gt;"&amp;$B2153,$A$1:$A2152,$A2153)+COUNTIFS($L$1:$L2152,"ET",$B$1:$B2152,"&lt;&gt;"&amp;$B2153,$A$1:$A2152,$A2153))),"")</f>
        <v/>
      </c>
      <c r="O2153" s="17"/>
      <c r="AC2153" s="14"/>
      <c r="AD2153" s="14"/>
      <c r="AE2153" s="18"/>
      <c r="AH2153" s="19">
        <f t="shared" si="134"/>
        <v>0</v>
      </c>
      <c r="AI2153" s="19">
        <f t="shared" si="135"/>
        <v>180</v>
      </c>
      <c r="AM2153" s="19">
        <f>IF(Abschlüsse[[#This Row],[Ergeb]]="ET","",SQRT(($AF2153-$AK2153)^2+($AG2153-$AL2153)^2))</f>
        <v>0</v>
      </c>
      <c r="AO2153" s="13"/>
      <c r="AP2153" s="13"/>
      <c r="AQ2153" s="19" t="str">
        <f t="shared" si="136"/>
        <v/>
      </c>
      <c r="AU2153" s="19" t="str">
        <f t="shared" si="137"/>
        <v/>
      </c>
    </row>
    <row r="2154" spans="3:47" ht="25.05" customHeight="1">
      <c r="C2154" s="17" t="str">
        <f>IF($A2154="","",IF(VLOOKUP($A2154,Spiele!$A$2:$D$16,3,FALSE)=$B2154,"H","G"))</f>
        <v/>
      </c>
      <c r="D2154" s="17" t="str">
        <f>IF($B2154="","",IF(VLOOKUP($A2154,Spiele!$A$2:$F$16,3,FALSE)=$B2154,VLOOKUP($A2154,Spiele!$A$2:$F$16,4,FALSE),VLOOKUP($A2154,Spiele!$A$2:$F$16,3,FALSE)))</f>
        <v/>
      </c>
      <c r="E2154" s="18">
        <f>IF(Abschlüsse[[#This Row],[Ergeb]]="ET",0,COUNTIFS($A$2:$A2154,$A2154,$B$2:$B2154,$B2154,$L$2:$L2154,"&lt;&gt;ET"))</f>
        <v>0</v>
      </c>
      <c r="F2154" s="11"/>
      <c r="G2154" s="12"/>
      <c r="H2154" s="18">
        <f>COUNTIFS('Rote Karten'!$A$2:$A$4,$A2154,'Rote Karten'!$D$2:$D$4,"&lt;&gt;"&amp;$B2154,'Rote Karten'!$B$2:$B$4,"&lt;"&amp;$F2154,'Rote Karten'!$C$2:$C$4,"&lt;="&amp;$G2154)-COUNTIFS('Rote Karten'!$A$2:$A$4,$A2154,'Rote Karten'!$D$2:$D$4,$B2154,'Rote Karten'!$B$2:$B$4,"&lt;"&amp;$F2154,'Rote Karten'!$C$2:$C$4,"&lt;="&amp;$G2154)</f>
        <v>0</v>
      </c>
      <c r="I2154" s="17" t="str">
        <f>IF(OR($L2154="Tor",$L2154="ET"),_xlfn.IFNA(IF(VLOOKUP($A2154,Spiele!$A$2:$C$16,3,FALSE)=$B2154,COUNTIFS($L$2:$L2154,"Tor",$B$2:$B2154,$B2154,$A$2:$A2154,$A2154)+COUNTIFS($L$2:$L2154,"ET",$B$2:$B2154,$B2154,$A$2:$A2154,$A2154)&amp;":"&amp;COUNTIFS($L$2:$L2154,"Tor",$B$2:$B2154,"&lt;&gt;"&amp;$B2154,$A$2:$A2154,$A2154)+COUNTIFS($L$2:$L2154,"ET",$B$2:$B2154,"&lt;&gt;"&amp;$B2154,$A$2:$A2154,$A2154),COUNTIFS($L$2:$L2154,"Tor",$B$2:$B2154,"&lt;&gt;"&amp;$B2154,$A$2:$A2154,$A2154)+COUNTIFS($L$2:$L2154,"ET",$B$2:$B2154,"&lt;&gt;"&amp;$B2154,$A$2:$A2154,$A2154)&amp;":"&amp;COUNTIFS($L$2:$L2154,"Tor",$B$2:$B2154,$B2154,$A$2:$A2154,$A2154)+COUNTIFS($L$2:$L2154,"ET",$B$2:$B2154,$B2154,$A$2:$A2154,$A2154)),""),"")</f>
        <v/>
      </c>
      <c r="J2154" s="18" t="str">
        <f>_xlfn.IFNA(IF(VLOOKUP($A2154,Spiele!$A$2:$D$16,3,FALSE)=$B2154,(COUNTIFS($L$1:$L2153,"Tor",$B$1:$B2153,$B2154,$A$1:$A2153,$A2154)+COUNTIFS($L$1:$L2153,"ET",$B$1:$B2153,$B2154,$A$1:$A2153,$A2154))-(COUNTIFS($L$1:$L2153,"Tor",$B$1:$B2153,"&lt;&gt;"&amp;$B2154,$A$1:$A2153,$A2154)+COUNTIFS($L$1:$L2153,"ET",$B$1:$B2153,"&lt;&gt;"&amp;$B2154,$A$1:$A2153,$A2154)),(COUNTIFS($L$1:$L2153,"Tor",$B$1:$B2153,$B2154,$A$1:$A2153,$A2154)+COUNTIFS($L$1:$L2153,"ET",$B$1:$B2153,$B2154,$A$1:$A2153,$A2154))-(COUNTIFS($L$1:$L2153,"Tor",$B$1:$B2153,"&lt;&gt;"&amp;$B2154,$A$1:$A2153,$A2154)+COUNTIFS($L$1:$L2153,"ET",$B$1:$B2153,"&lt;&gt;"&amp;$B2154,$A$1:$A2153,$A2154))),"")</f>
        <v/>
      </c>
      <c r="O2154" s="17"/>
      <c r="AC2154" s="14"/>
      <c r="AD2154" s="14"/>
      <c r="AE2154" s="18"/>
      <c r="AH2154" s="19">
        <f t="shared" si="134"/>
        <v>0</v>
      </c>
      <c r="AI2154" s="19">
        <f t="shared" si="135"/>
        <v>180</v>
      </c>
      <c r="AM2154" s="19">
        <f>IF(Abschlüsse[[#This Row],[Ergeb]]="ET","",SQRT(($AF2154-$AK2154)^2+($AG2154-$AL2154)^2))</f>
        <v>0</v>
      </c>
      <c r="AO2154" s="13"/>
      <c r="AP2154" s="13"/>
      <c r="AQ2154" s="19" t="str">
        <f t="shared" si="136"/>
        <v/>
      </c>
      <c r="AU2154" s="19" t="str">
        <f t="shared" si="137"/>
        <v/>
      </c>
    </row>
    <row r="2155" spans="3:47" ht="25.05" customHeight="1">
      <c r="C2155" s="17" t="str">
        <f>IF($A2155="","",IF(VLOOKUP($A2155,Spiele!$A$2:$D$16,3,FALSE)=$B2155,"H","G"))</f>
        <v/>
      </c>
      <c r="D2155" s="17" t="str">
        <f>IF($B2155="","",IF(VLOOKUP($A2155,Spiele!$A$2:$F$16,3,FALSE)=$B2155,VLOOKUP($A2155,Spiele!$A$2:$F$16,4,FALSE),VLOOKUP($A2155,Spiele!$A$2:$F$16,3,FALSE)))</f>
        <v/>
      </c>
      <c r="E2155" s="18">
        <f>IF(Abschlüsse[[#This Row],[Ergeb]]="ET",0,COUNTIFS($A$2:$A2155,$A2155,$B$2:$B2155,$B2155,$L$2:$L2155,"&lt;&gt;ET"))</f>
        <v>0</v>
      </c>
      <c r="F2155" s="11"/>
      <c r="G2155" s="12"/>
      <c r="H2155" s="18">
        <f>COUNTIFS('Rote Karten'!$A$2:$A$4,$A2155,'Rote Karten'!$D$2:$D$4,"&lt;&gt;"&amp;$B2155,'Rote Karten'!$B$2:$B$4,"&lt;"&amp;$F2155,'Rote Karten'!$C$2:$C$4,"&lt;="&amp;$G2155)-COUNTIFS('Rote Karten'!$A$2:$A$4,$A2155,'Rote Karten'!$D$2:$D$4,$B2155,'Rote Karten'!$B$2:$B$4,"&lt;"&amp;$F2155,'Rote Karten'!$C$2:$C$4,"&lt;="&amp;$G2155)</f>
        <v>0</v>
      </c>
      <c r="I2155" s="17" t="str">
        <f>IF(OR($L2155="Tor",$L2155="ET"),_xlfn.IFNA(IF(VLOOKUP($A2155,Spiele!$A$2:$C$16,3,FALSE)=$B2155,COUNTIFS($L$2:$L2155,"Tor",$B$2:$B2155,$B2155,$A$2:$A2155,$A2155)+COUNTIFS($L$2:$L2155,"ET",$B$2:$B2155,$B2155,$A$2:$A2155,$A2155)&amp;":"&amp;COUNTIFS($L$2:$L2155,"Tor",$B$2:$B2155,"&lt;&gt;"&amp;$B2155,$A$2:$A2155,$A2155)+COUNTIFS($L$2:$L2155,"ET",$B$2:$B2155,"&lt;&gt;"&amp;$B2155,$A$2:$A2155,$A2155),COUNTIFS($L$2:$L2155,"Tor",$B$2:$B2155,"&lt;&gt;"&amp;$B2155,$A$2:$A2155,$A2155)+COUNTIFS($L$2:$L2155,"ET",$B$2:$B2155,"&lt;&gt;"&amp;$B2155,$A$2:$A2155,$A2155)&amp;":"&amp;COUNTIFS($L$2:$L2155,"Tor",$B$2:$B2155,$B2155,$A$2:$A2155,$A2155)+COUNTIFS($L$2:$L2155,"ET",$B$2:$B2155,$B2155,$A$2:$A2155,$A2155)),""),"")</f>
        <v/>
      </c>
      <c r="J2155" s="18" t="str">
        <f>_xlfn.IFNA(IF(VLOOKUP($A2155,Spiele!$A$2:$D$16,3,FALSE)=$B2155,(COUNTIFS($L$1:$L2154,"Tor",$B$1:$B2154,$B2155,$A$1:$A2154,$A2155)+COUNTIFS($L$1:$L2154,"ET",$B$1:$B2154,$B2155,$A$1:$A2154,$A2155))-(COUNTIFS($L$1:$L2154,"Tor",$B$1:$B2154,"&lt;&gt;"&amp;$B2155,$A$1:$A2154,$A2155)+COUNTIFS($L$1:$L2154,"ET",$B$1:$B2154,"&lt;&gt;"&amp;$B2155,$A$1:$A2154,$A2155)),(COUNTIFS($L$1:$L2154,"Tor",$B$1:$B2154,$B2155,$A$1:$A2154,$A2155)+COUNTIFS($L$1:$L2154,"ET",$B$1:$B2154,$B2155,$A$1:$A2154,$A2155))-(COUNTIFS($L$1:$L2154,"Tor",$B$1:$B2154,"&lt;&gt;"&amp;$B2155,$A$1:$A2154,$A2155)+COUNTIFS($L$1:$L2154,"ET",$B$1:$B2154,"&lt;&gt;"&amp;$B2155,$A$1:$A2154,$A2155))),"")</f>
        <v/>
      </c>
      <c r="O2155" s="17"/>
      <c r="AC2155" s="14"/>
      <c r="AD2155" s="14"/>
      <c r="AE2155" s="18"/>
      <c r="AH2155" s="19">
        <f t="shared" si="134"/>
        <v>0</v>
      </c>
      <c r="AI2155" s="19">
        <f t="shared" si="135"/>
        <v>180</v>
      </c>
      <c r="AM2155" s="19">
        <f>IF(Abschlüsse[[#This Row],[Ergeb]]="ET","",SQRT(($AF2155-$AK2155)^2+($AG2155-$AL2155)^2))</f>
        <v>0</v>
      </c>
      <c r="AO2155" s="13"/>
      <c r="AP2155" s="13"/>
      <c r="AQ2155" s="19" t="str">
        <f t="shared" si="136"/>
        <v/>
      </c>
      <c r="AU2155" s="19" t="str">
        <f t="shared" si="137"/>
        <v/>
      </c>
    </row>
    <row r="2156" spans="3:47" ht="25.05" customHeight="1">
      <c r="C2156" s="17" t="str">
        <f>IF($A2156="","",IF(VLOOKUP($A2156,Spiele!$A$2:$D$16,3,FALSE)=$B2156,"H","G"))</f>
        <v/>
      </c>
      <c r="D2156" s="17" t="str">
        <f>IF($B2156="","",IF(VLOOKUP($A2156,Spiele!$A$2:$F$16,3,FALSE)=$B2156,VLOOKUP($A2156,Spiele!$A$2:$F$16,4,FALSE),VLOOKUP($A2156,Spiele!$A$2:$F$16,3,FALSE)))</f>
        <v/>
      </c>
      <c r="E2156" s="18">
        <f>IF(Abschlüsse[[#This Row],[Ergeb]]="ET",0,COUNTIFS($A$2:$A2156,$A2156,$B$2:$B2156,$B2156,$L$2:$L2156,"&lt;&gt;ET"))</f>
        <v>0</v>
      </c>
      <c r="F2156" s="11"/>
      <c r="G2156" s="12"/>
      <c r="H2156" s="18">
        <f>COUNTIFS('Rote Karten'!$A$2:$A$4,$A2156,'Rote Karten'!$D$2:$D$4,"&lt;&gt;"&amp;$B2156,'Rote Karten'!$B$2:$B$4,"&lt;"&amp;$F2156,'Rote Karten'!$C$2:$C$4,"&lt;="&amp;$G2156)-COUNTIFS('Rote Karten'!$A$2:$A$4,$A2156,'Rote Karten'!$D$2:$D$4,$B2156,'Rote Karten'!$B$2:$B$4,"&lt;"&amp;$F2156,'Rote Karten'!$C$2:$C$4,"&lt;="&amp;$G2156)</f>
        <v>0</v>
      </c>
      <c r="I2156" s="17" t="str">
        <f>IF(OR($L2156="Tor",$L2156="ET"),_xlfn.IFNA(IF(VLOOKUP($A2156,Spiele!$A$2:$C$16,3,FALSE)=$B2156,COUNTIFS($L$2:$L2156,"Tor",$B$2:$B2156,$B2156,$A$2:$A2156,$A2156)+COUNTIFS($L$2:$L2156,"ET",$B$2:$B2156,$B2156,$A$2:$A2156,$A2156)&amp;":"&amp;COUNTIFS($L$2:$L2156,"Tor",$B$2:$B2156,"&lt;&gt;"&amp;$B2156,$A$2:$A2156,$A2156)+COUNTIFS($L$2:$L2156,"ET",$B$2:$B2156,"&lt;&gt;"&amp;$B2156,$A$2:$A2156,$A2156),COUNTIFS($L$2:$L2156,"Tor",$B$2:$B2156,"&lt;&gt;"&amp;$B2156,$A$2:$A2156,$A2156)+COUNTIFS($L$2:$L2156,"ET",$B$2:$B2156,"&lt;&gt;"&amp;$B2156,$A$2:$A2156,$A2156)&amp;":"&amp;COUNTIFS($L$2:$L2156,"Tor",$B$2:$B2156,$B2156,$A$2:$A2156,$A2156)+COUNTIFS($L$2:$L2156,"ET",$B$2:$B2156,$B2156,$A$2:$A2156,$A2156)),""),"")</f>
        <v/>
      </c>
      <c r="J2156" s="18" t="str">
        <f>_xlfn.IFNA(IF(VLOOKUP($A2156,Spiele!$A$2:$D$16,3,FALSE)=$B2156,(COUNTIFS($L$1:$L2155,"Tor",$B$1:$B2155,$B2156,$A$1:$A2155,$A2156)+COUNTIFS($L$1:$L2155,"ET",$B$1:$B2155,$B2156,$A$1:$A2155,$A2156))-(COUNTIFS($L$1:$L2155,"Tor",$B$1:$B2155,"&lt;&gt;"&amp;$B2156,$A$1:$A2155,$A2156)+COUNTIFS($L$1:$L2155,"ET",$B$1:$B2155,"&lt;&gt;"&amp;$B2156,$A$1:$A2155,$A2156)),(COUNTIFS($L$1:$L2155,"Tor",$B$1:$B2155,$B2156,$A$1:$A2155,$A2156)+COUNTIFS($L$1:$L2155,"ET",$B$1:$B2155,$B2156,$A$1:$A2155,$A2156))-(COUNTIFS($L$1:$L2155,"Tor",$B$1:$B2155,"&lt;&gt;"&amp;$B2156,$A$1:$A2155,$A2156)+COUNTIFS($L$1:$L2155,"ET",$B$1:$B2155,"&lt;&gt;"&amp;$B2156,$A$1:$A2155,$A2156))),"")</f>
        <v/>
      </c>
      <c r="O2156" s="17"/>
      <c r="AC2156" s="14"/>
      <c r="AD2156" s="14"/>
      <c r="AE2156" s="18"/>
      <c r="AH2156" s="19">
        <f t="shared" si="134"/>
        <v>0</v>
      </c>
      <c r="AI2156" s="19">
        <f t="shared" si="135"/>
        <v>180</v>
      </c>
      <c r="AM2156" s="19">
        <f>IF(Abschlüsse[[#This Row],[Ergeb]]="ET","",SQRT(($AF2156-$AK2156)^2+($AG2156-$AL2156)^2))</f>
        <v>0</v>
      </c>
      <c r="AO2156" s="13"/>
      <c r="AP2156" s="13"/>
      <c r="AQ2156" s="19" t="str">
        <f t="shared" si="136"/>
        <v/>
      </c>
      <c r="AU2156" s="19" t="str">
        <f t="shared" si="137"/>
        <v/>
      </c>
    </row>
    <row r="2157" spans="3:47" ht="25.05" customHeight="1">
      <c r="C2157" s="17" t="str">
        <f>IF($A2157="","",IF(VLOOKUP($A2157,Spiele!$A$2:$D$16,3,FALSE)=$B2157,"H","G"))</f>
        <v/>
      </c>
      <c r="D2157" s="17" t="str">
        <f>IF($B2157="","",IF(VLOOKUP($A2157,Spiele!$A$2:$F$16,3,FALSE)=$B2157,VLOOKUP($A2157,Spiele!$A$2:$F$16,4,FALSE),VLOOKUP($A2157,Spiele!$A$2:$F$16,3,FALSE)))</f>
        <v/>
      </c>
      <c r="E2157" s="18">
        <f>IF(Abschlüsse[[#This Row],[Ergeb]]="ET",0,COUNTIFS($A$2:$A2157,$A2157,$B$2:$B2157,$B2157,$L$2:$L2157,"&lt;&gt;ET"))</f>
        <v>0</v>
      </c>
      <c r="F2157" s="11"/>
      <c r="G2157" s="12"/>
      <c r="H2157" s="18">
        <f>COUNTIFS('Rote Karten'!$A$2:$A$4,$A2157,'Rote Karten'!$D$2:$D$4,"&lt;&gt;"&amp;$B2157,'Rote Karten'!$B$2:$B$4,"&lt;"&amp;$F2157,'Rote Karten'!$C$2:$C$4,"&lt;="&amp;$G2157)-COUNTIFS('Rote Karten'!$A$2:$A$4,$A2157,'Rote Karten'!$D$2:$D$4,$B2157,'Rote Karten'!$B$2:$B$4,"&lt;"&amp;$F2157,'Rote Karten'!$C$2:$C$4,"&lt;="&amp;$G2157)</f>
        <v>0</v>
      </c>
      <c r="I2157" s="17" t="str">
        <f>IF(OR($L2157="Tor",$L2157="ET"),_xlfn.IFNA(IF(VLOOKUP($A2157,Spiele!$A$2:$C$16,3,FALSE)=$B2157,COUNTIFS($L$2:$L2157,"Tor",$B$2:$B2157,$B2157,$A$2:$A2157,$A2157)+COUNTIFS($L$2:$L2157,"ET",$B$2:$B2157,$B2157,$A$2:$A2157,$A2157)&amp;":"&amp;COUNTIFS($L$2:$L2157,"Tor",$B$2:$B2157,"&lt;&gt;"&amp;$B2157,$A$2:$A2157,$A2157)+COUNTIFS($L$2:$L2157,"ET",$B$2:$B2157,"&lt;&gt;"&amp;$B2157,$A$2:$A2157,$A2157),COUNTIFS($L$2:$L2157,"Tor",$B$2:$B2157,"&lt;&gt;"&amp;$B2157,$A$2:$A2157,$A2157)+COUNTIFS($L$2:$L2157,"ET",$B$2:$B2157,"&lt;&gt;"&amp;$B2157,$A$2:$A2157,$A2157)&amp;":"&amp;COUNTIFS($L$2:$L2157,"Tor",$B$2:$B2157,$B2157,$A$2:$A2157,$A2157)+COUNTIFS($L$2:$L2157,"ET",$B$2:$B2157,$B2157,$A$2:$A2157,$A2157)),""),"")</f>
        <v/>
      </c>
      <c r="J2157" s="18" t="str">
        <f>_xlfn.IFNA(IF(VLOOKUP($A2157,Spiele!$A$2:$D$16,3,FALSE)=$B2157,(COUNTIFS($L$1:$L2156,"Tor",$B$1:$B2156,$B2157,$A$1:$A2156,$A2157)+COUNTIFS($L$1:$L2156,"ET",$B$1:$B2156,$B2157,$A$1:$A2156,$A2157))-(COUNTIFS($L$1:$L2156,"Tor",$B$1:$B2156,"&lt;&gt;"&amp;$B2157,$A$1:$A2156,$A2157)+COUNTIFS($L$1:$L2156,"ET",$B$1:$B2156,"&lt;&gt;"&amp;$B2157,$A$1:$A2156,$A2157)),(COUNTIFS($L$1:$L2156,"Tor",$B$1:$B2156,$B2157,$A$1:$A2156,$A2157)+COUNTIFS($L$1:$L2156,"ET",$B$1:$B2156,$B2157,$A$1:$A2156,$A2157))-(COUNTIFS($L$1:$L2156,"Tor",$B$1:$B2156,"&lt;&gt;"&amp;$B2157,$A$1:$A2156,$A2157)+COUNTIFS($L$1:$L2156,"ET",$B$1:$B2156,"&lt;&gt;"&amp;$B2157,$A$1:$A2156,$A2157))),"")</f>
        <v/>
      </c>
      <c r="O2157" s="17"/>
      <c r="AC2157" s="14"/>
      <c r="AD2157" s="14"/>
      <c r="AE2157" s="18"/>
      <c r="AH2157" s="19">
        <f t="shared" si="134"/>
        <v>0</v>
      </c>
      <c r="AI2157" s="19">
        <f t="shared" si="135"/>
        <v>180</v>
      </c>
      <c r="AM2157" s="19">
        <f>IF(Abschlüsse[[#This Row],[Ergeb]]="ET","",SQRT(($AF2157-$AK2157)^2+($AG2157-$AL2157)^2))</f>
        <v>0</v>
      </c>
      <c r="AO2157" s="13"/>
      <c r="AP2157" s="13"/>
      <c r="AQ2157" s="19" t="str">
        <f t="shared" si="136"/>
        <v/>
      </c>
      <c r="AU2157" s="19" t="str">
        <f t="shared" si="137"/>
        <v/>
      </c>
    </row>
    <row r="2158" spans="3:47" ht="25.05" customHeight="1">
      <c r="C2158" s="17" t="str">
        <f>IF($A2158="","",IF(VLOOKUP($A2158,Spiele!$A$2:$D$16,3,FALSE)=$B2158,"H","G"))</f>
        <v/>
      </c>
      <c r="D2158" s="17" t="str">
        <f>IF($B2158="","",IF(VLOOKUP($A2158,Spiele!$A$2:$F$16,3,FALSE)=$B2158,VLOOKUP($A2158,Spiele!$A$2:$F$16,4,FALSE),VLOOKUP($A2158,Spiele!$A$2:$F$16,3,FALSE)))</f>
        <v/>
      </c>
      <c r="E2158" s="18">
        <f>IF(Abschlüsse[[#This Row],[Ergeb]]="ET",0,COUNTIFS($A$2:$A2158,$A2158,$B$2:$B2158,$B2158,$L$2:$L2158,"&lt;&gt;ET"))</f>
        <v>0</v>
      </c>
      <c r="F2158" s="11"/>
      <c r="G2158" s="12"/>
      <c r="H2158" s="18">
        <f>COUNTIFS('Rote Karten'!$A$2:$A$4,$A2158,'Rote Karten'!$D$2:$D$4,"&lt;&gt;"&amp;$B2158,'Rote Karten'!$B$2:$B$4,"&lt;"&amp;$F2158,'Rote Karten'!$C$2:$C$4,"&lt;="&amp;$G2158)-COUNTIFS('Rote Karten'!$A$2:$A$4,$A2158,'Rote Karten'!$D$2:$D$4,$B2158,'Rote Karten'!$B$2:$B$4,"&lt;"&amp;$F2158,'Rote Karten'!$C$2:$C$4,"&lt;="&amp;$G2158)</f>
        <v>0</v>
      </c>
      <c r="I2158" s="17" t="str">
        <f>IF(OR($L2158="Tor",$L2158="ET"),_xlfn.IFNA(IF(VLOOKUP($A2158,Spiele!$A$2:$C$16,3,FALSE)=$B2158,COUNTIFS($L$2:$L2158,"Tor",$B$2:$B2158,$B2158,$A$2:$A2158,$A2158)+COUNTIFS($L$2:$L2158,"ET",$B$2:$B2158,$B2158,$A$2:$A2158,$A2158)&amp;":"&amp;COUNTIFS($L$2:$L2158,"Tor",$B$2:$B2158,"&lt;&gt;"&amp;$B2158,$A$2:$A2158,$A2158)+COUNTIFS($L$2:$L2158,"ET",$B$2:$B2158,"&lt;&gt;"&amp;$B2158,$A$2:$A2158,$A2158),COUNTIFS($L$2:$L2158,"Tor",$B$2:$B2158,"&lt;&gt;"&amp;$B2158,$A$2:$A2158,$A2158)+COUNTIFS($L$2:$L2158,"ET",$B$2:$B2158,"&lt;&gt;"&amp;$B2158,$A$2:$A2158,$A2158)&amp;":"&amp;COUNTIFS($L$2:$L2158,"Tor",$B$2:$B2158,$B2158,$A$2:$A2158,$A2158)+COUNTIFS($L$2:$L2158,"ET",$B$2:$B2158,$B2158,$A$2:$A2158,$A2158)),""),"")</f>
        <v/>
      </c>
      <c r="J2158" s="18" t="str">
        <f>_xlfn.IFNA(IF(VLOOKUP($A2158,Spiele!$A$2:$D$16,3,FALSE)=$B2158,(COUNTIFS($L$1:$L2157,"Tor",$B$1:$B2157,$B2158,$A$1:$A2157,$A2158)+COUNTIFS($L$1:$L2157,"ET",$B$1:$B2157,$B2158,$A$1:$A2157,$A2158))-(COUNTIFS($L$1:$L2157,"Tor",$B$1:$B2157,"&lt;&gt;"&amp;$B2158,$A$1:$A2157,$A2158)+COUNTIFS($L$1:$L2157,"ET",$B$1:$B2157,"&lt;&gt;"&amp;$B2158,$A$1:$A2157,$A2158)),(COUNTIFS($L$1:$L2157,"Tor",$B$1:$B2157,$B2158,$A$1:$A2157,$A2158)+COUNTIFS($L$1:$L2157,"ET",$B$1:$B2157,$B2158,$A$1:$A2157,$A2158))-(COUNTIFS($L$1:$L2157,"Tor",$B$1:$B2157,"&lt;&gt;"&amp;$B2158,$A$1:$A2157,$A2158)+COUNTIFS($L$1:$L2157,"ET",$B$1:$B2157,"&lt;&gt;"&amp;$B2158,$A$1:$A2157,$A2158))),"")</f>
        <v/>
      </c>
      <c r="O2158" s="17"/>
      <c r="AC2158" s="14"/>
      <c r="AD2158" s="14"/>
      <c r="AE2158" s="18"/>
      <c r="AH2158" s="19">
        <f t="shared" si="134"/>
        <v>0</v>
      </c>
      <c r="AI2158" s="19">
        <f t="shared" si="135"/>
        <v>180</v>
      </c>
      <c r="AM2158" s="19">
        <f>IF(Abschlüsse[[#This Row],[Ergeb]]="ET","",SQRT(($AF2158-$AK2158)^2+($AG2158-$AL2158)^2))</f>
        <v>0</v>
      </c>
      <c r="AO2158" s="13"/>
      <c r="AP2158" s="13"/>
      <c r="AQ2158" s="19" t="str">
        <f t="shared" si="136"/>
        <v/>
      </c>
      <c r="AU2158" s="19" t="str">
        <f t="shared" si="137"/>
        <v/>
      </c>
    </row>
    <row r="2159" spans="3:47" ht="25.05" customHeight="1">
      <c r="C2159" s="17" t="str">
        <f>IF($A2159="","",IF(VLOOKUP($A2159,Spiele!$A$2:$D$16,3,FALSE)=$B2159,"H","G"))</f>
        <v/>
      </c>
      <c r="D2159" s="17" t="str">
        <f>IF($B2159="","",IF(VLOOKUP($A2159,Spiele!$A$2:$F$16,3,FALSE)=$B2159,VLOOKUP($A2159,Spiele!$A$2:$F$16,4,FALSE),VLOOKUP($A2159,Spiele!$A$2:$F$16,3,FALSE)))</f>
        <v/>
      </c>
      <c r="E2159" s="18">
        <f>IF(Abschlüsse[[#This Row],[Ergeb]]="ET",0,COUNTIFS($A$2:$A2159,$A2159,$B$2:$B2159,$B2159,$L$2:$L2159,"&lt;&gt;ET"))</f>
        <v>0</v>
      </c>
      <c r="F2159" s="11"/>
      <c r="G2159" s="12"/>
      <c r="H2159" s="18">
        <f>COUNTIFS('Rote Karten'!$A$2:$A$4,$A2159,'Rote Karten'!$D$2:$D$4,"&lt;&gt;"&amp;$B2159,'Rote Karten'!$B$2:$B$4,"&lt;"&amp;$F2159,'Rote Karten'!$C$2:$C$4,"&lt;="&amp;$G2159)-COUNTIFS('Rote Karten'!$A$2:$A$4,$A2159,'Rote Karten'!$D$2:$D$4,$B2159,'Rote Karten'!$B$2:$B$4,"&lt;"&amp;$F2159,'Rote Karten'!$C$2:$C$4,"&lt;="&amp;$G2159)</f>
        <v>0</v>
      </c>
      <c r="I2159" s="17" t="str">
        <f>IF(OR($L2159="Tor",$L2159="ET"),_xlfn.IFNA(IF(VLOOKUP($A2159,Spiele!$A$2:$C$16,3,FALSE)=$B2159,COUNTIFS($L$2:$L2159,"Tor",$B$2:$B2159,$B2159,$A$2:$A2159,$A2159)+COUNTIFS($L$2:$L2159,"ET",$B$2:$B2159,$B2159,$A$2:$A2159,$A2159)&amp;":"&amp;COUNTIFS($L$2:$L2159,"Tor",$B$2:$B2159,"&lt;&gt;"&amp;$B2159,$A$2:$A2159,$A2159)+COUNTIFS($L$2:$L2159,"ET",$B$2:$B2159,"&lt;&gt;"&amp;$B2159,$A$2:$A2159,$A2159),COUNTIFS($L$2:$L2159,"Tor",$B$2:$B2159,"&lt;&gt;"&amp;$B2159,$A$2:$A2159,$A2159)+COUNTIFS($L$2:$L2159,"ET",$B$2:$B2159,"&lt;&gt;"&amp;$B2159,$A$2:$A2159,$A2159)&amp;":"&amp;COUNTIFS($L$2:$L2159,"Tor",$B$2:$B2159,$B2159,$A$2:$A2159,$A2159)+COUNTIFS($L$2:$L2159,"ET",$B$2:$B2159,$B2159,$A$2:$A2159,$A2159)),""),"")</f>
        <v/>
      </c>
      <c r="J2159" s="18" t="str">
        <f>_xlfn.IFNA(IF(VLOOKUP($A2159,Spiele!$A$2:$D$16,3,FALSE)=$B2159,(COUNTIFS($L$1:$L2158,"Tor",$B$1:$B2158,$B2159,$A$1:$A2158,$A2159)+COUNTIFS($L$1:$L2158,"ET",$B$1:$B2158,$B2159,$A$1:$A2158,$A2159))-(COUNTIFS($L$1:$L2158,"Tor",$B$1:$B2158,"&lt;&gt;"&amp;$B2159,$A$1:$A2158,$A2159)+COUNTIFS($L$1:$L2158,"ET",$B$1:$B2158,"&lt;&gt;"&amp;$B2159,$A$1:$A2158,$A2159)),(COUNTIFS($L$1:$L2158,"Tor",$B$1:$B2158,$B2159,$A$1:$A2158,$A2159)+COUNTIFS($L$1:$L2158,"ET",$B$1:$B2158,$B2159,$A$1:$A2158,$A2159))-(COUNTIFS($L$1:$L2158,"Tor",$B$1:$B2158,"&lt;&gt;"&amp;$B2159,$A$1:$A2158,$A2159)+COUNTIFS($L$1:$L2158,"ET",$B$1:$B2158,"&lt;&gt;"&amp;$B2159,$A$1:$A2158,$A2159))),"")</f>
        <v/>
      </c>
      <c r="O2159" s="17"/>
      <c r="AC2159" s="14"/>
      <c r="AD2159" s="14"/>
      <c r="AE2159" s="18"/>
      <c r="AH2159" s="19">
        <f t="shared" si="134"/>
        <v>0</v>
      </c>
      <c r="AI2159" s="19">
        <f t="shared" si="135"/>
        <v>180</v>
      </c>
      <c r="AM2159" s="19">
        <f>IF(Abschlüsse[[#This Row],[Ergeb]]="ET","",SQRT(($AF2159-$AK2159)^2+($AG2159-$AL2159)^2))</f>
        <v>0</v>
      </c>
      <c r="AO2159" s="13"/>
      <c r="AP2159" s="13"/>
      <c r="AQ2159" s="19" t="str">
        <f t="shared" si="136"/>
        <v/>
      </c>
      <c r="AU2159" s="19" t="str">
        <f t="shared" si="137"/>
        <v/>
      </c>
    </row>
    <row r="2160" spans="3:47" ht="25.05" customHeight="1">
      <c r="C2160" s="17" t="str">
        <f>IF($A2160="","",IF(VLOOKUP($A2160,Spiele!$A$2:$D$16,3,FALSE)=$B2160,"H","G"))</f>
        <v/>
      </c>
      <c r="D2160" s="17" t="str">
        <f>IF($B2160="","",IF(VLOOKUP($A2160,Spiele!$A$2:$F$16,3,FALSE)=$B2160,VLOOKUP($A2160,Spiele!$A$2:$F$16,4,FALSE),VLOOKUP($A2160,Spiele!$A$2:$F$16,3,FALSE)))</f>
        <v/>
      </c>
      <c r="E2160" s="18">
        <f>IF(Abschlüsse[[#This Row],[Ergeb]]="ET",0,COUNTIFS($A$2:$A2160,$A2160,$B$2:$B2160,$B2160,$L$2:$L2160,"&lt;&gt;ET"))</f>
        <v>0</v>
      </c>
      <c r="F2160" s="11"/>
      <c r="G2160" s="12"/>
      <c r="H2160" s="18">
        <f>COUNTIFS('Rote Karten'!$A$2:$A$4,$A2160,'Rote Karten'!$D$2:$D$4,"&lt;&gt;"&amp;$B2160,'Rote Karten'!$B$2:$B$4,"&lt;"&amp;$F2160,'Rote Karten'!$C$2:$C$4,"&lt;="&amp;$G2160)-COUNTIFS('Rote Karten'!$A$2:$A$4,$A2160,'Rote Karten'!$D$2:$D$4,$B2160,'Rote Karten'!$B$2:$B$4,"&lt;"&amp;$F2160,'Rote Karten'!$C$2:$C$4,"&lt;="&amp;$G2160)</f>
        <v>0</v>
      </c>
      <c r="I2160" s="17" t="str">
        <f>IF(OR($L2160="Tor",$L2160="ET"),_xlfn.IFNA(IF(VLOOKUP($A2160,Spiele!$A$2:$C$16,3,FALSE)=$B2160,COUNTIFS($L$2:$L2160,"Tor",$B$2:$B2160,$B2160,$A$2:$A2160,$A2160)+COUNTIFS($L$2:$L2160,"ET",$B$2:$B2160,$B2160,$A$2:$A2160,$A2160)&amp;":"&amp;COUNTIFS($L$2:$L2160,"Tor",$B$2:$B2160,"&lt;&gt;"&amp;$B2160,$A$2:$A2160,$A2160)+COUNTIFS($L$2:$L2160,"ET",$B$2:$B2160,"&lt;&gt;"&amp;$B2160,$A$2:$A2160,$A2160),COUNTIFS($L$2:$L2160,"Tor",$B$2:$B2160,"&lt;&gt;"&amp;$B2160,$A$2:$A2160,$A2160)+COUNTIFS($L$2:$L2160,"ET",$B$2:$B2160,"&lt;&gt;"&amp;$B2160,$A$2:$A2160,$A2160)&amp;":"&amp;COUNTIFS($L$2:$L2160,"Tor",$B$2:$B2160,$B2160,$A$2:$A2160,$A2160)+COUNTIFS($L$2:$L2160,"ET",$B$2:$B2160,$B2160,$A$2:$A2160,$A2160)),""),"")</f>
        <v/>
      </c>
      <c r="J2160" s="18" t="str">
        <f>_xlfn.IFNA(IF(VLOOKUP($A2160,Spiele!$A$2:$D$16,3,FALSE)=$B2160,(COUNTIFS($L$1:$L2159,"Tor",$B$1:$B2159,$B2160,$A$1:$A2159,$A2160)+COUNTIFS($L$1:$L2159,"ET",$B$1:$B2159,$B2160,$A$1:$A2159,$A2160))-(COUNTIFS($L$1:$L2159,"Tor",$B$1:$B2159,"&lt;&gt;"&amp;$B2160,$A$1:$A2159,$A2160)+COUNTIFS($L$1:$L2159,"ET",$B$1:$B2159,"&lt;&gt;"&amp;$B2160,$A$1:$A2159,$A2160)),(COUNTIFS($L$1:$L2159,"Tor",$B$1:$B2159,$B2160,$A$1:$A2159,$A2160)+COUNTIFS($L$1:$L2159,"ET",$B$1:$B2159,$B2160,$A$1:$A2159,$A2160))-(COUNTIFS($L$1:$L2159,"Tor",$B$1:$B2159,"&lt;&gt;"&amp;$B2160,$A$1:$A2159,$A2160)+COUNTIFS($L$1:$L2159,"ET",$B$1:$B2159,"&lt;&gt;"&amp;$B2160,$A$1:$A2159,$A2160))),"")</f>
        <v/>
      </c>
      <c r="O2160" s="17"/>
      <c r="AC2160" s="14"/>
      <c r="AD2160" s="14"/>
      <c r="AE2160" s="18"/>
      <c r="AH2160" s="19">
        <f t="shared" si="134"/>
        <v>0</v>
      </c>
      <c r="AI2160" s="19">
        <f t="shared" si="135"/>
        <v>180</v>
      </c>
      <c r="AM2160" s="19">
        <f>IF(Abschlüsse[[#This Row],[Ergeb]]="ET","",SQRT(($AF2160-$AK2160)^2+($AG2160-$AL2160)^2))</f>
        <v>0</v>
      </c>
      <c r="AO2160" s="13"/>
      <c r="AP2160" s="13"/>
      <c r="AQ2160" s="19" t="str">
        <f t="shared" si="136"/>
        <v/>
      </c>
      <c r="AU2160" s="19" t="str">
        <f t="shared" si="137"/>
        <v/>
      </c>
    </row>
    <row r="2161" spans="3:47" ht="25.05" customHeight="1">
      <c r="C2161" s="17" t="str">
        <f>IF($A2161="","",IF(VLOOKUP($A2161,Spiele!$A$2:$D$16,3,FALSE)=$B2161,"H","G"))</f>
        <v/>
      </c>
      <c r="D2161" s="17" t="str">
        <f>IF($B2161="","",IF(VLOOKUP($A2161,Spiele!$A$2:$F$16,3,FALSE)=$B2161,VLOOKUP($A2161,Spiele!$A$2:$F$16,4,FALSE),VLOOKUP($A2161,Spiele!$A$2:$F$16,3,FALSE)))</f>
        <v/>
      </c>
      <c r="E2161" s="18">
        <f>IF(Abschlüsse[[#This Row],[Ergeb]]="ET",0,COUNTIFS($A$2:$A2161,$A2161,$B$2:$B2161,$B2161,$L$2:$L2161,"&lt;&gt;ET"))</f>
        <v>0</v>
      </c>
      <c r="F2161" s="11"/>
      <c r="G2161" s="12"/>
      <c r="H2161" s="18">
        <f>COUNTIFS('Rote Karten'!$A$2:$A$4,$A2161,'Rote Karten'!$D$2:$D$4,"&lt;&gt;"&amp;$B2161,'Rote Karten'!$B$2:$B$4,"&lt;"&amp;$F2161,'Rote Karten'!$C$2:$C$4,"&lt;="&amp;$G2161)-COUNTIFS('Rote Karten'!$A$2:$A$4,$A2161,'Rote Karten'!$D$2:$D$4,$B2161,'Rote Karten'!$B$2:$B$4,"&lt;"&amp;$F2161,'Rote Karten'!$C$2:$C$4,"&lt;="&amp;$G2161)</f>
        <v>0</v>
      </c>
      <c r="I2161" s="17" t="str">
        <f>IF(OR($L2161="Tor",$L2161="ET"),_xlfn.IFNA(IF(VLOOKUP($A2161,Spiele!$A$2:$C$16,3,FALSE)=$B2161,COUNTIFS($L$2:$L2161,"Tor",$B$2:$B2161,$B2161,$A$2:$A2161,$A2161)+COUNTIFS($L$2:$L2161,"ET",$B$2:$B2161,$B2161,$A$2:$A2161,$A2161)&amp;":"&amp;COUNTIFS($L$2:$L2161,"Tor",$B$2:$B2161,"&lt;&gt;"&amp;$B2161,$A$2:$A2161,$A2161)+COUNTIFS($L$2:$L2161,"ET",$B$2:$B2161,"&lt;&gt;"&amp;$B2161,$A$2:$A2161,$A2161),COUNTIFS($L$2:$L2161,"Tor",$B$2:$B2161,"&lt;&gt;"&amp;$B2161,$A$2:$A2161,$A2161)+COUNTIFS($L$2:$L2161,"ET",$B$2:$B2161,"&lt;&gt;"&amp;$B2161,$A$2:$A2161,$A2161)&amp;":"&amp;COUNTIFS($L$2:$L2161,"Tor",$B$2:$B2161,$B2161,$A$2:$A2161,$A2161)+COUNTIFS($L$2:$L2161,"ET",$B$2:$B2161,$B2161,$A$2:$A2161,$A2161)),""),"")</f>
        <v/>
      </c>
      <c r="J2161" s="18" t="str">
        <f>_xlfn.IFNA(IF(VLOOKUP($A2161,Spiele!$A$2:$D$16,3,FALSE)=$B2161,(COUNTIFS($L$1:$L2160,"Tor",$B$1:$B2160,$B2161,$A$1:$A2160,$A2161)+COUNTIFS($L$1:$L2160,"ET",$B$1:$B2160,$B2161,$A$1:$A2160,$A2161))-(COUNTIFS($L$1:$L2160,"Tor",$B$1:$B2160,"&lt;&gt;"&amp;$B2161,$A$1:$A2160,$A2161)+COUNTIFS($L$1:$L2160,"ET",$B$1:$B2160,"&lt;&gt;"&amp;$B2161,$A$1:$A2160,$A2161)),(COUNTIFS($L$1:$L2160,"Tor",$B$1:$B2160,$B2161,$A$1:$A2160,$A2161)+COUNTIFS($L$1:$L2160,"ET",$B$1:$B2160,$B2161,$A$1:$A2160,$A2161))-(COUNTIFS($L$1:$L2160,"Tor",$B$1:$B2160,"&lt;&gt;"&amp;$B2161,$A$1:$A2160,$A2161)+COUNTIFS($L$1:$L2160,"ET",$B$1:$B2160,"&lt;&gt;"&amp;$B2161,$A$1:$A2160,$A2161))),"")</f>
        <v/>
      </c>
      <c r="O2161" s="17"/>
      <c r="AC2161" s="14"/>
      <c r="AD2161" s="14"/>
      <c r="AE2161" s="18"/>
      <c r="AH2161" s="19">
        <f t="shared" si="134"/>
        <v>0</v>
      </c>
      <c r="AI2161" s="19">
        <f t="shared" si="135"/>
        <v>180</v>
      </c>
      <c r="AM2161" s="19">
        <f>IF(Abschlüsse[[#This Row],[Ergeb]]="ET","",SQRT(($AF2161-$AK2161)^2+($AG2161-$AL2161)^2))</f>
        <v>0</v>
      </c>
      <c r="AO2161" s="13"/>
      <c r="AP2161" s="13"/>
      <c r="AQ2161" s="19" t="str">
        <f t="shared" si="136"/>
        <v/>
      </c>
      <c r="AU2161" s="19" t="str">
        <f t="shared" si="137"/>
        <v/>
      </c>
    </row>
    <row r="2162" spans="3:47" ht="25.05" customHeight="1">
      <c r="C2162" s="17" t="str">
        <f>IF($A2162="","",IF(VLOOKUP($A2162,Spiele!$A$2:$D$16,3,FALSE)=$B2162,"H","G"))</f>
        <v/>
      </c>
      <c r="D2162" s="17" t="str">
        <f>IF($B2162="","",IF(VLOOKUP($A2162,Spiele!$A$2:$F$16,3,FALSE)=$B2162,VLOOKUP($A2162,Spiele!$A$2:$F$16,4,FALSE),VLOOKUP($A2162,Spiele!$A$2:$F$16,3,FALSE)))</f>
        <v/>
      </c>
      <c r="E2162" s="18">
        <f>IF(Abschlüsse[[#This Row],[Ergeb]]="ET",0,COUNTIFS($A$2:$A2162,$A2162,$B$2:$B2162,$B2162,$L$2:$L2162,"&lt;&gt;ET"))</f>
        <v>0</v>
      </c>
      <c r="F2162" s="11"/>
      <c r="G2162" s="12"/>
      <c r="H2162" s="18">
        <f>COUNTIFS('Rote Karten'!$A$2:$A$4,$A2162,'Rote Karten'!$D$2:$D$4,"&lt;&gt;"&amp;$B2162,'Rote Karten'!$B$2:$B$4,"&lt;"&amp;$F2162,'Rote Karten'!$C$2:$C$4,"&lt;="&amp;$G2162)-COUNTIFS('Rote Karten'!$A$2:$A$4,$A2162,'Rote Karten'!$D$2:$D$4,$B2162,'Rote Karten'!$B$2:$B$4,"&lt;"&amp;$F2162,'Rote Karten'!$C$2:$C$4,"&lt;="&amp;$G2162)</f>
        <v>0</v>
      </c>
      <c r="I2162" s="17" t="str">
        <f>IF(OR($L2162="Tor",$L2162="ET"),_xlfn.IFNA(IF(VLOOKUP($A2162,Spiele!$A$2:$C$16,3,FALSE)=$B2162,COUNTIFS($L$2:$L2162,"Tor",$B$2:$B2162,$B2162,$A$2:$A2162,$A2162)+COUNTIFS($L$2:$L2162,"ET",$B$2:$B2162,$B2162,$A$2:$A2162,$A2162)&amp;":"&amp;COUNTIFS($L$2:$L2162,"Tor",$B$2:$B2162,"&lt;&gt;"&amp;$B2162,$A$2:$A2162,$A2162)+COUNTIFS($L$2:$L2162,"ET",$B$2:$B2162,"&lt;&gt;"&amp;$B2162,$A$2:$A2162,$A2162),COUNTIFS($L$2:$L2162,"Tor",$B$2:$B2162,"&lt;&gt;"&amp;$B2162,$A$2:$A2162,$A2162)+COUNTIFS($L$2:$L2162,"ET",$B$2:$B2162,"&lt;&gt;"&amp;$B2162,$A$2:$A2162,$A2162)&amp;":"&amp;COUNTIFS($L$2:$L2162,"Tor",$B$2:$B2162,$B2162,$A$2:$A2162,$A2162)+COUNTIFS($L$2:$L2162,"ET",$B$2:$B2162,$B2162,$A$2:$A2162,$A2162)),""),"")</f>
        <v/>
      </c>
      <c r="J2162" s="18" t="str">
        <f>_xlfn.IFNA(IF(VLOOKUP($A2162,Spiele!$A$2:$D$16,3,FALSE)=$B2162,(COUNTIFS($L$1:$L2161,"Tor",$B$1:$B2161,$B2162,$A$1:$A2161,$A2162)+COUNTIFS($L$1:$L2161,"ET",$B$1:$B2161,$B2162,$A$1:$A2161,$A2162))-(COUNTIFS($L$1:$L2161,"Tor",$B$1:$B2161,"&lt;&gt;"&amp;$B2162,$A$1:$A2161,$A2162)+COUNTIFS($L$1:$L2161,"ET",$B$1:$B2161,"&lt;&gt;"&amp;$B2162,$A$1:$A2161,$A2162)),(COUNTIFS($L$1:$L2161,"Tor",$B$1:$B2161,$B2162,$A$1:$A2161,$A2162)+COUNTIFS($L$1:$L2161,"ET",$B$1:$B2161,$B2162,$A$1:$A2161,$A2162))-(COUNTIFS($L$1:$L2161,"Tor",$B$1:$B2161,"&lt;&gt;"&amp;$B2162,$A$1:$A2161,$A2162)+COUNTIFS($L$1:$L2161,"ET",$B$1:$B2161,"&lt;&gt;"&amp;$B2162,$A$1:$A2161,$A2162))),"")</f>
        <v/>
      </c>
      <c r="O2162" s="17"/>
      <c r="AC2162" s="14"/>
      <c r="AD2162" s="14"/>
      <c r="AE2162" s="18"/>
      <c r="AH2162" s="19">
        <f t="shared" si="134"/>
        <v>0</v>
      </c>
      <c r="AI2162" s="19">
        <f t="shared" si="135"/>
        <v>180</v>
      </c>
      <c r="AM2162" s="19">
        <f>IF(Abschlüsse[[#This Row],[Ergeb]]="ET","",SQRT(($AF2162-$AK2162)^2+($AG2162-$AL2162)^2))</f>
        <v>0</v>
      </c>
      <c r="AO2162" s="13"/>
      <c r="AP2162" s="13"/>
      <c r="AQ2162" s="19" t="str">
        <f t="shared" si="136"/>
        <v/>
      </c>
      <c r="AU2162" s="19" t="str">
        <f t="shared" si="137"/>
        <v/>
      </c>
    </row>
    <row r="2163" spans="3:47" ht="25.05" customHeight="1">
      <c r="C2163" s="17" t="str">
        <f>IF($A2163="","",IF(VLOOKUP($A2163,Spiele!$A$2:$D$16,3,FALSE)=$B2163,"H","G"))</f>
        <v/>
      </c>
      <c r="D2163" s="17" t="str">
        <f>IF($B2163="","",IF(VLOOKUP($A2163,Spiele!$A$2:$F$16,3,FALSE)=$B2163,VLOOKUP($A2163,Spiele!$A$2:$F$16,4,FALSE),VLOOKUP($A2163,Spiele!$A$2:$F$16,3,FALSE)))</f>
        <v/>
      </c>
      <c r="E2163" s="18">
        <f>IF(Abschlüsse[[#This Row],[Ergeb]]="ET",0,COUNTIFS($A$2:$A2163,$A2163,$B$2:$B2163,$B2163,$L$2:$L2163,"&lt;&gt;ET"))</f>
        <v>0</v>
      </c>
      <c r="F2163" s="11"/>
      <c r="G2163" s="12"/>
      <c r="H2163" s="18">
        <f>COUNTIFS('Rote Karten'!$A$2:$A$4,$A2163,'Rote Karten'!$D$2:$D$4,"&lt;&gt;"&amp;$B2163,'Rote Karten'!$B$2:$B$4,"&lt;"&amp;$F2163,'Rote Karten'!$C$2:$C$4,"&lt;="&amp;$G2163)-COUNTIFS('Rote Karten'!$A$2:$A$4,$A2163,'Rote Karten'!$D$2:$D$4,$B2163,'Rote Karten'!$B$2:$B$4,"&lt;"&amp;$F2163,'Rote Karten'!$C$2:$C$4,"&lt;="&amp;$G2163)</f>
        <v>0</v>
      </c>
      <c r="I2163" s="17" t="str">
        <f>IF(OR($L2163="Tor",$L2163="ET"),_xlfn.IFNA(IF(VLOOKUP($A2163,Spiele!$A$2:$C$16,3,FALSE)=$B2163,COUNTIFS($L$2:$L2163,"Tor",$B$2:$B2163,$B2163,$A$2:$A2163,$A2163)+COUNTIFS($L$2:$L2163,"ET",$B$2:$B2163,$B2163,$A$2:$A2163,$A2163)&amp;":"&amp;COUNTIFS($L$2:$L2163,"Tor",$B$2:$B2163,"&lt;&gt;"&amp;$B2163,$A$2:$A2163,$A2163)+COUNTIFS($L$2:$L2163,"ET",$B$2:$B2163,"&lt;&gt;"&amp;$B2163,$A$2:$A2163,$A2163),COUNTIFS($L$2:$L2163,"Tor",$B$2:$B2163,"&lt;&gt;"&amp;$B2163,$A$2:$A2163,$A2163)+COUNTIFS($L$2:$L2163,"ET",$B$2:$B2163,"&lt;&gt;"&amp;$B2163,$A$2:$A2163,$A2163)&amp;":"&amp;COUNTIFS($L$2:$L2163,"Tor",$B$2:$B2163,$B2163,$A$2:$A2163,$A2163)+COUNTIFS($L$2:$L2163,"ET",$B$2:$B2163,$B2163,$A$2:$A2163,$A2163)),""),"")</f>
        <v/>
      </c>
      <c r="J2163" s="18" t="str">
        <f>_xlfn.IFNA(IF(VLOOKUP($A2163,Spiele!$A$2:$D$16,3,FALSE)=$B2163,(COUNTIFS($L$1:$L2162,"Tor",$B$1:$B2162,$B2163,$A$1:$A2162,$A2163)+COUNTIFS($L$1:$L2162,"ET",$B$1:$B2162,$B2163,$A$1:$A2162,$A2163))-(COUNTIFS($L$1:$L2162,"Tor",$B$1:$B2162,"&lt;&gt;"&amp;$B2163,$A$1:$A2162,$A2163)+COUNTIFS($L$1:$L2162,"ET",$B$1:$B2162,"&lt;&gt;"&amp;$B2163,$A$1:$A2162,$A2163)),(COUNTIFS($L$1:$L2162,"Tor",$B$1:$B2162,$B2163,$A$1:$A2162,$A2163)+COUNTIFS($L$1:$L2162,"ET",$B$1:$B2162,$B2163,$A$1:$A2162,$A2163))-(COUNTIFS($L$1:$L2162,"Tor",$B$1:$B2162,"&lt;&gt;"&amp;$B2163,$A$1:$A2162,$A2163)+COUNTIFS($L$1:$L2162,"ET",$B$1:$B2162,"&lt;&gt;"&amp;$B2163,$A$1:$A2162,$A2163))),"")</f>
        <v/>
      </c>
      <c r="O2163" s="17"/>
      <c r="AC2163" s="14"/>
      <c r="AD2163" s="14"/>
      <c r="AE2163" s="18"/>
      <c r="AH2163" s="19">
        <f t="shared" si="134"/>
        <v>0</v>
      </c>
      <c r="AI2163" s="19">
        <f t="shared" si="135"/>
        <v>180</v>
      </c>
      <c r="AM2163" s="19">
        <f>IF(Abschlüsse[[#This Row],[Ergeb]]="ET","",SQRT(($AF2163-$AK2163)^2+($AG2163-$AL2163)^2))</f>
        <v>0</v>
      </c>
      <c r="AO2163" s="13"/>
      <c r="AP2163" s="13"/>
      <c r="AQ2163" s="19" t="str">
        <f t="shared" si="136"/>
        <v/>
      </c>
      <c r="AU2163" s="19" t="str">
        <f t="shared" si="137"/>
        <v/>
      </c>
    </row>
    <row r="2164" spans="3:47" ht="25.05" customHeight="1">
      <c r="C2164" s="17" t="str">
        <f>IF($A2164="","",IF(VLOOKUP($A2164,Spiele!$A$2:$D$16,3,FALSE)=$B2164,"H","G"))</f>
        <v/>
      </c>
      <c r="D2164" s="17" t="str">
        <f>IF($B2164="","",IF(VLOOKUP($A2164,Spiele!$A$2:$F$16,3,FALSE)=$B2164,VLOOKUP($A2164,Spiele!$A$2:$F$16,4,FALSE),VLOOKUP($A2164,Spiele!$A$2:$F$16,3,FALSE)))</f>
        <v/>
      </c>
      <c r="E2164" s="18">
        <f>IF(Abschlüsse[[#This Row],[Ergeb]]="ET",0,COUNTIFS($A$2:$A2164,$A2164,$B$2:$B2164,$B2164,$L$2:$L2164,"&lt;&gt;ET"))</f>
        <v>0</v>
      </c>
      <c r="F2164" s="11"/>
      <c r="G2164" s="12"/>
      <c r="H2164" s="18">
        <f>COUNTIFS('Rote Karten'!$A$2:$A$4,$A2164,'Rote Karten'!$D$2:$D$4,"&lt;&gt;"&amp;$B2164,'Rote Karten'!$B$2:$B$4,"&lt;"&amp;$F2164,'Rote Karten'!$C$2:$C$4,"&lt;="&amp;$G2164)-COUNTIFS('Rote Karten'!$A$2:$A$4,$A2164,'Rote Karten'!$D$2:$D$4,$B2164,'Rote Karten'!$B$2:$B$4,"&lt;"&amp;$F2164,'Rote Karten'!$C$2:$C$4,"&lt;="&amp;$G2164)</f>
        <v>0</v>
      </c>
      <c r="I2164" s="17" t="str">
        <f>IF(OR($L2164="Tor",$L2164="ET"),_xlfn.IFNA(IF(VLOOKUP($A2164,Spiele!$A$2:$C$16,3,FALSE)=$B2164,COUNTIFS($L$2:$L2164,"Tor",$B$2:$B2164,$B2164,$A$2:$A2164,$A2164)+COUNTIFS($L$2:$L2164,"ET",$B$2:$B2164,$B2164,$A$2:$A2164,$A2164)&amp;":"&amp;COUNTIFS($L$2:$L2164,"Tor",$B$2:$B2164,"&lt;&gt;"&amp;$B2164,$A$2:$A2164,$A2164)+COUNTIFS($L$2:$L2164,"ET",$B$2:$B2164,"&lt;&gt;"&amp;$B2164,$A$2:$A2164,$A2164),COUNTIFS($L$2:$L2164,"Tor",$B$2:$B2164,"&lt;&gt;"&amp;$B2164,$A$2:$A2164,$A2164)+COUNTIFS($L$2:$L2164,"ET",$B$2:$B2164,"&lt;&gt;"&amp;$B2164,$A$2:$A2164,$A2164)&amp;":"&amp;COUNTIFS($L$2:$L2164,"Tor",$B$2:$B2164,$B2164,$A$2:$A2164,$A2164)+COUNTIFS($L$2:$L2164,"ET",$B$2:$B2164,$B2164,$A$2:$A2164,$A2164)),""),"")</f>
        <v/>
      </c>
      <c r="J2164" s="18" t="str">
        <f>_xlfn.IFNA(IF(VLOOKUP($A2164,Spiele!$A$2:$D$16,3,FALSE)=$B2164,(COUNTIFS($L$1:$L2163,"Tor",$B$1:$B2163,$B2164,$A$1:$A2163,$A2164)+COUNTIFS($L$1:$L2163,"ET",$B$1:$B2163,$B2164,$A$1:$A2163,$A2164))-(COUNTIFS($L$1:$L2163,"Tor",$B$1:$B2163,"&lt;&gt;"&amp;$B2164,$A$1:$A2163,$A2164)+COUNTIFS($L$1:$L2163,"ET",$B$1:$B2163,"&lt;&gt;"&amp;$B2164,$A$1:$A2163,$A2164)),(COUNTIFS($L$1:$L2163,"Tor",$B$1:$B2163,$B2164,$A$1:$A2163,$A2164)+COUNTIFS($L$1:$L2163,"ET",$B$1:$B2163,$B2164,$A$1:$A2163,$A2164))-(COUNTIFS($L$1:$L2163,"Tor",$B$1:$B2163,"&lt;&gt;"&amp;$B2164,$A$1:$A2163,$A2164)+COUNTIFS($L$1:$L2163,"ET",$B$1:$B2163,"&lt;&gt;"&amp;$B2164,$A$1:$A2163,$A2164))),"")</f>
        <v/>
      </c>
      <c r="O2164" s="17"/>
      <c r="AC2164" s="14"/>
      <c r="AD2164" s="14"/>
      <c r="AE2164" s="18"/>
      <c r="AH2164" s="19">
        <f t="shared" si="134"/>
        <v>0</v>
      </c>
      <c r="AI2164" s="19">
        <f t="shared" si="135"/>
        <v>180</v>
      </c>
      <c r="AM2164" s="19">
        <f>IF(Abschlüsse[[#This Row],[Ergeb]]="ET","",SQRT(($AF2164-$AK2164)^2+($AG2164-$AL2164)^2))</f>
        <v>0</v>
      </c>
      <c r="AO2164" s="13"/>
      <c r="AP2164" s="13"/>
      <c r="AQ2164" s="19" t="str">
        <f t="shared" si="136"/>
        <v/>
      </c>
      <c r="AU2164" s="19" t="str">
        <f t="shared" si="137"/>
        <v/>
      </c>
    </row>
    <row r="2165" spans="3:47" ht="25.05" customHeight="1">
      <c r="C2165" s="17" t="str">
        <f>IF($A2165="","",IF(VLOOKUP($A2165,Spiele!$A$2:$D$16,3,FALSE)=$B2165,"H","G"))</f>
        <v/>
      </c>
      <c r="D2165" s="17" t="str">
        <f>IF($B2165="","",IF(VLOOKUP($A2165,Spiele!$A$2:$F$16,3,FALSE)=$B2165,VLOOKUP($A2165,Spiele!$A$2:$F$16,4,FALSE),VLOOKUP($A2165,Spiele!$A$2:$F$16,3,FALSE)))</f>
        <v/>
      </c>
      <c r="E2165" s="18">
        <f>IF(Abschlüsse[[#This Row],[Ergeb]]="ET",0,COUNTIFS($A$2:$A2165,$A2165,$B$2:$B2165,$B2165,$L$2:$L2165,"&lt;&gt;ET"))</f>
        <v>0</v>
      </c>
      <c r="F2165" s="11"/>
      <c r="G2165" s="12"/>
      <c r="H2165" s="18">
        <f>COUNTIFS('Rote Karten'!$A$2:$A$4,$A2165,'Rote Karten'!$D$2:$D$4,"&lt;&gt;"&amp;$B2165,'Rote Karten'!$B$2:$B$4,"&lt;"&amp;$F2165,'Rote Karten'!$C$2:$C$4,"&lt;="&amp;$G2165)-COUNTIFS('Rote Karten'!$A$2:$A$4,$A2165,'Rote Karten'!$D$2:$D$4,$B2165,'Rote Karten'!$B$2:$B$4,"&lt;"&amp;$F2165,'Rote Karten'!$C$2:$C$4,"&lt;="&amp;$G2165)</f>
        <v>0</v>
      </c>
      <c r="I2165" s="17" t="str">
        <f>IF(OR($L2165="Tor",$L2165="ET"),_xlfn.IFNA(IF(VLOOKUP($A2165,Spiele!$A$2:$C$16,3,FALSE)=$B2165,COUNTIFS($L$2:$L2165,"Tor",$B$2:$B2165,$B2165,$A$2:$A2165,$A2165)+COUNTIFS($L$2:$L2165,"ET",$B$2:$B2165,$B2165,$A$2:$A2165,$A2165)&amp;":"&amp;COUNTIFS($L$2:$L2165,"Tor",$B$2:$B2165,"&lt;&gt;"&amp;$B2165,$A$2:$A2165,$A2165)+COUNTIFS($L$2:$L2165,"ET",$B$2:$B2165,"&lt;&gt;"&amp;$B2165,$A$2:$A2165,$A2165),COUNTIFS($L$2:$L2165,"Tor",$B$2:$B2165,"&lt;&gt;"&amp;$B2165,$A$2:$A2165,$A2165)+COUNTIFS($L$2:$L2165,"ET",$B$2:$B2165,"&lt;&gt;"&amp;$B2165,$A$2:$A2165,$A2165)&amp;":"&amp;COUNTIFS($L$2:$L2165,"Tor",$B$2:$B2165,$B2165,$A$2:$A2165,$A2165)+COUNTIFS($L$2:$L2165,"ET",$B$2:$B2165,$B2165,$A$2:$A2165,$A2165)),""),"")</f>
        <v/>
      </c>
      <c r="J2165" s="18" t="str">
        <f>_xlfn.IFNA(IF(VLOOKUP($A2165,Spiele!$A$2:$D$16,3,FALSE)=$B2165,(COUNTIFS($L$1:$L2164,"Tor",$B$1:$B2164,$B2165,$A$1:$A2164,$A2165)+COUNTIFS($L$1:$L2164,"ET",$B$1:$B2164,$B2165,$A$1:$A2164,$A2165))-(COUNTIFS($L$1:$L2164,"Tor",$B$1:$B2164,"&lt;&gt;"&amp;$B2165,$A$1:$A2164,$A2165)+COUNTIFS($L$1:$L2164,"ET",$B$1:$B2164,"&lt;&gt;"&amp;$B2165,$A$1:$A2164,$A2165)),(COUNTIFS($L$1:$L2164,"Tor",$B$1:$B2164,$B2165,$A$1:$A2164,$A2165)+COUNTIFS($L$1:$L2164,"ET",$B$1:$B2164,$B2165,$A$1:$A2164,$A2165))-(COUNTIFS($L$1:$L2164,"Tor",$B$1:$B2164,"&lt;&gt;"&amp;$B2165,$A$1:$A2164,$A2165)+COUNTIFS($L$1:$L2164,"ET",$B$1:$B2164,"&lt;&gt;"&amp;$B2165,$A$1:$A2164,$A2165))),"")</f>
        <v/>
      </c>
      <c r="O2165" s="17"/>
      <c r="AC2165" s="14"/>
      <c r="AD2165" s="14"/>
      <c r="AE2165" s="18"/>
      <c r="AH2165" s="19">
        <f t="shared" si="134"/>
        <v>0</v>
      </c>
      <c r="AI2165" s="19">
        <f t="shared" si="135"/>
        <v>180</v>
      </c>
      <c r="AM2165" s="19">
        <f>IF(Abschlüsse[[#This Row],[Ergeb]]="ET","",SQRT(($AF2165-$AK2165)^2+($AG2165-$AL2165)^2))</f>
        <v>0</v>
      </c>
      <c r="AO2165" s="13"/>
      <c r="AP2165" s="13"/>
      <c r="AQ2165" s="19" t="str">
        <f t="shared" si="136"/>
        <v/>
      </c>
      <c r="AU2165" s="19" t="str">
        <f t="shared" si="137"/>
        <v/>
      </c>
    </row>
    <row r="2166" spans="3:47" ht="25.05" customHeight="1">
      <c r="C2166" s="17" t="str">
        <f>IF($A2166="","",IF(VLOOKUP($A2166,Spiele!$A$2:$D$16,3,FALSE)=$B2166,"H","G"))</f>
        <v/>
      </c>
      <c r="D2166" s="17" t="str">
        <f>IF($B2166="","",IF(VLOOKUP($A2166,Spiele!$A$2:$F$16,3,FALSE)=$B2166,VLOOKUP($A2166,Spiele!$A$2:$F$16,4,FALSE),VLOOKUP($A2166,Spiele!$A$2:$F$16,3,FALSE)))</f>
        <v/>
      </c>
      <c r="E2166" s="18">
        <f>IF(Abschlüsse[[#This Row],[Ergeb]]="ET",0,COUNTIFS($A$2:$A2166,$A2166,$B$2:$B2166,$B2166,$L$2:$L2166,"&lt;&gt;ET"))</f>
        <v>0</v>
      </c>
      <c r="F2166" s="11"/>
      <c r="G2166" s="12"/>
      <c r="H2166" s="18">
        <f>COUNTIFS('Rote Karten'!$A$2:$A$4,$A2166,'Rote Karten'!$D$2:$D$4,"&lt;&gt;"&amp;$B2166,'Rote Karten'!$B$2:$B$4,"&lt;"&amp;$F2166,'Rote Karten'!$C$2:$C$4,"&lt;="&amp;$G2166)-COUNTIFS('Rote Karten'!$A$2:$A$4,$A2166,'Rote Karten'!$D$2:$D$4,$B2166,'Rote Karten'!$B$2:$B$4,"&lt;"&amp;$F2166,'Rote Karten'!$C$2:$C$4,"&lt;="&amp;$G2166)</f>
        <v>0</v>
      </c>
      <c r="I2166" s="17" t="str">
        <f>IF(OR($L2166="Tor",$L2166="ET"),_xlfn.IFNA(IF(VLOOKUP($A2166,Spiele!$A$2:$C$16,3,FALSE)=$B2166,COUNTIFS($L$2:$L2166,"Tor",$B$2:$B2166,$B2166,$A$2:$A2166,$A2166)+COUNTIFS($L$2:$L2166,"ET",$B$2:$B2166,$B2166,$A$2:$A2166,$A2166)&amp;":"&amp;COUNTIFS($L$2:$L2166,"Tor",$B$2:$B2166,"&lt;&gt;"&amp;$B2166,$A$2:$A2166,$A2166)+COUNTIFS($L$2:$L2166,"ET",$B$2:$B2166,"&lt;&gt;"&amp;$B2166,$A$2:$A2166,$A2166),COUNTIFS($L$2:$L2166,"Tor",$B$2:$B2166,"&lt;&gt;"&amp;$B2166,$A$2:$A2166,$A2166)+COUNTIFS($L$2:$L2166,"ET",$B$2:$B2166,"&lt;&gt;"&amp;$B2166,$A$2:$A2166,$A2166)&amp;":"&amp;COUNTIFS($L$2:$L2166,"Tor",$B$2:$B2166,$B2166,$A$2:$A2166,$A2166)+COUNTIFS($L$2:$L2166,"ET",$B$2:$B2166,$B2166,$A$2:$A2166,$A2166)),""),"")</f>
        <v/>
      </c>
      <c r="J2166" s="18" t="str">
        <f>_xlfn.IFNA(IF(VLOOKUP($A2166,Spiele!$A$2:$D$16,3,FALSE)=$B2166,(COUNTIFS($L$1:$L2165,"Tor",$B$1:$B2165,$B2166,$A$1:$A2165,$A2166)+COUNTIFS($L$1:$L2165,"ET",$B$1:$B2165,$B2166,$A$1:$A2165,$A2166))-(COUNTIFS($L$1:$L2165,"Tor",$B$1:$B2165,"&lt;&gt;"&amp;$B2166,$A$1:$A2165,$A2166)+COUNTIFS($L$1:$L2165,"ET",$B$1:$B2165,"&lt;&gt;"&amp;$B2166,$A$1:$A2165,$A2166)),(COUNTIFS($L$1:$L2165,"Tor",$B$1:$B2165,$B2166,$A$1:$A2165,$A2166)+COUNTIFS($L$1:$L2165,"ET",$B$1:$B2165,$B2166,$A$1:$A2165,$A2166))-(COUNTIFS($L$1:$L2165,"Tor",$B$1:$B2165,"&lt;&gt;"&amp;$B2166,$A$1:$A2165,$A2166)+COUNTIFS($L$1:$L2165,"ET",$B$1:$B2165,"&lt;&gt;"&amp;$B2166,$A$1:$A2165,$A2166))),"")</f>
        <v/>
      </c>
      <c r="O2166" s="17"/>
      <c r="AC2166" s="14"/>
      <c r="AD2166" s="14"/>
      <c r="AE2166" s="18"/>
      <c r="AH2166" s="19">
        <f t="shared" si="134"/>
        <v>0</v>
      </c>
      <c r="AI2166" s="19">
        <f t="shared" si="135"/>
        <v>180</v>
      </c>
      <c r="AM2166" s="19">
        <f>IF(Abschlüsse[[#This Row],[Ergeb]]="ET","",SQRT(($AF2166-$AK2166)^2+($AG2166-$AL2166)^2))</f>
        <v>0</v>
      </c>
      <c r="AO2166" s="13"/>
      <c r="AP2166" s="13"/>
      <c r="AQ2166" s="19" t="str">
        <f t="shared" si="136"/>
        <v/>
      </c>
      <c r="AU2166" s="19" t="str">
        <f t="shared" si="137"/>
        <v/>
      </c>
    </row>
    <row r="2167" spans="3:47" ht="25.05" customHeight="1">
      <c r="C2167" s="17" t="str">
        <f>IF($A2167="","",IF(VLOOKUP($A2167,Spiele!$A$2:$D$16,3,FALSE)=$B2167,"H","G"))</f>
        <v/>
      </c>
      <c r="D2167" s="17" t="str">
        <f>IF($B2167="","",IF(VLOOKUP($A2167,Spiele!$A$2:$F$16,3,FALSE)=$B2167,VLOOKUP($A2167,Spiele!$A$2:$F$16,4,FALSE),VLOOKUP($A2167,Spiele!$A$2:$F$16,3,FALSE)))</f>
        <v/>
      </c>
      <c r="E2167" s="18">
        <f>IF(Abschlüsse[[#This Row],[Ergeb]]="ET",0,COUNTIFS($A$2:$A2167,$A2167,$B$2:$B2167,$B2167,$L$2:$L2167,"&lt;&gt;ET"))</f>
        <v>0</v>
      </c>
      <c r="F2167" s="11"/>
      <c r="G2167" s="12"/>
      <c r="H2167" s="18">
        <f>COUNTIFS('Rote Karten'!$A$2:$A$4,$A2167,'Rote Karten'!$D$2:$D$4,"&lt;&gt;"&amp;$B2167,'Rote Karten'!$B$2:$B$4,"&lt;"&amp;$F2167,'Rote Karten'!$C$2:$C$4,"&lt;="&amp;$G2167)-COUNTIFS('Rote Karten'!$A$2:$A$4,$A2167,'Rote Karten'!$D$2:$D$4,$B2167,'Rote Karten'!$B$2:$B$4,"&lt;"&amp;$F2167,'Rote Karten'!$C$2:$C$4,"&lt;="&amp;$G2167)</f>
        <v>0</v>
      </c>
      <c r="I2167" s="17" t="str">
        <f>IF(OR($L2167="Tor",$L2167="ET"),_xlfn.IFNA(IF(VLOOKUP($A2167,Spiele!$A$2:$C$16,3,FALSE)=$B2167,COUNTIFS($L$2:$L2167,"Tor",$B$2:$B2167,$B2167,$A$2:$A2167,$A2167)+COUNTIFS($L$2:$L2167,"ET",$B$2:$B2167,$B2167,$A$2:$A2167,$A2167)&amp;":"&amp;COUNTIFS($L$2:$L2167,"Tor",$B$2:$B2167,"&lt;&gt;"&amp;$B2167,$A$2:$A2167,$A2167)+COUNTIFS($L$2:$L2167,"ET",$B$2:$B2167,"&lt;&gt;"&amp;$B2167,$A$2:$A2167,$A2167),COUNTIFS($L$2:$L2167,"Tor",$B$2:$B2167,"&lt;&gt;"&amp;$B2167,$A$2:$A2167,$A2167)+COUNTIFS($L$2:$L2167,"ET",$B$2:$B2167,"&lt;&gt;"&amp;$B2167,$A$2:$A2167,$A2167)&amp;":"&amp;COUNTIFS($L$2:$L2167,"Tor",$B$2:$B2167,$B2167,$A$2:$A2167,$A2167)+COUNTIFS($L$2:$L2167,"ET",$B$2:$B2167,$B2167,$A$2:$A2167,$A2167)),""),"")</f>
        <v/>
      </c>
      <c r="J2167" s="18" t="str">
        <f>_xlfn.IFNA(IF(VLOOKUP($A2167,Spiele!$A$2:$D$16,3,FALSE)=$B2167,(COUNTIFS($L$1:$L2166,"Tor",$B$1:$B2166,$B2167,$A$1:$A2166,$A2167)+COUNTIFS($L$1:$L2166,"ET",$B$1:$B2166,$B2167,$A$1:$A2166,$A2167))-(COUNTIFS($L$1:$L2166,"Tor",$B$1:$B2166,"&lt;&gt;"&amp;$B2167,$A$1:$A2166,$A2167)+COUNTIFS($L$1:$L2166,"ET",$B$1:$B2166,"&lt;&gt;"&amp;$B2167,$A$1:$A2166,$A2167)),(COUNTIFS($L$1:$L2166,"Tor",$B$1:$B2166,$B2167,$A$1:$A2166,$A2167)+COUNTIFS($L$1:$L2166,"ET",$B$1:$B2166,$B2167,$A$1:$A2166,$A2167))-(COUNTIFS($L$1:$L2166,"Tor",$B$1:$B2166,"&lt;&gt;"&amp;$B2167,$A$1:$A2166,$A2167)+COUNTIFS($L$1:$L2166,"ET",$B$1:$B2166,"&lt;&gt;"&amp;$B2167,$A$1:$A2166,$A2167))),"")</f>
        <v/>
      </c>
      <c r="O2167" s="17"/>
      <c r="AC2167" s="14"/>
      <c r="AD2167" s="14"/>
      <c r="AE2167" s="18"/>
      <c r="AH2167" s="19">
        <f t="shared" si="134"/>
        <v>0</v>
      </c>
      <c r="AI2167" s="19">
        <f t="shared" si="135"/>
        <v>180</v>
      </c>
      <c r="AM2167" s="19">
        <f>IF(Abschlüsse[[#This Row],[Ergeb]]="ET","",SQRT(($AF2167-$AK2167)^2+($AG2167-$AL2167)^2))</f>
        <v>0</v>
      </c>
      <c r="AO2167" s="13"/>
      <c r="AP2167" s="13"/>
      <c r="AQ2167" s="19" t="str">
        <f t="shared" si="136"/>
        <v/>
      </c>
      <c r="AU2167" s="19" t="str">
        <f t="shared" si="137"/>
        <v/>
      </c>
    </row>
    <row r="2168" spans="3:47" ht="25.05" customHeight="1">
      <c r="C2168" s="17" t="str">
        <f>IF($A2168="","",IF(VLOOKUP($A2168,Spiele!$A$2:$D$16,3,FALSE)=$B2168,"H","G"))</f>
        <v/>
      </c>
      <c r="D2168" s="17" t="str">
        <f>IF($B2168="","",IF(VLOOKUP($A2168,Spiele!$A$2:$F$16,3,FALSE)=$B2168,VLOOKUP($A2168,Spiele!$A$2:$F$16,4,FALSE),VLOOKUP($A2168,Spiele!$A$2:$F$16,3,FALSE)))</f>
        <v/>
      </c>
      <c r="E2168" s="18">
        <f>IF(Abschlüsse[[#This Row],[Ergeb]]="ET",0,COUNTIFS($A$2:$A2168,$A2168,$B$2:$B2168,$B2168,$L$2:$L2168,"&lt;&gt;ET"))</f>
        <v>0</v>
      </c>
      <c r="F2168" s="11"/>
      <c r="G2168" s="12"/>
      <c r="H2168" s="18">
        <f>COUNTIFS('Rote Karten'!$A$2:$A$4,$A2168,'Rote Karten'!$D$2:$D$4,"&lt;&gt;"&amp;$B2168,'Rote Karten'!$B$2:$B$4,"&lt;"&amp;$F2168,'Rote Karten'!$C$2:$C$4,"&lt;="&amp;$G2168)-COUNTIFS('Rote Karten'!$A$2:$A$4,$A2168,'Rote Karten'!$D$2:$D$4,$B2168,'Rote Karten'!$B$2:$B$4,"&lt;"&amp;$F2168,'Rote Karten'!$C$2:$C$4,"&lt;="&amp;$G2168)</f>
        <v>0</v>
      </c>
      <c r="I2168" s="17" t="str">
        <f>IF(OR($L2168="Tor",$L2168="ET"),_xlfn.IFNA(IF(VLOOKUP($A2168,Spiele!$A$2:$C$16,3,FALSE)=$B2168,COUNTIFS($L$2:$L2168,"Tor",$B$2:$B2168,$B2168,$A$2:$A2168,$A2168)+COUNTIFS($L$2:$L2168,"ET",$B$2:$B2168,$B2168,$A$2:$A2168,$A2168)&amp;":"&amp;COUNTIFS($L$2:$L2168,"Tor",$B$2:$B2168,"&lt;&gt;"&amp;$B2168,$A$2:$A2168,$A2168)+COUNTIFS($L$2:$L2168,"ET",$B$2:$B2168,"&lt;&gt;"&amp;$B2168,$A$2:$A2168,$A2168),COUNTIFS($L$2:$L2168,"Tor",$B$2:$B2168,"&lt;&gt;"&amp;$B2168,$A$2:$A2168,$A2168)+COUNTIFS($L$2:$L2168,"ET",$B$2:$B2168,"&lt;&gt;"&amp;$B2168,$A$2:$A2168,$A2168)&amp;":"&amp;COUNTIFS($L$2:$L2168,"Tor",$B$2:$B2168,$B2168,$A$2:$A2168,$A2168)+COUNTIFS($L$2:$L2168,"ET",$B$2:$B2168,$B2168,$A$2:$A2168,$A2168)),""),"")</f>
        <v/>
      </c>
      <c r="J2168" s="18" t="str">
        <f>_xlfn.IFNA(IF(VLOOKUP($A2168,Spiele!$A$2:$D$16,3,FALSE)=$B2168,(COUNTIFS($L$1:$L2167,"Tor",$B$1:$B2167,$B2168,$A$1:$A2167,$A2168)+COUNTIFS($L$1:$L2167,"ET",$B$1:$B2167,$B2168,$A$1:$A2167,$A2168))-(COUNTIFS($L$1:$L2167,"Tor",$B$1:$B2167,"&lt;&gt;"&amp;$B2168,$A$1:$A2167,$A2168)+COUNTIFS($L$1:$L2167,"ET",$B$1:$B2167,"&lt;&gt;"&amp;$B2168,$A$1:$A2167,$A2168)),(COUNTIFS($L$1:$L2167,"Tor",$B$1:$B2167,$B2168,$A$1:$A2167,$A2168)+COUNTIFS($L$1:$L2167,"ET",$B$1:$B2167,$B2168,$A$1:$A2167,$A2168))-(COUNTIFS($L$1:$L2167,"Tor",$B$1:$B2167,"&lt;&gt;"&amp;$B2168,$A$1:$A2167,$A2168)+COUNTIFS($L$1:$L2167,"ET",$B$1:$B2167,"&lt;&gt;"&amp;$B2168,$A$1:$A2167,$A2168))),"")</f>
        <v/>
      </c>
      <c r="O2168" s="17"/>
      <c r="AC2168" s="14"/>
      <c r="AD2168" s="14"/>
      <c r="AE2168" s="18"/>
      <c r="AH2168" s="19">
        <f t="shared" si="134"/>
        <v>0</v>
      </c>
      <c r="AI2168" s="19">
        <f t="shared" si="135"/>
        <v>180</v>
      </c>
      <c r="AM2168" s="19">
        <f>IF(Abschlüsse[[#This Row],[Ergeb]]="ET","",SQRT(($AF2168-$AK2168)^2+($AG2168-$AL2168)^2))</f>
        <v>0</v>
      </c>
      <c r="AO2168" s="13"/>
      <c r="AP2168" s="13"/>
      <c r="AQ2168" s="19" t="str">
        <f t="shared" si="136"/>
        <v/>
      </c>
      <c r="AU2168" s="19" t="str">
        <f t="shared" si="137"/>
        <v/>
      </c>
    </row>
    <row r="2169" spans="3:47" ht="25.05" customHeight="1">
      <c r="C2169" s="17" t="str">
        <f>IF($A2169="","",IF(VLOOKUP($A2169,Spiele!$A$2:$D$16,3,FALSE)=$B2169,"H","G"))</f>
        <v/>
      </c>
      <c r="D2169" s="17" t="str">
        <f>IF($B2169="","",IF(VLOOKUP($A2169,Spiele!$A$2:$F$16,3,FALSE)=$B2169,VLOOKUP($A2169,Spiele!$A$2:$F$16,4,FALSE),VLOOKUP($A2169,Spiele!$A$2:$F$16,3,FALSE)))</f>
        <v/>
      </c>
      <c r="E2169" s="18">
        <f>IF(Abschlüsse[[#This Row],[Ergeb]]="ET",0,COUNTIFS($A$2:$A2169,$A2169,$B$2:$B2169,$B2169,$L$2:$L2169,"&lt;&gt;ET"))</f>
        <v>0</v>
      </c>
      <c r="F2169" s="11"/>
      <c r="G2169" s="12"/>
      <c r="H2169" s="18">
        <f>COUNTIFS('Rote Karten'!$A$2:$A$4,$A2169,'Rote Karten'!$D$2:$D$4,"&lt;&gt;"&amp;$B2169,'Rote Karten'!$B$2:$B$4,"&lt;"&amp;$F2169,'Rote Karten'!$C$2:$C$4,"&lt;="&amp;$G2169)-COUNTIFS('Rote Karten'!$A$2:$A$4,$A2169,'Rote Karten'!$D$2:$D$4,$B2169,'Rote Karten'!$B$2:$B$4,"&lt;"&amp;$F2169,'Rote Karten'!$C$2:$C$4,"&lt;="&amp;$G2169)</f>
        <v>0</v>
      </c>
      <c r="I2169" s="17" t="str">
        <f>IF(OR($L2169="Tor",$L2169="ET"),_xlfn.IFNA(IF(VLOOKUP($A2169,Spiele!$A$2:$C$16,3,FALSE)=$B2169,COUNTIFS($L$2:$L2169,"Tor",$B$2:$B2169,$B2169,$A$2:$A2169,$A2169)+COUNTIFS($L$2:$L2169,"ET",$B$2:$B2169,$B2169,$A$2:$A2169,$A2169)&amp;":"&amp;COUNTIFS($L$2:$L2169,"Tor",$B$2:$B2169,"&lt;&gt;"&amp;$B2169,$A$2:$A2169,$A2169)+COUNTIFS($L$2:$L2169,"ET",$B$2:$B2169,"&lt;&gt;"&amp;$B2169,$A$2:$A2169,$A2169),COUNTIFS($L$2:$L2169,"Tor",$B$2:$B2169,"&lt;&gt;"&amp;$B2169,$A$2:$A2169,$A2169)+COUNTIFS($L$2:$L2169,"ET",$B$2:$B2169,"&lt;&gt;"&amp;$B2169,$A$2:$A2169,$A2169)&amp;":"&amp;COUNTIFS($L$2:$L2169,"Tor",$B$2:$B2169,$B2169,$A$2:$A2169,$A2169)+COUNTIFS($L$2:$L2169,"ET",$B$2:$B2169,$B2169,$A$2:$A2169,$A2169)),""),"")</f>
        <v/>
      </c>
      <c r="J2169" s="18" t="str">
        <f>_xlfn.IFNA(IF(VLOOKUP($A2169,Spiele!$A$2:$D$16,3,FALSE)=$B2169,(COUNTIFS($L$1:$L2168,"Tor",$B$1:$B2168,$B2169,$A$1:$A2168,$A2169)+COUNTIFS($L$1:$L2168,"ET",$B$1:$B2168,$B2169,$A$1:$A2168,$A2169))-(COUNTIFS($L$1:$L2168,"Tor",$B$1:$B2168,"&lt;&gt;"&amp;$B2169,$A$1:$A2168,$A2169)+COUNTIFS($L$1:$L2168,"ET",$B$1:$B2168,"&lt;&gt;"&amp;$B2169,$A$1:$A2168,$A2169)),(COUNTIFS($L$1:$L2168,"Tor",$B$1:$B2168,$B2169,$A$1:$A2168,$A2169)+COUNTIFS($L$1:$L2168,"ET",$B$1:$B2168,$B2169,$A$1:$A2168,$A2169))-(COUNTIFS($L$1:$L2168,"Tor",$B$1:$B2168,"&lt;&gt;"&amp;$B2169,$A$1:$A2168,$A2169)+COUNTIFS($L$1:$L2168,"ET",$B$1:$B2168,"&lt;&gt;"&amp;$B2169,$A$1:$A2168,$A2169))),"")</f>
        <v/>
      </c>
      <c r="O2169" s="17"/>
      <c r="AC2169" s="14"/>
      <c r="AD2169" s="14"/>
      <c r="AE2169" s="18"/>
      <c r="AH2169" s="19">
        <f t="shared" si="134"/>
        <v>0</v>
      </c>
      <c r="AI2169" s="19">
        <f t="shared" si="135"/>
        <v>180</v>
      </c>
      <c r="AM2169" s="19">
        <f>IF(Abschlüsse[[#This Row],[Ergeb]]="ET","",SQRT(($AF2169-$AK2169)^2+($AG2169-$AL2169)^2))</f>
        <v>0</v>
      </c>
      <c r="AO2169" s="13"/>
      <c r="AP2169" s="13"/>
      <c r="AQ2169" s="19" t="str">
        <f t="shared" si="136"/>
        <v/>
      </c>
      <c r="AU2169" s="19" t="str">
        <f t="shared" si="137"/>
        <v/>
      </c>
    </row>
    <row r="2170" spans="3:47" ht="25.05" customHeight="1">
      <c r="C2170" s="17" t="str">
        <f>IF($A2170="","",IF(VLOOKUP($A2170,Spiele!$A$2:$D$16,3,FALSE)=$B2170,"H","G"))</f>
        <v/>
      </c>
      <c r="D2170" s="17" t="str">
        <f>IF($B2170="","",IF(VLOOKUP($A2170,Spiele!$A$2:$F$16,3,FALSE)=$B2170,VLOOKUP($A2170,Spiele!$A$2:$F$16,4,FALSE),VLOOKUP($A2170,Spiele!$A$2:$F$16,3,FALSE)))</f>
        <v/>
      </c>
      <c r="E2170" s="18">
        <f>IF(Abschlüsse[[#This Row],[Ergeb]]="ET",0,COUNTIFS($A$2:$A2170,$A2170,$B$2:$B2170,$B2170,$L$2:$L2170,"&lt;&gt;ET"))</f>
        <v>0</v>
      </c>
      <c r="F2170" s="11"/>
      <c r="G2170" s="12"/>
      <c r="H2170" s="18">
        <f>COUNTIFS('Rote Karten'!$A$2:$A$4,$A2170,'Rote Karten'!$D$2:$D$4,"&lt;&gt;"&amp;$B2170,'Rote Karten'!$B$2:$B$4,"&lt;"&amp;$F2170,'Rote Karten'!$C$2:$C$4,"&lt;="&amp;$G2170)-COUNTIFS('Rote Karten'!$A$2:$A$4,$A2170,'Rote Karten'!$D$2:$D$4,$B2170,'Rote Karten'!$B$2:$B$4,"&lt;"&amp;$F2170,'Rote Karten'!$C$2:$C$4,"&lt;="&amp;$G2170)</f>
        <v>0</v>
      </c>
      <c r="I2170" s="17" t="str">
        <f>IF(OR($L2170="Tor",$L2170="ET"),_xlfn.IFNA(IF(VLOOKUP($A2170,Spiele!$A$2:$C$16,3,FALSE)=$B2170,COUNTIFS($L$2:$L2170,"Tor",$B$2:$B2170,$B2170,$A$2:$A2170,$A2170)+COUNTIFS($L$2:$L2170,"ET",$B$2:$B2170,$B2170,$A$2:$A2170,$A2170)&amp;":"&amp;COUNTIFS($L$2:$L2170,"Tor",$B$2:$B2170,"&lt;&gt;"&amp;$B2170,$A$2:$A2170,$A2170)+COUNTIFS($L$2:$L2170,"ET",$B$2:$B2170,"&lt;&gt;"&amp;$B2170,$A$2:$A2170,$A2170),COUNTIFS($L$2:$L2170,"Tor",$B$2:$B2170,"&lt;&gt;"&amp;$B2170,$A$2:$A2170,$A2170)+COUNTIFS($L$2:$L2170,"ET",$B$2:$B2170,"&lt;&gt;"&amp;$B2170,$A$2:$A2170,$A2170)&amp;":"&amp;COUNTIFS($L$2:$L2170,"Tor",$B$2:$B2170,$B2170,$A$2:$A2170,$A2170)+COUNTIFS($L$2:$L2170,"ET",$B$2:$B2170,$B2170,$A$2:$A2170,$A2170)),""),"")</f>
        <v/>
      </c>
      <c r="J2170" s="18" t="str">
        <f>_xlfn.IFNA(IF(VLOOKUP($A2170,Spiele!$A$2:$D$16,3,FALSE)=$B2170,(COUNTIFS($L$1:$L2169,"Tor",$B$1:$B2169,$B2170,$A$1:$A2169,$A2170)+COUNTIFS($L$1:$L2169,"ET",$B$1:$B2169,$B2170,$A$1:$A2169,$A2170))-(COUNTIFS($L$1:$L2169,"Tor",$B$1:$B2169,"&lt;&gt;"&amp;$B2170,$A$1:$A2169,$A2170)+COUNTIFS($L$1:$L2169,"ET",$B$1:$B2169,"&lt;&gt;"&amp;$B2170,$A$1:$A2169,$A2170)),(COUNTIFS($L$1:$L2169,"Tor",$B$1:$B2169,$B2170,$A$1:$A2169,$A2170)+COUNTIFS($L$1:$L2169,"ET",$B$1:$B2169,$B2170,$A$1:$A2169,$A2170))-(COUNTIFS($L$1:$L2169,"Tor",$B$1:$B2169,"&lt;&gt;"&amp;$B2170,$A$1:$A2169,$A2170)+COUNTIFS($L$1:$L2169,"ET",$B$1:$B2169,"&lt;&gt;"&amp;$B2170,$A$1:$A2169,$A2170))),"")</f>
        <v/>
      </c>
      <c r="O2170" s="17"/>
      <c r="AC2170" s="14"/>
      <c r="AD2170" s="14"/>
      <c r="AE2170" s="18"/>
      <c r="AH2170" s="19">
        <f t="shared" si="134"/>
        <v>0</v>
      </c>
      <c r="AI2170" s="19">
        <f t="shared" si="135"/>
        <v>180</v>
      </c>
      <c r="AM2170" s="19">
        <f>IF(Abschlüsse[[#This Row],[Ergeb]]="ET","",SQRT(($AF2170-$AK2170)^2+($AG2170-$AL2170)^2))</f>
        <v>0</v>
      </c>
      <c r="AO2170" s="13"/>
      <c r="AP2170" s="13"/>
      <c r="AQ2170" s="19" t="str">
        <f t="shared" si="136"/>
        <v/>
      </c>
      <c r="AU2170" s="19" t="str">
        <f t="shared" si="137"/>
        <v/>
      </c>
    </row>
    <row r="2171" spans="3:47" ht="25.05" customHeight="1">
      <c r="C2171" s="17" t="str">
        <f>IF($A2171="","",IF(VLOOKUP($A2171,Spiele!$A$2:$D$16,3,FALSE)=$B2171,"H","G"))</f>
        <v/>
      </c>
      <c r="D2171" s="17" t="str">
        <f>IF($B2171="","",IF(VLOOKUP($A2171,Spiele!$A$2:$F$16,3,FALSE)=$B2171,VLOOKUP($A2171,Spiele!$A$2:$F$16,4,FALSE),VLOOKUP($A2171,Spiele!$A$2:$F$16,3,FALSE)))</f>
        <v/>
      </c>
      <c r="E2171" s="18">
        <f>IF(Abschlüsse[[#This Row],[Ergeb]]="ET",0,COUNTIFS($A$2:$A2171,$A2171,$B$2:$B2171,$B2171,$L$2:$L2171,"&lt;&gt;ET"))</f>
        <v>0</v>
      </c>
      <c r="F2171" s="11"/>
      <c r="G2171" s="12"/>
      <c r="H2171" s="18">
        <f>COUNTIFS('Rote Karten'!$A$2:$A$4,$A2171,'Rote Karten'!$D$2:$D$4,"&lt;&gt;"&amp;$B2171,'Rote Karten'!$B$2:$B$4,"&lt;"&amp;$F2171,'Rote Karten'!$C$2:$C$4,"&lt;="&amp;$G2171)-COUNTIFS('Rote Karten'!$A$2:$A$4,$A2171,'Rote Karten'!$D$2:$D$4,$B2171,'Rote Karten'!$B$2:$B$4,"&lt;"&amp;$F2171,'Rote Karten'!$C$2:$C$4,"&lt;="&amp;$G2171)</f>
        <v>0</v>
      </c>
      <c r="I2171" s="17" t="str">
        <f>IF(OR($L2171="Tor",$L2171="ET"),_xlfn.IFNA(IF(VLOOKUP($A2171,Spiele!$A$2:$C$16,3,FALSE)=$B2171,COUNTIFS($L$2:$L2171,"Tor",$B$2:$B2171,$B2171,$A$2:$A2171,$A2171)+COUNTIFS($L$2:$L2171,"ET",$B$2:$B2171,$B2171,$A$2:$A2171,$A2171)&amp;":"&amp;COUNTIFS($L$2:$L2171,"Tor",$B$2:$B2171,"&lt;&gt;"&amp;$B2171,$A$2:$A2171,$A2171)+COUNTIFS($L$2:$L2171,"ET",$B$2:$B2171,"&lt;&gt;"&amp;$B2171,$A$2:$A2171,$A2171),COUNTIFS($L$2:$L2171,"Tor",$B$2:$B2171,"&lt;&gt;"&amp;$B2171,$A$2:$A2171,$A2171)+COUNTIFS($L$2:$L2171,"ET",$B$2:$B2171,"&lt;&gt;"&amp;$B2171,$A$2:$A2171,$A2171)&amp;":"&amp;COUNTIFS($L$2:$L2171,"Tor",$B$2:$B2171,$B2171,$A$2:$A2171,$A2171)+COUNTIFS($L$2:$L2171,"ET",$B$2:$B2171,$B2171,$A$2:$A2171,$A2171)),""),"")</f>
        <v/>
      </c>
      <c r="J2171" s="18" t="str">
        <f>_xlfn.IFNA(IF(VLOOKUP($A2171,Spiele!$A$2:$D$16,3,FALSE)=$B2171,(COUNTIFS($L$1:$L2170,"Tor",$B$1:$B2170,$B2171,$A$1:$A2170,$A2171)+COUNTIFS($L$1:$L2170,"ET",$B$1:$B2170,$B2171,$A$1:$A2170,$A2171))-(COUNTIFS($L$1:$L2170,"Tor",$B$1:$B2170,"&lt;&gt;"&amp;$B2171,$A$1:$A2170,$A2171)+COUNTIFS($L$1:$L2170,"ET",$B$1:$B2170,"&lt;&gt;"&amp;$B2171,$A$1:$A2170,$A2171)),(COUNTIFS($L$1:$L2170,"Tor",$B$1:$B2170,$B2171,$A$1:$A2170,$A2171)+COUNTIFS($L$1:$L2170,"ET",$B$1:$B2170,$B2171,$A$1:$A2170,$A2171))-(COUNTIFS($L$1:$L2170,"Tor",$B$1:$B2170,"&lt;&gt;"&amp;$B2171,$A$1:$A2170,$A2171)+COUNTIFS($L$1:$L2170,"ET",$B$1:$B2170,"&lt;&gt;"&amp;$B2171,$A$1:$A2170,$A2171))),"")</f>
        <v/>
      </c>
      <c r="O2171" s="17"/>
      <c r="AC2171" s="14"/>
      <c r="AD2171" s="14"/>
      <c r="AE2171" s="18"/>
      <c r="AH2171" s="19">
        <f t="shared" si="134"/>
        <v>0</v>
      </c>
      <c r="AI2171" s="19">
        <f t="shared" si="135"/>
        <v>180</v>
      </c>
      <c r="AM2171" s="19">
        <f>IF(Abschlüsse[[#This Row],[Ergeb]]="ET","",SQRT(($AF2171-$AK2171)^2+($AG2171-$AL2171)^2))</f>
        <v>0</v>
      </c>
      <c r="AO2171" s="13"/>
      <c r="AP2171" s="13"/>
      <c r="AQ2171" s="19" t="str">
        <f t="shared" si="136"/>
        <v/>
      </c>
      <c r="AU2171" s="19" t="str">
        <f t="shared" si="137"/>
        <v/>
      </c>
    </row>
    <row r="2172" spans="3:47" ht="25.05" customHeight="1">
      <c r="C2172" s="17" t="str">
        <f>IF($A2172="","",IF(VLOOKUP($A2172,Spiele!$A$2:$D$16,3,FALSE)=$B2172,"H","G"))</f>
        <v/>
      </c>
      <c r="D2172" s="17" t="str">
        <f>IF($B2172="","",IF(VLOOKUP($A2172,Spiele!$A$2:$F$16,3,FALSE)=$B2172,VLOOKUP($A2172,Spiele!$A$2:$F$16,4,FALSE),VLOOKUP($A2172,Spiele!$A$2:$F$16,3,FALSE)))</f>
        <v/>
      </c>
      <c r="E2172" s="18">
        <f>IF(Abschlüsse[[#This Row],[Ergeb]]="ET",0,COUNTIFS($A$2:$A2172,$A2172,$B$2:$B2172,$B2172,$L$2:$L2172,"&lt;&gt;ET"))</f>
        <v>0</v>
      </c>
      <c r="F2172" s="11"/>
      <c r="G2172" s="12"/>
      <c r="H2172" s="18">
        <f>COUNTIFS('Rote Karten'!$A$2:$A$4,$A2172,'Rote Karten'!$D$2:$D$4,"&lt;&gt;"&amp;$B2172,'Rote Karten'!$B$2:$B$4,"&lt;"&amp;$F2172,'Rote Karten'!$C$2:$C$4,"&lt;="&amp;$G2172)-COUNTIFS('Rote Karten'!$A$2:$A$4,$A2172,'Rote Karten'!$D$2:$D$4,$B2172,'Rote Karten'!$B$2:$B$4,"&lt;"&amp;$F2172,'Rote Karten'!$C$2:$C$4,"&lt;="&amp;$G2172)</f>
        <v>0</v>
      </c>
      <c r="I2172" s="17" t="str">
        <f>IF(OR($L2172="Tor",$L2172="ET"),_xlfn.IFNA(IF(VLOOKUP($A2172,Spiele!$A$2:$C$16,3,FALSE)=$B2172,COUNTIFS($L$2:$L2172,"Tor",$B$2:$B2172,$B2172,$A$2:$A2172,$A2172)+COUNTIFS($L$2:$L2172,"ET",$B$2:$B2172,$B2172,$A$2:$A2172,$A2172)&amp;":"&amp;COUNTIFS($L$2:$L2172,"Tor",$B$2:$B2172,"&lt;&gt;"&amp;$B2172,$A$2:$A2172,$A2172)+COUNTIFS($L$2:$L2172,"ET",$B$2:$B2172,"&lt;&gt;"&amp;$B2172,$A$2:$A2172,$A2172),COUNTIFS($L$2:$L2172,"Tor",$B$2:$B2172,"&lt;&gt;"&amp;$B2172,$A$2:$A2172,$A2172)+COUNTIFS($L$2:$L2172,"ET",$B$2:$B2172,"&lt;&gt;"&amp;$B2172,$A$2:$A2172,$A2172)&amp;":"&amp;COUNTIFS($L$2:$L2172,"Tor",$B$2:$B2172,$B2172,$A$2:$A2172,$A2172)+COUNTIFS($L$2:$L2172,"ET",$B$2:$B2172,$B2172,$A$2:$A2172,$A2172)),""),"")</f>
        <v/>
      </c>
      <c r="J2172" s="18" t="str">
        <f>_xlfn.IFNA(IF(VLOOKUP($A2172,Spiele!$A$2:$D$16,3,FALSE)=$B2172,(COUNTIFS($L$1:$L2171,"Tor",$B$1:$B2171,$B2172,$A$1:$A2171,$A2172)+COUNTIFS($L$1:$L2171,"ET",$B$1:$B2171,$B2172,$A$1:$A2171,$A2172))-(COUNTIFS($L$1:$L2171,"Tor",$B$1:$B2171,"&lt;&gt;"&amp;$B2172,$A$1:$A2171,$A2172)+COUNTIFS($L$1:$L2171,"ET",$B$1:$B2171,"&lt;&gt;"&amp;$B2172,$A$1:$A2171,$A2172)),(COUNTIFS($L$1:$L2171,"Tor",$B$1:$B2171,$B2172,$A$1:$A2171,$A2172)+COUNTIFS($L$1:$L2171,"ET",$B$1:$B2171,$B2172,$A$1:$A2171,$A2172))-(COUNTIFS($L$1:$L2171,"Tor",$B$1:$B2171,"&lt;&gt;"&amp;$B2172,$A$1:$A2171,$A2172)+COUNTIFS($L$1:$L2171,"ET",$B$1:$B2171,"&lt;&gt;"&amp;$B2172,$A$1:$A2171,$A2172))),"")</f>
        <v/>
      </c>
      <c r="O2172" s="17"/>
      <c r="AC2172" s="14"/>
      <c r="AD2172" s="14"/>
      <c r="AE2172" s="18"/>
      <c r="AH2172" s="19">
        <f t="shared" si="134"/>
        <v>0</v>
      </c>
      <c r="AI2172" s="19">
        <f t="shared" si="135"/>
        <v>180</v>
      </c>
      <c r="AM2172" s="19">
        <f>IF(Abschlüsse[[#This Row],[Ergeb]]="ET","",SQRT(($AF2172-$AK2172)^2+($AG2172-$AL2172)^2))</f>
        <v>0</v>
      </c>
      <c r="AO2172" s="13"/>
      <c r="AP2172" s="13"/>
      <c r="AQ2172" s="19" t="str">
        <f t="shared" si="136"/>
        <v/>
      </c>
      <c r="AU2172" s="19" t="str">
        <f t="shared" si="137"/>
        <v/>
      </c>
    </row>
    <row r="2173" spans="3:47" ht="25.05" customHeight="1">
      <c r="C2173" s="17" t="str">
        <f>IF($A2173="","",IF(VLOOKUP($A2173,Spiele!$A$2:$D$16,3,FALSE)=$B2173,"H","G"))</f>
        <v/>
      </c>
      <c r="D2173" s="17" t="str">
        <f>IF($B2173="","",IF(VLOOKUP($A2173,Spiele!$A$2:$F$16,3,FALSE)=$B2173,VLOOKUP($A2173,Spiele!$A$2:$F$16,4,FALSE),VLOOKUP($A2173,Spiele!$A$2:$F$16,3,FALSE)))</f>
        <v/>
      </c>
      <c r="E2173" s="18">
        <f>IF(Abschlüsse[[#This Row],[Ergeb]]="ET",0,COUNTIFS($A$2:$A2173,$A2173,$B$2:$B2173,$B2173,$L$2:$L2173,"&lt;&gt;ET"))</f>
        <v>0</v>
      </c>
      <c r="F2173" s="11"/>
      <c r="G2173" s="12"/>
      <c r="H2173" s="18">
        <f>COUNTIFS('Rote Karten'!$A$2:$A$4,$A2173,'Rote Karten'!$D$2:$D$4,"&lt;&gt;"&amp;$B2173,'Rote Karten'!$B$2:$B$4,"&lt;"&amp;$F2173,'Rote Karten'!$C$2:$C$4,"&lt;="&amp;$G2173)-COUNTIFS('Rote Karten'!$A$2:$A$4,$A2173,'Rote Karten'!$D$2:$D$4,$B2173,'Rote Karten'!$B$2:$B$4,"&lt;"&amp;$F2173,'Rote Karten'!$C$2:$C$4,"&lt;="&amp;$G2173)</f>
        <v>0</v>
      </c>
      <c r="I2173" s="17" t="str">
        <f>IF(OR($L2173="Tor",$L2173="ET"),_xlfn.IFNA(IF(VLOOKUP($A2173,Spiele!$A$2:$C$16,3,FALSE)=$B2173,COUNTIFS($L$2:$L2173,"Tor",$B$2:$B2173,$B2173,$A$2:$A2173,$A2173)+COUNTIFS($L$2:$L2173,"ET",$B$2:$B2173,$B2173,$A$2:$A2173,$A2173)&amp;":"&amp;COUNTIFS($L$2:$L2173,"Tor",$B$2:$B2173,"&lt;&gt;"&amp;$B2173,$A$2:$A2173,$A2173)+COUNTIFS($L$2:$L2173,"ET",$B$2:$B2173,"&lt;&gt;"&amp;$B2173,$A$2:$A2173,$A2173),COUNTIFS($L$2:$L2173,"Tor",$B$2:$B2173,"&lt;&gt;"&amp;$B2173,$A$2:$A2173,$A2173)+COUNTIFS($L$2:$L2173,"ET",$B$2:$B2173,"&lt;&gt;"&amp;$B2173,$A$2:$A2173,$A2173)&amp;":"&amp;COUNTIFS($L$2:$L2173,"Tor",$B$2:$B2173,$B2173,$A$2:$A2173,$A2173)+COUNTIFS($L$2:$L2173,"ET",$B$2:$B2173,$B2173,$A$2:$A2173,$A2173)),""),"")</f>
        <v/>
      </c>
      <c r="J2173" s="18" t="str">
        <f>_xlfn.IFNA(IF(VLOOKUP($A2173,Spiele!$A$2:$D$16,3,FALSE)=$B2173,(COUNTIFS($L$1:$L2172,"Tor",$B$1:$B2172,$B2173,$A$1:$A2172,$A2173)+COUNTIFS($L$1:$L2172,"ET",$B$1:$B2172,$B2173,$A$1:$A2172,$A2173))-(COUNTIFS($L$1:$L2172,"Tor",$B$1:$B2172,"&lt;&gt;"&amp;$B2173,$A$1:$A2172,$A2173)+COUNTIFS($L$1:$L2172,"ET",$B$1:$B2172,"&lt;&gt;"&amp;$B2173,$A$1:$A2172,$A2173)),(COUNTIFS($L$1:$L2172,"Tor",$B$1:$B2172,$B2173,$A$1:$A2172,$A2173)+COUNTIFS($L$1:$L2172,"ET",$B$1:$B2172,$B2173,$A$1:$A2172,$A2173))-(COUNTIFS($L$1:$L2172,"Tor",$B$1:$B2172,"&lt;&gt;"&amp;$B2173,$A$1:$A2172,$A2173)+COUNTIFS($L$1:$L2172,"ET",$B$1:$B2172,"&lt;&gt;"&amp;$B2173,$A$1:$A2172,$A2173))),"")</f>
        <v/>
      </c>
      <c r="O2173" s="17"/>
      <c r="AC2173" s="14"/>
      <c r="AD2173" s="14"/>
      <c r="AE2173" s="18"/>
      <c r="AH2173" s="19">
        <f t="shared" si="134"/>
        <v>0</v>
      </c>
      <c r="AI2173" s="19">
        <f t="shared" si="135"/>
        <v>180</v>
      </c>
      <c r="AM2173" s="19">
        <f>IF(Abschlüsse[[#This Row],[Ergeb]]="ET","",SQRT(($AF2173-$AK2173)^2+($AG2173-$AL2173)^2))</f>
        <v>0</v>
      </c>
      <c r="AO2173" s="13"/>
      <c r="AP2173" s="13"/>
      <c r="AQ2173" s="19" t="str">
        <f t="shared" si="136"/>
        <v/>
      </c>
      <c r="AU2173" s="19" t="str">
        <f t="shared" si="137"/>
        <v/>
      </c>
    </row>
    <row r="2174" spans="3:47" ht="25.05" customHeight="1">
      <c r="C2174" s="17" t="str">
        <f>IF($A2174="","",IF(VLOOKUP($A2174,Spiele!$A$2:$D$16,3,FALSE)=$B2174,"H","G"))</f>
        <v/>
      </c>
      <c r="D2174" s="17" t="str">
        <f>IF($B2174="","",IF(VLOOKUP($A2174,Spiele!$A$2:$F$16,3,FALSE)=$B2174,VLOOKUP($A2174,Spiele!$A$2:$F$16,4,FALSE),VLOOKUP($A2174,Spiele!$A$2:$F$16,3,FALSE)))</f>
        <v/>
      </c>
      <c r="E2174" s="18">
        <f>IF(Abschlüsse[[#This Row],[Ergeb]]="ET",0,COUNTIFS($A$2:$A2174,$A2174,$B$2:$B2174,$B2174,$L$2:$L2174,"&lt;&gt;ET"))</f>
        <v>0</v>
      </c>
      <c r="F2174" s="11"/>
      <c r="G2174" s="12"/>
      <c r="H2174" s="18">
        <f>COUNTIFS('Rote Karten'!$A$2:$A$4,$A2174,'Rote Karten'!$D$2:$D$4,"&lt;&gt;"&amp;$B2174,'Rote Karten'!$B$2:$B$4,"&lt;"&amp;$F2174,'Rote Karten'!$C$2:$C$4,"&lt;="&amp;$G2174)-COUNTIFS('Rote Karten'!$A$2:$A$4,$A2174,'Rote Karten'!$D$2:$D$4,$B2174,'Rote Karten'!$B$2:$B$4,"&lt;"&amp;$F2174,'Rote Karten'!$C$2:$C$4,"&lt;="&amp;$G2174)</f>
        <v>0</v>
      </c>
      <c r="I2174" s="17" t="str">
        <f>IF(OR($L2174="Tor",$L2174="ET"),_xlfn.IFNA(IF(VLOOKUP($A2174,Spiele!$A$2:$C$16,3,FALSE)=$B2174,COUNTIFS($L$2:$L2174,"Tor",$B$2:$B2174,$B2174,$A$2:$A2174,$A2174)+COUNTIFS($L$2:$L2174,"ET",$B$2:$B2174,$B2174,$A$2:$A2174,$A2174)&amp;":"&amp;COUNTIFS($L$2:$L2174,"Tor",$B$2:$B2174,"&lt;&gt;"&amp;$B2174,$A$2:$A2174,$A2174)+COUNTIFS($L$2:$L2174,"ET",$B$2:$B2174,"&lt;&gt;"&amp;$B2174,$A$2:$A2174,$A2174),COUNTIFS($L$2:$L2174,"Tor",$B$2:$B2174,"&lt;&gt;"&amp;$B2174,$A$2:$A2174,$A2174)+COUNTIFS($L$2:$L2174,"ET",$B$2:$B2174,"&lt;&gt;"&amp;$B2174,$A$2:$A2174,$A2174)&amp;":"&amp;COUNTIFS($L$2:$L2174,"Tor",$B$2:$B2174,$B2174,$A$2:$A2174,$A2174)+COUNTIFS($L$2:$L2174,"ET",$B$2:$B2174,$B2174,$A$2:$A2174,$A2174)),""),"")</f>
        <v/>
      </c>
      <c r="J2174" s="18" t="str">
        <f>_xlfn.IFNA(IF(VLOOKUP($A2174,Spiele!$A$2:$D$16,3,FALSE)=$B2174,(COUNTIFS($L$1:$L2173,"Tor",$B$1:$B2173,$B2174,$A$1:$A2173,$A2174)+COUNTIFS($L$1:$L2173,"ET",$B$1:$B2173,$B2174,$A$1:$A2173,$A2174))-(COUNTIFS($L$1:$L2173,"Tor",$B$1:$B2173,"&lt;&gt;"&amp;$B2174,$A$1:$A2173,$A2174)+COUNTIFS($L$1:$L2173,"ET",$B$1:$B2173,"&lt;&gt;"&amp;$B2174,$A$1:$A2173,$A2174)),(COUNTIFS($L$1:$L2173,"Tor",$B$1:$B2173,$B2174,$A$1:$A2173,$A2174)+COUNTIFS($L$1:$L2173,"ET",$B$1:$B2173,$B2174,$A$1:$A2173,$A2174))-(COUNTIFS($L$1:$L2173,"Tor",$B$1:$B2173,"&lt;&gt;"&amp;$B2174,$A$1:$A2173,$A2174)+COUNTIFS($L$1:$L2173,"ET",$B$1:$B2173,"&lt;&gt;"&amp;$B2174,$A$1:$A2173,$A2174))),"")</f>
        <v/>
      </c>
      <c r="O2174" s="17"/>
      <c r="AC2174" s="14"/>
      <c r="AD2174" s="14"/>
      <c r="AE2174" s="18"/>
      <c r="AH2174" s="19">
        <f t="shared" si="134"/>
        <v>0</v>
      </c>
      <c r="AI2174" s="19">
        <f t="shared" si="135"/>
        <v>180</v>
      </c>
      <c r="AM2174" s="19">
        <f>IF(Abschlüsse[[#This Row],[Ergeb]]="ET","",SQRT(($AF2174-$AK2174)^2+($AG2174-$AL2174)^2))</f>
        <v>0</v>
      </c>
      <c r="AO2174" s="13"/>
      <c r="AP2174" s="13"/>
      <c r="AQ2174" s="19" t="str">
        <f t="shared" si="136"/>
        <v/>
      </c>
      <c r="AU2174" s="19" t="str">
        <f t="shared" si="137"/>
        <v/>
      </c>
    </row>
    <row r="2175" spans="3:47" ht="25.05" customHeight="1">
      <c r="C2175" s="17" t="str">
        <f>IF($A2175="","",IF(VLOOKUP($A2175,Spiele!$A$2:$D$16,3,FALSE)=$B2175,"H","G"))</f>
        <v/>
      </c>
      <c r="D2175" s="17" t="str">
        <f>IF($B2175="","",IF(VLOOKUP($A2175,Spiele!$A$2:$F$16,3,FALSE)=$B2175,VLOOKUP($A2175,Spiele!$A$2:$F$16,4,FALSE),VLOOKUP($A2175,Spiele!$A$2:$F$16,3,FALSE)))</f>
        <v/>
      </c>
      <c r="E2175" s="18">
        <f>IF(Abschlüsse[[#This Row],[Ergeb]]="ET",0,COUNTIFS($A$2:$A2175,$A2175,$B$2:$B2175,$B2175,$L$2:$L2175,"&lt;&gt;ET"))</f>
        <v>0</v>
      </c>
      <c r="F2175" s="11"/>
      <c r="G2175" s="12"/>
      <c r="H2175" s="18">
        <f>COUNTIFS('Rote Karten'!$A$2:$A$4,$A2175,'Rote Karten'!$D$2:$D$4,"&lt;&gt;"&amp;$B2175,'Rote Karten'!$B$2:$B$4,"&lt;"&amp;$F2175,'Rote Karten'!$C$2:$C$4,"&lt;="&amp;$G2175)-COUNTIFS('Rote Karten'!$A$2:$A$4,$A2175,'Rote Karten'!$D$2:$D$4,$B2175,'Rote Karten'!$B$2:$B$4,"&lt;"&amp;$F2175,'Rote Karten'!$C$2:$C$4,"&lt;="&amp;$G2175)</f>
        <v>0</v>
      </c>
      <c r="I2175" s="17" t="str">
        <f>IF(OR($L2175="Tor",$L2175="ET"),_xlfn.IFNA(IF(VLOOKUP($A2175,Spiele!$A$2:$C$16,3,FALSE)=$B2175,COUNTIFS($L$2:$L2175,"Tor",$B$2:$B2175,$B2175,$A$2:$A2175,$A2175)+COUNTIFS($L$2:$L2175,"ET",$B$2:$B2175,$B2175,$A$2:$A2175,$A2175)&amp;":"&amp;COUNTIFS($L$2:$L2175,"Tor",$B$2:$B2175,"&lt;&gt;"&amp;$B2175,$A$2:$A2175,$A2175)+COUNTIFS($L$2:$L2175,"ET",$B$2:$B2175,"&lt;&gt;"&amp;$B2175,$A$2:$A2175,$A2175),COUNTIFS($L$2:$L2175,"Tor",$B$2:$B2175,"&lt;&gt;"&amp;$B2175,$A$2:$A2175,$A2175)+COUNTIFS($L$2:$L2175,"ET",$B$2:$B2175,"&lt;&gt;"&amp;$B2175,$A$2:$A2175,$A2175)&amp;":"&amp;COUNTIFS($L$2:$L2175,"Tor",$B$2:$B2175,$B2175,$A$2:$A2175,$A2175)+COUNTIFS($L$2:$L2175,"ET",$B$2:$B2175,$B2175,$A$2:$A2175,$A2175)),""),"")</f>
        <v/>
      </c>
      <c r="J2175" s="18" t="str">
        <f>_xlfn.IFNA(IF(VLOOKUP($A2175,Spiele!$A$2:$D$16,3,FALSE)=$B2175,(COUNTIFS($L$1:$L2174,"Tor",$B$1:$B2174,$B2175,$A$1:$A2174,$A2175)+COUNTIFS($L$1:$L2174,"ET",$B$1:$B2174,$B2175,$A$1:$A2174,$A2175))-(COUNTIFS($L$1:$L2174,"Tor",$B$1:$B2174,"&lt;&gt;"&amp;$B2175,$A$1:$A2174,$A2175)+COUNTIFS($L$1:$L2174,"ET",$B$1:$B2174,"&lt;&gt;"&amp;$B2175,$A$1:$A2174,$A2175)),(COUNTIFS($L$1:$L2174,"Tor",$B$1:$B2174,$B2175,$A$1:$A2174,$A2175)+COUNTIFS($L$1:$L2174,"ET",$B$1:$B2174,$B2175,$A$1:$A2174,$A2175))-(COUNTIFS($L$1:$L2174,"Tor",$B$1:$B2174,"&lt;&gt;"&amp;$B2175,$A$1:$A2174,$A2175)+COUNTIFS($L$1:$L2174,"ET",$B$1:$B2174,"&lt;&gt;"&amp;$B2175,$A$1:$A2174,$A2175))),"")</f>
        <v/>
      </c>
      <c r="O2175" s="17"/>
      <c r="AC2175" s="14"/>
      <c r="AD2175" s="14"/>
      <c r="AE2175" s="18"/>
      <c r="AH2175" s="19">
        <f t="shared" si="134"/>
        <v>0</v>
      </c>
      <c r="AI2175" s="19">
        <f t="shared" si="135"/>
        <v>180</v>
      </c>
      <c r="AM2175" s="19">
        <f>IF(Abschlüsse[[#This Row],[Ergeb]]="ET","",SQRT(($AF2175-$AK2175)^2+($AG2175-$AL2175)^2))</f>
        <v>0</v>
      </c>
      <c r="AO2175" s="13"/>
      <c r="AP2175" s="13"/>
      <c r="AQ2175" s="19" t="str">
        <f t="shared" si="136"/>
        <v/>
      </c>
      <c r="AU2175" s="19" t="str">
        <f t="shared" si="137"/>
        <v/>
      </c>
    </row>
    <row r="2176" spans="3:47" ht="25.05" customHeight="1">
      <c r="C2176" s="17" t="str">
        <f>IF($A2176="","",IF(VLOOKUP($A2176,Spiele!$A$2:$D$16,3,FALSE)=$B2176,"H","G"))</f>
        <v/>
      </c>
      <c r="D2176" s="17" t="str">
        <f>IF($B2176="","",IF(VLOOKUP($A2176,Spiele!$A$2:$F$16,3,FALSE)=$B2176,VLOOKUP($A2176,Spiele!$A$2:$F$16,4,FALSE),VLOOKUP($A2176,Spiele!$A$2:$F$16,3,FALSE)))</f>
        <v/>
      </c>
      <c r="E2176" s="18">
        <f>IF(Abschlüsse[[#This Row],[Ergeb]]="ET",0,COUNTIFS($A$2:$A2176,$A2176,$B$2:$B2176,$B2176,$L$2:$L2176,"&lt;&gt;ET"))</f>
        <v>0</v>
      </c>
      <c r="F2176" s="11"/>
      <c r="G2176" s="12"/>
      <c r="H2176" s="18">
        <f>COUNTIFS('Rote Karten'!$A$2:$A$4,$A2176,'Rote Karten'!$D$2:$D$4,"&lt;&gt;"&amp;$B2176,'Rote Karten'!$B$2:$B$4,"&lt;"&amp;$F2176,'Rote Karten'!$C$2:$C$4,"&lt;="&amp;$G2176)-COUNTIFS('Rote Karten'!$A$2:$A$4,$A2176,'Rote Karten'!$D$2:$D$4,$B2176,'Rote Karten'!$B$2:$B$4,"&lt;"&amp;$F2176,'Rote Karten'!$C$2:$C$4,"&lt;="&amp;$G2176)</f>
        <v>0</v>
      </c>
      <c r="I2176" s="17" t="str">
        <f>IF(OR($L2176="Tor",$L2176="ET"),_xlfn.IFNA(IF(VLOOKUP($A2176,Spiele!$A$2:$C$16,3,FALSE)=$B2176,COUNTIFS($L$2:$L2176,"Tor",$B$2:$B2176,$B2176,$A$2:$A2176,$A2176)+COUNTIFS($L$2:$L2176,"ET",$B$2:$B2176,$B2176,$A$2:$A2176,$A2176)&amp;":"&amp;COUNTIFS($L$2:$L2176,"Tor",$B$2:$B2176,"&lt;&gt;"&amp;$B2176,$A$2:$A2176,$A2176)+COUNTIFS($L$2:$L2176,"ET",$B$2:$B2176,"&lt;&gt;"&amp;$B2176,$A$2:$A2176,$A2176),COUNTIFS($L$2:$L2176,"Tor",$B$2:$B2176,"&lt;&gt;"&amp;$B2176,$A$2:$A2176,$A2176)+COUNTIFS($L$2:$L2176,"ET",$B$2:$B2176,"&lt;&gt;"&amp;$B2176,$A$2:$A2176,$A2176)&amp;":"&amp;COUNTIFS($L$2:$L2176,"Tor",$B$2:$B2176,$B2176,$A$2:$A2176,$A2176)+COUNTIFS($L$2:$L2176,"ET",$B$2:$B2176,$B2176,$A$2:$A2176,$A2176)),""),"")</f>
        <v/>
      </c>
      <c r="J2176" s="18" t="str">
        <f>_xlfn.IFNA(IF(VLOOKUP($A2176,Spiele!$A$2:$D$16,3,FALSE)=$B2176,(COUNTIFS($L$1:$L2175,"Tor",$B$1:$B2175,$B2176,$A$1:$A2175,$A2176)+COUNTIFS($L$1:$L2175,"ET",$B$1:$B2175,$B2176,$A$1:$A2175,$A2176))-(COUNTIFS($L$1:$L2175,"Tor",$B$1:$B2175,"&lt;&gt;"&amp;$B2176,$A$1:$A2175,$A2176)+COUNTIFS($L$1:$L2175,"ET",$B$1:$B2175,"&lt;&gt;"&amp;$B2176,$A$1:$A2175,$A2176)),(COUNTIFS($L$1:$L2175,"Tor",$B$1:$B2175,$B2176,$A$1:$A2175,$A2176)+COUNTIFS($L$1:$L2175,"ET",$B$1:$B2175,$B2176,$A$1:$A2175,$A2176))-(COUNTIFS($L$1:$L2175,"Tor",$B$1:$B2175,"&lt;&gt;"&amp;$B2176,$A$1:$A2175,$A2176)+COUNTIFS($L$1:$L2175,"ET",$B$1:$B2175,"&lt;&gt;"&amp;$B2176,$A$1:$A2175,$A2176))),"")</f>
        <v/>
      </c>
      <c r="O2176" s="17"/>
      <c r="AC2176" s="14"/>
      <c r="AD2176" s="14"/>
      <c r="AE2176" s="18"/>
      <c r="AH2176" s="19">
        <f t="shared" si="134"/>
        <v>0</v>
      </c>
      <c r="AI2176" s="19">
        <f t="shared" si="135"/>
        <v>180</v>
      </c>
      <c r="AM2176" s="19">
        <f>IF(Abschlüsse[[#This Row],[Ergeb]]="ET","",SQRT(($AF2176-$AK2176)^2+($AG2176-$AL2176)^2))</f>
        <v>0</v>
      </c>
      <c r="AO2176" s="13"/>
      <c r="AP2176" s="13"/>
      <c r="AQ2176" s="19" t="str">
        <f t="shared" si="136"/>
        <v/>
      </c>
      <c r="AU2176" s="19" t="str">
        <f t="shared" si="137"/>
        <v/>
      </c>
    </row>
    <row r="2177" spans="3:47" ht="25.05" customHeight="1">
      <c r="C2177" s="17" t="str">
        <f>IF($A2177="","",IF(VLOOKUP($A2177,Spiele!$A$2:$D$16,3,FALSE)=$B2177,"H","G"))</f>
        <v/>
      </c>
      <c r="D2177" s="17" t="str">
        <f>IF($B2177="","",IF(VLOOKUP($A2177,Spiele!$A$2:$F$16,3,FALSE)=$B2177,VLOOKUP($A2177,Spiele!$A$2:$F$16,4,FALSE),VLOOKUP($A2177,Spiele!$A$2:$F$16,3,FALSE)))</f>
        <v/>
      </c>
      <c r="E2177" s="18">
        <f>IF(Abschlüsse[[#This Row],[Ergeb]]="ET",0,COUNTIFS($A$2:$A2177,$A2177,$B$2:$B2177,$B2177,$L$2:$L2177,"&lt;&gt;ET"))</f>
        <v>0</v>
      </c>
      <c r="F2177" s="11"/>
      <c r="G2177" s="12"/>
      <c r="H2177" s="18">
        <f>COUNTIFS('Rote Karten'!$A$2:$A$4,$A2177,'Rote Karten'!$D$2:$D$4,"&lt;&gt;"&amp;$B2177,'Rote Karten'!$B$2:$B$4,"&lt;"&amp;$F2177,'Rote Karten'!$C$2:$C$4,"&lt;="&amp;$G2177)-COUNTIFS('Rote Karten'!$A$2:$A$4,$A2177,'Rote Karten'!$D$2:$D$4,$B2177,'Rote Karten'!$B$2:$B$4,"&lt;"&amp;$F2177,'Rote Karten'!$C$2:$C$4,"&lt;="&amp;$G2177)</f>
        <v>0</v>
      </c>
      <c r="I2177" s="17" t="str">
        <f>IF(OR($L2177="Tor",$L2177="ET"),_xlfn.IFNA(IF(VLOOKUP($A2177,Spiele!$A$2:$C$16,3,FALSE)=$B2177,COUNTIFS($L$2:$L2177,"Tor",$B$2:$B2177,$B2177,$A$2:$A2177,$A2177)+COUNTIFS($L$2:$L2177,"ET",$B$2:$B2177,$B2177,$A$2:$A2177,$A2177)&amp;":"&amp;COUNTIFS($L$2:$L2177,"Tor",$B$2:$B2177,"&lt;&gt;"&amp;$B2177,$A$2:$A2177,$A2177)+COUNTIFS($L$2:$L2177,"ET",$B$2:$B2177,"&lt;&gt;"&amp;$B2177,$A$2:$A2177,$A2177),COUNTIFS($L$2:$L2177,"Tor",$B$2:$B2177,"&lt;&gt;"&amp;$B2177,$A$2:$A2177,$A2177)+COUNTIFS($L$2:$L2177,"ET",$B$2:$B2177,"&lt;&gt;"&amp;$B2177,$A$2:$A2177,$A2177)&amp;":"&amp;COUNTIFS($L$2:$L2177,"Tor",$B$2:$B2177,$B2177,$A$2:$A2177,$A2177)+COUNTIFS($L$2:$L2177,"ET",$B$2:$B2177,$B2177,$A$2:$A2177,$A2177)),""),"")</f>
        <v/>
      </c>
      <c r="J2177" s="18" t="str">
        <f>_xlfn.IFNA(IF(VLOOKUP($A2177,Spiele!$A$2:$D$16,3,FALSE)=$B2177,(COUNTIFS($L$1:$L2176,"Tor",$B$1:$B2176,$B2177,$A$1:$A2176,$A2177)+COUNTIFS($L$1:$L2176,"ET",$B$1:$B2176,$B2177,$A$1:$A2176,$A2177))-(COUNTIFS($L$1:$L2176,"Tor",$B$1:$B2176,"&lt;&gt;"&amp;$B2177,$A$1:$A2176,$A2177)+COUNTIFS($L$1:$L2176,"ET",$B$1:$B2176,"&lt;&gt;"&amp;$B2177,$A$1:$A2176,$A2177)),(COUNTIFS($L$1:$L2176,"Tor",$B$1:$B2176,$B2177,$A$1:$A2176,$A2177)+COUNTIFS($L$1:$L2176,"ET",$B$1:$B2176,$B2177,$A$1:$A2176,$A2177))-(COUNTIFS($L$1:$L2176,"Tor",$B$1:$B2176,"&lt;&gt;"&amp;$B2177,$A$1:$A2176,$A2177)+COUNTIFS($L$1:$L2176,"ET",$B$1:$B2176,"&lt;&gt;"&amp;$B2177,$A$1:$A2176,$A2177))),"")</f>
        <v/>
      </c>
      <c r="O2177" s="17"/>
      <c r="AC2177" s="14"/>
      <c r="AD2177" s="14"/>
      <c r="AE2177" s="18"/>
      <c r="AH2177" s="19">
        <f t="shared" si="134"/>
        <v>0</v>
      </c>
      <c r="AI2177" s="19">
        <f t="shared" si="135"/>
        <v>180</v>
      </c>
      <c r="AM2177" s="19">
        <f>IF(Abschlüsse[[#This Row],[Ergeb]]="ET","",SQRT(($AF2177-$AK2177)^2+($AG2177-$AL2177)^2))</f>
        <v>0</v>
      </c>
      <c r="AO2177" s="13"/>
      <c r="AP2177" s="13"/>
      <c r="AQ2177" s="19" t="str">
        <f t="shared" si="136"/>
        <v/>
      </c>
      <c r="AU2177" s="19" t="str">
        <f t="shared" si="137"/>
        <v/>
      </c>
    </row>
    <row r="2178" spans="3:47" ht="25.05" customHeight="1">
      <c r="C2178" s="17" t="str">
        <f>IF($A2178="","",IF(VLOOKUP($A2178,Spiele!$A$2:$D$16,3,FALSE)=$B2178,"H","G"))</f>
        <v/>
      </c>
      <c r="D2178" s="17" t="str">
        <f>IF($B2178="","",IF(VLOOKUP($A2178,Spiele!$A$2:$F$16,3,FALSE)=$B2178,VLOOKUP($A2178,Spiele!$A$2:$F$16,4,FALSE),VLOOKUP($A2178,Spiele!$A$2:$F$16,3,FALSE)))</f>
        <v/>
      </c>
      <c r="E2178" s="18">
        <f>IF(Abschlüsse[[#This Row],[Ergeb]]="ET",0,COUNTIFS($A$2:$A2178,$A2178,$B$2:$B2178,$B2178,$L$2:$L2178,"&lt;&gt;ET"))</f>
        <v>0</v>
      </c>
      <c r="F2178" s="11"/>
      <c r="G2178" s="12"/>
      <c r="H2178" s="18">
        <f>COUNTIFS('Rote Karten'!$A$2:$A$4,$A2178,'Rote Karten'!$D$2:$D$4,"&lt;&gt;"&amp;$B2178,'Rote Karten'!$B$2:$B$4,"&lt;"&amp;$F2178,'Rote Karten'!$C$2:$C$4,"&lt;="&amp;$G2178)-COUNTIFS('Rote Karten'!$A$2:$A$4,$A2178,'Rote Karten'!$D$2:$D$4,$B2178,'Rote Karten'!$B$2:$B$4,"&lt;"&amp;$F2178,'Rote Karten'!$C$2:$C$4,"&lt;="&amp;$G2178)</f>
        <v>0</v>
      </c>
      <c r="I2178" s="17" t="str">
        <f>IF(OR($L2178="Tor",$L2178="ET"),_xlfn.IFNA(IF(VLOOKUP($A2178,Spiele!$A$2:$C$16,3,FALSE)=$B2178,COUNTIFS($L$2:$L2178,"Tor",$B$2:$B2178,$B2178,$A$2:$A2178,$A2178)+COUNTIFS($L$2:$L2178,"ET",$B$2:$B2178,$B2178,$A$2:$A2178,$A2178)&amp;":"&amp;COUNTIFS($L$2:$L2178,"Tor",$B$2:$B2178,"&lt;&gt;"&amp;$B2178,$A$2:$A2178,$A2178)+COUNTIFS($L$2:$L2178,"ET",$B$2:$B2178,"&lt;&gt;"&amp;$B2178,$A$2:$A2178,$A2178),COUNTIFS($L$2:$L2178,"Tor",$B$2:$B2178,"&lt;&gt;"&amp;$B2178,$A$2:$A2178,$A2178)+COUNTIFS($L$2:$L2178,"ET",$B$2:$B2178,"&lt;&gt;"&amp;$B2178,$A$2:$A2178,$A2178)&amp;":"&amp;COUNTIFS($L$2:$L2178,"Tor",$B$2:$B2178,$B2178,$A$2:$A2178,$A2178)+COUNTIFS($L$2:$L2178,"ET",$B$2:$B2178,$B2178,$A$2:$A2178,$A2178)),""),"")</f>
        <v/>
      </c>
      <c r="J2178" s="18" t="str">
        <f>_xlfn.IFNA(IF(VLOOKUP($A2178,Spiele!$A$2:$D$16,3,FALSE)=$B2178,(COUNTIFS($L$1:$L2177,"Tor",$B$1:$B2177,$B2178,$A$1:$A2177,$A2178)+COUNTIFS($L$1:$L2177,"ET",$B$1:$B2177,$B2178,$A$1:$A2177,$A2178))-(COUNTIFS($L$1:$L2177,"Tor",$B$1:$B2177,"&lt;&gt;"&amp;$B2178,$A$1:$A2177,$A2178)+COUNTIFS($L$1:$L2177,"ET",$B$1:$B2177,"&lt;&gt;"&amp;$B2178,$A$1:$A2177,$A2178)),(COUNTIFS($L$1:$L2177,"Tor",$B$1:$B2177,$B2178,$A$1:$A2177,$A2178)+COUNTIFS($L$1:$L2177,"ET",$B$1:$B2177,$B2178,$A$1:$A2177,$A2178))-(COUNTIFS($L$1:$L2177,"Tor",$B$1:$B2177,"&lt;&gt;"&amp;$B2178,$A$1:$A2177,$A2178)+COUNTIFS($L$1:$L2177,"ET",$B$1:$B2177,"&lt;&gt;"&amp;$B2178,$A$1:$A2177,$A2178))),"")</f>
        <v/>
      </c>
      <c r="O2178" s="17"/>
      <c r="AC2178" s="14"/>
      <c r="AD2178" s="14"/>
      <c r="AE2178" s="18"/>
      <c r="AH2178" s="19">
        <f t="shared" si="134"/>
        <v>0</v>
      </c>
      <c r="AI2178" s="19">
        <f t="shared" si="135"/>
        <v>180</v>
      </c>
      <c r="AM2178" s="19">
        <f>IF(Abschlüsse[[#This Row],[Ergeb]]="ET","",SQRT(($AF2178-$AK2178)^2+($AG2178-$AL2178)^2))</f>
        <v>0</v>
      </c>
      <c r="AO2178" s="13"/>
      <c r="AP2178" s="13"/>
      <c r="AQ2178" s="19" t="str">
        <f t="shared" si="136"/>
        <v/>
      </c>
      <c r="AU2178" s="19" t="str">
        <f t="shared" si="137"/>
        <v/>
      </c>
    </row>
    <row r="2179" spans="3:47" ht="25.05" customHeight="1">
      <c r="C2179" s="17" t="str">
        <f>IF($A2179="","",IF(VLOOKUP($A2179,Spiele!$A$2:$D$16,3,FALSE)=$B2179,"H","G"))</f>
        <v/>
      </c>
      <c r="D2179" s="17" t="str">
        <f>IF($B2179="","",IF(VLOOKUP($A2179,Spiele!$A$2:$F$16,3,FALSE)=$B2179,VLOOKUP($A2179,Spiele!$A$2:$F$16,4,FALSE),VLOOKUP($A2179,Spiele!$A$2:$F$16,3,FALSE)))</f>
        <v/>
      </c>
      <c r="E2179" s="18">
        <f>IF(Abschlüsse[[#This Row],[Ergeb]]="ET",0,COUNTIFS($A$2:$A2179,$A2179,$B$2:$B2179,$B2179,$L$2:$L2179,"&lt;&gt;ET"))</f>
        <v>0</v>
      </c>
      <c r="F2179" s="11"/>
      <c r="G2179" s="12"/>
      <c r="H2179" s="18">
        <f>COUNTIFS('Rote Karten'!$A$2:$A$4,$A2179,'Rote Karten'!$D$2:$D$4,"&lt;&gt;"&amp;$B2179,'Rote Karten'!$B$2:$B$4,"&lt;"&amp;$F2179,'Rote Karten'!$C$2:$C$4,"&lt;="&amp;$G2179)-COUNTIFS('Rote Karten'!$A$2:$A$4,$A2179,'Rote Karten'!$D$2:$D$4,$B2179,'Rote Karten'!$B$2:$B$4,"&lt;"&amp;$F2179,'Rote Karten'!$C$2:$C$4,"&lt;="&amp;$G2179)</f>
        <v>0</v>
      </c>
      <c r="I2179" s="17" t="str">
        <f>IF(OR($L2179="Tor",$L2179="ET"),_xlfn.IFNA(IF(VLOOKUP($A2179,Spiele!$A$2:$C$16,3,FALSE)=$B2179,COUNTIFS($L$2:$L2179,"Tor",$B$2:$B2179,$B2179,$A$2:$A2179,$A2179)+COUNTIFS($L$2:$L2179,"ET",$B$2:$B2179,$B2179,$A$2:$A2179,$A2179)&amp;":"&amp;COUNTIFS($L$2:$L2179,"Tor",$B$2:$B2179,"&lt;&gt;"&amp;$B2179,$A$2:$A2179,$A2179)+COUNTIFS($L$2:$L2179,"ET",$B$2:$B2179,"&lt;&gt;"&amp;$B2179,$A$2:$A2179,$A2179),COUNTIFS($L$2:$L2179,"Tor",$B$2:$B2179,"&lt;&gt;"&amp;$B2179,$A$2:$A2179,$A2179)+COUNTIFS($L$2:$L2179,"ET",$B$2:$B2179,"&lt;&gt;"&amp;$B2179,$A$2:$A2179,$A2179)&amp;":"&amp;COUNTIFS($L$2:$L2179,"Tor",$B$2:$B2179,$B2179,$A$2:$A2179,$A2179)+COUNTIFS($L$2:$L2179,"ET",$B$2:$B2179,$B2179,$A$2:$A2179,$A2179)),""),"")</f>
        <v/>
      </c>
      <c r="J2179" s="18" t="str">
        <f>_xlfn.IFNA(IF(VLOOKUP($A2179,Spiele!$A$2:$D$16,3,FALSE)=$B2179,(COUNTIFS($L$1:$L2178,"Tor",$B$1:$B2178,$B2179,$A$1:$A2178,$A2179)+COUNTIFS($L$1:$L2178,"ET",$B$1:$B2178,$B2179,$A$1:$A2178,$A2179))-(COUNTIFS($L$1:$L2178,"Tor",$B$1:$B2178,"&lt;&gt;"&amp;$B2179,$A$1:$A2178,$A2179)+COUNTIFS($L$1:$L2178,"ET",$B$1:$B2178,"&lt;&gt;"&amp;$B2179,$A$1:$A2178,$A2179)),(COUNTIFS($L$1:$L2178,"Tor",$B$1:$B2178,$B2179,$A$1:$A2178,$A2179)+COUNTIFS($L$1:$L2178,"ET",$B$1:$B2178,$B2179,$A$1:$A2178,$A2179))-(COUNTIFS($L$1:$L2178,"Tor",$B$1:$B2178,"&lt;&gt;"&amp;$B2179,$A$1:$A2178,$A2179)+COUNTIFS($L$1:$L2178,"ET",$B$1:$B2178,"&lt;&gt;"&amp;$B2179,$A$1:$A2178,$A2179))),"")</f>
        <v/>
      </c>
      <c r="O2179" s="17"/>
      <c r="AC2179" s="14"/>
      <c r="AD2179" s="14"/>
      <c r="AE2179" s="18"/>
      <c r="AH2179" s="19">
        <f t="shared" ref="AH2179:AH2242" si="138">IF($L2179="ET","",IF($AF2179&gt;3.66,SQRT($AG2179^2+($AF2179-(7.32/2))^2),IF($AF2179&lt;-3.66,SQRT($AG2179^2+($AF2179+(7.32/2))^2),$AG2179)))</f>
        <v>0</v>
      </c>
      <c r="AI2179" s="19">
        <f t="shared" ref="AI2179:AI2242" si="139">IF($L2179="ET","",IF(DEGREES(ATAN((7.32*$AG2179)/($AG2179^2+$AF2179^2-(7.32/2)^2)))&lt;=0,180+DEGREES(ATAN((7.32*$AG2179)/($AG2179^2+$AF2179^2-(7.32/2)^2))),DEGREES(ATAN((7.32*$AG2179)/($AG2179^2+$AF2179^2-(7.32/2)^2)))))</f>
        <v>180</v>
      </c>
      <c r="AM2179" s="19">
        <f>IF(Abschlüsse[[#This Row],[Ergeb]]="ET","",SQRT(($AF2179-$AK2179)^2+($AG2179-$AL2179)^2))</f>
        <v>0</v>
      </c>
      <c r="AO2179" s="13"/>
      <c r="AP2179" s="13"/>
      <c r="AQ2179" s="19" t="str">
        <f t="shared" si="136"/>
        <v/>
      </c>
      <c r="AU2179" s="19" t="str">
        <f t="shared" si="137"/>
        <v/>
      </c>
    </row>
    <row r="2180" spans="3:47" ht="25.05" customHeight="1">
      <c r="C2180" s="17" t="str">
        <f>IF($A2180="","",IF(VLOOKUP($A2180,Spiele!$A$2:$D$16,3,FALSE)=$B2180,"H","G"))</f>
        <v/>
      </c>
      <c r="D2180" s="17" t="str">
        <f>IF($B2180="","",IF(VLOOKUP($A2180,Spiele!$A$2:$F$16,3,FALSE)=$B2180,VLOOKUP($A2180,Spiele!$A$2:$F$16,4,FALSE),VLOOKUP($A2180,Spiele!$A$2:$F$16,3,FALSE)))</f>
        <v/>
      </c>
      <c r="E2180" s="18">
        <f>IF(Abschlüsse[[#This Row],[Ergeb]]="ET",0,COUNTIFS($A$2:$A2180,$A2180,$B$2:$B2180,$B2180,$L$2:$L2180,"&lt;&gt;ET"))</f>
        <v>0</v>
      </c>
      <c r="F2180" s="11"/>
      <c r="G2180" s="12"/>
      <c r="H2180" s="18">
        <f>COUNTIFS('Rote Karten'!$A$2:$A$4,$A2180,'Rote Karten'!$D$2:$D$4,"&lt;&gt;"&amp;$B2180,'Rote Karten'!$B$2:$B$4,"&lt;"&amp;$F2180,'Rote Karten'!$C$2:$C$4,"&lt;="&amp;$G2180)-COUNTIFS('Rote Karten'!$A$2:$A$4,$A2180,'Rote Karten'!$D$2:$D$4,$B2180,'Rote Karten'!$B$2:$B$4,"&lt;"&amp;$F2180,'Rote Karten'!$C$2:$C$4,"&lt;="&amp;$G2180)</f>
        <v>0</v>
      </c>
      <c r="I2180" s="17" t="str">
        <f>IF(OR($L2180="Tor",$L2180="ET"),_xlfn.IFNA(IF(VLOOKUP($A2180,Spiele!$A$2:$C$16,3,FALSE)=$B2180,COUNTIFS($L$2:$L2180,"Tor",$B$2:$B2180,$B2180,$A$2:$A2180,$A2180)+COUNTIFS($L$2:$L2180,"ET",$B$2:$B2180,$B2180,$A$2:$A2180,$A2180)&amp;":"&amp;COUNTIFS($L$2:$L2180,"Tor",$B$2:$B2180,"&lt;&gt;"&amp;$B2180,$A$2:$A2180,$A2180)+COUNTIFS($L$2:$L2180,"ET",$B$2:$B2180,"&lt;&gt;"&amp;$B2180,$A$2:$A2180,$A2180),COUNTIFS($L$2:$L2180,"Tor",$B$2:$B2180,"&lt;&gt;"&amp;$B2180,$A$2:$A2180,$A2180)+COUNTIFS($L$2:$L2180,"ET",$B$2:$B2180,"&lt;&gt;"&amp;$B2180,$A$2:$A2180,$A2180)&amp;":"&amp;COUNTIFS($L$2:$L2180,"Tor",$B$2:$B2180,$B2180,$A$2:$A2180,$A2180)+COUNTIFS($L$2:$L2180,"ET",$B$2:$B2180,$B2180,$A$2:$A2180,$A2180)),""),"")</f>
        <v/>
      </c>
      <c r="J2180" s="18" t="str">
        <f>_xlfn.IFNA(IF(VLOOKUP($A2180,Spiele!$A$2:$D$16,3,FALSE)=$B2180,(COUNTIFS($L$1:$L2179,"Tor",$B$1:$B2179,$B2180,$A$1:$A2179,$A2180)+COUNTIFS($L$1:$L2179,"ET",$B$1:$B2179,$B2180,$A$1:$A2179,$A2180))-(COUNTIFS($L$1:$L2179,"Tor",$B$1:$B2179,"&lt;&gt;"&amp;$B2180,$A$1:$A2179,$A2180)+COUNTIFS($L$1:$L2179,"ET",$B$1:$B2179,"&lt;&gt;"&amp;$B2180,$A$1:$A2179,$A2180)),(COUNTIFS($L$1:$L2179,"Tor",$B$1:$B2179,$B2180,$A$1:$A2179,$A2180)+COUNTIFS($L$1:$L2179,"ET",$B$1:$B2179,$B2180,$A$1:$A2179,$A2180))-(COUNTIFS($L$1:$L2179,"Tor",$B$1:$B2179,"&lt;&gt;"&amp;$B2180,$A$1:$A2179,$A2180)+COUNTIFS($L$1:$L2179,"ET",$B$1:$B2179,"&lt;&gt;"&amp;$B2180,$A$1:$A2179,$A2180))),"")</f>
        <v/>
      </c>
      <c r="O2180" s="17"/>
      <c r="AC2180" s="14"/>
      <c r="AD2180" s="14"/>
      <c r="AE2180" s="18"/>
      <c r="AH2180" s="19">
        <f t="shared" si="138"/>
        <v>0</v>
      </c>
      <c r="AI2180" s="19">
        <f t="shared" si="139"/>
        <v>180</v>
      </c>
      <c r="AM2180" s="19">
        <f>IF(Abschlüsse[[#This Row],[Ergeb]]="ET","",SQRT(($AF2180-$AK2180)^2+($AG2180-$AL2180)^2))</f>
        <v>0</v>
      </c>
      <c r="AO2180" s="13"/>
      <c r="AP2180" s="13"/>
      <c r="AQ2180" s="19" t="str">
        <f t="shared" si="136"/>
        <v/>
      </c>
      <c r="AU2180" s="19" t="str">
        <f t="shared" si="137"/>
        <v/>
      </c>
    </row>
    <row r="2181" spans="3:47" ht="25.05" customHeight="1">
      <c r="C2181" s="17" t="str">
        <f>IF($A2181="","",IF(VLOOKUP($A2181,Spiele!$A$2:$D$16,3,FALSE)=$B2181,"H","G"))</f>
        <v/>
      </c>
      <c r="D2181" s="17" t="str">
        <f>IF($B2181="","",IF(VLOOKUP($A2181,Spiele!$A$2:$F$16,3,FALSE)=$B2181,VLOOKUP($A2181,Spiele!$A$2:$F$16,4,FALSE),VLOOKUP($A2181,Spiele!$A$2:$F$16,3,FALSE)))</f>
        <v/>
      </c>
      <c r="E2181" s="18">
        <f>IF(Abschlüsse[[#This Row],[Ergeb]]="ET",0,COUNTIFS($A$2:$A2181,$A2181,$B$2:$B2181,$B2181,$L$2:$L2181,"&lt;&gt;ET"))</f>
        <v>0</v>
      </c>
      <c r="F2181" s="11"/>
      <c r="G2181" s="12"/>
      <c r="H2181" s="18">
        <f>COUNTIFS('Rote Karten'!$A$2:$A$4,$A2181,'Rote Karten'!$D$2:$D$4,"&lt;&gt;"&amp;$B2181,'Rote Karten'!$B$2:$B$4,"&lt;"&amp;$F2181,'Rote Karten'!$C$2:$C$4,"&lt;="&amp;$G2181)-COUNTIFS('Rote Karten'!$A$2:$A$4,$A2181,'Rote Karten'!$D$2:$D$4,$B2181,'Rote Karten'!$B$2:$B$4,"&lt;"&amp;$F2181,'Rote Karten'!$C$2:$C$4,"&lt;="&amp;$G2181)</f>
        <v>0</v>
      </c>
      <c r="I2181" s="17" t="str">
        <f>IF(OR($L2181="Tor",$L2181="ET"),_xlfn.IFNA(IF(VLOOKUP($A2181,Spiele!$A$2:$C$16,3,FALSE)=$B2181,COUNTIFS($L$2:$L2181,"Tor",$B$2:$B2181,$B2181,$A$2:$A2181,$A2181)+COUNTIFS($L$2:$L2181,"ET",$B$2:$B2181,$B2181,$A$2:$A2181,$A2181)&amp;":"&amp;COUNTIFS($L$2:$L2181,"Tor",$B$2:$B2181,"&lt;&gt;"&amp;$B2181,$A$2:$A2181,$A2181)+COUNTIFS($L$2:$L2181,"ET",$B$2:$B2181,"&lt;&gt;"&amp;$B2181,$A$2:$A2181,$A2181),COUNTIFS($L$2:$L2181,"Tor",$B$2:$B2181,"&lt;&gt;"&amp;$B2181,$A$2:$A2181,$A2181)+COUNTIFS($L$2:$L2181,"ET",$B$2:$B2181,"&lt;&gt;"&amp;$B2181,$A$2:$A2181,$A2181)&amp;":"&amp;COUNTIFS($L$2:$L2181,"Tor",$B$2:$B2181,$B2181,$A$2:$A2181,$A2181)+COUNTIFS($L$2:$L2181,"ET",$B$2:$B2181,$B2181,$A$2:$A2181,$A2181)),""),"")</f>
        <v/>
      </c>
      <c r="J2181" s="18" t="str">
        <f>_xlfn.IFNA(IF(VLOOKUP($A2181,Spiele!$A$2:$D$16,3,FALSE)=$B2181,(COUNTIFS($L$1:$L2180,"Tor",$B$1:$B2180,$B2181,$A$1:$A2180,$A2181)+COUNTIFS($L$1:$L2180,"ET",$B$1:$B2180,$B2181,$A$1:$A2180,$A2181))-(COUNTIFS($L$1:$L2180,"Tor",$B$1:$B2180,"&lt;&gt;"&amp;$B2181,$A$1:$A2180,$A2181)+COUNTIFS($L$1:$L2180,"ET",$B$1:$B2180,"&lt;&gt;"&amp;$B2181,$A$1:$A2180,$A2181)),(COUNTIFS($L$1:$L2180,"Tor",$B$1:$B2180,$B2181,$A$1:$A2180,$A2181)+COUNTIFS($L$1:$L2180,"ET",$B$1:$B2180,$B2181,$A$1:$A2180,$A2181))-(COUNTIFS($L$1:$L2180,"Tor",$B$1:$B2180,"&lt;&gt;"&amp;$B2181,$A$1:$A2180,$A2181)+COUNTIFS($L$1:$L2180,"ET",$B$1:$B2180,"&lt;&gt;"&amp;$B2181,$A$1:$A2180,$A2181))),"")</f>
        <v/>
      </c>
      <c r="O2181" s="17"/>
      <c r="AC2181" s="14"/>
      <c r="AD2181" s="14"/>
      <c r="AE2181" s="18"/>
      <c r="AH2181" s="19">
        <f t="shared" si="138"/>
        <v>0</v>
      </c>
      <c r="AI2181" s="19">
        <f t="shared" si="139"/>
        <v>180</v>
      </c>
      <c r="AM2181" s="19">
        <f>IF(Abschlüsse[[#This Row],[Ergeb]]="ET","",SQRT(($AF2181-$AK2181)^2+($AG2181-$AL2181)^2))</f>
        <v>0</v>
      </c>
      <c r="AO2181" s="13"/>
      <c r="AP2181" s="13"/>
      <c r="AQ2181" s="19" t="str">
        <f t="shared" si="136"/>
        <v/>
      </c>
      <c r="AU2181" s="19" t="str">
        <f t="shared" si="137"/>
        <v/>
      </c>
    </row>
    <row r="2182" spans="3:47" ht="25.05" customHeight="1">
      <c r="C2182" s="17" t="str">
        <f>IF($A2182="","",IF(VLOOKUP($A2182,Spiele!$A$2:$D$16,3,FALSE)=$B2182,"H","G"))</f>
        <v/>
      </c>
      <c r="D2182" s="17" t="str">
        <f>IF($B2182="","",IF(VLOOKUP($A2182,Spiele!$A$2:$F$16,3,FALSE)=$B2182,VLOOKUP($A2182,Spiele!$A$2:$F$16,4,FALSE),VLOOKUP($A2182,Spiele!$A$2:$F$16,3,FALSE)))</f>
        <v/>
      </c>
      <c r="E2182" s="18">
        <f>IF(Abschlüsse[[#This Row],[Ergeb]]="ET",0,COUNTIFS($A$2:$A2182,$A2182,$B$2:$B2182,$B2182,$L$2:$L2182,"&lt;&gt;ET"))</f>
        <v>0</v>
      </c>
      <c r="F2182" s="11"/>
      <c r="G2182" s="12"/>
      <c r="H2182" s="18">
        <f>COUNTIFS('Rote Karten'!$A$2:$A$4,$A2182,'Rote Karten'!$D$2:$D$4,"&lt;&gt;"&amp;$B2182,'Rote Karten'!$B$2:$B$4,"&lt;"&amp;$F2182,'Rote Karten'!$C$2:$C$4,"&lt;="&amp;$G2182)-COUNTIFS('Rote Karten'!$A$2:$A$4,$A2182,'Rote Karten'!$D$2:$D$4,$B2182,'Rote Karten'!$B$2:$B$4,"&lt;"&amp;$F2182,'Rote Karten'!$C$2:$C$4,"&lt;="&amp;$G2182)</f>
        <v>0</v>
      </c>
      <c r="I2182" s="17" t="str">
        <f>IF(OR($L2182="Tor",$L2182="ET"),_xlfn.IFNA(IF(VLOOKUP($A2182,Spiele!$A$2:$C$16,3,FALSE)=$B2182,COUNTIFS($L$2:$L2182,"Tor",$B$2:$B2182,$B2182,$A$2:$A2182,$A2182)+COUNTIFS($L$2:$L2182,"ET",$B$2:$B2182,$B2182,$A$2:$A2182,$A2182)&amp;":"&amp;COUNTIFS($L$2:$L2182,"Tor",$B$2:$B2182,"&lt;&gt;"&amp;$B2182,$A$2:$A2182,$A2182)+COUNTIFS($L$2:$L2182,"ET",$B$2:$B2182,"&lt;&gt;"&amp;$B2182,$A$2:$A2182,$A2182),COUNTIFS($L$2:$L2182,"Tor",$B$2:$B2182,"&lt;&gt;"&amp;$B2182,$A$2:$A2182,$A2182)+COUNTIFS($L$2:$L2182,"ET",$B$2:$B2182,"&lt;&gt;"&amp;$B2182,$A$2:$A2182,$A2182)&amp;":"&amp;COUNTIFS($L$2:$L2182,"Tor",$B$2:$B2182,$B2182,$A$2:$A2182,$A2182)+COUNTIFS($L$2:$L2182,"ET",$B$2:$B2182,$B2182,$A$2:$A2182,$A2182)),""),"")</f>
        <v/>
      </c>
      <c r="J2182" s="18" t="str">
        <f>_xlfn.IFNA(IF(VLOOKUP($A2182,Spiele!$A$2:$D$16,3,FALSE)=$B2182,(COUNTIFS($L$1:$L2181,"Tor",$B$1:$B2181,$B2182,$A$1:$A2181,$A2182)+COUNTIFS($L$1:$L2181,"ET",$B$1:$B2181,$B2182,$A$1:$A2181,$A2182))-(COUNTIFS($L$1:$L2181,"Tor",$B$1:$B2181,"&lt;&gt;"&amp;$B2182,$A$1:$A2181,$A2182)+COUNTIFS($L$1:$L2181,"ET",$B$1:$B2181,"&lt;&gt;"&amp;$B2182,$A$1:$A2181,$A2182)),(COUNTIFS($L$1:$L2181,"Tor",$B$1:$B2181,$B2182,$A$1:$A2181,$A2182)+COUNTIFS($L$1:$L2181,"ET",$B$1:$B2181,$B2182,$A$1:$A2181,$A2182))-(COUNTIFS($L$1:$L2181,"Tor",$B$1:$B2181,"&lt;&gt;"&amp;$B2182,$A$1:$A2181,$A2182)+COUNTIFS($L$1:$L2181,"ET",$B$1:$B2181,"&lt;&gt;"&amp;$B2182,$A$1:$A2181,$A2182))),"")</f>
        <v/>
      </c>
      <c r="O2182" s="17"/>
      <c r="AC2182" s="14"/>
      <c r="AD2182" s="14"/>
      <c r="AE2182" s="18"/>
      <c r="AH2182" s="19">
        <f t="shared" si="138"/>
        <v>0</v>
      </c>
      <c r="AI2182" s="19">
        <f t="shared" si="139"/>
        <v>180</v>
      </c>
      <c r="AM2182" s="19">
        <f>IF(Abschlüsse[[#This Row],[Ergeb]]="ET","",SQRT(($AF2182-$AK2182)^2+($AG2182-$AL2182)^2))</f>
        <v>0</v>
      </c>
      <c r="AO2182" s="13"/>
      <c r="AP2182" s="13"/>
      <c r="AQ2182" s="19" t="str">
        <f t="shared" si="136"/>
        <v/>
      </c>
      <c r="AU2182" s="19" t="str">
        <f t="shared" si="137"/>
        <v/>
      </c>
    </row>
    <row r="2183" spans="3:47" ht="25.05" customHeight="1">
      <c r="C2183" s="17" t="str">
        <f>IF($A2183="","",IF(VLOOKUP($A2183,Spiele!$A$2:$D$16,3,FALSE)=$B2183,"H","G"))</f>
        <v/>
      </c>
      <c r="D2183" s="17" t="str">
        <f>IF($B2183="","",IF(VLOOKUP($A2183,Spiele!$A$2:$F$16,3,FALSE)=$B2183,VLOOKUP($A2183,Spiele!$A$2:$F$16,4,FALSE),VLOOKUP($A2183,Spiele!$A$2:$F$16,3,FALSE)))</f>
        <v/>
      </c>
      <c r="E2183" s="18">
        <f>IF(Abschlüsse[[#This Row],[Ergeb]]="ET",0,COUNTIFS($A$2:$A2183,$A2183,$B$2:$B2183,$B2183,$L$2:$L2183,"&lt;&gt;ET"))</f>
        <v>0</v>
      </c>
      <c r="F2183" s="11"/>
      <c r="G2183" s="12"/>
      <c r="H2183" s="18">
        <f>COUNTIFS('Rote Karten'!$A$2:$A$4,$A2183,'Rote Karten'!$D$2:$D$4,"&lt;&gt;"&amp;$B2183,'Rote Karten'!$B$2:$B$4,"&lt;"&amp;$F2183,'Rote Karten'!$C$2:$C$4,"&lt;="&amp;$G2183)-COUNTIFS('Rote Karten'!$A$2:$A$4,$A2183,'Rote Karten'!$D$2:$D$4,$B2183,'Rote Karten'!$B$2:$B$4,"&lt;"&amp;$F2183,'Rote Karten'!$C$2:$C$4,"&lt;="&amp;$G2183)</f>
        <v>0</v>
      </c>
      <c r="I2183" s="17" t="str">
        <f>IF(OR($L2183="Tor",$L2183="ET"),_xlfn.IFNA(IF(VLOOKUP($A2183,Spiele!$A$2:$C$16,3,FALSE)=$B2183,COUNTIFS($L$2:$L2183,"Tor",$B$2:$B2183,$B2183,$A$2:$A2183,$A2183)+COUNTIFS($L$2:$L2183,"ET",$B$2:$B2183,$B2183,$A$2:$A2183,$A2183)&amp;":"&amp;COUNTIFS($L$2:$L2183,"Tor",$B$2:$B2183,"&lt;&gt;"&amp;$B2183,$A$2:$A2183,$A2183)+COUNTIFS($L$2:$L2183,"ET",$B$2:$B2183,"&lt;&gt;"&amp;$B2183,$A$2:$A2183,$A2183),COUNTIFS($L$2:$L2183,"Tor",$B$2:$B2183,"&lt;&gt;"&amp;$B2183,$A$2:$A2183,$A2183)+COUNTIFS($L$2:$L2183,"ET",$B$2:$B2183,"&lt;&gt;"&amp;$B2183,$A$2:$A2183,$A2183)&amp;":"&amp;COUNTIFS($L$2:$L2183,"Tor",$B$2:$B2183,$B2183,$A$2:$A2183,$A2183)+COUNTIFS($L$2:$L2183,"ET",$B$2:$B2183,$B2183,$A$2:$A2183,$A2183)),""),"")</f>
        <v/>
      </c>
      <c r="J2183" s="18" t="str">
        <f>_xlfn.IFNA(IF(VLOOKUP($A2183,Spiele!$A$2:$D$16,3,FALSE)=$B2183,(COUNTIFS($L$1:$L2182,"Tor",$B$1:$B2182,$B2183,$A$1:$A2182,$A2183)+COUNTIFS($L$1:$L2182,"ET",$B$1:$B2182,$B2183,$A$1:$A2182,$A2183))-(COUNTIFS($L$1:$L2182,"Tor",$B$1:$B2182,"&lt;&gt;"&amp;$B2183,$A$1:$A2182,$A2183)+COUNTIFS($L$1:$L2182,"ET",$B$1:$B2182,"&lt;&gt;"&amp;$B2183,$A$1:$A2182,$A2183)),(COUNTIFS($L$1:$L2182,"Tor",$B$1:$B2182,$B2183,$A$1:$A2182,$A2183)+COUNTIFS($L$1:$L2182,"ET",$B$1:$B2182,$B2183,$A$1:$A2182,$A2183))-(COUNTIFS($L$1:$L2182,"Tor",$B$1:$B2182,"&lt;&gt;"&amp;$B2183,$A$1:$A2182,$A2183)+COUNTIFS($L$1:$L2182,"ET",$B$1:$B2182,"&lt;&gt;"&amp;$B2183,$A$1:$A2182,$A2183))),"")</f>
        <v/>
      </c>
      <c r="O2183" s="17"/>
      <c r="AC2183" s="14"/>
      <c r="AD2183" s="14"/>
      <c r="AE2183" s="18"/>
      <c r="AH2183" s="19">
        <f t="shared" si="138"/>
        <v>0</v>
      </c>
      <c r="AI2183" s="19">
        <f t="shared" si="139"/>
        <v>180</v>
      </c>
      <c r="AM2183" s="19">
        <f>IF(Abschlüsse[[#This Row],[Ergeb]]="ET","",SQRT(($AF2183-$AK2183)^2+($AG2183-$AL2183)^2))</f>
        <v>0</v>
      </c>
      <c r="AO2183" s="13"/>
      <c r="AP2183" s="13"/>
      <c r="AQ2183" s="19" t="str">
        <f t="shared" si="136"/>
        <v/>
      </c>
      <c r="AU2183" s="19" t="str">
        <f t="shared" si="137"/>
        <v/>
      </c>
    </row>
    <row r="2184" spans="3:47" ht="25.05" customHeight="1">
      <c r="C2184" s="17" t="str">
        <f>IF($A2184="","",IF(VLOOKUP($A2184,Spiele!$A$2:$D$16,3,FALSE)=$B2184,"H","G"))</f>
        <v/>
      </c>
      <c r="D2184" s="17" t="str">
        <f>IF($B2184="","",IF(VLOOKUP($A2184,Spiele!$A$2:$F$16,3,FALSE)=$B2184,VLOOKUP($A2184,Spiele!$A$2:$F$16,4,FALSE),VLOOKUP($A2184,Spiele!$A$2:$F$16,3,FALSE)))</f>
        <v/>
      </c>
      <c r="E2184" s="18">
        <f>IF(Abschlüsse[[#This Row],[Ergeb]]="ET",0,COUNTIFS($A$2:$A2184,$A2184,$B$2:$B2184,$B2184,$L$2:$L2184,"&lt;&gt;ET"))</f>
        <v>0</v>
      </c>
      <c r="F2184" s="11"/>
      <c r="G2184" s="12"/>
      <c r="H2184" s="18">
        <f>COUNTIFS('Rote Karten'!$A$2:$A$4,$A2184,'Rote Karten'!$D$2:$D$4,"&lt;&gt;"&amp;$B2184,'Rote Karten'!$B$2:$B$4,"&lt;"&amp;$F2184,'Rote Karten'!$C$2:$C$4,"&lt;="&amp;$G2184)-COUNTIFS('Rote Karten'!$A$2:$A$4,$A2184,'Rote Karten'!$D$2:$D$4,$B2184,'Rote Karten'!$B$2:$B$4,"&lt;"&amp;$F2184,'Rote Karten'!$C$2:$C$4,"&lt;="&amp;$G2184)</f>
        <v>0</v>
      </c>
      <c r="I2184" s="17" t="str">
        <f>IF(OR($L2184="Tor",$L2184="ET"),_xlfn.IFNA(IF(VLOOKUP($A2184,Spiele!$A$2:$C$16,3,FALSE)=$B2184,COUNTIFS($L$2:$L2184,"Tor",$B$2:$B2184,$B2184,$A$2:$A2184,$A2184)+COUNTIFS($L$2:$L2184,"ET",$B$2:$B2184,$B2184,$A$2:$A2184,$A2184)&amp;":"&amp;COUNTIFS($L$2:$L2184,"Tor",$B$2:$B2184,"&lt;&gt;"&amp;$B2184,$A$2:$A2184,$A2184)+COUNTIFS($L$2:$L2184,"ET",$B$2:$B2184,"&lt;&gt;"&amp;$B2184,$A$2:$A2184,$A2184),COUNTIFS($L$2:$L2184,"Tor",$B$2:$B2184,"&lt;&gt;"&amp;$B2184,$A$2:$A2184,$A2184)+COUNTIFS($L$2:$L2184,"ET",$B$2:$B2184,"&lt;&gt;"&amp;$B2184,$A$2:$A2184,$A2184)&amp;":"&amp;COUNTIFS($L$2:$L2184,"Tor",$B$2:$B2184,$B2184,$A$2:$A2184,$A2184)+COUNTIFS($L$2:$L2184,"ET",$B$2:$B2184,$B2184,$A$2:$A2184,$A2184)),""),"")</f>
        <v/>
      </c>
      <c r="J2184" s="18" t="str">
        <f>_xlfn.IFNA(IF(VLOOKUP($A2184,Spiele!$A$2:$D$16,3,FALSE)=$B2184,(COUNTIFS($L$1:$L2183,"Tor",$B$1:$B2183,$B2184,$A$1:$A2183,$A2184)+COUNTIFS($L$1:$L2183,"ET",$B$1:$B2183,$B2184,$A$1:$A2183,$A2184))-(COUNTIFS($L$1:$L2183,"Tor",$B$1:$B2183,"&lt;&gt;"&amp;$B2184,$A$1:$A2183,$A2184)+COUNTIFS($L$1:$L2183,"ET",$B$1:$B2183,"&lt;&gt;"&amp;$B2184,$A$1:$A2183,$A2184)),(COUNTIFS($L$1:$L2183,"Tor",$B$1:$B2183,$B2184,$A$1:$A2183,$A2184)+COUNTIFS($L$1:$L2183,"ET",$B$1:$B2183,$B2184,$A$1:$A2183,$A2184))-(COUNTIFS($L$1:$L2183,"Tor",$B$1:$B2183,"&lt;&gt;"&amp;$B2184,$A$1:$A2183,$A2184)+COUNTIFS($L$1:$L2183,"ET",$B$1:$B2183,"&lt;&gt;"&amp;$B2184,$A$1:$A2183,$A2184))),"")</f>
        <v/>
      </c>
      <c r="O2184" s="17"/>
      <c r="AC2184" s="14"/>
      <c r="AD2184" s="14"/>
      <c r="AE2184" s="18"/>
      <c r="AH2184" s="19">
        <f t="shared" si="138"/>
        <v>0</v>
      </c>
      <c r="AI2184" s="19">
        <f t="shared" si="139"/>
        <v>180</v>
      </c>
      <c r="AM2184" s="19">
        <f>IF(Abschlüsse[[#This Row],[Ergeb]]="ET","",SQRT(($AF2184-$AK2184)^2+($AG2184-$AL2184)^2))</f>
        <v>0</v>
      </c>
      <c r="AO2184" s="13"/>
      <c r="AP2184" s="13"/>
      <c r="AQ2184" s="19" t="str">
        <f t="shared" si="136"/>
        <v/>
      </c>
      <c r="AU2184" s="19" t="str">
        <f t="shared" si="137"/>
        <v/>
      </c>
    </row>
    <row r="2185" spans="3:47" ht="25.05" customHeight="1">
      <c r="C2185" s="17" t="str">
        <f>IF($A2185="","",IF(VLOOKUP($A2185,Spiele!$A$2:$D$16,3,FALSE)=$B2185,"H","G"))</f>
        <v/>
      </c>
      <c r="D2185" s="17" t="str">
        <f>IF($B2185="","",IF(VLOOKUP($A2185,Spiele!$A$2:$F$16,3,FALSE)=$B2185,VLOOKUP($A2185,Spiele!$A$2:$F$16,4,FALSE),VLOOKUP($A2185,Spiele!$A$2:$F$16,3,FALSE)))</f>
        <v/>
      </c>
      <c r="E2185" s="18">
        <f>IF(Abschlüsse[[#This Row],[Ergeb]]="ET",0,COUNTIFS($A$2:$A2185,$A2185,$B$2:$B2185,$B2185,$L$2:$L2185,"&lt;&gt;ET"))</f>
        <v>0</v>
      </c>
      <c r="F2185" s="11"/>
      <c r="G2185" s="12"/>
      <c r="H2185" s="18">
        <f>COUNTIFS('Rote Karten'!$A$2:$A$4,$A2185,'Rote Karten'!$D$2:$D$4,"&lt;&gt;"&amp;$B2185,'Rote Karten'!$B$2:$B$4,"&lt;"&amp;$F2185,'Rote Karten'!$C$2:$C$4,"&lt;="&amp;$G2185)-COUNTIFS('Rote Karten'!$A$2:$A$4,$A2185,'Rote Karten'!$D$2:$D$4,$B2185,'Rote Karten'!$B$2:$B$4,"&lt;"&amp;$F2185,'Rote Karten'!$C$2:$C$4,"&lt;="&amp;$G2185)</f>
        <v>0</v>
      </c>
      <c r="I2185" s="17" t="str">
        <f>IF(OR($L2185="Tor",$L2185="ET"),_xlfn.IFNA(IF(VLOOKUP($A2185,Spiele!$A$2:$C$16,3,FALSE)=$B2185,COUNTIFS($L$2:$L2185,"Tor",$B$2:$B2185,$B2185,$A$2:$A2185,$A2185)+COUNTIFS($L$2:$L2185,"ET",$B$2:$B2185,$B2185,$A$2:$A2185,$A2185)&amp;":"&amp;COUNTIFS($L$2:$L2185,"Tor",$B$2:$B2185,"&lt;&gt;"&amp;$B2185,$A$2:$A2185,$A2185)+COUNTIFS($L$2:$L2185,"ET",$B$2:$B2185,"&lt;&gt;"&amp;$B2185,$A$2:$A2185,$A2185),COUNTIFS($L$2:$L2185,"Tor",$B$2:$B2185,"&lt;&gt;"&amp;$B2185,$A$2:$A2185,$A2185)+COUNTIFS($L$2:$L2185,"ET",$B$2:$B2185,"&lt;&gt;"&amp;$B2185,$A$2:$A2185,$A2185)&amp;":"&amp;COUNTIFS($L$2:$L2185,"Tor",$B$2:$B2185,$B2185,$A$2:$A2185,$A2185)+COUNTIFS($L$2:$L2185,"ET",$B$2:$B2185,$B2185,$A$2:$A2185,$A2185)),""),"")</f>
        <v/>
      </c>
      <c r="J2185" s="18" t="str">
        <f>_xlfn.IFNA(IF(VLOOKUP($A2185,Spiele!$A$2:$D$16,3,FALSE)=$B2185,(COUNTIFS($L$1:$L2184,"Tor",$B$1:$B2184,$B2185,$A$1:$A2184,$A2185)+COUNTIFS($L$1:$L2184,"ET",$B$1:$B2184,$B2185,$A$1:$A2184,$A2185))-(COUNTIFS($L$1:$L2184,"Tor",$B$1:$B2184,"&lt;&gt;"&amp;$B2185,$A$1:$A2184,$A2185)+COUNTIFS($L$1:$L2184,"ET",$B$1:$B2184,"&lt;&gt;"&amp;$B2185,$A$1:$A2184,$A2185)),(COUNTIFS($L$1:$L2184,"Tor",$B$1:$B2184,$B2185,$A$1:$A2184,$A2185)+COUNTIFS($L$1:$L2184,"ET",$B$1:$B2184,$B2185,$A$1:$A2184,$A2185))-(COUNTIFS($L$1:$L2184,"Tor",$B$1:$B2184,"&lt;&gt;"&amp;$B2185,$A$1:$A2184,$A2185)+COUNTIFS($L$1:$L2184,"ET",$B$1:$B2184,"&lt;&gt;"&amp;$B2185,$A$1:$A2184,$A2185))),"")</f>
        <v/>
      </c>
      <c r="O2185" s="17"/>
      <c r="AC2185" s="14"/>
      <c r="AD2185" s="14"/>
      <c r="AE2185" s="18"/>
      <c r="AH2185" s="19">
        <f t="shared" si="138"/>
        <v>0</v>
      </c>
      <c r="AI2185" s="19">
        <f t="shared" si="139"/>
        <v>180</v>
      </c>
      <c r="AM2185" s="19">
        <f>IF(Abschlüsse[[#This Row],[Ergeb]]="ET","",SQRT(($AF2185-$AK2185)^2+($AG2185-$AL2185)^2))</f>
        <v>0</v>
      </c>
      <c r="AO2185" s="13"/>
      <c r="AP2185" s="13"/>
      <c r="AQ2185" s="19" t="str">
        <f t="shared" si="136"/>
        <v/>
      </c>
      <c r="AU2185" s="19" t="str">
        <f t="shared" si="137"/>
        <v/>
      </c>
    </row>
    <row r="2186" spans="3:47" ht="25.05" customHeight="1">
      <c r="C2186" s="17" t="str">
        <f>IF($A2186="","",IF(VLOOKUP($A2186,Spiele!$A$2:$D$16,3,FALSE)=$B2186,"H","G"))</f>
        <v/>
      </c>
      <c r="D2186" s="17" t="str">
        <f>IF($B2186="","",IF(VLOOKUP($A2186,Spiele!$A$2:$F$16,3,FALSE)=$B2186,VLOOKUP($A2186,Spiele!$A$2:$F$16,4,FALSE),VLOOKUP($A2186,Spiele!$A$2:$F$16,3,FALSE)))</f>
        <v/>
      </c>
      <c r="E2186" s="18">
        <f>IF(Abschlüsse[[#This Row],[Ergeb]]="ET",0,COUNTIFS($A$2:$A2186,$A2186,$B$2:$B2186,$B2186,$L$2:$L2186,"&lt;&gt;ET"))</f>
        <v>0</v>
      </c>
      <c r="F2186" s="11"/>
      <c r="G2186" s="12"/>
      <c r="H2186" s="18">
        <f>COUNTIFS('Rote Karten'!$A$2:$A$4,$A2186,'Rote Karten'!$D$2:$D$4,"&lt;&gt;"&amp;$B2186,'Rote Karten'!$B$2:$B$4,"&lt;"&amp;$F2186,'Rote Karten'!$C$2:$C$4,"&lt;="&amp;$G2186)-COUNTIFS('Rote Karten'!$A$2:$A$4,$A2186,'Rote Karten'!$D$2:$D$4,$B2186,'Rote Karten'!$B$2:$B$4,"&lt;"&amp;$F2186,'Rote Karten'!$C$2:$C$4,"&lt;="&amp;$G2186)</f>
        <v>0</v>
      </c>
      <c r="I2186" s="17" t="str">
        <f>IF(OR($L2186="Tor",$L2186="ET"),_xlfn.IFNA(IF(VLOOKUP($A2186,Spiele!$A$2:$C$16,3,FALSE)=$B2186,COUNTIFS($L$2:$L2186,"Tor",$B$2:$B2186,$B2186,$A$2:$A2186,$A2186)+COUNTIFS($L$2:$L2186,"ET",$B$2:$B2186,$B2186,$A$2:$A2186,$A2186)&amp;":"&amp;COUNTIFS($L$2:$L2186,"Tor",$B$2:$B2186,"&lt;&gt;"&amp;$B2186,$A$2:$A2186,$A2186)+COUNTIFS($L$2:$L2186,"ET",$B$2:$B2186,"&lt;&gt;"&amp;$B2186,$A$2:$A2186,$A2186),COUNTIFS($L$2:$L2186,"Tor",$B$2:$B2186,"&lt;&gt;"&amp;$B2186,$A$2:$A2186,$A2186)+COUNTIFS($L$2:$L2186,"ET",$B$2:$B2186,"&lt;&gt;"&amp;$B2186,$A$2:$A2186,$A2186)&amp;":"&amp;COUNTIFS($L$2:$L2186,"Tor",$B$2:$B2186,$B2186,$A$2:$A2186,$A2186)+COUNTIFS($L$2:$L2186,"ET",$B$2:$B2186,$B2186,$A$2:$A2186,$A2186)),""),"")</f>
        <v/>
      </c>
      <c r="J2186" s="18" t="str">
        <f>_xlfn.IFNA(IF(VLOOKUP($A2186,Spiele!$A$2:$D$16,3,FALSE)=$B2186,(COUNTIFS($L$1:$L2185,"Tor",$B$1:$B2185,$B2186,$A$1:$A2185,$A2186)+COUNTIFS($L$1:$L2185,"ET",$B$1:$B2185,$B2186,$A$1:$A2185,$A2186))-(COUNTIFS($L$1:$L2185,"Tor",$B$1:$B2185,"&lt;&gt;"&amp;$B2186,$A$1:$A2185,$A2186)+COUNTIFS($L$1:$L2185,"ET",$B$1:$B2185,"&lt;&gt;"&amp;$B2186,$A$1:$A2185,$A2186)),(COUNTIFS($L$1:$L2185,"Tor",$B$1:$B2185,$B2186,$A$1:$A2185,$A2186)+COUNTIFS($L$1:$L2185,"ET",$B$1:$B2185,$B2186,$A$1:$A2185,$A2186))-(COUNTIFS($L$1:$L2185,"Tor",$B$1:$B2185,"&lt;&gt;"&amp;$B2186,$A$1:$A2185,$A2186)+COUNTIFS($L$1:$L2185,"ET",$B$1:$B2185,"&lt;&gt;"&amp;$B2186,$A$1:$A2185,$A2186))),"")</f>
        <v/>
      </c>
      <c r="O2186" s="17"/>
      <c r="AC2186" s="14"/>
      <c r="AD2186" s="14"/>
      <c r="AE2186" s="18"/>
      <c r="AH2186" s="19">
        <f t="shared" si="138"/>
        <v>0</v>
      </c>
      <c r="AI2186" s="19">
        <f t="shared" si="139"/>
        <v>180</v>
      </c>
      <c r="AM2186" s="19">
        <f>IF(Abschlüsse[[#This Row],[Ergeb]]="ET","",SQRT(($AF2186-$AK2186)^2+($AG2186-$AL2186)^2))</f>
        <v>0</v>
      </c>
      <c r="AO2186" s="13"/>
      <c r="AP2186" s="13"/>
      <c r="AQ2186" s="19" t="str">
        <f t="shared" si="136"/>
        <v/>
      </c>
      <c r="AU2186" s="19" t="str">
        <f t="shared" si="137"/>
        <v/>
      </c>
    </row>
    <row r="2187" spans="3:47" ht="25.05" customHeight="1">
      <c r="C2187" s="17" t="str">
        <f>IF($A2187="","",IF(VLOOKUP($A2187,Spiele!$A$2:$D$16,3,FALSE)=$B2187,"H","G"))</f>
        <v/>
      </c>
      <c r="D2187" s="17" t="str">
        <f>IF($B2187="","",IF(VLOOKUP($A2187,Spiele!$A$2:$F$16,3,FALSE)=$B2187,VLOOKUP($A2187,Spiele!$A$2:$F$16,4,FALSE),VLOOKUP($A2187,Spiele!$A$2:$F$16,3,FALSE)))</f>
        <v/>
      </c>
      <c r="E2187" s="18">
        <f>IF(Abschlüsse[[#This Row],[Ergeb]]="ET",0,COUNTIFS($A$2:$A2187,$A2187,$B$2:$B2187,$B2187,$L$2:$L2187,"&lt;&gt;ET"))</f>
        <v>0</v>
      </c>
      <c r="F2187" s="11"/>
      <c r="G2187" s="12"/>
      <c r="H2187" s="18">
        <f>COUNTIFS('Rote Karten'!$A$2:$A$4,$A2187,'Rote Karten'!$D$2:$D$4,"&lt;&gt;"&amp;$B2187,'Rote Karten'!$B$2:$B$4,"&lt;"&amp;$F2187,'Rote Karten'!$C$2:$C$4,"&lt;="&amp;$G2187)-COUNTIFS('Rote Karten'!$A$2:$A$4,$A2187,'Rote Karten'!$D$2:$D$4,$B2187,'Rote Karten'!$B$2:$B$4,"&lt;"&amp;$F2187,'Rote Karten'!$C$2:$C$4,"&lt;="&amp;$G2187)</f>
        <v>0</v>
      </c>
      <c r="I2187" s="17" t="str">
        <f>IF(OR($L2187="Tor",$L2187="ET"),_xlfn.IFNA(IF(VLOOKUP($A2187,Spiele!$A$2:$C$16,3,FALSE)=$B2187,COUNTIFS($L$2:$L2187,"Tor",$B$2:$B2187,$B2187,$A$2:$A2187,$A2187)+COUNTIFS($L$2:$L2187,"ET",$B$2:$B2187,$B2187,$A$2:$A2187,$A2187)&amp;":"&amp;COUNTIFS($L$2:$L2187,"Tor",$B$2:$B2187,"&lt;&gt;"&amp;$B2187,$A$2:$A2187,$A2187)+COUNTIFS($L$2:$L2187,"ET",$B$2:$B2187,"&lt;&gt;"&amp;$B2187,$A$2:$A2187,$A2187),COUNTIFS($L$2:$L2187,"Tor",$B$2:$B2187,"&lt;&gt;"&amp;$B2187,$A$2:$A2187,$A2187)+COUNTIFS($L$2:$L2187,"ET",$B$2:$B2187,"&lt;&gt;"&amp;$B2187,$A$2:$A2187,$A2187)&amp;":"&amp;COUNTIFS($L$2:$L2187,"Tor",$B$2:$B2187,$B2187,$A$2:$A2187,$A2187)+COUNTIFS($L$2:$L2187,"ET",$B$2:$B2187,$B2187,$A$2:$A2187,$A2187)),""),"")</f>
        <v/>
      </c>
      <c r="J2187" s="18" t="str">
        <f>_xlfn.IFNA(IF(VLOOKUP($A2187,Spiele!$A$2:$D$16,3,FALSE)=$B2187,(COUNTIFS($L$1:$L2186,"Tor",$B$1:$B2186,$B2187,$A$1:$A2186,$A2187)+COUNTIFS($L$1:$L2186,"ET",$B$1:$B2186,$B2187,$A$1:$A2186,$A2187))-(COUNTIFS($L$1:$L2186,"Tor",$B$1:$B2186,"&lt;&gt;"&amp;$B2187,$A$1:$A2186,$A2187)+COUNTIFS($L$1:$L2186,"ET",$B$1:$B2186,"&lt;&gt;"&amp;$B2187,$A$1:$A2186,$A2187)),(COUNTIFS($L$1:$L2186,"Tor",$B$1:$B2186,$B2187,$A$1:$A2186,$A2187)+COUNTIFS($L$1:$L2186,"ET",$B$1:$B2186,$B2187,$A$1:$A2186,$A2187))-(COUNTIFS($L$1:$L2186,"Tor",$B$1:$B2186,"&lt;&gt;"&amp;$B2187,$A$1:$A2186,$A2187)+COUNTIFS($L$1:$L2186,"ET",$B$1:$B2186,"&lt;&gt;"&amp;$B2187,$A$1:$A2186,$A2187))),"")</f>
        <v/>
      </c>
      <c r="O2187" s="17"/>
      <c r="AC2187" s="14"/>
      <c r="AD2187" s="14"/>
      <c r="AE2187" s="18"/>
      <c r="AH2187" s="19">
        <f t="shared" si="138"/>
        <v>0</v>
      </c>
      <c r="AI2187" s="19">
        <f t="shared" si="139"/>
        <v>180</v>
      </c>
      <c r="AM2187" s="19">
        <f>IF(Abschlüsse[[#This Row],[Ergeb]]="ET","",SQRT(($AF2187-$AK2187)^2+($AG2187-$AL2187)^2))</f>
        <v>0</v>
      </c>
      <c r="AO2187" s="13"/>
      <c r="AP2187" s="13"/>
      <c r="AQ2187" s="19" t="str">
        <f t="shared" si="136"/>
        <v/>
      </c>
      <c r="AU2187" s="19" t="str">
        <f t="shared" si="137"/>
        <v/>
      </c>
    </row>
    <row r="2188" spans="3:47" ht="25.05" customHeight="1">
      <c r="C2188" s="17" t="str">
        <f>IF($A2188="","",IF(VLOOKUP($A2188,Spiele!$A$2:$D$16,3,FALSE)=$B2188,"H","G"))</f>
        <v/>
      </c>
      <c r="D2188" s="17" t="str">
        <f>IF($B2188="","",IF(VLOOKUP($A2188,Spiele!$A$2:$F$16,3,FALSE)=$B2188,VLOOKUP($A2188,Spiele!$A$2:$F$16,4,FALSE),VLOOKUP($A2188,Spiele!$A$2:$F$16,3,FALSE)))</f>
        <v/>
      </c>
      <c r="E2188" s="18">
        <f>IF(Abschlüsse[[#This Row],[Ergeb]]="ET",0,COUNTIFS($A$2:$A2188,$A2188,$B$2:$B2188,$B2188,$L$2:$L2188,"&lt;&gt;ET"))</f>
        <v>0</v>
      </c>
      <c r="F2188" s="11"/>
      <c r="G2188" s="12"/>
      <c r="H2188" s="18">
        <f>COUNTIFS('Rote Karten'!$A$2:$A$4,$A2188,'Rote Karten'!$D$2:$D$4,"&lt;&gt;"&amp;$B2188,'Rote Karten'!$B$2:$B$4,"&lt;"&amp;$F2188,'Rote Karten'!$C$2:$C$4,"&lt;="&amp;$G2188)-COUNTIFS('Rote Karten'!$A$2:$A$4,$A2188,'Rote Karten'!$D$2:$D$4,$B2188,'Rote Karten'!$B$2:$B$4,"&lt;"&amp;$F2188,'Rote Karten'!$C$2:$C$4,"&lt;="&amp;$G2188)</f>
        <v>0</v>
      </c>
      <c r="I2188" s="17" t="str">
        <f>IF(OR($L2188="Tor",$L2188="ET"),_xlfn.IFNA(IF(VLOOKUP($A2188,Spiele!$A$2:$C$16,3,FALSE)=$B2188,COUNTIFS($L$2:$L2188,"Tor",$B$2:$B2188,$B2188,$A$2:$A2188,$A2188)+COUNTIFS($L$2:$L2188,"ET",$B$2:$B2188,$B2188,$A$2:$A2188,$A2188)&amp;":"&amp;COUNTIFS($L$2:$L2188,"Tor",$B$2:$B2188,"&lt;&gt;"&amp;$B2188,$A$2:$A2188,$A2188)+COUNTIFS($L$2:$L2188,"ET",$B$2:$B2188,"&lt;&gt;"&amp;$B2188,$A$2:$A2188,$A2188),COUNTIFS($L$2:$L2188,"Tor",$B$2:$B2188,"&lt;&gt;"&amp;$B2188,$A$2:$A2188,$A2188)+COUNTIFS($L$2:$L2188,"ET",$B$2:$B2188,"&lt;&gt;"&amp;$B2188,$A$2:$A2188,$A2188)&amp;":"&amp;COUNTIFS($L$2:$L2188,"Tor",$B$2:$B2188,$B2188,$A$2:$A2188,$A2188)+COUNTIFS($L$2:$L2188,"ET",$B$2:$B2188,$B2188,$A$2:$A2188,$A2188)),""),"")</f>
        <v/>
      </c>
      <c r="J2188" s="18" t="str">
        <f>_xlfn.IFNA(IF(VLOOKUP($A2188,Spiele!$A$2:$D$16,3,FALSE)=$B2188,(COUNTIFS($L$1:$L2187,"Tor",$B$1:$B2187,$B2188,$A$1:$A2187,$A2188)+COUNTIFS($L$1:$L2187,"ET",$B$1:$B2187,$B2188,$A$1:$A2187,$A2188))-(COUNTIFS($L$1:$L2187,"Tor",$B$1:$B2187,"&lt;&gt;"&amp;$B2188,$A$1:$A2187,$A2188)+COUNTIFS($L$1:$L2187,"ET",$B$1:$B2187,"&lt;&gt;"&amp;$B2188,$A$1:$A2187,$A2188)),(COUNTIFS($L$1:$L2187,"Tor",$B$1:$B2187,$B2188,$A$1:$A2187,$A2188)+COUNTIFS($L$1:$L2187,"ET",$B$1:$B2187,$B2188,$A$1:$A2187,$A2188))-(COUNTIFS($L$1:$L2187,"Tor",$B$1:$B2187,"&lt;&gt;"&amp;$B2188,$A$1:$A2187,$A2188)+COUNTIFS($L$1:$L2187,"ET",$B$1:$B2187,"&lt;&gt;"&amp;$B2188,$A$1:$A2187,$A2188))),"")</f>
        <v/>
      </c>
      <c r="O2188" s="17"/>
      <c r="AC2188" s="14"/>
      <c r="AD2188" s="14"/>
      <c r="AE2188" s="18"/>
      <c r="AH2188" s="19">
        <f t="shared" si="138"/>
        <v>0</v>
      </c>
      <c r="AI2188" s="19">
        <f t="shared" si="139"/>
        <v>180</v>
      </c>
      <c r="AM2188" s="19">
        <f>IF(Abschlüsse[[#This Row],[Ergeb]]="ET","",SQRT(($AF2188-$AK2188)^2+($AG2188-$AL2188)^2))</f>
        <v>0</v>
      </c>
      <c r="AO2188" s="13"/>
      <c r="AP2188" s="13"/>
      <c r="AQ2188" s="19" t="str">
        <f t="shared" si="136"/>
        <v/>
      </c>
      <c r="AU2188" s="19" t="str">
        <f t="shared" si="137"/>
        <v/>
      </c>
    </row>
    <row r="2189" spans="3:47" ht="25.05" customHeight="1">
      <c r="C2189" s="17" t="str">
        <f>IF($A2189="","",IF(VLOOKUP($A2189,Spiele!$A$2:$D$16,3,FALSE)=$B2189,"H","G"))</f>
        <v/>
      </c>
      <c r="D2189" s="17" t="str">
        <f>IF($B2189="","",IF(VLOOKUP($A2189,Spiele!$A$2:$F$16,3,FALSE)=$B2189,VLOOKUP($A2189,Spiele!$A$2:$F$16,4,FALSE),VLOOKUP($A2189,Spiele!$A$2:$F$16,3,FALSE)))</f>
        <v/>
      </c>
      <c r="E2189" s="18">
        <f>IF(Abschlüsse[[#This Row],[Ergeb]]="ET",0,COUNTIFS($A$2:$A2189,$A2189,$B$2:$B2189,$B2189,$L$2:$L2189,"&lt;&gt;ET"))</f>
        <v>0</v>
      </c>
      <c r="F2189" s="11"/>
      <c r="G2189" s="12"/>
      <c r="H2189" s="18">
        <f>COUNTIFS('Rote Karten'!$A$2:$A$4,$A2189,'Rote Karten'!$D$2:$D$4,"&lt;&gt;"&amp;$B2189,'Rote Karten'!$B$2:$B$4,"&lt;"&amp;$F2189,'Rote Karten'!$C$2:$C$4,"&lt;="&amp;$G2189)-COUNTIFS('Rote Karten'!$A$2:$A$4,$A2189,'Rote Karten'!$D$2:$D$4,$B2189,'Rote Karten'!$B$2:$B$4,"&lt;"&amp;$F2189,'Rote Karten'!$C$2:$C$4,"&lt;="&amp;$G2189)</f>
        <v>0</v>
      </c>
      <c r="I2189" s="17" t="str">
        <f>IF(OR($L2189="Tor",$L2189="ET"),_xlfn.IFNA(IF(VLOOKUP($A2189,Spiele!$A$2:$C$16,3,FALSE)=$B2189,COUNTIFS($L$2:$L2189,"Tor",$B$2:$B2189,$B2189,$A$2:$A2189,$A2189)+COUNTIFS($L$2:$L2189,"ET",$B$2:$B2189,$B2189,$A$2:$A2189,$A2189)&amp;":"&amp;COUNTIFS($L$2:$L2189,"Tor",$B$2:$B2189,"&lt;&gt;"&amp;$B2189,$A$2:$A2189,$A2189)+COUNTIFS($L$2:$L2189,"ET",$B$2:$B2189,"&lt;&gt;"&amp;$B2189,$A$2:$A2189,$A2189),COUNTIFS($L$2:$L2189,"Tor",$B$2:$B2189,"&lt;&gt;"&amp;$B2189,$A$2:$A2189,$A2189)+COUNTIFS($L$2:$L2189,"ET",$B$2:$B2189,"&lt;&gt;"&amp;$B2189,$A$2:$A2189,$A2189)&amp;":"&amp;COUNTIFS($L$2:$L2189,"Tor",$B$2:$B2189,$B2189,$A$2:$A2189,$A2189)+COUNTIFS($L$2:$L2189,"ET",$B$2:$B2189,$B2189,$A$2:$A2189,$A2189)),""),"")</f>
        <v/>
      </c>
      <c r="J2189" s="18" t="str">
        <f>_xlfn.IFNA(IF(VLOOKUP($A2189,Spiele!$A$2:$D$16,3,FALSE)=$B2189,(COUNTIFS($L$1:$L2188,"Tor",$B$1:$B2188,$B2189,$A$1:$A2188,$A2189)+COUNTIFS($L$1:$L2188,"ET",$B$1:$B2188,$B2189,$A$1:$A2188,$A2189))-(COUNTIFS($L$1:$L2188,"Tor",$B$1:$B2188,"&lt;&gt;"&amp;$B2189,$A$1:$A2188,$A2189)+COUNTIFS($L$1:$L2188,"ET",$B$1:$B2188,"&lt;&gt;"&amp;$B2189,$A$1:$A2188,$A2189)),(COUNTIFS($L$1:$L2188,"Tor",$B$1:$B2188,$B2189,$A$1:$A2188,$A2189)+COUNTIFS($L$1:$L2188,"ET",$B$1:$B2188,$B2189,$A$1:$A2188,$A2189))-(COUNTIFS($L$1:$L2188,"Tor",$B$1:$B2188,"&lt;&gt;"&amp;$B2189,$A$1:$A2188,$A2189)+COUNTIFS($L$1:$L2188,"ET",$B$1:$B2188,"&lt;&gt;"&amp;$B2189,$A$1:$A2188,$A2189))),"")</f>
        <v/>
      </c>
      <c r="O2189" s="17"/>
      <c r="AC2189" s="14"/>
      <c r="AD2189" s="14"/>
      <c r="AE2189" s="18"/>
      <c r="AH2189" s="19">
        <f t="shared" si="138"/>
        <v>0</v>
      </c>
      <c r="AI2189" s="19">
        <f t="shared" si="139"/>
        <v>180</v>
      </c>
      <c r="AM2189" s="19">
        <f>IF(Abschlüsse[[#This Row],[Ergeb]]="ET","",SQRT(($AF2189-$AK2189)^2+($AG2189-$AL2189)^2))</f>
        <v>0</v>
      </c>
      <c r="AO2189" s="13"/>
      <c r="AP2189" s="13"/>
      <c r="AQ2189" s="19" t="str">
        <f t="shared" si="136"/>
        <v/>
      </c>
      <c r="AU2189" s="19" t="str">
        <f t="shared" si="137"/>
        <v/>
      </c>
    </row>
    <row r="2190" spans="3:47" ht="25.05" customHeight="1">
      <c r="C2190" s="17" t="str">
        <f>IF($A2190="","",IF(VLOOKUP($A2190,Spiele!$A$2:$D$16,3,FALSE)=$B2190,"H","G"))</f>
        <v/>
      </c>
      <c r="D2190" s="17" t="str">
        <f>IF($B2190="","",IF(VLOOKUP($A2190,Spiele!$A$2:$F$16,3,FALSE)=$B2190,VLOOKUP($A2190,Spiele!$A$2:$F$16,4,FALSE),VLOOKUP($A2190,Spiele!$A$2:$F$16,3,FALSE)))</f>
        <v/>
      </c>
      <c r="E2190" s="18">
        <f>IF(Abschlüsse[[#This Row],[Ergeb]]="ET",0,COUNTIFS($A$2:$A2190,$A2190,$B$2:$B2190,$B2190,$L$2:$L2190,"&lt;&gt;ET"))</f>
        <v>0</v>
      </c>
      <c r="F2190" s="11"/>
      <c r="G2190" s="12"/>
      <c r="H2190" s="18">
        <f>COUNTIFS('Rote Karten'!$A$2:$A$4,$A2190,'Rote Karten'!$D$2:$D$4,"&lt;&gt;"&amp;$B2190,'Rote Karten'!$B$2:$B$4,"&lt;"&amp;$F2190,'Rote Karten'!$C$2:$C$4,"&lt;="&amp;$G2190)-COUNTIFS('Rote Karten'!$A$2:$A$4,$A2190,'Rote Karten'!$D$2:$D$4,$B2190,'Rote Karten'!$B$2:$B$4,"&lt;"&amp;$F2190,'Rote Karten'!$C$2:$C$4,"&lt;="&amp;$G2190)</f>
        <v>0</v>
      </c>
      <c r="I2190" s="17" t="str">
        <f>IF(OR($L2190="Tor",$L2190="ET"),_xlfn.IFNA(IF(VLOOKUP($A2190,Spiele!$A$2:$C$16,3,FALSE)=$B2190,COUNTIFS($L$2:$L2190,"Tor",$B$2:$B2190,$B2190,$A$2:$A2190,$A2190)+COUNTIFS($L$2:$L2190,"ET",$B$2:$B2190,$B2190,$A$2:$A2190,$A2190)&amp;":"&amp;COUNTIFS($L$2:$L2190,"Tor",$B$2:$B2190,"&lt;&gt;"&amp;$B2190,$A$2:$A2190,$A2190)+COUNTIFS($L$2:$L2190,"ET",$B$2:$B2190,"&lt;&gt;"&amp;$B2190,$A$2:$A2190,$A2190),COUNTIFS($L$2:$L2190,"Tor",$B$2:$B2190,"&lt;&gt;"&amp;$B2190,$A$2:$A2190,$A2190)+COUNTIFS($L$2:$L2190,"ET",$B$2:$B2190,"&lt;&gt;"&amp;$B2190,$A$2:$A2190,$A2190)&amp;":"&amp;COUNTIFS($L$2:$L2190,"Tor",$B$2:$B2190,$B2190,$A$2:$A2190,$A2190)+COUNTIFS($L$2:$L2190,"ET",$B$2:$B2190,$B2190,$A$2:$A2190,$A2190)),""),"")</f>
        <v/>
      </c>
      <c r="J2190" s="18" t="str">
        <f>_xlfn.IFNA(IF(VLOOKUP($A2190,Spiele!$A$2:$D$16,3,FALSE)=$B2190,(COUNTIFS($L$1:$L2189,"Tor",$B$1:$B2189,$B2190,$A$1:$A2189,$A2190)+COUNTIFS($L$1:$L2189,"ET",$B$1:$B2189,$B2190,$A$1:$A2189,$A2190))-(COUNTIFS($L$1:$L2189,"Tor",$B$1:$B2189,"&lt;&gt;"&amp;$B2190,$A$1:$A2189,$A2190)+COUNTIFS($L$1:$L2189,"ET",$B$1:$B2189,"&lt;&gt;"&amp;$B2190,$A$1:$A2189,$A2190)),(COUNTIFS($L$1:$L2189,"Tor",$B$1:$B2189,$B2190,$A$1:$A2189,$A2190)+COUNTIFS($L$1:$L2189,"ET",$B$1:$B2189,$B2190,$A$1:$A2189,$A2190))-(COUNTIFS($L$1:$L2189,"Tor",$B$1:$B2189,"&lt;&gt;"&amp;$B2190,$A$1:$A2189,$A2190)+COUNTIFS($L$1:$L2189,"ET",$B$1:$B2189,"&lt;&gt;"&amp;$B2190,$A$1:$A2189,$A2190))),"")</f>
        <v/>
      </c>
      <c r="O2190" s="17"/>
      <c r="AC2190" s="14"/>
      <c r="AD2190" s="14"/>
      <c r="AE2190" s="18"/>
      <c r="AH2190" s="19">
        <f t="shared" si="138"/>
        <v>0</v>
      </c>
      <c r="AI2190" s="19">
        <f t="shared" si="139"/>
        <v>180</v>
      </c>
      <c r="AM2190" s="19">
        <f>IF(Abschlüsse[[#This Row],[Ergeb]]="ET","",SQRT(($AF2190-$AK2190)^2+($AG2190-$AL2190)^2))</f>
        <v>0</v>
      </c>
      <c r="AO2190" s="13"/>
      <c r="AP2190" s="13"/>
      <c r="AQ2190" s="19" t="str">
        <f t="shared" si="136"/>
        <v/>
      </c>
      <c r="AU2190" s="19" t="str">
        <f t="shared" si="137"/>
        <v/>
      </c>
    </row>
    <row r="2191" spans="3:47" ht="25.05" customHeight="1">
      <c r="C2191" s="17" t="str">
        <f>IF($A2191="","",IF(VLOOKUP($A2191,Spiele!$A$2:$D$16,3,FALSE)=$B2191,"H","G"))</f>
        <v/>
      </c>
      <c r="D2191" s="17" t="str">
        <f>IF($B2191="","",IF(VLOOKUP($A2191,Spiele!$A$2:$F$16,3,FALSE)=$B2191,VLOOKUP($A2191,Spiele!$A$2:$F$16,4,FALSE),VLOOKUP($A2191,Spiele!$A$2:$F$16,3,FALSE)))</f>
        <v/>
      </c>
      <c r="E2191" s="18">
        <f>IF(Abschlüsse[[#This Row],[Ergeb]]="ET",0,COUNTIFS($A$2:$A2191,$A2191,$B$2:$B2191,$B2191,$L$2:$L2191,"&lt;&gt;ET"))</f>
        <v>0</v>
      </c>
      <c r="F2191" s="11"/>
      <c r="G2191" s="12"/>
      <c r="H2191" s="18">
        <f>COUNTIFS('Rote Karten'!$A$2:$A$4,$A2191,'Rote Karten'!$D$2:$D$4,"&lt;&gt;"&amp;$B2191,'Rote Karten'!$B$2:$B$4,"&lt;"&amp;$F2191,'Rote Karten'!$C$2:$C$4,"&lt;="&amp;$G2191)-COUNTIFS('Rote Karten'!$A$2:$A$4,$A2191,'Rote Karten'!$D$2:$D$4,$B2191,'Rote Karten'!$B$2:$B$4,"&lt;"&amp;$F2191,'Rote Karten'!$C$2:$C$4,"&lt;="&amp;$G2191)</f>
        <v>0</v>
      </c>
      <c r="I2191" s="17" t="str">
        <f>IF(OR($L2191="Tor",$L2191="ET"),_xlfn.IFNA(IF(VLOOKUP($A2191,Spiele!$A$2:$C$16,3,FALSE)=$B2191,COUNTIFS($L$2:$L2191,"Tor",$B$2:$B2191,$B2191,$A$2:$A2191,$A2191)+COUNTIFS($L$2:$L2191,"ET",$B$2:$B2191,$B2191,$A$2:$A2191,$A2191)&amp;":"&amp;COUNTIFS($L$2:$L2191,"Tor",$B$2:$B2191,"&lt;&gt;"&amp;$B2191,$A$2:$A2191,$A2191)+COUNTIFS($L$2:$L2191,"ET",$B$2:$B2191,"&lt;&gt;"&amp;$B2191,$A$2:$A2191,$A2191),COUNTIFS($L$2:$L2191,"Tor",$B$2:$B2191,"&lt;&gt;"&amp;$B2191,$A$2:$A2191,$A2191)+COUNTIFS($L$2:$L2191,"ET",$B$2:$B2191,"&lt;&gt;"&amp;$B2191,$A$2:$A2191,$A2191)&amp;":"&amp;COUNTIFS($L$2:$L2191,"Tor",$B$2:$B2191,$B2191,$A$2:$A2191,$A2191)+COUNTIFS($L$2:$L2191,"ET",$B$2:$B2191,$B2191,$A$2:$A2191,$A2191)),""),"")</f>
        <v/>
      </c>
      <c r="J2191" s="18" t="str">
        <f>_xlfn.IFNA(IF(VLOOKUP($A2191,Spiele!$A$2:$D$16,3,FALSE)=$B2191,(COUNTIFS($L$1:$L2190,"Tor",$B$1:$B2190,$B2191,$A$1:$A2190,$A2191)+COUNTIFS($L$1:$L2190,"ET",$B$1:$B2190,$B2191,$A$1:$A2190,$A2191))-(COUNTIFS($L$1:$L2190,"Tor",$B$1:$B2190,"&lt;&gt;"&amp;$B2191,$A$1:$A2190,$A2191)+COUNTIFS($L$1:$L2190,"ET",$B$1:$B2190,"&lt;&gt;"&amp;$B2191,$A$1:$A2190,$A2191)),(COUNTIFS($L$1:$L2190,"Tor",$B$1:$B2190,$B2191,$A$1:$A2190,$A2191)+COUNTIFS($L$1:$L2190,"ET",$B$1:$B2190,$B2191,$A$1:$A2190,$A2191))-(COUNTIFS($L$1:$L2190,"Tor",$B$1:$B2190,"&lt;&gt;"&amp;$B2191,$A$1:$A2190,$A2191)+COUNTIFS($L$1:$L2190,"ET",$B$1:$B2190,"&lt;&gt;"&amp;$B2191,$A$1:$A2190,$A2191))),"")</f>
        <v/>
      </c>
      <c r="O2191" s="17"/>
      <c r="AC2191" s="14"/>
      <c r="AD2191" s="14"/>
      <c r="AE2191" s="18"/>
      <c r="AH2191" s="19">
        <f t="shared" si="138"/>
        <v>0</v>
      </c>
      <c r="AI2191" s="19">
        <f t="shared" si="139"/>
        <v>180</v>
      </c>
      <c r="AM2191" s="19">
        <f>IF(Abschlüsse[[#This Row],[Ergeb]]="ET","",SQRT(($AF2191-$AK2191)^2+($AG2191-$AL2191)^2))</f>
        <v>0</v>
      </c>
      <c r="AO2191" s="13"/>
      <c r="AP2191" s="13"/>
      <c r="AQ2191" s="19" t="str">
        <f t="shared" si="136"/>
        <v/>
      </c>
      <c r="AU2191" s="19" t="str">
        <f t="shared" si="137"/>
        <v/>
      </c>
    </row>
    <row r="2192" spans="3:47" ht="25.05" customHeight="1">
      <c r="C2192" s="17" t="str">
        <f>IF($A2192="","",IF(VLOOKUP($A2192,Spiele!$A$2:$D$16,3,FALSE)=$B2192,"H","G"))</f>
        <v/>
      </c>
      <c r="D2192" s="17" t="str">
        <f>IF($B2192="","",IF(VLOOKUP($A2192,Spiele!$A$2:$F$16,3,FALSE)=$B2192,VLOOKUP($A2192,Spiele!$A$2:$F$16,4,FALSE),VLOOKUP($A2192,Spiele!$A$2:$F$16,3,FALSE)))</f>
        <v/>
      </c>
      <c r="E2192" s="18">
        <f>IF(Abschlüsse[[#This Row],[Ergeb]]="ET",0,COUNTIFS($A$2:$A2192,$A2192,$B$2:$B2192,$B2192,$L$2:$L2192,"&lt;&gt;ET"))</f>
        <v>0</v>
      </c>
      <c r="F2192" s="11"/>
      <c r="G2192" s="12"/>
      <c r="H2192" s="18">
        <f>COUNTIFS('Rote Karten'!$A$2:$A$4,$A2192,'Rote Karten'!$D$2:$D$4,"&lt;&gt;"&amp;$B2192,'Rote Karten'!$B$2:$B$4,"&lt;"&amp;$F2192,'Rote Karten'!$C$2:$C$4,"&lt;="&amp;$G2192)-COUNTIFS('Rote Karten'!$A$2:$A$4,$A2192,'Rote Karten'!$D$2:$D$4,$B2192,'Rote Karten'!$B$2:$B$4,"&lt;"&amp;$F2192,'Rote Karten'!$C$2:$C$4,"&lt;="&amp;$G2192)</f>
        <v>0</v>
      </c>
      <c r="I2192" s="17" t="str">
        <f>IF(OR($L2192="Tor",$L2192="ET"),_xlfn.IFNA(IF(VLOOKUP($A2192,Spiele!$A$2:$C$16,3,FALSE)=$B2192,COUNTIFS($L$2:$L2192,"Tor",$B$2:$B2192,$B2192,$A$2:$A2192,$A2192)+COUNTIFS($L$2:$L2192,"ET",$B$2:$B2192,$B2192,$A$2:$A2192,$A2192)&amp;":"&amp;COUNTIFS($L$2:$L2192,"Tor",$B$2:$B2192,"&lt;&gt;"&amp;$B2192,$A$2:$A2192,$A2192)+COUNTIFS($L$2:$L2192,"ET",$B$2:$B2192,"&lt;&gt;"&amp;$B2192,$A$2:$A2192,$A2192),COUNTIFS($L$2:$L2192,"Tor",$B$2:$B2192,"&lt;&gt;"&amp;$B2192,$A$2:$A2192,$A2192)+COUNTIFS($L$2:$L2192,"ET",$B$2:$B2192,"&lt;&gt;"&amp;$B2192,$A$2:$A2192,$A2192)&amp;":"&amp;COUNTIFS($L$2:$L2192,"Tor",$B$2:$B2192,$B2192,$A$2:$A2192,$A2192)+COUNTIFS($L$2:$L2192,"ET",$B$2:$B2192,$B2192,$A$2:$A2192,$A2192)),""),"")</f>
        <v/>
      </c>
      <c r="J2192" s="18" t="str">
        <f>_xlfn.IFNA(IF(VLOOKUP($A2192,Spiele!$A$2:$D$16,3,FALSE)=$B2192,(COUNTIFS($L$1:$L2191,"Tor",$B$1:$B2191,$B2192,$A$1:$A2191,$A2192)+COUNTIFS($L$1:$L2191,"ET",$B$1:$B2191,$B2192,$A$1:$A2191,$A2192))-(COUNTIFS($L$1:$L2191,"Tor",$B$1:$B2191,"&lt;&gt;"&amp;$B2192,$A$1:$A2191,$A2192)+COUNTIFS($L$1:$L2191,"ET",$B$1:$B2191,"&lt;&gt;"&amp;$B2192,$A$1:$A2191,$A2192)),(COUNTIFS($L$1:$L2191,"Tor",$B$1:$B2191,$B2192,$A$1:$A2191,$A2192)+COUNTIFS($L$1:$L2191,"ET",$B$1:$B2191,$B2192,$A$1:$A2191,$A2192))-(COUNTIFS($L$1:$L2191,"Tor",$B$1:$B2191,"&lt;&gt;"&amp;$B2192,$A$1:$A2191,$A2192)+COUNTIFS($L$1:$L2191,"ET",$B$1:$B2191,"&lt;&gt;"&amp;$B2192,$A$1:$A2191,$A2192))),"")</f>
        <v/>
      </c>
      <c r="O2192" s="17"/>
      <c r="AC2192" s="14"/>
      <c r="AD2192" s="14"/>
      <c r="AE2192" s="18"/>
      <c r="AH2192" s="19">
        <f t="shared" si="138"/>
        <v>0</v>
      </c>
      <c r="AI2192" s="19">
        <f t="shared" si="139"/>
        <v>180</v>
      </c>
      <c r="AM2192" s="19">
        <f>IF(Abschlüsse[[#This Row],[Ergeb]]="ET","",SQRT(($AF2192-$AK2192)^2+($AG2192-$AL2192)^2))</f>
        <v>0</v>
      </c>
      <c r="AO2192" s="13"/>
      <c r="AP2192" s="13"/>
      <c r="AQ2192" s="19" t="str">
        <f t="shared" si="136"/>
        <v/>
      </c>
      <c r="AU2192" s="19" t="str">
        <f t="shared" si="137"/>
        <v/>
      </c>
    </row>
    <row r="2193" spans="3:47" ht="25.05" customHeight="1">
      <c r="C2193" s="17" t="str">
        <f>IF($A2193="","",IF(VLOOKUP($A2193,Spiele!$A$2:$D$16,3,FALSE)=$B2193,"H","G"))</f>
        <v/>
      </c>
      <c r="D2193" s="17" t="str">
        <f>IF($B2193="","",IF(VLOOKUP($A2193,Spiele!$A$2:$F$16,3,FALSE)=$B2193,VLOOKUP($A2193,Spiele!$A$2:$F$16,4,FALSE),VLOOKUP($A2193,Spiele!$A$2:$F$16,3,FALSE)))</f>
        <v/>
      </c>
      <c r="E2193" s="18">
        <f>IF(Abschlüsse[[#This Row],[Ergeb]]="ET",0,COUNTIFS($A$2:$A2193,$A2193,$B$2:$B2193,$B2193,$L$2:$L2193,"&lt;&gt;ET"))</f>
        <v>0</v>
      </c>
      <c r="F2193" s="11"/>
      <c r="G2193" s="12"/>
      <c r="H2193" s="18">
        <f>COUNTIFS('Rote Karten'!$A$2:$A$4,$A2193,'Rote Karten'!$D$2:$D$4,"&lt;&gt;"&amp;$B2193,'Rote Karten'!$B$2:$B$4,"&lt;"&amp;$F2193,'Rote Karten'!$C$2:$C$4,"&lt;="&amp;$G2193)-COUNTIFS('Rote Karten'!$A$2:$A$4,$A2193,'Rote Karten'!$D$2:$D$4,$B2193,'Rote Karten'!$B$2:$B$4,"&lt;"&amp;$F2193,'Rote Karten'!$C$2:$C$4,"&lt;="&amp;$G2193)</f>
        <v>0</v>
      </c>
      <c r="I2193" s="17" t="str">
        <f>IF(OR($L2193="Tor",$L2193="ET"),_xlfn.IFNA(IF(VLOOKUP($A2193,Spiele!$A$2:$C$16,3,FALSE)=$B2193,COUNTIFS($L$2:$L2193,"Tor",$B$2:$B2193,$B2193,$A$2:$A2193,$A2193)+COUNTIFS($L$2:$L2193,"ET",$B$2:$B2193,$B2193,$A$2:$A2193,$A2193)&amp;":"&amp;COUNTIFS($L$2:$L2193,"Tor",$B$2:$B2193,"&lt;&gt;"&amp;$B2193,$A$2:$A2193,$A2193)+COUNTIFS($L$2:$L2193,"ET",$B$2:$B2193,"&lt;&gt;"&amp;$B2193,$A$2:$A2193,$A2193),COUNTIFS($L$2:$L2193,"Tor",$B$2:$B2193,"&lt;&gt;"&amp;$B2193,$A$2:$A2193,$A2193)+COUNTIFS($L$2:$L2193,"ET",$B$2:$B2193,"&lt;&gt;"&amp;$B2193,$A$2:$A2193,$A2193)&amp;":"&amp;COUNTIFS($L$2:$L2193,"Tor",$B$2:$B2193,$B2193,$A$2:$A2193,$A2193)+COUNTIFS($L$2:$L2193,"ET",$B$2:$B2193,$B2193,$A$2:$A2193,$A2193)),""),"")</f>
        <v/>
      </c>
      <c r="J2193" s="18" t="str">
        <f>_xlfn.IFNA(IF(VLOOKUP($A2193,Spiele!$A$2:$D$16,3,FALSE)=$B2193,(COUNTIFS($L$1:$L2192,"Tor",$B$1:$B2192,$B2193,$A$1:$A2192,$A2193)+COUNTIFS($L$1:$L2192,"ET",$B$1:$B2192,$B2193,$A$1:$A2192,$A2193))-(COUNTIFS($L$1:$L2192,"Tor",$B$1:$B2192,"&lt;&gt;"&amp;$B2193,$A$1:$A2192,$A2193)+COUNTIFS($L$1:$L2192,"ET",$B$1:$B2192,"&lt;&gt;"&amp;$B2193,$A$1:$A2192,$A2193)),(COUNTIFS($L$1:$L2192,"Tor",$B$1:$B2192,$B2193,$A$1:$A2192,$A2193)+COUNTIFS($L$1:$L2192,"ET",$B$1:$B2192,$B2193,$A$1:$A2192,$A2193))-(COUNTIFS($L$1:$L2192,"Tor",$B$1:$B2192,"&lt;&gt;"&amp;$B2193,$A$1:$A2192,$A2193)+COUNTIFS($L$1:$L2192,"ET",$B$1:$B2192,"&lt;&gt;"&amp;$B2193,$A$1:$A2192,$A2193))),"")</f>
        <v/>
      </c>
      <c r="O2193" s="17"/>
      <c r="AC2193" s="14"/>
      <c r="AD2193" s="14"/>
      <c r="AE2193" s="18"/>
      <c r="AH2193" s="19">
        <f t="shared" si="138"/>
        <v>0</v>
      </c>
      <c r="AI2193" s="19">
        <f t="shared" si="139"/>
        <v>180</v>
      </c>
      <c r="AM2193" s="19">
        <f>IF(Abschlüsse[[#This Row],[Ergeb]]="ET","",SQRT(($AF2193-$AK2193)^2+($AG2193-$AL2193)^2))</f>
        <v>0</v>
      </c>
      <c r="AO2193" s="13"/>
      <c r="AP2193" s="13"/>
      <c r="AQ2193" s="19" t="str">
        <f t="shared" si="136"/>
        <v/>
      </c>
      <c r="AU2193" s="19" t="str">
        <f t="shared" si="137"/>
        <v/>
      </c>
    </row>
    <row r="2194" spans="3:47" ht="25.05" customHeight="1">
      <c r="C2194" s="17" t="str">
        <f>IF($A2194="","",IF(VLOOKUP($A2194,Spiele!$A$2:$D$16,3,FALSE)=$B2194,"H","G"))</f>
        <v/>
      </c>
      <c r="D2194" s="17" t="str">
        <f>IF($B2194="","",IF(VLOOKUP($A2194,Spiele!$A$2:$F$16,3,FALSE)=$B2194,VLOOKUP($A2194,Spiele!$A$2:$F$16,4,FALSE),VLOOKUP($A2194,Spiele!$A$2:$F$16,3,FALSE)))</f>
        <v/>
      </c>
      <c r="E2194" s="18">
        <f>IF(Abschlüsse[[#This Row],[Ergeb]]="ET",0,COUNTIFS($A$2:$A2194,$A2194,$B$2:$B2194,$B2194,$L$2:$L2194,"&lt;&gt;ET"))</f>
        <v>0</v>
      </c>
      <c r="F2194" s="11"/>
      <c r="G2194" s="12"/>
      <c r="H2194" s="18">
        <f>COUNTIFS('Rote Karten'!$A$2:$A$4,$A2194,'Rote Karten'!$D$2:$D$4,"&lt;&gt;"&amp;$B2194,'Rote Karten'!$B$2:$B$4,"&lt;"&amp;$F2194,'Rote Karten'!$C$2:$C$4,"&lt;="&amp;$G2194)-COUNTIFS('Rote Karten'!$A$2:$A$4,$A2194,'Rote Karten'!$D$2:$D$4,$B2194,'Rote Karten'!$B$2:$B$4,"&lt;"&amp;$F2194,'Rote Karten'!$C$2:$C$4,"&lt;="&amp;$G2194)</f>
        <v>0</v>
      </c>
      <c r="I2194" s="17" t="str">
        <f>IF(OR($L2194="Tor",$L2194="ET"),_xlfn.IFNA(IF(VLOOKUP($A2194,Spiele!$A$2:$C$16,3,FALSE)=$B2194,COUNTIFS($L$2:$L2194,"Tor",$B$2:$B2194,$B2194,$A$2:$A2194,$A2194)+COUNTIFS($L$2:$L2194,"ET",$B$2:$B2194,$B2194,$A$2:$A2194,$A2194)&amp;":"&amp;COUNTIFS($L$2:$L2194,"Tor",$B$2:$B2194,"&lt;&gt;"&amp;$B2194,$A$2:$A2194,$A2194)+COUNTIFS($L$2:$L2194,"ET",$B$2:$B2194,"&lt;&gt;"&amp;$B2194,$A$2:$A2194,$A2194),COUNTIFS($L$2:$L2194,"Tor",$B$2:$B2194,"&lt;&gt;"&amp;$B2194,$A$2:$A2194,$A2194)+COUNTIFS($L$2:$L2194,"ET",$B$2:$B2194,"&lt;&gt;"&amp;$B2194,$A$2:$A2194,$A2194)&amp;":"&amp;COUNTIFS($L$2:$L2194,"Tor",$B$2:$B2194,$B2194,$A$2:$A2194,$A2194)+COUNTIFS($L$2:$L2194,"ET",$B$2:$B2194,$B2194,$A$2:$A2194,$A2194)),""),"")</f>
        <v/>
      </c>
      <c r="J2194" s="18" t="str">
        <f>_xlfn.IFNA(IF(VLOOKUP($A2194,Spiele!$A$2:$D$16,3,FALSE)=$B2194,(COUNTIFS($L$1:$L2193,"Tor",$B$1:$B2193,$B2194,$A$1:$A2193,$A2194)+COUNTIFS($L$1:$L2193,"ET",$B$1:$B2193,$B2194,$A$1:$A2193,$A2194))-(COUNTIFS($L$1:$L2193,"Tor",$B$1:$B2193,"&lt;&gt;"&amp;$B2194,$A$1:$A2193,$A2194)+COUNTIFS($L$1:$L2193,"ET",$B$1:$B2193,"&lt;&gt;"&amp;$B2194,$A$1:$A2193,$A2194)),(COUNTIFS($L$1:$L2193,"Tor",$B$1:$B2193,$B2194,$A$1:$A2193,$A2194)+COUNTIFS($L$1:$L2193,"ET",$B$1:$B2193,$B2194,$A$1:$A2193,$A2194))-(COUNTIFS($L$1:$L2193,"Tor",$B$1:$B2193,"&lt;&gt;"&amp;$B2194,$A$1:$A2193,$A2194)+COUNTIFS($L$1:$L2193,"ET",$B$1:$B2193,"&lt;&gt;"&amp;$B2194,$A$1:$A2193,$A2194))),"")</f>
        <v/>
      </c>
      <c r="O2194" s="17"/>
      <c r="AC2194" s="14"/>
      <c r="AD2194" s="14"/>
      <c r="AE2194" s="18"/>
      <c r="AH2194" s="19">
        <f t="shared" si="138"/>
        <v>0</v>
      </c>
      <c r="AI2194" s="19">
        <f t="shared" si="139"/>
        <v>180</v>
      </c>
      <c r="AM2194" s="19">
        <f>IF(Abschlüsse[[#This Row],[Ergeb]]="ET","",SQRT(($AF2194-$AK2194)^2+($AG2194-$AL2194)^2))</f>
        <v>0</v>
      </c>
      <c r="AO2194" s="13"/>
      <c r="AP2194" s="13"/>
      <c r="AQ2194" s="19" t="str">
        <f t="shared" si="136"/>
        <v/>
      </c>
      <c r="AU2194" s="19" t="str">
        <f t="shared" si="137"/>
        <v/>
      </c>
    </row>
    <row r="2195" spans="3:47" ht="25.05" customHeight="1">
      <c r="C2195" s="17" t="str">
        <f>IF($A2195="","",IF(VLOOKUP($A2195,Spiele!$A$2:$D$16,3,FALSE)=$B2195,"H","G"))</f>
        <v/>
      </c>
      <c r="D2195" s="17" t="str">
        <f>IF($B2195="","",IF(VLOOKUP($A2195,Spiele!$A$2:$F$16,3,FALSE)=$B2195,VLOOKUP($A2195,Spiele!$A$2:$F$16,4,FALSE),VLOOKUP($A2195,Spiele!$A$2:$F$16,3,FALSE)))</f>
        <v/>
      </c>
      <c r="E2195" s="18">
        <f>IF(Abschlüsse[[#This Row],[Ergeb]]="ET",0,COUNTIFS($A$2:$A2195,$A2195,$B$2:$B2195,$B2195,$L$2:$L2195,"&lt;&gt;ET"))</f>
        <v>0</v>
      </c>
      <c r="F2195" s="11"/>
      <c r="G2195" s="12"/>
      <c r="H2195" s="18">
        <f>COUNTIFS('Rote Karten'!$A$2:$A$4,$A2195,'Rote Karten'!$D$2:$D$4,"&lt;&gt;"&amp;$B2195,'Rote Karten'!$B$2:$B$4,"&lt;"&amp;$F2195,'Rote Karten'!$C$2:$C$4,"&lt;="&amp;$G2195)-COUNTIFS('Rote Karten'!$A$2:$A$4,$A2195,'Rote Karten'!$D$2:$D$4,$B2195,'Rote Karten'!$B$2:$B$4,"&lt;"&amp;$F2195,'Rote Karten'!$C$2:$C$4,"&lt;="&amp;$G2195)</f>
        <v>0</v>
      </c>
      <c r="I2195" s="17" t="str">
        <f>IF(OR($L2195="Tor",$L2195="ET"),_xlfn.IFNA(IF(VLOOKUP($A2195,Spiele!$A$2:$C$16,3,FALSE)=$B2195,COUNTIFS($L$2:$L2195,"Tor",$B$2:$B2195,$B2195,$A$2:$A2195,$A2195)+COUNTIFS($L$2:$L2195,"ET",$B$2:$B2195,$B2195,$A$2:$A2195,$A2195)&amp;":"&amp;COUNTIFS($L$2:$L2195,"Tor",$B$2:$B2195,"&lt;&gt;"&amp;$B2195,$A$2:$A2195,$A2195)+COUNTIFS($L$2:$L2195,"ET",$B$2:$B2195,"&lt;&gt;"&amp;$B2195,$A$2:$A2195,$A2195),COUNTIFS($L$2:$L2195,"Tor",$B$2:$B2195,"&lt;&gt;"&amp;$B2195,$A$2:$A2195,$A2195)+COUNTIFS($L$2:$L2195,"ET",$B$2:$B2195,"&lt;&gt;"&amp;$B2195,$A$2:$A2195,$A2195)&amp;":"&amp;COUNTIFS($L$2:$L2195,"Tor",$B$2:$B2195,$B2195,$A$2:$A2195,$A2195)+COUNTIFS($L$2:$L2195,"ET",$B$2:$B2195,$B2195,$A$2:$A2195,$A2195)),""),"")</f>
        <v/>
      </c>
      <c r="J2195" s="18" t="str">
        <f>_xlfn.IFNA(IF(VLOOKUP($A2195,Spiele!$A$2:$D$16,3,FALSE)=$B2195,(COUNTIFS($L$1:$L2194,"Tor",$B$1:$B2194,$B2195,$A$1:$A2194,$A2195)+COUNTIFS($L$1:$L2194,"ET",$B$1:$B2194,$B2195,$A$1:$A2194,$A2195))-(COUNTIFS($L$1:$L2194,"Tor",$B$1:$B2194,"&lt;&gt;"&amp;$B2195,$A$1:$A2194,$A2195)+COUNTIFS($L$1:$L2194,"ET",$B$1:$B2194,"&lt;&gt;"&amp;$B2195,$A$1:$A2194,$A2195)),(COUNTIFS($L$1:$L2194,"Tor",$B$1:$B2194,$B2195,$A$1:$A2194,$A2195)+COUNTIFS($L$1:$L2194,"ET",$B$1:$B2194,$B2195,$A$1:$A2194,$A2195))-(COUNTIFS($L$1:$L2194,"Tor",$B$1:$B2194,"&lt;&gt;"&amp;$B2195,$A$1:$A2194,$A2195)+COUNTIFS($L$1:$L2194,"ET",$B$1:$B2194,"&lt;&gt;"&amp;$B2195,$A$1:$A2194,$A2195))),"")</f>
        <v/>
      </c>
      <c r="O2195" s="17"/>
      <c r="AC2195" s="14"/>
      <c r="AD2195" s="14"/>
      <c r="AE2195" s="18"/>
      <c r="AH2195" s="19">
        <f t="shared" si="138"/>
        <v>0</v>
      </c>
      <c r="AI2195" s="19">
        <f t="shared" si="139"/>
        <v>180</v>
      </c>
      <c r="AM2195" s="19">
        <f>IF(Abschlüsse[[#This Row],[Ergeb]]="ET","",SQRT(($AF2195-$AK2195)^2+($AG2195-$AL2195)^2))</f>
        <v>0</v>
      </c>
      <c r="AO2195" s="13"/>
      <c r="AP2195" s="13"/>
      <c r="AQ2195" s="19" t="str">
        <f t="shared" si="136"/>
        <v/>
      </c>
      <c r="AU2195" s="19" t="str">
        <f t="shared" si="137"/>
        <v/>
      </c>
    </row>
    <row r="2196" spans="3:47" ht="25.05" customHeight="1">
      <c r="C2196" s="17" t="str">
        <f>IF($A2196="","",IF(VLOOKUP($A2196,Spiele!$A$2:$D$16,3,FALSE)=$B2196,"H","G"))</f>
        <v/>
      </c>
      <c r="D2196" s="17" t="str">
        <f>IF($B2196="","",IF(VLOOKUP($A2196,Spiele!$A$2:$F$16,3,FALSE)=$B2196,VLOOKUP($A2196,Spiele!$A$2:$F$16,4,FALSE),VLOOKUP($A2196,Spiele!$A$2:$F$16,3,FALSE)))</f>
        <v/>
      </c>
      <c r="E2196" s="18">
        <f>IF(Abschlüsse[[#This Row],[Ergeb]]="ET",0,COUNTIFS($A$2:$A2196,$A2196,$B$2:$B2196,$B2196,$L$2:$L2196,"&lt;&gt;ET"))</f>
        <v>0</v>
      </c>
      <c r="F2196" s="11"/>
      <c r="G2196" s="12"/>
      <c r="H2196" s="18">
        <f>COUNTIFS('Rote Karten'!$A$2:$A$4,$A2196,'Rote Karten'!$D$2:$D$4,"&lt;&gt;"&amp;$B2196,'Rote Karten'!$B$2:$B$4,"&lt;"&amp;$F2196,'Rote Karten'!$C$2:$C$4,"&lt;="&amp;$G2196)-COUNTIFS('Rote Karten'!$A$2:$A$4,$A2196,'Rote Karten'!$D$2:$D$4,$B2196,'Rote Karten'!$B$2:$B$4,"&lt;"&amp;$F2196,'Rote Karten'!$C$2:$C$4,"&lt;="&amp;$G2196)</f>
        <v>0</v>
      </c>
      <c r="I2196" s="17" t="str">
        <f>IF(OR($L2196="Tor",$L2196="ET"),_xlfn.IFNA(IF(VLOOKUP($A2196,Spiele!$A$2:$C$16,3,FALSE)=$B2196,COUNTIFS($L$2:$L2196,"Tor",$B$2:$B2196,$B2196,$A$2:$A2196,$A2196)+COUNTIFS($L$2:$L2196,"ET",$B$2:$B2196,$B2196,$A$2:$A2196,$A2196)&amp;":"&amp;COUNTIFS($L$2:$L2196,"Tor",$B$2:$B2196,"&lt;&gt;"&amp;$B2196,$A$2:$A2196,$A2196)+COUNTIFS($L$2:$L2196,"ET",$B$2:$B2196,"&lt;&gt;"&amp;$B2196,$A$2:$A2196,$A2196),COUNTIFS($L$2:$L2196,"Tor",$B$2:$B2196,"&lt;&gt;"&amp;$B2196,$A$2:$A2196,$A2196)+COUNTIFS($L$2:$L2196,"ET",$B$2:$B2196,"&lt;&gt;"&amp;$B2196,$A$2:$A2196,$A2196)&amp;":"&amp;COUNTIFS($L$2:$L2196,"Tor",$B$2:$B2196,$B2196,$A$2:$A2196,$A2196)+COUNTIFS($L$2:$L2196,"ET",$B$2:$B2196,$B2196,$A$2:$A2196,$A2196)),""),"")</f>
        <v/>
      </c>
      <c r="J2196" s="18" t="str">
        <f>_xlfn.IFNA(IF(VLOOKUP($A2196,Spiele!$A$2:$D$16,3,FALSE)=$B2196,(COUNTIFS($L$1:$L2195,"Tor",$B$1:$B2195,$B2196,$A$1:$A2195,$A2196)+COUNTIFS($L$1:$L2195,"ET",$B$1:$B2195,$B2196,$A$1:$A2195,$A2196))-(COUNTIFS($L$1:$L2195,"Tor",$B$1:$B2195,"&lt;&gt;"&amp;$B2196,$A$1:$A2195,$A2196)+COUNTIFS($L$1:$L2195,"ET",$B$1:$B2195,"&lt;&gt;"&amp;$B2196,$A$1:$A2195,$A2196)),(COUNTIFS($L$1:$L2195,"Tor",$B$1:$B2195,$B2196,$A$1:$A2195,$A2196)+COUNTIFS($L$1:$L2195,"ET",$B$1:$B2195,$B2196,$A$1:$A2195,$A2196))-(COUNTIFS($L$1:$L2195,"Tor",$B$1:$B2195,"&lt;&gt;"&amp;$B2196,$A$1:$A2195,$A2196)+COUNTIFS($L$1:$L2195,"ET",$B$1:$B2195,"&lt;&gt;"&amp;$B2196,$A$1:$A2195,$A2196))),"")</f>
        <v/>
      </c>
      <c r="O2196" s="17"/>
      <c r="AC2196" s="14"/>
      <c r="AD2196" s="14"/>
      <c r="AE2196" s="18"/>
      <c r="AH2196" s="19">
        <f t="shared" si="138"/>
        <v>0</v>
      </c>
      <c r="AI2196" s="19">
        <f t="shared" si="139"/>
        <v>180</v>
      </c>
      <c r="AM2196" s="19">
        <f>IF(Abschlüsse[[#This Row],[Ergeb]]="ET","",SQRT(($AF2196-$AK2196)^2+($AG2196-$AL2196)^2))</f>
        <v>0</v>
      </c>
      <c r="AO2196" s="13"/>
      <c r="AP2196" s="13"/>
      <c r="AQ2196" s="19" t="str">
        <f t="shared" si="136"/>
        <v/>
      </c>
      <c r="AU2196" s="19" t="str">
        <f t="shared" si="137"/>
        <v/>
      </c>
    </row>
    <row r="2197" spans="3:47" ht="25.05" customHeight="1">
      <c r="C2197" s="17" t="str">
        <f>IF($A2197="","",IF(VLOOKUP($A2197,Spiele!$A$2:$D$16,3,FALSE)=$B2197,"H","G"))</f>
        <v/>
      </c>
      <c r="D2197" s="17" t="str">
        <f>IF($B2197="","",IF(VLOOKUP($A2197,Spiele!$A$2:$F$16,3,FALSE)=$B2197,VLOOKUP($A2197,Spiele!$A$2:$F$16,4,FALSE),VLOOKUP($A2197,Spiele!$A$2:$F$16,3,FALSE)))</f>
        <v/>
      </c>
      <c r="E2197" s="18">
        <f>IF(Abschlüsse[[#This Row],[Ergeb]]="ET",0,COUNTIFS($A$2:$A2197,$A2197,$B$2:$B2197,$B2197,$L$2:$L2197,"&lt;&gt;ET"))</f>
        <v>0</v>
      </c>
      <c r="F2197" s="11"/>
      <c r="G2197" s="12"/>
      <c r="H2197" s="18">
        <f>COUNTIFS('Rote Karten'!$A$2:$A$4,$A2197,'Rote Karten'!$D$2:$D$4,"&lt;&gt;"&amp;$B2197,'Rote Karten'!$B$2:$B$4,"&lt;"&amp;$F2197,'Rote Karten'!$C$2:$C$4,"&lt;="&amp;$G2197)-COUNTIFS('Rote Karten'!$A$2:$A$4,$A2197,'Rote Karten'!$D$2:$D$4,$B2197,'Rote Karten'!$B$2:$B$4,"&lt;"&amp;$F2197,'Rote Karten'!$C$2:$C$4,"&lt;="&amp;$G2197)</f>
        <v>0</v>
      </c>
      <c r="I2197" s="17" t="str">
        <f>IF(OR($L2197="Tor",$L2197="ET"),_xlfn.IFNA(IF(VLOOKUP($A2197,Spiele!$A$2:$C$16,3,FALSE)=$B2197,COUNTIFS($L$2:$L2197,"Tor",$B$2:$B2197,$B2197,$A$2:$A2197,$A2197)+COUNTIFS($L$2:$L2197,"ET",$B$2:$B2197,$B2197,$A$2:$A2197,$A2197)&amp;":"&amp;COUNTIFS($L$2:$L2197,"Tor",$B$2:$B2197,"&lt;&gt;"&amp;$B2197,$A$2:$A2197,$A2197)+COUNTIFS($L$2:$L2197,"ET",$B$2:$B2197,"&lt;&gt;"&amp;$B2197,$A$2:$A2197,$A2197),COUNTIFS($L$2:$L2197,"Tor",$B$2:$B2197,"&lt;&gt;"&amp;$B2197,$A$2:$A2197,$A2197)+COUNTIFS($L$2:$L2197,"ET",$B$2:$B2197,"&lt;&gt;"&amp;$B2197,$A$2:$A2197,$A2197)&amp;":"&amp;COUNTIFS($L$2:$L2197,"Tor",$B$2:$B2197,$B2197,$A$2:$A2197,$A2197)+COUNTIFS($L$2:$L2197,"ET",$B$2:$B2197,$B2197,$A$2:$A2197,$A2197)),""),"")</f>
        <v/>
      </c>
      <c r="J2197" s="18" t="str">
        <f>_xlfn.IFNA(IF(VLOOKUP($A2197,Spiele!$A$2:$D$16,3,FALSE)=$B2197,(COUNTIFS($L$1:$L2196,"Tor",$B$1:$B2196,$B2197,$A$1:$A2196,$A2197)+COUNTIFS($L$1:$L2196,"ET",$B$1:$B2196,$B2197,$A$1:$A2196,$A2197))-(COUNTIFS($L$1:$L2196,"Tor",$B$1:$B2196,"&lt;&gt;"&amp;$B2197,$A$1:$A2196,$A2197)+COUNTIFS($L$1:$L2196,"ET",$B$1:$B2196,"&lt;&gt;"&amp;$B2197,$A$1:$A2196,$A2197)),(COUNTIFS($L$1:$L2196,"Tor",$B$1:$B2196,$B2197,$A$1:$A2196,$A2197)+COUNTIFS($L$1:$L2196,"ET",$B$1:$B2196,$B2197,$A$1:$A2196,$A2197))-(COUNTIFS($L$1:$L2196,"Tor",$B$1:$B2196,"&lt;&gt;"&amp;$B2197,$A$1:$A2196,$A2197)+COUNTIFS($L$1:$L2196,"ET",$B$1:$B2196,"&lt;&gt;"&amp;$B2197,$A$1:$A2196,$A2197))),"")</f>
        <v/>
      </c>
      <c r="O2197" s="17"/>
      <c r="AC2197" s="14"/>
      <c r="AD2197" s="14"/>
      <c r="AE2197" s="18"/>
      <c r="AH2197" s="19">
        <f t="shared" si="138"/>
        <v>0</v>
      </c>
      <c r="AI2197" s="19">
        <f t="shared" si="139"/>
        <v>180</v>
      </c>
      <c r="AM2197" s="19">
        <f>IF(Abschlüsse[[#This Row],[Ergeb]]="ET","",SQRT(($AF2197-$AK2197)^2+($AG2197-$AL2197)^2))</f>
        <v>0</v>
      </c>
      <c r="AO2197" s="13"/>
      <c r="AP2197" s="13"/>
      <c r="AQ2197" s="19" t="str">
        <f t="shared" si="136"/>
        <v/>
      </c>
      <c r="AU2197" s="19" t="str">
        <f t="shared" si="137"/>
        <v/>
      </c>
    </row>
    <row r="2198" spans="3:47" ht="25.05" customHeight="1">
      <c r="C2198" s="17" t="str">
        <f>IF($A2198="","",IF(VLOOKUP($A2198,Spiele!$A$2:$D$16,3,FALSE)=$B2198,"H","G"))</f>
        <v/>
      </c>
      <c r="D2198" s="17" t="str">
        <f>IF($B2198="","",IF(VLOOKUP($A2198,Spiele!$A$2:$F$16,3,FALSE)=$B2198,VLOOKUP($A2198,Spiele!$A$2:$F$16,4,FALSE),VLOOKUP($A2198,Spiele!$A$2:$F$16,3,FALSE)))</f>
        <v/>
      </c>
      <c r="E2198" s="18">
        <f>IF(Abschlüsse[[#This Row],[Ergeb]]="ET",0,COUNTIFS($A$2:$A2198,$A2198,$B$2:$B2198,$B2198,$L$2:$L2198,"&lt;&gt;ET"))</f>
        <v>0</v>
      </c>
      <c r="F2198" s="11"/>
      <c r="G2198" s="12"/>
      <c r="H2198" s="18">
        <f>COUNTIFS('Rote Karten'!$A$2:$A$4,$A2198,'Rote Karten'!$D$2:$D$4,"&lt;&gt;"&amp;$B2198,'Rote Karten'!$B$2:$B$4,"&lt;"&amp;$F2198,'Rote Karten'!$C$2:$C$4,"&lt;="&amp;$G2198)-COUNTIFS('Rote Karten'!$A$2:$A$4,$A2198,'Rote Karten'!$D$2:$D$4,$B2198,'Rote Karten'!$B$2:$B$4,"&lt;"&amp;$F2198,'Rote Karten'!$C$2:$C$4,"&lt;="&amp;$G2198)</f>
        <v>0</v>
      </c>
      <c r="I2198" s="17" t="str">
        <f>IF(OR($L2198="Tor",$L2198="ET"),_xlfn.IFNA(IF(VLOOKUP($A2198,Spiele!$A$2:$C$16,3,FALSE)=$B2198,COUNTIFS($L$2:$L2198,"Tor",$B$2:$B2198,$B2198,$A$2:$A2198,$A2198)+COUNTIFS($L$2:$L2198,"ET",$B$2:$B2198,$B2198,$A$2:$A2198,$A2198)&amp;":"&amp;COUNTIFS($L$2:$L2198,"Tor",$B$2:$B2198,"&lt;&gt;"&amp;$B2198,$A$2:$A2198,$A2198)+COUNTIFS($L$2:$L2198,"ET",$B$2:$B2198,"&lt;&gt;"&amp;$B2198,$A$2:$A2198,$A2198),COUNTIFS($L$2:$L2198,"Tor",$B$2:$B2198,"&lt;&gt;"&amp;$B2198,$A$2:$A2198,$A2198)+COUNTIFS($L$2:$L2198,"ET",$B$2:$B2198,"&lt;&gt;"&amp;$B2198,$A$2:$A2198,$A2198)&amp;":"&amp;COUNTIFS($L$2:$L2198,"Tor",$B$2:$B2198,$B2198,$A$2:$A2198,$A2198)+COUNTIFS($L$2:$L2198,"ET",$B$2:$B2198,$B2198,$A$2:$A2198,$A2198)),""),"")</f>
        <v/>
      </c>
      <c r="J2198" s="18" t="str">
        <f>_xlfn.IFNA(IF(VLOOKUP($A2198,Spiele!$A$2:$D$16,3,FALSE)=$B2198,(COUNTIFS($L$1:$L2197,"Tor",$B$1:$B2197,$B2198,$A$1:$A2197,$A2198)+COUNTIFS($L$1:$L2197,"ET",$B$1:$B2197,$B2198,$A$1:$A2197,$A2198))-(COUNTIFS($L$1:$L2197,"Tor",$B$1:$B2197,"&lt;&gt;"&amp;$B2198,$A$1:$A2197,$A2198)+COUNTIFS($L$1:$L2197,"ET",$B$1:$B2197,"&lt;&gt;"&amp;$B2198,$A$1:$A2197,$A2198)),(COUNTIFS($L$1:$L2197,"Tor",$B$1:$B2197,$B2198,$A$1:$A2197,$A2198)+COUNTIFS($L$1:$L2197,"ET",$B$1:$B2197,$B2198,$A$1:$A2197,$A2198))-(COUNTIFS($L$1:$L2197,"Tor",$B$1:$B2197,"&lt;&gt;"&amp;$B2198,$A$1:$A2197,$A2198)+COUNTIFS($L$1:$L2197,"ET",$B$1:$B2197,"&lt;&gt;"&amp;$B2198,$A$1:$A2197,$A2198))),"")</f>
        <v/>
      </c>
      <c r="O2198" s="17"/>
      <c r="AC2198" s="14"/>
      <c r="AD2198" s="14"/>
      <c r="AE2198" s="18"/>
      <c r="AH2198" s="19">
        <f t="shared" si="138"/>
        <v>0</v>
      </c>
      <c r="AI2198" s="19">
        <f t="shared" si="139"/>
        <v>180</v>
      </c>
      <c r="AM2198" s="19">
        <f>IF(Abschlüsse[[#This Row],[Ergeb]]="ET","",SQRT(($AF2198-$AK2198)^2+($AG2198-$AL2198)^2))</f>
        <v>0</v>
      </c>
      <c r="AO2198" s="13"/>
      <c r="AP2198" s="13"/>
      <c r="AQ2198" s="19" t="str">
        <f t="shared" si="136"/>
        <v/>
      </c>
      <c r="AU2198" s="19" t="str">
        <f t="shared" si="137"/>
        <v/>
      </c>
    </row>
    <row r="2199" spans="3:47" ht="25.05" customHeight="1">
      <c r="C2199" s="17" t="str">
        <f>IF($A2199="","",IF(VLOOKUP($A2199,Spiele!$A$2:$D$16,3,FALSE)=$B2199,"H","G"))</f>
        <v/>
      </c>
      <c r="D2199" s="17" t="str">
        <f>IF($B2199="","",IF(VLOOKUP($A2199,Spiele!$A$2:$F$16,3,FALSE)=$B2199,VLOOKUP($A2199,Spiele!$A$2:$F$16,4,FALSE),VLOOKUP($A2199,Spiele!$A$2:$F$16,3,FALSE)))</f>
        <v/>
      </c>
      <c r="E2199" s="18">
        <f>IF(Abschlüsse[[#This Row],[Ergeb]]="ET",0,COUNTIFS($A$2:$A2199,$A2199,$B$2:$B2199,$B2199,$L$2:$L2199,"&lt;&gt;ET"))</f>
        <v>0</v>
      </c>
      <c r="F2199" s="11"/>
      <c r="G2199" s="12"/>
      <c r="H2199" s="18">
        <f>COUNTIFS('Rote Karten'!$A$2:$A$4,$A2199,'Rote Karten'!$D$2:$D$4,"&lt;&gt;"&amp;$B2199,'Rote Karten'!$B$2:$B$4,"&lt;"&amp;$F2199,'Rote Karten'!$C$2:$C$4,"&lt;="&amp;$G2199)-COUNTIFS('Rote Karten'!$A$2:$A$4,$A2199,'Rote Karten'!$D$2:$D$4,$B2199,'Rote Karten'!$B$2:$B$4,"&lt;"&amp;$F2199,'Rote Karten'!$C$2:$C$4,"&lt;="&amp;$G2199)</f>
        <v>0</v>
      </c>
      <c r="I2199" s="17" t="str">
        <f>IF(OR($L2199="Tor",$L2199="ET"),_xlfn.IFNA(IF(VLOOKUP($A2199,Spiele!$A$2:$C$16,3,FALSE)=$B2199,COUNTIFS($L$2:$L2199,"Tor",$B$2:$B2199,$B2199,$A$2:$A2199,$A2199)+COUNTIFS($L$2:$L2199,"ET",$B$2:$B2199,$B2199,$A$2:$A2199,$A2199)&amp;":"&amp;COUNTIFS($L$2:$L2199,"Tor",$B$2:$B2199,"&lt;&gt;"&amp;$B2199,$A$2:$A2199,$A2199)+COUNTIFS($L$2:$L2199,"ET",$B$2:$B2199,"&lt;&gt;"&amp;$B2199,$A$2:$A2199,$A2199),COUNTIFS($L$2:$L2199,"Tor",$B$2:$B2199,"&lt;&gt;"&amp;$B2199,$A$2:$A2199,$A2199)+COUNTIFS($L$2:$L2199,"ET",$B$2:$B2199,"&lt;&gt;"&amp;$B2199,$A$2:$A2199,$A2199)&amp;":"&amp;COUNTIFS($L$2:$L2199,"Tor",$B$2:$B2199,$B2199,$A$2:$A2199,$A2199)+COUNTIFS($L$2:$L2199,"ET",$B$2:$B2199,$B2199,$A$2:$A2199,$A2199)),""),"")</f>
        <v/>
      </c>
      <c r="J2199" s="18" t="str">
        <f>_xlfn.IFNA(IF(VLOOKUP($A2199,Spiele!$A$2:$D$16,3,FALSE)=$B2199,(COUNTIFS($L$1:$L2198,"Tor",$B$1:$B2198,$B2199,$A$1:$A2198,$A2199)+COUNTIFS($L$1:$L2198,"ET",$B$1:$B2198,$B2199,$A$1:$A2198,$A2199))-(COUNTIFS($L$1:$L2198,"Tor",$B$1:$B2198,"&lt;&gt;"&amp;$B2199,$A$1:$A2198,$A2199)+COUNTIFS($L$1:$L2198,"ET",$B$1:$B2198,"&lt;&gt;"&amp;$B2199,$A$1:$A2198,$A2199)),(COUNTIFS($L$1:$L2198,"Tor",$B$1:$B2198,$B2199,$A$1:$A2198,$A2199)+COUNTIFS($L$1:$L2198,"ET",$B$1:$B2198,$B2199,$A$1:$A2198,$A2199))-(COUNTIFS($L$1:$L2198,"Tor",$B$1:$B2198,"&lt;&gt;"&amp;$B2199,$A$1:$A2198,$A2199)+COUNTIFS($L$1:$L2198,"ET",$B$1:$B2198,"&lt;&gt;"&amp;$B2199,$A$1:$A2198,$A2199))),"")</f>
        <v/>
      </c>
      <c r="O2199" s="17"/>
      <c r="AC2199" s="14"/>
      <c r="AD2199" s="14"/>
      <c r="AE2199" s="18"/>
      <c r="AH2199" s="19">
        <f t="shared" si="138"/>
        <v>0</v>
      </c>
      <c r="AI2199" s="19">
        <f t="shared" si="139"/>
        <v>180</v>
      </c>
      <c r="AM2199" s="19">
        <f>IF(Abschlüsse[[#This Row],[Ergeb]]="ET","",SQRT(($AF2199-$AK2199)^2+($AG2199-$AL2199)^2))</f>
        <v>0</v>
      </c>
      <c r="AO2199" s="13"/>
      <c r="AP2199" s="13"/>
      <c r="AQ2199" s="19" t="str">
        <f t="shared" si="136"/>
        <v/>
      </c>
      <c r="AU2199" s="19" t="str">
        <f t="shared" si="137"/>
        <v/>
      </c>
    </row>
    <row r="2200" spans="3:47" ht="25.05" customHeight="1">
      <c r="C2200" s="17" t="str">
        <f>IF($A2200="","",IF(VLOOKUP($A2200,Spiele!$A$2:$D$16,3,FALSE)=$B2200,"H","G"))</f>
        <v/>
      </c>
      <c r="D2200" s="17" t="str">
        <f>IF($B2200="","",IF(VLOOKUP($A2200,Spiele!$A$2:$F$16,3,FALSE)=$B2200,VLOOKUP($A2200,Spiele!$A$2:$F$16,4,FALSE),VLOOKUP($A2200,Spiele!$A$2:$F$16,3,FALSE)))</f>
        <v/>
      </c>
      <c r="E2200" s="18">
        <f>IF(Abschlüsse[[#This Row],[Ergeb]]="ET",0,COUNTIFS($A$2:$A2200,$A2200,$B$2:$B2200,$B2200,$L$2:$L2200,"&lt;&gt;ET"))</f>
        <v>0</v>
      </c>
      <c r="F2200" s="11"/>
      <c r="G2200" s="12"/>
      <c r="H2200" s="18">
        <f>COUNTIFS('Rote Karten'!$A$2:$A$4,$A2200,'Rote Karten'!$D$2:$D$4,"&lt;&gt;"&amp;$B2200,'Rote Karten'!$B$2:$B$4,"&lt;"&amp;$F2200,'Rote Karten'!$C$2:$C$4,"&lt;="&amp;$G2200)-COUNTIFS('Rote Karten'!$A$2:$A$4,$A2200,'Rote Karten'!$D$2:$D$4,$B2200,'Rote Karten'!$B$2:$B$4,"&lt;"&amp;$F2200,'Rote Karten'!$C$2:$C$4,"&lt;="&amp;$G2200)</f>
        <v>0</v>
      </c>
      <c r="I2200" s="17" t="str">
        <f>IF(OR($L2200="Tor",$L2200="ET"),_xlfn.IFNA(IF(VLOOKUP($A2200,Spiele!$A$2:$C$16,3,FALSE)=$B2200,COUNTIFS($L$2:$L2200,"Tor",$B$2:$B2200,$B2200,$A$2:$A2200,$A2200)+COUNTIFS($L$2:$L2200,"ET",$B$2:$B2200,$B2200,$A$2:$A2200,$A2200)&amp;":"&amp;COUNTIFS($L$2:$L2200,"Tor",$B$2:$B2200,"&lt;&gt;"&amp;$B2200,$A$2:$A2200,$A2200)+COUNTIFS($L$2:$L2200,"ET",$B$2:$B2200,"&lt;&gt;"&amp;$B2200,$A$2:$A2200,$A2200),COUNTIFS($L$2:$L2200,"Tor",$B$2:$B2200,"&lt;&gt;"&amp;$B2200,$A$2:$A2200,$A2200)+COUNTIFS($L$2:$L2200,"ET",$B$2:$B2200,"&lt;&gt;"&amp;$B2200,$A$2:$A2200,$A2200)&amp;":"&amp;COUNTIFS($L$2:$L2200,"Tor",$B$2:$B2200,$B2200,$A$2:$A2200,$A2200)+COUNTIFS($L$2:$L2200,"ET",$B$2:$B2200,$B2200,$A$2:$A2200,$A2200)),""),"")</f>
        <v/>
      </c>
      <c r="J2200" s="18" t="str">
        <f>_xlfn.IFNA(IF(VLOOKUP($A2200,Spiele!$A$2:$D$16,3,FALSE)=$B2200,(COUNTIFS($L$1:$L2199,"Tor",$B$1:$B2199,$B2200,$A$1:$A2199,$A2200)+COUNTIFS($L$1:$L2199,"ET",$B$1:$B2199,$B2200,$A$1:$A2199,$A2200))-(COUNTIFS($L$1:$L2199,"Tor",$B$1:$B2199,"&lt;&gt;"&amp;$B2200,$A$1:$A2199,$A2200)+COUNTIFS($L$1:$L2199,"ET",$B$1:$B2199,"&lt;&gt;"&amp;$B2200,$A$1:$A2199,$A2200)),(COUNTIFS($L$1:$L2199,"Tor",$B$1:$B2199,$B2200,$A$1:$A2199,$A2200)+COUNTIFS($L$1:$L2199,"ET",$B$1:$B2199,$B2200,$A$1:$A2199,$A2200))-(COUNTIFS($L$1:$L2199,"Tor",$B$1:$B2199,"&lt;&gt;"&amp;$B2200,$A$1:$A2199,$A2200)+COUNTIFS($L$1:$L2199,"ET",$B$1:$B2199,"&lt;&gt;"&amp;$B2200,$A$1:$A2199,$A2200))),"")</f>
        <v/>
      </c>
      <c r="O2200" s="17"/>
      <c r="AC2200" s="14"/>
      <c r="AD2200" s="14"/>
      <c r="AE2200" s="18"/>
      <c r="AH2200" s="19">
        <f t="shared" si="138"/>
        <v>0</v>
      </c>
      <c r="AI2200" s="19">
        <f t="shared" si="139"/>
        <v>180</v>
      </c>
      <c r="AM2200" s="19">
        <f>IF(Abschlüsse[[#This Row],[Ergeb]]="ET","",SQRT(($AF2200-$AK2200)^2+($AG2200-$AL2200)^2))</f>
        <v>0</v>
      </c>
      <c r="AO2200" s="13"/>
      <c r="AP2200" s="13"/>
      <c r="AQ2200" s="19" t="str">
        <f t="shared" si="136"/>
        <v/>
      </c>
      <c r="AU2200" s="19" t="str">
        <f t="shared" si="137"/>
        <v/>
      </c>
    </row>
    <row r="2201" spans="3:47" ht="25.05" customHeight="1">
      <c r="C2201" s="17" t="str">
        <f>IF($A2201="","",IF(VLOOKUP($A2201,Spiele!$A$2:$D$16,3,FALSE)=$B2201,"H","G"))</f>
        <v/>
      </c>
      <c r="D2201" s="17" t="str">
        <f>IF($B2201="","",IF(VLOOKUP($A2201,Spiele!$A$2:$F$16,3,FALSE)=$B2201,VLOOKUP($A2201,Spiele!$A$2:$F$16,4,FALSE),VLOOKUP($A2201,Spiele!$A$2:$F$16,3,FALSE)))</f>
        <v/>
      </c>
      <c r="E2201" s="18">
        <f>IF(Abschlüsse[[#This Row],[Ergeb]]="ET",0,COUNTIFS($A$2:$A2201,$A2201,$B$2:$B2201,$B2201,$L$2:$L2201,"&lt;&gt;ET"))</f>
        <v>0</v>
      </c>
      <c r="F2201" s="11"/>
      <c r="G2201" s="12"/>
      <c r="H2201" s="18">
        <f>COUNTIFS('Rote Karten'!$A$2:$A$4,$A2201,'Rote Karten'!$D$2:$D$4,"&lt;&gt;"&amp;$B2201,'Rote Karten'!$B$2:$B$4,"&lt;"&amp;$F2201,'Rote Karten'!$C$2:$C$4,"&lt;="&amp;$G2201)-COUNTIFS('Rote Karten'!$A$2:$A$4,$A2201,'Rote Karten'!$D$2:$D$4,$B2201,'Rote Karten'!$B$2:$B$4,"&lt;"&amp;$F2201,'Rote Karten'!$C$2:$C$4,"&lt;="&amp;$G2201)</f>
        <v>0</v>
      </c>
      <c r="I2201" s="17" t="str">
        <f>IF(OR($L2201="Tor",$L2201="ET"),_xlfn.IFNA(IF(VLOOKUP($A2201,Spiele!$A$2:$C$16,3,FALSE)=$B2201,COUNTIFS($L$2:$L2201,"Tor",$B$2:$B2201,$B2201,$A$2:$A2201,$A2201)+COUNTIFS($L$2:$L2201,"ET",$B$2:$B2201,$B2201,$A$2:$A2201,$A2201)&amp;":"&amp;COUNTIFS($L$2:$L2201,"Tor",$B$2:$B2201,"&lt;&gt;"&amp;$B2201,$A$2:$A2201,$A2201)+COUNTIFS($L$2:$L2201,"ET",$B$2:$B2201,"&lt;&gt;"&amp;$B2201,$A$2:$A2201,$A2201),COUNTIFS($L$2:$L2201,"Tor",$B$2:$B2201,"&lt;&gt;"&amp;$B2201,$A$2:$A2201,$A2201)+COUNTIFS($L$2:$L2201,"ET",$B$2:$B2201,"&lt;&gt;"&amp;$B2201,$A$2:$A2201,$A2201)&amp;":"&amp;COUNTIFS($L$2:$L2201,"Tor",$B$2:$B2201,$B2201,$A$2:$A2201,$A2201)+COUNTIFS($L$2:$L2201,"ET",$B$2:$B2201,$B2201,$A$2:$A2201,$A2201)),""),"")</f>
        <v/>
      </c>
      <c r="J2201" s="18" t="str">
        <f>_xlfn.IFNA(IF(VLOOKUP($A2201,Spiele!$A$2:$D$16,3,FALSE)=$B2201,(COUNTIFS($L$1:$L2200,"Tor",$B$1:$B2200,$B2201,$A$1:$A2200,$A2201)+COUNTIFS($L$1:$L2200,"ET",$B$1:$B2200,$B2201,$A$1:$A2200,$A2201))-(COUNTIFS($L$1:$L2200,"Tor",$B$1:$B2200,"&lt;&gt;"&amp;$B2201,$A$1:$A2200,$A2201)+COUNTIFS($L$1:$L2200,"ET",$B$1:$B2200,"&lt;&gt;"&amp;$B2201,$A$1:$A2200,$A2201)),(COUNTIFS($L$1:$L2200,"Tor",$B$1:$B2200,$B2201,$A$1:$A2200,$A2201)+COUNTIFS($L$1:$L2200,"ET",$B$1:$B2200,$B2201,$A$1:$A2200,$A2201))-(COUNTIFS($L$1:$L2200,"Tor",$B$1:$B2200,"&lt;&gt;"&amp;$B2201,$A$1:$A2200,$A2201)+COUNTIFS($L$1:$L2200,"ET",$B$1:$B2200,"&lt;&gt;"&amp;$B2201,$A$1:$A2200,$A2201))),"")</f>
        <v/>
      </c>
      <c r="O2201" s="17"/>
      <c r="AC2201" s="14"/>
      <c r="AD2201" s="14"/>
      <c r="AE2201" s="18"/>
      <c r="AH2201" s="19">
        <f t="shared" si="138"/>
        <v>0</v>
      </c>
      <c r="AI2201" s="19">
        <f t="shared" si="139"/>
        <v>180</v>
      </c>
      <c r="AM2201" s="19">
        <f>IF(Abschlüsse[[#This Row],[Ergeb]]="ET","",SQRT(($AF2201-$AK2201)^2+($AG2201-$AL2201)^2))</f>
        <v>0</v>
      </c>
      <c r="AO2201" s="13"/>
      <c r="AP2201" s="13"/>
      <c r="AQ2201" s="19" t="str">
        <f t="shared" si="136"/>
        <v/>
      </c>
      <c r="AU2201" s="19" t="str">
        <f t="shared" si="137"/>
        <v/>
      </c>
    </row>
    <row r="2202" spans="3:47" ht="25.05" customHeight="1">
      <c r="C2202" s="17" t="str">
        <f>IF($A2202="","",IF(VLOOKUP($A2202,Spiele!$A$2:$D$16,3,FALSE)=$B2202,"H","G"))</f>
        <v/>
      </c>
      <c r="D2202" s="17" t="str">
        <f>IF($B2202="","",IF(VLOOKUP($A2202,Spiele!$A$2:$F$16,3,FALSE)=$B2202,VLOOKUP($A2202,Spiele!$A$2:$F$16,4,FALSE),VLOOKUP($A2202,Spiele!$A$2:$F$16,3,FALSE)))</f>
        <v/>
      </c>
      <c r="E2202" s="18">
        <f>IF(Abschlüsse[[#This Row],[Ergeb]]="ET",0,COUNTIFS($A$2:$A2202,$A2202,$B$2:$B2202,$B2202,$L$2:$L2202,"&lt;&gt;ET"))</f>
        <v>0</v>
      </c>
      <c r="F2202" s="11"/>
      <c r="G2202" s="12"/>
      <c r="H2202" s="18">
        <f>COUNTIFS('Rote Karten'!$A$2:$A$4,$A2202,'Rote Karten'!$D$2:$D$4,"&lt;&gt;"&amp;$B2202,'Rote Karten'!$B$2:$B$4,"&lt;"&amp;$F2202,'Rote Karten'!$C$2:$C$4,"&lt;="&amp;$G2202)-COUNTIFS('Rote Karten'!$A$2:$A$4,$A2202,'Rote Karten'!$D$2:$D$4,$B2202,'Rote Karten'!$B$2:$B$4,"&lt;"&amp;$F2202,'Rote Karten'!$C$2:$C$4,"&lt;="&amp;$G2202)</f>
        <v>0</v>
      </c>
      <c r="I2202" s="17" t="str">
        <f>IF(OR($L2202="Tor",$L2202="ET"),_xlfn.IFNA(IF(VLOOKUP($A2202,Spiele!$A$2:$C$16,3,FALSE)=$B2202,COUNTIFS($L$2:$L2202,"Tor",$B$2:$B2202,$B2202,$A$2:$A2202,$A2202)+COUNTIFS($L$2:$L2202,"ET",$B$2:$B2202,$B2202,$A$2:$A2202,$A2202)&amp;":"&amp;COUNTIFS($L$2:$L2202,"Tor",$B$2:$B2202,"&lt;&gt;"&amp;$B2202,$A$2:$A2202,$A2202)+COUNTIFS($L$2:$L2202,"ET",$B$2:$B2202,"&lt;&gt;"&amp;$B2202,$A$2:$A2202,$A2202),COUNTIFS($L$2:$L2202,"Tor",$B$2:$B2202,"&lt;&gt;"&amp;$B2202,$A$2:$A2202,$A2202)+COUNTIFS($L$2:$L2202,"ET",$B$2:$B2202,"&lt;&gt;"&amp;$B2202,$A$2:$A2202,$A2202)&amp;":"&amp;COUNTIFS($L$2:$L2202,"Tor",$B$2:$B2202,$B2202,$A$2:$A2202,$A2202)+COUNTIFS($L$2:$L2202,"ET",$B$2:$B2202,$B2202,$A$2:$A2202,$A2202)),""),"")</f>
        <v/>
      </c>
      <c r="J2202" s="18" t="str">
        <f>_xlfn.IFNA(IF(VLOOKUP($A2202,Spiele!$A$2:$D$16,3,FALSE)=$B2202,(COUNTIFS($L$1:$L2201,"Tor",$B$1:$B2201,$B2202,$A$1:$A2201,$A2202)+COUNTIFS($L$1:$L2201,"ET",$B$1:$B2201,$B2202,$A$1:$A2201,$A2202))-(COUNTIFS($L$1:$L2201,"Tor",$B$1:$B2201,"&lt;&gt;"&amp;$B2202,$A$1:$A2201,$A2202)+COUNTIFS($L$1:$L2201,"ET",$B$1:$B2201,"&lt;&gt;"&amp;$B2202,$A$1:$A2201,$A2202)),(COUNTIFS($L$1:$L2201,"Tor",$B$1:$B2201,$B2202,$A$1:$A2201,$A2202)+COUNTIFS($L$1:$L2201,"ET",$B$1:$B2201,$B2202,$A$1:$A2201,$A2202))-(COUNTIFS($L$1:$L2201,"Tor",$B$1:$B2201,"&lt;&gt;"&amp;$B2202,$A$1:$A2201,$A2202)+COUNTIFS($L$1:$L2201,"ET",$B$1:$B2201,"&lt;&gt;"&amp;$B2202,$A$1:$A2201,$A2202))),"")</f>
        <v/>
      </c>
      <c r="O2202" s="17"/>
      <c r="AC2202" s="14"/>
      <c r="AD2202" s="14"/>
      <c r="AE2202" s="18"/>
      <c r="AH2202" s="19">
        <f t="shared" si="138"/>
        <v>0</v>
      </c>
      <c r="AI2202" s="19">
        <f t="shared" si="139"/>
        <v>180</v>
      </c>
      <c r="AM2202" s="19">
        <f>IF(Abschlüsse[[#This Row],[Ergeb]]="ET","",SQRT(($AF2202-$AK2202)^2+($AG2202-$AL2202)^2))</f>
        <v>0</v>
      </c>
      <c r="AO2202" s="13"/>
      <c r="AP2202" s="13"/>
      <c r="AQ2202" s="19" t="str">
        <f t="shared" si="136"/>
        <v/>
      </c>
      <c r="AU2202" s="19" t="str">
        <f t="shared" si="137"/>
        <v/>
      </c>
    </row>
    <row r="2203" spans="3:47" ht="25.05" customHeight="1">
      <c r="C2203" s="17" t="str">
        <f>IF($A2203="","",IF(VLOOKUP($A2203,Spiele!$A$2:$D$16,3,FALSE)=$B2203,"H","G"))</f>
        <v/>
      </c>
      <c r="D2203" s="17" t="str">
        <f>IF($B2203="","",IF(VLOOKUP($A2203,Spiele!$A$2:$F$16,3,FALSE)=$B2203,VLOOKUP($A2203,Spiele!$A$2:$F$16,4,FALSE),VLOOKUP($A2203,Spiele!$A$2:$F$16,3,FALSE)))</f>
        <v/>
      </c>
      <c r="E2203" s="18">
        <f>IF(Abschlüsse[[#This Row],[Ergeb]]="ET",0,COUNTIFS($A$2:$A2203,$A2203,$B$2:$B2203,$B2203,$L$2:$L2203,"&lt;&gt;ET"))</f>
        <v>0</v>
      </c>
      <c r="F2203" s="11"/>
      <c r="G2203" s="12"/>
      <c r="H2203" s="18">
        <f>COUNTIFS('Rote Karten'!$A$2:$A$4,$A2203,'Rote Karten'!$D$2:$D$4,"&lt;&gt;"&amp;$B2203,'Rote Karten'!$B$2:$B$4,"&lt;"&amp;$F2203,'Rote Karten'!$C$2:$C$4,"&lt;="&amp;$G2203)-COUNTIFS('Rote Karten'!$A$2:$A$4,$A2203,'Rote Karten'!$D$2:$D$4,$B2203,'Rote Karten'!$B$2:$B$4,"&lt;"&amp;$F2203,'Rote Karten'!$C$2:$C$4,"&lt;="&amp;$G2203)</f>
        <v>0</v>
      </c>
      <c r="I2203" s="17" t="str">
        <f>IF(OR($L2203="Tor",$L2203="ET"),_xlfn.IFNA(IF(VLOOKUP($A2203,Spiele!$A$2:$C$16,3,FALSE)=$B2203,COUNTIFS($L$2:$L2203,"Tor",$B$2:$B2203,$B2203,$A$2:$A2203,$A2203)+COUNTIFS($L$2:$L2203,"ET",$B$2:$B2203,$B2203,$A$2:$A2203,$A2203)&amp;":"&amp;COUNTIFS($L$2:$L2203,"Tor",$B$2:$B2203,"&lt;&gt;"&amp;$B2203,$A$2:$A2203,$A2203)+COUNTIFS($L$2:$L2203,"ET",$B$2:$B2203,"&lt;&gt;"&amp;$B2203,$A$2:$A2203,$A2203),COUNTIFS($L$2:$L2203,"Tor",$B$2:$B2203,"&lt;&gt;"&amp;$B2203,$A$2:$A2203,$A2203)+COUNTIFS($L$2:$L2203,"ET",$B$2:$B2203,"&lt;&gt;"&amp;$B2203,$A$2:$A2203,$A2203)&amp;":"&amp;COUNTIFS($L$2:$L2203,"Tor",$B$2:$B2203,$B2203,$A$2:$A2203,$A2203)+COUNTIFS($L$2:$L2203,"ET",$B$2:$B2203,$B2203,$A$2:$A2203,$A2203)),""),"")</f>
        <v/>
      </c>
      <c r="J2203" s="18" t="str">
        <f>_xlfn.IFNA(IF(VLOOKUP($A2203,Spiele!$A$2:$D$16,3,FALSE)=$B2203,(COUNTIFS($L$1:$L2202,"Tor",$B$1:$B2202,$B2203,$A$1:$A2202,$A2203)+COUNTIFS($L$1:$L2202,"ET",$B$1:$B2202,$B2203,$A$1:$A2202,$A2203))-(COUNTIFS($L$1:$L2202,"Tor",$B$1:$B2202,"&lt;&gt;"&amp;$B2203,$A$1:$A2202,$A2203)+COUNTIFS($L$1:$L2202,"ET",$B$1:$B2202,"&lt;&gt;"&amp;$B2203,$A$1:$A2202,$A2203)),(COUNTIFS($L$1:$L2202,"Tor",$B$1:$B2202,$B2203,$A$1:$A2202,$A2203)+COUNTIFS($L$1:$L2202,"ET",$B$1:$B2202,$B2203,$A$1:$A2202,$A2203))-(COUNTIFS($L$1:$L2202,"Tor",$B$1:$B2202,"&lt;&gt;"&amp;$B2203,$A$1:$A2202,$A2203)+COUNTIFS($L$1:$L2202,"ET",$B$1:$B2202,"&lt;&gt;"&amp;$B2203,$A$1:$A2202,$A2203))),"")</f>
        <v/>
      </c>
      <c r="O2203" s="17"/>
      <c r="AC2203" s="14"/>
      <c r="AD2203" s="14"/>
      <c r="AE2203" s="18"/>
      <c r="AH2203" s="19">
        <f t="shared" si="138"/>
        <v>0</v>
      </c>
      <c r="AI2203" s="19">
        <f t="shared" si="139"/>
        <v>180</v>
      </c>
      <c r="AM2203" s="19">
        <f>IF(Abschlüsse[[#This Row],[Ergeb]]="ET","",SQRT(($AF2203-$AK2203)^2+($AG2203-$AL2203)^2))</f>
        <v>0</v>
      </c>
      <c r="AO2203" s="13"/>
      <c r="AP2203" s="13"/>
      <c r="AQ2203" s="19" t="str">
        <f t="shared" si="136"/>
        <v/>
      </c>
      <c r="AU2203" s="19" t="str">
        <f t="shared" si="137"/>
        <v/>
      </c>
    </row>
    <row r="2204" spans="3:47" ht="25.05" customHeight="1">
      <c r="C2204" s="17" t="str">
        <f>IF($A2204="","",IF(VLOOKUP($A2204,Spiele!$A$2:$D$16,3,FALSE)=$B2204,"H","G"))</f>
        <v/>
      </c>
      <c r="D2204" s="17" t="str">
        <f>IF($B2204="","",IF(VLOOKUP($A2204,Spiele!$A$2:$F$16,3,FALSE)=$B2204,VLOOKUP($A2204,Spiele!$A$2:$F$16,4,FALSE),VLOOKUP($A2204,Spiele!$A$2:$F$16,3,FALSE)))</f>
        <v/>
      </c>
      <c r="E2204" s="18">
        <f>IF(Abschlüsse[[#This Row],[Ergeb]]="ET",0,COUNTIFS($A$2:$A2204,$A2204,$B$2:$B2204,$B2204,$L$2:$L2204,"&lt;&gt;ET"))</f>
        <v>0</v>
      </c>
      <c r="F2204" s="11"/>
      <c r="G2204" s="12"/>
      <c r="H2204" s="18">
        <f>COUNTIFS('Rote Karten'!$A$2:$A$4,$A2204,'Rote Karten'!$D$2:$D$4,"&lt;&gt;"&amp;$B2204,'Rote Karten'!$B$2:$B$4,"&lt;"&amp;$F2204,'Rote Karten'!$C$2:$C$4,"&lt;="&amp;$G2204)-COUNTIFS('Rote Karten'!$A$2:$A$4,$A2204,'Rote Karten'!$D$2:$D$4,$B2204,'Rote Karten'!$B$2:$B$4,"&lt;"&amp;$F2204,'Rote Karten'!$C$2:$C$4,"&lt;="&amp;$G2204)</f>
        <v>0</v>
      </c>
      <c r="I2204" s="17" t="str">
        <f>IF(OR($L2204="Tor",$L2204="ET"),_xlfn.IFNA(IF(VLOOKUP($A2204,Spiele!$A$2:$C$16,3,FALSE)=$B2204,COUNTIFS($L$2:$L2204,"Tor",$B$2:$B2204,$B2204,$A$2:$A2204,$A2204)+COUNTIFS($L$2:$L2204,"ET",$B$2:$B2204,$B2204,$A$2:$A2204,$A2204)&amp;":"&amp;COUNTIFS($L$2:$L2204,"Tor",$B$2:$B2204,"&lt;&gt;"&amp;$B2204,$A$2:$A2204,$A2204)+COUNTIFS($L$2:$L2204,"ET",$B$2:$B2204,"&lt;&gt;"&amp;$B2204,$A$2:$A2204,$A2204),COUNTIFS($L$2:$L2204,"Tor",$B$2:$B2204,"&lt;&gt;"&amp;$B2204,$A$2:$A2204,$A2204)+COUNTIFS($L$2:$L2204,"ET",$B$2:$B2204,"&lt;&gt;"&amp;$B2204,$A$2:$A2204,$A2204)&amp;":"&amp;COUNTIFS($L$2:$L2204,"Tor",$B$2:$B2204,$B2204,$A$2:$A2204,$A2204)+COUNTIFS($L$2:$L2204,"ET",$B$2:$B2204,$B2204,$A$2:$A2204,$A2204)),""),"")</f>
        <v/>
      </c>
      <c r="J2204" s="18" t="str">
        <f>_xlfn.IFNA(IF(VLOOKUP($A2204,Spiele!$A$2:$D$16,3,FALSE)=$B2204,(COUNTIFS($L$1:$L2203,"Tor",$B$1:$B2203,$B2204,$A$1:$A2203,$A2204)+COUNTIFS($L$1:$L2203,"ET",$B$1:$B2203,$B2204,$A$1:$A2203,$A2204))-(COUNTIFS($L$1:$L2203,"Tor",$B$1:$B2203,"&lt;&gt;"&amp;$B2204,$A$1:$A2203,$A2204)+COUNTIFS($L$1:$L2203,"ET",$B$1:$B2203,"&lt;&gt;"&amp;$B2204,$A$1:$A2203,$A2204)),(COUNTIFS($L$1:$L2203,"Tor",$B$1:$B2203,$B2204,$A$1:$A2203,$A2204)+COUNTIFS($L$1:$L2203,"ET",$B$1:$B2203,$B2204,$A$1:$A2203,$A2204))-(COUNTIFS($L$1:$L2203,"Tor",$B$1:$B2203,"&lt;&gt;"&amp;$B2204,$A$1:$A2203,$A2204)+COUNTIFS($L$1:$L2203,"ET",$B$1:$B2203,"&lt;&gt;"&amp;$B2204,$A$1:$A2203,$A2204))),"")</f>
        <v/>
      </c>
      <c r="O2204" s="17"/>
      <c r="AC2204" s="14"/>
      <c r="AD2204" s="14"/>
      <c r="AE2204" s="18"/>
      <c r="AH2204" s="19">
        <f t="shared" si="138"/>
        <v>0</v>
      </c>
      <c r="AI2204" s="19">
        <f t="shared" si="139"/>
        <v>180</v>
      </c>
      <c r="AM2204" s="19">
        <f>IF(Abschlüsse[[#This Row],[Ergeb]]="ET","",SQRT(($AF2204-$AK2204)^2+($AG2204-$AL2204)^2))</f>
        <v>0</v>
      </c>
      <c r="AO2204" s="13"/>
      <c r="AP2204" s="13"/>
      <c r="AQ2204" s="19" t="str">
        <f t="shared" ref="AQ2204:AQ2267" si="140">IF(AN2204=0,"",SQRT(($AF2204-$AO2204)^2+($AG2204-$AP2204)^2))</f>
        <v/>
      </c>
      <c r="AU2204" s="19" t="str">
        <f t="shared" ref="AU2204:AU2267" si="141">IF(AR2204=0,"",SQRT(($AF2204-$AS2204)^2+($AG2204-$AT2204)^2))</f>
        <v/>
      </c>
    </row>
    <row r="2205" spans="3:47" ht="25.05" customHeight="1">
      <c r="C2205" s="17" t="str">
        <f>IF($A2205="","",IF(VLOOKUP($A2205,Spiele!$A$2:$D$16,3,FALSE)=$B2205,"H","G"))</f>
        <v/>
      </c>
      <c r="D2205" s="17" t="str">
        <f>IF($B2205="","",IF(VLOOKUP($A2205,Spiele!$A$2:$F$16,3,FALSE)=$B2205,VLOOKUP($A2205,Spiele!$A$2:$F$16,4,FALSE),VLOOKUP($A2205,Spiele!$A$2:$F$16,3,FALSE)))</f>
        <v/>
      </c>
      <c r="E2205" s="18">
        <f>IF(Abschlüsse[[#This Row],[Ergeb]]="ET",0,COUNTIFS($A$2:$A2205,$A2205,$B$2:$B2205,$B2205,$L$2:$L2205,"&lt;&gt;ET"))</f>
        <v>0</v>
      </c>
      <c r="F2205" s="11"/>
      <c r="G2205" s="12"/>
      <c r="H2205" s="18">
        <f>COUNTIFS('Rote Karten'!$A$2:$A$4,$A2205,'Rote Karten'!$D$2:$D$4,"&lt;&gt;"&amp;$B2205,'Rote Karten'!$B$2:$B$4,"&lt;"&amp;$F2205,'Rote Karten'!$C$2:$C$4,"&lt;="&amp;$G2205)-COUNTIFS('Rote Karten'!$A$2:$A$4,$A2205,'Rote Karten'!$D$2:$D$4,$B2205,'Rote Karten'!$B$2:$B$4,"&lt;"&amp;$F2205,'Rote Karten'!$C$2:$C$4,"&lt;="&amp;$G2205)</f>
        <v>0</v>
      </c>
      <c r="I2205" s="17" t="str">
        <f>IF(OR($L2205="Tor",$L2205="ET"),_xlfn.IFNA(IF(VLOOKUP($A2205,Spiele!$A$2:$C$16,3,FALSE)=$B2205,COUNTIFS($L$2:$L2205,"Tor",$B$2:$B2205,$B2205,$A$2:$A2205,$A2205)+COUNTIFS($L$2:$L2205,"ET",$B$2:$B2205,$B2205,$A$2:$A2205,$A2205)&amp;":"&amp;COUNTIFS($L$2:$L2205,"Tor",$B$2:$B2205,"&lt;&gt;"&amp;$B2205,$A$2:$A2205,$A2205)+COUNTIFS($L$2:$L2205,"ET",$B$2:$B2205,"&lt;&gt;"&amp;$B2205,$A$2:$A2205,$A2205),COUNTIFS($L$2:$L2205,"Tor",$B$2:$B2205,"&lt;&gt;"&amp;$B2205,$A$2:$A2205,$A2205)+COUNTIFS($L$2:$L2205,"ET",$B$2:$B2205,"&lt;&gt;"&amp;$B2205,$A$2:$A2205,$A2205)&amp;":"&amp;COUNTIFS($L$2:$L2205,"Tor",$B$2:$B2205,$B2205,$A$2:$A2205,$A2205)+COUNTIFS($L$2:$L2205,"ET",$B$2:$B2205,$B2205,$A$2:$A2205,$A2205)),""),"")</f>
        <v/>
      </c>
      <c r="J2205" s="18" t="str">
        <f>_xlfn.IFNA(IF(VLOOKUP($A2205,Spiele!$A$2:$D$16,3,FALSE)=$B2205,(COUNTIFS($L$1:$L2204,"Tor",$B$1:$B2204,$B2205,$A$1:$A2204,$A2205)+COUNTIFS($L$1:$L2204,"ET",$B$1:$B2204,$B2205,$A$1:$A2204,$A2205))-(COUNTIFS($L$1:$L2204,"Tor",$B$1:$B2204,"&lt;&gt;"&amp;$B2205,$A$1:$A2204,$A2205)+COUNTIFS($L$1:$L2204,"ET",$B$1:$B2204,"&lt;&gt;"&amp;$B2205,$A$1:$A2204,$A2205)),(COUNTIFS($L$1:$L2204,"Tor",$B$1:$B2204,$B2205,$A$1:$A2204,$A2205)+COUNTIFS($L$1:$L2204,"ET",$B$1:$B2204,$B2205,$A$1:$A2204,$A2205))-(COUNTIFS($L$1:$L2204,"Tor",$B$1:$B2204,"&lt;&gt;"&amp;$B2205,$A$1:$A2204,$A2205)+COUNTIFS($L$1:$L2204,"ET",$B$1:$B2204,"&lt;&gt;"&amp;$B2205,$A$1:$A2204,$A2205))),"")</f>
        <v/>
      </c>
      <c r="O2205" s="17"/>
      <c r="AC2205" s="14"/>
      <c r="AD2205" s="14"/>
      <c r="AE2205" s="18"/>
      <c r="AH2205" s="19">
        <f t="shared" si="138"/>
        <v>0</v>
      </c>
      <c r="AI2205" s="19">
        <f t="shared" si="139"/>
        <v>180</v>
      </c>
      <c r="AM2205" s="19">
        <f>IF(Abschlüsse[[#This Row],[Ergeb]]="ET","",SQRT(($AF2205-$AK2205)^2+($AG2205-$AL2205)^2))</f>
        <v>0</v>
      </c>
      <c r="AO2205" s="13"/>
      <c r="AP2205" s="13"/>
      <c r="AQ2205" s="19" t="str">
        <f t="shared" si="140"/>
        <v/>
      </c>
      <c r="AU2205" s="19" t="str">
        <f t="shared" si="141"/>
        <v/>
      </c>
    </row>
    <row r="2206" spans="3:47" ht="25.05" customHeight="1">
      <c r="C2206" s="17" t="str">
        <f>IF($A2206="","",IF(VLOOKUP($A2206,Spiele!$A$2:$D$16,3,FALSE)=$B2206,"H","G"))</f>
        <v/>
      </c>
      <c r="D2206" s="17" t="str">
        <f>IF($B2206="","",IF(VLOOKUP($A2206,Spiele!$A$2:$F$16,3,FALSE)=$B2206,VLOOKUP($A2206,Spiele!$A$2:$F$16,4,FALSE),VLOOKUP($A2206,Spiele!$A$2:$F$16,3,FALSE)))</f>
        <v/>
      </c>
      <c r="E2206" s="18">
        <f>IF(Abschlüsse[[#This Row],[Ergeb]]="ET",0,COUNTIFS($A$2:$A2206,$A2206,$B$2:$B2206,$B2206,$L$2:$L2206,"&lt;&gt;ET"))</f>
        <v>0</v>
      </c>
      <c r="F2206" s="11"/>
      <c r="G2206" s="12"/>
      <c r="H2206" s="18">
        <f>COUNTIFS('Rote Karten'!$A$2:$A$4,$A2206,'Rote Karten'!$D$2:$D$4,"&lt;&gt;"&amp;$B2206,'Rote Karten'!$B$2:$B$4,"&lt;"&amp;$F2206,'Rote Karten'!$C$2:$C$4,"&lt;="&amp;$G2206)-COUNTIFS('Rote Karten'!$A$2:$A$4,$A2206,'Rote Karten'!$D$2:$D$4,$B2206,'Rote Karten'!$B$2:$B$4,"&lt;"&amp;$F2206,'Rote Karten'!$C$2:$C$4,"&lt;="&amp;$G2206)</f>
        <v>0</v>
      </c>
      <c r="I2206" s="17" t="str">
        <f>IF(OR($L2206="Tor",$L2206="ET"),_xlfn.IFNA(IF(VLOOKUP($A2206,Spiele!$A$2:$C$16,3,FALSE)=$B2206,COUNTIFS($L$2:$L2206,"Tor",$B$2:$B2206,$B2206,$A$2:$A2206,$A2206)+COUNTIFS($L$2:$L2206,"ET",$B$2:$B2206,$B2206,$A$2:$A2206,$A2206)&amp;":"&amp;COUNTIFS($L$2:$L2206,"Tor",$B$2:$B2206,"&lt;&gt;"&amp;$B2206,$A$2:$A2206,$A2206)+COUNTIFS($L$2:$L2206,"ET",$B$2:$B2206,"&lt;&gt;"&amp;$B2206,$A$2:$A2206,$A2206),COUNTIFS($L$2:$L2206,"Tor",$B$2:$B2206,"&lt;&gt;"&amp;$B2206,$A$2:$A2206,$A2206)+COUNTIFS($L$2:$L2206,"ET",$B$2:$B2206,"&lt;&gt;"&amp;$B2206,$A$2:$A2206,$A2206)&amp;":"&amp;COUNTIFS($L$2:$L2206,"Tor",$B$2:$B2206,$B2206,$A$2:$A2206,$A2206)+COUNTIFS($L$2:$L2206,"ET",$B$2:$B2206,$B2206,$A$2:$A2206,$A2206)),""),"")</f>
        <v/>
      </c>
      <c r="J2206" s="18" t="str">
        <f>_xlfn.IFNA(IF(VLOOKUP($A2206,Spiele!$A$2:$D$16,3,FALSE)=$B2206,(COUNTIFS($L$1:$L2205,"Tor",$B$1:$B2205,$B2206,$A$1:$A2205,$A2206)+COUNTIFS($L$1:$L2205,"ET",$B$1:$B2205,$B2206,$A$1:$A2205,$A2206))-(COUNTIFS($L$1:$L2205,"Tor",$B$1:$B2205,"&lt;&gt;"&amp;$B2206,$A$1:$A2205,$A2206)+COUNTIFS($L$1:$L2205,"ET",$B$1:$B2205,"&lt;&gt;"&amp;$B2206,$A$1:$A2205,$A2206)),(COUNTIFS($L$1:$L2205,"Tor",$B$1:$B2205,$B2206,$A$1:$A2205,$A2206)+COUNTIFS($L$1:$L2205,"ET",$B$1:$B2205,$B2206,$A$1:$A2205,$A2206))-(COUNTIFS($L$1:$L2205,"Tor",$B$1:$B2205,"&lt;&gt;"&amp;$B2206,$A$1:$A2205,$A2206)+COUNTIFS($L$1:$L2205,"ET",$B$1:$B2205,"&lt;&gt;"&amp;$B2206,$A$1:$A2205,$A2206))),"")</f>
        <v/>
      </c>
      <c r="O2206" s="17"/>
      <c r="AC2206" s="14"/>
      <c r="AD2206" s="14"/>
      <c r="AE2206" s="18"/>
      <c r="AH2206" s="19">
        <f t="shared" si="138"/>
        <v>0</v>
      </c>
      <c r="AI2206" s="19">
        <f t="shared" si="139"/>
        <v>180</v>
      </c>
      <c r="AM2206" s="19">
        <f>IF(Abschlüsse[[#This Row],[Ergeb]]="ET","",SQRT(($AF2206-$AK2206)^2+($AG2206-$AL2206)^2))</f>
        <v>0</v>
      </c>
      <c r="AO2206" s="13"/>
      <c r="AP2206" s="13"/>
      <c r="AQ2206" s="19" t="str">
        <f t="shared" si="140"/>
        <v/>
      </c>
      <c r="AU2206" s="19" t="str">
        <f t="shared" si="141"/>
        <v/>
      </c>
    </row>
    <row r="2207" spans="3:47" ht="25.05" customHeight="1">
      <c r="C2207" s="17" t="str">
        <f>IF($A2207="","",IF(VLOOKUP($A2207,Spiele!$A$2:$D$16,3,FALSE)=$B2207,"H","G"))</f>
        <v/>
      </c>
      <c r="D2207" s="17" t="str">
        <f>IF($B2207="","",IF(VLOOKUP($A2207,Spiele!$A$2:$F$16,3,FALSE)=$B2207,VLOOKUP($A2207,Spiele!$A$2:$F$16,4,FALSE),VLOOKUP($A2207,Spiele!$A$2:$F$16,3,FALSE)))</f>
        <v/>
      </c>
      <c r="E2207" s="18">
        <f>IF(Abschlüsse[[#This Row],[Ergeb]]="ET",0,COUNTIFS($A$2:$A2207,$A2207,$B$2:$B2207,$B2207,$L$2:$L2207,"&lt;&gt;ET"))</f>
        <v>0</v>
      </c>
      <c r="F2207" s="11"/>
      <c r="G2207" s="12"/>
      <c r="H2207" s="18">
        <f>COUNTIFS('Rote Karten'!$A$2:$A$4,$A2207,'Rote Karten'!$D$2:$D$4,"&lt;&gt;"&amp;$B2207,'Rote Karten'!$B$2:$B$4,"&lt;"&amp;$F2207,'Rote Karten'!$C$2:$C$4,"&lt;="&amp;$G2207)-COUNTIFS('Rote Karten'!$A$2:$A$4,$A2207,'Rote Karten'!$D$2:$D$4,$B2207,'Rote Karten'!$B$2:$B$4,"&lt;"&amp;$F2207,'Rote Karten'!$C$2:$C$4,"&lt;="&amp;$G2207)</f>
        <v>0</v>
      </c>
      <c r="I2207" s="17" t="str">
        <f>IF(OR($L2207="Tor",$L2207="ET"),_xlfn.IFNA(IF(VLOOKUP($A2207,Spiele!$A$2:$C$16,3,FALSE)=$B2207,COUNTIFS($L$2:$L2207,"Tor",$B$2:$B2207,$B2207,$A$2:$A2207,$A2207)+COUNTIFS($L$2:$L2207,"ET",$B$2:$B2207,$B2207,$A$2:$A2207,$A2207)&amp;":"&amp;COUNTIFS($L$2:$L2207,"Tor",$B$2:$B2207,"&lt;&gt;"&amp;$B2207,$A$2:$A2207,$A2207)+COUNTIFS($L$2:$L2207,"ET",$B$2:$B2207,"&lt;&gt;"&amp;$B2207,$A$2:$A2207,$A2207),COUNTIFS($L$2:$L2207,"Tor",$B$2:$B2207,"&lt;&gt;"&amp;$B2207,$A$2:$A2207,$A2207)+COUNTIFS($L$2:$L2207,"ET",$B$2:$B2207,"&lt;&gt;"&amp;$B2207,$A$2:$A2207,$A2207)&amp;":"&amp;COUNTIFS($L$2:$L2207,"Tor",$B$2:$B2207,$B2207,$A$2:$A2207,$A2207)+COUNTIFS($L$2:$L2207,"ET",$B$2:$B2207,$B2207,$A$2:$A2207,$A2207)),""),"")</f>
        <v/>
      </c>
      <c r="J2207" s="18" t="str">
        <f>_xlfn.IFNA(IF(VLOOKUP($A2207,Spiele!$A$2:$D$16,3,FALSE)=$B2207,(COUNTIFS($L$1:$L2206,"Tor",$B$1:$B2206,$B2207,$A$1:$A2206,$A2207)+COUNTIFS($L$1:$L2206,"ET",$B$1:$B2206,$B2207,$A$1:$A2206,$A2207))-(COUNTIFS($L$1:$L2206,"Tor",$B$1:$B2206,"&lt;&gt;"&amp;$B2207,$A$1:$A2206,$A2207)+COUNTIFS($L$1:$L2206,"ET",$B$1:$B2206,"&lt;&gt;"&amp;$B2207,$A$1:$A2206,$A2207)),(COUNTIFS($L$1:$L2206,"Tor",$B$1:$B2206,$B2207,$A$1:$A2206,$A2207)+COUNTIFS($L$1:$L2206,"ET",$B$1:$B2206,$B2207,$A$1:$A2206,$A2207))-(COUNTIFS($L$1:$L2206,"Tor",$B$1:$B2206,"&lt;&gt;"&amp;$B2207,$A$1:$A2206,$A2207)+COUNTIFS($L$1:$L2206,"ET",$B$1:$B2206,"&lt;&gt;"&amp;$B2207,$A$1:$A2206,$A2207))),"")</f>
        <v/>
      </c>
      <c r="O2207" s="17"/>
      <c r="AC2207" s="14"/>
      <c r="AD2207" s="14"/>
      <c r="AE2207" s="18"/>
      <c r="AH2207" s="19">
        <f t="shared" si="138"/>
        <v>0</v>
      </c>
      <c r="AI2207" s="19">
        <f t="shared" si="139"/>
        <v>180</v>
      </c>
      <c r="AM2207" s="19">
        <f>IF(Abschlüsse[[#This Row],[Ergeb]]="ET","",SQRT(($AF2207-$AK2207)^2+($AG2207-$AL2207)^2))</f>
        <v>0</v>
      </c>
      <c r="AO2207" s="13"/>
      <c r="AP2207" s="13"/>
      <c r="AQ2207" s="19" t="str">
        <f t="shared" si="140"/>
        <v/>
      </c>
      <c r="AU2207" s="19" t="str">
        <f t="shared" si="141"/>
        <v/>
      </c>
    </row>
    <row r="2208" spans="3:47" ht="25.05" customHeight="1">
      <c r="C2208" s="17" t="str">
        <f>IF($A2208="","",IF(VLOOKUP($A2208,Spiele!$A$2:$D$16,3,FALSE)=$B2208,"H","G"))</f>
        <v/>
      </c>
      <c r="D2208" s="17" t="str">
        <f>IF($B2208="","",IF(VLOOKUP($A2208,Spiele!$A$2:$F$16,3,FALSE)=$B2208,VLOOKUP($A2208,Spiele!$A$2:$F$16,4,FALSE),VLOOKUP($A2208,Spiele!$A$2:$F$16,3,FALSE)))</f>
        <v/>
      </c>
      <c r="E2208" s="18">
        <f>IF(Abschlüsse[[#This Row],[Ergeb]]="ET",0,COUNTIFS($A$2:$A2208,$A2208,$B$2:$B2208,$B2208,$L$2:$L2208,"&lt;&gt;ET"))</f>
        <v>0</v>
      </c>
      <c r="F2208" s="11"/>
      <c r="G2208" s="12"/>
      <c r="H2208" s="18">
        <f>COUNTIFS('Rote Karten'!$A$2:$A$4,$A2208,'Rote Karten'!$D$2:$D$4,"&lt;&gt;"&amp;$B2208,'Rote Karten'!$B$2:$B$4,"&lt;"&amp;$F2208,'Rote Karten'!$C$2:$C$4,"&lt;="&amp;$G2208)-COUNTIFS('Rote Karten'!$A$2:$A$4,$A2208,'Rote Karten'!$D$2:$D$4,$B2208,'Rote Karten'!$B$2:$B$4,"&lt;"&amp;$F2208,'Rote Karten'!$C$2:$C$4,"&lt;="&amp;$G2208)</f>
        <v>0</v>
      </c>
      <c r="I2208" s="17" t="str">
        <f>IF(OR($L2208="Tor",$L2208="ET"),_xlfn.IFNA(IF(VLOOKUP($A2208,Spiele!$A$2:$C$16,3,FALSE)=$B2208,COUNTIFS($L$2:$L2208,"Tor",$B$2:$B2208,$B2208,$A$2:$A2208,$A2208)+COUNTIFS($L$2:$L2208,"ET",$B$2:$B2208,$B2208,$A$2:$A2208,$A2208)&amp;":"&amp;COUNTIFS($L$2:$L2208,"Tor",$B$2:$B2208,"&lt;&gt;"&amp;$B2208,$A$2:$A2208,$A2208)+COUNTIFS($L$2:$L2208,"ET",$B$2:$B2208,"&lt;&gt;"&amp;$B2208,$A$2:$A2208,$A2208),COUNTIFS($L$2:$L2208,"Tor",$B$2:$B2208,"&lt;&gt;"&amp;$B2208,$A$2:$A2208,$A2208)+COUNTIFS($L$2:$L2208,"ET",$B$2:$B2208,"&lt;&gt;"&amp;$B2208,$A$2:$A2208,$A2208)&amp;":"&amp;COUNTIFS($L$2:$L2208,"Tor",$B$2:$B2208,$B2208,$A$2:$A2208,$A2208)+COUNTIFS($L$2:$L2208,"ET",$B$2:$B2208,$B2208,$A$2:$A2208,$A2208)),""),"")</f>
        <v/>
      </c>
      <c r="J2208" s="18" t="str">
        <f>_xlfn.IFNA(IF(VLOOKUP($A2208,Spiele!$A$2:$D$16,3,FALSE)=$B2208,(COUNTIFS($L$1:$L2207,"Tor",$B$1:$B2207,$B2208,$A$1:$A2207,$A2208)+COUNTIFS($L$1:$L2207,"ET",$B$1:$B2207,$B2208,$A$1:$A2207,$A2208))-(COUNTIFS($L$1:$L2207,"Tor",$B$1:$B2207,"&lt;&gt;"&amp;$B2208,$A$1:$A2207,$A2208)+COUNTIFS($L$1:$L2207,"ET",$B$1:$B2207,"&lt;&gt;"&amp;$B2208,$A$1:$A2207,$A2208)),(COUNTIFS($L$1:$L2207,"Tor",$B$1:$B2207,$B2208,$A$1:$A2207,$A2208)+COUNTIFS($L$1:$L2207,"ET",$B$1:$B2207,$B2208,$A$1:$A2207,$A2208))-(COUNTIFS($L$1:$L2207,"Tor",$B$1:$B2207,"&lt;&gt;"&amp;$B2208,$A$1:$A2207,$A2208)+COUNTIFS($L$1:$L2207,"ET",$B$1:$B2207,"&lt;&gt;"&amp;$B2208,$A$1:$A2207,$A2208))),"")</f>
        <v/>
      </c>
      <c r="O2208" s="17"/>
      <c r="AC2208" s="14"/>
      <c r="AD2208" s="14"/>
      <c r="AE2208" s="18"/>
      <c r="AH2208" s="19">
        <f t="shared" si="138"/>
        <v>0</v>
      </c>
      <c r="AI2208" s="19">
        <f t="shared" si="139"/>
        <v>180</v>
      </c>
      <c r="AM2208" s="19">
        <f>IF(Abschlüsse[[#This Row],[Ergeb]]="ET","",SQRT(($AF2208-$AK2208)^2+($AG2208-$AL2208)^2))</f>
        <v>0</v>
      </c>
      <c r="AO2208" s="13"/>
      <c r="AP2208" s="13"/>
      <c r="AQ2208" s="19" t="str">
        <f t="shared" si="140"/>
        <v/>
      </c>
      <c r="AU2208" s="19" t="str">
        <f t="shared" si="141"/>
        <v/>
      </c>
    </row>
    <row r="2209" spans="3:47" ht="25.05" customHeight="1">
      <c r="C2209" s="17" t="str">
        <f>IF($A2209="","",IF(VLOOKUP($A2209,Spiele!$A$2:$D$16,3,FALSE)=$B2209,"H","G"))</f>
        <v/>
      </c>
      <c r="D2209" s="17" t="str">
        <f>IF($B2209="","",IF(VLOOKUP($A2209,Spiele!$A$2:$F$16,3,FALSE)=$B2209,VLOOKUP($A2209,Spiele!$A$2:$F$16,4,FALSE),VLOOKUP($A2209,Spiele!$A$2:$F$16,3,FALSE)))</f>
        <v/>
      </c>
      <c r="E2209" s="18">
        <f>IF(Abschlüsse[[#This Row],[Ergeb]]="ET",0,COUNTIFS($A$2:$A2209,$A2209,$B$2:$B2209,$B2209,$L$2:$L2209,"&lt;&gt;ET"))</f>
        <v>0</v>
      </c>
      <c r="F2209" s="11"/>
      <c r="G2209" s="12"/>
      <c r="H2209" s="18">
        <f>COUNTIFS('Rote Karten'!$A$2:$A$4,$A2209,'Rote Karten'!$D$2:$D$4,"&lt;&gt;"&amp;$B2209,'Rote Karten'!$B$2:$B$4,"&lt;"&amp;$F2209,'Rote Karten'!$C$2:$C$4,"&lt;="&amp;$G2209)-COUNTIFS('Rote Karten'!$A$2:$A$4,$A2209,'Rote Karten'!$D$2:$D$4,$B2209,'Rote Karten'!$B$2:$B$4,"&lt;"&amp;$F2209,'Rote Karten'!$C$2:$C$4,"&lt;="&amp;$G2209)</f>
        <v>0</v>
      </c>
      <c r="I2209" s="17" t="str">
        <f>IF(OR($L2209="Tor",$L2209="ET"),_xlfn.IFNA(IF(VLOOKUP($A2209,Spiele!$A$2:$C$16,3,FALSE)=$B2209,COUNTIFS($L$2:$L2209,"Tor",$B$2:$B2209,$B2209,$A$2:$A2209,$A2209)+COUNTIFS($L$2:$L2209,"ET",$B$2:$B2209,$B2209,$A$2:$A2209,$A2209)&amp;":"&amp;COUNTIFS($L$2:$L2209,"Tor",$B$2:$B2209,"&lt;&gt;"&amp;$B2209,$A$2:$A2209,$A2209)+COUNTIFS($L$2:$L2209,"ET",$B$2:$B2209,"&lt;&gt;"&amp;$B2209,$A$2:$A2209,$A2209),COUNTIFS($L$2:$L2209,"Tor",$B$2:$B2209,"&lt;&gt;"&amp;$B2209,$A$2:$A2209,$A2209)+COUNTIFS($L$2:$L2209,"ET",$B$2:$B2209,"&lt;&gt;"&amp;$B2209,$A$2:$A2209,$A2209)&amp;":"&amp;COUNTIFS($L$2:$L2209,"Tor",$B$2:$B2209,$B2209,$A$2:$A2209,$A2209)+COUNTIFS($L$2:$L2209,"ET",$B$2:$B2209,$B2209,$A$2:$A2209,$A2209)),""),"")</f>
        <v/>
      </c>
      <c r="J2209" s="18" t="str">
        <f>_xlfn.IFNA(IF(VLOOKUP($A2209,Spiele!$A$2:$D$16,3,FALSE)=$B2209,(COUNTIFS($L$1:$L2208,"Tor",$B$1:$B2208,$B2209,$A$1:$A2208,$A2209)+COUNTIFS($L$1:$L2208,"ET",$B$1:$B2208,$B2209,$A$1:$A2208,$A2209))-(COUNTIFS($L$1:$L2208,"Tor",$B$1:$B2208,"&lt;&gt;"&amp;$B2209,$A$1:$A2208,$A2209)+COUNTIFS($L$1:$L2208,"ET",$B$1:$B2208,"&lt;&gt;"&amp;$B2209,$A$1:$A2208,$A2209)),(COUNTIFS($L$1:$L2208,"Tor",$B$1:$B2208,$B2209,$A$1:$A2208,$A2209)+COUNTIFS($L$1:$L2208,"ET",$B$1:$B2208,$B2209,$A$1:$A2208,$A2209))-(COUNTIFS($L$1:$L2208,"Tor",$B$1:$B2208,"&lt;&gt;"&amp;$B2209,$A$1:$A2208,$A2209)+COUNTIFS($L$1:$L2208,"ET",$B$1:$B2208,"&lt;&gt;"&amp;$B2209,$A$1:$A2208,$A2209))),"")</f>
        <v/>
      </c>
      <c r="O2209" s="17"/>
      <c r="AC2209" s="14"/>
      <c r="AD2209" s="14"/>
      <c r="AE2209" s="18"/>
      <c r="AH2209" s="19">
        <f t="shared" si="138"/>
        <v>0</v>
      </c>
      <c r="AI2209" s="19">
        <f t="shared" si="139"/>
        <v>180</v>
      </c>
      <c r="AM2209" s="19">
        <f>IF(Abschlüsse[[#This Row],[Ergeb]]="ET","",SQRT(($AF2209-$AK2209)^2+($AG2209-$AL2209)^2))</f>
        <v>0</v>
      </c>
      <c r="AO2209" s="13"/>
      <c r="AP2209" s="13"/>
      <c r="AQ2209" s="19" t="str">
        <f t="shared" si="140"/>
        <v/>
      </c>
      <c r="AU2209" s="19" t="str">
        <f t="shared" si="141"/>
        <v/>
      </c>
    </row>
    <row r="2210" spans="3:47" ht="25.05" customHeight="1">
      <c r="C2210" s="17" t="str">
        <f>IF($A2210="","",IF(VLOOKUP($A2210,Spiele!$A$2:$D$16,3,FALSE)=$B2210,"H","G"))</f>
        <v/>
      </c>
      <c r="D2210" s="17" t="str">
        <f>IF($B2210="","",IF(VLOOKUP($A2210,Spiele!$A$2:$F$16,3,FALSE)=$B2210,VLOOKUP($A2210,Spiele!$A$2:$F$16,4,FALSE),VLOOKUP($A2210,Spiele!$A$2:$F$16,3,FALSE)))</f>
        <v/>
      </c>
      <c r="E2210" s="18">
        <f>IF(Abschlüsse[[#This Row],[Ergeb]]="ET",0,COUNTIFS($A$2:$A2210,$A2210,$B$2:$B2210,$B2210,$L$2:$L2210,"&lt;&gt;ET"))</f>
        <v>0</v>
      </c>
      <c r="F2210" s="11"/>
      <c r="G2210" s="12"/>
      <c r="H2210" s="18">
        <f>COUNTIFS('Rote Karten'!$A$2:$A$4,$A2210,'Rote Karten'!$D$2:$D$4,"&lt;&gt;"&amp;$B2210,'Rote Karten'!$B$2:$B$4,"&lt;"&amp;$F2210,'Rote Karten'!$C$2:$C$4,"&lt;="&amp;$G2210)-COUNTIFS('Rote Karten'!$A$2:$A$4,$A2210,'Rote Karten'!$D$2:$D$4,$B2210,'Rote Karten'!$B$2:$B$4,"&lt;"&amp;$F2210,'Rote Karten'!$C$2:$C$4,"&lt;="&amp;$G2210)</f>
        <v>0</v>
      </c>
      <c r="I2210" s="17" t="str">
        <f>IF(OR($L2210="Tor",$L2210="ET"),_xlfn.IFNA(IF(VLOOKUP($A2210,Spiele!$A$2:$C$16,3,FALSE)=$B2210,COUNTIFS($L$2:$L2210,"Tor",$B$2:$B2210,$B2210,$A$2:$A2210,$A2210)+COUNTIFS($L$2:$L2210,"ET",$B$2:$B2210,$B2210,$A$2:$A2210,$A2210)&amp;":"&amp;COUNTIFS($L$2:$L2210,"Tor",$B$2:$B2210,"&lt;&gt;"&amp;$B2210,$A$2:$A2210,$A2210)+COUNTIFS($L$2:$L2210,"ET",$B$2:$B2210,"&lt;&gt;"&amp;$B2210,$A$2:$A2210,$A2210),COUNTIFS($L$2:$L2210,"Tor",$B$2:$B2210,"&lt;&gt;"&amp;$B2210,$A$2:$A2210,$A2210)+COUNTIFS($L$2:$L2210,"ET",$B$2:$B2210,"&lt;&gt;"&amp;$B2210,$A$2:$A2210,$A2210)&amp;":"&amp;COUNTIFS($L$2:$L2210,"Tor",$B$2:$B2210,$B2210,$A$2:$A2210,$A2210)+COUNTIFS($L$2:$L2210,"ET",$B$2:$B2210,$B2210,$A$2:$A2210,$A2210)),""),"")</f>
        <v/>
      </c>
      <c r="J2210" s="18" t="str">
        <f>_xlfn.IFNA(IF(VLOOKUP($A2210,Spiele!$A$2:$D$16,3,FALSE)=$B2210,(COUNTIFS($L$1:$L2209,"Tor",$B$1:$B2209,$B2210,$A$1:$A2209,$A2210)+COUNTIFS($L$1:$L2209,"ET",$B$1:$B2209,$B2210,$A$1:$A2209,$A2210))-(COUNTIFS($L$1:$L2209,"Tor",$B$1:$B2209,"&lt;&gt;"&amp;$B2210,$A$1:$A2209,$A2210)+COUNTIFS($L$1:$L2209,"ET",$B$1:$B2209,"&lt;&gt;"&amp;$B2210,$A$1:$A2209,$A2210)),(COUNTIFS($L$1:$L2209,"Tor",$B$1:$B2209,$B2210,$A$1:$A2209,$A2210)+COUNTIFS($L$1:$L2209,"ET",$B$1:$B2209,$B2210,$A$1:$A2209,$A2210))-(COUNTIFS($L$1:$L2209,"Tor",$B$1:$B2209,"&lt;&gt;"&amp;$B2210,$A$1:$A2209,$A2210)+COUNTIFS($L$1:$L2209,"ET",$B$1:$B2209,"&lt;&gt;"&amp;$B2210,$A$1:$A2209,$A2210))),"")</f>
        <v/>
      </c>
      <c r="O2210" s="17"/>
      <c r="AC2210" s="14"/>
      <c r="AD2210" s="14"/>
      <c r="AE2210" s="18"/>
      <c r="AH2210" s="19">
        <f t="shared" si="138"/>
        <v>0</v>
      </c>
      <c r="AI2210" s="19">
        <f t="shared" si="139"/>
        <v>180</v>
      </c>
      <c r="AM2210" s="19">
        <f>IF(Abschlüsse[[#This Row],[Ergeb]]="ET","",SQRT(($AF2210-$AK2210)^2+($AG2210-$AL2210)^2))</f>
        <v>0</v>
      </c>
      <c r="AO2210" s="13"/>
      <c r="AP2210" s="13"/>
      <c r="AQ2210" s="19" t="str">
        <f t="shared" si="140"/>
        <v/>
      </c>
      <c r="AU2210" s="19" t="str">
        <f t="shared" si="141"/>
        <v/>
      </c>
    </row>
    <row r="2211" spans="3:47" ht="25.05" customHeight="1">
      <c r="C2211" s="17" t="str">
        <f>IF($A2211="","",IF(VLOOKUP($A2211,Spiele!$A$2:$D$16,3,FALSE)=$B2211,"H","G"))</f>
        <v/>
      </c>
      <c r="D2211" s="17" t="str">
        <f>IF($B2211="","",IF(VLOOKUP($A2211,Spiele!$A$2:$F$16,3,FALSE)=$B2211,VLOOKUP($A2211,Spiele!$A$2:$F$16,4,FALSE),VLOOKUP($A2211,Spiele!$A$2:$F$16,3,FALSE)))</f>
        <v/>
      </c>
      <c r="E2211" s="18">
        <f>IF(Abschlüsse[[#This Row],[Ergeb]]="ET",0,COUNTIFS($A$2:$A2211,$A2211,$B$2:$B2211,$B2211,$L$2:$L2211,"&lt;&gt;ET"))</f>
        <v>0</v>
      </c>
      <c r="F2211" s="11"/>
      <c r="G2211" s="12"/>
      <c r="H2211" s="18">
        <f>COUNTIFS('Rote Karten'!$A$2:$A$4,$A2211,'Rote Karten'!$D$2:$D$4,"&lt;&gt;"&amp;$B2211,'Rote Karten'!$B$2:$B$4,"&lt;"&amp;$F2211,'Rote Karten'!$C$2:$C$4,"&lt;="&amp;$G2211)-COUNTIFS('Rote Karten'!$A$2:$A$4,$A2211,'Rote Karten'!$D$2:$D$4,$B2211,'Rote Karten'!$B$2:$B$4,"&lt;"&amp;$F2211,'Rote Karten'!$C$2:$C$4,"&lt;="&amp;$G2211)</f>
        <v>0</v>
      </c>
      <c r="I2211" s="17" t="str">
        <f>IF(OR($L2211="Tor",$L2211="ET"),_xlfn.IFNA(IF(VLOOKUP($A2211,Spiele!$A$2:$C$16,3,FALSE)=$B2211,COUNTIFS($L$2:$L2211,"Tor",$B$2:$B2211,$B2211,$A$2:$A2211,$A2211)+COUNTIFS($L$2:$L2211,"ET",$B$2:$B2211,$B2211,$A$2:$A2211,$A2211)&amp;":"&amp;COUNTIFS($L$2:$L2211,"Tor",$B$2:$B2211,"&lt;&gt;"&amp;$B2211,$A$2:$A2211,$A2211)+COUNTIFS($L$2:$L2211,"ET",$B$2:$B2211,"&lt;&gt;"&amp;$B2211,$A$2:$A2211,$A2211),COUNTIFS($L$2:$L2211,"Tor",$B$2:$B2211,"&lt;&gt;"&amp;$B2211,$A$2:$A2211,$A2211)+COUNTIFS($L$2:$L2211,"ET",$B$2:$B2211,"&lt;&gt;"&amp;$B2211,$A$2:$A2211,$A2211)&amp;":"&amp;COUNTIFS($L$2:$L2211,"Tor",$B$2:$B2211,$B2211,$A$2:$A2211,$A2211)+COUNTIFS($L$2:$L2211,"ET",$B$2:$B2211,$B2211,$A$2:$A2211,$A2211)),""),"")</f>
        <v/>
      </c>
      <c r="J2211" s="18" t="str">
        <f>_xlfn.IFNA(IF(VLOOKUP($A2211,Spiele!$A$2:$D$16,3,FALSE)=$B2211,(COUNTIFS($L$1:$L2210,"Tor",$B$1:$B2210,$B2211,$A$1:$A2210,$A2211)+COUNTIFS($L$1:$L2210,"ET",$B$1:$B2210,$B2211,$A$1:$A2210,$A2211))-(COUNTIFS($L$1:$L2210,"Tor",$B$1:$B2210,"&lt;&gt;"&amp;$B2211,$A$1:$A2210,$A2211)+COUNTIFS($L$1:$L2210,"ET",$B$1:$B2210,"&lt;&gt;"&amp;$B2211,$A$1:$A2210,$A2211)),(COUNTIFS($L$1:$L2210,"Tor",$B$1:$B2210,$B2211,$A$1:$A2210,$A2211)+COUNTIFS($L$1:$L2210,"ET",$B$1:$B2210,$B2211,$A$1:$A2210,$A2211))-(COUNTIFS($L$1:$L2210,"Tor",$B$1:$B2210,"&lt;&gt;"&amp;$B2211,$A$1:$A2210,$A2211)+COUNTIFS($L$1:$L2210,"ET",$B$1:$B2210,"&lt;&gt;"&amp;$B2211,$A$1:$A2210,$A2211))),"")</f>
        <v/>
      </c>
      <c r="O2211" s="17"/>
      <c r="AC2211" s="14"/>
      <c r="AD2211" s="14"/>
      <c r="AE2211" s="18"/>
      <c r="AH2211" s="19">
        <f t="shared" si="138"/>
        <v>0</v>
      </c>
      <c r="AI2211" s="19">
        <f t="shared" si="139"/>
        <v>180</v>
      </c>
      <c r="AM2211" s="19">
        <f>IF(Abschlüsse[[#This Row],[Ergeb]]="ET","",SQRT(($AF2211-$AK2211)^2+($AG2211-$AL2211)^2))</f>
        <v>0</v>
      </c>
      <c r="AO2211" s="13"/>
      <c r="AP2211" s="13"/>
      <c r="AQ2211" s="19" t="str">
        <f t="shared" si="140"/>
        <v/>
      </c>
      <c r="AU2211" s="19" t="str">
        <f t="shared" si="141"/>
        <v/>
      </c>
    </row>
    <row r="2212" spans="3:47" ht="25.05" customHeight="1">
      <c r="C2212" s="17" t="str">
        <f>IF($A2212="","",IF(VLOOKUP($A2212,Spiele!$A$2:$D$16,3,FALSE)=$B2212,"H","G"))</f>
        <v/>
      </c>
      <c r="D2212" s="17" t="str">
        <f>IF($B2212="","",IF(VLOOKUP($A2212,Spiele!$A$2:$F$16,3,FALSE)=$B2212,VLOOKUP($A2212,Spiele!$A$2:$F$16,4,FALSE),VLOOKUP($A2212,Spiele!$A$2:$F$16,3,FALSE)))</f>
        <v/>
      </c>
      <c r="E2212" s="18">
        <f>IF(Abschlüsse[[#This Row],[Ergeb]]="ET",0,COUNTIFS($A$2:$A2212,$A2212,$B$2:$B2212,$B2212,$L$2:$L2212,"&lt;&gt;ET"))</f>
        <v>0</v>
      </c>
      <c r="F2212" s="11"/>
      <c r="G2212" s="12"/>
      <c r="H2212" s="18">
        <f>COUNTIFS('Rote Karten'!$A$2:$A$4,$A2212,'Rote Karten'!$D$2:$D$4,"&lt;&gt;"&amp;$B2212,'Rote Karten'!$B$2:$B$4,"&lt;"&amp;$F2212,'Rote Karten'!$C$2:$C$4,"&lt;="&amp;$G2212)-COUNTIFS('Rote Karten'!$A$2:$A$4,$A2212,'Rote Karten'!$D$2:$D$4,$B2212,'Rote Karten'!$B$2:$B$4,"&lt;"&amp;$F2212,'Rote Karten'!$C$2:$C$4,"&lt;="&amp;$G2212)</f>
        <v>0</v>
      </c>
      <c r="I2212" s="17" t="str">
        <f>IF(OR($L2212="Tor",$L2212="ET"),_xlfn.IFNA(IF(VLOOKUP($A2212,Spiele!$A$2:$C$16,3,FALSE)=$B2212,COUNTIFS($L$2:$L2212,"Tor",$B$2:$B2212,$B2212,$A$2:$A2212,$A2212)+COUNTIFS($L$2:$L2212,"ET",$B$2:$B2212,$B2212,$A$2:$A2212,$A2212)&amp;":"&amp;COUNTIFS($L$2:$L2212,"Tor",$B$2:$B2212,"&lt;&gt;"&amp;$B2212,$A$2:$A2212,$A2212)+COUNTIFS($L$2:$L2212,"ET",$B$2:$B2212,"&lt;&gt;"&amp;$B2212,$A$2:$A2212,$A2212),COUNTIFS($L$2:$L2212,"Tor",$B$2:$B2212,"&lt;&gt;"&amp;$B2212,$A$2:$A2212,$A2212)+COUNTIFS($L$2:$L2212,"ET",$B$2:$B2212,"&lt;&gt;"&amp;$B2212,$A$2:$A2212,$A2212)&amp;":"&amp;COUNTIFS($L$2:$L2212,"Tor",$B$2:$B2212,$B2212,$A$2:$A2212,$A2212)+COUNTIFS($L$2:$L2212,"ET",$B$2:$B2212,$B2212,$A$2:$A2212,$A2212)),""),"")</f>
        <v/>
      </c>
      <c r="J2212" s="18" t="str">
        <f>_xlfn.IFNA(IF(VLOOKUP($A2212,Spiele!$A$2:$D$16,3,FALSE)=$B2212,(COUNTIFS($L$1:$L2211,"Tor",$B$1:$B2211,$B2212,$A$1:$A2211,$A2212)+COUNTIFS($L$1:$L2211,"ET",$B$1:$B2211,$B2212,$A$1:$A2211,$A2212))-(COUNTIFS($L$1:$L2211,"Tor",$B$1:$B2211,"&lt;&gt;"&amp;$B2212,$A$1:$A2211,$A2212)+COUNTIFS($L$1:$L2211,"ET",$B$1:$B2211,"&lt;&gt;"&amp;$B2212,$A$1:$A2211,$A2212)),(COUNTIFS($L$1:$L2211,"Tor",$B$1:$B2211,$B2212,$A$1:$A2211,$A2212)+COUNTIFS($L$1:$L2211,"ET",$B$1:$B2211,$B2212,$A$1:$A2211,$A2212))-(COUNTIFS($L$1:$L2211,"Tor",$B$1:$B2211,"&lt;&gt;"&amp;$B2212,$A$1:$A2211,$A2212)+COUNTIFS($L$1:$L2211,"ET",$B$1:$B2211,"&lt;&gt;"&amp;$B2212,$A$1:$A2211,$A2212))),"")</f>
        <v/>
      </c>
      <c r="O2212" s="17"/>
      <c r="AC2212" s="14"/>
      <c r="AD2212" s="14"/>
      <c r="AE2212" s="18"/>
      <c r="AH2212" s="19">
        <f t="shared" si="138"/>
        <v>0</v>
      </c>
      <c r="AI2212" s="19">
        <f t="shared" si="139"/>
        <v>180</v>
      </c>
      <c r="AM2212" s="19">
        <f>IF(Abschlüsse[[#This Row],[Ergeb]]="ET","",SQRT(($AF2212-$AK2212)^2+($AG2212-$AL2212)^2))</f>
        <v>0</v>
      </c>
      <c r="AO2212" s="13"/>
      <c r="AP2212" s="13"/>
      <c r="AQ2212" s="19" t="str">
        <f t="shared" si="140"/>
        <v/>
      </c>
      <c r="AU2212" s="19" t="str">
        <f t="shared" si="141"/>
        <v/>
      </c>
    </row>
    <row r="2213" spans="3:47" ht="25.05" customHeight="1">
      <c r="C2213" s="17" t="str">
        <f>IF($A2213="","",IF(VLOOKUP($A2213,Spiele!$A$2:$D$16,3,FALSE)=$B2213,"H","G"))</f>
        <v/>
      </c>
      <c r="D2213" s="17" t="str">
        <f>IF($B2213="","",IF(VLOOKUP($A2213,Spiele!$A$2:$F$16,3,FALSE)=$B2213,VLOOKUP($A2213,Spiele!$A$2:$F$16,4,FALSE),VLOOKUP($A2213,Spiele!$A$2:$F$16,3,FALSE)))</f>
        <v/>
      </c>
      <c r="E2213" s="18">
        <f>IF(Abschlüsse[[#This Row],[Ergeb]]="ET",0,COUNTIFS($A$2:$A2213,$A2213,$B$2:$B2213,$B2213,$L$2:$L2213,"&lt;&gt;ET"))</f>
        <v>0</v>
      </c>
      <c r="F2213" s="11"/>
      <c r="G2213" s="12"/>
      <c r="H2213" s="18">
        <f>COUNTIFS('Rote Karten'!$A$2:$A$4,$A2213,'Rote Karten'!$D$2:$D$4,"&lt;&gt;"&amp;$B2213,'Rote Karten'!$B$2:$B$4,"&lt;"&amp;$F2213,'Rote Karten'!$C$2:$C$4,"&lt;="&amp;$G2213)-COUNTIFS('Rote Karten'!$A$2:$A$4,$A2213,'Rote Karten'!$D$2:$D$4,$B2213,'Rote Karten'!$B$2:$B$4,"&lt;"&amp;$F2213,'Rote Karten'!$C$2:$C$4,"&lt;="&amp;$G2213)</f>
        <v>0</v>
      </c>
      <c r="I2213" s="17" t="str">
        <f>IF(OR($L2213="Tor",$L2213="ET"),_xlfn.IFNA(IF(VLOOKUP($A2213,Spiele!$A$2:$C$16,3,FALSE)=$B2213,COUNTIFS($L$2:$L2213,"Tor",$B$2:$B2213,$B2213,$A$2:$A2213,$A2213)+COUNTIFS($L$2:$L2213,"ET",$B$2:$B2213,$B2213,$A$2:$A2213,$A2213)&amp;":"&amp;COUNTIFS($L$2:$L2213,"Tor",$B$2:$B2213,"&lt;&gt;"&amp;$B2213,$A$2:$A2213,$A2213)+COUNTIFS($L$2:$L2213,"ET",$B$2:$B2213,"&lt;&gt;"&amp;$B2213,$A$2:$A2213,$A2213),COUNTIFS($L$2:$L2213,"Tor",$B$2:$B2213,"&lt;&gt;"&amp;$B2213,$A$2:$A2213,$A2213)+COUNTIFS($L$2:$L2213,"ET",$B$2:$B2213,"&lt;&gt;"&amp;$B2213,$A$2:$A2213,$A2213)&amp;":"&amp;COUNTIFS($L$2:$L2213,"Tor",$B$2:$B2213,$B2213,$A$2:$A2213,$A2213)+COUNTIFS($L$2:$L2213,"ET",$B$2:$B2213,$B2213,$A$2:$A2213,$A2213)),""),"")</f>
        <v/>
      </c>
      <c r="J2213" s="18" t="str">
        <f>_xlfn.IFNA(IF(VLOOKUP($A2213,Spiele!$A$2:$D$16,3,FALSE)=$B2213,(COUNTIFS($L$1:$L2212,"Tor",$B$1:$B2212,$B2213,$A$1:$A2212,$A2213)+COUNTIFS($L$1:$L2212,"ET",$B$1:$B2212,$B2213,$A$1:$A2212,$A2213))-(COUNTIFS($L$1:$L2212,"Tor",$B$1:$B2212,"&lt;&gt;"&amp;$B2213,$A$1:$A2212,$A2213)+COUNTIFS($L$1:$L2212,"ET",$B$1:$B2212,"&lt;&gt;"&amp;$B2213,$A$1:$A2212,$A2213)),(COUNTIFS($L$1:$L2212,"Tor",$B$1:$B2212,$B2213,$A$1:$A2212,$A2213)+COUNTIFS($L$1:$L2212,"ET",$B$1:$B2212,$B2213,$A$1:$A2212,$A2213))-(COUNTIFS($L$1:$L2212,"Tor",$B$1:$B2212,"&lt;&gt;"&amp;$B2213,$A$1:$A2212,$A2213)+COUNTIFS($L$1:$L2212,"ET",$B$1:$B2212,"&lt;&gt;"&amp;$B2213,$A$1:$A2212,$A2213))),"")</f>
        <v/>
      </c>
      <c r="O2213" s="17"/>
      <c r="AC2213" s="14"/>
      <c r="AD2213" s="14"/>
      <c r="AE2213" s="18"/>
      <c r="AH2213" s="19">
        <f t="shared" si="138"/>
        <v>0</v>
      </c>
      <c r="AI2213" s="19">
        <f t="shared" si="139"/>
        <v>180</v>
      </c>
      <c r="AM2213" s="19">
        <f>IF(Abschlüsse[[#This Row],[Ergeb]]="ET","",SQRT(($AF2213-$AK2213)^2+($AG2213-$AL2213)^2))</f>
        <v>0</v>
      </c>
      <c r="AO2213" s="13"/>
      <c r="AP2213" s="13"/>
      <c r="AQ2213" s="19" t="str">
        <f t="shared" si="140"/>
        <v/>
      </c>
      <c r="AU2213" s="19" t="str">
        <f t="shared" si="141"/>
        <v/>
      </c>
    </row>
    <row r="2214" spans="3:47" ht="25.05" customHeight="1">
      <c r="C2214" s="17" t="str">
        <f>IF($A2214="","",IF(VLOOKUP($A2214,Spiele!$A$2:$D$16,3,FALSE)=$B2214,"H","G"))</f>
        <v/>
      </c>
      <c r="D2214" s="17" t="str">
        <f>IF($B2214="","",IF(VLOOKUP($A2214,Spiele!$A$2:$F$16,3,FALSE)=$B2214,VLOOKUP($A2214,Spiele!$A$2:$F$16,4,FALSE),VLOOKUP($A2214,Spiele!$A$2:$F$16,3,FALSE)))</f>
        <v/>
      </c>
      <c r="E2214" s="18">
        <f>IF(Abschlüsse[[#This Row],[Ergeb]]="ET",0,COUNTIFS($A$2:$A2214,$A2214,$B$2:$B2214,$B2214,$L$2:$L2214,"&lt;&gt;ET"))</f>
        <v>0</v>
      </c>
      <c r="F2214" s="11"/>
      <c r="G2214" s="12"/>
      <c r="H2214" s="18">
        <f>COUNTIFS('Rote Karten'!$A$2:$A$4,$A2214,'Rote Karten'!$D$2:$D$4,"&lt;&gt;"&amp;$B2214,'Rote Karten'!$B$2:$B$4,"&lt;"&amp;$F2214,'Rote Karten'!$C$2:$C$4,"&lt;="&amp;$G2214)-COUNTIFS('Rote Karten'!$A$2:$A$4,$A2214,'Rote Karten'!$D$2:$D$4,$B2214,'Rote Karten'!$B$2:$B$4,"&lt;"&amp;$F2214,'Rote Karten'!$C$2:$C$4,"&lt;="&amp;$G2214)</f>
        <v>0</v>
      </c>
      <c r="I2214" s="17" t="str">
        <f>IF(OR($L2214="Tor",$L2214="ET"),_xlfn.IFNA(IF(VLOOKUP($A2214,Spiele!$A$2:$C$16,3,FALSE)=$B2214,COUNTIFS($L$2:$L2214,"Tor",$B$2:$B2214,$B2214,$A$2:$A2214,$A2214)+COUNTIFS($L$2:$L2214,"ET",$B$2:$B2214,$B2214,$A$2:$A2214,$A2214)&amp;":"&amp;COUNTIFS($L$2:$L2214,"Tor",$B$2:$B2214,"&lt;&gt;"&amp;$B2214,$A$2:$A2214,$A2214)+COUNTIFS($L$2:$L2214,"ET",$B$2:$B2214,"&lt;&gt;"&amp;$B2214,$A$2:$A2214,$A2214),COUNTIFS($L$2:$L2214,"Tor",$B$2:$B2214,"&lt;&gt;"&amp;$B2214,$A$2:$A2214,$A2214)+COUNTIFS($L$2:$L2214,"ET",$B$2:$B2214,"&lt;&gt;"&amp;$B2214,$A$2:$A2214,$A2214)&amp;":"&amp;COUNTIFS($L$2:$L2214,"Tor",$B$2:$B2214,$B2214,$A$2:$A2214,$A2214)+COUNTIFS($L$2:$L2214,"ET",$B$2:$B2214,$B2214,$A$2:$A2214,$A2214)),""),"")</f>
        <v/>
      </c>
      <c r="J2214" s="18" t="str">
        <f>_xlfn.IFNA(IF(VLOOKUP($A2214,Spiele!$A$2:$D$16,3,FALSE)=$B2214,(COUNTIFS($L$1:$L2213,"Tor",$B$1:$B2213,$B2214,$A$1:$A2213,$A2214)+COUNTIFS($L$1:$L2213,"ET",$B$1:$B2213,$B2214,$A$1:$A2213,$A2214))-(COUNTIFS($L$1:$L2213,"Tor",$B$1:$B2213,"&lt;&gt;"&amp;$B2214,$A$1:$A2213,$A2214)+COUNTIFS($L$1:$L2213,"ET",$B$1:$B2213,"&lt;&gt;"&amp;$B2214,$A$1:$A2213,$A2214)),(COUNTIFS($L$1:$L2213,"Tor",$B$1:$B2213,$B2214,$A$1:$A2213,$A2214)+COUNTIFS($L$1:$L2213,"ET",$B$1:$B2213,$B2214,$A$1:$A2213,$A2214))-(COUNTIFS($L$1:$L2213,"Tor",$B$1:$B2213,"&lt;&gt;"&amp;$B2214,$A$1:$A2213,$A2214)+COUNTIFS($L$1:$L2213,"ET",$B$1:$B2213,"&lt;&gt;"&amp;$B2214,$A$1:$A2213,$A2214))),"")</f>
        <v/>
      </c>
      <c r="O2214" s="17"/>
      <c r="AC2214" s="14"/>
      <c r="AD2214" s="14"/>
      <c r="AE2214" s="18"/>
      <c r="AH2214" s="19">
        <f t="shared" si="138"/>
        <v>0</v>
      </c>
      <c r="AI2214" s="19">
        <f t="shared" si="139"/>
        <v>180</v>
      </c>
      <c r="AM2214" s="19">
        <f>IF(Abschlüsse[[#This Row],[Ergeb]]="ET","",SQRT(($AF2214-$AK2214)^2+($AG2214-$AL2214)^2))</f>
        <v>0</v>
      </c>
      <c r="AO2214" s="13"/>
      <c r="AP2214" s="13"/>
      <c r="AQ2214" s="19" t="str">
        <f t="shared" si="140"/>
        <v/>
      </c>
      <c r="AU2214" s="19" t="str">
        <f t="shared" si="141"/>
        <v/>
      </c>
    </row>
    <row r="2215" spans="3:47" ht="25.05" customHeight="1">
      <c r="C2215" s="17" t="str">
        <f>IF($A2215="","",IF(VLOOKUP($A2215,Spiele!$A$2:$D$16,3,FALSE)=$B2215,"H","G"))</f>
        <v/>
      </c>
      <c r="D2215" s="17" t="str">
        <f>IF($B2215="","",IF(VLOOKUP($A2215,Spiele!$A$2:$F$16,3,FALSE)=$B2215,VLOOKUP($A2215,Spiele!$A$2:$F$16,4,FALSE),VLOOKUP($A2215,Spiele!$A$2:$F$16,3,FALSE)))</f>
        <v/>
      </c>
      <c r="E2215" s="18">
        <f>IF(Abschlüsse[[#This Row],[Ergeb]]="ET",0,COUNTIFS($A$2:$A2215,$A2215,$B$2:$B2215,$B2215,$L$2:$L2215,"&lt;&gt;ET"))</f>
        <v>0</v>
      </c>
      <c r="F2215" s="11"/>
      <c r="G2215" s="12"/>
      <c r="H2215" s="18">
        <f>COUNTIFS('Rote Karten'!$A$2:$A$4,$A2215,'Rote Karten'!$D$2:$D$4,"&lt;&gt;"&amp;$B2215,'Rote Karten'!$B$2:$B$4,"&lt;"&amp;$F2215,'Rote Karten'!$C$2:$C$4,"&lt;="&amp;$G2215)-COUNTIFS('Rote Karten'!$A$2:$A$4,$A2215,'Rote Karten'!$D$2:$D$4,$B2215,'Rote Karten'!$B$2:$B$4,"&lt;"&amp;$F2215,'Rote Karten'!$C$2:$C$4,"&lt;="&amp;$G2215)</f>
        <v>0</v>
      </c>
      <c r="I2215" s="17" t="str">
        <f>IF(OR($L2215="Tor",$L2215="ET"),_xlfn.IFNA(IF(VLOOKUP($A2215,Spiele!$A$2:$C$16,3,FALSE)=$B2215,COUNTIFS($L$2:$L2215,"Tor",$B$2:$B2215,$B2215,$A$2:$A2215,$A2215)+COUNTIFS($L$2:$L2215,"ET",$B$2:$B2215,$B2215,$A$2:$A2215,$A2215)&amp;":"&amp;COUNTIFS($L$2:$L2215,"Tor",$B$2:$B2215,"&lt;&gt;"&amp;$B2215,$A$2:$A2215,$A2215)+COUNTIFS($L$2:$L2215,"ET",$B$2:$B2215,"&lt;&gt;"&amp;$B2215,$A$2:$A2215,$A2215),COUNTIFS($L$2:$L2215,"Tor",$B$2:$B2215,"&lt;&gt;"&amp;$B2215,$A$2:$A2215,$A2215)+COUNTIFS($L$2:$L2215,"ET",$B$2:$B2215,"&lt;&gt;"&amp;$B2215,$A$2:$A2215,$A2215)&amp;":"&amp;COUNTIFS($L$2:$L2215,"Tor",$B$2:$B2215,$B2215,$A$2:$A2215,$A2215)+COUNTIFS($L$2:$L2215,"ET",$B$2:$B2215,$B2215,$A$2:$A2215,$A2215)),""),"")</f>
        <v/>
      </c>
      <c r="J2215" s="18" t="str">
        <f>_xlfn.IFNA(IF(VLOOKUP($A2215,Spiele!$A$2:$D$16,3,FALSE)=$B2215,(COUNTIFS($L$1:$L2214,"Tor",$B$1:$B2214,$B2215,$A$1:$A2214,$A2215)+COUNTIFS($L$1:$L2214,"ET",$B$1:$B2214,$B2215,$A$1:$A2214,$A2215))-(COUNTIFS($L$1:$L2214,"Tor",$B$1:$B2214,"&lt;&gt;"&amp;$B2215,$A$1:$A2214,$A2215)+COUNTIFS($L$1:$L2214,"ET",$B$1:$B2214,"&lt;&gt;"&amp;$B2215,$A$1:$A2214,$A2215)),(COUNTIFS($L$1:$L2214,"Tor",$B$1:$B2214,$B2215,$A$1:$A2214,$A2215)+COUNTIFS($L$1:$L2214,"ET",$B$1:$B2214,$B2215,$A$1:$A2214,$A2215))-(COUNTIFS($L$1:$L2214,"Tor",$B$1:$B2214,"&lt;&gt;"&amp;$B2215,$A$1:$A2214,$A2215)+COUNTIFS($L$1:$L2214,"ET",$B$1:$B2214,"&lt;&gt;"&amp;$B2215,$A$1:$A2214,$A2215))),"")</f>
        <v/>
      </c>
      <c r="O2215" s="17"/>
      <c r="AC2215" s="14"/>
      <c r="AD2215" s="14"/>
      <c r="AE2215" s="18"/>
      <c r="AH2215" s="19">
        <f t="shared" si="138"/>
        <v>0</v>
      </c>
      <c r="AI2215" s="19">
        <f t="shared" si="139"/>
        <v>180</v>
      </c>
      <c r="AM2215" s="19">
        <f>IF(Abschlüsse[[#This Row],[Ergeb]]="ET","",SQRT(($AF2215-$AK2215)^2+($AG2215-$AL2215)^2))</f>
        <v>0</v>
      </c>
      <c r="AO2215" s="13"/>
      <c r="AP2215" s="13"/>
      <c r="AQ2215" s="19" t="str">
        <f t="shared" si="140"/>
        <v/>
      </c>
      <c r="AU2215" s="19" t="str">
        <f t="shared" si="141"/>
        <v/>
      </c>
    </row>
    <row r="2216" spans="3:47" ht="25.05" customHeight="1">
      <c r="C2216" s="17" t="str">
        <f>IF($A2216="","",IF(VLOOKUP($A2216,Spiele!$A$2:$D$16,3,FALSE)=$B2216,"H","G"))</f>
        <v/>
      </c>
      <c r="D2216" s="17" t="str">
        <f>IF($B2216="","",IF(VLOOKUP($A2216,Spiele!$A$2:$F$16,3,FALSE)=$B2216,VLOOKUP($A2216,Spiele!$A$2:$F$16,4,FALSE),VLOOKUP($A2216,Spiele!$A$2:$F$16,3,FALSE)))</f>
        <v/>
      </c>
      <c r="E2216" s="18">
        <f>IF(Abschlüsse[[#This Row],[Ergeb]]="ET",0,COUNTIFS($A$2:$A2216,$A2216,$B$2:$B2216,$B2216,$L$2:$L2216,"&lt;&gt;ET"))</f>
        <v>0</v>
      </c>
      <c r="F2216" s="11"/>
      <c r="G2216" s="12"/>
      <c r="H2216" s="18">
        <f>COUNTIFS('Rote Karten'!$A$2:$A$4,$A2216,'Rote Karten'!$D$2:$D$4,"&lt;&gt;"&amp;$B2216,'Rote Karten'!$B$2:$B$4,"&lt;"&amp;$F2216,'Rote Karten'!$C$2:$C$4,"&lt;="&amp;$G2216)-COUNTIFS('Rote Karten'!$A$2:$A$4,$A2216,'Rote Karten'!$D$2:$D$4,$B2216,'Rote Karten'!$B$2:$B$4,"&lt;"&amp;$F2216,'Rote Karten'!$C$2:$C$4,"&lt;="&amp;$G2216)</f>
        <v>0</v>
      </c>
      <c r="I2216" s="17" t="str">
        <f>IF(OR($L2216="Tor",$L2216="ET"),_xlfn.IFNA(IF(VLOOKUP($A2216,Spiele!$A$2:$C$16,3,FALSE)=$B2216,COUNTIFS($L$2:$L2216,"Tor",$B$2:$B2216,$B2216,$A$2:$A2216,$A2216)+COUNTIFS($L$2:$L2216,"ET",$B$2:$B2216,$B2216,$A$2:$A2216,$A2216)&amp;":"&amp;COUNTIFS($L$2:$L2216,"Tor",$B$2:$B2216,"&lt;&gt;"&amp;$B2216,$A$2:$A2216,$A2216)+COUNTIFS($L$2:$L2216,"ET",$B$2:$B2216,"&lt;&gt;"&amp;$B2216,$A$2:$A2216,$A2216),COUNTIFS($L$2:$L2216,"Tor",$B$2:$B2216,"&lt;&gt;"&amp;$B2216,$A$2:$A2216,$A2216)+COUNTIFS($L$2:$L2216,"ET",$B$2:$B2216,"&lt;&gt;"&amp;$B2216,$A$2:$A2216,$A2216)&amp;":"&amp;COUNTIFS($L$2:$L2216,"Tor",$B$2:$B2216,$B2216,$A$2:$A2216,$A2216)+COUNTIFS($L$2:$L2216,"ET",$B$2:$B2216,$B2216,$A$2:$A2216,$A2216)),""),"")</f>
        <v/>
      </c>
      <c r="J2216" s="18" t="str">
        <f>_xlfn.IFNA(IF(VLOOKUP($A2216,Spiele!$A$2:$D$16,3,FALSE)=$B2216,(COUNTIFS($L$1:$L2215,"Tor",$B$1:$B2215,$B2216,$A$1:$A2215,$A2216)+COUNTIFS($L$1:$L2215,"ET",$B$1:$B2215,$B2216,$A$1:$A2215,$A2216))-(COUNTIFS($L$1:$L2215,"Tor",$B$1:$B2215,"&lt;&gt;"&amp;$B2216,$A$1:$A2215,$A2216)+COUNTIFS($L$1:$L2215,"ET",$B$1:$B2215,"&lt;&gt;"&amp;$B2216,$A$1:$A2215,$A2216)),(COUNTIFS($L$1:$L2215,"Tor",$B$1:$B2215,$B2216,$A$1:$A2215,$A2216)+COUNTIFS($L$1:$L2215,"ET",$B$1:$B2215,$B2216,$A$1:$A2215,$A2216))-(COUNTIFS($L$1:$L2215,"Tor",$B$1:$B2215,"&lt;&gt;"&amp;$B2216,$A$1:$A2215,$A2216)+COUNTIFS($L$1:$L2215,"ET",$B$1:$B2215,"&lt;&gt;"&amp;$B2216,$A$1:$A2215,$A2216))),"")</f>
        <v/>
      </c>
      <c r="O2216" s="17"/>
      <c r="AC2216" s="14"/>
      <c r="AD2216" s="14"/>
      <c r="AE2216" s="18"/>
      <c r="AH2216" s="19">
        <f t="shared" si="138"/>
        <v>0</v>
      </c>
      <c r="AI2216" s="19">
        <f t="shared" si="139"/>
        <v>180</v>
      </c>
      <c r="AM2216" s="19">
        <f>IF(Abschlüsse[[#This Row],[Ergeb]]="ET","",SQRT(($AF2216-$AK2216)^2+($AG2216-$AL2216)^2))</f>
        <v>0</v>
      </c>
      <c r="AO2216" s="13"/>
      <c r="AP2216" s="13"/>
      <c r="AQ2216" s="19" t="str">
        <f t="shared" si="140"/>
        <v/>
      </c>
      <c r="AU2216" s="19" t="str">
        <f t="shared" si="141"/>
        <v/>
      </c>
    </row>
    <row r="2217" spans="3:47" ht="25.05" customHeight="1">
      <c r="C2217" s="17" t="str">
        <f>IF($A2217="","",IF(VLOOKUP($A2217,Spiele!$A$2:$D$16,3,FALSE)=$B2217,"H","G"))</f>
        <v/>
      </c>
      <c r="D2217" s="17" t="str">
        <f>IF($B2217="","",IF(VLOOKUP($A2217,Spiele!$A$2:$F$16,3,FALSE)=$B2217,VLOOKUP($A2217,Spiele!$A$2:$F$16,4,FALSE),VLOOKUP($A2217,Spiele!$A$2:$F$16,3,FALSE)))</f>
        <v/>
      </c>
      <c r="E2217" s="18">
        <f>IF(Abschlüsse[[#This Row],[Ergeb]]="ET",0,COUNTIFS($A$2:$A2217,$A2217,$B$2:$B2217,$B2217,$L$2:$L2217,"&lt;&gt;ET"))</f>
        <v>0</v>
      </c>
      <c r="F2217" s="11"/>
      <c r="G2217" s="12"/>
      <c r="H2217" s="18">
        <f>COUNTIFS('Rote Karten'!$A$2:$A$4,$A2217,'Rote Karten'!$D$2:$D$4,"&lt;&gt;"&amp;$B2217,'Rote Karten'!$B$2:$B$4,"&lt;"&amp;$F2217,'Rote Karten'!$C$2:$C$4,"&lt;="&amp;$G2217)-COUNTIFS('Rote Karten'!$A$2:$A$4,$A2217,'Rote Karten'!$D$2:$D$4,$B2217,'Rote Karten'!$B$2:$B$4,"&lt;"&amp;$F2217,'Rote Karten'!$C$2:$C$4,"&lt;="&amp;$G2217)</f>
        <v>0</v>
      </c>
      <c r="I2217" s="17" t="str">
        <f>IF(OR($L2217="Tor",$L2217="ET"),_xlfn.IFNA(IF(VLOOKUP($A2217,Spiele!$A$2:$C$16,3,FALSE)=$B2217,COUNTIFS($L$2:$L2217,"Tor",$B$2:$B2217,$B2217,$A$2:$A2217,$A2217)+COUNTIFS($L$2:$L2217,"ET",$B$2:$B2217,$B2217,$A$2:$A2217,$A2217)&amp;":"&amp;COUNTIFS($L$2:$L2217,"Tor",$B$2:$B2217,"&lt;&gt;"&amp;$B2217,$A$2:$A2217,$A2217)+COUNTIFS($L$2:$L2217,"ET",$B$2:$B2217,"&lt;&gt;"&amp;$B2217,$A$2:$A2217,$A2217),COUNTIFS($L$2:$L2217,"Tor",$B$2:$B2217,"&lt;&gt;"&amp;$B2217,$A$2:$A2217,$A2217)+COUNTIFS($L$2:$L2217,"ET",$B$2:$B2217,"&lt;&gt;"&amp;$B2217,$A$2:$A2217,$A2217)&amp;":"&amp;COUNTIFS($L$2:$L2217,"Tor",$B$2:$B2217,$B2217,$A$2:$A2217,$A2217)+COUNTIFS($L$2:$L2217,"ET",$B$2:$B2217,$B2217,$A$2:$A2217,$A2217)),""),"")</f>
        <v/>
      </c>
      <c r="J2217" s="18" t="str">
        <f>_xlfn.IFNA(IF(VLOOKUP($A2217,Spiele!$A$2:$D$16,3,FALSE)=$B2217,(COUNTIFS($L$1:$L2216,"Tor",$B$1:$B2216,$B2217,$A$1:$A2216,$A2217)+COUNTIFS($L$1:$L2216,"ET",$B$1:$B2216,$B2217,$A$1:$A2216,$A2217))-(COUNTIFS($L$1:$L2216,"Tor",$B$1:$B2216,"&lt;&gt;"&amp;$B2217,$A$1:$A2216,$A2217)+COUNTIFS($L$1:$L2216,"ET",$B$1:$B2216,"&lt;&gt;"&amp;$B2217,$A$1:$A2216,$A2217)),(COUNTIFS($L$1:$L2216,"Tor",$B$1:$B2216,$B2217,$A$1:$A2216,$A2217)+COUNTIFS($L$1:$L2216,"ET",$B$1:$B2216,$B2217,$A$1:$A2216,$A2217))-(COUNTIFS($L$1:$L2216,"Tor",$B$1:$B2216,"&lt;&gt;"&amp;$B2217,$A$1:$A2216,$A2217)+COUNTIFS($L$1:$L2216,"ET",$B$1:$B2216,"&lt;&gt;"&amp;$B2217,$A$1:$A2216,$A2217))),"")</f>
        <v/>
      </c>
      <c r="O2217" s="17"/>
      <c r="AC2217" s="14"/>
      <c r="AD2217" s="14"/>
      <c r="AE2217" s="18"/>
      <c r="AH2217" s="19">
        <f t="shared" si="138"/>
        <v>0</v>
      </c>
      <c r="AI2217" s="19">
        <f t="shared" si="139"/>
        <v>180</v>
      </c>
      <c r="AM2217" s="19">
        <f>IF(Abschlüsse[[#This Row],[Ergeb]]="ET","",SQRT(($AF2217-$AK2217)^2+($AG2217-$AL2217)^2))</f>
        <v>0</v>
      </c>
      <c r="AO2217" s="13"/>
      <c r="AP2217" s="13"/>
      <c r="AQ2217" s="19" t="str">
        <f t="shared" si="140"/>
        <v/>
      </c>
      <c r="AU2217" s="19" t="str">
        <f t="shared" si="141"/>
        <v/>
      </c>
    </row>
    <row r="2218" spans="3:47" ht="25.05" customHeight="1">
      <c r="C2218" s="17" t="str">
        <f>IF($A2218="","",IF(VLOOKUP($A2218,Spiele!$A$2:$D$16,3,FALSE)=$B2218,"H","G"))</f>
        <v/>
      </c>
      <c r="D2218" s="17" t="str">
        <f>IF($B2218="","",IF(VLOOKUP($A2218,Spiele!$A$2:$F$16,3,FALSE)=$B2218,VLOOKUP($A2218,Spiele!$A$2:$F$16,4,FALSE),VLOOKUP($A2218,Spiele!$A$2:$F$16,3,FALSE)))</f>
        <v/>
      </c>
      <c r="E2218" s="18">
        <f>IF(Abschlüsse[[#This Row],[Ergeb]]="ET",0,COUNTIFS($A$2:$A2218,$A2218,$B$2:$B2218,$B2218,$L$2:$L2218,"&lt;&gt;ET"))</f>
        <v>0</v>
      </c>
      <c r="F2218" s="11"/>
      <c r="G2218" s="12"/>
      <c r="H2218" s="18">
        <f>COUNTIFS('Rote Karten'!$A$2:$A$4,$A2218,'Rote Karten'!$D$2:$D$4,"&lt;&gt;"&amp;$B2218,'Rote Karten'!$B$2:$B$4,"&lt;"&amp;$F2218,'Rote Karten'!$C$2:$C$4,"&lt;="&amp;$G2218)-COUNTIFS('Rote Karten'!$A$2:$A$4,$A2218,'Rote Karten'!$D$2:$D$4,$B2218,'Rote Karten'!$B$2:$B$4,"&lt;"&amp;$F2218,'Rote Karten'!$C$2:$C$4,"&lt;="&amp;$G2218)</f>
        <v>0</v>
      </c>
      <c r="I2218" s="17" t="str">
        <f>IF(OR($L2218="Tor",$L2218="ET"),_xlfn.IFNA(IF(VLOOKUP($A2218,Spiele!$A$2:$C$16,3,FALSE)=$B2218,COUNTIFS($L$2:$L2218,"Tor",$B$2:$B2218,$B2218,$A$2:$A2218,$A2218)+COUNTIFS($L$2:$L2218,"ET",$B$2:$B2218,$B2218,$A$2:$A2218,$A2218)&amp;":"&amp;COUNTIFS($L$2:$L2218,"Tor",$B$2:$B2218,"&lt;&gt;"&amp;$B2218,$A$2:$A2218,$A2218)+COUNTIFS($L$2:$L2218,"ET",$B$2:$B2218,"&lt;&gt;"&amp;$B2218,$A$2:$A2218,$A2218),COUNTIFS($L$2:$L2218,"Tor",$B$2:$B2218,"&lt;&gt;"&amp;$B2218,$A$2:$A2218,$A2218)+COUNTIFS($L$2:$L2218,"ET",$B$2:$B2218,"&lt;&gt;"&amp;$B2218,$A$2:$A2218,$A2218)&amp;":"&amp;COUNTIFS($L$2:$L2218,"Tor",$B$2:$B2218,$B2218,$A$2:$A2218,$A2218)+COUNTIFS($L$2:$L2218,"ET",$B$2:$B2218,$B2218,$A$2:$A2218,$A2218)),""),"")</f>
        <v/>
      </c>
      <c r="J2218" s="18" t="str">
        <f>_xlfn.IFNA(IF(VLOOKUP($A2218,Spiele!$A$2:$D$16,3,FALSE)=$B2218,(COUNTIFS($L$1:$L2217,"Tor",$B$1:$B2217,$B2218,$A$1:$A2217,$A2218)+COUNTIFS($L$1:$L2217,"ET",$B$1:$B2217,$B2218,$A$1:$A2217,$A2218))-(COUNTIFS($L$1:$L2217,"Tor",$B$1:$B2217,"&lt;&gt;"&amp;$B2218,$A$1:$A2217,$A2218)+COUNTIFS($L$1:$L2217,"ET",$B$1:$B2217,"&lt;&gt;"&amp;$B2218,$A$1:$A2217,$A2218)),(COUNTIFS($L$1:$L2217,"Tor",$B$1:$B2217,$B2218,$A$1:$A2217,$A2218)+COUNTIFS($L$1:$L2217,"ET",$B$1:$B2217,$B2218,$A$1:$A2217,$A2218))-(COUNTIFS($L$1:$L2217,"Tor",$B$1:$B2217,"&lt;&gt;"&amp;$B2218,$A$1:$A2217,$A2218)+COUNTIFS($L$1:$L2217,"ET",$B$1:$B2217,"&lt;&gt;"&amp;$B2218,$A$1:$A2217,$A2218))),"")</f>
        <v/>
      </c>
      <c r="O2218" s="17"/>
      <c r="AC2218" s="14"/>
      <c r="AD2218" s="14"/>
      <c r="AE2218" s="18"/>
      <c r="AH2218" s="19">
        <f t="shared" si="138"/>
        <v>0</v>
      </c>
      <c r="AI2218" s="19">
        <f t="shared" si="139"/>
        <v>180</v>
      </c>
      <c r="AM2218" s="19">
        <f>IF(Abschlüsse[[#This Row],[Ergeb]]="ET","",SQRT(($AF2218-$AK2218)^2+($AG2218-$AL2218)^2))</f>
        <v>0</v>
      </c>
      <c r="AO2218" s="13"/>
      <c r="AP2218" s="13"/>
      <c r="AQ2218" s="19" t="str">
        <f t="shared" si="140"/>
        <v/>
      </c>
      <c r="AU2218" s="19" t="str">
        <f t="shared" si="141"/>
        <v/>
      </c>
    </row>
    <row r="2219" spans="3:47" ht="25.05" customHeight="1">
      <c r="C2219" s="17" t="str">
        <f>IF($A2219="","",IF(VLOOKUP($A2219,Spiele!$A$2:$D$16,3,FALSE)=$B2219,"H","G"))</f>
        <v/>
      </c>
      <c r="D2219" s="17" t="str">
        <f>IF($B2219="","",IF(VLOOKUP($A2219,Spiele!$A$2:$F$16,3,FALSE)=$B2219,VLOOKUP($A2219,Spiele!$A$2:$F$16,4,FALSE),VLOOKUP($A2219,Spiele!$A$2:$F$16,3,FALSE)))</f>
        <v/>
      </c>
      <c r="E2219" s="18">
        <f>IF(Abschlüsse[[#This Row],[Ergeb]]="ET",0,COUNTIFS($A$2:$A2219,$A2219,$B$2:$B2219,$B2219,$L$2:$L2219,"&lt;&gt;ET"))</f>
        <v>0</v>
      </c>
      <c r="F2219" s="11"/>
      <c r="G2219" s="12"/>
      <c r="H2219" s="18">
        <f>COUNTIFS('Rote Karten'!$A$2:$A$4,$A2219,'Rote Karten'!$D$2:$D$4,"&lt;&gt;"&amp;$B2219,'Rote Karten'!$B$2:$B$4,"&lt;"&amp;$F2219,'Rote Karten'!$C$2:$C$4,"&lt;="&amp;$G2219)-COUNTIFS('Rote Karten'!$A$2:$A$4,$A2219,'Rote Karten'!$D$2:$D$4,$B2219,'Rote Karten'!$B$2:$B$4,"&lt;"&amp;$F2219,'Rote Karten'!$C$2:$C$4,"&lt;="&amp;$G2219)</f>
        <v>0</v>
      </c>
      <c r="I2219" s="17" t="str">
        <f>IF(OR($L2219="Tor",$L2219="ET"),_xlfn.IFNA(IF(VLOOKUP($A2219,Spiele!$A$2:$C$16,3,FALSE)=$B2219,COUNTIFS($L$2:$L2219,"Tor",$B$2:$B2219,$B2219,$A$2:$A2219,$A2219)+COUNTIFS($L$2:$L2219,"ET",$B$2:$B2219,$B2219,$A$2:$A2219,$A2219)&amp;":"&amp;COUNTIFS($L$2:$L2219,"Tor",$B$2:$B2219,"&lt;&gt;"&amp;$B2219,$A$2:$A2219,$A2219)+COUNTIFS($L$2:$L2219,"ET",$B$2:$B2219,"&lt;&gt;"&amp;$B2219,$A$2:$A2219,$A2219),COUNTIFS($L$2:$L2219,"Tor",$B$2:$B2219,"&lt;&gt;"&amp;$B2219,$A$2:$A2219,$A2219)+COUNTIFS($L$2:$L2219,"ET",$B$2:$B2219,"&lt;&gt;"&amp;$B2219,$A$2:$A2219,$A2219)&amp;":"&amp;COUNTIFS($L$2:$L2219,"Tor",$B$2:$B2219,$B2219,$A$2:$A2219,$A2219)+COUNTIFS($L$2:$L2219,"ET",$B$2:$B2219,$B2219,$A$2:$A2219,$A2219)),""),"")</f>
        <v/>
      </c>
      <c r="J2219" s="18" t="str">
        <f>_xlfn.IFNA(IF(VLOOKUP($A2219,Spiele!$A$2:$D$16,3,FALSE)=$B2219,(COUNTIFS($L$1:$L2218,"Tor",$B$1:$B2218,$B2219,$A$1:$A2218,$A2219)+COUNTIFS($L$1:$L2218,"ET",$B$1:$B2218,$B2219,$A$1:$A2218,$A2219))-(COUNTIFS($L$1:$L2218,"Tor",$B$1:$B2218,"&lt;&gt;"&amp;$B2219,$A$1:$A2218,$A2219)+COUNTIFS($L$1:$L2218,"ET",$B$1:$B2218,"&lt;&gt;"&amp;$B2219,$A$1:$A2218,$A2219)),(COUNTIFS($L$1:$L2218,"Tor",$B$1:$B2218,$B2219,$A$1:$A2218,$A2219)+COUNTIFS($L$1:$L2218,"ET",$B$1:$B2218,$B2219,$A$1:$A2218,$A2219))-(COUNTIFS($L$1:$L2218,"Tor",$B$1:$B2218,"&lt;&gt;"&amp;$B2219,$A$1:$A2218,$A2219)+COUNTIFS($L$1:$L2218,"ET",$B$1:$B2218,"&lt;&gt;"&amp;$B2219,$A$1:$A2218,$A2219))),"")</f>
        <v/>
      </c>
      <c r="O2219" s="17"/>
      <c r="AC2219" s="14"/>
      <c r="AD2219" s="14"/>
      <c r="AE2219" s="18"/>
      <c r="AH2219" s="19">
        <f t="shared" si="138"/>
        <v>0</v>
      </c>
      <c r="AI2219" s="19">
        <f t="shared" si="139"/>
        <v>180</v>
      </c>
      <c r="AM2219" s="19">
        <f>IF(Abschlüsse[[#This Row],[Ergeb]]="ET","",SQRT(($AF2219-$AK2219)^2+($AG2219-$AL2219)^2))</f>
        <v>0</v>
      </c>
      <c r="AO2219" s="13"/>
      <c r="AP2219" s="13"/>
      <c r="AQ2219" s="19" t="str">
        <f t="shared" si="140"/>
        <v/>
      </c>
      <c r="AU2219" s="19" t="str">
        <f t="shared" si="141"/>
        <v/>
      </c>
    </row>
    <row r="2220" spans="3:47" ht="25.05" customHeight="1">
      <c r="C2220" s="17" t="str">
        <f>IF($A2220="","",IF(VLOOKUP($A2220,Spiele!$A$2:$D$16,3,FALSE)=$B2220,"H","G"))</f>
        <v/>
      </c>
      <c r="D2220" s="17" t="str">
        <f>IF($B2220="","",IF(VLOOKUP($A2220,Spiele!$A$2:$F$16,3,FALSE)=$B2220,VLOOKUP($A2220,Spiele!$A$2:$F$16,4,FALSE),VLOOKUP($A2220,Spiele!$A$2:$F$16,3,FALSE)))</f>
        <v/>
      </c>
      <c r="E2220" s="18">
        <f>IF(Abschlüsse[[#This Row],[Ergeb]]="ET",0,COUNTIFS($A$2:$A2220,$A2220,$B$2:$B2220,$B2220,$L$2:$L2220,"&lt;&gt;ET"))</f>
        <v>0</v>
      </c>
      <c r="F2220" s="11"/>
      <c r="G2220" s="12"/>
      <c r="H2220" s="18">
        <f>COUNTIFS('Rote Karten'!$A$2:$A$4,$A2220,'Rote Karten'!$D$2:$D$4,"&lt;&gt;"&amp;$B2220,'Rote Karten'!$B$2:$B$4,"&lt;"&amp;$F2220,'Rote Karten'!$C$2:$C$4,"&lt;="&amp;$G2220)-COUNTIFS('Rote Karten'!$A$2:$A$4,$A2220,'Rote Karten'!$D$2:$D$4,$B2220,'Rote Karten'!$B$2:$B$4,"&lt;"&amp;$F2220,'Rote Karten'!$C$2:$C$4,"&lt;="&amp;$G2220)</f>
        <v>0</v>
      </c>
      <c r="I2220" s="17" t="str">
        <f>IF(OR($L2220="Tor",$L2220="ET"),_xlfn.IFNA(IF(VLOOKUP($A2220,Spiele!$A$2:$C$16,3,FALSE)=$B2220,COUNTIFS($L$2:$L2220,"Tor",$B$2:$B2220,$B2220,$A$2:$A2220,$A2220)+COUNTIFS($L$2:$L2220,"ET",$B$2:$B2220,$B2220,$A$2:$A2220,$A2220)&amp;":"&amp;COUNTIFS($L$2:$L2220,"Tor",$B$2:$B2220,"&lt;&gt;"&amp;$B2220,$A$2:$A2220,$A2220)+COUNTIFS($L$2:$L2220,"ET",$B$2:$B2220,"&lt;&gt;"&amp;$B2220,$A$2:$A2220,$A2220),COUNTIFS($L$2:$L2220,"Tor",$B$2:$B2220,"&lt;&gt;"&amp;$B2220,$A$2:$A2220,$A2220)+COUNTIFS($L$2:$L2220,"ET",$B$2:$B2220,"&lt;&gt;"&amp;$B2220,$A$2:$A2220,$A2220)&amp;":"&amp;COUNTIFS($L$2:$L2220,"Tor",$B$2:$B2220,$B2220,$A$2:$A2220,$A2220)+COUNTIFS($L$2:$L2220,"ET",$B$2:$B2220,$B2220,$A$2:$A2220,$A2220)),""),"")</f>
        <v/>
      </c>
      <c r="J2220" s="18" t="str">
        <f>_xlfn.IFNA(IF(VLOOKUP($A2220,Spiele!$A$2:$D$16,3,FALSE)=$B2220,(COUNTIFS($L$1:$L2219,"Tor",$B$1:$B2219,$B2220,$A$1:$A2219,$A2220)+COUNTIFS($L$1:$L2219,"ET",$B$1:$B2219,$B2220,$A$1:$A2219,$A2220))-(COUNTIFS($L$1:$L2219,"Tor",$B$1:$B2219,"&lt;&gt;"&amp;$B2220,$A$1:$A2219,$A2220)+COUNTIFS($L$1:$L2219,"ET",$B$1:$B2219,"&lt;&gt;"&amp;$B2220,$A$1:$A2219,$A2220)),(COUNTIFS($L$1:$L2219,"Tor",$B$1:$B2219,$B2220,$A$1:$A2219,$A2220)+COUNTIFS($L$1:$L2219,"ET",$B$1:$B2219,$B2220,$A$1:$A2219,$A2220))-(COUNTIFS($L$1:$L2219,"Tor",$B$1:$B2219,"&lt;&gt;"&amp;$B2220,$A$1:$A2219,$A2220)+COUNTIFS($L$1:$L2219,"ET",$B$1:$B2219,"&lt;&gt;"&amp;$B2220,$A$1:$A2219,$A2220))),"")</f>
        <v/>
      </c>
      <c r="O2220" s="17"/>
      <c r="AC2220" s="14"/>
      <c r="AD2220" s="14"/>
      <c r="AE2220" s="18"/>
      <c r="AH2220" s="19">
        <f t="shared" si="138"/>
        <v>0</v>
      </c>
      <c r="AI2220" s="19">
        <f t="shared" si="139"/>
        <v>180</v>
      </c>
      <c r="AM2220" s="19">
        <f>IF(Abschlüsse[[#This Row],[Ergeb]]="ET","",SQRT(($AF2220-$AK2220)^2+($AG2220-$AL2220)^2))</f>
        <v>0</v>
      </c>
      <c r="AO2220" s="13"/>
      <c r="AP2220" s="13"/>
      <c r="AQ2220" s="19" t="str">
        <f t="shared" si="140"/>
        <v/>
      </c>
      <c r="AU2220" s="19" t="str">
        <f t="shared" si="141"/>
        <v/>
      </c>
    </row>
    <row r="2221" spans="3:47" ht="25.05" customHeight="1">
      <c r="C2221" s="17" t="str">
        <f>IF($A2221="","",IF(VLOOKUP($A2221,Spiele!$A$2:$D$16,3,FALSE)=$B2221,"H","G"))</f>
        <v/>
      </c>
      <c r="D2221" s="17" t="str">
        <f>IF($B2221="","",IF(VLOOKUP($A2221,Spiele!$A$2:$F$16,3,FALSE)=$B2221,VLOOKUP($A2221,Spiele!$A$2:$F$16,4,FALSE),VLOOKUP($A2221,Spiele!$A$2:$F$16,3,FALSE)))</f>
        <v/>
      </c>
      <c r="E2221" s="18">
        <f>IF(Abschlüsse[[#This Row],[Ergeb]]="ET",0,COUNTIFS($A$2:$A2221,$A2221,$B$2:$B2221,$B2221,$L$2:$L2221,"&lt;&gt;ET"))</f>
        <v>0</v>
      </c>
      <c r="F2221" s="11"/>
      <c r="G2221" s="12"/>
      <c r="H2221" s="18">
        <f>COUNTIFS('Rote Karten'!$A$2:$A$4,$A2221,'Rote Karten'!$D$2:$D$4,"&lt;&gt;"&amp;$B2221,'Rote Karten'!$B$2:$B$4,"&lt;"&amp;$F2221,'Rote Karten'!$C$2:$C$4,"&lt;="&amp;$G2221)-COUNTIFS('Rote Karten'!$A$2:$A$4,$A2221,'Rote Karten'!$D$2:$D$4,$B2221,'Rote Karten'!$B$2:$B$4,"&lt;"&amp;$F2221,'Rote Karten'!$C$2:$C$4,"&lt;="&amp;$G2221)</f>
        <v>0</v>
      </c>
      <c r="I2221" s="17" t="str">
        <f>IF(OR($L2221="Tor",$L2221="ET"),_xlfn.IFNA(IF(VLOOKUP($A2221,Spiele!$A$2:$C$16,3,FALSE)=$B2221,COUNTIFS($L$2:$L2221,"Tor",$B$2:$B2221,$B2221,$A$2:$A2221,$A2221)+COUNTIFS($L$2:$L2221,"ET",$B$2:$B2221,$B2221,$A$2:$A2221,$A2221)&amp;":"&amp;COUNTIFS($L$2:$L2221,"Tor",$B$2:$B2221,"&lt;&gt;"&amp;$B2221,$A$2:$A2221,$A2221)+COUNTIFS($L$2:$L2221,"ET",$B$2:$B2221,"&lt;&gt;"&amp;$B2221,$A$2:$A2221,$A2221),COUNTIFS($L$2:$L2221,"Tor",$B$2:$B2221,"&lt;&gt;"&amp;$B2221,$A$2:$A2221,$A2221)+COUNTIFS($L$2:$L2221,"ET",$B$2:$B2221,"&lt;&gt;"&amp;$B2221,$A$2:$A2221,$A2221)&amp;":"&amp;COUNTIFS($L$2:$L2221,"Tor",$B$2:$B2221,$B2221,$A$2:$A2221,$A2221)+COUNTIFS($L$2:$L2221,"ET",$B$2:$B2221,$B2221,$A$2:$A2221,$A2221)),""),"")</f>
        <v/>
      </c>
      <c r="J2221" s="18" t="str">
        <f>_xlfn.IFNA(IF(VLOOKUP($A2221,Spiele!$A$2:$D$16,3,FALSE)=$B2221,(COUNTIFS($L$1:$L2220,"Tor",$B$1:$B2220,$B2221,$A$1:$A2220,$A2221)+COUNTIFS($L$1:$L2220,"ET",$B$1:$B2220,$B2221,$A$1:$A2220,$A2221))-(COUNTIFS($L$1:$L2220,"Tor",$B$1:$B2220,"&lt;&gt;"&amp;$B2221,$A$1:$A2220,$A2221)+COUNTIFS($L$1:$L2220,"ET",$B$1:$B2220,"&lt;&gt;"&amp;$B2221,$A$1:$A2220,$A2221)),(COUNTIFS($L$1:$L2220,"Tor",$B$1:$B2220,$B2221,$A$1:$A2220,$A2221)+COUNTIFS($L$1:$L2220,"ET",$B$1:$B2220,$B2221,$A$1:$A2220,$A2221))-(COUNTIFS($L$1:$L2220,"Tor",$B$1:$B2220,"&lt;&gt;"&amp;$B2221,$A$1:$A2220,$A2221)+COUNTIFS($L$1:$L2220,"ET",$B$1:$B2220,"&lt;&gt;"&amp;$B2221,$A$1:$A2220,$A2221))),"")</f>
        <v/>
      </c>
      <c r="O2221" s="17"/>
      <c r="AC2221" s="14"/>
      <c r="AD2221" s="14"/>
      <c r="AE2221" s="18"/>
      <c r="AH2221" s="19">
        <f t="shared" si="138"/>
        <v>0</v>
      </c>
      <c r="AI2221" s="19">
        <f t="shared" si="139"/>
        <v>180</v>
      </c>
      <c r="AM2221" s="19">
        <f>IF(Abschlüsse[[#This Row],[Ergeb]]="ET","",SQRT(($AF2221-$AK2221)^2+($AG2221-$AL2221)^2))</f>
        <v>0</v>
      </c>
      <c r="AO2221" s="13"/>
      <c r="AP2221" s="13"/>
      <c r="AQ2221" s="19" t="str">
        <f t="shared" si="140"/>
        <v/>
      </c>
      <c r="AU2221" s="19" t="str">
        <f t="shared" si="141"/>
        <v/>
      </c>
    </row>
    <row r="2222" spans="3:47" ht="25.05" customHeight="1">
      <c r="C2222" s="17" t="str">
        <f>IF($A2222="","",IF(VLOOKUP($A2222,Spiele!$A$2:$D$16,3,FALSE)=$B2222,"H","G"))</f>
        <v/>
      </c>
      <c r="D2222" s="17" t="str">
        <f>IF($B2222="","",IF(VLOOKUP($A2222,Spiele!$A$2:$F$16,3,FALSE)=$B2222,VLOOKUP($A2222,Spiele!$A$2:$F$16,4,FALSE),VLOOKUP($A2222,Spiele!$A$2:$F$16,3,FALSE)))</f>
        <v/>
      </c>
      <c r="E2222" s="18">
        <f>IF(Abschlüsse[[#This Row],[Ergeb]]="ET",0,COUNTIFS($A$2:$A2222,$A2222,$B$2:$B2222,$B2222,$L$2:$L2222,"&lt;&gt;ET"))</f>
        <v>0</v>
      </c>
      <c r="F2222" s="11"/>
      <c r="G2222" s="12"/>
      <c r="H2222" s="18">
        <f>COUNTIFS('Rote Karten'!$A$2:$A$4,$A2222,'Rote Karten'!$D$2:$D$4,"&lt;&gt;"&amp;$B2222,'Rote Karten'!$B$2:$B$4,"&lt;"&amp;$F2222,'Rote Karten'!$C$2:$C$4,"&lt;="&amp;$G2222)-COUNTIFS('Rote Karten'!$A$2:$A$4,$A2222,'Rote Karten'!$D$2:$D$4,$B2222,'Rote Karten'!$B$2:$B$4,"&lt;"&amp;$F2222,'Rote Karten'!$C$2:$C$4,"&lt;="&amp;$G2222)</f>
        <v>0</v>
      </c>
      <c r="I2222" s="17" t="str">
        <f>IF(OR($L2222="Tor",$L2222="ET"),_xlfn.IFNA(IF(VLOOKUP($A2222,Spiele!$A$2:$C$16,3,FALSE)=$B2222,COUNTIFS($L$2:$L2222,"Tor",$B$2:$B2222,$B2222,$A$2:$A2222,$A2222)+COUNTIFS($L$2:$L2222,"ET",$B$2:$B2222,$B2222,$A$2:$A2222,$A2222)&amp;":"&amp;COUNTIFS($L$2:$L2222,"Tor",$B$2:$B2222,"&lt;&gt;"&amp;$B2222,$A$2:$A2222,$A2222)+COUNTIFS($L$2:$L2222,"ET",$B$2:$B2222,"&lt;&gt;"&amp;$B2222,$A$2:$A2222,$A2222),COUNTIFS($L$2:$L2222,"Tor",$B$2:$B2222,"&lt;&gt;"&amp;$B2222,$A$2:$A2222,$A2222)+COUNTIFS($L$2:$L2222,"ET",$B$2:$B2222,"&lt;&gt;"&amp;$B2222,$A$2:$A2222,$A2222)&amp;":"&amp;COUNTIFS($L$2:$L2222,"Tor",$B$2:$B2222,$B2222,$A$2:$A2222,$A2222)+COUNTIFS($L$2:$L2222,"ET",$B$2:$B2222,$B2222,$A$2:$A2222,$A2222)),""),"")</f>
        <v/>
      </c>
      <c r="J2222" s="18" t="str">
        <f>_xlfn.IFNA(IF(VLOOKUP($A2222,Spiele!$A$2:$D$16,3,FALSE)=$B2222,(COUNTIFS($L$1:$L2221,"Tor",$B$1:$B2221,$B2222,$A$1:$A2221,$A2222)+COUNTIFS($L$1:$L2221,"ET",$B$1:$B2221,$B2222,$A$1:$A2221,$A2222))-(COUNTIFS($L$1:$L2221,"Tor",$B$1:$B2221,"&lt;&gt;"&amp;$B2222,$A$1:$A2221,$A2222)+COUNTIFS($L$1:$L2221,"ET",$B$1:$B2221,"&lt;&gt;"&amp;$B2222,$A$1:$A2221,$A2222)),(COUNTIFS($L$1:$L2221,"Tor",$B$1:$B2221,$B2222,$A$1:$A2221,$A2222)+COUNTIFS($L$1:$L2221,"ET",$B$1:$B2221,$B2222,$A$1:$A2221,$A2222))-(COUNTIFS($L$1:$L2221,"Tor",$B$1:$B2221,"&lt;&gt;"&amp;$B2222,$A$1:$A2221,$A2222)+COUNTIFS($L$1:$L2221,"ET",$B$1:$B2221,"&lt;&gt;"&amp;$B2222,$A$1:$A2221,$A2222))),"")</f>
        <v/>
      </c>
      <c r="O2222" s="17"/>
      <c r="AC2222" s="14"/>
      <c r="AD2222" s="14"/>
      <c r="AE2222" s="18"/>
      <c r="AH2222" s="19">
        <f t="shared" si="138"/>
        <v>0</v>
      </c>
      <c r="AI2222" s="19">
        <f t="shared" si="139"/>
        <v>180</v>
      </c>
      <c r="AM2222" s="19">
        <f>IF(Abschlüsse[[#This Row],[Ergeb]]="ET","",SQRT(($AF2222-$AK2222)^2+($AG2222-$AL2222)^2))</f>
        <v>0</v>
      </c>
      <c r="AO2222" s="13"/>
      <c r="AP2222" s="13"/>
      <c r="AQ2222" s="19" t="str">
        <f t="shared" si="140"/>
        <v/>
      </c>
      <c r="AU2222" s="19" t="str">
        <f t="shared" si="141"/>
        <v/>
      </c>
    </row>
    <row r="2223" spans="3:47" ht="25.05" customHeight="1">
      <c r="C2223" s="17" t="str">
        <f>IF($A2223="","",IF(VLOOKUP($A2223,Spiele!$A$2:$D$16,3,FALSE)=$B2223,"H","G"))</f>
        <v/>
      </c>
      <c r="D2223" s="17" t="str">
        <f>IF($B2223="","",IF(VLOOKUP($A2223,Spiele!$A$2:$F$16,3,FALSE)=$B2223,VLOOKUP($A2223,Spiele!$A$2:$F$16,4,FALSE),VLOOKUP($A2223,Spiele!$A$2:$F$16,3,FALSE)))</f>
        <v/>
      </c>
      <c r="E2223" s="18">
        <f>IF(Abschlüsse[[#This Row],[Ergeb]]="ET",0,COUNTIFS($A$2:$A2223,$A2223,$B$2:$B2223,$B2223,$L$2:$L2223,"&lt;&gt;ET"))</f>
        <v>0</v>
      </c>
      <c r="F2223" s="11"/>
      <c r="G2223" s="12"/>
      <c r="H2223" s="18">
        <f>COUNTIFS('Rote Karten'!$A$2:$A$4,$A2223,'Rote Karten'!$D$2:$D$4,"&lt;&gt;"&amp;$B2223,'Rote Karten'!$B$2:$B$4,"&lt;"&amp;$F2223,'Rote Karten'!$C$2:$C$4,"&lt;="&amp;$G2223)-COUNTIFS('Rote Karten'!$A$2:$A$4,$A2223,'Rote Karten'!$D$2:$D$4,$B2223,'Rote Karten'!$B$2:$B$4,"&lt;"&amp;$F2223,'Rote Karten'!$C$2:$C$4,"&lt;="&amp;$G2223)</f>
        <v>0</v>
      </c>
      <c r="I2223" s="17" t="str">
        <f>IF(OR($L2223="Tor",$L2223="ET"),_xlfn.IFNA(IF(VLOOKUP($A2223,Spiele!$A$2:$C$16,3,FALSE)=$B2223,COUNTIFS($L$2:$L2223,"Tor",$B$2:$B2223,$B2223,$A$2:$A2223,$A2223)+COUNTIFS($L$2:$L2223,"ET",$B$2:$B2223,$B2223,$A$2:$A2223,$A2223)&amp;":"&amp;COUNTIFS($L$2:$L2223,"Tor",$B$2:$B2223,"&lt;&gt;"&amp;$B2223,$A$2:$A2223,$A2223)+COUNTIFS($L$2:$L2223,"ET",$B$2:$B2223,"&lt;&gt;"&amp;$B2223,$A$2:$A2223,$A2223),COUNTIFS($L$2:$L2223,"Tor",$B$2:$B2223,"&lt;&gt;"&amp;$B2223,$A$2:$A2223,$A2223)+COUNTIFS($L$2:$L2223,"ET",$B$2:$B2223,"&lt;&gt;"&amp;$B2223,$A$2:$A2223,$A2223)&amp;":"&amp;COUNTIFS($L$2:$L2223,"Tor",$B$2:$B2223,$B2223,$A$2:$A2223,$A2223)+COUNTIFS($L$2:$L2223,"ET",$B$2:$B2223,$B2223,$A$2:$A2223,$A2223)),""),"")</f>
        <v/>
      </c>
      <c r="J2223" s="18" t="str">
        <f>_xlfn.IFNA(IF(VLOOKUP($A2223,Spiele!$A$2:$D$16,3,FALSE)=$B2223,(COUNTIFS($L$1:$L2222,"Tor",$B$1:$B2222,$B2223,$A$1:$A2222,$A2223)+COUNTIFS($L$1:$L2222,"ET",$B$1:$B2222,$B2223,$A$1:$A2222,$A2223))-(COUNTIFS($L$1:$L2222,"Tor",$B$1:$B2222,"&lt;&gt;"&amp;$B2223,$A$1:$A2222,$A2223)+COUNTIFS($L$1:$L2222,"ET",$B$1:$B2222,"&lt;&gt;"&amp;$B2223,$A$1:$A2222,$A2223)),(COUNTIFS($L$1:$L2222,"Tor",$B$1:$B2222,$B2223,$A$1:$A2222,$A2223)+COUNTIFS($L$1:$L2222,"ET",$B$1:$B2222,$B2223,$A$1:$A2222,$A2223))-(COUNTIFS($L$1:$L2222,"Tor",$B$1:$B2222,"&lt;&gt;"&amp;$B2223,$A$1:$A2222,$A2223)+COUNTIFS($L$1:$L2222,"ET",$B$1:$B2222,"&lt;&gt;"&amp;$B2223,$A$1:$A2222,$A2223))),"")</f>
        <v/>
      </c>
      <c r="O2223" s="17"/>
      <c r="AC2223" s="14"/>
      <c r="AD2223" s="14"/>
      <c r="AE2223" s="18"/>
      <c r="AH2223" s="19">
        <f t="shared" si="138"/>
        <v>0</v>
      </c>
      <c r="AI2223" s="19">
        <f t="shared" si="139"/>
        <v>180</v>
      </c>
      <c r="AM2223" s="19">
        <f>IF(Abschlüsse[[#This Row],[Ergeb]]="ET","",SQRT(($AF2223-$AK2223)^2+($AG2223-$AL2223)^2))</f>
        <v>0</v>
      </c>
      <c r="AO2223" s="13"/>
      <c r="AP2223" s="13"/>
      <c r="AQ2223" s="19" t="str">
        <f t="shared" si="140"/>
        <v/>
      </c>
      <c r="AU2223" s="19" t="str">
        <f t="shared" si="141"/>
        <v/>
      </c>
    </row>
    <row r="2224" spans="3:47" ht="25.05" customHeight="1">
      <c r="C2224" s="17" t="str">
        <f>IF($A2224="","",IF(VLOOKUP($A2224,Spiele!$A$2:$D$16,3,FALSE)=$B2224,"H","G"))</f>
        <v/>
      </c>
      <c r="D2224" s="17" t="str">
        <f>IF($B2224="","",IF(VLOOKUP($A2224,Spiele!$A$2:$F$16,3,FALSE)=$B2224,VLOOKUP($A2224,Spiele!$A$2:$F$16,4,FALSE),VLOOKUP($A2224,Spiele!$A$2:$F$16,3,FALSE)))</f>
        <v/>
      </c>
      <c r="E2224" s="18">
        <f>IF(Abschlüsse[[#This Row],[Ergeb]]="ET",0,COUNTIFS($A$2:$A2224,$A2224,$B$2:$B2224,$B2224,$L$2:$L2224,"&lt;&gt;ET"))</f>
        <v>0</v>
      </c>
      <c r="F2224" s="11"/>
      <c r="G2224" s="12"/>
      <c r="H2224" s="18">
        <f>COUNTIFS('Rote Karten'!$A$2:$A$4,$A2224,'Rote Karten'!$D$2:$D$4,"&lt;&gt;"&amp;$B2224,'Rote Karten'!$B$2:$B$4,"&lt;"&amp;$F2224,'Rote Karten'!$C$2:$C$4,"&lt;="&amp;$G2224)-COUNTIFS('Rote Karten'!$A$2:$A$4,$A2224,'Rote Karten'!$D$2:$D$4,$B2224,'Rote Karten'!$B$2:$B$4,"&lt;"&amp;$F2224,'Rote Karten'!$C$2:$C$4,"&lt;="&amp;$G2224)</f>
        <v>0</v>
      </c>
      <c r="I2224" s="17" t="str">
        <f>IF(OR($L2224="Tor",$L2224="ET"),_xlfn.IFNA(IF(VLOOKUP($A2224,Spiele!$A$2:$C$16,3,FALSE)=$B2224,COUNTIFS($L$2:$L2224,"Tor",$B$2:$B2224,$B2224,$A$2:$A2224,$A2224)+COUNTIFS($L$2:$L2224,"ET",$B$2:$B2224,$B2224,$A$2:$A2224,$A2224)&amp;":"&amp;COUNTIFS($L$2:$L2224,"Tor",$B$2:$B2224,"&lt;&gt;"&amp;$B2224,$A$2:$A2224,$A2224)+COUNTIFS($L$2:$L2224,"ET",$B$2:$B2224,"&lt;&gt;"&amp;$B2224,$A$2:$A2224,$A2224),COUNTIFS($L$2:$L2224,"Tor",$B$2:$B2224,"&lt;&gt;"&amp;$B2224,$A$2:$A2224,$A2224)+COUNTIFS($L$2:$L2224,"ET",$B$2:$B2224,"&lt;&gt;"&amp;$B2224,$A$2:$A2224,$A2224)&amp;":"&amp;COUNTIFS($L$2:$L2224,"Tor",$B$2:$B2224,$B2224,$A$2:$A2224,$A2224)+COUNTIFS($L$2:$L2224,"ET",$B$2:$B2224,$B2224,$A$2:$A2224,$A2224)),""),"")</f>
        <v/>
      </c>
      <c r="J2224" s="18" t="str">
        <f>_xlfn.IFNA(IF(VLOOKUP($A2224,Spiele!$A$2:$D$16,3,FALSE)=$B2224,(COUNTIFS($L$1:$L2223,"Tor",$B$1:$B2223,$B2224,$A$1:$A2223,$A2224)+COUNTIFS($L$1:$L2223,"ET",$B$1:$B2223,$B2224,$A$1:$A2223,$A2224))-(COUNTIFS($L$1:$L2223,"Tor",$B$1:$B2223,"&lt;&gt;"&amp;$B2224,$A$1:$A2223,$A2224)+COUNTIFS($L$1:$L2223,"ET",$B$1:$B2223,"&lt;&gt;"&amp;$B2224,$A$1:$A2223,$A2224)),(COUNTIFS($L$1:$L2223,"Tor",$B$1:$B2223,$B2224,$A$1:$A2223,$A2224)+COUNTIFS($L$1:$L2223,"ET",$B$1:$B2223,$B2224,$A$1:$A2223,$A2224))-(COUNTIFS($L$1:$L2223,"Tor",$B$1:$B2223,"&lt;&gt;"&amp;$B2224,$A$1:$A2223,$A2224)+COUNTIFS($L$1:$L2223,"ET",$B$1:$B2223,"&lt;&gt;"&amp;$B2224,$A$1:$A2223,$A2224))),"")</f>
        <v/>
      </c>
      <c r="O2224" s="17"/>
      <c r="AC2224" s="14"/>
      <c r="AD2224" s="14"/>
      <c r="AE2224" s="18"/>
      <c r="AH2224" s="19">
        <f t="shared" si="138"/>
        <v>0</v>
      </c>
      <c r="AI2224" s="19">
        <f t="shared" si="139"/>
        <v>180</v>
      </c>
      <c r="AM2224" s="19">
        <f>IF(Abschlüsse[[#This Row],[Ergeb]]="ET","",SQRT(($AF2224-$AK2224)^2+($AG2224-$AL2224)^2))</f>
        <v>0</v>
      </c>
      <c r="AO2224" s="13"/>
      <c r="AP2224" s="13"/>
      <c r="AQ2224" s="19" t="str">
        <f t="shared" si="140"/>
        <v/>
      </c>
      <c r="AU2224" s="19" t="str">
        <f t="shared" si="141"/>
        <v/>
      </c>
    </row>
    <row r="2225" spans="3:47" ht="25.05" customHeight="1">
      <c r="C2225" s="17" t="str">
        <f>IF($A2225="","",IF(VLOOKUP($A2225,Spiele!$A$2:$D$16,3,FALSE)=$B2225,"H","G"))</f>
        <v/>
      </c>
      <c r="D2225" s="17" t="str">
        <f>IF($B2225="","",IF(VLOOKUP($A2225,Spiele!$A$2:$F$16,3,FALSE)=$B2225,VLOOKUP($A2225,Spiele!$A$2:$F$16,4,FALSE),VLOOKUP($A2225,Spiele!$A$2:$F$16,3,FALSE)))</f>
        <v/>
      </c>
      <c r="E2225" s="18">
        <f>IF(Abschlüsse[[#This Row],[Ergeb]]="ET",0,COUNTIFS($A$2:$A2225,$A2225,$B$2:$B2225,$B2225,$L$2:$L2225,"&lt;&gt;ET"))</f>
        <v>0</v>
      </c>
      <c r="F2225" s="11"/>
      <c r="G2225" s="12"/>
      <c r="H2225" s="18">
        <f>COUNTIFS('Rote Karten'!$A$2:$A$4,$A2225,'Rote Karten'!$D$2:$D$4,"&lt;&gt;"&amp;$B2225,'Rote Karten'!$B$2:$B$4,"&lt;"&amp;$F2225,'Rote Karten'!$C$2:$C$4,"&lt;="&amp;$G2225)-COUNTIFS('Rote Karten'!$A$2:$A$4,$A2225,'Rote Karten'!$D$2:$D$4,$B2225,'Rote Karten'!$B$2:$B$4,"&lt;"&amp;$F2225,'Rote Karten'!$C$2:$C$4,"&lt;="&amp;$G2225)</f>
        <v>0</v>
      </c>
      <c r="I2225" s="17" t="str">
        <f>IF(OR($L2225="Tor",$L2225="ET"),_xlfn.IFNA(IF(VLOOKUP($A2225,Spiele!$A$2:$C$16,3,FALSE)=$B2225,COUNTIFS($L$2:$L2225,"Tor",$B$2:$B2225,$B2225,$A$2:$A2225,$A2225)+COUNTIFS($L$2:$L2225,"ET",$B$2:$B2225,$B2225,$A$2:$A2225,$A2225)&amp;":"&amp;COUNTIFS($L$2:$L2225,"Tor",$B$2:$B2225,"&lt;&gt;"&amp;$B2225,$A$2:$A2225,$A2225)+COUNTIFS($L$2:$L2225,"ET",$B$2:$B2225,"&lt;&gt;"&amp;$B2225,$A$2:$A2225,$A2225),COUNTIFS($L$2:$L2225,"Tor",$B$2:$B2225,"&lt;&gt;"&amp;$B2225,$A$2:$A2225,$A2225)+COUNTIFS($L$2:$L2225,"ET",$B$2:$B2225,"&lt;&gt;"&amp;$B2225,$A$2:$A2225,$A2225)&amp;":"&amp;COUNTIFS($L$2:$L2225,"Tor",$B$2:$B2225,$B2225,$A$2:$A2225,$A2225)+COUNTIFS($L$2:$L2225,"ET",$B$2:$B2225,$B2225,$A$2:$A2225,$A2225)),""),"")</f>
        <v/>
      </c>
      <c r="J2225" s="18" t="str">
        <f>_xlfn.IFNA(IF(VLOOKUP($A2225,Spiele!$A$2:$D$16,3,FALSE)=$B2225,(COUNTIFS($L$1:$L2224,"Tor",$B$1:$B2224,$B2225,$A$1:$A2224,$A2225)+COUNTIFS($L$1:$L2224,"ET",$B$1:$B2224,$B2225,$A$1:$A2224,$A2225))-(COUNTIFS($L$1:$L2224,"Tor",$B$1:$B2224,"&lt;&gt;"&amp;$B2225,$A$1:$A2224,$A2225)+COUNTIFS($L$1:$L2224,"ET",$B$1:$B2224,"&lt;&gt;"&amp;$B2225,$A$1:$A2224,$A2225)),(COUNTIFS($L$1:$L2224,"Tor",$B$1:$B2224,$B2225,$A$1:$A2224,$A2225)+COUNTIFS($L$1:$L2224,"ET",$B$1:$B2224,$B2225,$A$1:$A2224,$A2225))-(COUNTIFS($L$1:$L2224,"Tor",$B$1:$B2224,"&lt;&gt;"&amp;$B2225,$A$1:$A2224,$A2225)+COUNTIFS($L$1:$L2224,"ET",$B$1:$B2224,"&lt;&gt;"&amp;$B2225,$A$1:$A2224,$A2225))),"")</f>
        <v/>
      </c>
      <c r="O2225" s="17"/>
      <c r="AC2225" s="14"/>
      <c r="AD2225" s="14"/>
      <c r="AE2225" s="18"/>
      <c r="AH2225" s="19">
        <f t="shared" si="138"/>
        <v>0</v>
      </c>
      <c r="AI2225" s="19">
        <f t="shared" si="139"/>
        <v>180</v>
      </c>
      <c r="AM2225" s="19">
        <f>IF(Abschlüsse[[#This Row],[Ergeb]]="ET","",SQRT(($AF2225-$AK2225)^2+($AG2225-$AL2225)^2))</f>
        <v>0</v>
      </c>
      <c r="AO2225" s="13"/>
      <c r="AP2225" s="13"/>
      <c r="AQ2225" s="19" t="str">
        <f t="shared" si="140"/>
        <v/>
      </c>
      <c r="AU2225" s="19" t="str">
        <f t="shared" si="141"/>
        <v/>
      </c>
    </row>
    <row r="2226" spans="3:47" ht="25.05" customHeight="1">
      <c r="C2226" s="17" t="str">
        <f>IF($A2226="","",IF(VLOOKUP($A2226,Spiele!$A$2:$D$16,3,FALSE)=$B2226,"H","G"))</f>
        <v/>
      </c>
      <c r="D2226" s="17" t="str">
        <f>IF($B2226="","",IF(VLOOKUP($A2226,Spiele!$A$2:$F$16,3,FALSE)=$B2226,VLOOKUP($A2226,Spiele!$A$2:$F$16,4,FALSE),VLOOKUP($A2226,Spiele!$A$2:$F$16,3,FALSE)))</f>
        <v/>
      </c>
      <c r="E2226" s="18">
        <f>IF(Abschlüsse[[#This Row],[Ergeb]]="ET",0,COUNTIFS($A$2:$A2226,$A2226,$B$2:$B2226,$B2226,$L$2:$L2226,"&lt;&gt;ET"))</f>
        <v>0</v>
      </c>
      <c r="F2226" s="11"/>
      <c r="G2226" s="12"/>
      <c r="H2226" s="18">
        <f>COUNTIFS('Rote Karten'!$A$2:$A$4,$A2226,'Rote Karten'!$D$2:$D$4,"&lt;&gt;"&amp;$B2226,'Rote Karten'!$B$2:$B$4,"&lt;"&amp;$F2226,'Rote Karten'!$C$2:$C$4,"&lt;="&amp;$G2226)-COUNTIFS('Rote Karten'!$A$2:$A$4,$A2226,'Rote Karten'!$D$2:$D$4,$B2226,'Rote Karten'!$B$2:$B$4,"&lt;"&amp;$F2226,'Rote Karten'!$C$2:$C$4,"&lt;="&amp;$G2226)</f>
        <v>0</v>
      </c>
      <c r="I2226" s="17" t="str">
        <f>IF(OR($L2226="Tor",$L2226="ET"),_xlfn.IFNA(IF(VLOOKUP($A2226,Spiele!$A$2:$C$16,3,FALSE)=$B2226,COUNTIFS($L$2:$L2226,"Tor",$B$2:$B2226,$B2226,$A$2:$A2226,$A2226)+COUNTIFS($L$2:$L2226,"ET",$B$2:$B2226,$B2226,$A$2:$A2226,$A2226)&amp;":"&amp;COUNTIFS($L$2:$L2226,"Tor",$B$2:$B2226,"&lt;&gt;"&amp;$B2226,$A$2:$A2226,$A2226)+COUNTIFS($L$2:$L2226,"ET",$B$2:$B2226,"&lt;&gt;"&amp;$B2226,$A$2:$A2226,$A2226),COUNTIFS($L$2:$L2226,"Tor",$B$2:$B2226,"&lt;&gt;"&amp;$B2226,$A$2:$A2226,$A2226)+COUNTIFS($L$2:$L2226,"ET",$B$2:$B2226,"&lt;&gt;"&amp;$B2226,$A$2:$A2226,$A2226)&amp;":"&amp;COUNTIFS($L$2:$L2226,"Tor",$B$2:$B2226,$B2226,$A$2:$A2226,$A2226)+COUNTIFS($L$2:$L2226,"ET",$B$2:$B2226,$B2226,$A$2:$A2226,$A2226)),""),"")</f>
        <v/>
      </c>
      <c r="J2226" s="18" t="str">
        <f>_xlfn.IFNA(IF(VLOOKUP($A2226,Spiele!$A$2:$D$16,3,FALSE)=$B2226,(COUNTIFS($L$1:$L2225,"Tor",$B$1:$B2225,$B2226,$A$1:$A2225,$A2226)+COUNTIFS($L$1:$L2225,"ET",$B$1:$B2225,$B2226,$A$1:$A2225,$A2226))-(COUNTIFS($L$1:$L2225,"Tor",$B$1:$B2225,"&lt;&gt;"&amp;$B2226,$A$1:$A2225,$A2226)+COUNTIFS($L$1:$L2225,"ET",$B$1:$B2225,"&lt;&gt;"&amp;$B2226,$A$1:$A2225,$A2226)),(COUNTIFS($L$1:$L2225,"Tor",$B$1:$B2225,$B2226,$A$1:$A2225,$A2226)+COUNTIFS($L$1:$L2225,"ET",$B$1:$B2225,$B2226,$A$1:$A2225,$A2226))-(COUNTIFS($L$1:$L2225,"Tor",$B$1:$B2225,"&lt;&gt;"&amp;$B2226,$A$1:$A2225,$A2226)+COUNTIFS($L$1:$L2225,"ET",$B$1:$B2225,"&lt;&gt;"&amp;$B2226,$A$1:$A2225,$A2226))),"")</f>
        <v/>
      </c>
      <c r="O2226" s="17"/>
      <c r="AC2226" s="14"/>
      <c r="AD2226" s="14"/>
      <c r="AE2226" s="18"/>
      <c r="AH2226" s="19">
        <f t="shared" si="138"/>
        <v>0</v>
      </c>
      <c r="AI2226" s="19">
        <f t="shared" si="139"/>
        <v>180</v>
      </c>
      <c r="AM2226" s="19">
        <f>IF(Abschlüsse[[#This Row],[Ergeb]]="ET","",SQRT(($AF2226-$AK2226)^2+($AG2226-$AL2226)^2))</f>
        <v>0</v>
      </c>
      <c r="AO2226" s="13"/>
      <c r="AP2226" s="13"/>
      <c r="AQ2226" s="19" t="str">
        <f t="shared" si="140"/>
        <v/>
      </c>
      <c r="AU2226" s="19" t="str">
        <f t="shared" si="141"/>
        <v/>
      </c>
    </row>
    <row r="2227" spans="3:47" ht="25.05" customHeight="1">
      <c r="C2227" s="17" t="str">
        <f>IF($A2227="","",IF(VLOOKUP($A2227,Spiele!$A$2:$D$16,3,FALSE)=$B2227,"H","G"))</f>
        <v/>
      </c>
      <c r="D2227" s="17" t="str">
        <f>IF($B2227="","",IF(VLOOKUP($A2227,Spiele!$A$2:$F$16,3,FALSE)=$B2227,VLOOKUP($A2227,Spiele!$A$2:$F$16,4,FALSE),VLOOKUP($A2227,Spiele!$A$2:$F$16,3,FALSE)))</f>
        <v/>
      </c>
      <c r="E2227" s="18">
        <f>IF(Abschlüsse[[#This Row],[Ergeb]]="ET",0,COUNTIFS($A$2:$A2227,$A2227,$B$2:$B2227,$B2227,$L$2:$L2227,"&lt;&gt;ET"))</f>
        <v>0</v>
      </c>
      <c r="F2227" s="11"/>
      <c r="G2227" s="12"/>
      <c r="H2227" s="18">
        <f>COUNTIFS('Rote Karten'!$A$2:$A$4,$A2227,'Rote Karten'!$D$2:$D$4,"&lt;&gt;"&amp;$B2227,'Rote Karten'!$B$2:$B$4,"&lt;"&amp;$F2227,'Rote Karten'!$C$2:$C$4,"&lt;="&amp;$G2227)-COUNTIFS('Rote Karten'!$A$2:$A$4,$A2227,'Rote Karten'!$D$2:$D$4,$B2227,'Rote Karten'!$B$2:$B$4,"&lt;"&amp;$F2227,'Rote Karten'!$C$2:$C$4,"&lt;="&amp;$G2227)</f>
        <v>0</v>
      </c>
      <c r="I2227" s="17" t="str">
        <f>IF(OR($L2227="Tor",$L2227="ET"),_xlfn.IFNA(IF(VLOOKUP($A2227,Spiele!$A$2:$C$16,3,FALSE)=$B2227,COUNTIFS($L$2:$L2227,"Tor",$B$2:$B2227,$B2227,$A$2:$A2227,$A2227)+COUNTIFS($L$2:$L2227,"ET",$B$2:$B2227,$B2227,$A$2:$A2227,$A2227)&amp;":"&amp;COUNTIFS($L$2:$L2227,"Tor",$B$2:$B2227,"&lt;&gt;"&amp;$B2227,$A$2:$A2227,$A2227)+COUNTIFS($L$2:$L2227,"ET",$B$2:$B2227,"&lt;&gt;"&amp;$B2227,$A$2:$A2227,$A2227),COUNTIFS($L$2:$L2227,"Tor",$B$2:$B2227,"&lt;&gt;"&amp;$B2227,$A$2:$A2227,$A2227)+COUNTIFS($L$2:$L2227,"ET",$B$2:$B2227,"&lt;&gt;"&amp;$B2227,$A$2:$A2227,$A2227)&amp;":"&amp;COUNTIFS($L$2:$L2227,"Tor",$B$2:$B2227,$B2227,$A$2:$A2227,$A2227)+COUNTIFS($L$2:$L2227,"ET",$B$2:$B2227,$B2227,$A$2:$A2227,$A2227)),""),"")</f>
        <v/>
      </c>
      <c r="J2227" s="18" t="str">
        <f>_xlfn.IFNA(IF(VLOOKUP($A2227,Spiele!$A$2:$D$16,3,FALSE)=$B2227,(COUNTIFS($L$1:$L2226,"Tor",$B$1:$B2226,$B2227,$A$1:$A2226,$A2227)+COUNTIFS($L$1:$L2226,"ET",$B$1:$B2226,$B2227,$A$1:$A2226,$A2227))-(COUNTIFS($L$1:$L2226,"Tor",$B$1:$B2226,"&lt;&gt;"&amp;$B2227,$A$1:$A2226,$A2227)+COUNTIFS($L$1:$L2226,"ET",$B$1:$B2226,"&lt;&gt;"&amp;$B2227,$A$1:$A2226,$A2227)),(COUNTIFS($L$1:$L2226,"Tor",$B$1:$B2226,$B2227,$A$1:$A2226,$A2227)+COUNTIFS($L$1:$L2226,"ET",$B$1:$B2226,$B2227,$A$1:$A2226,$A2227))-(COUNTIFS($L$1:$L2226,"Tor",$B$1:$B2226,"&lt;&gt;"&amp;$B2227,$A$1:$A2226,$A2227)+COUNTIFS($L$1:$L2226,"ET",$B$1:$B2226,"&lt;&gt;"&amp;$B2227,$A$1:$A2226,$A2227))),"")</f>
        <v/>
      </c>
      <c r="O2227" s="17"/>
      <c r="AC2227" s="14"/>
      <c r="AD2227" s="14"/>
      <c r="AE2227" s="18"/>
      <c r="AH2227" s="19">
        <f t="shared" si="138"/>
        <v>0</v>
      </c>
      <c r="AI2227" s="19">
        <f t="shared" si="139"/>
        <v>180</v>
      </c>
      <c r="AM2227" s="19">
        <f>IF(Abschlüsse[[#This Row],[Ergeb]]="ET","",SQRT(($AF2227-$AK2227)^2+($AG2227-$AL2227)^2))</f>
        <v>0</v>
      </c>
      <c r="AO2227" s="13"/>
      <c r="AP2227" s="13"/>
      <c r="AQ2227" s="19" t="str">
        <f t="shared" si="140"/>
        <v/>
      </c>
      <c r="AU2227" s="19" t="str">
        <f t="shared" si="141"/>
        <v/>
      </c>
    </row>
    <row r="2228" spans="3:47" ht="25.05" customHeight="1">
      <c r="C2228" s="17" t="str">
        <f>IF($A2228="","",IF(VLOOKUP($A2228,Spiele!$A$2:$D$16,3,FALSE)=$B2228,"H","G"))</f>
        <v/>
      </c>
      <c r="D2228" s="17" t="str">
        <f>IF($B2228="","",IF(VLOOKUP($A2228,Spiele!$A$2:$F$16,3,FALSE)=$B2228,VLOOKUP($A2228,Spiele!$A$2:$F$16,4,FALSE),VLOOKUP($A2228,Spiele!$A$2:$F$16,3,FALSE)))</f>
        <v/>
      </c>
      <c r="E2228" s="18">
        <f>IF(Abschlüsse[[#This Row],[Ergeb]]="ET",0,COUNTIFS($A$2:$A2228,$A2228,$B$2:$B2228,$B2228,$L$2:$L2228,"&lt;&gt;ET"))</f>
        <v>0</v>
      </c>
      <c r="F2228" s="11"/>
      <c r="G2228" s="12"/>
      <c r="H2228" s="18">
        <f>COUNTIFS('Rote Karten'!$A$2:$A$4,$A2228,'Rote Karten'!$D$2:$D$4,"&lt;&gt;"&amp;$B2228,'Rote Karten'!$B$2:$B$4,"&lt;"&amp;$F2228,'Rote Karten'!$C$2:$C$4,"&lt;="&amp;$G2228)-COUNTIFS('Rote Karten'!$A$2:$A$4,$A2228,'Rote Karten'!$D$2:$D$4,$B2228,'Rote Karten'!$B$2:$B$4,"&lt;"&amp;$F2228,'Rote Karten'!$C$2:$C$4,"&lt;="&amp;$G2228)</f>
        <v>0</v>
      </c>
      <c r="I2228" s="17" t="str">
        <f>IF(OR($L2228="Tor",$L2228="ET"),_xlfn.IFNA(IF(VLOOKUP($A2228,Spiele!$A$2:$C$16,3,FALSE)=$B2228,COUNTIFS($L$2:$L2228,"Tor",$B$2:$B2228,$B2228,$A$2:$A2228,$A2228)+COUNTIFS($L$2:$L2228,"ET",$B$2:$B2228,$B2228,$A$2:$A2228,$A2228)&amp;":"&amp;COUNTIFS($L$2:$L2228,"Tor",$B$2:$B2228,"&lt;&gt;"&amp;$B2228,$A$2:$A2228,$A2228)+COUNTIFS($L$2:$L2228,"ET",$B$2:$B2228,"&lt;&gt;"&amp;$B2228,$A$2:$A2228,$A2228),COUNTIFS($L$2:$L2228,"Tor",$B$2:$B2228,"&lt;&gt;"&amp;$B2228,$A$2:$A2228,$A2228)+COUNTIFS($L$2:$L2228,"ET",$B$2:$B2228,"&lt;&gt;"&amp;$B2228,$A$2:$A2228,$A2228)&amp;":"&amp;COUNTIFS($L$2:$L2228,"Tor",$B$2:$B2228,$B2228,$A$2:$A2228,$A2228)+COUNTIFS($L$2:$L2228,"ET",$B$2:$B2228,$B2228,$A$2:$A2228,$A2228)),""),"")</f>
        <v/>
      </c>
      <c r="J2228" s="18" t="str">
        <f>_xlfn.IFNA(IF(VLOOKUP($A2228,Spiele!$A$2:$D$16,3,FALSE)=$B2228,(COUNTIFS($L$1:$L2227,"Tor",$B$1:$B2227,$B2228,$A$1:$A2227,$A2228)+COUNTIFS($L$1:$L2227,"ET",$B$1:$B2227,$B2228,$A$1:$A2227,$A2228))-(COUNTIFS($L$1:$L2227,"Tor",$B$1:$B2227,"&lt;&gt;"&amp;$B2228,$A$1:$A2227,$A2228)+COUNTIFS($L$1:$L2227,"ET",$B$1:$B2227,"&lt;&gt;"&amp;$B2228,$A$1:$A2227,$A2228)),(COUNTIFS($L$1:$L2227,"Tor",$B$1:$B2227,$B2228,$A$1:$A2227,$A2228)+COUNTIFS($L$1:$L2227,"ET",$B$1:$B2227,$B2228,$A$1:$A2227,$A2228))-(COUNTIFS($L$1:$L2227,"Tor",$B$1:$B2227,"&lt;&gt;"&amp;$B2228,$A$1:$A2227,$A2228)+COUNTIFS($L$1:$L2227,"ET",$B$1:$B2227,"&lt;&gt;"&amp;$B2228,$A$1:$A2227,$A2228))),"")</f>
        <v/>
      </c>
      <c r="O2228" s="17"/>
      <c r="AC2228" s="14"/>
      <c r="AD2228" s="14"/>
      <c r="AE2228" s="18"/>
      <c r="AH2228" s="19">
        <f t="shared" si="138"/>
        <v>0</v>
      </c>
      <c r="AI2228" s="19">
        <f t="shared" si="139"/>
        <v>180</v>
      </c>
      <c r="AM2228" s="19">
        <f>IF(Abschlüsse[[#This Row],[Ergeb]]="ET","",SQRT(($AF2228-$AK2228)^2+($AG2228-$AL2228)^2))</f>
        <v>0</v>
      </c>
      <c r="AO2228" s="13"/>
      <c r="AP2228" s="13"/>
      <c r="AQ2228" s="19" t="str">
        <f t="shared" si="140"/>
        <v/>
      </c>
      <c r="AU2228" s="19" t="str">
        <f t="shared" si="141"/>
        <v/>
      </c>
    </row>
    <row r="2229" spans="3:47" ht="25.05" customHeight="1">
      <c r="C2229" s="17" t="str">
        <f>IF($A2229="","",IF(VLOOKUP($A2229,Spiele!$A$2:$D$16,3,FALSE)=$B2229,"H","G"))</f>
        <v/>
      </c>
      <c r="D2229" s="17" t="str">
        <f>IF($B2229="","",IF(VLOOKUP($A2229,Spiele!$A$2:$F$16,3,FALSE)=$B2229,VLOOKUP($A2229,Spiele!$A$2:$F$16,4,FALSE),VLOOKUP($A2229,Spiele!$A$2:$F$16,3,FALSE)))</f>
        <v/>
      </c>
      <c r="E2229" s="18">
        <f>IF(Abschlüsse[[#This Row],[Ergeb]]="ET",0,COUNTIFS($A$2:$A2229,$A2229,$B$2:$B2229,$B2229,$L$2:$L2229,"&lt;&gt;ET"))</f>
        <v>0</v>
      </c>
      <c r="F2229" s="11"/>
      <c r="G2229" s="12"/>
      <c r="H2229" s="18">
        <f>COUNTIFS('Rote Karten'!$A$2:$A$4,$A2229,'Rote Karten'!$D$2:$D$4,"&lt;&gt;"&amp;$B2229,'Rote Karten'!$B$2:$B$4,"&lt;"&amp;$F2229,'Rote Karten'!$C$2:$C$4,"&lt;="&amp;$G2229)-COUNTIFS('Rote Karten'!$A$2:$A$4,$A2229,'Rote Karten'!$D$2:$D$4,$B2229,'Rote Karten'!$B$2:$B$4,"&lt;"&amp;$F2229,'Rote Karten'!$C$2:$C$4,"&lt;="&amp;$G2229)</f>
        <v>0</v>
      </c>
      <c r="I2229" s="17" t="str">
        <f>IF(OR($L2229="Tor",$L2229="ET"),_xlfn.IFNA(IF(VLOOKUP($A2229,Spiele!$A$2:$C$16,3,FALSE)=$B2229,COUNTIFS($L$2:$L2229,"Tor",$B$2:$B2229,$B2229,$A$2:$A2229,$A2229)+COUNTIFS($L$2:$L2229,"ET",$B$2:$B2229,$B2229,$A$2:$A2229,$A2229)&amp;":"&amp;COUNTIFS($L$2:$L2229,"Tor",$B$2:$B2229,"&lt;&gt;"&amp;$B2229,$A$2:$A2229,$A2229)+COUNTIFS($L$2:$L2229,"ET",$B$2:$B2229,"&lt;&gt;"&amp;$B2229,$A$2:$A2229,$A2229),COUNTIFS($L$2:$L2229,"Tor",$B$2:$B2229,"&lt;&gt;"&amp;$B2229,$A$2:$A2229,$A2229)+COUNTIFS($L$2:$L2229,"ET",$B$2:$B2229,"&lt;&gt;"&amp;$B2229,$A$2:$A2229,$A2229)&amp;":"&amp;COUNTIFS($L$2:$L2229,"Tor",$B$2:$B2229,$B2229,$A$2:$A2229,$A2229)+COUNTIFS($L$2:$L2229,"ET",$B$2:$B2229,$B2229,$A$2:$A2229,$A2229)),""),"")</f>
        <v/>
      </c>
      <c r="J2229" s="18" t="str">
        <f>_xlfn.IFNA(IF(VLOOKUP($A2229,Spiele!$A$2:$D$16,3,FALSE)=$B2229,(COUNTIFS($L$1:$L2228,"Tor",$B$1:$B2228,$B2229,$A$1:$A2228,$A2229)+COUNTIFS($L$1:$L2228,"ET",$B$1:$B2228,$B2229,$A$1:$A2228,$A2229))-(COUNTIFS($L$1:$L2228,"Tor",$B$1:$B2228,"&lt;&gt;"&amp;$B2229,$A$1:$A2228,$A2229)+COUNTIFS($L$1:$L2228,"ET",$B$1:$B2228,"&lt;&gt;"&amp;$B2229,$A$1:$A2228,$A2229)),(COUNTIFS($L$1:$L2228,"Tor",$B$1:$B2228,$B2229,$A$1:$A2228,$A2229)+COUNTIFS($L$1:$L2228,"ET",$B$1:$B2228,$B2229,$A$1:$A2228,$A2229))-(COUNTIFS($L$1:$L2228,"Tor",$B$1:$B2228,"&lt;&gt;"&amp;$B2229,$A$1:$A2228,$A2229)+COUNTIFS($L$1:$L2228,"ET",$B$1:$B2228,"&lt;&gt;"&amp;$B2229,$A$1:$A2228,$A2229))),"")</f>
        <v/>
      </c>
      <c r="O2229" s="17"/>
      <c r="AC2229" s="14"/>
      <c r="AD2229" s="14"/>
      <c r="AE2229" s="18"/>
      <c r="AH2229" s="19">
        <f t="shared" si="138"/>
        <v>0</v>
      </c>
      <c r="AI2229" s="19">
        <f t="shared" si="139"/>
        <v>180</v>
      </c>
      <c r="AM2229" s="19">
        <f>IF(Abschlüsse[[#This Row],[Ergeb]]="ET","",SQRT(($AF2229-$AK2229)^2+($AG2229-$AL2229)^2))</f>
        <v>0</v>
      </c>
      <c r="AO2229" s="13"/>
      <c r="AP2229" s="13"/>
      <c r="AQ2229" s="19" t="str">
        <f t="shared" si="140"/>
        <v/>
      </c>
      <c r="AU2229" s="19" t="str">
        <f t="shared" si="141"/>
        <v/>
      </c>
    </row>
    <row r="2230" spans="3:47" ht="25.05" customHeight="1">
      <c r="C2230" s="17" t="str">
        <f>IF($A2230="","",IF(VLOOKUP($A2230,Spiele!$A$2:$D$16,3,FALSE)=$B2230,"H","G"))</f>
        <v/>
      </c>
      <c r="D2230" s="17" t="str">
        <f>IF($B2230="","",IF(VLOOKUP($A2230,Spiele!$A$2:$F$16,3,FALSE)=$B2230,VLOOKUP($A2230,Spiele!$A$2:$F$16,4,FALSE),VLOOKUP($A2230,Spiele!$A$2:$F$16,3,FALSE)))</f>
        <v/>
      </c>
      <c r="E2230" s="18">
        <f>IF(Abschlüsse[[#This Row],[Ergeb]]="ET",0,COUNTIFS($A$2:$A2230,$A2230,$B$2:$B2230,$B2230,$L$2:$L2230,"&lt;&gt;ET"))</f>
        <v>0</v>
      </c>
      <c r="F2230" s="11"/>
      <c r="G2230" s="12"/>
      <c r="H2230" s="18">
        <f>COUNTIFS('Rote Karten'!$A$2:$A$4,$A2230,'Rote Karten'!$D$2:$D$4,"&lt;&gt;"&amp;$B2230,'Rote Karten'!$B$2:$B$4,"&lt;"&amp;$F2230,'Rote Karten'!$C$2:$C$4,"&lt;="&amp;$G2230)-COUNTIFS('Rote Karten'!$A$2:$A$4,$A2230,'Rote Karten'!$D$2:$D$4,$B2230,'Rote Karten'!$B$2:$B$4,"&lt;"&amp;$F2230,'Rote Karten'!$C$2:$C$4,"&lt;="&amp;$G2230)</f>
        <v>0</v>
      </c>
      <c r="I2230" s="17" t="str">
        <f>IF(OR($L2230="Tor",$L2230="ET"),_xlfn.IFNA(IF(VLOOKUP($A2230,Spiele!$A$2:$C$16,3,FALSE)=$B2230,COUNTIFS($L$2:$L2230,"Tor",$B$2:$B2230,$B2230,$A$2:$A2230,$A2230)+COUNTIFS($L$2:$L2230,"ET",$B$2:$B2230,$B2230,$A$2:$A2230,$A2230)&amp;":"&amp;COUNTIFS($L$2:$L2230,"Tor",$B$2:$B2230,"&lt;&gt;"&amp;$B2230,$A$2:$A2230,$A2230)+COUNTIFS($L$2:$L2230,"ET",$B$2:$B2230,"&lt;&gt;"&amp;$B2230,$A$2:$A2230,$A2230),COUNTIFS($L$2:$L2230,"Tor",$B$2:$B2230,"&lt;&gt;"&amp;$B2230,$A$2:$A2230,$A2230)+COUNTIFS($L$2:$L2230,"ET",$B$2:$B2230,"&lt;&gt;"&amp;$B2230,$A$2:$A2230,$A2230)&amp;":"&amp;COUNTIFS($L$2:$L2230,"Tor",$B$2:$B2230,$B2230,$A$2:$A2230,$A2230)+COUNTIFS($L$2:$L2230,"ET",$B$2:$B2230,$B2230,$A$2:$A2230,$A2230)),""),"")</f>
        <v/>
      </c>
      <c r="J2230" s="18" t="str">
        <f>_xlfn.IFNA(IF(VLOOKUP($A2230,Spiele!$A$2:$D$16,3,FALSE)=$B2230,(COUNTIFS($L$1:$L2229,"Tor",$B$1:$B2229,$B2230,$A$1:$A2229,$A2230)+COUNTIFS($L$1:$L2229,"ET",$B$1:$B2229,$B2230,$A$1:$A2229,$A2230))-(COUNTIFS($L$1:$L2229,"Tor",$B$1:$B2229,"&lt;&gt;"&amp;$B2230,$A$1:$A2229,$A2230)+COUNTIFS($L$1:$L2229,"ET",$B$1:$B2229,"&lt;&gt;"&amp;$B2230,$A$1:$A2229,$A2230)),(COUNTIFS($L$1:$L2229,"Tor",$B$1:$B2229,$B2230,$A$1:$A2229,$A2230)+COUNTIFS($L$1:$L2229,"ET",$B$1:$B2229,$B2230,$A$1:$A2229,$A2230))-(COUNTIFS($L$1:$L2229,"Tor",$B$1:$B2229,"&lt;&gt;"&amp;$B2230,$A$1:$A2229,$A2230)+COUNTIFS($L$1:$L2229,"ET",$B$1:$B2229,"&lt;&gt;"&amp;$B2230,$A$1:$A2229,$A2230))),"")</f>
        <v/>
      </c>
      <c r="O2230" s="17"/>
      <c r="AC2230" s="14"/>
      <c r="AD2230" s="14"/>
      <c r="AE2230" s="18"/>
      <c r="AH2230" s="19">
        <f t="shared" si="138"/>
        <v>0</v>
      </c>
      <c r="AI2230" s="19">
        <f t="shared" si="139"/>
        <v>180</v>
      </c>
      <c r="AM2230" s="19">
        <f>IF(Abschlüsse[[#This Row],[Ergeb]]="ET","",SQRT(($AF2230-$AK2230)^2+($AG2230-$AL2230)^2))</f>
        <v>0</v>
      </c>
      <c r="AO2230" s="13"/>
      <c r="AP2230" s="13"/>
      <c r="AQ2230" s="19" t="str">
        <f t="shared" si="140"/>
        <v/>
      </c>
      <c r="AU2230" s="19" t="str">
        <f t="shared" si="141"/>
        <v/>
      </c>
    </row>
    <row r="2231" spans="3:47" ht="25.05" customHeight="1">
      <c r="C2231" s="17" t="str">
        <f>IF($A2231="","",IF(VLOOKUP($A2231,Spiele!$A$2:$D$16,3,FALSE)=$B2231,"H","G"))</f>
        <v/>
      </c>
      <c r="D2231" s="17" t="str">
        <f>IF($B2231="","",IF(VLOOKUP($A2231,Spiele!$A$2:$F$16,3,FALSE)=$B2231,VLOOKUP($A2231,Spiele!$A$2:$F$16,4,FALSE),VLOOKUP($A2231,Spiele!$A$2:$F$16,3,FALSE)))</f>
        <v/>
      </c>
      <c r="E2231" s="18">
        <f>IF(Abschlüsse[[#This Row],[Ergeb]]="ET",0,COUNTIFS($A$2:$A2231,$A2231,$B$2:$B2231,$B2231,$L$2:$L2231,"&lt;&gt;ET"))</f>
        <v>0</v>
      </c>
      <c r="F2231" s="11"/>
      <c r="G2231" s="12"/>
      <c r="H2231" s="18">
        <f>COUNTIFS('Rote Karten'!$A$2:$A$4,$A2231,'Rote Karten'!$D$2:$D$4,"&lt;&gt;"&amp;$B2231,'Rote Karten'!$B$2:$B$4,"&lt;"&amp;$F2231,'Rote Karten'!$C$2:$C$4,"&lt;="&amp;$G2231)-COUNTIFS('Rote Karten'!$A$2:$A$4,$A2231,'Rote Karten'!$D$2:$D$4,$B2231,'Rote Karten'!$B$2:$B$4,"&lt;"&amp;$F2231,'Rote Karten'!$C$2:$C$4,"&lt;="&amp;$G2231)</f>
        <v>0</v>
      </c>
      <c r="I2231" s="17" t="str">
        <f>IF(OR($L2231="Tor",$L2231="ET"),_xlfn.IFNA(IF(VLOOKUP($A2231,Spiele!$A$2:$C$16,3,FALSE)=$B2231,COUNTIFS($L$2:$L2231,"Tor",$B$2:$B2231,$B2231,$A$2:$A2231,$A2231)+COUNTIFS($L$2:$L2231,"ET",$B$2:$B2231,$B2231,$A$2:$A2231,$A2231)&amp;":"&amp;COUNTIFS($L$2:$L2231,"Tor",$B$2:$B2231,"&lt;&gt;"&amp;$B2231,$A$2:$A2231,$A2231)+COUNTIFS($L$2:$L2231,"ET",$B$2:$B2231,"&lt;&gt;"&amp;$B2231,$A$2:$A2231,$A2231),COUNTIFS($L$2:$L2231,"Tor",$B$2:$B2231,"&lt;&gt;"&amp;$B2231,$A$2:$A2231,$A2231)+COUNTIFS($L$2:$L2231,"ET",$B$2:$B2231,"&lt;&gt;"&amp;$B2231,$A$2:$A2231,$A2231)&amp;":"&amp;COUNTIFS($L$2:$L2231,"Tor",$B$2:$B2231,$B2231,$A$2:$A2231,$A2231)+COUNTIFS($L$2:$L2231,"ET",$B$2:$B2231,$B2231,$A$2:$A2231,$A2231)),""),"")</f>
        <v/>
      </c>
      <c r="J2231" s="18" t="str">
        <f>_xlfn.IFNA(IF(VLOOKUP($A2231,Spiele!$A$2:$D$16,3,FALSE)=$B2231,(COUNTIFS($L$1:$L2230,"Tor",$B$1:$B2230,$B2231,$A$1:$A2230,$A2231)+COUNTIFS($L$1:$L2230,"ET",$B$1:$B2230,$B2231,$A$1:$A2230,$A2231))-(COUNTIFS($L$1:$L2230,"Tor",$B$1:$B2230,"&lt;&gt;"&amp;$B2231,$A$1:$A2230,$A2231)+COUNTIFS($L$1:$L2230,"ET",$B$1:$B2230,"&lt;&gt;"&amp;$B2231,$A$1:$A2230,$A2231)),(COUNTIFS($L$1:$L2230,"Tor",$B$1:$B2230,$B2231,$A$1:$A2230,$A2231)+COUNTIFS($L$1:$L2230,"ET",$B$1:$B2230,$B2231,$A$1:$A2230,$A2231))-(COUNTIFS($L$1:$L2230,"Tor",$B$1:$B2230,"&lt;&gt;"&amp;$B2231,$A$1:$A2230,$A2231)+COUNTIFS($L$1:$L2230,"ET",$B$1:$B2230,"&lt;&gt;"&amp;$B2231,$A$1:$A2230,$A2231))),"")</f>
        <v/>
      </c>
      <c r="O2231" s="17"/>
      <c r="AC2231" s="14"/>
      <c r="AD2231" s="14"/>
      <c r="AE2231" s="18"/>
      <c r="AH2231" s="19">
        <f t="shared" si="138"/>
        <v>0</v>
      </c>
      <c r="AI2231" s="19">
        <f t="shared" si="139"/>
        <v>180</v>
      </c>
      <c r="AM2231" s="19">
        <f>IF(Abschlüsse[[#This Row],[Ergeb]]="ET","",SQRT(($AF2231-$AK2231)^2+($AG2231-$AL2231)^2))</f>
        <v>0</v>
      </c>
      <c r="AO2231" s="13"/>
      <c r="AP2231" s="13"/>
      <c r="AQ2231" s="19" t="str">
        <f t="shared" si="140"/>
        <v/>
      </c>
      <c r="AU2231" s="19" t="str">
        <f t="shared" si="141"/>
        <v/>
      </c>
    </row>
    <row r="2232" spans="3:47" ht="25.05" customHeight="1">
      <c r="C2232" s="17" t="str">
        <f>IF($A2232="","",IF(VLOOKUP($A2232,Spiele!$A$2:$D$16,3,FALSE)=$B2232,"H","G"))</f>
        <v/>
      </c>
      <c r="D2232" s="17" t="str">
        <f>IF($B2232="","",IF(VLOOKUP($A2232,Spiele!$A$2:$F$16,3,FALSE)=$B2232,VLOOKUP($A2232,Spiele!$A$2:$F$16,4,FALSE),VLOOKUP($A2232,Spiele!$A$2:$F$16,3,FALSE)))</f>
        <v/>
      </c>
      <c r="E2232" s="18">
        <f>IF(Abschlüsse[[#This Row],[Ergeb]]="ET",0,COUNTIFS($A$2:$A2232,$A2232,$B$2:$B2232,$B2232,$L$2:$L2232,"&lt;&gt;ET"))</f>
        <v>0</v>
      </c>
      <c r="F2232" s="11"/>
      <c r="G2232" s="12"/>
      <c r="H2232" s="18">
        <f>COUNTIFS('Rote Karten'!$A$2:$A$4,$A2232,'Rote Karten'!$D$2:$D$4,"&lt;&gt;"&amp;$B2232,'Rote Karten'!$B$2:$B$4,"&lt;"&amp;$F2232,'Rote Karten'!$C$2:$C$4,"&lt;="&amp;$G2232)-COUNTIFS('Rote Karten'!$A$2:$A$4,$A2232,'Rote Karten'!$D$2:$D$4,$B2232,'Rote Karten'!$B$2:$B$4,"&lt;"&amp;$F2232,'Rote Karten'!$C$2:$C$4,"&lt;="&amp;$G2232)</f>
        <v>0</v>
      </c>
      <c r="I2232" s="17" t="str">
        <f>IF(OR($L2232="Tor",$L2232="ET"),_xlfn.IFNA(IF(VLOOKUP($A2232,Spiele!$A$2:$C$16,3,FALSE)=$B2232,COUNTIFS($L$2:$L2232,"Tor",$B$2:$B2232,$B2232,$A$2:$A2232,$A2232)+COUNTIFS($L$2:$L2232,"ET",$B$2:$B2232,$B2232,$A$2:$A2232,$A2232)&amp;":"&amp;COUNTIFS($L$2:$L2232,"Tor",$B$2:$B2232,"&lt;&gt;"&amp;$B2232,$A$2:$A2232,$A2232)+COUNTIFS($L$2:$L2232,"ET",$B$2:$B2232,"&lt;&gt;"&amp;$B2232,$A$2:$A2232,$A2232),COUNTIFS($L$2:$L2232,"Tor",$B$2:$B2232,"&lt;&gt;"&amp;$B2232,$A$2:$A2232,$A2232)+COUNTIFS($L$2:$L2232,"ET",$B$2:$B2232,"&lt;&gt;"&amp;$B2232,$A$2:$A2232,$A2232)&amp;":"&amp;COUNTIFS($L$2:$L2232,"Tor",$B$2:$B2232,$B2232,$A$2:$A2232,$A2232)+COUNTIFS($L$2:$L2232,"ET",$B$2:$B2232,$B2232,$A$2:$A2232,$A2232)),""),"")</f>
        <v/>
      </c>
      <c r="J2232" s="18" t="str">
        <f>_xlfn.IFNA(IF(VLOOKUP($A2232,Spiele!$A$2:$D$16,3,FALSE)=$B2232,(COUNTIFS($L$1:$L2231,"Tor",$B$1:$B2231,$B2232,$A$1:$A2231,$A2232)+COUNTIFS($L$1:$L2231,"ET",$B$1:$B2231,$B2232,$A$1:$A2231,$A2232))-(COUNTIFS($L$1:$L2231,"Tor",$B$1:$B2231,"&lt;&gt;"&amp;$B2232,$A$1:$A2231,$A2232)+COUNTIFS($L$1:$L2231,"ET",$B$1:$B2231,"&lt;&gt;"&amp;$B2232,$A$1:$A2231,$A2232)),(COUNTIFS($L$1:$L2231,"Tor",$B$1:$B2231,$B2232,$A$1:$A2231,$A2232)+COUNTIFS($L$1:$L2231,"ET",$B$1:$B2231,$B2232,$A$1:$A2231,$A2232))-(COUNTIFS($L$1:$L2231,"Tor",$B$1:$B2231,"&lt;&gt;"&amp;$B2232,$A$1:$A2231,$A2232)+COUNTIFS($L$1:$L2231,"ET",$B$1:$B2231,"&lt;&gt;"&amp;$B2232,$A$1:$A2231,$A2232))),"")</f>
        <v/>
      </c>
      <c r="O2232" s="17"/>
      <c r="AC2232" s="14"/>
      <c r="AD2232" s="14"/>
      <c r="AE2232" s="18"/>
      <c r="AH2232" s="19">
        <f t="shared" si="138"/>
        <v>0</v>
      </c>
      <c r="AI2232" s="19">
        <f t="shared" si="139"/>
        <v>180</v>
      </c>
      <c r="AM2232" s="19">
        <f>IF(Abschlüsse[[#This Row],[Ergeb]]="ET","",SQRT(($AF2232-$AK2232)^2+($AG2232-$AL2232)^2))</f>
        <v>0</v>
      </c>
      <c r="AO2232" s="13"/>
      <c r="AP2232" s="13"/>
      <c r="AQ2232" s="19" t="str">
        <f t="shared" si="140"/>
        <v/>
      </c>
      <c r="AU2232" s="19" t="str">
        <f t="shared" si="141"/>
        <v/>
      </c>
    </row>
    <row r="2233" spans="3:47" ht="25.05" customHeight="1">
      <c r="C2233" s="17" t="str">
        <f>IF($A2233="","",IF(VLOOKUP($A2233,Spiele!$A$2:$D$16,3,FALSE)=$B2233,"H","G"))</f>
        <v/>
      </c>
      <c r="D2233" s="17" t="str">
        <f>IF($B2233="","",IF(VLOOKUP($A2233,Spiele!$A$2:$F$16,3,FALSE)=$B2233,VLOOKUP($A2233,Spiele!$A$2:$F$16,4,FALSE),VLOOKUP($A2233,Spiele!$A$2:$F$16,3,FALSE)))</f>
        <v/>
      </c>
      <c r="E2233" s="18">
        <f>IF(Abschlüsse[[#This Row],[Ergeb]]="ET",0,COUNTIFS($A$2:$A2233,$A2233,$B$2:$B2233,$B2233,$L$2:$L2233,"&lt;&gt;ET"))</f>
        <v>0</v>
      </c>
      <c r="F2233" s="11"/>
      <c r="G2233" s="12"/>
      <c r="H2233" s="18">
        <f>COUNTIFS('Rote Karten'!$A$2:$A$4,$A2233,'Rote Karten'!$D$2:$D$4,"&lt;&gt;"&amp;$B2233,'Rote Karten'!$B$2:$B$4,"&lt;"&amp;$F2233,'Rote Karten'!$C$2:$C$4,"&lt;="&amp;$G2233)-COUNTIFS('Rote Karten'!$A$2:$A$4,$A2233,'Rote Karten'!$D$2:$D$4,$B2233,'Rote Karten'!$B$2:$B$4,"&lt;"&amp;$F2233,'Rote Karten'!$C$2:$C$4,"&lt;="&amp;$G2233)</f>
        <v>0</v>
      </c>
      <c r="I2233" s="17" t="str">
        <f>IF(OR($L2233="Tor",$L2233="ET"),_xlfn.IFNA(IF(VLOOKUP($A2233,Spiele!$A$2:$C$16,3,FALSE)=$B2233,COUNTIFS($L$2:$L2233,"Tor",$B$2:$B2233,$B2233,$A$2:$A2233,$A2233)+COUNTIFS($L$2:$L2233,"ET",$B$2:$B2233,$B2233,$A$2:$A2233,$A2233)&amp;":"&amp;COUNTIFS($L$2:$L2233,"Tor",$B$2:$B2233,"&lt;&gt;"&amp;$B2233,$A$2:$A2233,$A2233)+COUNTIFS($L$2:$L2233,"ET",$B$2:$B2233,"&lt;&gt;"&amp;$B2233,$A$2:$A2233,$A2233),COUNTIFS($L$2:$L2233,"Tor",$B$2:$B2233,"&lt;&gt;"&amp;$B2233,$A$2:$A2233,$A2233)+COUNTIFS($L$2:$L2233,"ET",$B$2:$B2233,"&lt;&gt;"&amp;$B2233,$A$2:$A2233,$A2233)&amp;":"&amp;COUNTIFS($L$2:$L2233,"Tor",$B$2:$B2233,$B2233,$A$2:$A2233,$A2233)+COUNTIFS($L$2:$L2233,"ET",$B$2:$B2233,$B2233,$A$2:$A2233,$A2233)),""),"")</f>
        <v/>
      </c>
      <c r="J2233" s="18" t="str">
        <f>_xlfn.IFNA(IF(VLOOKUP($A2233,Spiele!$A$2:$D$16,3,FALSE)=$B2233,(COUNTIFS($L$1:$L2232,"Tor",$B$1:$B2232,$B2233,$A$1:$A2232,$A2233)+COUNTIFS($L$1:$L2232,"ET",$B$1:$B2232,$B2233,$A$1:$A2232,$A2233))-(COUNTIFS($L$1:$L2232,"Tor",$B$1:$B2232,"&lt;&gt;"&amp;$B2233,$A$1:$A2232,$A2233)+COUNTIFS($L$1:$L2232,"ET",$B$1:$B2232,"&lt;&gt;"&amp;$B2233,$A$1:$A2232,$A2233)),(COUNTIFS($L$1:$L2232,"Tor",$B$1:$B2232,$B2233,$A$1:$A2232,$A2233)+COUNTIFS($L$1:$L2232,"ET",$B$1:$B2232,$B2233,$A$1:$A2232,$A2233))-(COUNTIFS($L$1:$L2232,"Tor",$B$1:$B2232,"&lt;&gt;"&amp;$B2233,$A$1:$A2232,$A2233)+COUNTIFS($L$1:$L2232,"ET",$B$1:$B2232,"&lt;&gt;"&amp;$B2233,$A$1:$A2232,$A2233))),"")</f>
        <v/>
      </c>
      <c r="O2233" s="17"/>
      <c r="AC2233" s="14"/>
      <c r="AD2233" s="14"/>
      <c r="AE2233" s="18"/>
      <c r="AH2233" s="19">
        <f t="shared" si="138"/>
        <v>0</v>
      </c>
      <c r="AI2233" s="19">
        <f t="shared" si="139"/>
        <v>180</v>
      </c>
      <c r="AM2233" s="19">
        <f>IF(Abschlüsse[[#This Row],[Ergeb]]="ET","",SQRT(($AF2233-$AK2233)^2+($AG2233-$AL2233)^2))</f>
        <v>0</v>
      </c>
      <c r="AO2233" s="13"/>
      <c r="AP2233" s="13"/>
      <c r="AQ2233" s="19" t="str">
        <f t="shared" si="140"/>
        <v/>
      </c>
      <c r="AU2233" s="19" t="str">
        <f t="shared" si="141"/>
        <v/>
      </c>
    </row>
    <row r="2234" spans="3:47" ht="25.05" customHeight="1">
      <c r="C2234" s="17" t="str">
        <f>IF($A2234="","",IF(VLOOKUP($A2234,Spiele!$A$2:$D$16,3,FALSE)=$B2234,"H","G"))</f>
        <v/>
      </c>
      <c r="D2234" s="17" t="str">
        <f>IF($B2234="","",IF(VLOOKUP($A2234,Spiele!$A$2:$F$16,3,FALSE)=$B2234,VLOOKUP($A2234,Spiele!$A$2:$F$16,4,FALSE),VLOOKUP($A2234,Spiele!$A$2:$F$16,3,FALSE)))</f>
        <v/>
      </c>
      <c r="E2234" s="18">
        <f>IF(Abschlüsse[[#This Row],[Ergeb]]="ET",0,COUNTIFS($A$2:$A2234,$A2234,$B$2:$B2234,$B2234,$L$2:$L2234,"&lt;&gt;ET"))</f>
        <v>0</v>
      </c>
      <c r="F2234" s="11"/>
      <c r="G2234" s="12"/>
      <c r="H2234" s="18">
        <f>COUNTIFS('Rote Karten'!$A$2:$A$4,$A2234,'Rote Karten'!$D$2:$D$4,"&lt;&gt;"&amp;$B2234,'Rote Karten'!$B$2:$B$4,"&lt;"&amp;$F2234,'Rote Karten'!$C$2:$C$4,"&lt;="&amp;$G2234)-COUNTIFS('Rote Karten'!$A$2:$A$4,$A2234,'Rote Karten'!$D$2:$D$4,$B2234,'Rote Karten'!$B$2:$B$4,"&lt;"&amp;$F2234,'Rote Karten'!$C$2:$C$4,"&lt;="&amp;$G2234)</f>
        <v>0</v>
      </c>
      <c r="I2234" s="17" t="str">
        <f>IF(OR($L2234="Tor",$L2234="ET"),_xlfn.IFNA(IF(VLOOKUP($A2234,Spiele!$A$2:$C$16,3,FALSE)=$B2234,COUNTIFS($L$2:$L2234,"Tor",$B$2:$B2234,$B2234,$A$2:$A2234,$A2234)+COUNTIFS($L$2:$L2234,"ET",$B$2:$B2234,$B2234,$A$2:$A2234,$A2234)&amp;":"&amp;COUNTIFS($L$2:$L2234,"Tor",$B$2:$B2234,"&lt;&gt;"&amp;$B2234,$A$2:$A2234,$A2234)+COUNTIFS($L$2:$L2234,"ET",$B$2:$B2234,"&lt;&gt;"&amp;$B2234,$A$2:$A2234,$A2234),COUNTIFS($L$2:$L2234,"Tor",$B$2:$B2234,"&lt;&gt;"&amp;$B2234,$A$2:$A2234,$A2234)+COUNTIFS($L$2:$L2234,"ET",$B$2:$B2234,"&lt;&gt;"&amp;$B2234,$A$2:$A2234,$A2234)&amp;":"&amp;COUNTIFS($L$2:$L2234,"Tor",$B$2:$B2234,$B2234,$A$2:$A2234,$A2234)+COUNTIFS($L$2:$L2234,"ET",$B$2:$B2234,$B2234,$A$2:$A2234,$A2234)),""),"")</f>
        <v/>
      </c>
      <c r="J2234" s="18" t="str">
        <f>_xlfn.IFNA(IF(VLOOKUP($A2234,Spiele!$A$2:$D$16,3,FALSE)=$B2234,(COUNTIFS($L$1:$L2233,"Tor",$B$1:$B2233,$B2234,$A$1:$A2233,$A2234)+COUNTIFS($L$1:$L2233,"ET",$B$1:$B2233,$B2234,$A$1:$A2233,$A2234))-(COUNTIFS($L$1:$L2233,"Tor",$B$1:$B2233,"&lt;&gt;"&amp;$B2234,$A$1:$A2233,$A2234)+COUNTIFS($L$1:$L2233,"ET",$B$1:$B2233,"&lt;&gt;"&amp;$B2234,$A$1:$A2233,$A2234)),(COUNTIFS($L$1:$L2233,"Tor",$B$1:$B2233,$B2234,$A$1:$A2233,$A2234)+COUNTIFS($L$1:$L2233,"ET",$B$1:$B2233,$B2234,$A$1:$A2233,$A2234))-(COUNTIFS($L$1:$L2233,"Tor",$B$1:$B2233,"&lt;&gt;"&amp;$B2234,$A$1:$A2233,$A2234)+COUNTIFS($L$1:$L2233,"ET",$B$1:$B2233,"&lt;&gt;"&amp;$B2234,$A$1:$A2233,$A2234))),"")</f>
        <v/>
      </c>
      <c r="O2234" s="17"/>
      <c r="AC2234" s="14"/>
      <c r="AD2234" s="14"/>
      <c r="AE2234" s="18"/>
      <c r="AH2234" s="19">
        <f t="shared" si="138"/>
        <v>0</v>
      </c>
      <c r="AI2234" s="19">
        <f t="shared" si="139"/>
        <v>180</v>
      </c>
      <c r="AM2234" s="19">
        <f>IF(Abschlüsse[[#This Row],[Ergeb]]="ET","",SQRT(($AF2234-$AK2234)^2+($AG2234-$AL2234)^2))</f>
        <v>0</v>
      </c>
      <c r="AO2234" s="13"/>
      <c r="AP2234" s="13"/>
      <c r="AQ2234" s="19" t="str">
        <f t="shared" si="140"/>
        <v/>
      </c>
      <c r="AU2234" s="19" t="str">
        <f t="shared" si="141"/>
        <v/>
      </c>
    </row>
    <row r="2235" spans="3:47" ht="25.05" customHeight="1">
      <c r="C2235" s="17" t="str">
        <f>IF($A2235="","",IF(VLOOKUP($A2235,Spiele!$A$2:$D$16,3,FALSE)=$B2235,"H","G"))</f>
        <v/>
      </c>
      <c r="D2235" s="17" t="str">
        <f>IF($B2235="","",IF(VLOOKUP($A2235,Spiele!$A$2:$F$16,3,FALSE)=$B2235,VLOOKUP($A2235,Spiele!$A$2:$F$16,4,FALSE),VLOOKUP($A2235,Spiele!$A$2:$F$16,3,FALSE)))</f>
        <v/>
      </c>
      <c r="E2235" s="18">
        <f>IF(Abschlüsse[[#This Row],[Ergeb]]="ET",0,COUNTIFS($A$2:$A2235,$A2235,$B$2:$B2235,$B2235,$L$2:$L2235,"&lt;&gt;ET"))</f>
        <v>0</v>
      </c>
      <c r="F2235" s="11"/>
      <c r="G2235" s="12"/>
      <c r="H2235" s="18">
        <f>COUNTIFS('Rote Karten'!$A$2:$A$4,$A2235,'Rote Karten'!$D$2:$D$4,"&lt;&gt;"&amp;$B2235,'Rote Karten'!$B$2:$B$4,"&lt;"&amp;$F2235,'Rote Karten'!$C$2:$C$4,"&lt;="&amp;$G2235)-COUNTIFS('Rote Karten'!$A$2:$A$4,$A2235,'Rote Karten'!$D$2:$D$4,$B2235,'Rote Karten'!$B$2:$B$4,"&lt;"&amp;$F2235,'Rote Karten'!$C$2:$C$4,"&lt;="&amp;$G2235)</f>
        <v>0</v>
      </c>
      <c r="I2235" s="17" t="str">
        <f>IF(OR($L2235="Tor",$L2235="ET"),_xlfn.IFNA(IF(VLOOKUP($A2235,Spiele!$A$2:$C$16,3,FALSE)=$B2235,COUNTIFS($L$2:$L2235,"Tor",$B$2:$B2235,$B2235,$A$2:$A2235,$A2235)+COUNTIFS($L$2:$L2235,"ET",$B$2:$B2235,$B2235,$A$2:$A2235,$A2235)&amp;":"&amp;COUNTIFS($L$2:$L2235,"Tor",$B$2:$B2235,"&lt;&gt;"&amp;$B2235,$A$2:$A2235,$A2235)+COUNTIFS($L$2:$L2235,"ET",$B$2:$B2235,"&lt;&gt;"&amp;$B2235,$A$2:$A2235,$A2235),COUNTIFS($L$2:$L2235,"Tor",$B$2:$B2235,"&lt;&gt;"&amp;$B2235,$A$2:$A2235,$A2235)+COUNTIFS($L$2:$L2235,"ET",$B$2:$B2235,"&lt;&gt;"&amp;$B2235,$A$2:$A2235,$A2235)&amp;":"&amp;COUNTIFS($L$2:$L2235,"Tor",$B$2:$B2235,$B2235,$A$2:$A2235,$A2235)+COUNTIFS($L$2:$L2235,"ET",$B$2:$B2235,$B2235,$A$2:$A2235,$A2235)),""),"")</f>
        <v/>
      </c>
      <c r="J2235" s="18" t="str">
        <f>_xlfn.IFNA(IF(VLOOKUP($A2235,Spiele!$A$2:$D$16,3,FALSE)=$B2235,(COUNTIFS($L$1:$L2234,"Tor",$B$1:$B2234,$B2235,$A$1:$A2234,$A2235)+COUNTIFS($L$1:$L2234,"ET",$B$1:$B2234,$B2235,$A$1:$A2234,$A2235))-(COUNTIFS($L$1:$L2234,"Tor",$B$1:$B2234,"&lt;&gt;"&amp;$B2235,$A$1:$A2234,$A2235)+COUNTIFS($L$1:$L2234,"ET",$B$1:$B2234,"&lt;&gt;"&amp;$B2235,$A$1:$A2234,$A2235)),(COUNTIFS($L$1:$L2234,"Tor",$B$1:$B2234,$B2235,$A$1:$A2234,$A2235)+COUNTIFS($L$1:$L2234,"ET",$B$1:$B2234,$B2235,$A$1:$A2234,$A2235))-(COUNTIFS($L$1:$L2234,"Tor",$B$1:$B2234,"&lt;&gt;"&amp;$B2235,$A$1:$A2234,$A2235)+COUNTIFS($L$1:$L2234,"ET",$B$1:$B2234,"&lt;&gt;"&amp;$B2235,$A$1:$A2234,$A2235))),"")</f>
        <v/>
      </c>
      <c r="O2235" s="17"/>
      <c r="AC2235" s="14"/>
      <c r="AD2235" s="14"/>
      <c r="AE2235" s="18"/>
      <c r="AH2235" s="19">
        <f t="shared" si="138"/>
        <v>0</v>
      </c>
      <c r="AI2235" s="19">
        <f t="shared" si="139"/>
        <v>180</v>
      </c>
      <c r="AM2235" s="19">
        <f>IF(Abschlüsse[[#This Row],[Ergeb]]="ET","",SQRT(($AF2235-$AK2235)^2+($AG2235-$AL2235)^2))</f>
        <v>0</v>
      </c>
      <c r="AO2235" s="13"/>
      <c r="AP2235" s="13"/>
      <c r="AQ2235" s="19" t="str">
        <f t="shared" si="140"/>
        <v/>
      </c>
      <c r="AU2235" s="19" t="str">
        <f t="shared" si="141"/>
        <v/>
      </c>
    </row>
    <row r="2236" spans="3:47" ht="25.05" customHeight="1">
      <c r="C2236" s="17" t="str">
        <f>IF($A2236="","",IF(VLOOKUP($A2236,Spiele!$A$2:$D$16,3,FALSE)=$B2236,"H","G"))</f>
        <v/>
      </c>
      <c r="D2236" s="17" t="str">
        <f>IF($B2236="","",IF(VLOOKUP($A2236,Spiele!$A$2:$F$16,3,FALSE)=$B2236,VLOOKUP($A2236,Spiele!$A$2:$F$16,4,FALSE),VLOOKUP($A2236,Spiele!$A$2:$F$16,3,FALSE)))</f>
        <v/>
      </c>
      <c r="E2236" s="18">
        <f>IF(Abschlüsse[[#This Row],[Ergeb]]="ET",0,COUNTIFS($A$2:$A2236,$A2236,$B$2:$B2236,$B2236,$L$2:$L2236,"&lt;&gt;ET"))</f>
        <v>0</v>
      </c>
      <c r="F2236" s="11"/>
      <c r="G2236" s="12"/>
      <c r="H2236" s="18">
        <f>COUNTIFS('Rote Karten'!$A$2:$A$4,$A2236,'Rote Karten'!$D$2:$D$4,"&lt;&gt;"&amp;$B2236,'Rote Karten'!$B$2:$B$4,"&lt;"&amp;$F2236,'Rote Karten'!$C$2:$C$4,"&lt;="&amp;$G2236)-COUNTIFS('Rote Karten'!$A$2:$A$4,$A2236,'Rote Karten'!$D$2:$D$4,$B2236,'Rote Karten'!$B$2:$B$4,"&lt;"&amp;$F2236,'Rote Karten'!$C$2:$C$4,"&lt;="&amp;$G2236)</f>
        <v>0</v>
      </c>
      <c r="I2236" s="17" t="str">
        <f>IF(OR($L2236="Tor",$L2236="ET"),_xlfn.IFNA(IF(VLOOKUP($A2236,Spiele!$A$2:$C$16,3,FALSE)=$B2236,COUNTIFS($L$2:$L2236,"Tor",$B$2:$B2236,$B2236,$A$2:$A2236,$A2236)+COUNTIFS($L$2:$L2236,"ET",$B$2:$B2236,$B2236,$A$2:$A2236,$A2236)&amp;":"&amp;COUNTIFS($L$2:$L2236,"Tor",$B$2:$B2236,"&lt;&gt;"&amp;$B2236,$A$2:$A2236,$A2236)+COUNTIFS($L$2:$L2236,"ET",$B$2:$B2236,"&lt;&gt;"&amp;$B2236,$A$2:$A2236,$A2236),COUNTIFS($L$2:$L2236,"Tor",$B$2:$B2236,"&lt;&gt;"&amp;$B2236,$A$2:$A2236,$A2236)+COUNTIFS($L$2:$L2236,"ET",$B$2:$B2236,"&lt;&gt;"&amp;$B2236,$A$2:$A2236,$A2236)&amp;":"&amp;COUNTIFS($L$2:$L2236,"Tor",$B$2:$B2236,$B2236,$A$2:$A2236,$A2236)+COUNTIFS($L$2:$L2236,"ET",$B$2:$B2236,$B2236,$A$2:$A2236,$A2236)),""),"")</f>
        <v/>
      </c>
      <c r="J2236" s="18" t="str">
        <f>_xlfn.IFNA(IF(VLOOKUP($A2236,Spiele!$A$2:$D$16,3,FALSE)=$B2236,(COUNTIFS($L$1:$L2235,"Tor",$B$1:$B2235,$B2236,$A$1:$A2235,$A2236)+COUNTIFS($L$1:$L2235,"ET",$B$1:$B2235,$B2236,$A$1:$A2235,$A2236))-(COUNTIFS($L$1:$L2235,"Tor",$B$1:$B2235,"&lt;&gt;"&amp;$B2236,$A$1:$A2235,$A2236)+COUNTIFS($L$1:$L2235,"ET",$B$1:$B2235,"&lt;&gt;"&amp;$B2236,$A$1:$A2235,$A2236)),(COUNTIFS($L$1:$L2235,"Tor",$B$1:$B2235,$B2236,$A$1:$A2235,$A2236)+COUNTIFS($L$1:$L2235,"ET",$B$1:$B2235,$B2236,$A$1:$A2235,$A2236))-(COUNTIFS($L$1:$L2235,"Tor",$B$1:$B2235,"&lt;&gt;"&amp;$B2236,$A$1:$A2235,$A2236)+COUNTIFS($L$1:$L2235,"ET",$B$1:$B2235,"&lt;&gt;"&amp;$B2236,$A$1:$A2235,$A2236))),"")</f>
        <v/>
      </c>
      <c r="O2236" s="17"/>
      <c r="AC2236" s="14"/>
      <c r="AD2236" s="14"/>
      <c r="AE2236" s="18"/>
      <c r="AH2236" s="19">
        <f t="shared" si="138"/>
        <v>0</v>
      </c>
      <c r="AI2236" s="19">
        <f t="shared" si="139"/>
        <v>180</v>
      </c>
      <c r="AM2236" s="19">
        <f>IF(Abschlüsse[[#This Row],[Ergeb]]="ET","",SQRT(($AF2236-$AK2236)^2+($AG2236-$AL2236)^2))</f>
        <v>0</v>
      </c>
      <c r="AO2236" s="13"/>
      <c r="AP2236" s="13"/>
      <c r="AQ2236" s="19" t="str">
        <f t="shared" si="140"/>
        <v/>
      </c>
      <c r="AU2236" s="19" t="str">
        <f t="shared" si="141"/>
        <v/>
      </c>
    </row>
    <row r="2237" spans="3:47" ht="25.05" customHeight="1">
      <c r="C2237" s="17" t="str">
        <f>IF($A2237="","",IF(VLOOKUP($A2237,Spiele!$A$2:$D$16,3,FALSE)=$B2237,"H","G"))</f>
        <v/>
      </c>
      <c r="D2237" s="17" t="str">
        <f>IF($B2237="","",IF(VLOOKUP($A2237,Spiele!$A$2:$F$16,3,FALSE)=$B2237,VLOOKUP($A2237,Spiele!$A$2:$F$16,4,FALSE),VLOOKUP($A2237,Spiele!$A$2:$F$16,3,FALSE)))</f>
        <v/>
      </c>
      <c r="E2237" s="18">
        <f>IF(Abschlüsse[[#This Row],[Ergeb]]="ET",0,COUNTIFS($A$2:$A2237,$A2237,$B$2:$B2237,$B2237,$L$2:$L2237,"&lt;&gt;ET"))</f>
        <v>0</v>
      </c>
      <c r="F2237" s="11"/>
      <c r="G2237" s="12"/>
      <c r="H2237" s="18">
        <f>COUNTIFS('Rote Karten'!$A$2:$A$4,$A2237,'Rote Karten'!$D$2:$D$4,"&lt;&gt;"&amp;$B2237,'Rote Karten'!$B$2:$B$4,"&lt;"&amp;$F2237,'Rote Karten'!$C$2:$C$4,"&lt;="&amp;$G2237)-COUNTIFS('Rote Karten'!$A$2:$A$4,$A2237,'Rote Karten'!$D$2:$D$4,$B2237,'Rote Karten'!$B$2:$B$4,"&lt;"&amp;$F2237,'Rote Karten'!$C$2:$C$4,"&lt;="&amp;$G2237)</f>
        <v>0</v>
      </c>
      <c r="I2237" s="17" t="str">
        <f>IF(OR($L2237="Tor",$L2237="ET"),_xlfn.IFNA(IF(VLOOKUP($A2237,Spiele!$A$2:$C$16,3,FALSE)=$B2237,COUNTIFS($L$2:$L2237,"Tor",$B$2:$B2237,$B2237,$A$2:$A2237,$A2237)+COUNTIFS($L$2:$L2237,"ET",$B$2:$B2237,$B2237,$A$2:$A2237,$A2237)&amp;":"&amp;COUNTIFS($L$2:$L2237,"Tor",$B$2:$B2237,"&lt;&gt;"&amp;$B2237,$A$2:$A2237,$A2237)+COUNTIFS($L$2:$L2237,"ET",$B$2:$B2237,"&lt;&gt;"&amp;$B2237,$A$2:$A2237,$A2237),COUNTIFS($L$2:$L2237,"Tor",$B$2:$B2237,"&lt;&gt;"&amp;$B2237,$A$2:$A2237,$A2237)+COUNTIFS($L$2:$L2237,"ET",$B$2:$B2237,"&lt;&gt;"&amp;$B2237,$A$2:$A2237,$A2237)&amp;":"&amp;COUNTIFS($L$2:$L2237,"Tor",$B$2:$B2237,$B2237,$A$2:$A2237,$A2237)+COUNTIFS($L$2:$L2237,"ET",$B$2:$B2237,$B2237,$A$2:$A2237,$A2237)),""),"")</f>
        <v/>
      </c>
      <c r="J2237" s="18" t="str">
        <f>_xlfn.IFNA(IF(VLOOKUP($A2237,Spiele!$A$2:$D$16,3,FALSE)=$B2237,(COUNTIFS($L$1:$L2236,"Tor",$B$1:$B2236,$B2237,$A$1:$A2236,$A2237)+COUNTIFS($L$1:$L2236,"ET",$B$1:$B2236,$B2237,$A$1:$A2236,$A2237))-(COUNTIFS($L$1:$L2236,"Tor",$B$1:$B2236,"&lt;&gt;"&amp;$B2237,$A$1:$A2236,$A2237)+COUNTIFS($L$1:$L2236,"ET",$B$1:$B2236,"&lt;&gt;"&amp;$B2237,$A$1:$A2236,$A2237)),(COUNTIFS($L$1:$L2236,"Tor",$B$1:$B2236,$B2237,$A$1:$A2236,$A2237)+COUNTIFS($L$1:$L2236,"ET",$B$1:$B2236,$B2237,$A$1:$A2236,$A2237))-(COUNTIFS($L$1:$L2236,"Tor",$B$1:$B2236,"&lt;&gt;"&amp;$B2237,$A$1:$A2236,$A2237)+COUNTIFS($L$1:$L2236,"ET",$B$1:$B2236,"&lt;&gt;"&amp;$B2237,$A$1:$A2236,$A2237))),"")</f>
        <v/>
      </c>
      <c r="O2237" s="17"/>
      <c r="AC2237" s="14"/>
      <c r="AD2237" s="14"/>
      <c r="AE2237" s="18"/>
      <c r="AH2237" s="19">
        <f t="shared" si="138"/>
        <v>0</v>
      </c>
      <c r="AI2237" s="19">
        <f t="shared" si="139"/>
        <v>180</v>
      </c>
      <c r="AM2237" s="19">
        <f>IF(Abschlüsse[[#This Row],[Ergeb]]="ET","",SQRT(($AF2237-$AK2237)^2+($AG2237-$AL2237)^2))</f>
        <v>0</v>
      </c>
      <c r="AO2237" s="13"/>
      <c r="AP2237" s="13"/>
      <c r="AQ2237" s="19" t="str">
        <f t="shared" si="140"/>
        <v/>
      </c>
      <c r="AU2237" s="19" t="str">
        <f t="shared" si="141"/>
        <v/>
      </c>
    </row>
    <row r="2238" spans="3:47" ht="25.05" customHeight="1">
      <c r="C2238" s="17" t="str">
        <f>IF($A2238="","",IF(VLOOKUP($A2238,Spiele!$A$2:$D$16,3,FALSE)=$B2238,"H","G"))</f>
        <v/>
      </c>
      <c r="D2238" s="17" t="str">
        <f>IF($B2238="","",IF(VLOOKUP($A2238,Spiele!$A$2:$F$16,3,FALSE)=$B2238,VLOOKUP($A2238,Spiele!$A$2:$F$16,4,FALSE),VLOOKUP($A2238,Spiele!$A$2:$F$16,3,FALSE)))</f>
        <v/>
      </c>
      <c r="E2238" s="18">
        <f>IF(Abschlüsse[[#This Row],[Ergeb]]="ET",0,COUNTIFS($A$2:$A2238,$A2238,$B$2:$B2238,$B2238,$L$2:$L2238,"&lt;&gt;ET"))</f>
        <v>0</v>
      </c>
      <c r="F2238" s="11"/>
      <c r="G2238" s="12"/>
      <c r="H2238" s="18">
        <f>COUNTIFS('Rote Karten'!$A$2:$A$4,$A2238,'Rote Karten'!$D$2:$D$4,"&lt;&gt;"&amp;$B2238,'Rote Karten'!$B$2:$B$4,"&lt;"&amp;$F2238,'Rote Karten'!$C$2:$C$4,"&lt;="&amp;$G2238)-COUNTIFS('Rote Karten'!$A$2:$A$4,$A2238,'Rote Karten'!$D$2:$D$4,$B2238,'Rote Karten'!$B$2:$B$4,"&lt;"&amp;$F2238,'Rote Karten'!$C$2:$C$4,"&lt;="&amp;$G2238)</f>
        <v>0</v>
      </c>
      <c r="I2238" s="17" t="str">
        <f>IF(OR($L2238="Tor",$L2238="ET"),_xlfn.IFNA(IF(VLOOKUP($A2238,Spiele!$A$2:$C$16,3,FALSE)=$B2238,COUNTIFS($L$2:$L2238,"Tor",$B$2:$B2238,$B2238,$A$2:$A2238,$A2238)+COUNTIFS($L$2:$L2238,"ET",$B$2:$B2238,$B2238,$A$2:$A2238,$A2238)&amp;":"&amp;COUNTIFS($L$2:$L2238,"Tor",$B$2:$B2238,"&lt;&gt;"&amp;$B2238,$A$2:$A2238,$A2238)+COUNTIFS($L$2:$L2238,"ET",$B$2:$B2238,"&lt;&gt;"&amp;$B2238,$A$2:$A2238,$A2238),COUNTIFS($L$2:$L2238,"Tor",$B$2:$B2238,"&lt;&gt;"&amp;$B2238,$A$2:$A2238,$A2238)+COUNTIFS($L$2:$L2238,"ET",$B$2:$B2238,"&lt;&gt;"&amp;$B2238,$A$2:$A2238,$A2238)&amp;":"&amp;COUNTIFS($L$2:$L2238,"Tor",$B$2:$B2238,$B2238,$A$2:$A2238,$A2238)+COUNTIFS($L$2:$L2238,"ET",$B$2:$B2238,$B2238,$A$2:$A2238,$A2238)),""),"")</f>
        <v/>
      </c>
      <c r="J2238" s="18" t="str">
        <f>_xlfn.IFNA(IF(VLOOKUP($A2238,Spiele!$A$2:$D$16,3,FALSE)=$B2238,(COUNTIFS($L$1:$L2237,"Tor",$B$1:$B2237,$B2238,$A$1:$A2237,$A2238)+COUNTIFS($L$1:$L2237,"ET",$B$1:$B2237,$B2238,$A$1:$A2237,$A2238))-(COUNTIFS($L$1:$L2237,"Tor",$B$1:$B2237,"&lt;&gt;"&amp;$B2238,$A$1:$A2237,$A2238)+COUNTIFS($L$1:$L2237,"ET",$B$1:$B2237,"&lt;&gt;"&amp;$B2238,$A$1:$A2237,$A2238)),(COUNTIFS($L$1:$L2237,"Tor",$B$1:$B2237,$B2238,$A$1:$A2237,$A2238)+COUNTIFS($L$1:$L2237,"ET",$B$1:$B2237,$B2238,$A$1:$A2237,$A2238))-(COUNTIFS($L$1:$L2237,"Tor",$B$1:$B2237,"&lt;&gt;"&amp;$B2238,$A$1:$A2237,$A2238)+COUNTIFS($L$1:$L2237,"ET",$B$1:$B2237,"&lt;&gt;"&amp;$B2238,$A$1:$A2237,$A2238))),"")</f>
        <v/>
      </c>
      <c r="O2238" s="17"/>
      <c r="AC2238" s="14"/>
      <c r="AD2238" s="14"/>
      <c r="AE2238" s="18"/>
      <c r="AH2238" s="19">
        <f t="shared" si="138"/>
        <v>0</v>
      </c>
      <c r="AI2238" s="19">
        <f t="shared" si="139"/>
        <v>180</v>
      </c>
      <c r="AM2238" s="19">
        <f>IF(Abschlüsse[[#This Row],[Ergeb]]="ET","",SQRT(($AF2238-$AK2238)^2+($AG2238-$AL2238)^2))</f>
        <v>0</v>
      </c>
      <c r="AO2238" s="13"/>
      <c r="AP2238" s="13"/>
      <c r="AQ2238" s="19" t="str">
        <f t="shared" si="140"/>
        <v/>
      </c>
      <c r="AU2238" s="19" t="str">
        <f t="shared" si="141"/>
        <v/>
      </c>
    </row>
    <row r="2239" spans="3:47" ht="25.05" customHeight="1">
      <c r="C2239" s="17" t="str">
        <f>IF($A2239="","",IF(VLOOKUP($A2239,Spiele!$A$2:$D$16,3,FALSE)=$B2239,"H","G"))</f>
        <v/>
      </c>
      <c r="D2239" s="17" t="str">
        <f>IF($B2239="","",IF(VLOOKUP($A2239,Spiele!$A$2:$F$16,3,FALSE)=$B2239,VLOOKUP($A2239,Spiele!$A$2:$F$16,4,FALSE),VLOOKUP($A2239,Spiele!$A$2:$F$16,3,FALSE)))</f>
        <v/>
      </c>
      <c r="E2239" s="18">
        <f>IF(Abschlüsse[[#This Row],[Ergeb]]="ET",0,COUNTIFS($A$2:$A2239,$A2239,$B$2:$B2239,$B2239,$L$2:$L2239,"&lt;&gt;ET"))</f>
        <v>0</v>
      </c>
      <c r="F2239" s="11"/>
      <c r="G2239" s="12"/>
      <c r="H2239" s="18">
        <f>COUNTIFS('Rote Karten'!$A$2:$A$4,$A2239,'Rote Karten'!$D$2:$D$4,"&lt;&gt;"&amp;$B2239,'Rote Karten'!$B$2:$B$4,"&lt;"&amp;$F2239,'Rote Karten'!$C$2:$C$4,"&lt;="&amp;$G2239)-COUNTIFS('Rote Karten'!$A$2:$A$4,$A2239,'Rote Karten'!$D$2:$D$4,$B2239,'Rote Karten'!$B$2:$B$4,"&lt;"&amp;$F2239,'Rote Karten'!$C$2:$C$4,"&lt;="&amp;$G2239)</f>
        <v>0</v>
      </c>
      <c r="I2239" s="17" t="str">
        <f>IF(OR($L2239="Tor",$L2239="ET"),_xlfn.IFNA(IF(VLOOKUP($A2239,Spiele!$A$2:$C$16,3,FALSE)=$B2239,COUNTIFS($L$2:$L2239,"Tor",$B$2:$B2239,$B2239,$A$2:$A2239,$A2239)+COUNTIFS($L$2:$L2239,"ET",$B$2:$B2239,$B2239,$A$2:$A2239,$A2239)&amp;":"&amp;COUNTIFS($L$2:$L2239,"Tor",$B$2:$B2239,"&lt;&gt;"&amp;$B2239,$A$2:$A2239,$A2239)+COUNTIFS($L$2:$L2239,"ET",$B$2:$B2239,"&lt;&gt;"&amp;$B2239,$A$2:$A2239,$A2239),COUNTIFS($L$2:$L2239,"Tor",$B$2:$B2239,"&lt;&gt;"&amp;$B2239,$A$2:$A2239,$A2239)+COUNTIFS($L$2:$L2239,"ET",$B$2:$B2239,"&lt;&gt;"&amp;$B2239,$A$2:$A2239,$A2239)&amp;":"&amp;COUNTIFS($L$2:$L2239,"Tor",$B$2:$B2239,$B2239,$A$2:$A2239,$A2239)+COUNTIFS($L$2:$L2239,"ET",$B$2:$B2239,$B2239,$A$2:$A2239,$A2239)),""),"")</f>
        <v/>
      </c>
      <c r="J2239" s="18" t="str">
        <f>_xlfn.IFNA(IF(VLOOKUP($A2239,Spiele!$A$2:$D$16,3,FALSE)=$B2239,(COUNTIFS($L$1:$L2238,"Tor",$B$1:$B2238,$B2239,$A$1:$A2238,$A2239)+COUNTIFS($L$1:$L2238,"ET",$B$1:$B2238,$B2239,$A$1:$A2238,$A2239))-(COUNTIFS($L$1:$L2238,"Tor",$B$1:$B2238,"&lt;&gt;"&amp;$B2239,$A$1:$A2238,$A2239)+COUNTIFS($L$1:$L2238,"ET",$B$1:$B2238,"&lt;&gt;"&amp;$B2239,$A$1:$A2238,$A2239)),(COUNTIFS($L$1:$L2238,"Tor",$B$1:$B2238,$B2239,$A$1:$A2238,$A2239)+COUNTIFS($L$1:$L2238,"ET",$B$1:$B2238,$B2239,$A$1:$A2238,$A2239))-(COUNTIFS($L$1:$L2238,"Tor",$B$1:$B2238,"&lt;&gt;"&amp;$B2239,$A$1:$A2238,$A2239)+COUNTIFS($L$1:$L2238,"ET",$B$1:$B2238,"&lt;&gt;"&amp;$B2239,$A$1:$A2238,$A2239))),"")</f>
        <v/>
      </c>
      <c r="O2239" s="17"/>
      <c r="AC2239" s="14"/>
      <c r="AD2239" s="14"/>
      <c r="AE2239" s="18"/>
      <c r="AH2239" s="19">
        <f t="shared" si="138"/>
        <v>0</v>
      </c>
      <c r="AI2239" s="19">
        <f t="shared" si="139"/>
        <v>180</v>
      </c>
      <c r="AM2239" s="19">
        <f>IF(Abschlüsse[[#This Row],[Ergeb]]="ET","",SQRT(($AF2239-$AK2239)^2+($AG2239-$AL2239)^2))</f>
        <v>0</v>
      </c>
      <c r="AO2239" s="13"/>
      <c r="AP2239" s="13"/>
      <c r="AQ2239" s="19" t="str">
        <f t="shared" si="140"/>
        <v/>
      </c>
      <c r="AU2239" s="19" t="str">
        <f t="shared" si="141"/>
        <v/>
      </c>
    </row>
    <row r="2240" spans="3:47" ht="25.05" customHeight="1">
      <c r="C2240" s="17" t="str">
        <f>IF($A2240="","",IF(VLOOKUP($A2240,Spiele!$A$2:$D$16,3,FALSE)=$B2240,"H","G"))</f>
        <v/>
      </c>
      <c r="D2240" s="17" t="str">
        <f>IF($B2240="","",IF(VLOOKUP($A2240,Spiele!$A$2:$F$16,3,FALSE)=$B2240,VLOOKUP($A2240,Spiele!$A$2:$F$16,4,FALSE),VLOOKUP($A2240,Spiele!$A$2:$F$16,3,FALSE)))</f>
        <v/>
      </c>
      <c r="E2240" s="18">
        <f>IF(Abschlüsse[[#This Row],[Ergeb]]="ET",0,COUNTIFS($A$2:$A2240,$A2240,$B$2:$B2240,$B2240,$L$2:$L2240,"&lt;&gt;ET"))</f>
        <v>0</v>
      </c>
      <c r="F2240" s="11"/>
      <c r="G2240" s="12"/>
      <c r="H2240" s="18">
        <f>COUNTIFS('Rote Karten'!$A$2:$A$4,$A2240,'Rote Karten'!$D$2:$D$4,"&lt;&gt;"&amp;$B2240,'Rote Karten'!$B$2:$B$4,"&lt;"&amp;$F2240,'Rote Karten'!$C$2:$C$4,"&lt;="&amp;$G2240)-COUNTIFS('Rote Karten'!$A$2:$A$4,$A2240,'Rote Karten'!$D$2:$D$4,$B2240,'Rote Karten'!$B$2:$B$4,"&lt;"&amp;$F2240,'Rote Karten'!$C$2:$C$4,"&lt;="&amp;$G2240)</f>
        <v>0</v>
      </c>
      <c r="I2240" s="17" t="str">
        <f>IF(OR($L2240="Tor",$L2240="ET"),_xlfn.IFNA(IF(VLOOKUP($A2240,Spiele!$A$2:$C$16,3,FALSE)=$B2240,COUNTIFS($L$2:$L2240,"Tor",$B$2:$B2240,$B2240,$A$2:$A2240,$A2240)+COUNTIFS($L$2:$L2240,"ET",$B$2:$B2240,$B2240,$A$2:$A2240,$A2240)&amp;":"&amp;COUNTIFS($L$2:$L2240,"Tor",$B$2:$B2240,"&lt;&gt;"&amp;$B2240,$A$2:$A2240,$A2240)+COUNTIFS($L$2:$L2240,"ET",$B$2:$B2240,"&lt;&gt;"&amp;$B2240,$A$2:$A2240,$A2240),COUNTIFS($L$2:$L2240,"Tor",$B$2:$B2240,"&lt;&gt;"&amp;$B2240,$A$2:$A2240,$A2240)+COUNTIFS($L$2:$L2240,"ET",$B$2:$B2240,"&lt;&gt;"&amp;$B2240,$A$2:$A2240,$A2240)&amp;":"&amp;COUNTIFS($L$2:$L2240,"Tor",$B$2:$B2240,$B2240,$A$2:$A2240,$A2240)+COUNTIFS($L$2:$L2240,"ET",$B$2:$B2240,$B2240,$A$2:$A2240,$A2240)),""),"")</f>
        <v/>
      </c>
      <c r="J2240" s="18" t="str">
        <f>_xlfn.IFNA(IF(VLOOKUP($A2240,Spiele!$A$2:$D$16,3,FALSE)=$B2240,(COUNTIFS($L$1:$L2239,"Tor",$B$1:$B2239,$B2240,$A$1:$A2239,$A2240)+COUNTIFS($L$1:$L2239,"ET",$B$1:$B2239,$B2240,$A$1:$A2239,$A2240))-(COUNTIFS($L$1:$L2239,"Tor",$B$1:$B2239,"&lt;&gt;"&amp;$B2240,$A$1:$A2239,$A2240)+COUNTIFS($L$1:$L2239,"ET",$B$1:$B2239,"&lt;&gt;"&amp;$B2240,$A$1:$A2239,$A2240)),(COUNTIFS($L$1:$L2239,"Tor",$B$1:$B2239,$B2240,$A$1:$A2239,$A2240)+COUNTIFS($L$1:$L2239,"ET",$B$1:$B2239,$B2240,$A$1:$A2239,$A2240))-(COUNTIFS($L$1:$L2239,"Tor",$B$1:$B2239,"&lt;&gt;"&amp;$B2240,$A$1:$A2239,$A2240)+COUNTIFS($L$1:$L2239,"ET",$B$1:$B2239,"&lt;&gt;"&amp;$B2240,$A$1:$A2239,$A2240))),"")</f>
        <v/>
      </c>
      <c r="O2240" s="17"/>
      <c r="AC2240" s="14"/>
      <c r="AD2240" s="14"/>
      <c r="AE2240" s="18"/>
      <c r="AH2240" s="19">
        <f t="shared" si="138"/>
        <v>0</v>
      </c>
      <c r="AI2240" s="19">
        <f t="shared" si="139"/>
        <v>180</v>
      </c>
      <c r="AM2240" s="19">
        <f>IF(Abschlüsse[[#This Row],[Ergeb]]="ET","",SQRT(($AF2240-$AK2240)^2+($AG2240-$AL2240)^2))</f>
        <v>0</v>
      </c>
      <c r="AO2240" s="13"/>
      <c r="AP2240" s="13"/>
      <c r="AQ2240" s="19" t="str">
        <f t="shared" si="140"/>
        <v/>
      </c>
      <c r="AU2240" s="19" t="str">
        <f t="shared" si="141"/>
        <v/>
      </c>
    </row>
    <row r="2241" spans="3:47" ht="25.05" customHeight="1">
      <c r="C2241" s="17" t="str">
        <f>IF($A2241="","",IF(VLOOKUP($A2241,Spiele!$A$2:$D$16,3,FALSE)=$B2241,"H","G"))</f>
        <v/>
      </c>
      <c r="D2241" s="17" t="str">
        <f>IF($B2241="","",IF(VLOOKUP($A2241,Spiele!$A$2:$F$16,3,FALSE)=$B2241,VLOOKUP($A2241,Spiele!$A$2:$F$16,4,FALSE),VLOOKUP($A2241,Spiele!$A$2:$F$16,3,FALSE)))</f>
        <v/>
      </c>
      <c r="E2241" s="18">
        <f>IF(Abschlüsse[[#This Row],[Ergeb]]="ET",0,COUNTIFS($A$2:$A2241,$A2241,$B$2:$B2241,$B2241,$L$2:$L2241,"&lt;&gt;ET"))</f>
        <v>0</v>
      </c>
      <c r="F2241" s="11"/>
      <c r="G2241" s="12"/>
      <c r="H2241" s="18">
        <f>COUNTIFS('Rote Karten'!$A$2:$A$4,$A2241,'Rote Karten'!$D$2:$D$4,"&lt;&gt;"&amp;$B2241,'Rote Karten'!$B$2:$B$4,"&lt;"&amp;$F2241,'Rote Karten'!$C$2:$C$4,"&lt;="&amp;$G2241)-COUNTIFS('Rote Karten'!$A$2:$A$4,$A2241,'Rote Karten'!$D$2:$D$4,$B2241,'Rote Karten'!$B$2:$B$4,"&lt;"&amp;$F2241,'Rote Karten'!$C$2:$C$4,"&lt;="&amp;$G2241)</f>
        <v>0</v>
      </c>
      <c r="I2241" s="17" t="str">
        <f>IF(OR($L2241="Tor",$L2241="ET"),_xlfn.IFNA(IF(VLOOKUP($A2241,Spiele!$A$2:$C$16,3,FALSE)=$B2241,COUNTIFS($L$2:$L2241,"Tor",$B$2:$B2241,$B2241,$A$2:$A2241,$A2241)+COUNTIFS($L$2:$L2241,"ET",$B$2:$B2241,$B2241,$A$2:$A2241,$A2241)&amp;":"&amp;COUNTIFS($L$2:$L2241,"Tor",$B$2:$B2241,"&lt;&gt;"&amp;$B2241,$A$2:$A2241,$A2241)+COUNTIFS($L$2:$L2241,"ET",$B$2:$B2241,"&lt;&gt;"&amp;$B2241,$A$2:$A2241,$A2241),COUNTIFS($L$2:$L2241,"Tor",$B$2:$B2241,"&lt;&gt;"&amp;$B2241,$A$2:$A2241,$A2241)+COUNTIFS($L$2:$L2241,"ET",$B$2:$B2241,"&lt;&gt;"&amp;$B2241,$A$2:$A2241,$A2241)&amp;":"&amp;COUNTIFS($L$2:$L2241,"Tor",$B$2:$B2241,$B2241,$A$2:$A2241,$A2241)+COUNTIFS($L$2:$L2241,"ET",$B$2:$B2241,$B2241,$A$2:$A2241,$A2241)),""),"")</f>
        <v/>
      </c>
      <c r="J2241" s="18" t="str">
        <f>_xlfn.IFNA(IF(VLOOKUP($A2241,Spiele!$A$2:$D$16,3,FALSE)=$B2241,(COUNTIFS($L$1:$L2240,"Tor",$B$1:$B2240,$B2241,$A$1:$A2240,$A2241)+COUNTIFS($L$1:$L2240,"ET",$B$1:$B2240,$B2241,$A$1:$A2240,$A2241))-(COUNTIFS($L$1:$L2240,"Tor",$B$1:$B2240,"&lt;&gt;"&amp;$B2241,$A$1:$A2240,$A2241)+COUNTIFS($L$1:$L2240,"ET",$B$1:$B2240,"&lt;&gt;"&amp;$B2241,$A$1:$A2240,$A2241)),(COUNTIFS($L$1:$L2240,"Tor",$B$1:$B2240,$B2241,$A$1:$A2240,$A2241)+COUNTIFS($L$1:$L2240,"ET",$B$1:$B2240,$B2241,$A$1:$A2240,$A2241))-(COUNTIFS($L$1:$L2240,"Tor",$B$1:$B2240,"&lt;&gt;"&amp;$B2241,$A$1:$A2240,$A2241)+COUNTIFS($L$1:$L2240,"ET",$B$1:$B2240,"&lt;&gt;"&amp;$B2241,$A$1:$A2240,$A2241))),"")</f>
        <v/>
      </c>
      <c r="O2241" s="17"/>
      <c r="AC2241" s="14"/>
      <c r="AD2241" s="14"/>
      <c r="AE2241" s="18"/>
      <c r="AH2241" s="19">
        <f t="shared" si="138"/>
        <v>0</v>
      </c>
      <c r="AI2241" s="19">
        <f t="shared" si="139"/>
        <v>180</v>
      </c>
      <c r="AM2241" s="19">
        <f>IF(Abschlüsse[[#This Row],[Ergeb]]="ET","",SQRT(($AF2241-$AK2241)^2+($AG2241-$AL2241)^2))</f>
        <v>0</v>
      </c>
      <c r="AO2241" s="13"/>
      <c r="AP2241" s="13"/>
      <c r="AQ2241" s="19" t="str">
        <f t="shared" si="140"/>
        <v/>
      </c>
      <c r="AU2241" s="19" t="str">
        <f t="shared" si="141"/>
        <v/>
      </c>
    </row>
    <row r="2242" spans="3:47" ht="25.05" customHeight="1">
      <c r="C2242" s="17" t="str">
        <f>IF($A2242="","",IF(VLOOKUP($A2242,Spiele!$A$2:$D$16,3,FALSE)=$B2242,"H","G"))</f>
        <v/>
      </c>
      <c r="D2242" s="17" t="str">
        <f>IF($B2242="","",IF(VLOOKUP($A2242,Spiele!$A$2:$F$16,3,FALSE)=$B2242,VLOOKUP($A2242,Spiele!$A$2:$F$16,4,FALSE),VLOOKUP($A2242,Spiele!$A$2:$F$16,3,FALSE)))</f>
        <v/>
      </c>
      <c r="E2242" s="18">
        <f>IF(Abschlüsse[[#This Row],[Ergeb]]="ET",0,COUNTIFS($A$2:$A2242,$A2242,$B$2:$B2242,$B2242,$L$2:$L2242,"&lt;&gt;ET"))</f>
        <v>0</v>
      </c>
      <c r="F2242" s="11"/>
      <c r="G2242" s="12"/>
      <c r="H2242" s="18">
        <f>COUNTIFS('Rote Karten'!$A$2:$A$4,$A2242,'Rote Karten'!$D$2:$D$4,"&lt;&gt;"&amp;$B2242,'Rote Karten'!$B$2:$B$4,"&lt;"&amp;$F2242,'Rote Karten'!$C$2:$C$4,"&lt;="&amp;$G2242)-COUNTIFS('Rote Karten'!$A$2:$A$4,$A2242,'Rote Karten'!$D$2:$D$4,$B2242,'Rote Karten'!$B$2:$B$4,"&lt;"&amp;$F2242,'Rote Karten'!$C$2:$C$4,"&lt;="&amp;$G2242)</f>
        <v>0</v>
      </c>
      <c r="I2242" s="17" t="str">
        <f>IF(OR($L2242="Tor",$L2242="ET"),_xlfn.IFNA(IF(VLOOKUP($A2242,Spiele!$A$2:$C$16,3,FALSE)=$B2242,COUNTIFS($L$2:$L2242,"Tor",$B$2:$B2242,$B2242,$A$2:$A2242,$A2242)+COUNTIFS($L$2:$L2242,"ET",$B$2:$B2242,$B2242,$A$2:$A2242,$A2242)&amp;":"&amp;COUNTIFS($L$2:$L2242,"Tor",$B$2:$B2242,"&lt;&gt;"&amp;$B2242,$A$2:$A2242,$A2242)+COUNTIFS($L$2:$L2242,"ET",$B$2:$B2242,"&lt;&gt;"&amp;$B2242,$A$2:$A2242,$A2242),COUNTIFS($L$2:$L2242,"Tor",$B$2:$B2242,"&lt;&gt;"&amp;$B2242,$A$2:$A2242,$A2242)+COUNTIFS($L$2:$L2242,"ET",$B$2:$B2242,"&lt;&gt;"&amp;$B2242,$A$2:$A2242,$A2242)&amp;":"&amp;COUNTIFS($L$2:$L2242,"Tor",$B$2:$B2242,$B2242,$A$2:$A2242,$A2242)+COUNTIFS($L$2:$L2242,"ET",$B$2:$B2242,$B2242,$A$2:$A2242,$A2242)),""),"")</f>
        <v/>
      </c>
      <c r="J2242" s="18" t="str">
        <f>_xlfn.IFNA(IF(VLOOKUP($A2242,Spiele!$A$2:$D$16,3,FALSE)=$B2242,(COUNTIFS($L$1:$L2241,"Tor",$B$1:$B2241,$B2242,$A$1:$A2241,$A2242)+COUNTIFS($L$1:$L2241,"ET",$B$1:$B2241,$B2242,$A$1:$A2241,$A2242))-(COUNTIFS($L$1:$L2241,"Tor",$B$1:$B2241,"&lt;&gt;"&amp;$B2242,$A$1:$A2241,$A2242)+COUNTIFS($L$1:$L2241,"ET",$B$1:$B2241,"&lt;&gt;"&amp;$B2242,$A$1:$A2241,$A2242)),(COUNTIFS($L$1:$L2241,"Tor",$B$1:$B2241,$B2242,$A$1:$A2241,$A2242)+COUNTIFS($L$1:$L2241,"ET",$B$1:$B2241,$B2242,$A$1:$A2241,$A2242))-(COUNTIFS($L$1:$L2241,"Tor",$B$1:$B2241,"&lt;&gt;"&amp;$B2242,$A$1:$A2241,$A2242)+COUNTIFS($L$1:$L2241,"ET",$B$1:$B2241,"&lt;&gt;"&amp;$B2242,$A$1:$A2241,$A2242))),"")</f>
        <v/>
      </c>
      <c r="O2242" s="17"/>
      <c r="AC2242" s="14"/>
      <c r="AD2242" s="14"/>
      <c r="AE2242" s="18"/>
      <c r="AH2242" s="19">
        <f t="shared" si="138"/>
        <v>0</v>
      </c>
      <c r="AI2242" s="19">
        <f t="shared" si="139"/>
        <v>180</v>
      </c>
      <c r="AM2242" s="19">
        <f>IF(Abschlüsse[[#This Row],[Ergeb]]="ET","",SQRT(($AF2242-$AK2242)^2+($AG2242-$AL2242)^2))</f>
        <v>0</v>
      </c>
      <c r="AO2242" s="13"/>
      <c r="AP2242" s="13"/>
      <c r="AQ2242" s="19" t="str">
        <f t="shared" si="140"/>
        <v/>
      </c>
      <c r="AU2242" s="19" t="str">
        <f t="shared" si="141"/>
        <v/>
      </c>
    </row>
    <row r="2243" spans="3:47" ht="25.05" customHeight="1">
      <c r="C2243" s="17" t="str">
        <f>IF($A2243="","",IF(VLOOKUP($A2243,Spiele!$A$2:$D$16,3,FALSE)=$B2243,"H","G"))</f>
        <v/>
      </c>
      <c r="D2243" s="17" t="str">
        <f>IF($B2243="","",IF(VLOOKUP($A2243,Spiele!$A$2:$F$16,3,FALSE)=$B2243,VLOOKUP($A2243,Spiele!$A$2:$F$16,4,FALSE),VLOOKUP($A2243,Spiele!$A$2:$F$16,3,FALSE)))</f>
        <v/>
      </c>
      <c r="E2243" s="18">
        <f>IF(Abschlüsse[[#This Row],[Ergeb]]="ET",0,COUNTIFS($A$2:$A2243,$A2243,$B$2:$B2243,$B2243,$L$2:$L2243,"&lt;&gt;ET"))</f>
        <v>0</v>
      </c>
      <c r="F2243" s="11"/>
      <c r="G2243" s="12"/>
      <c r="H2243" s="18">
        <f>COUNTIFS('Rote Karten'!$A$2:$A$4,$A2243,'Rote Karten'!$D$2:$D$4,"&lt;&gt;"&amp;$B2243,'Rote Karten'!$B$2:$B$4,"&lt;"&amp;$F2243,'Rote Karten'!$C$2:$C$4,"&lt;="&amp;$G2243)-COUNTIFS('Rote Karten'!$A$2:$A$4,$A2243,'Rote Karten'!$D$2:$D$4,$B2243,'Rote Karten'!$B$2:$B$4,"&lt;"&amp;$F2243,'Rote Karten'!$C$2:$C$4,"&lt;="&amp;$G2243)</f>
        <v>0</v>
      </c>
      <c r="I2243" s="17" t="str">
        <f>IF(OR($L2243="Tor",$L2243="ET"),_xlfn.IFNA(IF(VLOOKUP($A2243,Spiele!$A$2:$C$16,3,FALSE)=$B2243,COUNTIFS($L$2:$L2243,"Tor",$B$2:$B2243,$B2243,$A$2:$A2243,$A2243)+COUNTIFS($L$2:$L2243,"ET",$B$2:$B2243,$B2243,$A$2:$A2243,$A2243)&amp;":"&amp;COUNTIFS($L$2:$L2243,"Tor",$B$2:$B2243,"&lt;&gt;"&amp;$B2243,$A$2:$A2243,$A2243)+COUNTIFS($L$2:$L2243,"ET",$B$2:$B2243,"&lt;&gt;"&amp;$B2243,$A$2:$A2243,$A2243),COUNTIFS($L$2:$L2243,"Tor",$B$2:$B2243,"&lt;&gt;"&amp;$B2243,$A$2:$A2243,$A2243)+COUNTIFS($L$2:$L2243,"ET",$B$2:$B2243,"&lt;&gt;"&amp;$B2243,$A$2:$A2243,$A2243)&amp;":"&amp;COUNTIFS($L$2:$L2243,"Tor",$B$2:$B2243,$B2243,$A$2:$A2243,$A2243)+COUNTIFS($L$2:$L2243,"ET",$B$2:$B2243,$B2243,$A$2:$A2243,$A2243)),""),"")</f>
        <v/>
      </c>
      <c r="J2243" s="18" t="str">
        <f>_xlfn.IFNA(IF(VLOOKUP($A2243,Spiele!$A$2:$D$16,3,FALSE)=$B2243,(COUNTIFS($L$1:$L2242,"Tor",$B$1:$B2242,$B2243,$A$1:$A2242,$A2243)+COUNTIFS($L$1:$L2242,"ET",$B$1:$B2242,$B2243,$A$1:$A2242,$A2243))-(COUNTIFS($L$1:$L2242,"Tor",$B$1:$B2242,"&lt;&gt;"&amp;$B2243,$A$1:$A2242,$A2243)+COUNTIFS($L$1:$L2242,"ET",$B$1:$B2242,"&lt;&gt;"&amp;$B2243,$A$1:$A2242,$A2243)),(COUNTIFS($L$1:$L2242,"Tor",$B$1:$B2242,$B2243,$A$1:$A2242,$A2243)+COUNTIFS($L$1:$L2242,"ET",$B$1:$B2242,$B2243,$A$1:$A2242,$A2243))-(COUNTIFS($L$1:$L2242,"Tor",$B$1:$B2242,"&lt;&gt;"&amp;$B2243,$A$1:$A2242,$A2243)+COUNTIFS($L$1:$L2242,"ET",$B$1:$B2242,"&lt;&gt;"&amp;$B2243,$A$1:$A2242,$A2243))),"")</f>
        <v/>
      </c>
      <c r="O2243" s="17"/>
      <c r="AC2243" s="14"/>
      <c r="AD2243" s="14"/>
      <c r="AE2243" s="18"/>
      <c r="AH2243" s="19">
        <f t="shared" ref="AH2243:AH2306" si="142">IF($L2243="ET","",IF($AF2243&gt;3.66,SQRT($AG2243^2+($AF2243-(7.32/2))^2),IF($AF2243&lt;-3.66,SQRT($AG2243^2+($AF2243+(7.32/2))^2),$AG2243)))</f>
        <v>0</v>
      </c>
      <c r="AI2243" s="19">
        <f t="shared" ref="AI2243:AI2306" si="143">IF($L2243="ET","",IF(DEGREES(ATAN((7.32*$AG2243)/($AG2243^2+$AF2243^2-(7.32/2)^2)))&lt;=0,180+DEGREES(ATAN((7.32*$AG2243)/($AG2243^2+$AF2243^2-(7.32/2)^2))),DEGREES(ATAN((7.32*$AG2243)/($AG2243^2+$AF2243^2-(7.32/2)^2)))))</f>
        <v>180</v>
      </c>
      <c r="AM2243" s="19">
        <f>IF(Abschlüsse[[#This Row],[Ergeb]]="ET","",SQRT(($AF2243-$AK2243)^2+($AG2243-$AL2243)^2))</f>
        <v>0</v>
      </c>
      <c r="AO2243" s="13"/>
      <c r="AP2243" s="13"/>
      <c r="AQ2243" s="19" t="str">
        <f t="shared" si="140"/>
        <v/>
      </c>
      <c r="AU2243" s="19" t="str">
        <f t="shared" si="141"/>
        <v/>
      </c>
    </row>
    <row r="2244" spans="3:47" ht="25.05" customHeight="1">
      <c r="C2244" s="17" t="str">
        <f>IF($A2244="","",IF(VLOOKUP($A2244,Spiele!$A$2:$D$16,3,FALSE)=$B2244,"H","G"))</f>
        <v/>
      </c>
      <c r="D2244" s="17" t="str">
        <f>IF($B2244="","",IF(VLOOKUP($A2244,Spiele!$A$2:$F$16,3,FALSE)=$B2244,VLOOKUP($A2244,Spiele!$A$2:$F$16,4,FALSE),VLOOKUP($A2244,Spiele!$A$2:$F$16,3,FALSE)))</f>
        <v/>
      </c>
      <c r="E2244" s="18">
        <f>IF(Abschlüsse[[#This Row],[Ergeb]]="ET",0,COUNTIFS($A$2:$A2244,$A2244,$B$2:$B2244,$B2244,$L$2:$L2244,"&lt;&gt;ET"))</f>
        <v>0</v>
      </c>
      <c r="F2244" s="11"/>
      <c r="G2244" s="12"/>
      <c r="H2244" s="18">
        <f>COUNTIFS('Rote Karten'!$A$2:$A$4,$A2244,'Rote Karten'!$D$2:$D$4,"&lt;&gt;"&amp;$B2244,'Rote Karten'!$B$2:$B$4,"&lt;"&amp;$F2244,'Rote Karten'!$C$2:$C$4,"&lt;="&amp;$G2244)-COUNTIFS('Rote Karten'!$A$2:$A$4,$A2244,'Rote Karten'!$D$2:$D$4,$B2244,'Rote Karten'!$B$2:$B$4,"&lt;"&amp;$F2244,'Rote Karten'!$C$2:$C$4,"&lt;="&amp;$G2244)</f>
        <v>0</v>
      </c>
      <c r="I2244" s="17" t="str">
        <f>IF(OR($L2244="Tor",$L2244="ET"),_xlfn.IFNA(IF(VLOOKUP($A2244,Spiele!$A$2:$C$16,3,FALSE)=$B2244,COUNTIFS($L$2:$L2244,"Tor",$B$2:$B2244,$B2244,$A$2:$A2244,$A2244)+COUNTIFS($L$2:$L2244,"ET",$B$2:$B2244,$B2244,$A$2:$A2244,$A2244)&amp;":"&amp;COUNTIFS($L$2:$L2244,"Tor",$B$2:$B2244,"&lt;&gt;"&amp;$B2244,$A$2:$A2244,$A2244)+COUNTIFS($L$2:$L2244,"ET",$B$2:$B2244,"&lt;&gt;"&amp;$B2244,$A$2:$A2244,$A2244),COUNTIFS($L$2:$L2244,"Tor",$B$2:$B2244,"&lt;&gt;"&amp;$B2244,$A$2:$A2244,$A2244)+COUNTIFS($L$2:$L2244,"ET",$B$2:$B2244,"&lt;&gt;"&amp;$B2244,$A$2:$A2244,$A2244)&amp;":"&amp;COUNTIFS($L$2:$L2244,"Tor",$B$2:$B2244,$B2244,$A$2:$A2244,$A2244)+COUNTIFS($L$2:$L2244,"ET",$B$2:$B2244,$B2244,$A$2:$A2244,$A2244)),""),"")</f>
        <v/>
      </c>
      <c r="J2244" s="18" t="str">
        <f>_xlfn.IFNA(IF(VLOOKUP($A2244,Spiele!$A$2:$D$16,3,FALSE)=$B2244,(COUNTIFS($L$1:$L2243,"Tor",$B$1:$B2243,$B2244,$A$1:$A2243,$A2244)+COUNTIFS($L$1:$L2243,"ET",$B$1:$B2243,$B2244,$A$1:$A2243,$A2244))-(COUNTIFS($L$1:$L2243,"Tor",$B$1:$B2243,"&lt;&gt;"&amp;$B2244,$A$1:$A2243,$A2244)+COUNTIFS($L$1:$L2243,"ET",$B$1:$B2243,"&lt;&gt;"&amp;$B2244,$A$1:$A2243,$A2244)),(COUNTIFS($L$1:$L2243,"Tor",$B$1:$B2243,$B2244,$A$1:$A2243,$A2244)+COUNTIFS($L$1:$L2243,"ET",$B$1:$B2243,$B2244,$A$1:$A2243,$A2244))-(COUNTIFS($L$1:$L2243,"Tor",$B$1:$B2243,"&lt;&gt;"&amp;$B2244,$A$1:$A2243,$A2244)+COUNTIFS($L$1:$L2243,"ET",$B$1:$B2243,"&lt;&gt;"&amp;$B2244,$A$1:$A2243,$A2244))),"")</f>
        <v/>
      </c>
      <c r="O2244" s="17"/>
      <c r="AC2244" s="14"/>
      <c r="AD2244" s="14"/>
      <c r="AE2244" s="18"/>
      <c r="AH2244" s="19">
        <f t="shared" si="142"/>
        <v>0</v>
      </c>
      <c r="AI2244" s="19">
        <f t="shared" si="143"/>
        <v>180</v>
      </c>
      <c r="AM2244" s="19">
        <f>IF(Abschlüsse[[#This Row],[Ergeb]]="ET","",SQRT(($AF2244-$AK2244)^2+($AG2244-$AL2244)^2))</f>
        <v>0</v>
      </c>
      <c r="AO2244" s="13"/>
      <c r="AP2244" s="13"/>
      <c r="AQ2244" s="19" t="str">
        <f t="shared" si="140"/>
        <v/>
      </c>
      <c r="AU2244" s="19" t="str">
        <f t="shared" si="141"/>
        <v/>
      </c>
    </row>
    <row r="2245" spans="3:47" ht="25.05" customHeight="1">
      <c r="C2245" s="17" t="str">
        <f>IF($A2245="","",IF(VLOOKUP($A2245,Spiele!$A$2:$D$16,3,FALSE)=$B2245,"H","G"))</f>
        <v/>
      </c>
      <c r="D2245" s="17" t="str">
        <f>IF($B2245="","",IF(VLOOKUP($A2245,Spiele!$A$2:$F$16,3,FALSE)=$B2245,VLOOKUP($A2245,Spiele!$A$2:$F$16,4,FALSE),VLOOKUP($A2245,Spiele!$A$2:$F$16,3,FALSE)))</f>
        <v/>
      </c>
      <c r="E2245" s="18">
        <f>IF(Abschlüsse[[#This Row],[Ergeb]]="ET",0,COUNTIFS($A$2:$A2245,$A2245,$B$2:$B2245,$B2245,$L$2:$L2245,"&lt;&gt;ET"))</f>
        <v>0</v>
      </c>
      <c r="F2245" s="11"/>
      <c r="G2245" s="12"/>
      <c r="H2245" s="18">
        <f>COUNTIFS('Rote Karten'!$A$2:$A$4,$A2245,'Rote Karten'!$D$2:$D$4,"&lt;&gt;"&amp;$B2245,'Rote Karten'!$B$2:$B$4,"&lt;"&amp;$F2245,'Rote Karten'!$C$2:$C$4,"&lt;="&amp;$G2245)-COUNTIFS('Rote Karten'!$A$2:$A$4,$A2245,'Rote Karten'!$D$2:$D$4,$B2245,'Rote Karten'!$B$2:$B$4,"&lt;"&amp;$F2245,'Rote Karten'!$C$2:$C$4,"&lt;="&amp;$G2245)</f>
        <v>0</v>
      </c>
      <c r="I2245" s="17" t="str">
        <f>IF(OR($L2245="Tor",$L2245="ET"),_xlfn.IFNA(IF(VLOOKUP($A2245,Spiele!$A$2:$C$16,3,FALSE)=$B2245,COUNTIFS($L$2:$L2245,"Tor",$B$2:$B2245,$B2245,$A$2:$A2245,$A2245)+COUNTIFS($L$2:$L2245,"ET",$B$2:$B2245,$B2245,$A$2:$A2245,$A2245)&amp;":"&amp;COUNTIFS($L$2:$L2245,"Tor",$B$2:$B2245,"&lt;&gt;"&amp;$B2245,$A$2:$A2245,$A2245)+COUNTIFS($L$2:$L2245,"ET",$B$2:$B2245,"&lt;&gt;"&amp;$B2245,$A$2:$A2245,$A2245),COUNTIFS($L$2:$L2245,"Tor",$B$2:$B2245,"&lt;&gt;"&amp;$B2245,$A$2:$A2245,$A2245)+COUNTIFS($L$2:$L2245,"ET",$B$2:$B2245,"&lt;&gt;"&amp;$B2245,$A$2:$A2245,$A2245)&amp;":"&amp;COUNTIFS($L$2:$L2245,"Tor",$B$2:$B2245,$B2245,$A$2:$A2245,$A2245)+COUNTIFS($L$2:$L2245,"ET",$B$2:$B2245,$B2245,$A$2:$A2245,$A2245)),""),"")</f>
        <v/>
      </c>
      <c r="J2245" s="18" t="str">
        <f>_xlfn.IFNA(IF(VLOOKUP($A2245,Spiele!$A$2:$D$16,3,FALSE)=$B2245,(COUNTIFS($L$1:$L2244,"Tor",$B$1:$B2244,$B2245,$A$1:$A2244,$A2245)+COUNTIFS($L$1:$L2244,"ET",$B$1:$B2244,$B2245,$A$1:$A2244,$A2245))-(COUNTIFS($L$1:$L2244,"Tor",$B$1:$B2244,"&lt;&gt;"&amp;$B2245,$A$1:$A2244,$A2245)+COUNTIFS($L$1:$L2244,"ET",$B$1:$B2244,"&lt;&gt;"&amp;$B2245,$A$1:$A2244,$A2245)),(COUNTIFS($L$1:$L2244,"Tor",$B$1:$B2244,$B2245,$A$1:$A2244,$A2245)+COUNTIFS($L$1:$L2244,"ET",$B$1:$B2244,$B2245,$A$1:$A2244,$A2245))-(COUNTIFS($L$1:$L2244,"Tor",$B$1:$B2244,"&lt;&gt;"&amp;$B2245,$A$1:$A2244,$A2245)+COUNTIFS($L$1:$L2244,"ET",$B$1:$B2244,"&lt;&gt;"&amp;$B2245,$A$1:$A2244,$A2245))),"")</f>
        <v/>
      </c>
      <c r="O2245" s="17"/>
      <c r="AC2245" s="14"/>
      <c r="AD2245" s="14"/>
      <c r="AE2245" s="18"/>
      <c r="AH2245" s="19">
        <f t="shared" si="142"/>
        <v>0</v>
      </c>
      <c r="AI2245" s="19">
        <f t="shared" si="143"/>
        <v>180</v>
      </c>
      <c r="AM2245" s="19">
        <f>IF(Abschlüsse[[#This Row],[Ergeb]]="ET","",SQRT(($AF2245-$AK2245)^2+($AG2245-$AL2245)^2))</f>
        <v>0</v>
      </c>
      <c r="AO2245" s="13"/>
      <c r="AP2245" s="13"/>
      <c r="AQ2245" s="19" t="str">
        <f t="shared" si="140"/>
        <v/>
      </c>
      <c r="AU2245" s="19" t="str">
        <f t="shared" si="141"/>
        <v/>
      </c>
    </row>
    <row r="2246" spans="3:47" ht="25.05" customHeight="1">
      <c r="C2246" s="17" t="str">
        <f>IF($A2246="","",IF(VLOOKUP($A2246,Spiele!$A$2:$D$16,3,FALSE)=$B2246,"H","G"))</f>
        <v/>
      </c>
      <c r="D2246" s="17" t="str">
        <f>IF($B2246="","",IF(VLOOKUP($A2246,Spiele!$A$2:$F$16,3,FALSE)=$B2246,VLOOKUP($A2246,Spiele!$A$2:$F$16,4,FALSE),VLOOKUP($A2246,Spiele!$A$2:$F$16,3,FALSE)))</f>
        <v/>
      </c>
      <c r="E2246" s="18">
        <f>IF(Abschlüsse[[#This Row],[Ergeb]]="ET",0,COUNTIFS($A$2:$A2246,$A2246,$B$2:$B2246,$B2246,$L$2:$L2246,"&lt;&gt;ET"))</f>
        <v>0</v>
      </c>
      <c r="F2246" s="11"/>
      <c r="G2246" s="12"/>
      <c r="H2246" s="18">
        <f>COUNTIFS('Rote Karten'!$A$2:$A$4,$A2246,'Rote Karten'!$D$2:$D$4,"&lt;&gt;"&amp;$B2246,'Rote Karten'!$B$2:$B$4,"&lt;"&amp;$F2246,'Rote Karten'!$C$2:$C$4,"&lt;="&amp;$G2246)-COUNTIFS('Rote Karten'!$A$2:$A$4,$A2246,'Rote Karten'!$D$2:$D$4,$B2246,'Rote Karten'!$B$2:$B$4,"&lt;"&amp;$F2246,'Rote Karten'!$C$2:$C$4,"&lt;="&amp;$G2246)</f>
        <v>0</v>
      </c>
      <c r="I2246" s="17" t="str">
        <f>IF(OR($L2246="Tor",$L2246="ET"),_xlfn.IFNA(IF(VLOOKUP($A2246,Spiele!$A$2:$C$16,3,FALSE)=$B2246,COUNTIFS($L$2:$L2246,"Tor",$B$2:$B2246,$B2246,$A$2:$A2246,$A2246)+COUNTIFS($L$2:$L2246,"ET",$B$2:$B2246,$B2246,$A$2:$A2246,$A2246)&amp;":"&amp;COUNTIFS($L$2:$L2246,"Tor",$B$2:$B2246,"&lt;&gt;"&amp;$B2246,$A$2:$A2246,$A2246)+COUNTIFS($L$2:$L2246,"ET",$B$2:$B2246,"&lt;&gt;"&amp;$B2246,$A$2:$A2246,$A2246),COUNTIFS($L$2:$L2246,"Tor",$B$2:$B2246,"&lt;&gt;"&amp;$B2246,$A$2:$A2246,$A2246)+COUNTIFS($L$2:$L2246,"ET",$B$2:$B2246,"&lt;&gt;"&amp;$B2246,$A$2:$A2246,$A2246)&amp;":"&amp;COUNTIFS($L$2:$L2246,"Tor",$B$2:$B2246,$B2246,$A$2:$A2246,$A2246)+COUNTIFS($L$2:$L2246,"ET",$B$2:$B2246,$B2246,$A$2:$A2246,$A2246)),""),"")</f>
        <v/>
      </c>
      <c r="J2246" s="18" t="str">
        <f>_xlfn.IFNA(IF(VLOOKUP($A2246,Spiele!$A$2:$D$16,3,FALSE)=$B2246,(COUNTIFS($L$1:$L2245,"Tor",$B$1:$B2245,$B2246,$A$1:$A2245,$A2246)+COUNTIFS($L$1:$L2245,"ET",$B$1:$B2245,$B2246,$A$1:$A2245,$A2246))-(COUNTIFS($L$1:$L2245,"Tor",$B$1:$B2245,"&lt;&gt;"&amp;$B2246,$A$1:$A2245,$A2246)+COUNTIFS($L$1:$L2245,"ET",$B$1:$B2245,"&lt;&gt;"&amp;$B2246,$A$1:$A2245,$A2246)),(COUNTIFS($L$1:$L2245,"Tor",$B$1:$B2245,$B2246,$A$1:$A2245,$A2246)+COUNTIFS($L$1:$L2245,"ET",$B$1:$B2245,$B2246,$A$1:$A2245,$A2246))-(COUNTIFS($L$1:$L2245,"Tor",$B$1:$B2245,"&lt;&gt;"&amp;$B2246,$A$1:$A2245,$A2246)+COUNTIFS($L$1:$L2245,"ET",$B$1:$B2245,"&lt;&gt;"&amp;$B2246,$A$1:$A2245,$A2246))),"")</f>
        <v/>
      </c>
      <c r="O2246" s="17"/>
      <c r="AC2246" s="14"/>
      <c r="AD2246" s="14"/>
      <c r="AE2246" s="18"/>
      <c r="AH2246" s="19">
        <f t="shared" si="142"/>
        <v>0</v>
      </c>
      <c r="AI2246" s="19">
        <f t="shared" si="143"/>
        <v>180</v>
      </c>
      <c r="AM2246" s="19">
        <f>IF(Abschlüsse[[#This Row],[Ergeb]]="ET","",SQRT(($AF2246-$AK2246)^2+($AG2246-$AL2246)^2))</f>
        <v>0</v>
      </c>
      <c r="AO2246" s="13"/>
      <c r="AP2246" s="13"/>
      <c r="AQ2246" s="19" t="str">
        <f t="shared" si="140"/>
        <v/>
      </c>
      <c r="AU2246" s="19" t="str">
        <f t="shared" si="141"/>
        <v/>
      </c>
    </row>
    <row r="2247" spans="3:47" ht="25.05" customHeight="1">
      <c r="C2247" s="17" t="str">
        <f>IF($A2247="","",IF(VLOOKUP($A2247,Spiele!$A$2:$D$16,3,FALSE)=$B2247,"H","G"))</f>
        <v/>
      </c>
      <c r="D2247" s="17" t="str">
        <f>IF($B2247="","",IF(VLOOKUP($A2247,Spiele!$A$2:$F$16,3,FALSE)=$B2247,VLOOKUP($A2247,Spiele!$A$2:$F$16,4,FALSE),VLOOKUP($A2247,Spiele!$A$2:$F$16,3,FALSE)))</f>
        <v/>
      </c>
      <c r="E2247" s="18">
        <f>IF(Abschlüsse[[#This Row],[Ergeb]]="ET",0,COUNTIFS($A$2:$A2247,$A2247,$B$2:$B2247,$B2247,$L$2:$L2247,"&lt;&gt;ET"))</f>
        <v>0</v>
      </c>
      <c r="F2247" s="11"/>
      <c r="G2247" s="12"/>
      <c r="H2247" s="18">
        <f>COUNTIFS('Rote Karten'!$A$2:$A$4,$A2247,'Rote Karten'!$D$2:$D$4,"&lt;&gt;"&amp;$B2247,'Rote Karten'!$B$2:$B$4,"&lt;"&amp;$F2247,'Rote Karten'!$C$2:$C$4,"&lt;="&amp;$G2247)-COUNTIFS('Rote Karten'!$A$2:$A$4,$A2247,'Rote Karten'!$D$2:$D$4,$B2247,'Rote Karten'!$B$2:$B$4,"&lt;"&amp;$F2247,'Rote Karten'!$C$2:$C$4,"&lt;="&amp;$G2247)</f>
        <v>0</v>
      </c>
      <c r="I2247" s="17" t="str">
        <f>IF(OR($L2247="Tor",$L2247="ET"),_xlfn.IFNA(IF(VLOOKUP($A2247,Spiele!$A$2:$C$16,3,FALSE)=$B2247,COUNTIFS($L$2:$L2247,"Tor",$B$2:$B2247,$B2247,$A$2:$A2247,$A2247)+COUNTIFS($L$2:$L2247,"ET",$B$2:$B2247,$B2247,$A$2:$A2247,$A2247)&amp;":"&amp;COUNTIFS($L$2:$L2247,"Tor",$B$2:$B2247,"&lt;&gt;"&amp;$B2247,$A$2:$A2247,$A2247)+COUNTIFS($L$2:$L2247,"ET",$B$2:$B2247,"&lt;&gt;"&amp;$B2247,$A$2:$A2247,$A2247),COUNTIFS($L$2:$L2247,"Tor",$B$2:$B2247,"&lt;&gt;"&amp;$B2247,$A$2:$A2247,$A2247)+COUNTIFS($L$2:$L2247,"ET",$B$2:$B2247,"&lt;&gt;"&amp;$B2247,$A$2:$A2247,$A2247)&amp;":"&amp;COUNTIFS($L$2:$L2247,"Tor",$B$2:$B2247,$B2247,$A$2:$A2247,$A2247)+COUNTIFS($L$2:$L2247,"ET",$B$2:$B2247,$B2247,$A$2:$A2247,$A2247)),""),"")</f>
        <v/>
      </c>
      <c r="J2247" s="18" t="str">
        <f>_xlfn.IFNA(IF(VLOOKUP($A2247,Spiele!$A$2:$D$16,3,FALSE)=$B2247,(COUNTIFS($L$1:$L2246,"Tor",$B$1:$B2246,$B2247,$A$1:$A2246,$A2247)+COUNTIFS($L$1:$L2246,"ET",$B$1:$B2246,$B2247,$A$1:$A2246,$A2247))-(COUNTIFS($L$1:$L2246,"Tor",$B$1:$B2246,"&lt;&gt;"&amp;$B2247,$A$1:$A2246,$A2247)+COUNTIFS($L$1:$L2246,"ET",$B$1:$B2246,"&lt;&gt;"&amp;$B2247,$A$1:$A2246,$A2247)),(COUNTIFS($L$1:$L2246,"Tor",$B$1:$B2246,$B2247,$A$1:$A2246,$A2247)+COUNTIFS($L$1:$L2246,"ET",$B$1:$B2246,$B2247,$A$1:$A2246,$A2247))-(COUNTIFS($L$1:$L2246,"Tor",$B$1:$B2246,"&lt;&gt;"&amp;$B2247,$A$1:$A2246,$A2247)+COUNTIFS($L$1:$L2246,"ET",$B$1:$B2246,"&lt;&gt;"&amp;$B2247,$A$1:$A2246,$A2247))),"")</f>
        <v/>
      </c>
      <c r="O2247" s="17"/>
      <c r="AC2247" s="14"/>
      <c r="AD2247" s="14"/>
      <c r="AE2247" s="18"/>
      <c r="AH2247" s="19">
        <f t="shared" si="142"/>
        <v>0</v>
      </c>
      <c r="AI2247" s="19">
        <f t="shared" si="143"/>
        <v>180</v>
      </c>
      <c r="AM2247" s="19">
        <f>IF(Abschlüsse[[#This Row],[Ergeb]]="ET","",SQRT(($AF2247-$AK2247)^2+($AG2247-$AL2247)^2))</f>
        <v>0</v>
      </c>
      <c r="AO2247" s="13"/>
      <c r="AP2247" s="13"/>
      <c r="AQ2247" s="19" t="str">
        <f t="shared" si="140"/>
        <v/>
      </c>
      <c r="AU2247" s="19" t="str">
        <f t="shared" si="141"/>
        <v/>
      </c>
    </row>
    <row r="2248" spans="3:47" ht="25.05" customHeight="1">
      <c r="C2248" s="17" t="str">
        <f>IF($A2248="","",IF(VLOOKUP($A2248,Spiele!$A$2:$D$16,3,FALSE)=$B2248,"H","G"))</f>
        <v/>
      </c>
      <c r="D2248" s="17" t="str">
        <f>IF($B2248="","",IF(VLOOKUP($A2248,Spiele!$A$2:$F$16,3,FALSE)=$B2248,VLOOKUP($A2248,Spiele!$A$2:$F$16,4,FALSE),VLOOKUP($A2248,Spiele!$A$2:$F$16,3,FALSE)))</f>
        <v/>
      </c>
      <c r="E2248" s="18">
        <f>IF(Abschlüsse[[#This Row],[Ergeb]]="ET",0,COUNTIFS($A$2:$A2248,$A2248,$B$2:$B2248,$B2248,$L$2:$L2248,"&lt;&gt;ET"))</f>
        <v>0</v>
      </c>
      <c r="F2248" s="11"/>
      <c r="G2248" s="12"/>
      <c r="H2248" s="18">
        <f>COUNTIFS('Rote Karten'!$A$2:$A$4,$A2248,'Rote Karten'!$D$2:$D$4,"&lt;&gt;"&amp;$B2248,'Rote Karten'!$B$2:$B$4,"&lt;"&amp;$F2248,'Rote Karten'!$C$2:$C$4,"&lt;="&amp;$G2248)-COUNTIFS('Rote Karten'!$A$2:$A$4,$A2248,'Rote Karten'!$D$2:$D$4,$B2248,'Rote Karten'!$B$2:$B$4,"&lt;"&amp;$F2248,'Rote Karten'!$C$2:$C$4,"&lt;="&amp;$G2248)</f>
        <v>0</v>
      </c>
      <c r="I2248" s="17" t="str">
        <f>IF(OR($L2248="Tor",$L2248="ET"),_xlfn.IFNA(IF(VLOOKUP($A2248,Spiele!$A$2:$C$16,3,FALSE)=$B2248,COUNTIFS($L$2:$L2248,"Tor",$B$2:$B2248,$B2248,$A$2:$A2248,$A2248)+COUNTIFS($L$2:$L2248,"ET",$B$2:$B2248,$B2248,$A$2:$A2248,$A2248)&amp;":"&amp;COUNTIFS($L$2:$L2248,"Tor",$B$2:$B2248,"&lt;&gt;"&amp;$B2248,$A$2:$A2248,$A2248)+COUNTIFS($L$2:$L2248,"ET",$B$2:$B2248,"&lt;&gt;"&amp;$B2248,$A$2:$A2248,$A2248),COUNTIFS($L$2:$L2248,"Tor",$B$2:$B2248,"&lt;&gt;"&amp;$B2248,$A$2:$A2248,$A2248)+COUNTIFS($L$2:$L2248,"ET",$B$2:$B2248,"&lt;&gt;"&amp;$B2248,$A$2:$A2248,$A2248)&amp;":"&amp;COUNTIFS($L$2:$L2248,"Tor",$B$2:$B2248,$B2248,$A$2:$A2248,$A2248)+COUNTIFS($L$2:$L2248,"ET",$B$2:$B2248,$B2248,$A$2:$A2248,$A2248)),""),"")</f>
        <v/>
      </c>
      <c r="J2248" s="18" t="str">
        <f>_xlfn.IFNA(IF(VLOOKUP($A2248,Spiele!$A$2:$D$16,3,FALSE)=$B2248,(COUNTIFS($L$1:$L2247,"Tor",$B$1:$B2247,$B2248,$A$1:$A2247,$A2248)+COUNTIFS($L$1:$L2247,"ET",$B$1:$B2247,$B2248,$A$1:$A2247,$A2248))-(COUNTIFS($L$1:$L2247,"Tor",$B$1:$B2247,"&lt;&gt;"&amp;$B2248,$A$1:$A2247,$A2248)+COUNTIFS($L$1:$L2247,"ET",$B$1:$B2247,"&lt;&gt;"&amp;$B2248,$A$1:$A2247,$A2248)),(COUNTIFS($L$1:$L2247,"Tor",$B$1:$B2247,$B2248,$A$1:$A2247,$A2248)+COUNTIFS($L$1:$L2247,"ET",$B$1:$B2247,$B2248,$A$1:$A2247,$A2248))-(COUNTIFS($L$1:$L2247,"Tor",$B$1:$B2247,"&lt;&gt;"&amp;$B2248,$A$1:$A2247,$A2248)+COUNTIFS($L$1:$L2247,"ET",$B$1:$B2247,"&lt;&gt;"&amp;$B2248,$A$1:$A2247,$A2248))),"")</f>
        <v/>
      </c>
      <c r="O2248" s="17"/>
      <c r="AC2248" s="14"/>
      <c r="AD2248" s="14"/>
      <c r="AE2248" s="18"/>
      <c r="AH2248" s="19">
        <f t="shared" si="142"/>
        <v>0</v>
      </c>
      <c r="AI2248" s="19">
        <f t="shared" si="143"/>
        <v>180</v>
      </c>
      <c r="AM2248" s="19">
        <f>IF(Abschlüsse[[#This Row],[Ergeb]]="ET","",SQRT(($AF2248-$AK2248)^2+($AG2248-$AL2248)^2))</f>
        <v>0</v>
      </c>
      <c r="AO2248" s="13"/>
      <c r="AP2248" s="13"/>
      <c r="AQ2248" s="19" t="str">
        <f t="shared" si="140"/>
        <v/>
      </c>
      <c r="AU2248" s="19" t="str">
        <f t="shared" si="141"/>
        <v/>
      </c>
    </row>
    <row r="2249" spans="3:47" ht="25.05" customHeight="1">
      <c r="C2249" s="17" t="str">
        <f>IF($A2249="","",IF(VLOOKUP($A2249,Spiele!$A$2:$D$16,3,FALSE)=$B2249,"H","G"))</f>
        <v/>
      </c>
      <c r="D2249" s="17" t="str">
        <f>IF($B2249="","",IF(VLOOKUP($A2249,Spiele!$A$2:$F$16,3,FALSE)=$B2249,VLOOKUP($A2249,Spiele!$A$2:$F$16,4,FALSE),VLOOKUP($A2249,Spiele!$A$2:$F$16,3,FALSE)))</f>
        <v/>
      </c>
      <c r="E2249" s="18">
        <f>IF(Abschlüsse[[#This Row],[Ergeb]]="ET",0,COUNTIFS($A$2:$A2249,$A2249,$B$2:$B2249,$B2249,$L$2:$L2249,"&lt;&gt;ET"))</f>
        <v>0</v>
      </c>
      <c r="F2249" s="11"/>
      <c r="G2249" s="12"/>
      <c r="H2249" s="18">
        <f>COUNTIFS('Rote Karten'!$A$2:$A$4,$A2249,'Rote Karten'!$D$2:$D$4,"&lt;&gt;"&amp;$B2249,'Rote Karten'!$B$2:$B$4,"&lt;"&amp;$F2249,'Rote Karten'!$C$2:$C$4,"&lt;="&amp;$G2249)-COUNTIFS('Rote Karten'!$A$2:$A$4,$A2249,'Rote Karten'!$D$2:$D$4,$B2249,'Rote Karten'!$B$2:$B$4,"&lt;"&amp;$F2249,'Rote Karten'!$C$2:$C$4,"&lt;="&amp;$G2249)</f>
        <v>0</v>
      </c>
      <c r="I2249" s="17" t="str">
        <f>IF(OR($L2249="Tor",$L2249="ET"),_xlfn.IFNA(IF(VLOOKUP($A2249,Spiele!$A$2:$C$16,3,FALSE)=$B2249,COUNTIFS($L$2:$L2249,"Tor",$B$2:$B2249,$B2249,$A$2:$A2249,$A2249)+COUNTIFS($L$2:$L2249,"ET",$B$2:$B2249,$B2249,$A$2:$A2249,$A2249)&amp;":"&amp;COUNTIFS($L$2:$L2249,"Tor",$B$2:$B2249,"&lt;&gt;"&amp;$B2249,$A$2:$A2249,$A2249)+COUNTIFS($L$2:$L2249,"ET",$B$2:$B2249,"&lt;&gt;"&amp;$B2249,$A$2:$A2249,$A2249),COUNTIFS($L$2:$L2249,"Tor",$B$2:$B2249,"&lt;&gt;"&amp;$B2249,$A$2:$A2249,$A2249)+COUNTIFS($L$2:$L2249,"ET",$B$2:$B2249,"&lt;&gt;"&amp;$B2249,$A$2:$A2249,$A2249)&amp;":"&amp;COUNTIFS($L$2:$L2249,"Tor",$B$2:$B2249,$B2249,$A$2:$A2249,$A2249)+COUNTIFS($L$2:$L2249,"ET",$B$2:$B2249,$B2249,$A$2:$A2249,$A2249)),""),"")</f>
        <v/>
      </c>
      <c r="J2249" s="18" t="str">
        <f>_xlfn.IFNA(IF(VLOOKUP($A2249,Spiele!$A$2:$D$16,3,FALSE)=$B2249,(COUNTIFS($L$1:$L2248,"Tor",$B$1:$B2248,$B2249,$A$1:$A2248,$A2249)+COUNTIFS($L$1:$L2248,"ET",$B$1:$B2248,$B2249,$A$1:$A2248,$A2249))-(COUNTIFS($L$1:$L2248,"Tor",$B$1:$B2248,"&lt;&gt;"&amp;$B2249,$A$1:$A2248,$A2249)+COUNTIFS($L$1:$L2248,"ET",$B$1:$B2248,"&lt;&gt;"&amp;$B2249,$A$1:$A2248,$A2249)),(COUNTIFS($L$1:$L2248,"Tor",$B$1:$B2248,$B2249,$A$1:$A2248,$A2249)+COUNTIFS($L$1:$L2248,"ET",$B$1:$B2248,$B2249,$A$1:$A2248,$A2249))-(COUNTIFS($L$1:$L2248,"Tor",$B$1:$B2248,"&lt;&gt;"&amp;$B2249,$A$1:$A2248,$A2249)+COUNTIFS($L$1:$L2248,"ET",$B$1:$B2248,"&lt;&gt;"&amp;$B2249,$A$1:$A2248,$A2249))),"")</f>
        <v/>
      </c>
      <c r="O2249" s="17"/>
      <c r="AC2249" s="14"/>
      <c r="AD2249" s="14"/>
      <c r="AE2249" s="18"/>
      <c r="AH2249" s="19">
        <f t="shared" si="142"/>
        <v>0</v>
      </c>
      <c r="AI2249" s="19">
        <f t="shared" si="143"/>
        <v>180</v>
      </c>
      <c r="AM2249" s="19">
        <f>IF(Abschlüsse[[#This Row],[Ergeb]]="ET","",SQRT(($AF2249-$AK2249)^2+($AG2249-$AL2249)^2))</f>
        <v>0</v>
      </c>
      <c r="AO2249" s="13"/>
      <c r="AP2249" s="13"/>
      <c r="AQ2249" s="19" t="str">
        <f t="shared" si="140"/>
        <v/>
      </c>
      <c r="AU2249" s="19" t="str">
        <f t="shared" si="141"/>
        <v/>
      </c>
    </row>
    <row r="2250" spans="3:47" ht="25.05" customHeight="1">
      <c r="C2250" s="17" t="str">
        <f>IF($A2250="","",IF(VLOOKUP($A2250,Spiele!$A$2:$D$16,3,FALSE)=$B2250,"H","G"))</f>
        <v/>
      </c>
      <c r="D2250" s="17" t="str">
        <f>IF($B2250="","",IF(VLOOKUP($A2250,Spiele!$A$2:$F$16,3,FALSE)=$B2250,VLOOKUP($A2250,Spiele!$A$2:$F$16,4,FALSE),VLOOKUP($A2250,Spiele!$A$2:$F$16,3,FALSE)))</f>
        <v/>
      </c>
      <c r="E2250" s="18">
        <f>IF(Abschlüsse[[#This Row],[Ergeb]]="ET",0,COUNTIFS($A$2:$A2250,$A2250,$B$2:$B2250,$B2250,$L$2:$L2250,"&lt;&gt;ET"))</f>
        <v>0</v>
      </c>
      <c r="F2250" s="11"/>
      <c r="G2250" s="12"/>
      <c r="H2250" s="18">
        <f>COUNTIFS('Rote Karten'!$A$2:$A$4,$A2250,'Rote Karten'!$D$2:$D$4,"&lt;&gt;"&amp;$B2250,'Rote Karten'!$B$2:$B$4,"&lt;"&amp;$F2250,'Rote Karten'!$C$2:$C$4,"&lt;="&amp;$G2250)-COUNTIFS('Rote Karten'!$A$2:$A$4,$A2250,'Rote Karten'!$D$2:$D$4,$B2250,'Rote Karten'!$B$2:$B$4,"&lt;"&amp;$F2250,'Rote Karten'!$C$2:$C$4,"&lt;="&amp;$G2250)</f>
        <v>0</v>
      </c>
      <c r="I2250" s="17" t="str">
        <f>IF(OR($L2250="Tor",$L2250="ET"),_xlfn.IFNA(IF(VLOOKUP($A2250,Spiele!$A$2:$C$16,3,FALSE)=$B2250,COUNTIFS($L$2:$L2250,"Tor",$B$2:$B2250,$B2250,$A$2:$A2250,$A2250)+COUNTIFS($L$2:$L2250,"ET",$B$2:$B2250,$B2250,$A$2:$A2250,$A2250)&amp;":"&amp;COUNTIFS($L$2:$L2250,"Tor",$B$2:$B2250,"&lt;&gt;"&amp;$B2250,$A$2:$A2250,$A2250)+COUNTIFS($L$2:$L2250,"ET",$B$2:$B2250,"&lt;&gt;"&amp;$B2250,$A$2:$A2250,$A2250),COUNTIFS($L$2:$L2250,"Tor",$B$2:$B2250,"&lt;&gt;"&amp;$B2250,$A$2:$A2250,$A2250)+COUNTIFS($L$2:$L2250,"ET",$B$2:$B2250,"&lt;&gt;"&amp;$B2250,$A$2:$A2250,$A2250)&amp;":"&amp;COUNTIFS($L$2:$L2250,"Tor",$B$2:$B2250,$B2250,$A$2:$A2250,$A2250)+COUNTIFS($L$2:$L2250,"ET",$B$2:$B2250,$B2250,$A$2:$A2250,$A2250)),""),"")</f>
        <v/>
      </c>
      <c r="J2250" s="18" t="str">
        <f>_xlfn.IFNA(IF(VLOOKUP($A2250,Spiele!$A$2:$D$16,3,FALSE)=$B2250,(COUNTIFS($L$1:$L2249,"Tor",$B$1:$B2249,$B2250,$A$1:$A2249,$A2250)+COUNTIFS($L$1:$L2249,"ET",$B$1:$B2249,$B2250,$A$1:$A2249,$A2250))-(COUNTIFS($L$1:$L2249,"Tor",$B$1:$B2249,"&lt;&gt;"&amp;$B2250,$A$1:$A2249,$A2250)+COUNTIFS($L$1:$L2249,"ET",$B$1:$B2249,"&lt;&gt;"&amp;$B2250,$A$1:$A2249,$A2250)),(COUNTIFS($L$1:$L2249,"Tor",$B$1:$B2249,$B2250,$A$1:$A2249,$A2250)+COUNTIFS($L$1:$L2249,"ET",$B$1:$B2249,$B2250,$A$1:$A2249,$A2250))-(COUNTIFS($L$1:$L2249,"Tor",$B$1:$B2249,"&lt;&gt;"&amp;$B2250,$A$1:$A2249,$A2250)+COUNTIFS($L$1:$L2249,"ET",$B$1:$B2249,"&lt;&gt;"&amp;$B2250,$A$1:$A2249,$A2250))),"")</f>
        <v/>
      </c>
      <c r="O2250" s="17"/>
      <c r="AC2250" s="14"/>
      <c r="AD2250" s="14"/>
      <c r="AE2250" s="18"/>
      <c r="AH2250" s="19">
        <f t="shared" si="142"/>
        <v>0</v>
      </c>
      <c r="AI2250" s="19">
        <f t="shared" si="143"/>
        <v>180</v>
      </c>
      <c r="AM2250" s="19">
        <f>IF(Abschlüsse[[#This Row],[Ergeb]]="ET","",SQRT(($AF2250-$AK2250)^2+($AG2250-$AL2250)^2))</f>
        <v>0</v>
      </c>
      <c r="AO2250" s="13"/>
      <c r="AP2250" s="13"/>
      <c r="AQ2250" s="19" t="str">
        <f t="shared" si="140"/>
        <v/>
      </c>
      <c r="AU2250" s="19" t="str">
        <f t="shared" si="141"/>
        <v/>
      </c>
    </row>
    <row r="2251" spans="3:47" ht="25.05" customHeight="1">
      <c r="C2251" s="17" t="str">
        <f>IF($A2251="","",IF(VLOOKUP($A2251,Spiele!$A$2:$D$16,3,FALSE)=$B2251,"H","G"))</f>
        <v/>
      </c>
      <c r="D2251" s="17" t="str">
        <f>IF($B2251="","",IF(VLOOKUP($A2251,Spiele!$A$2:$F$16,3,FALSE)=$B2251,VLOOKUP($A2251,Spiele!$A$2:$F$16,4,FALSE),VLOOKUP($A2251,Spiele!$A$2:$F$16,3,FALSE)))</f>
        <v/>
      </c>
      <c r="E2251" s="18">
        <f>IF(Abschlüsse[[#This Row],[Ergeb]]="ET",0,COUNTIFS($A$2:$A2251,$A2251,$B$2:$B2251,$B2251,$L$2:$L2251,"&lt;&gt;ET"))</f>
        <v>0</v>
      </c>
      <c r="F2251" s="11"/>
      <c r="G2251" s="12"/>
      <c r="H2251" s="18">
        <f>COUNTIFS('Rote Karten'!$A$2:$A$4,$A2251,'Rote Karten'!$D$2:$D$4,"&lt;&gt;"&amp;$B2251,'Rote Karten'!$B$2:$B$4,"&lt;"&amp;$F2251,'Rote Karten'!$C$2:$C$4,"&lt;="&amp;$G2251)-COUNTIFS('Rote Karten'!$A$2:$A$4,$A2251,'Rote Karten'!$D$2:$D$4,$B2251,'Rote Karten'!$B$2:$B$4,"&lt;"&amp;$F2251,'Rote Karten'!$C$2:$C$4,"&lt;="&amp;$G2251)</f>
        <v>0</v>
      </c>
      <c r="I2251" s="17" t="str">
        <f>IF(OR($L2251="Tor",$L2251="ET"),_xlfn.IFNA(IF(VLOOKUP($A2251,Spiele!$A$2:$C$16,3,FALSE)=$B2251,COUNTIFS($L$2:$L2251,"Tor",$B$2:$B2251,$B2251,$A$2:$A2251,$A2251)+COUNTIFS($L$2:$L2251,"ET",$B$2:$B2251,$B2251,$A$2:$A2251,$A2251)&amp;":"&amp;COUNTIFS($L$2:$L2251,"Tor",$B$2:$B2251,"&lt;&gt;"&amp;$B2251,$A$2:$A2251,$A2251)+COUNTIFS($L$2:$L2251,"ET",$B$2:$B2251,"&lt;&gt;"&amp;$B2251,$A$2:$A2251,$A2251),COUNTIFS($L$2:$L2251,"Tor",$B$2:$B2251,"&lt;&gt;"&amp;$B2251,$A$2:$A2251,$A2251)+COUNTIFS($L$2:$L2251,"ET",$B$2:$B2251,"&lt;&gt;"&amp;$B2251,$A$2:$A2251,$A2251)&amp;":"&amp;COUNTIFS($L$2:$L2251,"Tor",$B$2:$B2251,$B2251,$A$2:$A2251,$A2251)+COUNTIFS($L$2:$L2251,"ET",$B$2:$B2251,$B2251,$A$2:$A2251,$A2251)),""),"")</f>
        <v/>
      </c>
      <c r="J2251" s="18" t="str">
        <f>_xlfn.IFNA(IF(VLOOKUP($A2251,Spiele!$A$2:$D$16,3,FALSE)=$B2251,(COUNTIFS($L$1:$L2250,"Tor",$B$1:$B2250,$B2251,$A$1:$A2250,$A2251)+COUNTIFS($L$1:$L2250,"ET",$B$1:$B2250,$B2251,$A$1:$A2250,$A2251))-(COUNTIFS($L$1:$L2250,"Tor",$B$1:$B2250,"&lt;&gt;"&amp;$B2251,$A$1:$A2250,$A2251)+COUNTIFS($L$1:$L2250,"ET",$B$1:$B2250,"&lt;&gt;"&amp;$B2251,$A$1:$A2250,$A2251)),(COUNTIFS($L$1:$L2250,"Tor",$B$1:$B2250,$B2251,$A$1:$A2250,$A2251)+COUNTIFS($L$1:$L2250,"ET",$B$1:$B2250,$B2251,$A$1:$A2250,$A2251))-(COUNTIFS($L$1:$L2250,"Tor",$B$1:$B2250,"&lt;&gt;"&amp;$B2251,$A$1:$A2250,$A2251)+COUNTIFS($L$1:$L2250,"ET",$B$1:$B2250,"&lt;&gt;"&amp;$B2251,$A$1:$A2250,$A2251))),"")</f>
        <v/>
      </c>
      <c r="O2251" s="17"/>
      <c r="AC2251" s="14"/>
      <c r="AD2251" s="14"/>
      <c r="AE2251" s="18"/>
      <c r="AH2251" s="19">
        <f t="shared" si="142"/>
        <v>0</v>
      </c>
      <c r="AI2251" s="19">
        <f t="shared" si="143"/>
        <v>180</v>
      </c>
      <c r="AM2251" s="19">
        <f>IF(Abschlüsse[[#This Row],[Ergeb]]="ET","",SQRT(($AF2251-$AK2251)^2+($AG2251-$AL2251)^2))</f>
        <v>0</v>
      </c>
      <c r="AO2251" s="13"/>
      <c r="AP2251" s="13"/>
      <c r="AQ2251" s="19" t="str">
        <f t="shared" si="140"/>
        <v/>
      </c>
      <c r="AU2251" s="19" t="str">
        <f t="shared" si="141"/>
        <v/>
      </c>
    </row>
    <row r="2252" spans="3:47" ht="25.05" customHeight="1">
      <c r="C2252" s="17" t="str">
        <f>IF($A2252="","",IF(VLOOKUP($A2252,Spiele!$A$2:$D$16,3,FALSE)=$B2252,"H","G"))</f>
        <v/>
      </c>
      <c r="D2252" s="17" t="str">
        <f>IF($B2252="","",IF(VLOOKUP($A2252,Spiele!$A$2:$F$16,3,FALSE)=$B2252,VLOOKUP($A2252,Spiele!$A$2:$F$16,4,FALSE),VLOOKUP($A2252,Spiele!$A$2:$F$16,3,FALSE)))</f>
        <v/>
      </c>
      <c r="E2252" s="18">
        <f>IF(Abschlüsse[[#This Row],[Ergeb]]="ET",0,COUNTIFS($A$2:$A2252,$A2252,$B$2:$B2252,$B2252,$L$2:$L2252,"&lt;&gt;ET"))</f>
        <v>0</v>
      </c>
      <c r="F2252" s="11"/>
      <c r="G2252" s="12"/>
      <c r="H2252" s="18">
        <f>COUNTIFS('Rote Karten'!$A$2:$A$4,$A2252,'Rote Karten'!$D$2:$D$4,"&lt;&gt;"&amp;$B2252,'Rote Karten'!$B$2:$B$4,"&lt;"&amp;$F2252,'Rote Karten'!$C$2:$C$4,"&lt;="&amp;$G2252)-COUNTIFS('Rote Karten'!$A$2:$A$4,$A2252,'Rote Karten'!$D$2:$D$4,$B2252,'Rote Karten'!$B$2:$B$4,"&lt;"&amp;$F2252,'Rote Karten'!$C$2:$C$4,"&lt;="&amp;$G2252)</f>
        <v>0</v>
      </c>
      <c r="I2252" s="17" t="str">
        <f>IF(OR($L2252="Tor",$L2252="ET"),_xlfn.IFNA(IF(VLOOKUP($A2252,Spiele!$A$2:$C$16,3,FALSE)=$B2252,COUNTIFS($L$2:$L2252,"Tor",$B$2:$B2252,$B2252,$A$2:$A2252,$A2252)+COUNTIFS($L$2:$L2252,"ET",$B$2:$B2252,$B2252,$A$2:$A2252,$A2252)&amp;":"&amp;COUNTIFS($L$2:$L2252,"Tor",$B$2:$B2252,"&lt;&gt;"&amp;$B2252,$A$2:$A2252,$A2252)+COUNTIFS($L$2:$L2252,"ET",$B$2:$B2252,"&lt;&gt;"&amp;$B2252,$A$2:$A2252,$A2252),COUNTIFS($L$2:$L2252,"Tor",$B$2:$B2252,"&lt;&gt;"&amp;$B2252,$A$2:$A2252,$A2252)+COUNTIFS($L$2:$L2252,"ET",$B$2:$B2252,"&lt;&gt;"&amp;$B2252,$A$2:$A2252,$A2252)&amp;":"&amp;COUNTIFS($L$2:$L2252,"Tor",$B$2:$B2252,$B2252,$A$2:$A2252,$A2252)+COUNTIFS($L$2:$L2252,"ET",$B$2:$B2252,$B2252,$A$2:$A2252,$A2252)),""),"")</f>
        <v/>
      </c>
      <c r="J2252" s="18" t="str">
        <f>_xlfn.IFNA(IF(VLOOKUP($A2252,Spiele!$A$2:$D$16,3,FALSE)=$B2252,(COUNTIFS($L$1:$L2251,"Tor",$B$1:$B2251,$B2252,$A$1:$A2251,$A2252)+COUNTIFS($L$1:$L2251,"ET",$B$1:$B2251,$B2252,$A$1:$A2251,$A2252))-(COUNTIFS($L$1:$L2251,"Tor",$B$1:$B2251,"&lt;&gt;"&amp;$B2252,$A$1:$A2251,$A2252)+COUNTIFS($L$1:$L2251,"ET",$B$1:$B2251,"&lt;&gt;"&amp;$B2252,$A$1:$A2251,$A2252)),(COUNTIFS($L$1:$L2251,"Tor",$B$1:$B2251,$B2252,$A$1:$A2251,$A2252)+COUNTIFS($L$1:$L2251,"ET",$B$1:$B2251,$B2252,$A$1:$A2251,$A2252))-(COUNTIFS($L$1:$L2251,"Tor",$B$1:$B2251,"&lt;&gt;"&amp;$B2252,$A$1:$A2251,$A2252)+COUNTIFS($L$1:$L2251,"ET",$B$1:$B2251,"&lt;&gt;"&amp;$B2252,$A$1:$A2251,$A2252))),"")</f>
        <v/>
      </c>
      <c r="O2252" s="17"/>
      <c r="AC2252" s="14"/>
      <c r="AD2252" s="14"/>
      <c r="AE2252" s="18"/>
      <c r="AH2252" s="19">
        <f t="shared" si="142"/>
        <v>0</v>
      </c>
      <c r="AI2252" s="19">
        <f t="shared" si="143"/>
        <v>180</v>
      </c>
      <c r="AM2252" s="19">
        <f>IF(Abschlüsse[[#This Row],[Ergeb]]="ET","",SQRT(($AF2252-$AK2252)^2+($AG2252-$AL2252)^2))</f>
        <v>0</v>
      </c>
      <c r="AO2252" s="13"/>
      <c r="AP2252" s="13"/>
      <c r="AQ2252" s="19" t="str">
        <f t="shared" si="140"/>
        <v/>
      </c>
      <c r="AU2252" s="19" t="str">
        <f t="shared" si="141"/>
        <v/>
      </c>
    </row>
    <row r="2253" spans="3:47" ht="25.05" customHeight="1">
      <c r="C2253" s="17" t="str">
        <f>IF($A2253="","",IF(VLOOKUP($A2253,Spiele!$A$2:$D$16,3,FALSE)=$B2253,"H","G"))</f>
        <v/>
      </c>
      <c r="D2253" s="17" t="str">
        <f>IF($B2253="","",IF(VLOOKUP($A2253,Spiele!$A$2:$F$16,3,FALSE)=$B2253,VLOOKUP($A2253,Spiele!$A$2:$F$16,4,FALSE),VLOOKUP($A2253,Spiele!$A$2:$F$16,3,FALSE)))</f>
        <v/>
      </c>
      <c r="E2253" s="18">
        <f>IF(Abschlüsse[[#This Row],[Ergeb]]="ET",0,COUNTIFS($A$2:$A2253,$A2253,$B$2:$B2253,$B2253,$L$2:$L2253,"&lt;&gt;ET"))</f>
        <v>0</v>
      </c>
      <c r="F2253" s="11"/>
      <c r="G2253" s="12"/>
      <c r="H2253" s="18">
        <f>COUNTIFS('Rote Karten'!$A$2:$A$4,$A2253,'Rote Karten'!$D$2:$D$4,"&lt;&gt;"&amp;$B2253,'Rote Karten'!$B$2:$B$4,"&lt;"&amp;$F2253,'Rote Karten'!$C$2:$C$4,"&lt;="&amp;$G2253)-COUNTIFS('Rote Karten'!$A$2:$A$4,$A2253,'Rote Karten'!$D$2:$D$4,$B2253,'Rote Karten'!$B$2:$B$4,"&lt;"&amp;$F2253,'Rote Karten'!$C$2:$C$4,"&lt;="&amp;$G2253)</f>
        <v>0</v>
      </c>
      <c r="I2253" s="17" t="str">
        <f>IF(OR($L2253="Tor",$L2253="ET"),_xlfn.IFNA(IF(VLOOKUP($A2253,Spiele!$A$2:$C$16,3,FALSE)=$B2253,COUNTIFS($L$2:$L2253,"Tor",$B$2:$B2253,$B2253,$A$2:$A2253,$A2253)+COUNTIFS($L$2:$L2253,"ET",$B$2:$B2253,$B2253,$A$2:$A2253,$A2253)&amp;":"&amp;COUNTIFS($L$2:$L2253,"Tor",$B$2:$B2253,"&lt;&gt;"&amp;$B2253,$A$2:$A2253,$A2253)+COUNTIFS($L$2:$L2253,"ET",$B$2:$B2253,"&lt;&gt;"&amp;$B2253,$A$2:$A2253,$A2253),COUNTIFS($L$2:$L2253,"Tor",$B$2:$B2253,"&lt;&gt;"&amp;$B2253,$A$2:$A2253,$A2253)+COUNTIFS($L$2:$L2253,"ET",$B$2:$B2253,"&lt;&gt;"&amp;$B2253,$A$2:$A2253,$A2253)&amp;":"&amp;COUNTIFS($L$2:$L2253,"Tor",$B$2:$B2253,$B2253,$A$2:$A2253,$A2253)+COUNTIFS($L$2:$L2253,"ET",$B$2:$B2253,$B2253,$A$2:$A2253,$A2253)),""),"")</f>
        <v/>
      </c>
      <c r="J2253" s="18" t="str">
        <f>_xlfn.IFNA(IF(VLOOKUP($A2253,Spiele!$A$2:$D$16,3,FALSE)=$B2253,(COUNTIFS($L$1:$L2252,"Tor",$B$1:$B2252,$B2253,$A$1:$A2252,$A2253)+COUNTIFS($L$1:$L2252,"ET",$B$1:$B2252,$B2253,$A$1:$A2252,$A2253))-(COUNTIFS($L$1:$L2252,"Tor",$B$1:$B2252,"&lt;&gt;"&amp;$B2253,$A$1:$A2252,$A2253)+COUNTIFS($L$1:$L2252,"ET",$B$1:$B2252,"&lt;&gt;"&amp;$B2253,$A$1:$A2252,$A2253)),(COUNTIFS($L$1:$L2252,"Tor",$B$1:$B2252,$B2253,$A$1:$A2252,$A2253)+COUNTIFS($L$1:$L2252,"ET",$B$1:$B2252,$B2253,$A$1:$A2252,$A2253))-(COUNTIFS($L$1:$L2252,"Tor",$B$1:$B2252,"&lt;&gt;"&amp;$B2253,$A$1:$A2252,$A2253)+COUNTIFS($L$1:$L2252,"ET",$B$1:$B2252,"&lt;&gt;"&amp;$B2253,$A$1:$A2252,$A2253))),"")</f>
        <v/>
      </c>
      <c r="O2253" s="17"/>
      <c r="AC2253" s="14"/>
      <c r="AD2253" s="14"/>
      <c r="AE2253" s="18"/>
      <c r="AH2253" s="19">
        <f t="shared" si="142"/>
        <v>0</v>
      </c>
      <c r="AI2253" s="19">
        <f t="shared" si="143"/>
        <v>180</v>
      </c>
      <c r="AM2253" s="19">
        <f>IF(Abschlüsse[[#This Row],[Ergeb]]="ET","",SQRT(($AF2253-$AK2253)^2+($AG2253-$AL2253)^2))</f>
        <v>0</v>
      </c>
      <c r="AO2253" s="13"/>
      <c r="AP2253" s="13"/>
      <c r="AQ2253" s="19" t="str">
        <f t="shared" si="140"/>
        <v/>
      </c>
      <c r="AU2253" s="19" t="str">
        <f t="shared" si="141"/>
        <v/>
      </c>
    </row>
    <row r="2254" spans="3:47" ht="25.05" customHeight="1">
      <c r="C2254" s="17" t="str">
        <f>IF($A2254="","",IF(VLOOKUP($A2254,Spiele!$A$2:$D$16,3,FALSE)=$B2254,"H","G"))</f>
        <v/>
      </c>
      <c r="D2254" s="17" t="str">
        <f>IF($B2254="","",IF(VLOOKUP($A2254,Spiele!$A$2:$F$16,3,FALSE)=$B2254,VLOOKUP($A2254,Spiele!$A$2:$F$16,4,FALSE),VLOOKUP($A2254,Spiele!$A$2:$F$16,3,FALSE)))</f>
        <v/>
      </c>
      <c r="E2254" s="18">
        <f>IF(Abschlüsse[[#This Row],[Ergeb]]="ET",0,COUNTIFS($A$2:$A2254,$A2254,$B$2:$B2254,$B2254,$L$2:$L2254,"&lt;&gt;ET"))</f>
        <v>0</v>
      </c>
      <c r="F2254" s="11"/>
      <c r="G2254" s="12"/>
      <c r="H2254" s="18">
        <f>COUNTIFS('Rote Karten'!$A$2:$A$4,$A2254,'Rote Karten'!$D$2:$D$4,"&lt;&gt;"&amp;$B2254,'Rote Karten'!$B$2:$B$4,"&lt;"&amp;$F2254,'Rote Karten'!$C$2:$C$4,"&lt;="&amp;$G2254)-COUNTIFS('Rote Karten'!$A$2:$A$4,$A2254,'Rote Karten'!$D$2:$D$4,$B2254,'Rote Karten'!$B$2:$B$4,"&lt;"&amp;$F2254,'Rote Karten'!$C$2:$C$4,"&lt;="&amp;$G2254)</f>
        <v>0</v>
      </c>
      <c r="I2254" s="17" t="str">
        <f>IF(OR($L2254="Tor",$L2254="ET"),_xlfn.IFNA(IF(VLOOKUP($A2254,Spiele!$A$2:$C$16,3,FALSE)=$B2254,COUNTIFS($L$2:$L2254,"Tor",$B$2:$B2254,$B2254,$A$2:$A2254,$A2254)+COUNTIFS($L$2:$L2254,"ET",$B$2:$B2254,$B2254,$A$2:$A2254,$A2254)&amp;":"&amp;COUNTIFS($L$2:$L2254,"Tor",$B$2:$B2254,"&lt;&gt;"&amp;$B2254,$A$2:$A2254,$A2254)+COUNTIFS($L$2:$L2254,"ET",$B$2:$B2254,"&lt;&gt;"&amp;$B2254,$A$2:$A2254,$A2254),COUNTIFS($L$2:$L2254,"Tor",$B$2:$B2254,"&lt;&gt;"&amp;$B2254,$A$2:$A2254,$A2254)+COUNTIFS($L$2:$L2254,"ET",$B$2:$B2254,"&lt;&gt;"&amp;$B2254,$A$2:$A2254,$A2254)&amp;":"&amp;COUNTIFS($L$2:$L2254,"Tor",$B$2:$B2254,$B2254,$A$2:$A2254,$A2254)+COUNTIFS($L$2:$L2254,"ET",$B$2:$B2254,$B2254,$A$2:$A2254,$A2254)),""),"")</f>
        <v/>
      </c>
      <c r="J2254" s="18" t="str">
        <f>_xlfn.IFNA(IF(VLOOKUP($A2254,Spiele!$A$2:$D$16,3,FALSE)=$B2254,(COUNTIFS($L$1:$L2253,"Tor",$B$1:$B2253,$B2254,$A$1:$A2253,$A2254)+COUNTIFS($L$1:$L2253,"ET",$B$1:$B2253,$B2254,$A$1:$A2253,$A2254))-(COUNTIFS($L$1:$L2253,"Tor",$B$1:$B2253,"&lt;&gt;"&amp;$B2254,$A$1:$A2253,$A2254)+COUNTIFS($L$1:$L2253,"ET",$B$1:$B2253,"&lt;&gt;"&amp;$B2254,$A$1:$A2253,$A2254)),(COUNTIFS($L$1:$L2253,"Tor",$B$1:$B2253,$B2254,$A$1:$A2253,$A2254)+COUNTIFS($L$1:$L2253,"ET",$B$1:$B2253,$B2254,$A$1:$A2253,$A2254))-(COUNTIFS($L$1:$L2253,"Tor",$B$1:$B2253,"&lt;&gt;"&amp;$B2254,$A$1:$A2253,$A2254)+COUNTIFS($L$1:$L2253,"ET",$B$1:$B2253,"&lt;&gt;"&amp;$B2254,$A$1:$A2253,$A2254))),"")</f>
        <v/>
      </c>
      <c r="O2254" s="17"/>
      <c r="AC2254" s="14"/>
      <c r="AD2254" s="14"/>
      <c r="AE2254" s="18"/>
      <c r="AH2254" s="19">
        <f t="shared" si="142"/>
        <v>0</v>
      </c>
      <c r="AI2254" s="19">
        <f t="shared" si="143"/>
        <v>180</v>
      </c>
      <c r="AM2254" s="19">
        <f>IF(Abschlüsse[[#This Row],[Ergeb]]="ET","",SQRT(($AF2254-$AK2254)^2+($AG2254-$AL2254)^2))</f>
        <v>0</v>
      </c>
      <c r="AO2254" s="13"/>
      <c r="AP2254" s="13"/>
      <c r="AQ2254" s="19" t="str">
        <f t="shared" si="140"/>
        <v/>
      </c>
      <c r="AU2254" s="19" t="str">
        <f t="shared" si="141"/>
        <v/>
      </c>
    </row>
    <row r="2255" spans="3:47" ht="25.05" customHeight="1">
      <c r="C2255" s="17" t="str">
        <f>IF($A2255="","",IF(VLOOKUP($A2255,Spiele!$A$2:$D$16,3,FALSE)=$B2255,"H","G"))</f>
        <v/>
      </c>
      <c r="D2255" s="17" t="str">
        <f>IF($B2255="","",IF(VLOOKUP($A2255,Spiele!$A$2:$F$16,3,FALSE)=$B2255,VLOOKUP($A2255,Spiele!$A$2:$F$16,4,FALSE),VLOOKUP($A2255,Spiele!$A$2:$F$16,3,FALSE)))</f>
        <v/>
      </c>
      <c r="E2255" s="18">
        <f>IF(Abschlüsse[[#This Row],[Ergeb]]="ET",0,COUNTIFS($A$2:$A2255,$A2255,$B$2:$B2255,$B2255,$L$2:$L2255,"&lt;&gt;ET"))</f>
        <v>0</v>
      </c>
      <c r="F2255" s="11"/>
      <c r="G2255" s="12"/>
      <c r="H2255" s="18">
        <f>COUNTIFS('Rote Karten'!$A$2:$A$4,$A2255,'Rote Karten'!$D$2:$D$4,"&lt;&gt;"&amp;$B2255,'Rote Karten'!$B$2:$B$4,"&lt;"&amp;$F2255,'Rote Karten'!$C$2:$C$4,"&lt;="&amp;$G2255)-COUNTIFS('Rote Karten'!$A$2:$A$4,$A2255,'Rote Karten'!$D$2:$D$4,$B2255,'Rote Karten'!$B$2:$B$4,"&lt;"&amp;$F2255,'Rote Karten'!$C$2:$C$4,"&lt;="&amp;$G2255)</f>
        <v>0</v>
      </c>
      <c r="I2255" s="17" t="str">
        <f>IF(OR($L2255="Tor",$L2255="ET"),_xlfn.IFNA(IF(VLOOKUP($A2255,Spiele!$A$2:$C$16,3,FALSE)=$B2255,COUNTIFS($L$2:$L2255,"Tor",$B$2:$B2255,$B2255,$A$2:$A2255,$A2255)+COUNTIFS($L$2:$L2255,"ET",$B$2:$B2255,$B2255,$A$2:$A2255,$A2255)&amp;":"&amp;COUNTIFS($L$2:$L2255,"Tor",$B$2:$B2255,"&lt;&gt;"&amp;$B2255,$A$2:$A2255,$A2255)+COUNTIFS($L$2:$L2255,"ET",$B$2:$B2255,"&lt;&gt;"&amp;$B2255,$A$2:$A2255,$A2255),COUNTIFS($L$2:$L2255,"Tor",$B$2:$B2255,"&lt;&gt;"&amp;$B2255,$A$2:$A2255,$A2255)+COUNTIFS($L$2:$L2255,"ET",$B$2:$B2255,"&lt;&gt;"&amp;$B2255,$A$2:$A2255,$A2255)&amp;":"&amp;COUNTIFS($L$2:$L2255,"Tor",$B$2:$B2255,$B2255,$A$2:$A2255,$A2255)+COUNTIFS($L$2:$L2255,"ET",$B$2:$B2255,$B2255,$A$2:$A2255,$A2255)),""),"")</f>
        <v/>
      </c>
      <c r="J2255" s="18" t="str">
        <f>_xlfn.IFNA(IF(VLOOKUP($A2255,Spiele!$A$2:$D$16,3,FALSE)=$B2255,(COUNTIFS($L$1:$L2254,"Tor",$B$1:$B2254,$B2255,$A$1:$A2254,$A2255)+COUNTIFS($L$1:$L2254,"ET",$B$1:$B2254,$B2255,$A$1:$A2254,$A2255))-(COUNTIFS($L$1:$L2254,"Tor",$B$1:$B2254,"&lt;&gt;"&amp;$B2255,$A$1:$A2254,$A2255)+COUNTIFS($L$1:$L2254,"ET",$B$1:$B2254,"&lt;&gt;"&amp;$B2255,$A$1:$A2254,$A2255)),(COUNTIFS($L$1:$L2254,"Tor",$B$1:$B2254,$B2255,$A$1:$A2254,$A2255)+COUNTIFS($L$1:$L2254,"ET",$B$1:$B2254,$B2255,$A$1:$A2254,$A2255))-(COUNTIFS($L$1:$L2254,"Tor",$B$1:$B2254,"&lt;&gt;"&amp;$B2255,$A$1:$A2254,$A2255)+COUNTIFS($L$1:$L2254,"ET",$B$1:$B2254,"&lt;&gt;"&amp;$B2255,$A$1:$A2254,$A2255))),"")</f>
        <v/>
      </c>
      <c r="O2255" s="17"/>
      <c r="AC2255" s="14"/>
      <c r="AD2255" s="14"/>
      <c r="AE2255" s="18"/>
      <c r="AH2255" s="19">
        <f t="shared" si="142"/>
        <v>0</v>
      </c>
      <c r="AI2255" s="19">
        <f t="shared" si="143"/>
        <v>180</v>
      </c>
      <c r="AM2255" s="19">
        <f>IF(Abschlüsse[[#This Row],[Ergeb]]="ET","",SQRT(($AF2255-$AK2255)^2+($AG2255-$AL2255)^2))</f>
        <v>0</v>
      </c>
      <c r="AO2255" s="13"/>
      <c r="AP2255" s="13"/>
      <c r="AQ2255" s="19" t="str">
        <f t="shared" si="140"/>
        <v/>
      </c>
      <c r="AU2255" s="19" t="str">
        <f t="shared" si="141"/>
        <v/>
      </c>
    </row>
    <row r="2256" spans="3:47" ht="25.05" customHeight="1">
      <c r="C2256" s="17" t="str">
        <f>IF($A2256="","",IF(VLOOKUP($A2256,Spiele!$A$2:$D$16,3,FALSE)=$B2256,"H","G"))</f>
        <v/>
      </c>
      <c r="D2256" s="17" t="str">
        <f>IF($B2256="","",IF(VLOOKUP($A2256,Spiele!$A$2:$F$16,3,FALSE)=$B2256,VLOOKUP($A2256,Spiele!$A$2:$F$16,4,FALSE),VLOOKUP($A2256,Spiele!$A$2:$F$16,3,FALSE)))</f>
        <v/>
      </c>
      <c r="E2256" s="18">
        <f>IF(Abschlüsse[[#This Row],[Ergeb]]="ET",0,COUNTIFS($A$2:$A2256,$A2256,$B$2:$B2256,$B2256,$L$2:$L2256,"&lt;&gt;ET"))</f>
        <v>0</v>
      </c>
      <c r="F2256" s="11"/>
      <c r="G2256" s="12"/>
      <c r="H2256" s="18">
        <f>COUNTIFS('Rote Karten'!$A$2:$A$4,$A2256,'Rote Karten'!$D$2:$D$4,"&lt;&gt;"&amp;$B2256,'Rote Karten'!$B$2:$B$4,"&lt;"&amp;$F2256,'Rote Karten'!$C$2:$C$4,"&lt;="&amp;$G2256)-COUNTIFS('Rote Karten'!$A$2:$A$4,$A2256,'Rote Karten'!$D$2:$D$4,$B2256,'Rote Karten'!$B$2:$B$4,"&lt;"&amp;$F2256,'Rote Karten'!$C$2:$C$4,"&lt;="&amp;$G2256)</f>
        <v>0</v>
      </c>
      <c r="I2256" s="17" t="str">
        <f>IF(OR($L2256="Tor",$L2256="ET"),_xlfn.IFNA(IF(VLOOKUP($A2256,Spiele!$A$2:$C$16,3,FALSE)=$B2256,COUNTIFS($L$2:$L2256,"Tor",$B$2:$B2256,$B2256,$A$2:$A2256,$A2256)+COUNTIFS($L$2:$L2256,"ET",$B$2:$B2256,$B2256,$A$2:$A2256,$A2256)&amp;":"&amp;COUNTIFS($L$2:$L2256,"Tor",$B$2:$B2256,"&lt;&gt;"&amp;$B2256,$A$2:$A2256,$A2256)+COUNTIFS($L$2:$L2256,"ET",$B$2:$B2256,"&lt;&gt;"&amp;$B2256,$A$2:$A2256,$A2256),COUNTIFS($L$2:$L2256,"Tor",$B$2:$B2256,"&lt;&gt;"&amp;$B2256,$A$2:$A2256,$A2256)+COUNTIFS($L$2:$L2256,"ET",$B$2:$B2256,"&lt;&gt;"&amp;$B2256,$A$2:$A2256,$A2256)&amp;":"&amp;COUNTIFS($L$2:$L2256,"Tor",$B$2:$B2256,$B2256,$A$2:$A2256,$A2256)+COUNTIFS($L$2:$L2256,"ET",$B$2:$B2256,$B2256,$A$2:$A2256,$A2256)),""),"")</f>
        <v/>
      </c>
      <c r="J2256" s="18" t="str">
        <f>_xlfn.IFNA(IF(VLOOKUP($A2256,Spiele!$A$2:$D$16,3,FALSE)=$B2256,(COUNTIFS($L$1:$L2255,"Tor",$B$1:$B2255,$B2256,$A$1:$A2255,$A2256)+COUNTIFS($L$1:$L2255,"ET",$B$1:$B2255,$B2256,$A$1:$A2255,$A2256))-(COUNTIFS($L$1:$L2255,"Tor",$B$1:$B2255,"&lt;&gt;"&amp;$B2256,$A$1:$A2255,$A2256)+COUNTIFS($L$1:$L2255,"ET",$B$1:$B2255,"&lt;&gt;"&amp;$B2256,$A$1:$A2255,$A2256)),(COUNTIFS($L$1:$L2255,"Tor",$B$1:$B2255,$B2256,$A$1:$A2255,$A2256)+COUNTIFS($L$1:$L2255,"ET",$B$1:$B2255,$B2256,$A$1:$A2255,$A2256))-(COUNTIFS($L$1:$L2255,"Tor",$B$1:$B2255,"&lt;&gt;"&amp;$B2256,$A$1:$A2255,$A2256)+COUNTIFS($L$1:$L2255,"ET",$B$1:$B2255,"&lt;&gt;"&amp;$B2256,$A$1:$A2255,$A2256))),"")</f>
        <v/>
      </c>
      <c r="O2256" s="17"/>
      <c r="AC2256" s="14"/>
      <c r="AD2256" s="14"/>
      <c r="AE2256" s="18"/>
      <c r="AH2256" s="19">
        <f t="shared" si="142"/>
        <v>0</v>
      </c>
      <c r="AI2256" s="19">
        <f t="shared" si="143"/>
        <v>180</v>
      </c>
      <c r="AM2256" s="19">
        <f>IF(Abschlüsse[[#This Row],[Ergeb]]="ET","",SQRT(($AF2256-$AK2256)^2+($AG2256-$AL2256)^2))</f>
        <v>0</v>
      </c>
      <c r="AO2256" s="13"/>
      <c r="AP2256" s="13"/>
      <c r="AQ2256" s="19" t="str">
        <f t="shared" si="140"/>
        <v/>
      </c>
      <c r="AU2256" s="19" t="str">
        <f t="shared" si="141"/>
        <v/>
      </c>
    </row>
    <row r="2257" spans="3:47" ht="25.05" customHeight="1">
      <c r="C2257" s="17" t="str">
        <f>IF($A2257="","",IF(VLOOKUP($A2257,Spiele!$A$2:$D$16,3,FALSE)=$B2257,"H","G"))</f>
        <v/>
      </c>
      <c r="D2257" s="17" t="str">
        <f>IF($B2257="","",IF(VLOOKUP($A2257,Spiele!$A$2:$F$16,3,FALSE)=$B2257,VLOOKUP($A2257,Spiele!$A$2:$F$16,4,FALSE),VLOOKUP($A2257,Spiele!$A$2:$F$16,3,FALSE)))</f>
        <v/>
      </c>
      <c r="E2257" s="18">
        <f>IF(Abschlüsse[[#This Row],[Ergeb]]="ET",0,COUNTIFS($A$2:$A2257,$A2257,$B$2:$B2257,$B2257,$L$2:$L2257,"&lt;&gt;ET"))</f>
        <v>0</v>
      </c>
      <c r="F2257" s="11"/>
      <c r="G2257" s="12"/>
      <c r="H2257" s="18">
        <f>COUNTIFS('Rote Karten'!$A$2:$A$4,$A2257,'Rote Karten'!$D$2:$D$4,"&lt;&gt;"&amp;$B2257,'Rote Karten'!$B$2:$B$4,"&lt;"&amp;$F2257,'Rote Karten'!$C$2:$C$4,"&lt;="&amp;$G2257)-COUNTIFS('Rote Karten'!$A$2:$A$4,$A2257,'Rote Karten'!$D$2:$D$4,$B2257,'Rote Karten'!$B$2:$B$4,"&lt;"&amp;$F2257,'Rote Karten'!$C$2:$C$4,"&lt;="&amp;$G2257)</f>
        <v>0</v>
      </c>
      <c r="I2257" s="17" t="str">
        <f>IF(OR($L2257="Tor",$L2257="ET"),_xlfn.IFNA(IF(VLOOKUP($A2257,Spiele!$A$2:$C$16,3,FALSE)=$B2257,COUNTIFS($L$2:$L2257,"Tor",$B$2:$B2257,$B2257,$A$2:$A2257,$A2257)+COUNTIFS($L$2:$L2257,"ET",$B$2:$B2257,$B2257,$A$2:$A2257,$A2257)&amp;":"&amp;COUNTIFS($L$2:$L2257,"Tor",$B$2:$B2257,"&lt;&gt;"&amp;$B2257,$A$2:$A2257,$A2257)+COUNTIFS($L$2:$L2257,"ET",$B$2:$B2257,"&lt;&gt;"&amp;$B2257,$A$2:$A2257,$A2257),COUNTIFS($L$2:$L2257,"Tor",$B$2:$B2257,"&lt;&gt;"&amp;$B2257,$A$2:$A2257,$A2257)+COUNTIFS($L$2:$L2257,"ET",$B$2:$B2257,"&lt;&gt;"&amp;$B2257,$A$2:$A2257,$A2257)&amp;":"&amp;COUNTIFS($L$2:$L2257,"Tor",$B$2:$B2257,$B2257,$A$2:$A2257,$A2257)+COUNTIFS($L$2:$L2257,"ET",$B$2:$B2257,$B2257,$A$2:$A2257,$A2257)),""),"")</f>
        <v/>
      </c>
      <c r="J2257" s="18" t="str">
        <f>_xlfn.IFNA(IF(VLOOKUP($A2257,Spiele!$A$2:$D$16,3,FALSE)=$B2257,(COUNTIFS($L$1:$L2256,"Tor",$B$1:$B2256,$B2257,$A$1:$A2256,$A2257)+COUNTIFS($L$1:$L2256,"ET",$B$1:$B2256,$B2257,$A$1:$A2256,$A2257))-(COUNTIFS($L$1:$L2256,"Tor",$B$1:$B2256,"&lt;&gt;"&amp;$B2257,$A$1:$A2256,$A2257)+COUNTIFS($L$1:$L2256,"ET",$B$1:$B2256,"&lt;&gt;"&amp;$B2257,$A$1:$A2256,$A2257)),(COUNTIFS($L$1:$L2256,"Tor",$B$1:$B2256,$B2257,$A$1:$A2256,$A2257)+COUNTIFS($L$1:$L2256,"ET",$B$1:$B2256,$B2257,$A$1:$A2256,$A2257))-(COUNTIFS($L$1:$L2256,"Tor",$B$1:$B2256,"&lt;&gt;"&amp;$B2257,$A$1:$A2256,$A2257)+COUNTIFS($L$1:$L2256,"ET",$B$1:$B2256,"&lt;&gt;"&amp;$B2257,$A$1:$A2256,$A2257))),"")</f>
        <v/>
      </c>
      <c r="O2257" s="17"/>
      <c r="AC2257" s="14"/>
      <c r="AD2257" s="14"/>
      <c r="AE2257" s="18"/>
      <c r="AH2257" s="19">
        <f t="shared" si="142"/>
        <v>0</v>
      </c>
      <c r="AI2257" s="19">
        <f t="shared" si="143"/>
        <v>180</v>
      </c>
      <c r="AM2257" s="19">
        <f>IF(Abschlüsse[[#This Row],[Ergeb]]="ET","",SQRT(($AF2257-$AK2257)^2+($AG2257-$AL2257)^2))</f>
        <v>0</v>
      </c>
      <c r="AO2257" s="13"/>
      <c r="AP2257" s="13"/>
      <c r="AQ2257" s="19" t="str">
        <f t="shared" si="140"/>
        <v/>
      </c>
      <c r="AU2257" s="19" t="str">
        <f t="shared" si="141"/>
        <v/>
      </c>
    </row>
    <row r="2258" spans="3:47" ht="25.05" customHeight="1">
      <c r="C2258" s="17" t="str">
        <f>IF($A2258="","",IF(VLOOKUP($A2258,Spiele!$A$2:$D$16,3,FALSE)=$B2258,"H","G"))</f>
        <v/>
      </c>
      <c r="D2258" s="17" t="str">
        <f>IF($B2258="","",IF(VLOOKUP($A2258,Spiele!$A$2:$F$16,3,FALSE)=$B2258,VLOOKUP($A2258,Spiele!$A$2:$F$16,4,FALSE),VLOOKUP($A2258,Spiele!$A$2:$F$16,3,FALSE)))</f>
        <v/>
      </c>
      <c r="E2258" s="18">
        <f>IF(Abschlüsse[[#This Row],[Ergeb]]="ET",0,COUNTIFS($A$2:$A2258,$A2258,$B$2:$B2258,$B2258,$L$2:$L2258,"&lt;&gt;ET"))</f>
        <v>0</v>
      </c>
      <c r="F2258" s="11"/>
      <c r="G2258" s="12"/>
      <c r="H2258" s="18">
        <f>COUNTIFS('Rote Karten'!$A$2:$A$4,$A2258,'Rote Karten'!$D$2:$D$4,"&lt;&gt;"&amp;$B2258,'Rote Karten'!$B$2:$B$4,"&lt;"&amp;$F2258,'Rote Karten'!$C$2:$C$4,"&lt;="&amp;$G2258)-COUNTIFS('Rote Karten'!$A$2:$A$4,$A2258,'Rote Karten'!$D$2:$D$4,$B2258,'Rote Karten'!$B$2:$B$4,"&lt;"&amp;$F2258,'Rote Karten'!$C$2:$C$4,"&lt;="&amp;$G2258)</f>
        <v>0</v>
      </c>
      <c r="I2258" s="17" t="str">
        <f>IF(OR($L2258="Tor",$L2258="ET"),_xlfn.IFNA(IF(VLOOKUP($A2258,Spiele!$A$2:$C$16,3,FALSE)=$B2258,COUNTIFS($L$2:$L2258,"Tor",$B$2:$B2258,$B2258,$A$2:$A2258,$A2258)+COUNTIFS($L$2:$L2258,"ET",$B$2:$B2258,$B2258,$A$2:$A2258,$A2258)&amp;":"&amp;COUNTIFS($L$2:$L2258,"Tor",$B$2:$B2258,"&lt;&gt;"&amp;$B2258,$A$2:$A2258,$A2258)+COUNTIFS($L$2:$L2258,"ET",$B$2:$B2258,"&lt;&gt;"&amp;$B2258,$A$2:$A2258,$A2258),COUNTIFS($L$2:$L2258,"Tor",$B$2:$B2258,"&lt;&gt;"&amp;$B2258,$A$2:$A2258,$A2258)+COUNTIFS($L$2:$L2258,"ET",$B$2:$B2258,"&lt;&gt;"&amp;$B2258,$A$2:$A2258,$A2258)&amp;":"&amp;COUNTIFS($L$2:$L2258,"Tor",$B$2:$B2258,$B2258,$A$2:$A2258,$A2258)+COUNTIFS($L$2:$L2258,"ET",$B$2:$B2258,$B2258,$A$2:$A2258,$A2258)),""),"")</f>
        <v/>
      </c>
      <c r="J2258" s="18" t="str">
        <f>_xlfn.IFNA(IF(VLOOKUP($A2258,Spiele!$A$2:$D$16,3,FALSE)=$B2258,(COUNTIFS($L$1:$L2257,"Tor",$B$1:$B2257,$B2258,$A$1:$A2257,$A2258)+COUNTIFS($L$1:$L2257,"ET",$B$1:$B2257,$B2258,$A$1:$A2257,$A2258))-(COUNTIFS($L$1:$L2257,"Tor",$B$1:$B2257,"&lt;&gt;"&amp;$B2258,$A$1:$A2257,$A2258)+COUNTIFS($L$1:$L2257,"ET",$B$1:$B2257,"&lt;&gt;"&amp;$B2258,$A$1:$A2257,$A2258)),(COUNTIFS($L$1:$L2257,"Tor",$B$1:$B2257,$B2258,$A$1:$A2257,$A2258)+COUNTIFS($L$1:$L2257,"ET",$B$1:$B2257,$B2258,$A$1:$A2257,$A2258))-(COUNTIFS($L$1:$L2257,"Tor",$B$1:$B2257,"&lt;&gt;"&amp;$B2258,$A$1:$A2257,$A2258)+COUNTIFS($L$1:$L2257,"ET",$B$1:$B2257,"&lt;&gt;"&amp;$B2258,$A$1:$A2257,$A2258))),"")</f>
        <v/>
      </c>
      <c r="O2258" s="17"/>
      <c r="AC2258" s="14"/>
      <c r="AD2258" s="14"/>
      <c r="AE2258" s="18"/>
      <c r="AH2258" s="19">
        <f t="shared" si="142"/>
        <v>0</v>
      </c>
      <c r="AI2258" s="19">
        <f t="shared" si="143"/>
        <v>180</v>
      </c>
      <c r="AM2258" s="19">
        <f>IF(Abschlüsse[[#This Row],[Ergeb]]="ET","",SQRT(($AF2258-$AK2258)^2+($AG2258-$AL2258)^2))</f>
        <v>0</v>
      </c>
      <c r="AO2258" s="13"/>
      <c r="AP2258" s="13"/>
      <c r="AQ2258" s="19" t="str">
        <f t="shared" si="140"/>
        <v/>
      </c>
      <c r="AU2258" s="19" t="str">
        <f t="shared" si="141"/>
        <v/>
      </c>
    </row>
    <row r="2259" spans="3:47" ht="25.05" customHeight="1">
      <c r="C2259" s="17" t="str">
        <f>IF($A2259="","",IF(VLOOKUP($A2259,Spiele!$A$2:$D$16,3,FALSE)=$B2259,"H","G"))</f>
        <v/>
      </c>
      <c r="D2259" s="17" t="str">
        <f>IF($B2259="","",IF(VLOOKUP($A2259,Spiele!$A$2:$F$16,3,FALSE)=$B2259,VLOOKUP($A2259,Spiele!$A$2:$F$16,4,FALSE),VLOOKUP($A2259,Spiele!$A$2:$F$16,3,FALSE)))</f>
        <v/>
      </c>
      <c r="E2259" s="18">
        <f>IF(Abschlüsse[[#This Row],[Ergeb]]="ET",0,COUNTIFS($A$2:$A2259,$A2259,$B$2:$B2259,$B2259,$L$2:$L2259,"&lt;&gt;ET"))</f>
        <v>0</v>
      </c>
      <c r="F2259" s="11"/>
      <c r="G2259" s="12"/>
      <c r="H2259" s="18">
        <f>COUNTIFS('Rote Karten'!$A$2:$A$4,$A2259,'Rote Karten'!$D$2:$D$4,"&lt;&gt;"&amp;$B2259,'Rote Karten'!$B$2:$B$4,"&lt;"&amp;$F2259,'Rote Karten'!$C$2:$C$4,"&lt;="&amp;$G2259)-COUNTIFS('Rote Karten'!$A$2:$A$4,$A2259,'Rote Karten'!$D$2:$D$4,$B2259,'Rote Karten'!$B$2:$B$4,"&lt;"&amp;$F2259,'Rote Karten'!$C$2:$C$4,"&lt;="&amp;$G2259)</f>
        <v>0</v>
      </c>
      <c r="I2259" s="17" t="str">
        <f>IF(OR($L2259="Tor",$L2259="ET"),_xlfn.IFNA(IF(VLOOKUP($A2259,Spiele!$A$2:$C$16,3,FALSE)=$B2259,COUNTIFS($L$2:$L2259,"Tor",$B$2:$B2259,$B2259,$A$2:$A2259,$A2259)+COUNTIFS($L$2:$L2259,"ET",$B$2:$B2259,$B2259,$A$2:$A2259,$A2259)&amp;":"&amp;COUNTIFS($L$2:$L2259,"Tor",$B$2:$B2259,"&lt;&gt;"&amp;$B2259,$A$2:$A2259,$A2259)+COUNTIFS($L$2:$L2259,"ET",$B$2:$B2259,"&lt;&gt;"&amp;$B2259,$A$2:$A2259,$A2259),COUNTIFS($L$2:$L2259,"Tor",$B$2:$B2259,"&lt;&gt;"&amp;$B2259,$A$2:$A2259,$A2259)+COUNTIFS($L$2:$L2259,"ET",$B$2:$B2259,"&lt;&gt;"&amp;$B2259,$A$2:$A2259,$A2259)&amp;":"&amp;COUNTIFS($L$2:$L2259,"Tor",$B$2:$B2259,$B2259,$A$2:$A2259,$A2259)+COUNTIFS($L$2:$L2259,"ET",$B$2:$B2259,$B2259,$A$2:$A2259,$A2259)),""),"")</f>
        <v/>
      </c>
      <c r="J2259" s="18" t="str">
        <f>_xlfn.IFNA(IF(VLOOKUP($A2259,Spiele!$A$2:$D$16,3,FALSE)=$B2259,(COUNTIFS($L$1:$L2258,"Tor",$B$1:$B2258,$B2259,$A$1:$A2258,$A2259)+COUNTIFS($L$1:$L2258,"ET",$B$1:$B2258,$B2259,$A$1:$A2258,$A2259))-(COUNTIFS($L$1:$L2258,"Tor",$B$1:$B2258,"&lt;&gt;"&amp;$B2259,$A$1:$A2258,$A2259)+COUNTIFS($L$1:$L2258,"ET",$B$1:$B2258,"&lt;&gt;"&amp;$B2259,$A$1:$A2258,$A2259)),(COUNTIFS($L$1:$L2258,"Tor",$B$1:$B2258,$B2259,$A$1:$A2258,$A2259)+COUNTIFS($L$1:$L2258,"ET",$B$1:$B2258,$B2259,$A$1:$A2258,$A2259))-(COUNTIFS($L$1:$L2258,"Tor",$B$1:$B2258,"&lt;&gt;"&amp;$B2259,$A$1:$A2258,$A2259)+COUNTIFS($L$1:$L2258,"ET",$B$1:$B2258,"&lt;&gt;"&amp;$B2259,$A$1:$A2258,$A2259))),"")</f>
        <v/>
      </c>
      <c r="O2259" s="17"/>
      <c r="AC2259" s="14"/>
      <c r="AD2259" s="14"/>
      <c r="AE2259" s="18"/>
      <c r="AH2259" s="19">
        <f t="shared" si="142"/>
        <v>0</v>
      </c>
      <c r="AI2259" s="19">
        <f t="shared" si="143"/>
        <v>180</v>
      </c>
      <c r="AM2259" s="19">
        <f>IF(Abschlüsse[[#This Row],[Ergeb]]="ET","",SQRT(($AF2259-$AK2259)^2+($AG2259-$AL2259)^2))</f>
        <v>0</v>
      </c>
      <c r="AO2259" s="13"/>
      <c r="AP2259" s="13"/>
      <c r="AQ2259" s="19" t="str">
        <f t="shared" si="140"/>
        <v/>
      </c>
      <c r="AU2259" s="19" t="str">
        <f t="shared" si="141"/>
        <v/>
      </c>
    </row>
    <row r="2260" spans="3:47" ht="25.05" customHeight="1">
      <c r="C2260" s="17" t="str">
        <f>IF($A2260="","",IF(VLOOKUP($A2260,Spiele!$A$2:$D$16,3,FALSE)=$B2260,"H","G"))</f>
        <v/>
      </c>
      <c r="D2260" s="17" t="str">
        <f>IF($B2260="","",IF(VLOOKUP($A2260,Spiele!$A$2:$F$16,3,FALSE)=$B2260,VLOOKUP($A2260,Spiele!$A$2:$F$16,4,FALSE),VLOOKUP($A2260,Spiele!$A$2:$F$16,3,FALSE)))</f>
        <v/>
      </c>
      <c r="E2260" s="18">
        <f>IF(Abschlüsse[[#This Row],[Ergeb]]="ET",0,COUNTIFS($A$2:$A2260,$A2260,$B$2:$B2260,$B2260,$L$2:$L2260,"&lt;&gt;ET"))</f>
        <v>0</v>
      </c>
      <c r="F2260" s="11"/>
      <c r="G2260" s="12"/>
      <c r="H2260" s="18">
        <f>COUNTIFS('Rote Karten'!$A$2:$A$4,$A2260,'Rote Karten'!$D$2:$D$4,"&lt;&gt;"&amp;$B2260,'Rote Karten'!$B$2:$B$4,"&lt;"&amp;$F2260,'Rote Karten'!$C$2:$C$4,"&lt;="&amp;$G2260)-COUNTIFS('Rote Karten'!$A$2:$A$4,$A2260,'Rote Karten'!$D$2:$D$4,$B2260,'Rote Karten'!$B$2:$B$4,"&lt;"&amp;$F2260,'Rote Karten'!$C$2:$C$4,"&lt;="&amp;$G2260)</f>
        <v>0</v>
      </c>
      <c r="I2260" s="17" t="str">
        <f>IF(OR($L2260="Tor",$L2260="ET"),_xlfn.IFNA(IF(VLOOKUP($A2260,Spiele!$A$2:$C$16,3,FALSE)=$B2260,COUNTIFS($L$2:$L2260,"Tor",$B$2:$B2260,$B2260,$A$2:$A2260,$A2260)+COUNTIFS($L$2:$L2260,"ET",$B$2:$B2260,$B2260,$A$2:$A2260,$A2260)&amp;":"&amp;COUNTIFS($L$2:$L2260,"Tor",$B$2:$B2260,"&lt;&gt;"&amp;$B2260,$A$2:$A2260,$A2260)+COUNTIFS($L$2:$L2260,"ET",$B$2:$B2260,"&lt;&gt;"&amp;$B2260,$A$2:$A2260,$A2260),COUNTIFS($L$2:$L2260,"Tor",$B$2:$B2260,"&lt;&gt;"&amp;$B2260,$A$2:$A2260,$A2260)+COUNTIFS($L$2:$L2260,"ET",$B$2:$B2260,"&lt;&gt;"&amp;$B2260,$A$2:$A2260,$A2260)&amp;":"&amp;COUNTIFS($L$2:$L2260,"Tor",$B$2:$B2260,$B2260,$A$2:$A2260,$A2260)+COUNTIFS($L$2:$L2260,"ET",$B$2:$B2260,$B2260,$A$2:$A2260,$A2260)),""),"")</f>
        <v/>
      </c>
      <c r="J2260" s="18" t="str">
        <f>_xlfn.IFNA(IF(VLOOKUP($A2260,Spiele!$A$2:$D$16,3,FALSE)=$B2260,(COUNTIFS($L$1:$L2259,"Tor",$B$1:$B2259,$B2260,$A$1:$A2259,$A2260)+COUNTIFS($L$1:$L2259,"ET",$B$1:$B2259,$B2260,$A$1:$A2259,$A2260))-(COUNTIFS($L$1:$L2259,"Tor",$B$1:$B2259,"&lt;&gt;"&amp;$B2260,$A$1:$A2259,$A2260)+COUNTIFS($L$1:$L2259,"ET",$B$1:$B2259,"&lt;&gt;"&amp;$B2260,$A$1:$A2259,$A2260)),(COUNTIFS($L$1:$L2259,"Tor",$B$1:$B2259,$B2260,$A$1:$A2259,$A2260)+COUNTIFS($L$1:$L2259,"ET",$B$1:$B2259,$B2260,$A$1:$A2259,$A2260))-(COUNTIFS($L$1:$L2259,"Tor",$B$1:$B2259,"&lt;&gt;"&amp;$B2260,$A$1:$A2259,$A2260)+COUNTIFS($L$1:$L2259,"ET",$B$1:$B2259,"&lt;&gt;"&amp;$B2260,$A$1:$A2259,$A2260))),"")</f>
        <v/>
      </c>
      <c r="O2260" s="17"/>
      <c r="AC2260" s="14"/>
      <c r="AD2260" s="14"/>
      <c r="AE2260" s="18"/>
      <c r="AH2260" s="19">
        <f t="shared" si="142"/>
        <v>0</v>
      </c>
      <c r="AI2260" s="19">
        <f t="shared" si="143"/>
        <v>180</v>
      </c>
      <c r="AM2260" s="19">
        <f>IF(Abschlüsse[[#This Row],[Ergeb]]="ET","",SQRT(($AF2260-$AK2260)^2+($AG2260-$AL2260)^2))</f>
        <v>0</v>
      </c>
      <c r="AO2260" s="13"/>
      <c r="AP2260" s="13"/>
      <c r="AQ2260" s="19" t="str">
        <f t="shared" si="140"/>
        <v/>
      </c>
      <c r="AU2260" s="19" t="str">
        <f t="shared" si="141"/>
        <v/>
      </c>
    </row>
    <row r="2261" spans="3:47" ht="25.05" customHeight="1">
      <c r="C2261" s="17" t="str">
        <f>IF($A2261="","",IF(VLOOKUP($A2261,Spiele!$A$2:$D$16,3,FALSE)=$B2261,"H","G"))</f>
        <v/>
      </c>
      <c r="D2261" s="17" t="str">
        <f>IF($B2261="","",IF(VLOOKUP($A2261,Spiele!$A$2:$F$16,3,FALSE)=$B2261,VLOOKUP($A2261,Spiele!$A$2:$F$16,4,FALSE),VLOOKUP($A2261,Spiele!$A$2:$F$16,3,FALSE)))</f>
        <v/>
      </c>
      <c r="E2261" s="18">
        <f>IF(Abschlüsse[[#This Row],[Ergeb]]="ET",0,COUNTIFS($A$2:$A2261,$A2261,$B$2:$B2261,$B2261,$L$2:$L2261,"&lt;&gt;ET"))</f>
        <v>0</v>
      </c>
      <c r="F2261" s="11"/>
      <c r="G2261" s="12"/>
      <c r="H2261" s="18">
        <f>COUNTIFS('Rote Karten'!$A$2:$A$4,$A2261,'Rote Karten'!$D$2:$D$4,"&lt;&gt;"&amp;$B2261,'Rote Karten'!$B$2:$B$4,"&lt;"&amp;$F2261,'Rote Karten'!$C$2:$C$4,"&lt;="&amp;$G2261)-COUNTIFS('Rote Karten'!$A$2:$A$4,$A2261,'Rote Karten'!$D$2:$D$4,$B2261,'Rote Karten'!$B$2:$B$4,"&lt;"&amp;$F2261,'Rote Karten'!$C$2:$C$4,"&lt;="&amp;$G2261)</f>
        <v>0</v>
      </c>
      <c r="I2261" s="17" t="str">
        <f>IF(OR($L2261="Tor",$L2261="ET"),_xlfn.IFNA(IF(VLOOKUP($A2261,Spiele!$A$2:$C$16,3,FALSE)=$B2261,COUNTIFS($L$2:$L2261,"Tor",$B$2:$B2261,$B2261,$A$2:$A2261,$A2261)+COUNTIFS($L$2:$L2261,"ET",$B$2:$B2261,$B2261,$A$2:$A2261,$A2261)&amp;":"&amp;COUNTIFS($L$2:$L2261,"Tor",$B$2:$B2261,"&lt;&gt;"&amp;$B2261,$A$2:$A2261,$A2261)+COUNTIFS($L$2:$L2261,"ET",$B$2:$B2261,"&lt;&gt;"&amp;$B2261,$A$2:$A2261,$A2261),COUNTIFS($L$2:$L2261,"Tor",$B$2:$B2261,"&lt;&gt;"&amp;$B2261,$A$2:$A2261,$A2261)+COUNTIFS($L$2:$L2261,"ET",$B$2:$B2261,"&lt;&gt;"&amp;$B2261,$A$2:$A2261,$A2261)&amp;":"&amp;COUNTIFS($L$2:$L2261,"Tor",$B$2:$B2261,$B2261,$A$2:$A2261,$A2261)+COUNTIFS($L$2:$L2261,"ET",$B$2:$B2261,$B2261,$A$2:$A2261,$A2261)),""),"")</f>
        <v/>
      </c>
      <c r="J2261" s="18" t="str">
        <f>_xlfn.IFNA(IF(VLOOKUP($A2261,Spiele!$A$2:$D$16,3,FALSE)=$B2261,(COUNTIFS($L$1:$L2260,"Tor",$B$1:$B2260,$B2261,$A$1:$A2260,$A2261)+COUNTIFS($L$1:$L2260,"ET",$B$1:$B2260,$B2261,$A$1:$A2260,$A2261))-(COUNTIFS($L$1:$L2260,"Tor",$B$1:$B2260,"&lt;&gt;"&amp;$B2261,$A$1:$A2260,$A2261)+COUNTIFS($L$1:$L2260,"ET",$B$1:$B2260,"&lt;&gt;"&amp;$B2261,$A$1:$A2260,$A2261)),(COUNTIFS($L$1:$L2260,"Tor",$B$1:$B2260,$B2261,$A$1:$A2260,$A2261)+COUNTIFS($L$1:$L2260,"ET",$B$1:$B2260,$B2261,$A$1:$A2260,$A2261))-(COUNTIFS($L$1:$L2260,"Tor",$B$1:$B2260,"&lt;&gt;"&amp;$B2261,$A$1:$A2260,$A2261)+COUNTIFS($L$1:$L2260,"ET",$B$1:$B2260,"&lt;&gt;"&amp;$B2261,$A$1:$A2260,$A2261))),"")</f>
        <v/>
      </c>
      <c r="O2261" s="17"/>
      <c r="AC2261" s="14"/>
      <c r="AD2261" s="14"/>
      <c r="AE2261" s="18"/>
      <c r="AH2261" s="19">
        <f t="shared" si="142"/>
        <v>0</v>
      </c>
      <c r="AI2261" s="19">
        <f t="shared" si="143"/>
        <v>180</v>
      </c>
      <c r="AM2261" s="19">
        <f>IF(Abschlüsse[[#This Row],[Ergeb]]="ET","",SQRT(($AF2261-$AK2261)^2+($AG2261-$AL2261)^2))</f>
        <v>0</v>
      </c>
      <c r="AO2261" s="13"/>
      <c r="AP2261" s="13"/>
      <c r="AQ2261" s="19" t="str">
        <f t="shared" si="140"/>
        <v/>
      </c>
      <c r="AU2261" s="19" t="str">
        <f t="shared" si="141"/>
        <v/>
      </c>
    </row>
    <row r="2262" spans="3:47" ht="25.05" customHeight="1">
      <c r="C2262" s="17" t="str">
        <f>IF($A2262="","",IF(VLOOKUP($A2262,Spiele!$A$2:$D$16,3,FALSE)=$B2262,"H","G"))</f>
        <v/>
      </c>
      <c r="D2262" s="17" t="str">
        <f>IF($B2262="","",IF(VLOOKUP($A2262,Spiele!$A$2:$F$16,3,FALSE)=$B2262,VLOOKUP($A2262,Spiele!$A$2:$F$16,4,FALSE),VLOOKUP($A2262,Spiele!$A$2:$F$16,3,FALSE)))</f>
        <v/>
      </c>
      <c r="E2262" s="18">
        <f>IF(Abschlüsse[[#This Row],[Ergeb]]="ET",0,COUNTIFS($A$2:$A2262,$A2262,$B$2:$B2262,$B2262,$L$2:$L2262,"&lt;&gt;ET"))</f>
        <v>0</v>
      </c>
      <c r="F2262" s="11"/>
      <c r="G2262" s="12"/>
      <c r="H2262" s="18">
        <f>COUNTIFS('Rote Karten'!$A$2:$A$4,$A2262,'Rote Karten'!$D$2:$D$4,"&lt;&gt;"&amp;$B2262,'Rote Karten'!$B$2:$B$4,"&lt;"&amp;$F2262,'Rote Karten'!$C$2:$C$4,"&lt;="&amp;$G2262)-COUNTIFS('Rote Karten'!$A$2:$A$4,$A2262,'Rote Karten'!$D$2:$D$4,$B2262,'Rote Karten'!$B$2:$B$4,"&lt;"&amp;$F2262,'Rote Karten'!$C$2:$C$4,"&lt;="&amp;$G2262)</f>
        <v>0</v>
      </c>
      <c r="I2262" s="17" t="str">
        <f>IF(OR($L2262="Tor",$L2262="ET"),_xlfn.IFNA(IF(VLOOKUP($A2262,Spiele!$A$2:$C$16,3,FALSE)=$B2262,COUNTIFS($L$2:$L2262,"Tor",$B$2:$B2262,$B2262,$A$2:$A2262,$A2262)+COUNTIFS($L$2:$L2262,"ET",$B$2:$B2262,$B2262,$A$2:$A2262,$A2262)&amp;":"&amp;COUNTIFS($L$2:$L2262,"Tor",$B$2:$B2262,"&lt;&gt;"&amp;$B2262,$A$2:$A2262,$A2262)+COUNTIFS($L$2:$L2262,"ET",$B$2:$B2262,"&lt;&gt;"&amp;$B2262,$A$2:$A2262,$A2262),COUNTIFS($L$2:$L2262,"Tor",$B$2:$B2262,"&lt;&gt;"&amp;$B2262,$A$2:$A2262,$A2262)+COUNTIFS($L$2:$L2262,"ET",$B$2:$B2262,"&lt;&gt;"&amp;$B2262,$A$2:$A2262,$A2262)&amp;":"&amp;COUNTIFS($L$2:$L2262,"Tor",$B$2:$B2262,$B2262,$A$2:$A2262,$A2262)+COUNTIFS($L$2:$L2262,"ET",$B$2:$B2262,$B2262,$A$2:$A2262,$A2262)),""),"")</f>
        <v/>
      </c>
      <c r="J2262" s="18" t="str">
        <f>_xlfn.IFNA(IF(VLOOKUP($A2262,Spiele!$A$2:$D$16,3,FALSE)=$B2262,(COUNTIFS($L$1:$L2261,"Tor",$B$1:$B2261,$B2262,$A$1:$A2261,$A2262)+COUNTIFS($L$1:$L2261,"ET",$B$1:$B2261,$B2262,$A$1:$A2261,$A2262))-(COUNTIFS($L$1:$L2261,"Tor",$B$1:$B2261,"&lt;&gt;"&amp;$B2262,$A$1:$A2261,$A2262)+COUNTIFS($L$1:$L2261,"ET",$B$1:$B2261,"&lt;&gt;"&amp;$B2262,$A$1:$A2261,$A2262)),(COUNTIFS($L$1:$L2261,"Tor",$B$1:$B2261,$B2262,$A$1:$A2261,$A2262)+COUNTIFS($L$1:$L2261,"ET",$B$1:$B2261,$B2262,$A$1:$A2261,$A2262))-(COUNTIFS($L$1:$L2261,"Tor",$B$1:$B2261,"&lt;&gt;"&amp;$B2262,$A$1:$A2261,$A2262)+COUNTIFS($L$1:$L2261,"ET",$B$1:$B2261,"&lt;&gt;"&amp;$B2262,$A$1:$A2261,$A2262))),"")</f>
        <v/>
      </c>
      <c r="O2262" s="17"/>
      <c r="AC2262" s="14"/>
      <c r="AD2262" s="14"/>
      <c r="AE2262" s="18"/>
      <c r="AH2262" s="19">
        <f t="shared" si="142"/>
        <v>0</v>
      </c>
      <c r="AI2262" s="19">
        <f t="shared" si="143"/>
        <v>180</v>
      </c>
      <c r="AM2262" s="19">
        <f>IF(Abschlüsse[[#This Row],[Ergeb]]="ET","",SQRT(($AF2262-$AK2262)^2+($AG2262-$AL2262)^2))</f>
        <v>0</v>
      </c>
      <c r="AO2262" s="13"/>
      <c r="AP2262" s="13"/>
      <c r="AQ2262" s="19" t="str">
        <f t="shared" si="140"/>
        <v/>
      </c>
      <c r="AU2262" s="19" t="str">
        <f t="shared" si="141"/>
        <v/>
      </c>
    </row>
    <row r="2263" spans="3:47" ht="25.05" customHeight="1">
      <c r="C2263" s="17" t="str">
        <f>IF($A2263="","",IF(VLOOKUP($A2263,Spiele!$A$2:$D$16,3,FALSE)=$B2263,"H","G"))</f>
        <v/>
      </c>
      <c r="D2263" s="17" t="str">
        <f>IF($B2263="","",IF(VLOOKUP($A2263,Spiele!$A$2:$F$16,3,FALSE)=$B2263,VLOOKUP($A2263,Spiele!$A$2:$F$16,4,FALSE),VLOOKUP($A2263,Spiele!$A$2:$F$16,3,FALSE)))</f>
        <v/>
      </c>
      <c r="E2263" s="18">
        <f>IF(Abschlüsse[[#This Row],[Ergeb]]="ET",0,COUNTIFS($A$2:$A2263,$A2263,$B$2:$B2263,$B2263,$L$2:$L2263,"&lt;&gt;ET"))</f>
        <v>0</v>
      </c>
      <c r="F2263" s="11"/>
      <c r="G2263" s="12"/>
      <c r="H2263" s="18">
        <f>COUNTIFS('Rote Karten'!$A$2:$A$4,$A2263,'Rote Karten'!$D$2:$D$4,"&lt;&gt;"&amp;$B2263,'Rote Karten'!$B$2:$B$4,"&lt;"&amp;$F2263,'Rote Karten'!$C$2:$C$4,"&lt;="&amp;$G2263)-COUNTIFS('Rote Karten'!$A$2:$A$4,$A2263,'Rote Karten'!$D$2:$D$4,$B2263,'Rote Karten'!$B$2:$B$4,"&lt;"&amp;$F2263,'Rote Karten'!$C$2:$C$4,"&lt;="&amp;$G2263)</f>
        <v>0</v>
      </c>
      <c r="I2263" s="17" t="str">
        <f>IF(OR($L2263="Tor",$L2263="ET"),_xlfn.IFNA(IF(VLOOKUP($A2263,Spiele!$A$2:$C$16,3,FALSE)=$B2263,COUNTIFS($L$2:$L2263,"Tor",$B$2:$B2263,$B2263,$A$2:$A2263,$A2263)+COUNTIFS($L$2:$L2263,"ET",$B$2:$B2263,$B2263,$A$2:$A2263,$A2263)&amp;":"&amp;COUNTIFS($L$2:$L2263,"Tor",$B$2:$B2263,"&lt;&gt;"&amp;$B2263,$A$2:$A2263,$A2263)+COUNTIFS($L$2:$L2263,"ET",$B$2:$B2263,"&lt;&gt;"&amp;$B2263,$A$2:$A2263,$A2263),COUNTIFS($L$2:$L2263,"Tor",$B$2:$B2263,"&lt;&gt;"&amp;$B2263,$A$2:$A2263,$A2263)+COUNTIFS($L$2:$L2263,"ET",$B$2:$B2263,"&lt;&gt;"&amp;$B2263,$A$2:$A2263,$A2263)&amp;":"&amp;COUNTIFS($L$2:$L2263,"Tor",$B$2:$B2263,$B2263,$A$2:$A2263,$A2263)+COUNTIFS($L$2:$L2263,"ET",$B$2:$B2263,$B2263,$A$2:$A2263,$A2263)),""),"")</f>
        <v/>
      </c>
      <c r="J2263" s="18" t="str">
        <f>_xlfn.IFNA(IF(VLOOKUP($A2263,Spiele!$A$2:$D$16,3,FALSE)=$B2263,(COUNTIFS($L$1:$L2262,"Tor",$B$1:$B2262,$B2263,$A$1:$A2262,$A2263)+COUNTIFS($L$1:$L2262,"ET",$B$1:$B2262,$B2263,$A$1:$A2262,$A2263))-(COUNTIFS($L$1:$L2262,"Tor",$B$1:$B2262,"&lt;&gt;"&amp;$B2263,$A$1:$A2262,$A2263)+COUNTIFS($L$1:$L2262,"ET",$B$1:$B2262,"&lt;&gt;"&amp;$B2263,$A$1:$A2262,$A2263)),(COUNTIFS($L$1:$L2262,"Tor",$B$1:$B2262,$B2263,$A$1:$A2262,$A2263)+COUNTIFS($L$1:$L2262,"ET",$B$1:$B2262,$B2263,$A$1:$A2262,$A2263))-(COUNTIFS($L$1:$L2262,"Tor",$B$1:$B2262,"&lt;&gt;"&amp;$B2263,$A$1:$A2262,$A2263)+COUNTIFS($L$1:$L2262,"ET",$B$1:$B2262,"&lt;&gt;"&amp;$B2263,$A$1:$A2262,$A2263))),"")</f>
        <v/>
      </c>
      <c r="O2263" s="17"/>
      <c r="AC2263" s="14"/>
      <c r="AD2263" s="14"/>
      <c r="AE2263" s="18"/>
      <c r="AH2263" s="19">
        <f t="shared" si="142"/>
        <v>0</v>
      </c>
      <c r="AI2263" s="19">
        <f t="shared" si="143"/>
        <v>180</v>
      </c>
      <c r="AM2263" s="19">
        <f>IF(Abschlüsse[[#This Row],[Ergeb]]="ET","",SQRT(($AF2263-$AK2263)^2+($AG2263-$AL2263)^2))</f>
        <v>0</v>
      </c>
      <c r="AO2263" s="13"/>
      <c r="AP2263" s="13"/>
      <c r="AQ2263" s="19" t="str">
        <f t="shared" si="140"/>
        <v/>
      </c>
      <c r="AU2263" s="19" t="str">
        <f t="shared" si="141"/>
        <v/>
      </c>
    </row>
    <row r="2264" spans="3:47" ht="25.05" customHeight="1">
      <c r="C2264" s="17" t="str">
        <f>IF($A2264="","",IF(VLOOKUP($A2264,Spiele!$A$2:$D$16,3,FALSE)=$B2264,"H","G"))</f>
        <v/>
      </c>
      <c r="D2264" s="17" t="str">
        <f>IF($B2264="","",IF(VLOOKUP($A2264,Spiele!$A$2:$F$16,3,FALSE)=$B2264,VLOOKUP($A2264,Spiele!$A$2:$F$16,4,FALSE),VLOOKUP($A2264,Spiele!$A$2:$F$16,3,FALSE)))</f>
        <v/>
      </c>
      <c r="E2264" s="18">
        <f>IF(Abschlüsse[[#This Row],[Ergeb]]="ET",0,COUNTIFS($A$2:$A2264,$A2264,$B$2:$B2264,$B2264,$L$2:$L2264,"&lt;&gt;ET"))</f>
        <v>0</v>
      </c>
      <c r="F2264" s="11"/>
      <c r="G2264" s="12"/>
      <c r="H2264" s="18">
        <f>COUNTIFS('Rote Karten'!$A$2:$A$4,$A2264,'Rote Karten'!$D$2:$D$4,"&lt;&gt;"&amp;$B2264,'Rote Karten'!$B$2:$B$4,"&lt;"&amp;$F2264,'Rote Karten'!$C$2:$C$4,"&lt;="&amp;$G2264)-COUNTIFS('Rote Karten'!$A$2:$A$4,$A2264,'Rote Karten'!$D$2:$D$4,$B2264,'Rote Karten'!$B$2:$B$4,"&lt;"&amp;$F2264,'Rote Karten'!$C$2:$C$4,"&lt;="&amp;$G2264)</f>
        <v>0</v>
      </c>
      <c r="I2264" s="17" t="str">
        <f>IF(OR($L2264="Tor",$L2264="ET"),_xlfn.IFNA(IF(VLOOKUP($A2264,Spiele!$A$2:$C$16,3,FALSE)=$B2264,COUNTIFS($L$2:$L2264,"Tor",$B$2:$B2264,$B2264,$A$2:$A2264,$A2264)+COUNTIFS($L$2:$L2264,"ET",$B$2:$B2264,$B2264,$A$2:$A2264,$A2264)&amp;":"&amp;COUNTIFS($L$2:$L2264,"Tor",$B$2:$B2264,"&lt;&gt;"&amp;$B2264,$A$2:$A2264,$A2264)+COUNTIFS($L$2:$L2264,"ET",$B$2:$B2264,"&lt;&gt;"&amp;$B2264,$A$2:$A2264,$A2264),COUNTIFS($L$2:$L2264,"Tor",$B$2:$B2264,"&lt;&gt;"&amp;$B2264,$A$2:$A2264,$A2264)+COUNTIFS($L$2:$L2264,"ET",$B$2:$B2264,"&lt;&gt;"&amp;$B2264,$A$2:$A2264,$A2264)&amp;":"&amp;COUNTIFS($L$2:$L2264,"Tor",$B$2:$B2264,$B2264,$A$2:$A2264,$A2264)+COUNTIFS($L$2:$L2264,"ET",$B$2:$B2264,$B2264,$A$2:$A2264,$A2264)),""),"")</f>
        <v/>
      </c>
      <c r="J2264" s="18" t="str">
        <f>_xlfn.IFNA(IF(VLOOKUP($A2264,Spiele!$A$2:$D$16,3,FALSE)=$B2264,(COUNTIFS($L$1:$L2263,"Tor",$B$1:$B2263,$B2264,$A$1:$A2263,$A2264)+COUNTIFS($L$1:$L2263,"ET",$B$1:$B2263,$B2264,$A$1:$A2263,$A2264))-(COUNTIFS($L$1:$L2263,"Tor",$B$1:$B2263,"&lt;&gt;"&amp;$B2264,$A$1:$A2263,$A2264)+COUNTIFS($L$1:$L2263,"ET",$B$1:$B2263,"&lt;&gt;"&amp;$B2264,$A$1:$A2263,$A2264)),(COUNTIFS($L$1:$L2263,"Tor",$B$1:$B2263,$B2264,$A$1:$A2263,$A2264)+COUNTIFS($L$1:$L2263,"ET",$B$1:$B2263,$B2264,$A$1:$A2263,$A2264))-(COUNTIFS($L$1:$L2263,"Tor",$B$1:$B2263,"&lt;&gt;"&amp;$B2264,$A$1:$A2263,$A2264)+COUNTIFS($L$1:$L2263,"ET",$B$1:$B2263,"&lt;&gt;"&amp;$B2264,$A$1:$A2263,$A2264))),"")</f>
        <v/>
      </c>
      <c r="O2264" s="17"/>
      <c r="AC2264" s="14"/>
      <c r="AD2264" s="14"/>
      <c r="AE2264" s="18"/>
      <c r="AH2264" s="19">
        <f t="shared" si="142"/>
        <v>0</v>
      </c>
      <c r="AI2264" s="19">
        <f t="shared" si="143"/>
        <v>180</v>
      </c>
      <c r="AM2264" s="19">
        <f>IF(Abschlüsse[[#This Row],[Ergeb]]="ET","",SQRT(($AF2264-$AK2264)^2+($AG2264-$AL2264)^2))</f>
        <v>0</v>
      </c>
      <c r="AO2264" s="13"/>
      <c r="AP2264" s="13"/>
      <c r="AQ2264" s="19" t="str">
        <f t="shared" si="140"/>
        <v/>
      </c>
      <c r="AU2264" s="19" t="str">
        <f t="shared" si="141"/>
        <v/>
      </c>
    </row>
    <row r="2265" spans="3:47" ht="25.05" customHeight="1">
      <c r="C2265" s="17" t="str">
        <f>IF($A2265="","",IF(VLOOKUP($A2265,Spiele!$A$2:$D$16,3,FALSE)=$B2265,"H","G"))</f>
        <v/>
      </c>
      <c r="D2265" s="17" t="str">
        <f>IF($B2265="","",IF(VLOOKUP($A2265,Spiele!$A$2:$F$16,3,FALSE)=$B2265,VLOOKUP($A2265,Spiele!$A$2:$F$16,4,FALSE),VLOOKUP($A2265,Spiele!$A$2:$F$16,3,FALSE)))</f>
        <v/>
      </c>
      <c r="E2265" s="18">
        <f>IF(Abschlüsse[[#This Row],[Ergeb]]="ET",0,COUNTIFS($A$2:$A2265,$A2265,$B$2:$B2265,$B2265,$L$2:$L2265,"&lt;&gt;ET"))</f>
        <v>0</v>
      </c>
      <c r="F2265" s="11"/>
      <c r="G2265" s="12"/>
      <c r="H2265" s="18">
        <f>COUNTIFS('Rote Karten'!$A$2:$A$4,$A2265,'Rote Karten'!$D$2:$D$4,"&lt;&gt;"&amp;$B2265,'Rote Karten'!$B$2:$B$4,"&lt;"&amp;$F2265,'Rote Karten'!$C$2:$C$4,"&lt;="&amp;$G2265)-COUNTIFS('Rote Karten'!$A$2:$A$4,$A2265,'Rote Karten'!$D$2:$D$4,$B2265,'Rote Karten'!$B$2:$B$4,"&lt;"&amp;$F2265,'Rote Karten'!$C$2:$C$4,"&lt;="&amp;$G2265)</f>
        <v>0</v>
      </c>
      <c r="I2265" s="17" t="str">
        <f>IF(OR($L2265="Tor",$L2265="ET"),_xlfn.IFNA(IF(VLOOKUP($A2265,Spiele!$A$2:$C$16,3,FALSE)=$B2265,COUNTIFS($L$2:$L2265,"Tor",$B$2:$B2265,$B2265,$A$2:$A2265,$A2265)+COUNTIFS($L$2:$L2265,"ET",$B$2:$B2265,$B2265,$A$2:$A2265,$A2265)&amp;":"&amp;COUNTIFS($L$2:$L2265,"Tor",$B$2:$B2265,"&lt;&gt;"&amp;$B2265,$A$2:$A2265,$A2265)+COUNTIFS($L$2:$L2265,"ET",$B$2:$B2265,"&lt;&gt;"&amp;$B2265,$A$2:$A2265,$A2265),COUNTIFS($L$2:$L2265,"Tor",$B$2:$B2265,"&lt;&gt;"&amp;$B2265,$A$2:$A2265,$A2265)+COUNTIFS($L$2:$L2265,"ET",$B$2:$B2265,"&lt;&gt;"&amp;$B2265,$A$2:$A2265,$A2265)&amp;":"&amp;COUNTIFS($L$2:$L2265,"Tor",$B$2:$B2265,$B2265,$A$2:$A2265,$A2265)+COUNTIFS($L$2:$L2265,"ET",$B$2:$B2265,$B2265,$A$2:$A2265,$A2265)),""),"")</f>
        <v/>
      </c>
      <c r="J2265" s="18" t="str">
        <f>_xlfn.IFNA(IF(VLOOKUP($A2265,Spiele!$A$2:$D$16,3,FALSE)=$B2265,(COUNTIFS($L$1:$L2264,"Tor",$B$1:$B2264,$B2265,$A$1:$A2264,$A2265)+COUNTIFS($L$1:$L2264,"ET",$B$1:$B2264,$B2265,$A$1:$A2264,$A2265))-(COUNTIFS($L$1:$L2264,"Tor",$B$1:$B2264,"&lt;&gt;"&amp;$B2265,$A$1:$A2264,$A2265)+COUNTIFS($L$1:$L2264,"ET",$B$1:$B2264,"&lt;&gt;"&amp;$B2265,$A$1:$A2264,$A2265)),(COUNTIFS($L$1:$L2264,"Tor",$B$1:$B2264,$B2265,$A$1:$A2264,$A2265)+COUNTIFS($L$1:$L2264,"ET",$B$1:$B2264,$B2265,$A$1:$A2264,$A2265))-(COUNTIFS($L$1:$L2264,"Tor",$B$1:$B2264,"&lt;&gt;"&amp;$B2265,$A$1:$A2264,$A2265)+COUNTIFS($L$1:$L2264,"ET",$B$1:$B2264,"&lt;&gt;"&amp;$B2265,$A$1:$A2264,$A2265))),"")</f>
        <v/>
      </c>
      <c r="O2265" s="17"/>
      <c r="AC2265" s="14"/>
      <c r="AD2265" s="14"/>
      <c r="AE2265" s="18"/>
      <c r="AH2265" s="19">
        <f t="shared" si="142"/>
        <v>0</v>
      </c>
      <c r="AI2265" s="19">
        <f t="shared" si="143"/>
        <v>180</v>
      </c>
      <c r="AM2265" s="19">
        <f>IF(Abschlüsse[[#This Row],[Ergeb]]="ET","",SQRT(($AF2265-$AK2265)^2+($AG2265-$AL2265)^2))</f>
        <v>0</v>
      </c>
      <c r="AO2265" s="13"/>
      <c r="AP2265" s="13"/>
      <c r="AQ2265" s="19" t="str">
        <f t="shared" si="140"/>
        <v/>
      </c>
      <c r="AU2265" s="19" t="str">
        <f t="shared" si="141"/>
        <v/>
      </c>
    </row>
    <row r="2266" spans="3:47" ht="25.05" customHeight="1">
      <c r="C2266" s="17" t="str">
        <f>IF($A2266="","",IF(VLOOKUP($A2266,Spiele!$A$2:$D$16,3,FALSE)=$B2266,"H","G"))</f>
        <v/>
      </c>
      <c r="D2266" s="17" t="str">
        <f>IF($B2266="","",IF(VLOOKUP($A2266,Spiele!$A$2:$F$16,3,FALSE)=$B2266,VLOOKUP($A2266,Spiele!$A$2:$F$16,4,FALSE),VLOOKUP($A2266,Spiele!$A$2:$F$16,3,FALSE)))</f>
        <v/>
      </c>
      <c r="E2266" s="18">
        <f>IF(Abschlüsse[[#This Row],[Ergeb]]="ET",0,COUNTIFS($A$2:$A2266,$A2266,$B$2:$B2266,$B2266,$L$2:$L2266,"&lt;&gt;ET"))</f>
        <v>0</v>
      </c>
      <c r="F2266" s="11"/>
      <c r="G2266" s="12"/>
      <c r="H2266" s="18">
        <f>COUNTIFS('Rote Karten'!$A$2:$A$4,$A2266,'Rote Karten'!$D$2:$D$4,"&lt;&gt;"&amp;$B2266,'Rote Karten'!$B$2:$B$4,"&lt;"&amp;$F2266,'Rote Karten'!$C$2:$C$4,"&lt;="&amp;$G2266)-COUNTIFS('Rote Karten'!$A$2:$A$4,$A2266,'Rote Karten'!$D$2:$D$4,$B2266,'Rote Karten'!$B$2:$B$4,"&lt;"&amp;$F2266,'Rote Karten'!$C$2:$C$4,"&lt;="&amp;$G2266)</f>
        <v>0</v>
      </c>
      <c r="I2266" s="17" t="str">
        <f>IF(OR($L2266="Tor",$L2266="ET"),_xlfn.IFNA(IF(VLOOKUP($A2266,Spiele!$A$2:$C$16,3,FALSE)=$B2266,COUNTIFS($L$2:$L2266,"Tor",$B$2:$B2266,$B2266,$A$2:$A2266,$A2266)+COUNTIFS($L$2:$L2266,"ET",$B$2:$B2266,$B2266,$A$2:$A2266,$A2266)&amp;":"&amp;COUNTIFS($L$2:$L2266,"Tor",$B$2:$B2266,"&lt;&gt;"&amp;$B2266,$A$2:$A2266,$A2266)+COUNTIFS($L$2:$L2266,"ET",$B$2:$B2266,"&lt;&gt;"&amp;$B2266,$A$2:$A2266,$A2266),COUNTIFS($L$2:$L2266,"Tor",$B$2:$B2266,"&lt;&gt;"&amp;$B2266,$A$2:$A2266,$A2266)+COUNTIFS($L$2:$L2266,"ET",$B$2:$B2266,"&lt;&gt;"&amp;$B2266,$A$2:$A2266,$A2266)&amp;":"&amp;COUNTIFS($L$2:$L2266,"Tor",$B$2:$B2266,$B2266,$A$2:$A2266,$A2266)+COUNTIFS($L$2:$L2266,"ET",$B$2:$B2266,$B2266,$A$2:$A2266,$A2266)),""),"")</f>
        <v/>
      </c>
      <c r="J2266" s="18" t="str">
        <f>_xlfn.IFNA(IF(VLOOKUP($A2266,Spiele!$A$2:$D$16,3,FALSE)=$B2266,(COUNTIFS($L$1:$L2265,"Tor",$B$1:$B2265,$B2266,$A$1:$A2265,$A2266)+COUNTIFS($L$1:$L2265,"ET",$B$1:$B2265,$B2266,$A$1:$A2265,$A2266))-(COUNTIFS($L$1:$L2265,"Tor",$B$1:$B2265,"&lt;&gt;"&amp;$B2266,$A$1:$A2265,$A2266)+COUNTIFS($L$1:$L2265,"ET",$B$1:$B2265,"&lt;&gt;"&amp;$B2266,$A$1:$A2265,$A2266)),(COUNTIFS($L$1:$L2265,"Tor",$B$1:$B2265,$B2266,$A$1:$A2265,$A2266)+COUNTIFS($L$1:$L2265,"ET",$B$1:$B2265,$B2266,$A$1:$A2265,$A2266))-(COUNTIFS($L$1:$L2265,"Tor",$B$1:$B2265,"&lt;&gt;"&amp;$B2266,$A$1:$A2265,$A2266)+COUNTIFS($L$1:$L2265,"ET",$B$1:$B2265,"&lt;&gt;"&amp;$B2266,$A$1:$A2265,$A2266))),"")</f>
        <v/>
      </c>
      <c r="O2266" s="17"/>
      <c r="AC2266" s="14"/>
      <c r="AD2266" s="14"/>
      <c r="AE2266" s="18"/>
      <c r="AH2266" s="19">
        <f t="shared" si="142"/>
        <v>0</v>
      </c>
      <c r="AI2266" s="19">
        <f t="shared" si="143"/>
        <v>180</v>
      </c>
      <c r="AM2266" s="19">
        <f>IF(Abschlüsse[[#This Row],[Ergeb]]="ET","",SQRT(($AF2266-$AK2266)^2+($AG2266-$AL2266)^2))</f>
        <v>0</v>
      </c>
      <c r="AO2266" s="13"/>
      <c r="AP2266" s="13"/>
      <c r="AQ2266" s="19" t="str">
        <f t="shared" si="140"/>
        <v/>
      </c>
      <c r="AU2266" s="19" t="str">
        <f t="shared" si="141"/>
        <v/>
      </c>
    </row>
    <row r="2267" spans="3:47" ht="25.05" customHeight="1">
      <c r="C2267" s="17" t="str">
        <f>IF($A2267="","",IF(VLOOKUP($A2267,Spiele!$A$2:$D$16,3,FALSE)=$B2267,"H","G"))</f>
        <v/>
      </c>
      <c r="D2267" s="17" t="str">
        <f>IF($B2267="","",IF(VLOOKUP($A2267,Spiele!$A$2:$F$16,3,FALSE)=$B2267,VLOOKUP($A2267,Spiele!$A$2:$F$16,4,FALSE),VLOOKUP($A2267,Spiele!$A$2:$F$16,3,FALSE)))</f>
        <v/>
      </c>
      <c r="E2267" s="18">
        <f>IF(Abschlüsse[[#This Row],[Ergeb]]="ET",0,COUNTIFS($A$2:$A2267,$A2267,$B$2:$B2267,$B2267,$L$2:$L2267,"&lt;&gt;ET"))</f>
        <v>0</v>
      </c>
      <c r="F2267" s="11"/>
      <c r="G2267" s="12"/>
      <c r="H2267" s="18">
        <f>COUNTIFS('Rote Karten'!$A$2:$A$4,$A2267,'Rote Karten'!$D$2:$D$4,"&lt;&gt;"&amp;$B2267,'Rote Karten'!$B$2:$B$4,"&lt;"&amp;$F2267,'Rote Karten'!$C$2:$C$4,"&lt;="&amp;$G2267)-COUNTIFS('Rote Karten'!$A$2:$A$4,$A2267,'Rote Karten'!$D$2:$D$4,$B2267,'Rote Karten'!$B$2:$B$4,"&lt;"&amp;$F2267,'Rote Karten'!$C$2:$C$4,"&lt;="&amp;$G2267)</f>
        <v>0</v>
      </c>
      <c r="I2267" s="17" t="str">
        <f>IF(OR($L2267="Tor",$L2267="ET"),_xlfn.IFNA(IF(VLOOKUP($A2267,Spiele!$A$2:$C$16,3,FALSE)=$B2267,COUNTIFS($L$2:$L2267,"Tor",$B$2:$B2267,$B2267,$A$2:$A2267,$A2267)+COUNTIFS($L$2:$L2267,"ET",$B$2:$B2267,$B2267,$A$2:$A2267,$A2267)&amp;":"&amp;COUNTIFS($L$2:$L2267,"Tor",$B$2:$B2267,"&lt;&gt;"&amp;$B2267,$A$2:$A2267,$A2267)+COUNTIFS($L$2:$L2267,"ET",$B$2:$B2267,"&lt;&gt;"&amp;$B2267,$A$2:$A2267,$A2267),COUNTIFS($L$2:$L2267,"Tor",$B$2:$B2267,"&lt;&gt;"&amp;$B2267,$A$2:$A2267,$A2267)+COUNTIFS($L$2:$L2267,"ET",$B$2:$B2267,"&lt;&gt;"&amp;$B2267,$A$2:$A2267,$A2267)&amp;":"&amp;COUNTIFS($L$2:$L2267,"Tor",$B$2:$B2267,$B2267,$A$2:$A2267,$A2267)+COUNTIFS($L$2:$L2267,"ET",$B$2:$B2267,$B2267,$A$2:$A2267,$A2267)),""),"")</f>
        <v/>
      </c>
      <c r="J2267" s="18" t="str">
        <f>_xlfn.IFNA(IF(VLOOKUP($A2267,Spiele!$A$2:$D$16,3,FALSE)=$B2267,(COUNTIFS($L$1:$L2266,"Tor",$B$1:$B2266,$B2267,$A$1:$A2266,$A2267)+COUNTIFS($L$1:$L2266,"ET",$B$1:$B2266,$B2267,$A$1:$A2266,$A2267))-(COUNTIFS($L$1:$L2266,"Tor",$B$1:$B2266,"&lt;&gt;"&amp;$B2267,$A$1:$A2266,$A2267)+COUNTIFS($L$1:$L2266,"ET",$B$1:$B2266,"&lt;&gt;"&amp;$B2267,$A$1:$A2266,$A2267)),(COUNTIFS($L$1:$L2266,"Tor",$B$1:$B2266,$B2267,$A$1:$A2266,$A2267)+COUNTIFS($L$1:$L2266,"ET",$B$1:$B2266,$B2267,$A$1:$A2266,$A2267))-(COUNTIFS($L$1:$L2266,"Tor",$B$1:$B2266,"&lt;&gt;"&amp;$B2267,$A$1:$A2266,$A2267)+COUNTIFS($L$1:$L2266,"ET",$B$1:$B2266,"&lt;&gt;"&amp;$B2267,$A$1:$A2266,$A2267))),"")</f>
        <v/>
      </c>
      <c r="O2267" s="17"/>
      <c r="AC2267" s="14"/>
      <c r="AD2267" s="14"/>
      <c r="AE2267" s="18"/>
      <c r="AH2267" s="19">
        <f t="shared" si="142"/>
        <v>0</v>
      </c>
      <c r="AI2267" s="19">
        <f t="shared" si="143"/>
        <v>180</v>
      </c>
      <c r="AM2267" s="19">
        <f>IF(Abschlüsse[[#This Row],[Ergeb]]="ET","",SQRT(($AF2267-$AK2267)^2+($AG2267-$AL2267)^2))</f>
        <v>0</v>
      </c>
      <c r="AO2267" s="13"/>
      <c r="AP2267" s="13"/>
      <c r="AQ2267" s="19" t="str">
        <f t="shared" si="140"/>
        <v/>
      </c>
      <c r="AU2267" s="19" t="str">
        <f t="shared" si="141"/>
        <v/>
      </c>
    </row>
    <row r="2268" spans="3:47" ht="25.05" customHeight="1">
      <c r="C2268" s="17" t="str">
        <f>IF($A2268="","",IF(VLOOKUP($A2268,Spiele!$A$2:$D$16,3,FALSE)=$B2268,"H","G"))</f>
        <v/>
      </c>
      <c r="D2268" s="17" t="str">
        <f>IF($B2268="","",IF(VLOOKUP($A2268,Spiele!$A$2:$F$16,3,FALSE)=$B2268,VLOOKUP($A2268,Spiele!$A$2:$F$16,4,FALSE),VLOOKUP($A2268,Spiele!$A$2:$F$16,3,FALSE)))</f>
        <v/>
      </c>
      <c r="E2268" s="18">
        <f>IF(Abschlüsse[[#This Row],[Ergeb]]="ET",0,COUNTIFS($A$2:$A2268,$A2268,$B$2:$B2268,$B2268,$L$2:$L2268,"&lt;&gt;ET"))</f>
        <v>0</v>
      </c>
      <c r="F2268" s="11"/>
      <c r="G2268" s="12"/>
      <c r="H2268" s="18">
        <f>COUNTIFS('Rote Karten'!$A$2:$A$4,$A2268,'Rote Karten'!$D$2:$D$4,"&lt;&gt;"&amp;$B2268,'Rote Karten'!$B$2:$B$4,"&lt;"&amp;$F2268,'Rote Karten'!$C$2:$C$4,"&lt;="&amp;$G2268)-COUNTIFS('Rote Karten'!$A$2:$A$4,$A2268,'Rote Karten'!$D$2:$D$4,$B2268,'Rote Karten'!$B$2:$B$4,"&lt;"&amp;$F2268,'Rote Karten'!$C$2:$C$4,"&lt;="&amp;$G2268)</f>
        <v>0</v>
      </c>
      <c r="I2268" s="17" t="str">
        <f>IF(OR($L2268="Tor",$L2268="ET"),_xlfn.IFNA(IF(VLOOKUP($A2268,Spiele!$A$2:$C$16,3,FALSE)=$B2268,COUNTIFS($L$2:$L2268,"Tor",$B$2:$B2268,$B2268,$A$2:$A2268,$A2268)+COUNTIFS($L$2:$L2268,"ET",$B$2:$B2268,$B2268,$A$2:$A2268,$A2268)&amp;":"&amp;COUNTIFS($L$2:$L2268,"Tor",$B$2:$B2268,"&lt;&gt;"&amp;$B2268,$A$2:$A2268,$A2268)+COUNTIFS($L$2:$L2268,"ET",$B$2:$B2268,"&lt;&gt;"&amp;$B2268,$A$2:$A2268,$A2268),COUNTIFS($L$2:$L2268,"Tor",$B$2:$B2268,"&lt;&gt;"&amp;$B2268,$A$2:$A2268,$A2268)+COUNTIFS($L$2:$L2268,"ET",$B$2:$B2268,"&lt;&gt;"&amp;$B2268,$A$2:$A2268,$A2268)&amp;":"&amp;COUNTIFS($L$2:$L2268,"Tor",$B$2:$B2268,$B2268,$A$2:$A2268,$A2268)+COUNTIFS($L$2:$L2268,"ET",$B$2:$B2268,$B2268,$A$2:$A2268,$A2268)),""),"")</f>
        <v/>
      </c>
      <c r="J2268" s="18" t="str">
        <f>_xlfn.IFNA(IF(VLOOKUP($A2268,Spiele!$A$2:$D$16,3,FALSE)=$B2268,(COUNTIFS($L$1:$L2267,"Tor",$B$1:$B2267,$B2268,$A$1:$A2267,$A2268)+COUNTIFS($L$1:$L2267,"ET",$B$1:$B2267,$B2268,$A$1:$A2267,$A2268))-(COUNTIFS($L$1:$L2267,"Tor",$B$1:$B2267,"&lt;&gt;"&amp;$B2268,$A$1:$A2267,$A2268)+COUNTIFS($L$1:$L2267,"ET",$B$1:$B2267,"&lt;&gt;"&amp;$B2268,$A$1:$A2267,$A2268)),(COUNTIFS($L$1:$L2267,"Tor",$B$1:$B2267,$B2268,$A$1:$A2267,$A2268)+COUNTIFS($L$1:$L2267,"ET",$B$1:$B2267,$B2268,$A$1:$A2267,$A2268))-(COUNTIFS($L$1:$L2267,"Tor",$B$1:$B2267,"&lt;&gt;"&amp;$B2268,$A$1:$A2267,$A2268)+COUNTIFS($L$1:$L2267,"ET",$B$1:$B2267,"&lt;&gt;"&amp;$B2268,$A$1:$A2267,$A2268))),"")</f>
        <v/>
      </c>
      <c r="O2268" s="17"/>
      <c r="AC2268" s="14"/>
      <c r="AD2268" s="14"/>
      <c r="AE2268" s="18"/>
      <c r="AH2268" s="19">
        <f t="shared" si="142"/>
        <v>0</v>
      </c>
      <c r="AI2268" s="19">
        <f t="shared" si="143"/>
        <v>180</v>
      </c>
      <c r="AM2268" s="19">
        <f>IF(Abschlüsse[[#This Row],[Ergeb]]="ET","",SQRT(($AF2268-$AK2268)^2+($AG2268-$AL2268)^2))</f>
        <v>0</v>
      </c>
      <c r="AO2268" s="13"/>
      <c r="AP2268" s="13"/>
      <c r="AQ2268" s="19" t="str">
        <f t="shared" ref="AQ2268:AQ2331" si="144">IF(AN2268=0,"",SQRT(($AF2268-$AO2268)^2+($AG2268-$AP2268)^2))</f>
        <v/>
      </c>
      <c r="AU2268" s="19" t="str">
        <f t="shared" ref="AU2268:AU2331" si="145">IF(AR2268=0,"",SQRT(($AF2268-$AS2268)^2+($AG2268-$AT2268)^2))</f>
        <v/>
      </c>
    </row>
    <row r="2269" spans="3:47" ht="25.05" customHeight="1">
      <c r="C2269" s="17" t="str">
        <f>IF($A2269="","",IF(VLOOKUP($A2269,Spiele!$A$2:$D$16,3,FALSE)=$B2269,"H","G"))</f>
        <v/>
      </c>
      <c r="D2269" s="17" t="str">
        <f>IF($B2269="","",IF(VLOOKUP($A2269,Spiele!$A$2:$F$16,3,FALSE)=$B2269,VLOOKUP($A2269,Spiele!$A$2:$F$16,4,FALSE),VLOOKUP($A2269,Spiele!$A$2:$F$16,3,FALSE)))</f>
        <v/>
      </c>
      <c r="E2269" s="18">
        <f>IF(Abschlüsse[[#This Row],[Ergeb]]="ET",0,COUNTIFS($A$2:$A2269,$A2269,$B$2:$B2269,$B2269,$L$2:$L2269,"&lt;&gt;ET"))</f>
        <v>0</v>
      </c>
      <c r="F2269" s="11"/>
      <c r="G2269" s="12"/>
      <c r="H2269" s="18">
        <f>COUNTIFS('Rote Karten'!$A$2:$A$4,$A2269,'Rote Karten'!$D$2:$D$4,"&lt;&gt;"&amp;$B2269,'Rote Karten'!$B$2:$B$4,"&lt;"&amp;$F2269,'Rote Karten'!$C$2:$C$4,"&lt;="&amp;$G2269)-COUNTIFS('Rote Karten'!$A$2:$A$4,$A2269,'Rote Karten'!$D$2:$D$4,$B2269,'Rote Karten'!$B$2:$B$4,"&lt;"&amp;$F2269,'Rote Karten'!$C$2:$C$4,"&lt;="&amp;$G2269)</f>
        <v>0</v>
      </c>
      <c r="I2269" s="17" t="str">
        <f>IF(OR($L2269="Tor",$L2269="ET"),_xlfn.IFNA(IF(VLOOKUP($A2269,Spiele!$A$2:$C$16,3,FALSE)=$B2269,COUNTIFS($L$2:$L2269,"Tor",$B$2:$B2269,$B2269,$A$2:$A2269,$A2269)+COUNTIFS($L$2:$L2269,"ET",$B$2:$B2269,$B2269,$A$2:$A2269,$A2269)&amp;":"&amp;COUNTIFS($L$2:$L2269,"Tor",$B$2:$B2269,"&lt;&gt;"&amp;$B2269,$A$2:$A2269,$A2269)+COUNTIFS($L$2:$L2269,"ET",$B$2:$B2269,"&lt;&gt;"&amp;$B2269,$A$2:$A2269,$A2269),COUNTIFS($L$2:$L2269,"Tor",$B$2:$B2269,"&lt;&gt;"&amp;$B2269,$A$2:$A2269,$A2269)+COUNTIFS($L$2:$L2269,"ET",$B$2:$B2269,"&lt;&gt;"&amp;$B2269,$A$2:$A2269,$A2269)&amp;":"&amp;COUNTIFS($L$2:$L2269,"Tor",$B$2:$B2269,$B2269,$A$2:$A2269,$A2269)+COUNTIFS($L$2:$L2269,"ET",$B$2:$B2269,$B2269,$A$2:$A2269,$A2269)),""),"")</f>
        <v/>
      </c>
      <c r="J2269" s="18" t="str">
        <f>_xlfn.IFNA(IF(VLOOKUP($A2269,Spiele!$A$2:$D$16,3,FALSE)=$B2269,(COUNTIFS($L$1:$L2268,"Tor",$B$1:$B2268,$B2269,$A$1:$A2268,$A2269)+COUNTIFS($L$1:$L2268,"ET",$B$1:$B2268,$B2269,$A$1:$A2268,$A2269))-(COUNTIFS($L$1:$L2268,"Tor",$B$1:$B2268,"&lt;&gt;"&amp;$B2269,$A$1:$A2268,$A2269)+COUNTIFS($L$1:$L2268,"ET",$B$1:$B2268,"&lt;&gt;"&amp;$B2269,$A$1:$A2268,$A2269)),(COUNTIFS($L$1:$L2268,"Tor",$B$1:$B2268,$B2269,$A$1:$A2268,$A2269)+COUNTIFS($L$1:$L2268,"ET",$B$1:$B2268,$B2269,$A$1:$A2268,$A2269))-(COUNTIFS($L$1:$L2268,"Tor",$B$1:$B2268,"&lt;&gt;"&amp;$B2269,$A$1:$A2268,$A2269)+COUNTIFS($L$1:$L2268,"ET",$B$1:$B2268,"&lt;&gt;"&amp;$B2269,$A$1:$A2268,$A2269))),"")</f>
        <v/>
      </c>
      <c r="O2269" s="17"/>
      <c r="AC2269" s="14"/>
      <c r="AD2269" s="14"/>
      <c r="AE2269" s="18"/>
      <c r="AH2269" s="19">
        <f t="shared" si="142"/>
        <v>0</v>
      </c>
      <c r="AI2269" s="19">
        <f t="shared" si="143"/>
        <v>180</v>
      </c>
      <c r="AM2269" s="19">
        <f>IF(Abschlüsse[[#This Row],[Ergeb]]="ET","",SQRT(($AF2269-$AK2269)^2+($AG2269-$AL2269)^2))</f>
        <v>0</v>
      </c>
      <c r="AO2269" s="13"/>
      <c r="AP2269" s="13"/>
      <c r="AQ2269" s="19" t="str">
        <f t="shared" si="144"/>
        <v/>
      </c>
      <c r="AU2269" s="19" t="str">
        <f t="shared" si="145"/>
        <v/>
      </c>
    </row>
    <row r="2270" spans="3:47" ht="25.05" customHeight="1">
      <c r="C2270" s="17" t="str">
        <f>IF($A2270="","",IF(VLOOKUP($A2270,Spiele!$A$2:$D$16,3,FALSE)=$B2270,"H","G"))</f>
        <v/>
      </c>
      <c r="D2270" s="17" t="str">
        <f>IF($B2270="","",IF(VLOOKUP($A2270,Spiele!$A$2:$F$16,3,FALSE)=$B2270,VLOOKUP($A2270,Spiele!$A$2:$F$16,4,FALSE),VLOOKUP($A2270,Spiele!$A$2:$F$16,3,FALSE)))</f>
        <v/>
      </c>
      <c r="E2270" s="18">
        <f>IF(Abschlüsse[[#This Row],[Ergeb]]="ET",0,COUNTIFS($A$2:$A2270,$A2270,$B$2:$B2270,$B2270,$L$2:$L2270,"&lt;&gt;ET"))</f>
        <v>0</v>
      </c>
      <c r="F2270" s="11"/>
      <c r="G2270" s="12"/>
      <c r="H2270" s="18">
        <f>COUNTIFS('Rote Karten'!$A$2:$A$4,$A2270,'Rote Karten'!$D$2:$D$4,"&lt;&gt;"&amp;$B2270,'Rote Karten'!$B$2:$B$4,"&lt;"&amp;$F2270,'Rote Karten'!$C$2:$C$4,"&lt;="&amp;$G2270)-COUNTIFS('Rote Karten'!$A$2:$A$4,$A2270,'Rote Karten'!$D$2:$D$4,$B2270,'Rote Karten'!$B$2:$B$4,"&lt;"&amp;$F2270,'Rote Karten'!$C$2:$C$4,"&lt;="&amp;$G2270)</f>
        <v>0</v>
      </c>
      <c r="I2270" s="17" t="str">
        <f>IF(OR($L2270="Tor",$L2270="ET"),_xlfn.IFNA(IF(VLOOKUP($A2270,Spiele!$A$2:$C$16,3,FALSE)=$B2270,COUNTIFS($L$2:$L2270,"Tor",$B$2:$B2270,$B2270,$A$2:$A2270,$A2270)+COUNTIFS($L$2:$L2270,"ET",$B$2:$B2270,$B2270,$A$2:$A2270,$A2270)&amp;":"&amp;COUNTIFS($L$2:$L2270,"Tor",$B$2:$B2270,"&lt;&gt;"&amp;$B2270,$A$2:$A2270,$A2270)+COUNTIFS($L$2:$L2270,"ET",$B$2:$B2270,"&lt;&gt;"&amp;$B2270,$A$2:$A2270,$A2270),COUNTIFS($L$2:$L2270,"Tor",$B$2:$B2270,"&lt;&gt;"&amp;$B2270,$A$2:$A2270,$A2270)+COUNTIFS($L$2:$L2270,"ET",$B$2:$B2270,"&lt;&gt;"&amp;$B2270,$A$2:$A2270,$A2270)&amp;":"&amp;COUNTIFS($L$2:$L2270,"Tor",$B$2:$B2270,$B2270,$A$2:$A2270,$A2270)+COUNTIFS($L$2:$L2270,"ET",$B$2:$B2270,$B2270,$A$2:$A2270,$A2270)),""),"")</f>
        <v/>
      </c>
      <c r="J2270" s="18" t="str">
        <f>_xlfn.IFNA(IF(VLOOKUP($A2270,Spiele!$A$2:$D$16,3,FALSE)=$B2270,(COUNTIFS($L$1:$L2269,"Tor",$B$1:$B2269,$B2270,$A$1:$A2269,$A2270)+COUNTIFS($L$1:$L2269,"ET",$B$1:$B2269,$B2270,$A$1:$A2269,$A2270))-(COUNTIFS($L$1:$L2269,"Tor",$B$1:$B2269,"&lt;&gt;"&amp;$B2270,$A$1:$A2269,$A2270)+COUNTIFS($L$1:$L2269,"ET",$B$1:$B2269,"&lt;&gt;"&amp;$B2270,$A$1:$A2269,$A2270)),(COUNTIFS($L$1:$L2269,"Tor",$B$1:$B2269,$B2270,$A$1:$A2269,$A2270)+COUNTIFS($L$1:$L2269,"ET",$B$1:$B2269,$B2270,$A$1:$A2269,$A2270))-(COUNTIFS($L$1:$L2269,"Tor",$B$1:$B2269,"&lt;&gt;"&amp;$B2270,$A$1:$A2269,$A2270)+COUNTIFS($L$1:$L2269,"ET",$B$1:$B2269,"&lt;&gt;"&amp;$B2270,$A$1:$A2269,$A2270))),"")</f>
        <v/>
      </c>
      <c r="O2270" s="17"/>
      <c r="AC2270" s="14"/>
      <c r="AD2270" s="14"/>
      <c r="AE2270" s="18"/>
      <c r="AH2270" s="19">
        <f t="shared" si="142"/>
        <v>0</v>
      </c>
      <c r="AI2270" s="19">
        <f t="shared" si="143"/>
        <v>180</v>
      </c>
      <c r="AM2270" s="19">
        <f>IF(Abschlüsse[[#This Row],[Ergeb]]="ET","",SQRT(($AF2270-$AK2270)^2+($AG2270-$AL2270)^2))</f>
        <v>0</v>
      </c>
      <c r="AO2270" s="13"/>
      <c r="AP2270" s="13"/>
      <c r="AQ2270" s="19" t="str">
        <f t="shared" si="144"/>
        <v/>
      </c>
      <c r="AU2270" s="19" t="str">
        <f t="shared" si="145"/>
        <v/>
      </c>
    </row>
    <row r="2271" spans="3:47" ht="25.05" customHeight="1">
      <c r="C2271" s="17" t="str">
        <f>IF($A2271="","",IF(VLOOKUP($A2271,Spiele!$A$2:$D$16,3,FALSE)=$B2271,"H","G"))</f>
        <v/>
      </c>
      <c r="D2271" s="17" t="str">
        <f>IF($B2271="","",IF(VLOOKUP($A2271,Spiele!$A$2:$F$16,3,FALSE)=$B2271,VLOOKUP($A2271,Spiele!$A$2:$F$16,4,FALSE),VLOOKUP($A2271,Spiele!$A$2:$F$16,3,FALSE)))</f>
        <v/>
      </c>
      <c r="E2271" s="18">
        <f>IF(Abschlüsse[[#This Row],[Ergeb]]="ET",0,COUNTIFS($A$2:$A2271,$A2271,$B$2:$B2271,$B2271,$L$2:$L2271,"&lt;&gt;ET"))</f>
        <v>0</v>
      </c>
      <c r="F2271" s="11"/>
      <c r="G2271" s="12"/>
      <c r="H2271" s="18">
        <f>COUNTIFS('Rote Karten'!$A$2:$A$4,$A2271,'Rote Karten'!$D$2:$D$4,"&lt;&gt;"&amp;$B2271,'Rote Karten'!$B$2:$B$4,"&lt;"&amp;$F2271,'Rote Karten'!$C$2:$C$4,"&lt;="&amp;$G2271)-COUNTIFS('Rote Karten'!$A$2:$A$4,$A2271,'Rote Karten'!$D$2:$D$4,$B2271,'Rote Karten'!$B$2:$B$4,"&lt;"&amp;$F2271,'Rote Karten'!$C$2:$C$4,"&lt;="&amp;$G2271)</f>
        <v>0</v>
      </c>
      <c r="I2271" s="17" t="str">
        <f>IF(OR($L2271="Tor",$L2271="ET"),_xlfn.IFNA(IF(VLOOKUP($A2271,Spiele!$A$2:$C$16,3,FALSE)=$B2271,COUNTIFS($L$2:$L2271,"Tor",$B$2:$B2271,$B2271,$A$2:$A2271,$A2271)+COUNTIFS($L$2:$L2271,"ET",$B$2:$B2271,$B2271,$A$2:$A2271,$A2271)&amp;":"&amp;COUNTIFS($L$2:$L2271,"Tor",$B$2:$B2271,"&lt;&gt;"&amp;$B2271,$A$2:$A2271,$A2271)+COUNTIFS($L$2:$L2271,"ET",$B$2:$B2271,"&lt;&gt;"&amp;$B2271,$A$2:$A2271,$A2271),COUNTIFS($L$2:$L2271,"Tor",$B$2:$B2271,"&lt;&gt;"&amp;$B2271,$A$2:$A2271,$A2271)+COUNTIFS($L$2:$L2271,"ET",$B$2:$B2271,"&lt;&gt;"&amp;$B2271,$A$2:$A2271,$A2271)&amp;":"&amp;COUNTIFS($L$2:$L2271,"Tor",$B$2:$B2271,$B2271,$A$2:$A2271,$A2271)+COUNTIFS($L$2:$L2271,"ET",$B$2:$B2271,$B2271,$A$2:$A2271,$A2271)),""),"")</f>
        <v/>
      </c>
      <c r="J2271" s="18" t="str">
        <f>_xlfn.IFNA(IF(VLOOKUP($A2271,Spiele!$A$2:$D$16,3,FALSE)=$B2271,(COUNTIFS($L$1:$L2270,"Tor",$B$1:$B2270,$B2271,$A$1:$A2270,$A2271)+COUNTIFS($L$1:$L2270,"ET",$B$1:$B2270,$B2271,$A$1:$A2270,$A2271))-(COUNTIFS($L$1:$L2270,"Tor",$B$1:$B2270,"&lt;&gt;"&amp;$B2271,$A$1:$A2270,$A2271)+COUNTIFS($L$1:$L2270,"ET",$B$1:$B2270,"&lt;&gt;"&amp;$B2271,$A$1:$A2270,$A2271)),(COUNTIFS($L$1:$L2270,"Tor",$B$1:$B2270,$B2271,$A$1:$A2270,$A2271)+COUNTIFS($L$1:$L2270,"ET",$B$1:$B2270,$B2271,$A$1:$A2270,$A2271))-(COUNTIFS($L$1:$L2270,"Tor",$B$1:$B2270,"&lt;&gt;"&amp;$B2271,$A$1:$A2270,$A2271)+COUNTIFS($L$1:$L2270,"ET",$B$1:$B2270,"&lt;&gt;"&amp;$B2271,$A$1:$A2270,$A2271))),"")</f>
        <v/>
      </c>
      <c r="O2271" s="17"/>
      <c r="AC2271" s="14"/>
      <c r="AD2271" s="14"/>
      <c r="AE2271" s="18"/>
      <c r="AH2271" s="19">
        <f t="shared" si="142"/>
        <v>0</v>
      </c>
      <c r="AI2271" s="19">
        <f t="shared" si="143"/>
        <v>180</v>
      </c>
      <c r="AM2271" s="19">
        <f>IF(Abschlüsse[[#This Row],[Ergeb]]="ET","",SQRT(($AF2271-$AK2271)^2+($AG2271-$AL2271)^2))</f>
        <v>0</v>
      </c>
      <c r="AO2271" s="13"/>
      <c r="AP2271" s="13"/>
      <c r="AQ2271" s="19" t="str">
        <f t="shared" si="144"/>
        <v/>
      </c>
      <c r="AU2271" s="19" t="str">
        <f t="shared" si="145"/>
        <v/>
      </c>
    </row>
    <row r="2272" spans="3:47" ht="25.05" customHeight="1">
      <c r="C2272" s="17" t="str">
        <f>IF($A2272="","",IF(VLOOKUP($A2272,Spiele!$A$2:$D$16,3,FALSE)=$B2272,"H","G"))</f>
        <v/>
      </c>
      <c r="D2272" s="17" t="str">
        <f>IF($B2272="","",IF(VLOOKUP($A2272,Spiele!$A$2:$F$16,3,FALSE)=$B2272,VLOOKUP($A2272,Spiele!$A$2:$F$16,4,FALSE),VLOOKUP($A2272,Spiele!$A$2:$F$16,3,FALSE)))</f>
        <v/>
      </c>
      <c r="E2272" s="18">
        <f>IF(Abschlüsse[[#This Row],[Ergeb]]="ET",0,COUNTIFS($A$2:$A2272,$A2272,$B$2:$B2272,$B2272,$L$2:$L2272,"&lt;&gt;ET"))</f>
        <v>0</v>
      </c>
      <c r="F2272" s="11"/>
      <c r="G2272" s="12"/>
      <c r="H2272" s="18">
        <f>COUNTIFS('Rote Karten'!$A$2:$A$4,$A2272,'Rote Karten'!$D$2:$D$4,"&lt;&gt;"&amp;$B2272,'Rote Karten'!$B$2:$B$4,"&lt;"&amp;$F2272,'Rote Karten'!$C$2:$C$4,"&lt;="&amp;$G2272)-COUNTIFS('Rote Karten'!$A$2:$A$4,$A2272,'Rote Karten'!$D$2:$D$4,$B2272,'Rote Karten'!$B$2:$B$4,"&lt;"&amp;$F2272,'Rote Karten'!$C$2:$C$4,"&lt;="&amp;$G2272)</f>
        <v>0</v>
      </c>
      <c r="I2272" s="17" t="str">
        <f>IF(OR($L2272="Tor",$L2272="ET"),_xlfn.IFNA(IF(VLOOKUP($A2272,Spiele!$A$2:$C$16,3,FALSE)=$B2272,COUNTIFS($L$2:$L2272,"Tor",$B$2:$B2272,$B2272,$A$2:$A2272,$A2272)+COUNTIFS($L$2:$L2272,"ET",$B$2:$B2272,$B2272,$A$2:$A2272,$A2272)&amp;":"&amp;COUNTIFS($L$2:$L2272,"Tor",$B$2:$B2272,"&lt;&gt;"&amp;$B2272,$A$2:$A2272,$A2272)+COUNTIFS($L$2:$L2272,"ET",$B$2:$B2272,"&lt;&gt;"&amp;$B2272,$A$2:$A2272,$A2272),COUNTIFS($L$2:$L2272,"Tor",$B$2:$B2272,"&lt;&gt;"&amp;$B2272,$A$2:$A2272,$A2272)+COUNTIFS($L$2:$L2272,"ET",$B$2:$B2272,"&lt;&gt;"&amp;$B2272,$A$2:$A2272,$A2272)&amp;":"&amp;COUNTIFS($L$2:$L2272,"Tor",$B$2:$B2272,$B2272,$A$2:$A2272,$A2272)+COUNTIFS($L$2:$L2272,"ET",$B$2:$B2272,$B2272,$A$2:$A2272,$A2272)),""),"")</f>
        <v/>
      </c>
      <c r="J2272" s="18" t="str">
        <f>_xlfn.IFNA(IF(VLOOKUP($A2272,Spiele!$A$2:$D$16,3,FALSE)=$B2272,(COUNTIFS($L$1:$L2271,"Tor",$B$1:$B2271,$B2272,$A$1:$A2271,$A2272)+COUNTIFS($L$1:$L2271,"ET",$B$1:$B2271,$B2272,$A$1:$A2271,$A2272))-(COUNTIFS($L$1:$L2271,"Tor",$B$1:$B2271,"&lt;&gt;"&amp;$B2272,$A$1:$A2271,$A2272)+COUNTIFS($L$1:$L2271,"ET",$B$1:$B2271,"&lt;&gt;"&amp;$B2272,$A$1:$A2271,$A2272)),(COUNTIFS($L$1:$L2271,"Tor",$B$1:$B2271,$B2272,$A$1:$A2271,$A2272)+COUNTIFS($L$1:$L2271,"ET",$B$1:$B2271,$B2272,$A$1:$A2271,$A2272))-(COUNTIFS($L$1:$L2271,"Tor",$B$1:$B2271,"&lt;&gt;"&amp;$B2272,$A$1:$A2271,$A2272)+COUNTIFS($L$1:$L2271,"ET",$B$1:$B2271,"&lt;&gt;"&amp;$B2272,$A$1:$A2271,$A2272))),"")</f>
        <v/>
      </c>
      <c r="O2272" s="17"/>
      <c r="AC2272" s="14"/>
      <c r="AD2272" s="14"/>
      <c r="AE2272" s="18"/>
      <c r="AH2272" s="19">
        <f t="shared" si="142"/>
        <v>0</v>
      </c>
      <c r="AI2272" s="19">
        <f t="shared" si="143"/>
        <v>180</v>
      </c>
      <c r="AM2272" s="19">
        <f>IF(Abschlüsse[[#This Row],[Ergeb]]="ET","",SQRT(($AF2272-$AK2272)^2+($AG2272-$AL2272)^2))</f>
        <v>0</v>
      </c>
      <c r="AO2272" s="13"/>
      <c r="AP2272" s="13"/>
      <c r="AQ2272" s="19" t="str">
        <f t="shared" si="144"/>
        <v/>
      </c>
      <c r="AU2272" s="19" t="str">
        <f t="shared" si="145"/>
        <v/>
      </c>
    </row>
    <row r="2273" spans="3:47" ht="25.05" customHeight="1">
      <c r="C2273" s="17" t="str">
        <f>IF($A2273="","",IF(VLOOKUP($A2273,Spiele!$A$2:$D$16,3,FALSE)=$B2273,"H","G"))</f>
        <v/>
      </c>
      <c r="D2273" s="17" t="str">
        <f>IF($B2273="","",IF(VLOOKUP($A2273,Spiele!$A$2:$F$16,3,FALSE)=$B2273,VLOOKUP($A2273,Spiele!$A$2:$F$16,4,FALSE),VLOOKUP($A2273,Spiele!$A$2:$F$16,3,FALSE)))</f>
        <v/>
      </c>
      <c r="E2273" s="18">
        <f>IF(Abschlüsse[[#This Row],[Ergeb]]="ET",0,COUNTIFS($A$2:$A2273,$A2273,$B$2:$B2273,$B2273,$L$2:$L2273,"&lt;&gt;ET"))</f>
        <v>0</v>
      </c>
      <c r="F2273" s="11"/>
      <c r="G2273" s="12"/>
      <c r="H2273" s="18">
        <f>COUNTIFS('Rote Karten'!$A$2:$A$4,$A2273,'Rote Karten'!$D$2:$D$4,"&lt;&gt;"&amp;$B2273,'Rote Karten'!$B$2:$B$4,"&lt;"&amp;$F2273,'Rote Karten'!$C$2:$C$4,"&lt;="&amp;$G2273)-COUNTIFS('Rote Karten'!$A$2:$A$4,$A2273,'Rote Karten'!$D$2:$D$4,$B2273,'Rote Karten'!$B$2:$B$4,"&lt;"&amp;$F2273,'Rote Karten'!$C$2:$C$4,"&lt;="&amp;$G2273)</f>
        <v>0</v>
      </c>
      <c r="I2273" s="17" t="str">
        <f>IF(OR($L2273="Tor",$L2273="ET"),_xlfn.IFNA(IF(VLOOKUP($A2273,Spiele!$A$2:$C$16,3,FALSE)=$B2273,COUNTIFS($L$2:$L2273,"Tor",$B$2:$B2273,$B2273,$A$2:$A2273,$A2273)+COUNTIFS($L$2:$L2273,"ET",$B$2:$B2273,$B2273,$A$2:$A2273,$A2273)&amp;":"&amp;COUNTIFS($L$2:$L2273,"Tor",$B$2:$B2273,"&lt;&gt;"&amp;$B2273,$A$2:$A2273,$A2273)+COUNTIFS($L$2:$L2273,"ET",$B$2:$B2273,"&lt;&gt;"&amp;$B2273,$A$2:$A2273,$A2273),COUNTIFS($L$2:$L2273,"Tor",$B$2:$B2273,"&lt;&gt;"&amp;$B2273,$A$2:$A2273,$A2273)+COUNTIFS($L$2:$L2273,"ET",$B$2:$B2273,"&lt;&gt;"&amp;$B2273,$A$2:$A2273,$A2273)&amp;":"&amp;COUNTIFS($L$2:$L2273,"Tor",$B$2:$B2273,$B2273,$A$2:$A2273,$A2273)+COUNTIFS($L$2:$L2273,"ET",$B$2:$B2273,$B2273,$A$2:$A2273,$A2273)),""),"")</f>
        <v/>
      </c>
      <c r="J2273" s="18" t="str">
        <f>_xlfn.IFNA(IF(VLOOKUP($A2273,Spiele!$A$2:$D$16,3,FALSE)=$B2273,(COUNTIFS($L$1:$L2272,"Tor",$B$1:$B2272,$B2273,$A$1:$A2272,$A2273)+COUNTIFS($L$1:$L2272,"ET",$B$1:$B2272,$B2273,$A$1:$A2272,$A2273))-(COUNTIFS($L$1:$L2272,"Tor",$B$1:$B2272,"&lt;&gt;"&amp;$B2273,$A$1:$A2272,$A2273)+COUNTIFS($L$1:$L2272,"ET",$B$1:$B2272,"&lt;&gt;"&amp;$B2273,$A$1:$A2272,$A2273)),(COUNTIFS($L$1:$L2272,"Tor",$B$1:$B2272,$B2273,$A$1:$A2272,$A2273)+COUNTIFS($L$1:$L2272,"ET",$B$1:$B2272,$B2273,$A$1:$A2272,$A2273))-(COUNTIFS($L$1:$L2272,"Tor",$B$1:$B2272,"&lt;&gt;"&amp;$B2273,$A$1:$A2272,$A2273)+COUNTIFS($L$1:$L2272,"ET",$B$1:$B2272,"&lt;&gt;"&amp;$B2273,$A$1:$A2272,$A2273))),"")</f>
        <v/>
      </c>
      <c r="O2273" s="17"/>
      <c r="AC2273" s="14"/>
      <c r="AD2273" s="14"/>
      <c r="AE2273" s="18"/>
      <c r="AH2273" s="19">
        <f t="shared" si="142"/>
        <v>0</v>
      </c>
      <c r="AI2273" s="19">
        <f t="shared" si="143"/>
        <v>180</v>
      </c>
      <c r="AM2273" s="19">
        <f>IF(Abschlüsse[[#This Row],[Ergeb]]="ET","",SQRT(($AF2273-$AK2273)^2+($AG2273-$AL2273)^2))</f>
        <v>0</v>
      </c>
      <c r="AO2273" s="13"/>
      <c r="AP2273" s="13"/>
      <c r="AQ2273" s="19" t="str">
        <f t="shared" si="144"/>
        <v/>
      </c>
      <c r="AU2273" s="19" t="str">
        <f t="shared" si="145"/>
        <v/>
      </c>
    </row>
    <row r="2274" spans="3:47" ht="25.05" customHeight="1">
      <c r="C2274" s="17" t="str">
        <f>IF($A2274="","",IF(VLOOKUP($A2274,Spiele!$A$2:$D$16,3,FALSE)=$B2274,"H","G"))</f>
        <v/>
      </c>
      <c r="D2274" s="17" t="str">
        <f>IF($B2274="","",IF(VLOOKUP($A2274,Spiele!$A$2:$F$16,3,FALSE)=$B2274,VLOOKUP($A2274,Spiele!$A$2:$F$16,4,FALSE),VLOOKUP($A2274,Spiele!$A$2:$F$16,3,FALSE)))</f>
        <v/>
      </c>
      <c r="E2274" s="18">
        <f>IF(Abschlüsse[[#This Row],[Ergeb]]="ET",0,COUNTIFS($A$2:$A2274,$A2274,$B$2:$B2274,$B2274,$L$2:$L2274,"&lt;&gt;ET"))</f>
        <v>0</v>
      </c>
      <c r="F2274" s="11"/>
      <c r="G2274" s="12"/>
      <c r="H2274" s="18">
        <f>COUNTIFS('Rote Karten'!$A$2:$A$4,$A2274,'Rote Karten'!$D$2:$D$4,"&lt;&gt;"&amp;$B2274,'Rote Karten'!$B$2:$B$4,"&lt;"&amp;$F2274,'Rote Karten'!$C$2:$C$4,"&lt;="&amp;$G2274)-COUNTIFS('Rote Karten'!$A$2:$A$4,$A2274,'Rote Karten'!$D$2:$D$4,$B2274,'Rote Karten'!$B$2:$B$4,"&lt;"&amp;$F2274,'Rote Karten'!$C$2:$C$4,"&lt;="&amp;$G2274)</f>
        <v>0</v>
      </c>
      <c r="I2274" s="17" t="str">
        <f>IF(OR($L2274="Tor",$L2274="ET"),_xlfn.IFNA(IF(VLOOKUP($A2274,Spiele!$A$2:$C$16,3,FALSE)=$B2274,COUNTIFS($L$2:$L2274,"Tor",$B$2:$B2274,$B2274,$A$2:$A2274,$A2274)+COUNTIFS($L$2:$L2274,"ET",$B$2:$B2274,$B2274,$A$2:$A2274,$A2274)&amp;":"&amp;COUNTIFS($L$2:$L2274,"Tor",$B$2:$B2274,"&lt;&gt;"&amp;$B2274,$A$2:$A2274,$A2274)+COUNTIFS($L$2:$L2274,"ET",$B$2:$B2274,"&lt;&gt;"&amp;$B2274,$A$2:$A2274,$A2274),COUNTIFS($L$2:$L2274,"Tor",$B$2:$B2274,"&lt;&gt;"&amp;$B2274,$A$2:$A2274,$A2274)+COUNTIFS($L$2:$L2274,"ET",$B$2:$B2274,"&lt;&gt;"&amp;$B2274,$A$2:$A2274,$A2274)&amp;":"&amp;COUNTIFS($L$2:$L2274,"Tor",$B$2:$B2274,$B2274,$A$2:$A2274,$A2274)+COUNTIFS($L$2:$L2274,"ET",$B$2:$B2274,$B2274,$A$2:$A2274,$A2274)),""),"")</f>
        <v/>
      </c>
      <c r="J2274" s="18" t="str">
        <f>_xlfn.IFNA(IF(VLOOKUP($A2274,Spiele!$A$2:$D$16,3,FALSE)=$B2274,(COUNTIFS($L$1:$L2273,"Tor",$B$1:$B2273,$B2274,$A$1:$A2273,$A2274)+COUNTIFS($L$1:$L2273,"ET",$B$1:$B2273,$B2274,$A$1:$A2273,$A2274))-(COUNTIFS($L$1:$L2273,"Tor",$B$1:$B2273,"&lt;&gt;"&amp;$B2274,$A$1:$A2273,$A2274)+COUNTIFS($L$1:$L2273,"ET",$B$1:$B2273,"&lt;&gt;"&amp;$B2274,$A$1:$A2273,$A2274)),(COUNTIFS($L$1:$L2273,"Tor",$B$1:$B2273,$B2274,$A$1:$A2273,$A2274)+COUNTIFS($L$1:$L2273,"ET",$B$1:$B2273,$B2274,$A$1:$A2273,$A2274))-(COUNTIFS($L$1:$L2273,"Tor",$B$1:$B2273,"&lt;&gt;"&amp;$B2274,$A$1:$A2273,$A2274)+COUNTIFS($L$1:$L2273,"ET",$B$1:$B2273,"&lt;&gt;"&amp;$B2274,$A$1:$A2273,$A2274))),"")</f>
        <v/>
      </c>
      <c r="O2274" s="17"/>
      <c r="AC2274" s="14"/>
      <c r="AD2274" s="14"/>
      <c r="AE2274" s="18"/>
      <c r="AH2274" s="19">
        <f t="shared" si="142"/>
        <v>0</v>
      </c>
      <c r="AI2274" s="19">
        <f t="shared" si="143"/>
        <v>180</v>
      </c>
      <c r="AM2274" s="19">
        <f>IF(Abschlüsse[[#This Row],[Ergeb]]="ET","",SQRT(($AF2274-$AK2274)^2+($AG2274-$AL2274)^2))</f>
        <v>0</v>
      </c>
      <c r="AO2274" s="13"/>
      <c r="AP2274" s="13"/>
      <c r="AQ2274" s="19" t="str">
        <f t="shared" si="144"/>
        <v/>
      </c>
      <c r="AU2274" s="19" t="str">
        <f t="shared" si="145"/>
        <v/>
      </c>
    </row>
    <row r="2275" spans="3:47" ht="25.05" customHeight="1">
      <c r="C2275" s="17" t="str">
        <f>IF($A2275="","",IF(VLOOKUP($A2275,Spiele!$A$2:$D$16,3,FALSE)=$B2275,"H","G"))</f>
        <v/>
      </c>
      <c r="D2275" s="17" t="str">
        <f>IF($B2275="","",IF(VLOOKUP($A2275,Spiele!$A$2:$F$16,3,FALSE)=$B2275,VLOOKUP($A2275,Spiele!$A$2:$F$16,4,FALSE),VLOOKUP($A2275,Spiele!$A$2:$F$16,3,FALSE)))</f>
        <v/>
      </c>
      <c r="E2275" s="18">
        <f>IF(Abschlüsse[[#This Row],[Ergeb]]="ET",0,COUNTIFS($A$2:$A2275,$A2275,$B$2:$B2275,$B2275,$L$2:$L2275,"&lt;&gt;ET"))</f>
        <v>0</v>
      </c>
      <c r="F2275" s="11"/>
      <c r="G2275" s="12"/>
      <c r="H2275" s="18">
        <f>COUNTIFS('Rote Karten'!$A$2:$A$4,$A2275,'Rote Karten'!$D$2:$D$4,"&lt;&gt;"&amp;$B2275,'Rote Karten'!$B$2:$B$4,"&lt;"&amp;$F2275,'Rote Karten'!$C$2:$C$4,"&lt;="&amp;$G2275)-COUNTIFS('Rote Karten'!$A$2:$A$4,$A2275,'Rote Karten'!$D$2:$D$4,$B2275,'Rote Karten'!$B$2:$B$4,"&lt;"&amp;$F2275,'Rote Karten'!$C$2:$C$4,"&lt;="&amp;$G2275)</f>
        <v>0</v>
      </c>
      <c r="I2275" s="17" t="str">
        <f>IF(OR($L2275="Tor",$L2275="ET"),_xlfn.IFNA(IF(VLOOKUP($A2275,Spiele!$A$2:$C$16,3,FALSE)=$B2275,COUNTIFS($L$2:$L2275,"Tor",$B$2:$B2275,$B2275,$A$2:$A2275,$A2275)+COUNTIFS($L$2:$L2275,"ET",$B$2:$B2275,$B2275,$A$2:$A2275,$A2275)&amp;":"&amp;COUNTIFS($L$2:$L2275,"Tor",$B$2:$B2275,"&lt;&gt;"&amp;$B2275,$A$2:$A2275,$A2275)+COUNTIFS($L$2:$L2275,"ET",$B$2:$B2275,"&lt;&gt;"&amp;$B2275,$A$2:$A2275,$A2275),COUNTIFS($L$2:$L2275,"Tor",$B$2:$B2275,"&lt;&gt;"&amp;$B2275,$A$2:$A2275,$A2275)+COUNTIFS($L$2:$L2275,"ET",$B$2:$B2275,"&lt;&gt;"&amp;$B2275,$A$2:$A2275,$A2275)&amp;":"&amp;COUNTIFS($L$2:$L2275,"Tor",$B$2:$B2275,$B2275,$A$2:$A2275,$A2275)+COUNTIFS($L$2:$L2275,"ET",$B$2:$B2275,$B2275,$A$2:$A2275,$A2275)),""),"")</f>
        <v/>
      </c>
      <c r="J2275" s="18" t="str">
        <f>_xlfn.IFNA(IF(VLOOKUP($A2275,Spiele!$A$2:$D$16,3,FALSE)=$B2275,(COUNTIFS($L$1:$L2274,"Tor",$B$1:$B2274,$B2275,$A$1:$A2274,$A2275)+COUNTIFS($L$1:$L2274,"ET",$B$1:$B2274,$B2275,$A$1:$A2274,$A2275))-(COUNTIFS($L$1:$L2274,"Tor",$B$1:$B2274,"&lt;&gt;"&amp;$B2275,$A$1:$A2274,$A2275)+COUNTIFS($L$1:$L2274,"ET",$B$1:$B2274,"&lt;&gt;"&amp;$B2275,$A$1:$A2274,$A2275)),(COUNTIFS($L$1:$L2274,"Tor",$B$1:$B2274,$B2275,$A$1:$A2274,$A2275)+COUNTIFS($L$1:$L2274,"ET",$B$1:$B2274,$B2275,$A$1:$A2274,$A2275))-(COUNTIFS($L$1:$L2274,"Tor",$B$1:$B2274,"&lt;&gt;"&amp;$B2275,$A$1:$A2274,$A2275)+COUNTIFS($L$1:$L2274,"ET",$B$1:$B2274,"&lt;&gt;"&amp;$B2275,$A$1:$A2274,$A2275))),"")</f>
        <v/>
      </c>
      <c r="O2275" s="17"/>
      <c r="AC2275" s="14"/>
      <c r="AD2275" s="14"/>
      <c r="AE2275" s="18"/>
      <c r="AH2275" s="19">
        <f t="shared" si="142"/>
        <v>0</v>
      </c>
      <c r="AI2275" s="19">
        <f t="shared" si="143"/>
        <v>180</v>
      </c>
      <c r="AM2275" s="19">
        <f>IF(Abschlüsse[[#This Row],[Ergeb]]="ET","",SQRT(($AF2275-$AK2275)^2+($AG2275-$AL2275)^2))</f>
        <v>0</v>
      </c>
      <c r="AO2275" s="13"/>
      <c r="AP2275" s="13"/>
      <c r="AQ2275" s="19" t="str">
        <f t="shared" si="144"/>
        <v/>
      </c>
      <c r="AU2275" s="19" t="str">
        <f t="shared" si="145"/>
        <v/>
      </c>
    </row>
    <row r="2276" spans="3:47" ht="25.05" customHeight="1">
      <c r="C2276" s="17" t="str">
        <f>IF($A2276="","",IF(VLOOKUP($A2276,Spiele!$A$2:$D$16,3,FALSE)=$B2276,"H","G"))</f>
        <v/>
      </c>
      <c r="D2276" s="17" t="str">
        <f>IF($B2276="","",IF(VLOOKUP($A2276,Spiele!$A$2:$F$16,3,FALSE)=$B2276,VLOOKUP($A2276,Spiele!$A$2:$F$16,4,FALSE),VLOOKUP($A2276,Spiele!$A$2:$F$16,3,FALSE)))</f>
        <v/>
      </c>
      <c r="E2276" s="18">
        <f>IF(Abschlüsse[[#This Row],[Ergeb]]="ET",0,COUNTIFS($A$2:$A2276,$A2276,$B$2:$B2276,$B2276,$L$2:$L2276,"&lt;&gt;ET"))</f>
        <v>0</v>
      </c>
      <c r="F2276" s="11"/>
      <c r="G2276" s="12"/>
      <c r="H2276" s="18">
        <f>COUNTIFS('Rote Karten'!$A$2:$A$4,$A2276,'Rote Karten'!$D$2:$D$4,"&lt;&gt;"&amp;$B2276,'Rote Karten'!$B$2:$B$4,"&lt;"&amp;$F2276,'Rote Karten'!$C$2:$C$4,"&lt;="&amp;$G2276)-COUNTIFS('Rote Karten'!$A$2:$A$4,$A2276,'Rote Karten'!$D$2:$D$4,$B2276,'Rote Karten'!$B$2:$B$4,"&lt;"&amp;$F2276,'Rote Karten'!$C$2:$C$4,"&lt;="&amp;$G2276)</f>
        <v>0</v>
      </c>
      <c r="I2276" s="17" t="str">
        <f>IF(OR($L2276="Tor",$L2276="ET"),_xlfn.IFNA(IF(VLOOKUP($A2276,Spiele!$A$2:$C$16,3,FALSE)=$B2276,COUNTIFS($L$2:$L2276,"Tor",$B$2:$B2276,$B2276,$A$2:$A2276,$A2276)+COUNTIFS($L$2:$L2276,"ET",$B$2:$B2276,$B2276,$A$2:$A2276,$A2276)&amp;":"&amp;COUNTIFS($L$2:$L2276,"Tor",$B$2:$B2276,"&lt;&gt;"&amp;$B2276,$A$2:$A2276,$A2276)+COUNTIFS($L$2:$L2276,"ET",$B$2:$B2276,"&lt;&gt;"&amp;$B2276,$A$2:$A2276,$A2276),COUNTIFS($L$2:$L2276,"Tor",$B$2:$B2276,"&lt;&gt;"&amp;$B2276,$A$2:$A2276,$A2276)+COUNTIFS($L$2:$L2276,"ET",$B$2:$B2276,"&lt;&gt;"&amp;$B2276,$A$2:$A2276,$A2276)&amp;":"&amp;COUNTIFS($L$2:$L2276,"Tor",$B$2:$B2276,$B2276,$A$2:$A2276,$A2276)+COUNTIFS($L$2:$L2276,"ET",$B$2:$B2276,$B2276,$A$2:$A2276,$A2276)),""),"")</f>
        <v/>
      </c>
      <c r="J2276" s="18" t="str">
        <f>_xlfn.IFNA(IF(VLOOKUP($A2276,Spiele!$A$2:$D$16,3,FALSE)=$B2276,(COUNTIFS($L$1:$L2275,"Tor",$B$1:$B2275,$B2276,$A$1:$A2275,$A2276)+COUNTIFS($L$1:$L2275,"ET",$B$1:$B2275,$B2276,$A$1:$A2275,$A2276))-(COUNTIFS($L$1:$L2275,"Tor",$B$1:$B2275,"&lt;&gt;"&amp;$B2276,$A$1:$A2275,$A2276)+COUNTIFS($L$1:$L2275,"ET",$B$1:$B2275,"&lt;&gt;"&amp;$B2276,$A$1:$A2275,$A2276)),(COUNTIFS($L$1:$L2275,"Tor",$B$1:$B2275,$B2276,$A$1:$A2275,$A2276)+COUNTIFS($L$1:$L2275,"ET",$B$1:$B2275,$B2276,$A$1:$A2275,$A2276))-(COUNTIFS($L$1:$L2275,"Tor",$B$1:$B2275,"&lt;&gt;"&amp;$B2276,$A$1:$A2275,$A2276)+COUNTIFS($L$1:$L2275,"ET",$B$1:$B2275,"&lt;&gt;"&amp;$B2276,$A$1:$A2275,$A2276))),"")</f>
        <v/>
      </c>
      <c r="O2276" s="17"/>
      <c r="AC2276" s="14"/>
      <c r="AD2276" s="14"/>
      <c r="AE2276" s="18"/>
      <c r="AH2276" s="19">
        <f t="shared" si="142"/>
        <v>0</v>
      </c>
      <c r="AI2276" s="19">
        <f t="shared" si="143"/>
        <v>180</v>
      </c>
      <c r="AM2276" s="19">
        <f>IF(Abschlüsse[[#This Row],[Ergeb]]="ET","",SQRT(($AF2276-$AK2276)^2+($AG2276-$AL2276)^2))</f>
        <v>0</v>
      </c>
      <c r="AO2276" s="13"/>
      <c r="AP2276" s="13"/>
      <c r="AQ2276" s="19" t="str">
        <f t="shared" si="144"/>
        <v/>
      </c>
      <c r="AU2276" s="19" t="str">
        <f t="shared" si="145"/>
        <v/>
      </c>
    </row>
    <row r="2277" spans="3:47" ht="25.05" customHeight="1">
      <c r="C2277" s="17" t="str">
        <f>IF($A2277="","",IF(VLOOKUP($A2277,Spiele!$A$2:$D$16,3,FALSE)=$B2277,"H","G"))</f>
        <v/>
      </c>
      <c r="D2277" s="17" t="str">
        <f>IF($B2277="","",IF(VLOOKUP($A2277,Spiele!$A$2:$F$16,3,FALSE)=$B2277,VLOOKUP($A2277,Spiele!$A$2:$F$16,4,FALSE),VLOOKUP($A2277,Spiele!$A$2:$F$16,3,FALSE)))</f>
        <v/>
      </c>
      <c r="E2277" s="18">
        <f>IF(Abschlüsse[[#This Row],[Ergeb]]="ET",0,COUNTIFS($A$2:$A2277,$A2277,$B$2:$B2277,$B2277,$L$2:$L2277,"&lt;&gt;ET"))</f>
        <v>0</v>
      </c>
      <c r="F2277" s="11"/>
      <c r="G2277" s="12"/>
      <c r="H2277" s="18">
        <f>COUNTIFS('Rote Karten'!$A$2:$A$4,$A2277,'Rote Karten'!$D$2:$D$4,"&lt;&gt;"&amp;$B2277,'Rote Karten'!$B$2:$B$4,"&lt;"&amp;$F2277,'Rote Karten'!$C$2:$C$4,"&lt;="&amp;$G2277)-COUNTIFS('Rote Karten'!$A$2:$A$4,$A2277,'Rote Karten'!$D$2:$D$4,$B2277,'Rote Karten'!$B$2:$B$4,"&lt;"&amp;$F2277,'Rote Karten'!$C$2:$C$4,"&lt;="&amp;$G2277)</f>
        <v>0</v>
      </c>
      <c r="I2277" s="17" t="str">
        <f>IF(OR($L2277="Tor",$L2277="ET"),_xlfn.IFNA(IF(VLOOKUP($A2277,Spiele!$A$2:$C$16,3,FALSE)=$B2277,COUNTIFS($L$2:$L2277,"Tor",$B$2:$B2277,$B2277,$A$2:$A2277,$A2277)+COUNTIFS($L$2:$L2277,"ET",$B$2:$B2277,$B2277,$A$2:$A2277,$A2277)&amp;":"&amp;COUNTIFS($L$2:$L2277,"Tor",$B$2:$B2277,"&lt;&gt;"&amp;$B2277,$A$2:$A2277,$A2277)+COUNTIFS($L$2:$L2277,"ET",$B$2:$B2277,"&lt;&gt;"&amp;$B2277,$A$2:$A2277,$A2277),COUNTIFS($L$2:$L2277,"Tor",$B$2:$B2277,"&lt;&gt;"&amp;$B2277,$A$2:$A2277,$A2277)+COUNTIFS($L$2:$L2277,"ET",$B$2:$B2277,"&lt;&gt;"&amp;$B2277,$A$2:$A2277,$A2277)&amp;":"&amp;COUNTIFS($L$2:$L2277,"Tor",$B$2:$B2277,$B2277,$A$2:$A2277,$A2277)+COUNTIFS($L$2:$L2277,"ET",$B$2:$B2277,$B2277,$A$2:$A2277,$A2277)),""),"")</f>
        <v/>
      </c>
      <c r="J2277" s="18" t="str">
        <f>_xlfn.IFNA(IF(VLOOKUP($A2277,Spiele!$A$2:$D$16,3,FALSE)=$B2277,(COUNTIFS($L$1:$L2276,"Tor",$B$1:$B2276,$B2277,$A$1:$A2276,$A2277)+COUNTIFS($L$1:$L2276,"ET",$B$1:$B2276,$B2277,$A$1:$A2276,$A2277))-(COUNTIFS($L$1:$L2276,"Tor",$B$1:$B2276,"&lt;&gt;"&amp;$B2277,$A$1:$A2276,$A2277)+COUNTIFS($L$1:$L2276,"ET",$B$1:$B2276,"&lt;&gt;"&amp;$B2277,$A$1:$A2276,$A2277)),(COUNTIFS($L$1:$L2276,"Tor",$B$1:$B2276,$B2277,$A$1:$A2276,$A2277)+COUNTIFS($L$1:$L2276,"ET",$B$1:$B2276,$B2277,$A$1:$A2276,$A2277))-(COUNTIFS($L$1:$L2276,"Tor",$B$1:$B2276,"&lt;&gt;"&amp;$B2277,$A$1:$A2276,$A2277)+COUNTIFS($L$1:$L2276,"ET",$B$1:$B2276,"&lt;&gt;"&amp;$B2277,$A$1:$A2276,$A2277))),"")</f>
        <v/>
      </c>
      <c r="O2277" s="17"/>
      <c r="AC2277" s="14"/>
      <c r="AD2277" s="14"/>
      <c r="AE2277" s="18"/>
      <c r="AH2277" s="19">
        <f t="shared" si="142"/>
        <v>0</v>
      </c>
      <c r="AI2277" s="19">
        <f t="shared" si="143"/>
        <v>180</v>
      </c>
      <c r="AM2277" s="19">
        <f>IF(Abschlüsse[[#This Row],[Ergeb]]="ET","",SQRT(($AF2277-$AK2277)^2+($AG2277-$AL2277)^2))</f>
        <v>0</v>
      </c>
      <c r="AO2277" s="13"/>
      <c r="AP2277" s="13"/>
      <c r="AQ2277" s="19" t="str">
        <f t="shared" si="144"/>
        <v/>
      </c>
      <c r="AU2277" s="19" t="str">
        <f t="shared" si="145"/>
        <v/>
      </c>
    </row>
    <row r="2278" spans="3:47" ht="25.05" customHeight="1">
      <c r="C2278" s="17" t="str">
        <f>IF($A2278="","",IF(VLOOKUP($A2278,Spiele!$A$2:$D$16,3,FALSE)=$B2278,"H","G"))</f>
        <v/>
      </c>
      <c r="D2278" s="17" t="str">
        <f>IF($B2278="","",IF(VLOOKUP($A2278,Spiele!$A$2:$F$16,3,FALSE)=$B2278,VLOOKUP($A2278,Spiele!$A$2:$F$16,4,FALSE),VLOOKUP($A2278,Spiele!$A$2:$F$16,3,FALSE)))</f>
        <v/>
      </c>
      <c r="E2278" s="18">
        <f>IF(Abschlüsse[[#This Row],[Ergeb]]="ET",0,COUNTIFS($A$2:$A2278,$A2278,$B$2:$B2278,$B2278,$L$2:$L2278,"&lt;&gt;ET"))</f>
        <v>0</v>
      </c>
      <c r="F2278" s="11"/>
      <c r="G2278" s="12"/>
      <c r="H2278" s="18">
        <f>COUNTIFS('Rote Karten'!$A$2:$A$4,$A2278,'Rote Karten'!$D$2:$D$4,"&lt;&gt;"&amp;$B2278,'Rote Karten'!$B$2:$B$4,"&lt;"&amp;$F2278,'Rote Karten'!$C$2:$C$4,"&lt;="&amp;$G2278)-COUNTIFS('Rote Karten'!$A$2:$A$4,$A2278,'Rote Karten'!$D$2:$D$4,$B2278,'Rote Karten'!$B$2:$B$4,"&lt;"&amp;$F2278,'Rote Karten'!$C$2:$C$4,"&lt;="&amp;$G2278)</f>
        <v>0</v>
      </c>
      <c r="I2278" s="17" t="str">
        <f>IF(OR($L2278="Tor",$L2278="ET"),_xlfn.IFNA(IF(VLOOKUP($A2278,Spiele!$A$2:$C$16,3,FALSE)=$B2278,COUNTIFS($L$2:$L2278,"Tor",$B$2:$B2278,$B2278,$A$2:$A2278,$A2278)+COUNTIFS($L$2:$L2278,"ET",$B$2:$B2278,$B2278,$A$2:$A2278,$A2278)&amp;":"&amp;COUNTIFS($L$2:$L2278,"Tor",$B$2:$B2278,"&lt;&gt;"&amp;$B2278,$A$2:$A2278,$A2278)+COUNTIFS($L$2:$L2278,"ET",$B$2:$B2278,"&lt;&gt;"&amp;$B2278,$A$2:$A2278,$A2278),COUNTIFS($L$2:$L2278,"Tor",$B$2:$B2278,"&lt;&gt;"&amp;$B2278,$A$2:$A2278,$A2278)+COUNTIFS($L$2:$L2278,"ET",$B$2:$B2278,"&lt;&gt;"&amp;$B2278,$A$2:$A2278,$A2278)&amp;":"&amp;COUNTIFS($L$2:$L2278,"Tor",$B$2:$B2278,$B2278,$A$2:$A2278,$A2278)+COUNTIFS($L$2:$L2278,"ET",$B$2:$B2278,$B2278,$A$2:$A2278,$A2278)),""),"")</f>
        <v/>
      </c>
      <c r="J2278" s="18" t="str">
        <f>_xlfn.IFNA(IF(VLOOKUP($A2278,Spiele!$A$2:$D$16,3,FALSE)=$B2278,(COUNTIFS($L$1:$L2277,"Tor",$B$1:$B2277,$B2278,$A$1:$A2277,$A2278)+COUNTIFS($L$1:$L2277,"ET",$B$1:$B2277,$B2278,$A$1:$A2277,$A2278))-(COUNTIFS($L$1:$L2277,"Tor",$B$1:$B2277,"&lt;&gt;"&amp;$B2278,$A$1:$A2277,$A2278)+COUNTIFS($L$1:$L2277,"ET",$B$1:$B2277,"&lt;&gt;"&amp;$B2278,$A$1:$A2277,$A2278)),(COUNTIFS($L$1:$L2277,"Tor",$B$1:$B2277,$B2278,$A$1:$A2277,$A2278)+COUNTIFS($L$1:$L2277,"ET",$B$1:$B2277,$B2278,$A$1:$A2277,$A2278))-(COUNTIFS($L$1:$L2277,"Tor",$B$1:$B2277,"&lt;&gt;"&amp;$B2278,$A$1:$A2277,$A2278)+COUNTIFS($L$1:$L2277,"ET",$B$1:$B2277,"&lt;&gt;"&amp;$B2278,$A$1:$A2277,$A2278))),"")</f>
        <v/>
      </c>
      <c r="O2278" s="17"/>
      <c r="AC2278" s="14"/>
      <c r="AD2278" s="14"/>
      <c r="AE2278" s="18"/>
      <c r="AH2278" s="19">
        <f t="shared" si="142"/>
        <v>0</v>
      </c>
      <c r="AI2278" s="19">
        <f t="shared" si="143"/>
        <v>180</v>
      </c>
      <c r="AM2278" s="19">
        <f>IF(Abschlüsse[[#This Row],[Ergeb]]="ET","",SQRT(($AF2278-$AK2278)^2+($AG2278-$AL2278)^2))</f>
        <v>0</v>
      </c>
      <c r="AO2278" s="13"/>
      <c r="AP2278" s="13"/>
      <c r="AQ2278" s="19" t="str">
        <f t="shared" si="144"/>
        <v/>
      </c>
      <c r="AU2278" s="19" t="str">
        <f t="shared" si="145"/>
        <v/>
      </c>
    </row>
    <row r="2279" spans="3:47" ht="25.05" customHeight="1">
      <c r="C2279" s="17" t="str">
        <f>IF($A2279="","",IF(VLOOKUP($A2279,Spiele!$A$2:$D$16,3,FALSE)=$B2279,"H","G"))</f>
        <v/>
      </c>
      <c r="D2279" s="17" t="str">
        <f>IF($B2279="","",IF(VLOOKUP($A2279,Spiele!$A$2:$F$16,3,FALSE)=$B2279,VLOOKUP($A2279,Spiele!$A$2:$F$16,4,FALSE),VLOOKUP($A2279,Spiele!$A$2:$F$16,3,FALSE)))</f>
        <v/>
      </c>
      <c r="E2279" s="18">
        <f>IF(Abschlüsse[[#This Row],[Ergeb]]="ET",0,COUNTIFS($A$2:$A2279,$A2279,$B$2:$B2279,$B2279,$L$2:$L2279,"&lt;&gt;ET"))</f>
        <v>0</v>
      </c>
      <c r="F2279" s="11"/>
      <c r="G2279" s="12"/>
      <c r="H2279" s="18">
        <f>COUNTIFS('Rote Karten'!$A$2:$A$4,$A2279,'Rote Karten'!$D$2:$D$4,"&lt;&gt;"&amp;$B2279,'Rote Karten'!$B$2:$B$4,"&lt;"&amp;$F2279,'Rote Karten'!$C$2:$C$4,"&lt;="&amp;$G2279)-COUNTIFS('Rote Karten'!$A$2:$A$4,$A2279,'Rote Karten'!$D$2:$D$4,$B2279,'Rote Karten'!$B$2:$B$4,"&lt;"&amp;$F2279,'Rote Karten'!$C$2:$C$4,"&lt;="&amp;$G2279)</f>
        <v>0</v>
      </c>
      <c r="I2279" s="17" t="str">
        <f>IF(OR($L2279="Tor",$L2279="ET"),_xlfn.IFNA(IF(VLOOKUP($A2279,Spiele!$A$2:$C$16,3,FALSE)=$B2279,COUNTIFS($L$2:$L2279,"Tor",$B$2:$B2279,$B2279,$A$2:$A2279,$A2279)+COUNTIFS($L$2:$L2279,"ET",$B$2:$B2279,$B2279,$A$2:$A2279,$A2279)&amp;":"&amp;COUNTIFS($L$2:$L2279,"Tor",$B$2:$B2279,"&lt;&gt;"&amp;$B2279,$A$2:$A2279,$A2279)+COUNTIFS($L$2:$L2279,"ET",$B$2:$B2279,"&lt;&gt;"&amp;$B2279,$A$2:$A2279,$A2279),COUNTIFS($L$2:$L2279,"Tor",$B$2:$B2279,"&lt;&gt;"&amp;$B2279,$A$2:$A2279,$A2279)+COUNTIFS($L$2:$L2279,"ET",$B$2:$B2279,"&lt;&gt;"&amp;$B2279,$A$2:$A2279,$A2279)&amp;":"&amp;COUNTIFS($L$2:$L2279,"Tor",$B$2:$B2279,$B2279,$A$2:$A2279,$A2279)+COUNTIFS($L$2:$L2279,"ET",$B$2:$B2279,$B2279,$A$2:$A2279,$A2279)),""),"")</f>
        <v/>
      </c>
      <c r="J2279" s="18" t="str">
        <f>_xlfn.IFNA(IF(VLOOKUP($A2279,Spiele!$A$2:$D$16,3,FALSE)=$B2279,(COUNTIFS($L$1:$L2278,"Tor",$B$1:$B2278,$B2279,$A$1:$A2278,$A2279)+COUNTIFS($L$1:$L2278,"ET",$B$1:$B2278,$B2279,$A$1:$A2278,$A2279))-(COUNTIFS($L$1:$L2278,"Tor",$B$1:$B2278,"&lt;&gt;"&amp;$B2279,$A$1:$A2278,$A2279)+COUNTIFS($L$1:$L2278,"ET",$B$1:$B2278,"&lt;&gt;"&amp;$B2279,$A$1:$A2278,$A2279)),(COUNTIFS($L$1:$L2278,"Tor",$B$1:$B2278,$B2279,$A$1:$A2278,$A2279)+COUNTIFS($L$1:$L2278,"ET",$B$1:$B2278,$B2279,$A$1:$A2278,$A2279))-(COUNTIFS($L$1:$L2278,"Tor",$B$1:$B2278,"&lt;&gt;"&amp;$B2279,$A$1:$A2278,$A2279)+COUNTIFS($L$1:$L2278,"ET",$B$1:$B2278,"&lt;&gt;"&amp;$B2279,$A$1:$A2278,$A2279))),"")</f>
        <v/>
      </c>
      <c r="O2279" s="17"/>
      <c r="AC2279" s="14"/>
      <c r="AD2279" s="14"/>
      <c r="AE2279" s="18"/>
      <c r="AH2279" s="19">
        <f t="shared" si="142"/>
        <v>0</v>
      </c>
      <c r="AI2279" s="19">
        <f t="shared" si="143"/>
        <v>180</v>
      </c>
      <c r="AM2279" s="19">
        <f>IF(Abschlüsse[[#This Row],[Ergeb]]="ET","",SQRT(($AF2279-$AK2279)^2+($AG2279-$AL2279)^2))</f>
        <v>0</v>
      </c>
      <c r="AO2279" s="13"/>
      <c r="AP2279" s="13"/>
      <c r="AQ2279" s="19" t="str">
        <f t="shared" si="144"/>
        <v/>
      </c>
      <c r="AU2279" s="19" t="str">
        <f t="shared" si="145"/>
        <v/>
      </c>
    </row>
    <row r="2280" spans="3:47" ht="25.05" customHeight="1">
      <c r="C2280" s="17" t="str">
        <f>IF($A2280="","",IF(VLOOKUP($A2280,Spiele!$A$2:$D$16,3,FALSE)=$B2280,"H","G"))</f>
        <v/>
      </c>
      <c r="D2280" s="17" t="str">
        <f>IF($B2280="","",IF(VLOOKUP($A2280,Spiele!$A$2:$F$16,3,FALSE)=$B2280,VLOOKUP($A2280,Spiele!$A$2:$F$16,4,FALSE),VLOOKUP($A2280,Spiele!$A$2:$F$16,3,FALSE)))</f>
        <v/>
      </c>
      <c r="E2280" s="18">
        <f>IF(Abschlüsse[[#This Row],[Ergeb]]="ET",0,COUNTIFS($A$2:$A2280,$A2280,$B$2:$B2280,$B2280,$L$2:$L2280,"&lt;&gt;ET"))</f>
        <v>0</v>
      </c>
      <c r="F2280" s="11"/>
      <c r="G2280" s="12"/>
      <c r="H2280" s="18">
        <f>COUNTIFS('Rote Karten'!$A$2:$A$4,$A2280,'Rote Karten'!$D$2:$D$4,"&lt;&gt;"&amp;$B2280,'Rote Karten'!$B$2:$B$4,"&lt;"&amp;$F2280,'Rote Karten'!$C$2:$C$4,"&lt;="&amp;$G2280)-COUNTIFS('Rote Karten'!$A$2:$A$4,$A2280,'Rote Karten'!$D$2:$D$4,$B2280,'Rote Karten'!$B$2:$B$4,"&lt;"&amp;$F2280,'Rote Karten'!$C$2:$C$4,"&lt;="&amp;$G2280)</f>
        <v>0</v>
      </c>
      <c r="I2280" s="17" t="str">
        <f>IF(OR($L2280="Tor",$L2280="ET"),_xlfn.IFNA(IF(VLOOKUP($A2280,Spiele!$A$2:$C$16,3,FALSE)=$B2280,COUNTIFS($L$2:$L2280,"Tor",$B$2:$B2280,$B2280,$A$2:$A2280,$A2280)+COUNTIFS($L$2:$L2280,"ET",$B$2:$B2280,$B2280,$A$2:$A2280,$A2280)&amp;":"&amp;COUNTIFS($L$2:$L2280,"Tor",$B$2:$B2280,"&lt;&gt;"&amp;$B2280,$A$2:$A2280,$A2280)+COUNTIFS($L$2:$L2280,"ET",$B$2:$B2280,"&lt;&gt;"&amp;$B2280,$A$2:$A2280,$A2280),COUNTIFS($L$2:$L2280,"Tor",$B$2:$B2280,"&lt;&gt;"&amp;$B2280,$A$2:$A2280,$A2280)+COUNTIFS($L$2:$L2280,"ET",$B$2:$B2280,"&lt;&gt;"&amp;$B2280,$A$2:$A2280,$A2280)&amp;":"&amp;COUNTIFS($L$2:$L2280,"Tor",$B$2:$B2280,$B2280,$A$2:$A2280,$A2280)+COUNTIFS($L$2:$L2280,"ET",$B$2:$B2280,$B2280,$A$2:$A2280,$A2280)),""),"")</f>
        <v/>
      </c>
      <c r="J2280" s="18" t="str">
        <f>_xlfn.IFNA(IF(VLOOKUP($A2280,Spiele!$A$2:$D$16,3,FALSE)=$B2280,(COUNTIFS($L$1:$L2279,"Tor",$B$1:$B2279,$B2280,$A$1:$A2279,$A2280)+COUNTIFS($L$1:$L2279,"ET",$B$1:$B2279,$B2280,$A$1:$A2279,$A2280))-(COUNTIFS($L$1:$L2279,"Tor",$B$1:$B2279,"&lt;&gt;"&amp;$B2280,$A$1:$A2279,$A2280)+COUNTIFS($L$1:$L2279,"ET",$B$1:$B2279,"&lt;&gt;"&amp;$B2280,$A$1:$A2279,$A2280)),(COUNTIFS($L$1:$L2279,"Tor",$B$1:$B2279,$B2280,$A$1:$A2279,$A2280)+COUNTIFS($L$1:$L2279,"ET",$B$1:$B2279,$B2280,$A$1:$A2279,$A2280))-(COUNTIFS($L$1:$L2279,"Tor",$B$1:$B2279,"&lt;&gt;"&amp;$B2280,$A$1:$A2279,$A2280)+COUNTIFS($L$1:$L2279,"ET",$B$1:$B2279,"&lt;&gt;"&amp;$B2280,$A$1:$A2279,$A2280))),"")</f>
        <v/>
      </c>
      <c r="O2280" s="17"/>
      <c r="AC2280" s="14"/>
      <c r="AD2280" s="14"/>
      <c r="AE2280" s="18"/>
      <c r="AH2280" s="19">
        <f t="shared" si="142"/>
        <v>0</v>
      </c>
      <c r="AI2280" s="19">
        <f t="shared" si="143"/>
        <v>180</v>
      </c>
      <c r="AM2280" s="19">
        <f>IF(Abschlüsse[[#This Row],[Ergeb]]="ET","",SQRT(($AF2280-$AK2280)^2+($AG2280-$AL2280)^2))</f>
        <v>0</v>
      </c>
      <c r="AO2280" s="13"/>
      <c r="AP2280" s="13"/>
      <c r="AQ2280" s="19" t="str">
        <f t="shared" si="144"/>
        <v/>
      </c>
      <c r="AU2280" s="19" t="str">
        <f t="shared" si="145"/>
        <v/>
      </c>
    </row>
    <row r="2281" spans="3:47" ht="25.05" customHeight="1">
      <c r="C2281" s="17" t="str">
        <f>IF($A2281="","",IF(VLOOKUP($A2281,Spiele!$A$2:$D$16,3,FALSE)=$B2281,"H","G"))</f>
        <v/>
      </c>
      <c r="D2281" s="17" t="str">
        <f>IF($B2281="","",IF(VLOOKUP($A2281,Spiele!$A$2:$F$16,3,FALSE)=$B2281,VLOOKUP($A2281,Spiele!$A$2:$F$16,4,FALSE),VLOOKUP($A2281,Spiele!$A$2:$F$16,3,FALSE)))</f>
        <v/>
      </c>
      <c r="E2281" s="18">
        <f>IF(Abschlüsse[[#This Row],[Ergeb]]="ET",0,COUNTIFS($A$2:$A2281,$A2281,$B$2:$B2281,$B2281,$L$2:$L2281,"&lt;&gt;ET"))</f>
        <v>0</v>
      </c>
      <c r="F2281" s="11"/>
      <c r="G2281" s="12"/>
      <c r="H2281" s="18">
        <f>COUNTIFS('Rote Karten'!$A$2:$A$4,$A2281,'Rote Karten'!$D$2:$D$4,"&lt;&gt;"&amp;$B2281,'Rote Karten'!$B$2:$B$4,"&lt;"&amp;$F2281,'Rote Karten'!$C$2:$C$4,"&lt;="&amp;$G2281)-COUNTIFS('Rote Karten'!$A$2:$A$4,$A2281,'Rote Karten'!$D$2:$D$4,$B2281,'Rote Karten'!$B$2:$B$4,"&lt;"&amp;$F2281,'Rote Karten'!$C$2:$C$4,"&lt;="&amp;$G2281)</f>
        <v>0</v>
      </c>
      <c r="I2281" s="17" t="str">
        <f>IF(OR($L2281="Tor",$L2281="ET"),_xlfn.IFNA(IF(VLOOKUP($A2281,Spiele!$A$2:$C$16,3,FALSE)=$B2281,COUNTIFS($L$2:$L2281,"Tor",$B$2:$B2281,$B2281,$A$2:$A2281,$A2281)+COUNTIFS($L$2:$L2281,"ET",$B$2:$B2281,$B2281,$A$2:$A2281,$A2281)&amp;":"&amp;COUNTIFS($L$2:$L2281,"Tor",$B$2:$B2281,"&lt;&gt;"&amp;$B2281,$A$2:$A2281,$A2281)+COUNTIFS($L$2:$L2281,"ET",$B$2:$B2281,"&lt;&gt;"&amp;$B2281,$A$2:$A2281,$A2281),COUNTIFS($L$2:$L2281,"Tor",$B$2:$B2281,"&lt;&gt;"&amp;$B2281,$A$2:$A2281,$A2281)+COUNTIFS($L$2:$L2281,"ET",$B$2:$B2281,"&lt;&gt;"&amp;$B2281,$A$2:$A2281,$A2281)&amp;":"&amp;COUNTIFS($L$2:$L2281,"Tor",$B$2:$B2281,$B2281,$A$2:$A2281,$A2281)+COUNTIFS($L$2:$L2281,"ET",$B$2:$B2281,$B2281,$A$2:$A2281,$A2281)),""),"")</f>
        <v/>
      </c>
      <c r="J2281" s="18" t="str">
        <f>_xlfn.IFNA(IF(VLOOKUP($A2281,Spiele!$A$2:$D$16,3,FALSE)=$B2281,(COUNTIFS($L$1:$L2280,"Tor",$B$1:$B2280,$B2281,$A$1:$A2280,$A2281)+COUNTIFS($L$1:$L2280,"ET",$B$1:$B2280,$B2281,$A$1:$A2280,$A2281))-(COUNTIFS($L$1:$L2280,"Tor",$B$1:$B2280,"&lt;&gt;"&amp;$B2281,$A$1:$A2280,$A2281)+COUNTIFS($L$1:$L2280,"ET",$B$1:$B2280,"&lt;&gt;"&amp;$B2281,$A$1:$A2280,$A2281)),(COUNTIFS($L$1:$L2280,"Tor",$B$1:$B2280,$B2281,$A$1:$A2280,$A2281)+COUNTIFS($L$1:$L2280,"ET",$B$1:$B2280,$B2281,$A$1:$A2280,$A2281))-(COUNTIFS($L$1:$L2280,"Tor",$B$1:$B2280,"&lt;&gt;"&amp;$B2281,$A$1:$A2280,$A2281)+COUNTIFS($L$1:$L2280,"ET",$B$1:$B2280,"&lt;&gt;"&amp;$B2281,$A$1:$A2280,$A2281))),"")</f>
        <v/>
      </c>
      <c r="O2281" s="17"/>
      <c r="AC2281" s="14"/>
      <c r="AD2281" s="14"/>
      <c r="AE2281" s="18"/>
      <c r="AH2281" s="19">
        <f t="shared" si="142"/>
        <v>0</v>
      </c>
      <c r="AI2281" s="19">
        <f t="shared" si="143"/>
        <v>180</v>
      </c>
      <c r="AM2281" s="19">
        <f>IF(Abschlüsse[[#This Row],[Ergeb]]="ET","",SQRT(($AF2281-$AK2281)^2+($AG2281-$AL2281)^2))</f>
        <v>0</v>
      </c>
      <c r="AO2281" s="13"/>
      <c r="AP2281" s="13"/>
      <c r="AQ2281" s="19" t="str">
        <f t="shared" si="144"/>
        <v/>
      </c>
      <c r="AU2281" s="19" t="str">
        <f t="shared" si="145"/>
        <v/>
      </c>
    </row>
    <row r="2282" spans="3:47" ht="25.05" customHeight="1">
      <c r="C2282" s="17" t="str">
        <f>IF($A2282="","",IF(VLOOKUP($A2282,Spiele!$A$2:$D$16,3,FALSE)=$B2282,"H","G"))</f>
        <v/>
      </c>
      <c r="D2282" s="17" t="str">
        <f>IF($B2282="","",IF(VLOOKUP($A2282,Spiele!$A$2:$F$16,3,FALSE)=$B2282,VLOOKUP($A2282,Spiele!$A$2:$F$16,4,FALSE),VLOOKUP($A2282,Spiele!$A$2:$F$16,3,FALSE)))</f>
        <v/>
      </c>
      <c r="E2282" s="18">
        <f>IF(Abschlüsse[[#This Row],[Ergeb]]="ET",0,COUNTIFS($A$2:$A2282,$A2282,$B$2:$B2282,$B2282,$L$2:$L2282,"&lt;&gt;ET"))</f>
        <v>0</v>
      </c>
      <c r="F2282" s="11"/>
      <c r="G2282" s="12"/>
      <c r="H2282" s="18">
        <f>COUNTIFS('Rote Karten'!$A$2:$A$4,$A2282,'Rote Karten'!$D$2:$D$4,"&lt;&gt;"&amp;$B2282,'Rote Karten'!$B$2:$B$4,"&lt;"&amp;$F2282,'Rote Karten'!$C$2:$C$4,"&lt;="&amp;$G2282)-COUNTIFS('Rote Karten'!$A$2:$A$4,$A2282,'Rote Karten'!$D$2:$D$4,$B2282,'Rote Karten'!$B$2:$B$4,"&lt;"&amp;$F2282,'Rote Karten'!$C$2:$C$4,"&lt;="&amp;$G2282)</f>
        <v>0</v>
      </c>
      <c r="I2282" s="17" t="str">
        <f>IF(OR($L2282="Tor",$L2282="ET"),_xlfn.IFNA(IF(VLOOKUP($A2282,Spiele!$A$2:$C$16,3,FALSE)=$B2282,COUNTIFS($L$2:$L2282,"Tor",$B$2:$B2282,$B2282,$A$2:$A2282,$A2282)+COUNTIFS($L$2:$L2282,"ET",$B$2:$B2282,$B2282,$A$2:$A2282,$A2282)&amp;":"&amp;COUNTIFS($L$2:$L2282,"Tor",$B$2:$B2282,"&lt;&gt;"&amp;$B2282,$A$2:$A2282,$A2282)+COUNTIFS($L$2:$L2282,"ET",$B$2:$B2282,"&lt;&gt;"&amp;$B2282,$A$2:$A2282,$A2282),COUNTIFS($L$2:$L2282,"Tor",$B$2:$B2282,"&lt;&gt;"&amp;$B2282,$A$2:$A2282,$A2282)+COUNTIFS($L$2:$L2282,"ET",$B$2:$B2282,"&lt;&gt;"&amp;$B2282,$A$2:$A2282,$A2282)&amp;":"&amp;COUNTIFS($L$2:$L2282,"Tor",$B$2:$B2282,$B2282,$A$2:$A2282,$A2282)+COUNTIFS($L$2:$L2282,"ET",$B$2:$B2282,$B2282,$A$2:$A2282,$A2282)),""),"")</f>
        <v/>
      </c>
      <c r="J2282" s="18" t="str">
        <f>_xlfn.IFNA(IF(VLOOKUP($A2282,Spiele!$A$2:$D$16,3,FALSE)=$B2282,(COUNTIFS($L$1:$L2281,"Tor",$B$1:$B2281,$B2282,$A$1:$A2281,$A2282)+COUNTIFS($L$1:$L2281,"ET",$B$1:$B2281,$B2282,$A$1:$A2281,$A2282))-(COUNTIFS($L$1:$L2281,"Tor",$B$1:$B2281,"&lt;&gt;"&amp;$B2282,$A$1:$A2281,$A2282)+COUNTIFS($L$1:$L2281,"ET",$B$1:$B2281,"&lt;&gt;"&amp;$B2282,$A$1:$A2281,$A2282)),(COUNTIFS($L$1:$L2281,"Tor",$B$1:$B2281,$B2282,$A$1:$A2281,$A2282)+COUNTIFS($L$1:$L2281,"ET",$B$1:$B2281,$B2282,$A$1:$A2281,$A2282))-(COUNTIFS($L$1:$L2281,"Tor",$B$1:$B2281,"&lt;&gt;"&amp;$B2282,$A$1:$A2281,$A2282)+COUNTIFS($L$1:$L2281,"ET",$B$1:$B2281,"&lt;&gt;"&amp;$B2282,$A$1:$A2281,$A2282))),"")</f>
        <v/>
      </c>
      <c r="O2282" s="17"/>
      <c r="AC2282" s="14"/>
      <c r="AD2282" s="14"/>
      <c r="AE2282" s="18"/>
      <c r="AH2282" s="19">
        <f t="shared" si="142"/>
        <v>0</v>
      </c>
      <c r="AI2282" s="19">
        <f t="shared" si="143"/>
        <v>180</v>
      </c>
      <c r="AM2282" s="19">
        <f>IF(Abschlüsse[[#This Row],[Ergeb]]="ET","",SQRT(($AF2282-$AK2282)^2+($AG2282-$AL2282)^2))</f>
        <v>0</v>
      </c>
      <c r="AO2282" s="13"/>
      <c r="AP2282" s="13"/>
      <c r="AQ2282" s="19" t="str">
        <f t="shared" si="144"/>
        <v/>
      </c>
      <c r="AU2282" s="19" t="str">
        <f t="shared" si="145"/>
        <v/>
      </c>
    </row>
    <row r="2283" spans="3:47" ht="25.05" customHeight="1">
      <c r="C2283" s="17" t="str">
        <f>IF($A2283="","",IF(VLOOKUP($A2283,Spiele!$A$2:$D$16,3,FALSE)=$B2283,"H","G"))</f>
        <v/>
      </c>
      <c r="D2283" s="17" t="str">
        <f>IF($B2283="","",IF(VLOOKUP($A2283,Spiele!$A$2:$F$16,3,FALSE)=$B2283,VLOOKUP($A2283,Spiele!$A$2:$F$16,4,FALSE),VLOOKUP($A2283,Spiele!$A$2:$F$16,3,FALSE)))</f>
        <v/>
      </c>
      <c r="E2283" s="18">
        <f>IF(Abschlüsse[[#This Row],[Ergeb]]="ET",0,COUNTIFS($A$2:$A2283,$A2283,$B$2:$B2283,$B2283,$L$2:$L2283,"&lt;&gt;ET"))</f>
        <v>0</v>
      </c>
      <c r="F2283" s="11"/>
      <c r="G2283" s="12"/>
      <c r="H2283" s="18">
        <f>COUNTIFS('Rote Karten'!$A$2:$A$4,$A2283,'Rote Karten'!$D$2:$D$4,"&lt;&gt;"&amp;$B2283,'Rote Karten'!$B$2:$B$4,"&lt;"&amp;$F2283,'Rote Karten'!$C$2:$C$4,"&lt;="&amp;$G2283)-COUNTIFS('Rote Karten'!$A$2:$A$4,$A2283,'Rote Karten'!$D$2:$D$4,$B2283,'Rote Karten'!$B$2:$B$4,"&lt;"&amp;$F2283,'Rote Karten'!$C$2:$C$4,"&lt;="&amp;$G2283)</f>
        <v>0</v>
      </c>
      <c r="I2283" s="17" t="str">
        <f>IF(OR($L2283="Tor",$L2283="ET"),_xlfn.IFNA(IF(VLOOKUP($A2283,Spiele!$A$2:$C$16,3,FALSE)=$B2283,COUNTIFS($L$2:$L2283,"Tor",$B$2:$B2283,$B2283,$A$2:$A2283,$A2283)+COUNTIFS($L$2:$L2283,"ET",$B$2:$B2283,$B2283,$A$2:$A2283,$A2283)&amp;":"&amp;COUNTIFS($L$2:$L2283,"Tor",$B$2:$B2283,"&lt;&gt;"&amp;$B2283,$A$2:$A2283,$A2283)+COUNTIFS($L$2:$L2283,"ET",$B$2:$B2283,"&lt;&gt;"&amp;$B2283,$A$2:$A2283,$A2283),COUNTIFS($L$2:$L2283,"Tor",$B$2:$B2283,"&lt;&gt;"&amp;$B2283,$A$2:$A2283,$A2283)+COUNTIFS($L$2:$L2283,"ET",$B$2:$B2283,"&lt;&gt;"&amp;$B2283,$A$2:$A2283,$A2283)&amp;":"&amp;COUNTIFS($L$2:$L2283,"Tor",$B$2:$B2283,$B2283,$A$2:$A2283,$A2283)+COUNTIFS($L$2:$L2283,"ET",$B$2:$B2283,$B2283,$A$2:$A2283,$A2283)),""),"")</f>
        <v/>
      </c>
      <c r="J2283" s="18" t="str">
        <f>_xlfn.IFNA(IF(VLOOKUP($A2283,Spiele!$A$2:$D$16,3,FALSE)=$B2283,(COUNTIFS($L$1:$L2282,"Tor",$B$1:$B2282,$B2283,$A$1:$A2282,$A2283)+COUNTIFS($L$1:$L2282,"ET",$B$1:$B2282,$B2283,$A$1:$A2282,$A2283))-(COUNTIFS($L$1:$L2282,"Tor",$B$1:$B2282,"&lt;&gt;"&amp;$B2283,$A$1:$A2282,$A2283)+COUNTIFS($L$1:$L2282,"ET",$B$1:$B2282,"&lt;&gt;"&amp;$B2283,$A$1:$A2282,$A2283)),(COUNTIFS($L$1:$L2282,"Tor",$B$1:$B2282,$B2283,$A$1:$A2282,$A2283)+COUNTIFS($L$1:$L2282,"ET",$B$1:$B2282,$B2283,$A$1:$A2282,$A2283))-(COUNTIFS($L$1:$L2282,"Tor",$B$1:$B2282,"&lt;&gt;"&amp;$B2283,$A$1:$A2282,$A2283)+COUNTIFS($L$1:$L2282,"ET",$B$1:$B2282,"&lt;&gt;"&amp;$B2283,$A$1:$A2282,$A2283))),"")</f>
        <v/>
      </c>
      <c r="O2283" s="17"/>
      <c r="AC2283" s="14"/>
      <c r="AD2283" s="14"/>
      <c r="AE2283" s="18"/>
      <c r="AH2283" s="19">
        <f t="shared" si="142"/>
        <v>0</v>
      </c>
      <c r="AI2283" s="19">
        <f t="shared" si="143"/>
        <v>180</v>
      </c>
      <c r="AM2283" s="19">
        <f>IF(Abschlüsse[[#This Row],[Ergeb]]="ET","",SQRT(($AF2283-$AK2283)^2+($AG2283-$AL2283)^2))</f>
        <v>0</v>
      </c>
      <c r="AO2283" s="13"/>
      <c r="AP2283" s="13"/>
      <c r="AQ2283" s="19" t="str">
        <f t="shared" si="144"/>
        <v/>
      </c>
      <c r="AU2283" s="19" t="str">
        <f t="shared" si="145"/>
        <v/>
      </c>
    </row>
    <row r="2284" spans="3:47" ht="25.05" customHeight="1">
      <c r="C2284" s="17" t="str">
        <f>IF($A2284="","",IF(VLOOKUP($A2284,Spiele!$A$2:$D$16,3,FALSE)=$B2284,"H","G"))</f>
        <v/>
      </c>
      <c r="D2284" s="17" t="str">
        <f>IF($B2284="","",IF(VLOOKUP($A2284,Spiele!$A$2:$F$16,3,FALSE)=$B2284,VLOOKUP($A2284,Spiele!$A$2:$F$16,4,FALSE),VLOOKUP($A2284,Spiele!$A$2:$F$16,3,FALSE)))</f>
        <v/>
      </c>
      <c r="E2284" s="18">
        <f>IF(Abschlüsse[[#This Row],[Ergeb]]="ET",0,COUNTIFS($A$2:$A2284,$A2284,$B$2:$B2284,$B2284,$L$2:$L2284,"&lt;&gt;ET"))</f>
        <v>0</v>
      </c>
      <c r="F2284" s="11"/>
      <c r="G2284" s="12"/>
      <c r="H2284" s="18">
        <f>COUNTIFS('Rote Karten'!$A$2:$A$4,$A2284,'Rote Karten'!$D$2:$D$4,"&lt;&gt;"&amp;$B2284,'Rote Karten'!$B$2:$B$4,"&lt;"&amp;$F2284,'Rote Karten'!$C$2:$C$4,"&lt;="&amp;$G2284)-COUNTIFS('Rote Karten'!$A$2:$A$4,$A2284,'Rote Karten'!$D$2:$D$4,$B2284,'Rote Karten'!$B$2:$B$4,"&lt;"&amp;$F2284,'Rote Karten'!$C$2:$C$4,"&lt;="&amp;$G2284)</f>
        <v>0</v>
      </c>
      <c r="I2284" s="17" t="str">
        <f>IF(OR($L2284="Tor",$L2284="ET"),_xlfn.IFNA(IF(VLOOKUP($A2284,Spiele!$A$2:$C$16,3,FALSE)=$B2284,COUNTIFS($L$2:$L2284,"Tor",$B$2:$B2284,$B2284,$A$2:$A2284,$A2284)+COUNTIFS($L$2:$L2284,"ET",$B$2:$B2284,$B2284,$A$2:$A2284,$A2284)&amp;":"&amp;COUNTIFS($L$2:$L2284,"Tor",$B$2:$B2284,"&lt;&gt;"&amp;$B2284,$A$2:$A2284,$A2284)+COUNTIFS($L$2:$L2284,"ET",$B$2:$B2284,"&lt;&gt;"&amp;$B2284,$A$2:$A2284,$A2284),COUNTIFS($L$2:$L2284,"Tor",$B$2:$B2284,"&lt;&gt;"&amp;$B2284,$A$2:$A2284,$A2284)+COUNTIFS($L$2:$L2284,"ET",$B$2:$B2284,"&lt;&gt;"&amp;$B2284,$A$2:$A2284,$A2284)&amp;":"&amp;COUNTIFS($L$2:$L2284,"Tor",$B$2:$B2284,$B2284,$A$2:$A2284,$A2284)+COUNTIFS($L$2:$L2284,"ET",$B$2:$B2284,$B2284,$A$2:$A2284,$A2284)),""),"")</f>
        <v/>
      </c>
      <c r="J2284" s="18" t="str">
        <f>_xlfn.IFNA(IF(VLOOKUP($A2284,Spiele!$A$2:$D$16,3,FALSE)=$B2284,(COUNTIFS($L$1:$L2283,"Tor",$B$1:$B2283,$B2284,$A$1:$A2283,$A2284)+COUNTIFS($L$1:$L2283,"ET",$B$1:$B2283,$B2284,$A$1:$A2283,$A2284))-(COUNTIFS($L$1:$L2283,"Tor",$B$1:$B2283,"&lt;&gt;"&amp;$B2284,$A$1:$A2283,$A2284)+COUNTIFS($L$1:$L2283,"ET",$B$1:$B2283,"&lt;&gt;"&amp;$B2284,$A$1:$A2283,$A2284)),(COUNTIFS($L$1:$L2283,"Tor",$B$1:$B2283,$B2284,$A$1:$A2283,$A2284)+COUNTIFS($L$1:$L2283,"ET",$B$1:$B2283,$B2284,$A$1:$A2283,$A2284))-(COUNTIFS($L$1:$L2283,"Tor",$B$1:$B2283,"&lt;&gt;"&amp;$B2284,$A$1:$A2283,$A2284)+COUNTIFS($L$1:$L2283,"ET",$B$1:$B2283,"&lt;&gt;"&amp;$B2284,$A$1:$A2283,$A2284))),"")</f>
        <v/>
      </c>
      <c r="O2284" s="17"/>
      <c r="AC2284" s="14"/>
      <c r="AD2284" s="14"/>
      <c r="AE2284" s="18"/>
      <c r="AH2284" s="19">
        <f t="shared" si="142"/>
        <v>0</v>
      </c>
      <c r="AI2284" s="19">
        <f t="shared" si="143"/>
        <v>180</v>
      </c>
      <c r="AM2284" s="19">
        <f>IF(Abschlüsse[[#This Row],[Ergeb]]="ET","",SQRT(($AF2284-$AK2284)^2+($AG2284-$AL2284)^2))</f>
        <v>0</v>
      </c>
      <c r="AO2284" s="13"/>
      <c r="AP2284" s="13"/>
      <c r="AQ2284" s="19" t="str">
        <f t="shared" si="144"/>
        <v/>
      </c>
      <c r="AU2284" s="19" t="str">
        <f t="shared" si="145"/>
        <v/>
      </c>
    </row>
    <row r="2285" spans="3:47" ht="25.05" customHeight="1">
      <c r="C2285" s="17" t="str">
        <f>IF($A2285="","",IF(VLOOKUP($A2285,Spiele!$A$2:$D$16,3,FALSE)=$B2285,"H","G"))</f>
        <v/>
      </c>
      <c r="D2285" s="17" t="str">
        <f>IF($B2285="","",IF(VLOOKUP($A2285,Spiele!$A$2:$F$16,3,FALSE)=$B2285,VLOOKUP($A2285,Spiele!$A$2:$F$16,4,FALSE),VLOOKUP($A2285,Spiele!$A$2:$F$16,3,FALSE)))</f>
        <v/>
      </c>
      <c r="E2285" s="18">
        <f>IF(Abschlüsse[[#This Row],[Ergeb]]="ET",0,COUNTIFS($A$2:$A2285,$A2285,$B$2:$B2285,$B2285,$L$2:$L2285,"&lt;&gt;ET"))</f>
        <v>0</v>
      </c>
      <c r="F2285" s="11"/>
      <c r="G2285" s="12"/>
      <c r="H2285" s="18">
        <f>COUNTIFS('Rote Karten'!$A$2:$A$4,$A2285,'Rote Karten'!$D$2:$D$4,"&lt;&gt;"&amp;$B2285,'Rote Karten'!$B$2:$B$4,"&lt;"&amp;$F2285,'Rote Karten'!$C$2:$C$4,"&lt;="&amp;$G2285)-COUNTIFS('Rote Karten'!$A$2:$A$4,$A2285,'Rote Karten'!$D$2:$D$4,$B2285,'Rote Karten'!$B$2:$B$4,"&lt;"&amp;$F2285,'Rote Karten'!$C$2:$C$4,"&lt;="&amp;$G2285)</f>
        <v>0</v>
      </c>
      <c r="I2285" s="17" t="str">
        <f>IF(OR($L2285="Tor",$L2285="ET"),_xlfn.IFNA(IF(VLOOKUP($A2285,Spiele!$A$2:$C$16,3,FALSE)=$B2285,COUNTIFS($L$2:$L2285,"Tor",$B$2:$B2285,$B2285,$A$2:$A2285,$A2285)+COUNTIFS($L$2:$L2285,"ET",$B$2:$B2285,$B2285,$A$2:$A2285,$A2285)&amp;":"&amp;COUNTIFS($L$2:$L2285,"Tor",$B$2:$B2285,"&lt;&gt;"&amp;$B2285,$A$2:$A2285,$A2285)+COUNTIFS($L$2:$L2285,"ET",$B$2:$B2285,"&lt;&gt;"&amp;$B2285,$A$2:$A2285,$A2285),COUNTIFS($L$2:$L2285,"Tor",$B$2:$B2285,"&lt;&gt;"&amp;$B2285,$A$2:$A2285,$A2285)+COUNTIFS($L$2:$L2285,"ET",$B$2:$B2285,"&lt;&gt;"&amp;$B2285,$A$2:$A2285,$A2285)&amp;":"&amp;COUNTIFS($L$2:$L2285,"Tor",$B$2:$B2285,$B2285,$A$2:$A2285,$A2285)+COUNTIFS($L$2:$L2285,"ET",$B$2:$B2285,$B2285,$A$2:$A2285,$A2285)),""),"")</f>
        <v/>
      </c>
      <c r="J2285" s="18" t="str">
        <f>_xlfn.IFNA(IF(VLOOKUP($A2285,Spiele!$A$2:$D$16,3,FALSE)=$B2285,(COUNTIFS($L$1:$L2284,"Tor",$B$1:$B2284,$B2285,$A$1:$A2284,$A2285)+COUNTIFS($L$1:$L2284,"ET",$B$1:$B2284,$B2285,$A$1:$A2284,$A2285))-(COUNTIFS($L$1:$L2284,"Tor",$B$1:$B2284,"&lt;&gt;"&amp;$B2285,$A$1:$A2284,$A2285)+COUNTIFS($L$1:$L2284,"ET",$B$1:$B2284,"&lt;&gt;"&amp;$B2285,$A$1:$A2284,$A2285)),(COUNTIFS($L$1:$L2284,"Tor",$B$1:$B2284,$B2285,$A$1:$A2284,$A2285)+COUNTIFS($L$1:$L2284,"ET",$B$1:$B2284,$B2285,$A$1:$A2284,$A2285))-(COUNTIFS($L$1:$L2284,"Tor",$B$1:$B2284,"&lt;&gt;"&amp;$B2285,$A$1:$A2284,$A2285)+COUNTIFS($L$1:$L2284,"ET",$B$1:$B2284,"&lt;&gt;"&amp;$B2285,$A$1:$A2284,$A2285))),"")</f>
        <v/>
      </c>
      <c r="O2285" s="17"/>
      <c r="AC2285" s="14"/>
      <c r="AD2285" s="14"/>
      <c r="AE2285" s="18"/>
      <c r="AH2285" s="19">
        <f t="shared" si="142"/>
        <v>0</v>
      </c>
      <c r="AI2285" s="19">
        <f t="shared" si="143"/>
        <v>180</v>
      </c>
      <c r="AM2285" s="19">
        <f>IF(Abschlüsse[[#This Row],[Ergeb]]="ET","",SQRT(($AF2285-$AK2285)^2+($AG2285-$AL2285)^2))</f>
        <v>0</v>
      </c>
      <c r="AO2285" s="13"/>
      <c r="AP2285" s="13"/>
      <c r="AQ2285" s="19" t="str">
        <f t="shared" si="144"/>
        <v/>
      </c>
      <c r="AU2285" s="19" t="str">
        <f t="shared" si="145"/>
        <v/>
      </c>
    </row>
    <row r="2286" spans="3:47" ht="25.05" customHeight="1">
      <c r="C2286" s="17" t="str">
        <f>IF($A2286="","",IF(VLOOKUP($A2286,Spiele!$A$2:$D$16,3,FALSE)=$B2286,"H","G"))</f>
        <v/>
      </c>
      <c r="D2286" s="17" t="str">
        <f>IF($B2286="","",IF(VLOOKUP($A2286,Spiele!$A$2:$F$16,3,FALSE)=$B2286,VLOOKUP($A2286,Spiele!$A$2:$F$16,4,FALSE),VLOOKUP($A2286,Spiele!$A$2:$F$16,3,FALSE)))</f>
        <v/>
      </c>
      <c r="E2286" s="18">
        <f>IF(Abschlüsse[[#This Row],[Ergeb]]="ET",0,COUNTIFS($A$2:$A2286,$A2286,$B$2:$B2286,$B2286,$L$2:$L2286,"&lt;&gt;ET"))</f>
        <v>0</v>
      </c>
      <c r="F2286" s="11"/>
      <c r="G2286" s="12"/>
      <c r="H2286" s="18">
        <f>COUNTIFS('Rote Karten'!$A$2:$A$4,$A2286,'Rote Karten'!$D$2:$D$4,"&lt;&gt;"&amp;$B2286,'Rote Karten'!$B$2:$B$4,"&lt;"&amp;$F2286,'Rote Karten'!$C$2:$C$4,"&lt;="&amp;$G2286)-COUNTIFS('Rote Karten'!$A$2:$A$4,$A2286,'Rote Karten'!$D$2:$D$4,$B2286,'Rote Karten'!$B$2:$B$4,"&lt;"&amp;$F2286,'Rote Karten'!$C$2:$C$4,"&lt;="&amp;$G2286)</f>
        <v>0</v>
      </c>
      <c r="I2286" s="17" t="str">
        <f>IF(OR($L2286="Tor",$L2286="ET"),_xlfn.IFNA(IF(VLOOKUP($A2286,Spiele!$A$2:$C$16,3,FALSE)=$B2286,COUNTIFS($L$2:$L2286,"Tor",$B$2:$B2286,$B2286,$A$2:$A2286,$A2286)+COUNTIFS($L$2:$L2286,"ET",$B$2:$B2286,$B2286,$A$2:$A2286,$A2286)&amp;":"&amp;COUNTIFS($L$2:$L2286,"Tor",$B$2:$B2286,"&lt;&gt;"&amp;$B2286,$A$2:$A2286,$A2286)+COUNTIFS($L$2:$L2286,"ET",$B$2:$B2286,"&lt;&gt;"&amp;$B2286,$A$2:$A2286,$A2286),COUNTIFS($L$2:$L2286,"Tor",$B$2:$B2286,"&lt;&gt;"&amp;$B2286,$A$2:$A2286,$A2286)+COUNTIFS($L$2:$L2286,"ET",$B$2:$B2286,"&lt;&gt;"&amp;$B2286,$A$2:$A2286,$A2286)&amp;":"&amp;COUNTIFS($L$2:$L2286,"Tor",$B$2:$B2286,$B2286,$A$2:$A2286,$A2286)+COUNTIFS($L$2:$L2286,"ET",$B$2:$B2286,$B2286,$A$2:$A2286,$A2286)),""),"")</f>
        <v/>
      </c>
      <c r="J2286" s="18" t="str">
        <f>_xlfn.IFNA(IF(VLOOKUP($A2286,Spiele!$A$2:$D$16,3,FALSE)=$B2286,(COUNTIFS($L$1:$L2285,"Tor",$B$1:$B2285,$B2286,$A$1:$A2285,$A2286)+COUNTIFS($L$1:$L2285,"ET",$B$1:$B2285,$B2286,$A$1:$A2285,$A2286))-(COUNTIFS($L$1:$L2285,"Tor",$B$1:$B2285,"&lt;&gt;"&amp;$B2286,$A$1:$A2285,$A2286)+COUNTIFS($L$1:$L2285,"ET",$B$1:$B2285,"&lt;&gt;"&amp;$B2286,$A$1:$A2285,$A2286)),(COUNTIFS($L$1:$L2285,"Tor",$B$1:$B2285,$B2286,$A$1:$A2285,$A2286)+COUNTIFS($L$1:$L2285,"ET",$B$1:$B2285,$B2286,$A$1:$A2285,$A2286))-(COUNTIFS($L$1:$L2285,"Tor",$B$1:$B2285,"&lt;&gt;"&amp;$B2286,$A$1:$A2285,$A2286)+COUNTIFS($L$1:$L2285,"ET",$B$1:$B2285,"&lt;&gt;"&amp;$B2286,$A$1:$A2285,$A2286))),"")</f>
        <v/>
      </c>
      <c r="O2286" s="17"/>
      <c r="AC2286" s="14"/>
      <c r="AD2286" s="14"/>
      <c r="AE2286" s="18"/>
      <c r="AH2286" s="19">
        <f t="shared" si="142"/>
        <v>0</v>
      </c>
      <c r="AI2286" s="19">
        <f t="shared" si="143"/>
        <v>180</v>
      </c>
      <c r="AM2286" s="19">
        <f>IF(Abschlüsse[[#This Row],[Ergeb]]="ET","",SQRT(($AF2286-$AK2286)^2+($AG2286-$AL2286)^2))</f>
        <v>0</v>
      </c>
      <c r="AO2286" s="13"/>
      <c r="AP2286" s="13"/>
      <c r="AQ2286" s="19" t="str">
        <f t="shared" si="144"/>
        <v/>
      </c>
      <c r="AU2286" s="19" t="str">
        <f t="shared" si="145"/>
        <v/>
      </c>
    </row>
    <row r="2287" spans="3:47" ht="25.05" customHeight="1">
      <c r="C2287" s="17" t="str">
        <f>IF($A2287="","",IF(VLOOKUP($A2287,Spiele!$A$2:$D$16,3,FALSE)=$B2287,"H","G"))</f>
        <v/>
      </c>
      <c r="D2287" s="17" t="str">
        <f>IF($B2287="","",IF(VLOOKUP($A2287,Spiele!$A$2:$F$16,3,FALSE)=$B2287,VLOOKUP($A2287,Spiele!$A$2:$F$16,4,FALSE),VLOOKUP($A2287,Spiele!$A$2:$F$16,3,FALSE)))</f>
        <v/>
      </c>
      <c r="E2287" s="18">
        <f>IF(Abschlüsse[[#This Row],[Ergeb]]="ET",0,COUNTIFS($A$2:$A2287,$A2287,$B$2:$B2287,$B2287,$L$2:$L2287,"&lt;&gt;ET"))</f>
        <v>0</v>
      </c>
      <c r="F2287" s="11"/>
      <c r="G2287" s="12"/>
      <c r="H2287" s="18">
        <f>COUNTIFS('Rote Karten'!$A$2:$A$4,$A2287,'Rote Karten'!$D$2:$D$4,"&lt;&gt;"&amp;$B2287,'Rote Karten'!$B$2:$B$4,"&lt;"&amp;$F2287,'Rote Karten'!$C$2:$C$4,"&lt;="&amp;$G2287)-COUNTIFS('Rote Karten'!$A$2:$A$4,$A2287,'Rote Karten'!$D$2:$D$4,$B2287,'Rote Karten'!$B$2:$B$4,"&lt;"&amp;$F2287,'Rote Karten'!$C$2:$C$4,"&lt;="&amp;$G2287)</f>
        <v>0</v>
      </c>
      <c r="I2287" s="17" t="str">
        <f>IF(OR($L2287="Tor",$L2287="ET"),_xlfn.IFNA(IF(VLOOKUP($A2287,Spiele!$A$2:$C$16,3,FALSE)=$B2287,COUNTIFS($L$2:$L2287,"Tor",$B$2:$B2287,$B2287,$A$2:$A2287,$A2287)+COUNTIFS($L$2:$L2287,"ET",$B$2:$B2287,$B2287,$A$2:$A2287,$A2287)&amp;":"&amp;COUNTIFS($L$2:$L2287,"Tor",$B$2:$B2287,"&lt;&gt;"&amp;$B2287,$A$2:$A2287,$A2287)+COUNTIFS($L$2:$L2287,"ET",$B$2:$B2287,"&lt;&gt;"&amp;$B2287,$A$2:$A2287,$A2287),COUNTIFS($L$2:$L2287,"Tor",$B$2:$B2287,"&lt;&gt;"&amp;$B2287,$A$2:$A2287,$A2287)+COUNTIFS($L$2:$L2287,"ET",$B$2:$B2287,"&lt;&gt;"&amp;$B2287,$A$2:$A2287,$A2287)&amp;":"&amp;COUNTIFS($L$2:$L2287,"Tor",$B$2:$B2287,$B2287,$A$2:$A2287,$A2287)+COUNTIFS($L$2:$L2287,"ET",$B$2:$B2287,$B2287,$A$2:$A2287,$A2287)),""),"")</f>
        <v/>
      </c>
      <c r="J2287" s="18" t="str">
        <f>_xlfn.IFNA(IF(VLOOKUP($A2287,Spiele!$A$2:$D$16,3,FALSE)=$B2287,(COUNTIFS($L$1:$L2286,"Tor",$B$1:$B2286,$B2287,$A$1:$A2286,$A2287)+COUNTIFS($L$1:$L2286,"ET",$B$1:$B2286,$B2287,$A$1:$A2286,$A2287))-(COUNTIFS($L$1:$L2286,"Tor",$B$1:$B2286,"&lt;&gt;"&amp;$B2287,$A$1:$A2286,$A2287)+COUNTIFS($L$1:$L2286,"ET",$B$1:$B2286,"&lt;&gt;"&amp;$B2287,$A$1:$A2286,$A2287)),(COUNTIFS($L$1:$L2286,"Tor",$B$1:$B2286,$B2287,$A$1:$A2286,$A2287)+COUNTIFS($L$1:$L2286,"ET",$B$1:$B2286,$B2287,$A$1:$A2286,$A2287))-(COUNTIFS($L$1:$L2286,"Tor",$B$1:$B2286,"&lt;&gt;"&amp;$B2287,$A$1:$A2286,$A2287)+COUNTIFS($L$1:$L2286,"ET",$B$1:$B2286,"&lt;&gt;"&amp;$B2287,$A$1:$A2286,$A2287))),"")</f>
        <v/>
      </c>
      <c r="O2287" s="17"/>
      <c r="AC2287" s="14"/>
      <c r="AD2287" s="14"/>
      <c r="AE2287" s="18"/>
      <c r="AH2287" s="19">
        <f t="shared" si="142"/>
        <v>0</v>
      </c>
      <c r="AI2287" s="19">
        <f t="shared" si="143"/>
        <v>180</v>
      </c>
      <c r="AM2287" s="19">
        <f>IF(Abschlüsse[[#This Row],[Ergeb]]="ET","",SQRT(($AF2287-$AK2287)^2+($AG2287-$AL2287)^2))</f>
        <v>0</v>
      </c>
      <c r="AO2287" s="13"/>
      <c r="AP2287" s="13"/>
      <c r="AQ2287" s="19" t="str">
        <f t="shared" si="144"/>
        <v/>
      </c>
      <c r="AU2287" s="19" t="str">
        <f t="shared" si="145"/>
        <v/>
      </c>
    </row>
    <row r="2288" spans="3:47" ht="25.05" customHeight="1">
      <c r="C2288" s="17" t="str">
        <f>IF($A2288="","",IF(VLOOKUP($A2288,Spiele!$A$2:$D$16,3,FALSE)=$B2288,"H","G"))</f>
        <v/>
      </c>
      <c r="D2288" s="17" t="str">
        <f>IF($B2288="","",IF(VLOOKUP($A2288,Spiele!$A$2:$F$16,3,FALSE)=$B2288,VLOOKUP($A2288,Spiele!$A$2:$F$16,4,FALSE),VLOOKUP($A2288,Spiele!$A$2:$F$16,3,FALSE)))</f>
        <v/>
      </c>
      <c r="E2288" s="18">
        <f>IF(Abschlüsse[[#This Row],[Ergeb]]="ET",0,COUNTIFS($A$2:$A2288,$A2288,$B$2:$B2288,$B2288,$L$2:$L2288,"&lt;&gt;ET"))</f>
        <v>0</v>
      </c>
      <c r="F2288" s="11"/>
      <c r="G2288" s="12"/>
      <c r="H2288" s="18">
        <f>COUNTIFS('Rote Karten'!$A$2:$A$4,$A2288,'Rote Karten'!$D$2:$D$4,"&lt;&gt;"&amp;$B2288,'Rote Karten'!$B$2:$B$4,"&lt;"&amp;$F2288,'Rote Karten'!$C$2:$C$4,"&lt;="&amp;$G2288)-COUNTIFS('Rote Karten'!$A$2:$A$4,$A2288,'Rote Karten'!$D$2:$D$4,$B2288,'Rote Karten'!$B$2:$B$4,"&lt;"&amp;$F2288,'Rote Karten'!$C$2:$C$4,"&lt;="&amp;$G2288)</f>
        <v>0</v>
      </c>
      <c r="I2288" s="17" t="str">
        <f>IF(OR($L2288="Tor",$L2288="ET"),_xlfn.IFNA(IF(VLOOKUP($A2288,Spiele!$A$2:$C$16,3,FALSE)=$B2288,COUNTIFS($L$2:$L2288,"Tor",$B$2:$B2288,$B2288,$A$2:$A2288,$A2288)+COUNTIFS($L$2:$L2288,"ET",$B$2:$B2288,$B2288,$A$2:$A2288,$A2288)&amp;":"&amp;COUNTIFS($L$2:$L2288,"Tor",$B$2:$B2288,"&lt;&gt;"&amp;$B2288,$A$2:$A2288,$A2288)+COUNTIFS($L$2:$L2288,"ET",$B$2:$B2288,"&lt;&gt;"&amp;$B2288,$A$2:$A2288,$A2288),COUNTIFS($L$2:$L2288,"Tor",$B$2:$B2288,"&lt;&gt;"&amp;$B2288,$A$2:$A2288,$A2288)+COUNTIFS($L$2:$L2288,"ET",$B$2:$B2288,"&lt;&gt;"&amp;$B2288,$A$2:$A2288,$A2288)&amp;":"&amp;COUNTIFS($L$2:$L2288,"Tor",$B$2:$B2288,$B2288,$A$2:$A2288,$A2288)+COUNTIFS($L$2:$L2288,"ET",$B$2:$B2288,$B2288,$A$2:$A2288,$A2288)),""),"")</f>
        <v/>
      </c>
      <c r="J2288" s="18" t="str">
        <f>_xlfn.IFNA(IF(VLOOKUP($A2288,Spiele!$A$2:$D$16,3,FALSE)=$B2288,(COUNTIFS($L$1:$L2287,"Tor",$B$1:$B2287,$B2288,$A$1:$A2287,$A2288)+COUNTIFS($L$1:$L2287,"ET",$B$1:$B2287,$B2288,$A$1:$A2287,$A2288))-(COUNTIFS($L$1:$L2287,"Tor",$B$1:$B2287,"&lt;&gt;"&amp;$B2288,$A$1:$A2287,$A2288)+COUNTIFS($L$1:$L2287,"ET",$B$1:$B2287,"&lt;&gt;"&amp;$B2288,$A$1:$A2287,$A2288)),(COUNTIFS($L$1:$L2287,"Tor",$B$1:$B2287,$B2288,$A$1:$A2287,$A2288)+COUNTIFS($L$1:$L2287,"ET",$B$1:$B2287,$B2288,$A$1:$A2287,$A2288))-(COUNTIFS($L$1:$L2287,"Tor",$B$1:$B2287,"&lt;&gt;"&amp;$B2288,$A$1:$A2287,$A2288)+COUNTIFS($L$1:$L2287,"ET",$B$1:$B2287,"&lt;&gt;"&amp;$B2288,$A$1:$A2287,$A2288))),"")</f>
        <v/>
      </c>
      <c r="O2288" s="17"/>
      <c r="AC2288" s="14"/>
      <c r="AD2288" s="14"/>
      <c r="AE2288" s="18"/>
      <c r="AH2288" s="19">
        <f t="shared" si="142"/>
        <v>0</v>
      </c>
      <c r="AI2288" s="19">
        <f t="shared" si="143"/>
        <v>180</v>
      </c>
      <c r="AM2288" s="19">
        <f>IF(Abschlüsse[[#This Row],[Ergeb]]="ET","",SQRT(($AF2288-$AK2288)^2+($AG2288-$AL2288)^2))</f>
        <v>0</v>
      </c>
      <c r="AO2288" s="13"/>
      <c r="AP2288" s="13"/>
      <c r="AQ2288" s="19" t="str">
        <f t="shared" si="144"/>
        <v/>
      </c>
      <c r="AU2288" s="19" t="str">
        <f t="shared" si="145"/>
        <v/>
      </c>
    </row>
    <row r="2289" spans="3:47" ht="25.05" customHeight="1">
      <c r="C2289" s="17" t="str">
        <f>IF($A2289="","",IF(VLOOKUP($A2289,Spiele!$A$2:$D$16,3,FALSE)=$B2289,"H","G"))</f>
        <v/>
      </c>
      <c r="D2289" s="17" t="str">
        <f>IF($B2289="","",IF(VLOOKUP($A2289,Spiele!$A$2:$F$16,3,FALSE)=$B2289,VLOOKUP($A2289,Spiele!$A$2:$F$16,4,FALSE),VLOOKUP($A2289,Spiele!$A$2:$F$16,3,FALSE)))</f>
        <v/>
      </c>
      <c r="E2289" s="18">
        <f>IF(Abschlüsse[[#This Row],[Ergeb]]="ET",0,COUNTIFS($A$2:$A2289,$A2289,$B$2:$B2289,$B2289,$L$2:$L2289,"&lt;&gt;ET"))</f>
        <v>0</v>
      </c>
      <c r="F2289" s="11"/>
      <c r="G2289" s="12"/>
      <c r="H2289" s="18">
        <f>COUNTIFS('Rote Karten'!$A$2:$A$4,$A2289,'Rote Karten'!$D$2:$D$4,"&lt;&gt;"&amp;$B2289,'Rote Karten'!$B$2:$B$4,"&lt;"&amp;$F2289,'Rote Karten'!$C$2:$C$4,"&lt;="&amp;$G2289)-COUNTIFS('Rote Karten'!$A$2:$A$4,$A2289,'Rote Karten'!$D$2:$D$4,$B2289,'Rote Karten'!$B$2:$B$4,"&lt;"&amp;$F2289,'Rote Karten'!$C$2:$C$4,"&lt;="&amp;$G2289)</f>
        <v>0</v>
      </c>
      <c r="I2289" s="17" t="str">
        <f>IF(OR($L2289="Tor",$L2289="ET"),_xlfn.IFNA(IF(VLOOKUP($A2289,Spiele!$A$2:$C$16,3,FALSE)=$B2289,COUNTIFS($L$2:$L2289,"Tor",$B$2:$B2289,$B2289,$A$2:$A2289,$A2289)+COUNTIFS($L$2:$L2289,"ET",$B$2:$B2289,$B2289,$A$2:$A2289,$A2289)&amp;":"&amp;COUNTIFS($L$2:$L2289,"Tor",$B$2:$B2289,"&lt;&gt;"&amp;$B2289,$A$2:$A2289,$A2289)+COUNTIFS($L$2:$L2289,"ET",$B$2:$B2289,"&lt;&gt;"&amp;$B2289,$A$2:$A2289,$A2289),COUNTIFS($L$2:$L2289,"Tor",$B$2:$B2289,"&lt;&gt;"&amp;$B2289,$A$2:$A2289,$A2289)+COUNTIFS($L$2:$L2289,"ET",$B$2:$B2289,"&lt;&gt;"&amp;$B2289,$A$2:$A2289,$A2289)&amp;":"&amp;COUNTIFS($L$2:$L2289,"Tor",$B$2:$B2289,$B2289,$A$2:$A2289,$A2289)+COUNTIFS($L$2:$L2289,"ET",$B$2:$B2289,$B2289,$A$2:$A2289,$A2289)),""),"")</f>
        <v/>
      </c>
      <c r="J2289" s="18" t="str">
        <f>_xlfn.IFNA(IF(VLOOKUP($A2289,Spiele!$A$2:$D$16,3,FALSE)=$B2289,(COUNTIFS($L$1:$L2288,"Tor",$B$1:$B2288,$B2289,$A$1:$A2288,$A2289)+COUNTIFS($L$1:$L2288,"ET",$B$1:$B2288,$B2289,$A$1:$A2288,$A2289))-(COUNTIFS($L$1:$L2288,"Tor",$B$1:$B2288,"&lt;&gt;"&amp;$B2289,$A$1:$A2288,$A2289)+COUNTIFS($L$1:$L2288,"ET",$B$1:$B2288,"&lt;&gt;"&amp;$B2289,$A$1:$A2288,$A2289)),(COUNTIFS($L$1:$L2288,"Tor",$B$1:$B2288,$B2289,$A$1:$A2288,$A2289)+COUNTIFS($L$1:$L2288,"ET",$B$1:$B2288,$B2289,$A$1:$A2288,$A2289))-(COUNTIFS($L$1:$L2288,"Tor",$B$1:$B2288,"&lt;&gt;"&amp;$B2289,$A$1:$A2288,$A2289)+COUNTIFS($L$1:$L2288,"ET",$B$1:$B2288,"&lt;&gt;"&amp;$B2289,$A$1:$A2288,$A2289))),"")</f>
        <v/>
      </c>
      <c r="O2289" s="17"/>
      <c r="AC2289" s="14"/>
      <c r="AD2289" s="14"/>
      <c r="AE2289" s="18"/>
      <c r="AH2289" s="19">
        <f t="shared" si="142"/>
        <v>0</v>
      </c>
      <c r="AI2289" s="19">
        <f t="shared" si="143"/>
        <v>180</v>
      </c>
      <c r="AM2289" s="19">
        <f>IF(Abschlüsse[[#This Row],[Ergeb]]="ET","",SQRT(($AF2289-$AK2289)^2+($AG2289-$AL2289)^2))</f>
        <v>0</v>
      </c>
      <c r="AO2289" s="13"/>
      <c r="AP2289" s="13"/>
      <c r="AQ2289" s="19" t="str">
        <f t="shared" si="144"/>
        <v/>
      </c>
      <c r="AU2289" s="19" t="str">
        <f t="shared" si="145"/>
        <v/>
      </c>
    </row>
    <row r="2290" spans="3:47" ht="25.05" customHeight="1">
      <c r="C2290" s="17" t="str">
        <f>IF($A2290="","",IF(VLOOKUP($A2290,Spiele!$A$2:$D$16,3,FALSE)=$B2290,"H","G"))</f>
        <v/>
      </c>
      <c r="D2290" s="17" t="str">
        <f>IF($B2290="","",IF(VLOOKUP($A2290,Spiele!$A$2:$F$16,3,FALSE)=$B2290,VLOOKUP($A2290,Spiele!$A$2:$F$16,4,FALSE),VLOOKUP($A2290,Spiele!$A$2:$F$16,3,FALSE)))</f>
        <v/>
      </c>
      <c r="E2290" s="18">
        <f>IF(Abschlüsse[[#This Row],[Ergeb]]="ET",0,COUNTIFS($A$2:$A2290,$A2290,$B$2:$B2290,$B2290,$L$2:$L2290,"&lt;&gt;ET"))</f>
        <v>0</v>
      </c>
      <c r="F2290" s="11"/>
      <c r="G2290" s="12"/>
      <c r="H2290" s="18">
        <f>COUNTIFS('Rote Karten'!$A$2:$A$4,$A2290,'Rote Karten'!$D$2:$D$4,"&lt;&gt;"&amp;$B2290,'Rote Karten'!$B$2:$B$4,"&lt;"&amp;$F2290,'Rote Karten'!$C$2:$C$4,"&lt;="&amp;$G2290)-COUNTIFS('Rote Karten'!$A$2:$A$4,$A2290,'Rote Karten'!$D$2:$D$4,$B2290,'Rote Karten'!$B$2:$B$4,"&lt;"&amp;$F2290,'Rote Karten'!$C$2:$C$4,"&lt;="&amp;$G2290)</f>
        <v>0</v>
      </c>
      <c r="I2290" s="17" t="str">
        <f>IF(OR($L2290="Tor",$L2290="ET"),_xlfn.IFNA(IF(VLOOKUP($A2290,Spiele!$A$2:$C$16,3,FALSE)=$B2290,COUNTIFS($L$2:$L2290,"Tor",$B$2:$B2290,$B2290,$A$2:$A2290,$A2290)+COUNTIFS($L$2:$L2290,"ET",$B$2:$B2290,$B2290,$A$2:$A2290,$A2290)&amp;":"&amp;COUNTIFS($L$2:$L2290,"Tor",$B$2:$B2290,"&lt;&gt;"&amp;$B2290,$A$2:$A2290,$A2290)+COUNTIFS($L$2:$L2290,"ET",$B$2:$B2290,"&lt;&gt;"&amp;$B2290,$A$2:$A2290,$A2290),COUNTIFS($L$2:$L2290,"Tor",$B$2:$B2290,"&lt;&gt;"&amp;$B2290,$A$2:$A2290,$A2290)+COUNTIFS($L$2:$L2290,"ET",$B$2:$B2290,"&lt;&gt;"&amp;$B2290,$A$2:$A2290,$A2290)&amp;":"&amp;COUNTIFS($L$2:$L2290,"Tor",$B$2:$B2290,$B2290,$A$2:$A2290,$A2290)+COUNTIFS($L$2:$L2290,"ET",$B$2:$B2290,$B2290,$A$2:$A2290,$A2290)),""),"")</f>
        <v/>
      </c>
      <c r="J2290" s="18" t="str">
        <f>_xlfn.IFNA(IF(VLOOKUP($A2290,Spiele!$A$2:$D$16,3,FALSE)=$B2290,(COUNTIFS($L$1:$L2289,"Tor",$B$1:$B2289,$B2290,$A$1:$A2289,$A2290)+COUNTIFS($L$1:$L2289,"ET",$B$1:$B2289,$B2290,$A$1:$A2289,$A2290))-(COUNTIFS($L$1:$L2289,"Tor",$B$1:$B2289,"&lt;&gt;"&amp;$B2290,$A$1:$A2289,$A2290)+COUNTIFS($L$1:$L2289,"ET",$B$1:$B2289,"&lt;&gt;"&amp;$B2290,$A$1:$A2289,$A2290)),(COUNTIFS($L$1:$L2289,"Tor",$B$1:$B2289,$B2290,$A$1:$A2289,$A2290)+COUNTIFS($L$1:$L2289,"ET",$B$1:$B2289,$B2290,$A$1:$A2289,$A2290))-(COUNTIFS($L$1:$L2289,"Tor",$B$1:$B2289,"&lt;&gt;"&amp;$B2290,$A$1:$A2289,$A2290)+COUNTIFS($L$1:$L2289,"ET",$B$1:$B2289,"&lt;&gt;"&amp;$B2290,$A$1:$A2289,$A2290))),"")</f>
        <v/>
      </c>
      <c r="O2290" s="17"/>
      <c r="AC2290" s="14"/>
      <c r="AD2290" s="14"/>
      <c r="AE2290" s="18"/>
      <c r="AH2290" s="19">
        <f t="shared" si="142"/>
        <v>0</v>
      </c>
      <c r="AI2290" s="19">
        <f t="shared" si="143"/>
        <v>180</v>
      </c>
      <c r="AM2290" s="19">
        <f>IF(Abschlüsse[[#This Row],[Ergeb]]="ET","",SQRT(($AF2290-$AK2290)^2+($AG2290-$AL2290)^2))</f>
        <v>0</v>
      </c>
      <c r="AO2290" s="13"/>
      <c r="AP2290" s="13"/>
      <c r="AQ2290" s="19" t="str">
        <f t="shared" si="144"/>
        <v/>
      </c>
      <c r="AU2290" s="19" t="str">
        <f t="shared" si="145"/>
        <v/>
      </c>
    </row>
    <row r="2291" spans="3:47" ht="25.05" customHeight="1">
      <c r="C2291" s="17" t="str">
        <f>IF($A2291="","",IF(VLOOKUP($A2291,Spiele!$A$2:$D$16,3,FALSE)=$B2291,"H","G"))</f>
        <v/>
      </c>
      <c r="D2291" s="17" t="str">
        <f>IF($B2291="","",IF(VLOOKUP($A2291,Spiele!$A$2:$F$16,3,FALSE)=$B2291,VLOOKUP($A2291,Spiele!$A$2:$F$16,4,FALSE),VLOOKUP($A2291,Spiele!$A$2:$F$16,3,FALSE)))</f>
        <v/>
      </c>
      <c r="E2291" s="18">
        <f>IF(Abschlüsse[[#This Row],[Ergeb]]="ET",0,COUNTIFS($A$2:$A2291,$A2291,$B$2:$B2291,$B2291,$L$2:$L2291,"&lt;&gt;ET"))</f>
        <v>0</v>
      </c>
      <c r="F2291" s="11"/>
      <c r="G2291" s="12"/>
      <c r="H2291" s="18">
        <f>COUNTIFS('Rote Karten'!$A$2:$A$4,$A2291,'Rote Karten'!$D$2:$D$4,"&lt;&gt;"&amp;$B2291,'Rote Karten'!$B$2:$B$4,"&lt;"&amp;$F2291,'Rote Karten'!$C$2:$C$4,"&lt;="&amp;$G2291)-COUNTIFS('Rote Karten'!$A$2:$A$4,$A2291,'Rote Karten'!$D$2:$D$4,$B2291,'Rote Karten'!$B$2:$B$4,"&lt;"&amp;$F2291,'Rote Karten'!$C$2:$C$4,"&lt;="&amp;$G2291)</f>
        <v>0</v>
      </c>
      <c r="I2291" s="17" t="str">
        <f>IF(OR($L2291="Tor",$L2291="ET"),_xlfn.IFNA(IF(VLOOKUP($A2291,Spiele!$A$2:$C$16,3,FALSE)=$B2291,COUNTIFS($L$2:$L2291,"Tor",$B$2:$B2291,$B2291,$A$2:$A2291,$A2291)+COUNTIFS($L$2:$L2291,"ET",$B$2:$B2291,$B2291,$A$2:$A2291,$A2291)&amp;":"&amp;COUNTIFS($L$2:$L2291,"Tor",$B$2:$B2291,"&lt;&gt;"&amp;$B2291,$A$2:$A2291,$A2291)+COUNTIFS($L$2:$L2291,"ET",$B$2:$B2291,"&lt;&gt;"&amp;$B2291,$A$2:$A2291,$A2291),COUNTIFS($L$2:$L2291,"Tor",$B$2:$B2291,"&lt;&gt;"&amp;$B2291,$A$2:$A2291,$A2291)+COUNTIFS($L$2:$L2291,"ET",$B$2:$B2291,"&lt;&gt;"&amp;$B2291,$A$2:$A2291,$A2291)&amp;":"&amp;COUNTIFS($L$2:$L2291,"Tor",$B$2:$B2291,$B2291,$A$2:$A2291,$A2291)+COUNTIFS($L$2:$L2291,"ET",$B$2:$B2291,$B2291,$A$2:$A2291,$A2291)),""),"")</f>
        <v/>
      </c>
      <c r="J2291" s="18" t="str">
        <f>_xlfn.IFNA(IF(VLOOKUP($A2291,Spiele!$A$2:$D$16,3,FALSE)=$B2291,(COUNTIFS($L$1:$L2290,"Tor",$B$1:$B2290,$B2291,$A$1:$A2290,$A2291)+COUNTIFS($L$1:$L2290,"ET",$B$1:$B2290,$B2291,$A$1:$A2290,$A2291))-(COUNTIFS($L$1:$L2290,"Tor",$B$1:$B2290,"&lt;&gt;"&amp;$B2291,$A$1:$A2290,$A2291)+COUNTIFS($L$1:$L2290,"ET",$B$1:$B2290,"&lt;&gt;"&amp;$B2291,$A$1:$A2290,$A2291)),(COUNTIFS($L$1:$L2290,"Tor",$B$1:$B2290,$B2291,$A$1:$A2290,$A2291)+COUNTIFS($L$1:$L2290,"ET",$B$1:$B2290,$B2291,$A$1:$A2290,$A2291))-(COUNTIFS($L$1:$L2290,"Tor",$B$1:$B2290,"&lt;&gt;"&amp;$B2291,$A$1:$A2290,$A2291)+COUNTIFS($L$1:$L2290,"ET",$B$1:$B2290,"&lt;&gt;"&amp;$B2291,$A$1:$A2290,$A2291))),"")</f>
        <v/>
      </c>
      <c r="O2291" s="17"/>
      <c r="AC2291" s="14"/>
      <c r="AD2291" s="14"/>
      <c r="AE2291" s="18"/>
      <c r="AH2291" s="19">
        <f t="shared" si="142"/>
        <v>0</v>
      </c>
      <c r="AI2291" s="19">
        <f t="shared" si="143"/>
        <v>180</v>
      </c>
      <c r="AM2291" s="19">
        <f>IF(Abschlüsse[[#This Row],[Ergeb]]="ET","",SQRT(($AF2291-$AK2291)^2+($AG2291-$AL2291)^2))</f>
        <v>0</v>
      </c>
      <c r="AO2291" s="13"/>
      <c r="AP2291" s="13"/>
      <c r="AQ2291" s="19" t="str">
        <f t="shared" si="144"/>
        <v/>
      </c>
      <c r="AU2291" s="19" t="str">
        <f t="shared" si="145"/>
        <v/>
      </c>
    </row>
    <row r="2292" spans="3:47" ht="25.05" customHeight="1">
      <c r="C2292" s="17" t="str">
        <f>IF($A2292="","",IF(VLOOKUP($A2292,Spiele!$A$2:$D$16,3,FALSE)=$B2292,"H","G"))</f>
        <v/>
      </c>
      <c r="D2292" s="17" t="str">
        <f>IF($B2292="","",IF(VLOOKUP($A2292,Spiele!$A$2:$F$16,3,FALSE)=$B2292,VLOOKUP($A2292,Spiele!$A$2:$F$16,4,FALSE),VLOOKUP($A2292,Spiele!$A$2:$F$16,3,FALSE)))</f>
        <v/>
      </c>
      <c r="E2292" s="18">
        <f>IF(Abschlüsse[[#This Row],[Ergeb]]="ET",0,COUNTIFS($A$2:$A2292,$A2292,$B$2:$B2292,$B2292,$L$2:$L2292,"&lt;&gt;ET"))</f>
        <v>0</v>
      </c>
      <c r="F2292" s="11"/>
      <c r="G2292" s="12"/>
      <c r="H2292" s="18">
        <f>COUNTIFS('Rote Karten'!$A$2:$A$4,$A2292,'Rote Karten'!$D$2:$D$4,"&lt;&gt;"&amp;$B2292,'Rote Karten'!$B$2:$B$4,"&lt;"&amp;$F2292,'Rote Karten'!$C$2:$C$4,"&lt;="&amp;$G2292)-COUNTIFS('Rote Karten'!$A$2:$A$4,$A2292,'Rote Karten'!$D$2:$D$4,$B2292,'Rote Karten'!$B$2:$B$4,"&lt;"&amp;$F2292,'Rote Karten'!$C$2:$C$4,"&lt;="&amp;$G2292)</f>
        <v>0</v>
      </c>
      <c r="I2292" s="17" t="str">
        <f>IF(OR($L2292="Tor",$L2292="ET"),_xlfn.IFNA(IF(VLOOKUP($A2292,Spiele!$A$2:$C$16,3,FALSE)=$B2292,COUNTIFS($L$2:$L2292,"Tor",$B$2:$B2292,$B2292,$A$2:$A2292,$A2292)+COUNTIFS($L$2:$L2292,"ET",$B$2:$B2292,$B2292,$A$2:$A2292,$A2292)&amp;":"&amp;COUNTIFS($L$2:$L2292,"Tor",$B$2:$B2292,"&lt;&gt;"&amp;$B2292,$A$2:$A2292,$A2292)+COUNTIFS($L$2:$L2292,"ET",$B$2:$B2292,"&lt;&gt;"&amp;$B2292,$A$2:$A2292,$A2292),COUNTIFS($L$2:$L2292,"Tor",$B$2:$B2292,"&lt;&gt;"&amp;$B2292,$A$2:$A2292,$A2292)+COUNTIFS($L$2:$L2292,"ET",$B$2:$B2292,"&lt;&gt;"&amp;$B2292,$A$2:$A2292,$A2292)&amp;":"&amp;COUNTIFS($L$2:$L2292,"Tor",$B$2:$B2292,$B2292,$A$2:$A2292,$A2292)+COUNTIFS($L$2:$L2292,"ET",$B$2:$B2292,$B2292,$A$2:$A2292,$A2292)),""),"")</f>
        <v/>
      </c>
      <c r="J2292" s="18" t="str">
        <f>_xlfn.IFNA(IF(VLOOKUP($A2292,Spiele!$A$2:$D$16,3,FALSE)=$B2292,(COUNTIFS($L$1:$L2291,"Tor",$B$1:$B2291,$B2292,$A$1:$A2291,$A2292)+COUNTIFS($L$1:$L2291,"ET",$B$1:$B2291,$B2292,$A$1:$A2291,$A2292))-(COUNTIFS($L$1:$L2291,"Tor",$B$1:$B2291,"&lt;&gt;"&amp;$B2292,$A$1:$A2291,$A2292)+COUNTIFS($L$1:$L2291,"ET",$B$1:$B2291,"&lt;&gt;"&amp;$B2292,$A$1:$A2291,$A2292)),(COUNTIFS($L$1:$L2291,"Tor",$B$1:$B2291,$B2292,$A$1:$A2291,$A2292)+COUNTIFS($L$1:$L2291,"ET",$B$1:$B2291,$B2292,$A$1:$A2291,$A2292))-(COUNTIFS($L$1:$L2291,"Tor",$B$1:$B2291,"&lt;&gt;"&amp;$B2292,$A$1:$A2291,$A2292)+COUNTIFS($L$1:$L2291,"ET",$B$1:$B2291,"&lt;&gt;"&amp;$B2292,$A$1:$A2291,$A2292))),"")</f>
        <v/>
      </c>
      <c r="O2292" s="17"/>
      <c r="AC2292" s="14"/>
      <c r="AD2292" s="14"/>
      <c r="AE2292" s="18"/>
      <c r="AH2292" s="19">
        <f t="shared" si="142"/>
        <v>0</v>
      </c>
      <c r="AI2292" s="19">
        <f t="shared" si="143"/>
        <v>180</v>
      </c>
      <c r="AM2292" s="19">
        <f>IF(Abschlüsse[[#This Row],[Ergeb]]="ET","",SQRT(($AF2292-$AK2292)^2+($AG2292-$AL2292)^2))</f>
        <v>0</v>
      </c>
      <c r="AO2292" s="13"/>
      <c r="AP2292" s="13"/>
      <c r="AQ2292" s="19" t="str">
        <f t="shared" si="144"/>
        <v/>
      </c>
      <c r="AU2292" s="19" t="str">
        <f t="shared" si="145"/>
        <v/>
      </c>
    </row>
    <row r="2293" spans="3:47" ht="25.05" customHeight="1">
      <c r="C2293" s="17" t="str">
        <f>IF($A2293="","",IF(VLOOKUP($A2293,Spiele!$A$2:$D$16,3,FALSE)=$B2293,"H","G"))</f>
        <v/>
      </c>
      <c r="D2293" s="17" t="str">
        <f>IF($B2293="","",IF(VLOOKUP($A2293,Spiele!$A$2:$F$16,3,FALSE)=$B2293,VLOOKUP($A2293,Spiele!$A$2:$F$16,4,FALSE),VLOOKUP($A2293,Spiele!$A$2:$F$16,3,FALSE)))</f>
        <v/>
      </c>
      <c r="E2293" s="18">
        <f>IF(Abschlüsse[[#This Row],[Ergeb]]="ET",0,COUNTIFS($A$2:$A2293,$A2293,$B$2:$B2293,$B2293,$L$2:$L2293,"&lt;&gt;ET"))</f>
        <v>0</v>
      </c>
      <c r="F2293" s="11"/>
      <c r="G2293" s="12"/>
      <c r="H2293" s="18">
        <f>COUNTIFS('Rote Karten'!$A$2:$A$4,$A2293,'Rote Karten'!$D$2:$D$4,"&lt;&gt;"&amp;$B2293,'Rote Karten'!$B$2:$B$4,"&lt;"&amp;$F2293,'Rote Karten'!$C$2:$C$4,"&lt;="&amp;$G2293)-COUNTIFS('Rote Karten'!$A$2:$A$4,$A2293,'Rote Karten'!$D$2:$D$4,$B2293,'Rote Karten'!$B$2:$B$4,"&lt;"&amp;$F2293,'Rote Karten'!$C$2:$C$4,"&lt;="&amp;$G2293)</f>
        <v>0</v>
      </c>
      <c r="I2293" s="17" t="str">
        <f>IF(OR($L2293="Tor",$L2293="ET"),_xlfn.IFNA(IF(VLOOKUP($A2293,Spiele!$A$2:$C$16,3,FALSE)=$B2293,COUNTIFS($L$2:$L2293,"Tor",$B$2:$B2293,$B2293,$A$2:$A2293,$A2293)+COUNTIFS($L$2:$L2293,"ET",$B$2:$B2293,$B2293,$A$2:$A2293,$A2293)&amp;":"&amp;COUNTIFS($L$2:$L2293,"Tor",$B$2:$B2293,"&lt;&gt;"&amp;$B2293,$A$2:$A2293,$A2293)+COUNTIFS($L$2:$L2293,"ET",$B$2:$B2293,"&lt;&gt;"&amp;$B2293,$A$2:$A2293,$A2293),COUNTIFS($L$2:$L2293,"Tor",$B$2:$B2293,"&lt;&gt;"&amp;$B2293,$A$2:$A2293,$A2293)+COUNTIFS($L$2:$L2293,"ET",$B$2:$B2293,"&lt;&gt;"&amp;$B2293,$A$2:$A2293,$A2293)&amp;":"&amp;COUNTIFS($L$2:$L2293,"Tor",$B$2:$B2293,$B2293,$A$2:$A2293,$A2293)+COUNTIFS($L$2:$L2293,"ET",$B$2:$B2293,$B2293,$A$2:$A2293,$A2293)),""),"")</f>
        <v/>
      </c>
      <c r="J2293" s="18" t="str">
        <f>_xlfn.IFNA(IF(VLOOKUP($A2293,Spiele!$A$2:$D$16,3,FALSE)=$B2293,(COUNTIFS($L$1:$L2292,"Tor",$B$1:$B2292,$B2293,$A$1:$A2292,$A2293)+COUNTIFS($L$1:$L2292,"ET",$B$1:$B2292,$B2293,$A$1:$A2292,$A2293))-(COUNTIFS($L$1:$L2292,"Tor",$B$1:$B2292,"&lt;&gt;"&amp;$B2293,$A$1:$A2292,$A2293)+COUNTIFS($L$1:$L2292,"ET",$B$1:$B2292,"&lt;&gt;"&amp;$B2293,$A$1:$A2292,$A2293)),(COUNTIFS($L$1:$L2292,"Tor",$B$1:$B2292,$B2293,$A$1:$A2292,$A2293)+COUNTIFS($L$1:$L2292,"ET",$B$1:$B2292,$B2293,$A$1:$A2292,$A2293))-(COUNTIFS($L$1:$L2292,"Tor",$B$1:$B2292,"&lt;&gt;"&amp;$B2293,$A$1:$A2292,$A2293)+COUNTIFS($L$1:$L2292,"ET",$B$1:$B2292,"&lt;&gt;"&amp;$B2293,$A$1:$A2292,$A2293))),"")</f>
        <v/>
      </c>
      <c r="O2293" s="17"/>
      <c r="AC2293" s="14"/>
      <c r="AD2293" s="14"/>
      <c r="AE2293" s="18"/>
      <c r="AH2293" s="19">
        <f t="shared" si="142"/>
        <v>0</v>
      </c>
      <c r="AI2293" s="19">
        <f t="shared" si="143"/>
        <v>180</v>
      </c>
      <c r="AM2293" s="19">
        <f>IF(Abschlüsse[[#This Row],[Ergeb]]="ET","",SQRT(($AF2293-$AK2293)^2+($AG2293-$AL2293)^2))</f>
        <v>0</v>
      </c>
      <c r="AO2293" s="13"/>
      <c r="AP2293" s="13"/>
      <c r="AQ2293" s="19" t="str">
        <f t="shared" si="144"/>
        <v/>
      </c>
      <c r="AU2293" s="19" t="str">
        <f t="shared" si="145"/>
        <v/>
      </c>
    </row>
    <row r="2294" spans="3:47" ht="25.05" customHeight="1">
      <c r="C2294" s="17" t="str">
        <f>IF($A2294="","",IF(VLOOKUP($A2294,Spiele!$A$2:$D$16,3,FALSE)=$B2294,"H","G"))</f>
        <v/>
      </c>
      <c r="D2294" s="17" t="str">
        <f>IF($B2294="","",IF(VLOOKUP($A2294,Spiele!$A$2:$F$16,3,FALSE)=$B2294,VLOOKUP($A2294,Spiele!$A$2:$F$16,4,FALSE),VLOOKUP($A2294,Spiele!$A$2:$F$16,3,FALSE)))</f>
        <v/>
      </c>
      <c r="E2294" s="18">
        <f>IF(Abschlüsse[[#This Row],[Ergeb]]="ET",0,COUNTIFS($A$2:$A2294,$A2294,$B$2:$B2294,$B2294,$L$2:$L2294,"&lt;&gt;ET"))</f>
        <v>0</v>
      </c>
      <c r="F2294" s="11"/>
      <c r="G2294" s="12"/>
      <c r="H2294" s="18">
        <f>COUNTIFS('Rote Karten'!$A$2:$A$4,$A2294,'Rote Karten'!$D$2:$D$4,"&lt;&gt;"&amp;$B2294,'Rote Karten'!$B$2:$B$4,"&lt;"&amp;$F2294,'Rote Karten'!$C$2:$C$4,"&lt;="&amp;$G2294)-COUNTIFS('Rote Karten'!$A$2:$A$4,$A2294,'Rote Karten'!$D$2:$D$4,$B2294,'Rote Karten'!$B$2:$B$4,"&lt;"&amp;$F2294,'Rote Karten'!$C$2:$C$4,"&lt;="&amp;$G2294)</f>
        <v>0</v>
      </c>
      <c r="I2294" s="17" t="str">
        <f>IF(OR($L2294="Tor",$L2294="ET"),_xlfn.IFNA(IF(VLOOKUP($A2294,Spiele!$A$2:$C$16,3,FALSE)=$B2294,COUNTIFS($L$2:$L2294,"Tor",$B$2:$B2294,$B2294,$A$2:$A2294,$A2294)+COUNTIFS($L$2:$L2294,"ET",$B$2:$B2294,$B2294,$A$2:$A2294,$A2294)&amp;":"&amp;COUNTIFS($L$2:$L2294,"Tor",$B$2:$B2294,"&lt;&gt;"&amp;$B2294,$A$2:$A2294,$A2294)+COUNTIFS($L$2:$L2294,"ET",$B$2:$B2294,"&lt;&gt;"&amp;$B2294,$A$2:$A2294,$A2294),COUNTIFS($L$2:$L2294,"Tor",$B$2:$B2294,"&lt;&gt;"&amp;$B2294,$A$2:$A2294,$A2294)+COUNTIFS($L$2:$L2294,"ET",$B$2:$B2294,"&lt;&gt;"&amp;$B2294,$A$2:$A2294,$A2294)&amp;":"&amp;COUNTIFS($L$2:$L2294,"Tor",$B$2:$B2294,$B2294,$A$2:$A2294,$A2294)+COUNTIFS($L$2:$L2294,"ET",$B$2:$B2294,$B2294,$A$2:$A2294,$A2294)),""),"")</f>
        <v/>
      </c>
      <c r="J2294" s="18" t="str">
        <f>_xlfn.IFNA(IF(VLOOKUP($A2294,Spiele!$A$2:$D$16,3,FALSE)=$B2294,(COUNTIFS($L$1:$L2293,"Tor",$B$1:$B2293,$B2294,$A$1:$A2293,$A2294)+COUNTIFS($L$1:$L2293,"ET",$B$1:$B2293,$B2294,$A$1:$A2293,$A2294))-(COUNTIFS($L$1:$L2293,"Tor",$B$1:$B2293,"&lt;&gt;"&amp;$B2294,$A$1:$A2293,$A2294)+COUNTIFS($L$1:$L2293,"ET",$B$1:$B2293,"&lt;&gt;"&amp;$B2294,$A$1:$A2293,$A2294)),(COUNTIFS($L$1:$L2293,"Tor",$B$1:$B2293,$B2294,$A$1:$A2293,$A2294)+COUNTIFS($L$1:$L2293,"ET",$B$1:$B2293,$B2294,$A$1:$A2293,$A2294))-(COUNTIFS($L$1:$L2293,"Tor",$B$1:$B2293,"&lt;&gt;"&amp;$B2294,$A$1:$A2293,$A2294)+COUNTIFS($L$1:$L2293,"ET",$B$1:$B2293,"&lt;&gt;"&amp;$B2294,$A$1:$A2293,$A2294))),"")</f>
        <v/>
      </c>
      <c r="O2294" s="17"/>
      <c r="AC2294" s="14"/>
      <c r="AD2294" s="14"/>
      <c r="AE2294" s="18"/>
      <c r="AH2294" s="19">
        <f t="shared" si="142"/>
        <v>0</v>
      </c>
      <c r="AI2294" s="19">
        <f t="shared" si="143"/>
        <v>180</v>
      </c>
      <c r="AM2294" s="19">
        <f>IF(Abschlüsse[[#This Row],[Ergeb]]="ET","",SQRT(($AF2294-$AK2294)^2+($AG2294-$AL2294)^2))</f>
        <v>0</v>
      </c>
      <c r="AO2294" s="13"/>
      <c r="AP2294" s="13"/>
      <c r="AQ2294" s="19" t="str">
        <f t="shared" si="144"/>
        <v/>
      </c>
      <c r="AU2294" s="19" t="str">
        <f t="shared" si="145"/>
        <v/>
      </c>
    </row>
    <row r="2295" spans="3:47" ht="25.05" customHeight="1">
      <c r="C2295" s="17" t="str">
        <f>IF($A2295="","",IF(VLOOKUP($A2295,Spiele!$A$2:$D$16,3,FALSE)=$B2295,"H","G"))</f>
        <v/>
      </c>
      <c r="D2295" s="17" t="str">
        <f>IF($B2295="","",IF(VLOOKUP($A2295,Spiele!$A$2:$F$16,3,FALSE)=$B2295,VLOOKUP($A2295,Spiele!$A$2:$F$16,4,FALSE),VLOOKUP($A2295,Spiele!$A$2:$F$16,3,FALSE)))</f>
        <v/>
      </c>
      <c r="E2295" s="18">
        <f>IF(Abschlüsse[[#This Row],[Ergeb]]="ET",0,COUNTIFS($A$2:$A2295,$A2295,$B$2:$B2295,$B2295,$L$2:$L2295,"&lt;&gt;ET"))</f>
        <v>0</v>
      </c>
      <c r="F2295" s="11"/>
      <c r="G2295" s="12"/>
      <c r="H2295" s="18">
        <f>COUNTIFS('Rote Karten'!$A$2:$A$4,$A2295,'Rote Karten'!$D$2:$D$4,"&lt;&gt;"&amp;$B2295,'Rote Karten'!$B$2:$B$4,"&lt;"&amp;$F2295,'Rote Karten'!$C$2:$C$4,"&lt;="&amp;$G2295)-COUNTIFS('Rote Karten'!$A$2:$A$4,$A2295,'Rote Karten'!$D$2:$D$4,$B2295,'Rote Karten'!$B$2:$B$4,"&lt;"&amp;$F2295,'Rote Karten'!$C$2:$C$4,"&lt;="&amp;$G2295)</f>
        <v>0</v>
      </c>
      <c r="I2295" s="17" t="str">
        <f>IF(OR($L2295="Tor",$L2295="ET"),_xlfn.IFNA(IF(VLOOKUP($A2295,Spiele!$A$2:$C$16,3,FALSE)=$B2295,COUNTIFS($L$2:$L2295,"Tor",$B$2:$B2295,$B2295,$A$2:$A2295,$A2295)+COUNTIFS($L$2:$L2295,"ET",$B$2:$B2295,$B2295,$A$2:$A2295,$A2295)&amp;":"&amp;COUNTIFS($L$2:$L2295,"Tor",$B$2:$B2295,"&lt;&gt;"&amp;$B2295,$A$2:$A2295,$A2295)+COUNTIFS($L$2:$L2295,"ET",$B$2:$B2295,"&lt;&gt;"&amp;$B2295,$A$2:$A2295,$A2295),COUNTIFS($L$2:$L2295,"Tor",$B$2:$B2295,"&lt;&gt;"&amp;$B2295,$A$2:$A2295,$A2295)+COUNTIFS($L$2:$L2295,"ET",$B$2:$B2295,"&lt;&gt;"&amp;$B2295,$A$2:$A2295,$A2295)&amp;":"&amp;COUNTIFS($L$2:$L2295,"Tor",$B$2:$B2295,$B2295,$A$2:$A2295,$A2295)+COUNTIFS($L$2:$L2295,"ET",$B$2:$B2295,$B2295,$A$2:$A2295,$A2295)),""),"")</f>
        <v/>
      </c>
      <c r="J2295" s="18" t="str">
        <f>_xlfn.IFNA(IF(VLOOKUP($A2295,Spiele!$A$2:$D$16,3,FALSE)=$B2295,(COUNTIFS($L$1:$L2294,"Tor",$B$1:$B2294,$B2295,$A$1:$A2294,$A2295)+COUNTIFS($L$1:$L2294,"ET",$B$1:$B2294,$B2295,$A$1:$A2294,$A2295))-(COUNTIFS($L$1:$L2294,"Tor",$B$1:$B2294,"&lt;&gt;"&amp;$B2295,$A$1:$A2294,$A2295)+COUNTIFS($L$1:$L2294,"ET",$B$1:$B2294,"&lt;&gt;"&amp;$B2295,$A$1:$A2294,$A2295)),(COUNTIFS($L$1:$L2294,"Tor",$B$1:$B2294,$B2295,$A$1:$A2294,$A2295)+COUNTIFS($L$1:$L2294,"ET",$B$1:$B2294,$B2295,$A$1:$A2294,$A2295))-(COUNTIFS($L$1:$L2294,"Tor",$B$1:$B2294,"&lt;&gt;"&amp;$B2295,$A$1:$A2294,$A2295)+COUNTIFS($L$1:$L2294,"ET",$B$1:$B2294,"&lt;&gt;"&amp;$B2295,$A$1:$A2294,$A2295))),"")</f>
        <v/>
      </c>
      <c r="O2295" s="17"/>
      <c r="AC2295" s="14"/>
      <c r="AD2295" s="14"/>
      <c r="AE2295" s="18"/>
      <c r="AH2295" s="19">
        <f t="shared" si="142"/>
        <v>0</v>
      </c>
      <c r="AI2295" s="19">
        <f t="shared" si="143"/>
        <v>180</v>
      </c>
      <c r="AM2295" s="19">
        <f>IF(Abschlüsse[[#This Row],[Ergeb]]="ET","",SQRT(($AF2295-$AK2295)^2+($AG2295-$AL2295)^2))</f>
        <v>0</v>
      </c>
      <c r="AO2295" s="13"/>
      <c r="AP2295" s="13"/>
      <c r="AQ2295" s="19" t="str">
        <f t="shared" si="144"/>
        <v/>
      </c>
      <c r="AU2295" s="19" t="str">
        <f t="shared" si="145"/>
        <v/>
      </c>
    </row>
    <row r="2296" spans="3:47" ht="25.05" customHeight="1">
      <c r="C2296" s="17" t="str">
        <f>IF($A2296="","",IF(VLOOKUP($A2296,Spiele!$A$2:$D$16,3,FALSE)=$B2296,"H","G"))</f>
        <v/>
      </c>
      <c r="D2296" s="17" t="str">
        <f>IF($B2296="","",IF(VLOOKUP($A2296,Spiele!$A$2:$F$16,3,FALSE)=$B2296,VLOOKUP($A2296,Spiele!$A$2:$F$16,4,FALSE),VLOOKUP($A2296,Spiele!$A$2:$F$16,3,FALSE)))</f>
        <v/>
      </c>
      <c r="E2296" s="18">
        <f>IF(Abschlüsse[[#This Row],[Ergeb]]="ET",0,COUNTIFS($A$2:$A2296,$A2296,$B$2:$B2296,$B2296,$L$2:$L2296,"&lt;&gt;ET"))</f>
        <v>0</v>
      </c>
      <c r="F2296" s="11"/>
      <c r="G2296" s="12"/>
      <c r="H2296" s="18">
        <f>COUNTIFS('Rote Karten'!$A$2:$A$4,$A2296,'Rote Karten'!$D$2:$D$4,"&lt;&gt;"&amp;$B2296,'Rote Karten'!$B$2:$B$4,"&lt;"&amp;$F2296,'Rote Karten'!$C$2:$C$4,"&lt;="&amp;$G2296)-COUNTIFS('Rote Karten'!$A$2:$A$4,$A2296,'Rote Karten'!$D$2:$D$4,$B2296,'Rote Karten'!$B$2:$B$4,"&lt;"&amp;$F2296,'Rote Karten'!$C$2:$C$4,"&lt;="&amp;$G2296)</f>
        <v>0</v>
      </c>
      <c r="I2296" s="17" t="str">
        <f>IF(OR($L2296="Tor",$L2296="ET"),_xlfn.IFNA(IF(VLOOKUP($A2296,Spiele!$A$2:$C$16,3,FALSE)=$B2296,COUNTIFS($L$2:$L2296,"Tor",$B$2:$B2296,$B2296,$A$2:$A2296,$A2296)+COUNTIFS($L$2:$L2296,"ET",$B$2:$B2296,$B2296,$A$2:$A2296,$A2296)&amp;":"&amp;COUNTIFS($L$2:$L2296,"Tor",$B$2:$B2296,"&lt;&gt;"&amp;$B2296,$A$2:$A2296,$A2296)+COUNTIFS($L$2:$L2296,"ET",$B$2:$B2296,"&lt;&gt;"&amp;$B2296,$A$2:$A2296,$A2296),COUNTIFS($L$2:$L2296,"Tor",$B$2:$B2296,"&lt;&gt;"&amp;$B2296,$A$2:$A2296,$A2296)+COUNTIFS($L$2:$L2296,"ET",$B$2:$B2296,"&lt;&gt;"&amp;$B2296,$A$2:$A2296,$A2296)&amp;":"&amp;COUNTIFS($L$2:$L2296,"Tor",$B$2:$B2296,$B2296,$A$2:$A2296,$A2296)+COUNTIFS($L$2:$L2296,"ET",$B$2:$B2296,$B2296,$A$2:$A2296,$A2296)),""),"")</f>
        <v/>
      </c>
      <c r="J2296" s="18" t="str">
        <f>_xlfn.IFNA(IF(VLOOKUP($A2296,Spiele!$A$2:$D$16,3,FALSE)=$B2296,(COUNTIFS($L$1:$L2295,"Tor",$B$1:$B2295,$B2296,$A$1:$A2295,$A2296)+COUNTIFS($L$1:$L2295,"ET",$B$1:$B2295,$B2296,$A$1:$A2295,$A2296))-(COUNTIFS($L$1:$L2295,"Tor",$B$1:$B2295,"&lt;&gt;"&amp;$B2296,$A$1:$A2295,$A2296)+COUNTIFS($L$1:$L2295,"ET",$B$1:$B2295,"&lt;&gt;"&amp;$B2296,$A$1:$A2295,$A2296)),(COUNTIFS($L$1:$L2295,"Tor",$B$1:$B2295,$B2296,$A$1:$A2295,$A2296)+COUNTIFS($L$1:$L2295,"ET",$B$1:$B2295,$B2296,$A$1:$A2295,$A2296))-(COUNTIFS($L$1:$L2295,"Tor",$B$1:$B2295,"&lt;&gt;"&amp;$B2296,$A$1:$A2295,$A2296)+COUNTIFS($L$1:$L2295,"ET",$B$1:$B2295,"&lt;&gt;"&amp;$B2296,$A$1:$A2295,$A2296))),"")</f>
        <v/>
      </c>
      <c r="O2296" s="17"/>
      <c r="AC2296" s="14"/>
      <c r="AD2296" s="14"/>
      <c r="AE2296" s="18"/>
      <c r="AH2296" s="19">
        <f t="shared" si="142"/>
        <v>0</v>
      </c>
      <c r="AI2296" s="19">
        <f t="shared" si="143"/>
        <v>180</v>
      </c>
      <c r="AM2296" s="19">
        <f>IF(Abschlüsse[[#This Row],[Ergeb]]="ET","",SQRT(($AF2296-$AK2296)^2+($AG2296-$AL2296)^2))</f>
        <v>0</v>
      </c>
      <c r="AO2296" s="13"/>
      <c r="AP2296" s="13"/>
      <c r="AQ2296" s="19" t="str">
        <f t="shared" si="144"/>
        <v/>
      </c>
      <c r="AU2296" s="19" t="str">
        <f t="shared" si="145"/>
        <v/>
      </c>
    </row>
    <row r="2297" spans="3:47" ht="25.05" customHeight="1">
      <c r="C2297" s="17" t="str">
        <f>IF($A2297="","",IF(VLOOKUP($A2297,Spiele!$A$2:$D$16,3,FALSE)=$B2297,"H","G"))</f>
        <v/>
      </c>
      <c r="D2297" s="17" t="str">
        <f>IF($B2297="","",IF(VLOOKUP($A2297,Spiele!$A$2:$F$16,3,FALSE)=$B2297,VLOOKUP($A2297,Spiele!$A$2:$F$16,4,FALSE),VLOOKUP($A2297,Spiele!$A$2:$F$16,3,FALSE)))</f>
        <v/>
      </c>
      <c r="E2297" s="18">
        <f>IF(Abschlüsse[[#This Row],[Ergeb]]="ET",0,COUNTIFS($A$2:$A2297,$A2297,$B$2:$B2297,$B2297,$L$2:$L2297,"&lt;&gt;ET"))</f>
        <v>0</v>
      </c>
      <c r="F2297" s="11"/>
      <c r="G2297" s="12"/>
      <c r="H2297" s="18">
        <f>COUNTIFS('Rote Karten'!$A$2:$A$4,$A2297,'Rote Karten'!$D$2:$D$4,"&lt;&gt;"&amp;$B2297,'Rote Karten'!$B$2:$B$4,"&lt;"&amp;$F2297,'Rote Karten'!$C$2:$C$4,"&lt;="&amp;$G2297)-COUNTIFS('Rote Karten'!$A$2:$A$4,$A2297,'Rote Karten'!$D$2:$D$4,$B2297,'Rote Karten'!$B$2:$B$4,"&lt;"&amp;$F2297,'Rote Karten'!$C$2:$C$4,"&lt;="&amp;$G2297)</f>
        <v>0</v>
      </c>
      <c r="I2297" s="17" t="str">
        <f>IF(OR($L2297="Tor",$L2297="ET"),_xlfn.IFNA(IF(VLOOKUP($A2297,Spiele!$A$2:$C$16,3,FALSE)=$B2297,COUNTIFS($L$2:$L2297,"Tor",$B$2:$B2297,$B2297,$A$2:$A2297,$A2297)+COUNTIFS($L$2:$L2297,"ET",$B$2:$B2297,$B2297,$A$2:$A2297,$A2297)&amp;":"&amp;COUNTIFS($L$2:$L2297,"Tor",$B$2:$B2297,"&lt;&gt;"&amp;$B2297,$A$2:$A2297,$A2297)+COUNTIFS($L$2:$L2297,"ET",$B$2:$B2297,"&lt;&gt;"&amp;$B2297,$A$2:$A2297,$A2297),COUNTIFS($L$2:$L2297,"Tor",$B$2:$B2297,"&lt;&gt;"&amp;$B2297,$A$2:$A2297,$A2297)+COUNTIFS($L$2:$L2297,"ET",$B$2:$B2297,"&lt;&gt;"&amp;$B2297,$A$2:$A2297,$A2297)&amp;":"&amp;COUNTIFS($L$2:$L2297,"Tor",$B$2:$B2297,$B2297,$A$2:$A2297,$A2297)+COUNTIFS($L$2:$L2297,"ET",$B$2:$B2297,$B2297,$A$2:$A2297,$A2297)),""),"")</f>
        <v/>
      </c>
      <c r="J2297" s="18" t="str">
        <f>_xlfn.IFNA(IF(VLOOKUP($A2297,Spiele!$A$2:$D$16,3,FALSE)=$B2297,(COUNTIFS($L$1:$L2296,"Tor",$B$1:$B2296,$B2297,$A$1:$A2296,$A2297)+COUNTIFS($L$1:$L2296,"ET",$B$1:$B2296,$B2297,$A$1:$A2296,$A2297))-(COUNTIFS($L$1:$L2296,"Tor",$B$1:$B2296,"&lt;&gt;"&amp;$B2297,$A$1:$A2296,$A2297)+COUNTIFS($L$1:$L2296,"ET",$B$1:$B2296,"&lt;&gt;"&amp;$B2297,$A$1:$A2296,$A2297)),(COUNTIFS($L$1:$L2296,"Tor",$B$1:$B2296,$B2297,$A$1:$A2296,$A2297)+COUNTIFS($L$1:$L2296,"ET",$B$1:$B2296,$B2297,$A$1:$A2296,$A2297))-(COUNTIFS($L$1:$L2296,"Tor",$B$1:$B2296,"&lt;&gt;"&amp;$B2297,$A$1:$A2296,$A2297)+COUNTIFS($L$1:$L2296,"ET",$B$1:$B2296,"&lt;&gt;"&amp;$B2297,$A$1:$A2296,$A2297))),"")</f>
        <v/>
      </c>
      <c r="O2297" s="17"/>
      <c r="AC2297" s="14"/>
      <c r="AD2297" s="14"/>
      <c r="AE2297" s="18"/>
      <c r="AH2297" s="19">
        <f t="shared" si="142"/>
        <v>0</v>
      </c>
      <c r="AI2297" s="19">
        <f t="shared" si="143"/>
        <v>180</v>
      </c>
      <c r="AM2297" s="19">
        <f>IF(Abschlüsse[[#This Row],[Ergeb]]="ET","",SQRT(($AF2297-$AK2297)^2+($AG2297-$AL2297)^2))</f>
        <v>0</v>
      </c>
      <c r="AO2297" s="13"/>
      <c r="AP2297" s="13"/>
      <c r="AQ2297" s="19" t="str">
        <f t="shared" si="144"/>
        <v/>
      </c>
      <c r="AU2297" s="19" t="str">
        <f t="shared" si="145"/>
        <v/>
      </c>
    </row>
    <row r="2298" spans="3:47" ht="25.05" customHeight="1">
      <c r="C2298" s="17" t="str">
        <f>IF($A2298="","",IF(VLOOKUP($A2298,Spiele!$A$2:$D$16,3,FALSE)=$B2298,"H","G"))</f>
        <v/>
      </c>
      <c r="D2298" s="17" t="str">
        <f>IF($B2298="","",IF(VLOOKUP($A2298,Spiele!$A$2:$F$16,3,FALSE)=$B2298,VLOOKUP($A2298,Spiele!$A$2:$F$16,4,FALSE),VLOOKUP($A2298,Spiele!$A$2:$F$16,3,FALSE)))</f>
        <v/>
      </c>
      <c r="E2298" s="18">
        <f>IF(Abschlüsse[[#This Row],[Ergeb]]="ET",0,COUNTIFS($A$2:$A2298,$A2298,$B$2:$B2298,$B2298,$L$2:$L2298,"&lt;&gt;ET"))</f>
        <v>0</v>
      </c>
      <c r="F2298" s="11"/>
      <c r="G2298" s="12"/>
      <c r="H2298" s="18">
        <f>COUNTIFS('Rote Karten'!$A$2:$A$4,$A2298,'Rote Karten'!$D$2:$D$4,"&lt;&gt;"&amp;$B2298,'Rote Karten'!$B$2:$B$4,"&lt;"&amp;$F2298,'Rote Karten'!$C$2:$C$4,"&lt;="&amp;$G2298)-COUNTIFS('Rote Karten'!$A$2:$A$4,$A2298,'Rote Karten'!$D$2:$D$4,$B2298,'Rote Karten'!$B$2:$B$4,"&lt;"&amp;$F2298,'Rote Karten'!$C$2:$C$4,"&lt;="&amp;$G2298)</f>
        <v>0</v>
      </c>
      <c r="I2298" s="17" t="str">
        <f>IF(OR($L2298="Tor",$L2298="ET"),_xlfn.IFNA(IF(VLOOKUP($A2298,Spiele!$A$2:$C$16,3,FALSE)=$B2298,COUNTIFS($L$2:$L2298,"Tor",$B$2:$B2298,$B2298,$A$2:$A2298,$A2298)+COUNTIFS($L$2:$L2298,"ET",$B$2:$B2298,$B2298,$A$2:$A2298,$A2298)&amp;":"&amp;COUNTIFS($L$2:$L2298,"Tor",$B$2:$B2298,"&lt;&gt;"&amp;$B2298,$A$2:$A2298,$A2298)+COUNTIFS($L$2:$L2298,"ET",$B$2:$B2298,"&lt;&gt;"&amp;$B2298,$A$2:$A2298,$A2298),COUNTIFS($L$2:$L2298,"Tor",$B$2:$B2298,"&lt;&gt;"&amp;$B2298,$A$2:$A2298,$A2298)+COUNTIFS($L$2:$L2298,"ET",$B$2:$B2298,"&lt;&gt;"&amp;$B2298,$A$2:$A2298,$A2298)&amp;":"&amp;COUNTIFS($L$2:$L2298,"Tor",$B$2:$B2298,$B2298,$A$2:$A2298,$A2298)+COUNTIFS($L$2:$L2298,"ET",$B$2:$B2298,$B2298,$A$2:$A2298,$A2298)),""),"")</f>
        <v/>
      </c>
      <c r="J2298" s="18" t="str">
        <f>_xlfn.IFNA(IF(VLOOKUP($A2298,Spiele!$A$2:$D$16,3,FALSE)=$B2298,(COUNTIFS($L$1:$L2297,"Tor",$B$1:$B2297,$B2298,$A$1:$A2297,$A2298)+COUNTIFS($L$1:$L2297,"ET",$B$1:$B2297,$B2298,$A$1:$A2297,$A2298))-(COUNTIFS($L$1:$L2297,"Tor",$B$1:$B2297,"&lt;&gt;"&amp;$B2298,$A$1:$A2297,$A2298)+COUNTIFS($L$1:$L2297,"ET",$B$1:$B2297,"&lt;&gt;"&amp;$B2298,$A$1:$A2297,$A2298)),(COUNTIFS($L$1:$L2297,"Tor",$B$1:$B2297,$B2298,$A$1:$A2297,$A2298)+COUNTIFS($L$1:$L2297,"ET",$B$1:$B2297,$B2298,$A$1:$A2297,$A2298))-(COUNTIFS($L$1:$L2297,"Tor",$B$1:$B2297,"&lt;&gt;"&amp;$B2298,$A$1:$A2297,$A2298)+COUNTIFS($L$1:$L2297,"ET",$B$1:$B2297,"&lt;&gt;"&amp;$B2298,$A$1:$A2297,$A2298))),"")</f>
        <v/>
      </c>
      <c r="O2298" s="17"/>
      <c r="AC2298" s="14"/>
      <c r="AD2298" s="14"/>
      <c r="AE2298" s="18"/>
      <c r="AH2298" s="19">
        <f t="shared" si="142"/>
        <v>0</v>
      </c>
      <c r="AI2298" s="19">
        <f t="shared" si="143"/>
        <v>180</v>
      </c>
      <c r="AM2298" s="19">
        <f>IF(Abschlüsse[[#This Row],[Ergeb]]="ET","",SQRT(($AF2298-$AK2298)^2+($AG2298-$AL2298)^2))</f>
        <v>0</v>
      </c>
      <c r="AO2298" s="13"/>
      <c r="AP2298" s="13"/>
      <c r="AQ2298" s="19" t="str">
        <f t="shared" si="144"/>
        <v/>
      </c>
      <c r="AU2298" s="19" t="str">
        <f t="shared" si="145"/>
        <v/>
      </c>
    </row>
    <row r="2299" spans="3:47" ht="25.05" customHeight="1">
      <c r="C2299" s="17" t="str">
        <f>IF($A2299="","",IF(VLOOKUP($A2299,Spiele!$A$2:$D$16,3,FALSE)=$B2299,"H","G"))</f>
        <v/>
      </c>
      <c r="D2299" s="17" t="str">
        <f>IF($B2299="","",IF(VLOOKUP($A2299,Spiele!$A$2:$F$16,3,FALSE)=$B2299,VLOOKUP($A2299,Spiele!$A$2:$F$16,4,FALSE),VLOOKUP($A2299,Spiele!$A$2:$F$16,3,FALSE)))</f>
        <v/>
      </c>
      <c r="E2299" s="18">
        <f>IF(Abschlüsse[[#This Row],[Ergeb]]="ET",0,COUNTIFS($A$2:$A2299,$A2299,$B$2:$B2299,$B2299,$L$2:$L2299,"&lt;&gt;ET"))</f>
        <v>0</v>
      </c>
      <c r="F2299" s="11"/>
      <c r="G2299" s="12"/>
      <c r="H2299" s="18">
        <f>COUNTIFS('Rote Karten'!$A$2:$A$4,$A2299,'Rote Karten'!$D$2:$D$4,"&lt;&gt;"&amp;$B2299,'Rote Karten'!$B$2:$B$4,"&lt;"&amp;$F2299,'Rote Karten'!$C$2:$C$4,"&lt;="&amp;$G2299)-COUNTIFS('Rote Karten'!$A$2:$A$4,$A2299,'Rote Karten'!$D$2:$D$4,$B2299,'Rote Karten'!$B$2:$B$4,"&lt;"&amp;$F2299,'Rote Karten'!$C$2:$C$4,"&lt;="&amp;$G2299)</f>
        <v>0</v>
      </c>
      <c r="I2299" s="17" t="str">
        <f>IF(OR($L2299="Tor",$L2299="ET"),_xlfn.IFNA(IF(VLOOKUP($A2299,Spiele!$A$2:$C$16,3,FALSE)=$B2299,COUNTIFS($L$2:$L2299,"Tor",$B$2:$B2299,$B2299,$A$2:$A2299,$A2299)+COUNTIFS($L$2:$L2299,"ET",$B$2:$B2299,$B2299,$A$2:$A2299,$A2299)&amp;":"&amp;COUNTIFS($L$2:$L2299,"Tor",$B$2:$B2299,"&lt;&gt;"&amp;$B2299,$A$2:$A2299,$A2299)+COUNTIFS($L$2:$L2299,"ET",$B$2:$B2299,"&lt;&gt;"&amp;$B2299,$A$2:$A2299,$A2299),COUNTIFS($L$2:$L2299,"Tor",$B$2:$B2299,"&lt;&gt;"&amp;$B2299,$A$2:$A2299,$A2299)+COUNTIFS($L$2:$L2299,"ET",$B$2:$B2299,"&lt;&gt;"&amp;$B2299,$A$2:$A2299,$A2299)&amp;":"&amp;COUNTIFS($L$2:$L2299,"Tor",$B$2:$B2299,$B2299,$A$2:$A2299,$A2299)+COUNTIFS($L$2:$L2299,"ET",$B$2:$B2299,$B2299,$A$2:$A2299,$A2299)),""),"")</f>
        <v/>
      </c>
      <c r="J2299" s="18" t="str">
        <f>_xlfn.IFNA(IF(VLOOKUP($A2299,Spiele!$A$2:$D$16,3,FALSE)=$B2299,(COUNTIFS($L$1:$L2298,"Tor",$B$1:$B2298,$B2299,$A$1:$A2298,$A2299)+COUNTIFS($L$1:$L2298,"ET",$B$1:$B2298,$B2299,$A$1:$A2298,$A2299))-(COUNTIFS($L$1:$L2298,"Tor",$B$1:$B2298,"&lt;&gt;"&amp;$B2299,$A$1:$A2298,$A2299)+COUNTIFS($L$1:$L2298,"ET",$B$1:$B2298,"&lt;&gt;"&amp;$B2299,$A$1:$A2298,$A2299)),(COUNTIFS($L$1:$L2298,"Tor",$B$1:$B2298,$B2299,$A$1:$A2298,$A2299)+COUNTIFS($L$1:$L2298,"ET",$B$1:$B2298,$B2299,$A$1:$A2298,$A2299))-(COUNTIFS($L$1:$L2298,"Tor",$B$1:$B2298,"&lt;&gt;"&amp;$B2299,$A$1:$A2298,$A2299)+COUNTIFS($L$1:$L2298,"ET",$B$1:$B2298,"&lt;&gt;"&amp;$B2299,$A$1:$A2298,$A2299))),"")</f>
        <v/>
      </c>
      <c r="O2299" s="17"/>
      <c r="AC2299" s="14"/>
      <c r="AD2299" s="14"/>
      <c r="AE2299" s="18"/>
      <c r="AH2299" s="19">
        <f t="shared" si="142"/>
        <v>0</v>
      </c>
      <c r="AI2299" s="19">
        <f t="shared" si="143"/>
        <v>180</v>
      </c>
      <c r="AM2299" s="19">
        <f>IF(Abschlüsse[[#This Row],[Ergeb]]="ET","",SQRT(($AF2299-$AK2299)^2+($AG2299-$AL2299)^2))</f>
        <v>0</v>
      </c>
      <c r="AO2299" s="13"/>
      <c r="AP2299" s="13"/>
      <c r="AQ2299" s="19" t="str">
        <f t="shared" si="144"/>
        <v/>
      </c>
      <c r="AU2299" s="19" t="str">
        <f t="shared" si="145"/>
        <v/>
      </c>
    </row>
    <row r="2300" spans="3:47" ht="25.05" customHeight="1">
      <c r="C2300" s="17" t="str">
        <f>IF($A2300="","",IF(VLOOKUP($A2300,Spiele!$A$2:$D$16,3,FALSE)=$B2300,"H","G"))</f>
        <v/>
      </c>
      <c r="D2300" s="17" t="str">
        <f>IF($B2300="","",IF(VLOOKUP($A2300,Spiele!$A$2:$F$16,3,FALSE)=$B2300,VLOOKUP($A2300,Spiele!$A$2:$F$16,4,FALSE),VLOOKUP($A2300,Spiele!$A$2:$F$16,3,FALSE)))</f>
        <v/>
      </c>
      <c r="E2300" s="18">
        <f>IF(Abschlüsse[[#This Row],[Ergeb]]="ET",0,COUNTIFS($A$2:$A2300,$A2300,$B$2:$B2300,$B2300,$L$2:$L2300,"&lt;&gt;ET"))</f>
        <v>0</v>
      </c>
      <c r="F2300" s="11"/>
      <c r="G2300" s="12"/>
      <c r="H2300" s="18">
        <f>COUNTIFS('Rote Karten'!$A$2:$A$4,$A2300,'Rote Karten'!$D$2:$D$4,"&lt;&gt;"&amp;$B2300,'Rote Karten'!$B$2:$B$4,"&lt;"&amp;$F2300,'Rote Karten'!$C$2:$C$4,"&lt;="&amp;$G2300)-COUNTIFS('Rote Karten'!$A$2:$A$4,$A2300,'Rote Karten'!$D$2:$D$4,$B2300,'Rote Karten'!$B$2:$B$4,"&lt;"&amp;$F2300,'Rote Karten'!$C$2:$C$4,"&lt;="&amp;$G2300)</f>
        <v>0</v>
      </c>
      <c r="I2300" s="17" t="str">
        <f>IF(OR($L2300="Tor",$L2300="ET"),_xlfn.IFNA(IF(VLOOKUP($A2300,Spiele!$A$2:$C$16,3,FALSE)=$B2300,COUNTIFS($L$2:$L2300,"Tor",$B$2:$B2300,$B2300,$A$2:$A2300,$A2300)+COUNTIFS($L$2:$L2300,"ET",$B$2:$B2300,$B2300,$A$2:$A2300,$A2300)&amp;":"&amp;COUNTIFS($L$2:$L2300,"Tor",$B$2:$B2300,"&lt;&gt;"&amp;$B2300,$A$2:$A2300,$A2300)+COUNTIFS($L$2:$L2300,"ET",$B$2:$B2300,"&lt;&gt;"&amp;$B2300,$A$2:$A2300,$A2300),COUNTIFS($L$2:$L2300,"Tor",$B$2:$B2300,"&lt;&gt;"&amp;$B2300,$A$2:$A2300,$A2300)+COUNTIFS($L$2:$L2300,"ET",$B$2:$B2300,"&lt;&gt;"&amp;$B2300,$A$2:$A2300,$A2300)&amp;":"&amp;COUNTIFS($L$2:$L2300,"Tor",$B$2:$B2300,$B2300,$A$2:$A2300,$A2300)+COUNTIFS($L$2:$L2300,"ET",$B$2:$B2300,$B2300,$A$2:$A2300,$A2300)),""),"")</f>
        <v/>
      </c>
      <c r="J2300" s="18" t="str">
        <f>_xlfn.IFNA(IF(VLOOKUP($A2300,Spiele!$A$2:$D$16,3,FALSE)=$B2300,(COUNTIFS($L$1:$L2299,"Tor",$B$1:$B2299,$B2300,$A$1:$A2299,$A2300)+COUNTIFS($L$1:$L2299,"ET",$B$1:$B2299,$B2300,$A$1:$A2299,$A2300))-(COUNTIFS($L$1:$L2299,"Tor",$B$1:$B2299,"&lt;&gt;"&amp;$B2300,$A$1:$A2299,$A2300)+COUNTIFS($L$1:$L2299,"ET",$B$1:$B2299,"&lt;&gt;"&amp;$B2300,$A$1:$A2299,$A2300)),(COUNTIFS($L$1:$L2299,"Tor",$B$1:$B2299,$B2300,$A$1:$A2299,$A2300)+COUNTIFS($L$1:$L2299,"ET",$B$1:$B2299,$B2300,$A$1:$A2299,$A2300))-(COUNTIFS($L$1:$L2299,"Tor",$B$1:$B2299,"&lt;&gt;"&amp;$B2300,$A$1:$A2299,$A2300)+COUNTIFS($L$1:$L2299,"ET",$B$1:$B2299,"&lt;&gt;"&amp;$B2300,$A$1:$A2299,$A2300))),"")</f>
        <v/>
      </c>
      <c r="O2300" s="17"/>
      <c r="AC2300" s="14"/>
      <c r="AD2300" s="14"/>
      <c r="AE2300" s="18"/>
      <c r="AH2300" s="19">
        <f t="shared" si="142"/>
        <v>0</v>
      </c>
      <c r="AI2300" s="19">
        <f t="shared" si="143"/>
        <v>180</v>
      </c>
      <c r="AM2300" s="19">
        <f>IF(Abschlüsse[[#This Row],[Ergeb]]="ET","",SQRT(($AF2300-$AK2300)^2+($AG2300-$AL2300)^2))</f>
        <v>0</v>
      </c>
      <c r="AO2300" s="13"/>
      <c r="AP2300" s="13"/>
      <c r="AQ2300" s="19" t="str">
        <f t="shared" si="144"/>
        <v/>
      </c>
      <c r="AU2300" s="19" t="str">
        <f t="shared" si="145"/>
        <v/>
      </c>
    </row>
    <row r="2301" spans="3:47" ht="25.05" customHeight="1">
      <c r="C2301" s="17" t="str">
        <f>IF($A2301="","",IF(VLOOKUP($A2301,Spiele!$A$2:$D$16,3,FALSE)=$B2301,"H","G"))</f>
        <v/>
      </c>
      <c r="D2301" s="17" t="str">
        <f>IF($B2301="","",IF(VLOOKUP($A2301,Spiele!$A$2:$F$16,3,FALSE)=$B2301,VLOOKUP($A2301,Spiele!$A$2:$F$16,4,FALSE),VLOOKUP($A2301,Spiele!$A$2:$F$16,3,FALSE)))</f>
        <v/>
      </c>
      <c r="E2301" s="18">
        <f>IF(Abschlüsse[[#This Row],[Ergeb]]="ET",0,COUNTIFS($A$2:$A2301,$A2301,$B$2:$B2301,$B2301,$L$2:$L2301,"&lt;&gt;ET"))</f>
        <v>0</v>
      </c>
      <c r="F2301" s="11"/>
      <c r="G2301" s="12"/>
      <c r="H2301" s="18">
        <f>COUNTIFS('Rote Karten'!$A$2:$A$4,$A2301,'Rote Karten'!$D$2:$D$4,"&lt;&gt;"&amp;$B2301,'Rote Karten'!$B$2:$B$4,"&lt;"&amp;$F2301,'Rote Karten'!$C$2:$C$4,"&lt;="&amp;$G2301)-COUNTIFS('Rote Karten'!$A$2:$A$4,$A2301,'Rote Karten'!$D$2:$D$4,$B2301,'Rote Karten'!$B$2:$B$4,"&lt;"&amp;$F2301,'Rote Karten'!$C$2:$C$4,"&lt;="&amp;$G2301)</f>
        <v>0</v>
      </c>
      <c r="I2301" s="17" t="str">
        <f>IF(OR($L2301="Tor",$L2301="ET"),_xlfn.IFNA(IF(VLOOKUP($A2301,Spiele!$A$2:$C$16,3,FALSE)=$B2301,COUNTIFS($L$2:$L2301,"Tor",$B$2:$B2301,$B2301,$A$2:$A2301,$A2301)+COUNTIFS($L$2:$L2301,"ET",$B$2:$B2301,$B2301,$A$2:$A2301,$A2301)&amp;":"&amp;COUNTIFS($L$2:$L2301,"Tor",$B$2:$B2301,"&lt;&gt;"&amp;$B2301,$A$2:$A2301,$A2301)+COUNTIFS($L$2:$L2301,"ET",$B$2:$B2301,"&lt;&gt;"&amp;$B2301,$A$2:$A2301,$A2301),COUNTIFS($L$2:$L2301,"Tor",$B$2:$B2301,"&lt;&gt;"&amp;$B2301,$A$2:$A2301,$A2301)+COUNTIFS($L$2:$L2301,"ET",$B$2:$B2301,"&lt;&gt;"&amp;$B2301,$A$2:$A2301,$A2301)&amp;":"&amp;COUNTIFS($L$2:$L2301,"Tor",$B$2:$B2301,$B2301,$A$2:$A2301,$A2301)+COUNTIFS($L$2:$L2301,"ET",$B$2:$B2301,$B2301,$A$2:$A2301,$A2301)),""),"")</f>
        <v/>
      </c>
      <c r="J2301" s="18" t="str">
        <f>_xlfn.IFNA(IF(VLOOKUP($A2301,Spiele!$A$2:$D$16,3,FALSE)=$B2301,(COUNTIFS($L$1:$L2300,"Tor",$B$1:$B2300,$B2301,$A$1:$A2300,$A2301)+COUNTIFS($L$1:$L2300,"ET",$B$1:$B2300,$B2301,$A$1:$A2300,$A2301))-(COUNTIFS($L$1:$L2300,"Tor",$B$1:$B2300,"&lt;&gt;"&amp;$B2301,$A$1:$A2300,$A2301)+COUNTIFS($L$1:$L2300,"ET",$B$1:$B2300,"&lt;&gt;"&amp;$B2301,$A$1:$A2300,$A2301)),(COUNTIFS($L$1:$L2300,"Tor",$B$1:$B2300,$B2301,$A$1:$A2300,$A2301)+COUNTIFS($L$1:$L2300,"ET",$B$1:$B2300,$B2301,$A$1:$A2300,$A2301))-(COUNTIFS($L$1:$L2300,"Tor",$B$1:$B2300,"&lt;&gt;"&amp;$B2301,$A$1:$A2300,$A2301)+COUNTIFS($L$1:$L2300,"ET",$B$1:$B2300,"&lt;&gt;"&amp;$B2301,$A$1:$A2300,$A2301))),"")</f>
        <v/>
      </c>
      <c r="O2301" s="17"/>
      <c r="AC2301" s="14"/>
      <c r="AD2301" s="14"/>
      <c r="AE2301" s="18"/>
      <c r="AH2301" s="19">
        <f t="shared" si="142"/>
        <v>0</v>
      </c>
      <c r="AI2301" s="19">
        <f t="shared" si="143"/>
        <v>180</v>
      </c>
      <c r="AM2301" s="19">
        <f>IF(Abschlüsse[[#This Row],[Ergeb]]="ET","",SQRT(($AF2301-$AK2301)^2+($AG2301-$AL2301)^2))</f>
        <v>0</v>
      </c>
      <c r="AO2301" s="13"/>
      <c r="AP2301" s="13"/>
      <c r="AQ2301" s="19" t="str">
        <f t="shared" si="144"/>
        <v/>
      </c>
      <c r="AU2301" s="19" t="str">
        <f t="shared" si="145"/>
        <v/>
      </c>
    </row>
    <row r="2302" spans="3:47" ht="25.05" customHeight="1">
      <c r="C2302" s="17" t="str">
        <f>IF($A2302="","",IF(VLOOKUP($A2302,Spiele!$A$2:$D$16,3,FALSE)=$B2302,"H","G"))</f>
        <v/>
      </c>
      <c r="D2302" s="17" t="str">
        <f>IF($B2302="","",IF(VLOOKUP($A2302,Spiele!$A$2:$F$16,3,FALSE)=$B2302,VLOOKUP($A2302,Spiele!$A$2:$F$16,4,FALSE),VLOOKUP($A2302,Spiele!$A$2:$F$16,3,FALSE)))</f>
        <v/>
      </c>
      <c r="E2302" s="18">
        <f>IF(Abschlüsse[[#This Row],[Ergeb]]="ET",0,COUNTIFS($A$2:$A2302,$A2302,$B$2:$B2302,$B2302,$L$2:$L2302,"&lt;&gt;ET"))</f>
        <v>0</v>
      </c>
      <c r="F2302" s="11"/>
      <c r="G2302" s="12"/>
      <c r="H2302" s="18">
        <f>COUNTIFS('Rote Karten'!$A$2:$A$4,$A2302,'Rote Karten'!$D$2:$D$4,"&lt;&gt;"&amp;$B2302,'Rote Karten'!$B$2:$B$4,"&lt;"&amp;$F2302,'Rote Karten'!$C$2:$C$4,"&lt;="&amp;$G2302)-COUNTIFS('Rote Karten'!$A$2:$A$4,$A2302,'Rote Karten'!$D$2:$D$4,$B2302,'Rote Karten'!$B$2:$B$4,"&lt;"&amp;$F2302,'Rote Karten'!$C$2:$C$4,"&lt;="&amp;$G2302)</f>
        <v>0</v>
      </c>
      <c r="I2302" s="17" t="str">
        <f>IF(OR($L2302="Tor",$L2302="ET"),_xlfn.IFNA(IF(VLOOKUP($A2302,Spiele!$A$2:$C$16,3,FALSE)=$B2302,COUNTIFS($L$2:$L2302,"Tor",$B$2:$B2302,$B2302,$A$2:$A2302,$A2302)+COUNTIFS($L$2:$L2302,"ET",$B$2:$B2302,$B2302,$A$2:$A2302,$A2302)&amp;":"&amp;COUNTIFS($L$2:$L2302,"Tor",$B$2:$B2302,"&lt;&gt;"&amp;$B2302,$A$2:$A2302,$A2302)+COUNTIFS($L$2:$L2302,"ET",$B$2:$B2302,"&lt;&gt;"&amp;$B2302,$A$2:$A2302,$A2302),COUNTIFS($L$2:$L2302,"Tor",$B$2:$B2302,"&lt;&gt;"&amp;$B2302,$A$2:$A2302,$A2302)+COUNTIFS($L$2:$L2302,"ET",$B$2:$B2302,"&lt;&gt;"&amp;$B2302,$A$2:$A2302,$A2302)&amp;":"&amp;COUNTIFS($L$2:$L2302,"Tor",$B$2:$B2302,$B2302,$A$2:$A2302,$A2302)+COUNTIFS($L$2:$L2302,"ET",$B$2:$B2302,$B2302,$A$2:$A2302,$A2302)),""),"")</f>
        <v/>
      </c>
      <c r="J2302" s="18" t="str">
        <f>_xlfn.IFNA(IF(VLOOKUP($A2302,Spiele!$A$2:$D$16,3,FALSE)=$B2302,(COUNTIFS($L$1:$L2301,"Tor",$B$1:$B2301,$B2302,$A$1:$A2301,$A2302)+COUNTIFS($L$1:$L2301,"ET",$B$1:$B2301,$B2302,$A$1:$A2301,$A2302))-(COUNTIFS($L$1:$L2301,"Tor",$B$1:$B2301,"&lt;&gt;"&amp;$B2302,$A$1:$A2301,$A2302)+COUNTIFS($L$1:$L2301,"ET",$B$1:$B2301,"&lt;&gt;"&amp;$B2302,$A$1:$A2301,$A2302)),(COUNTIFS($L$1:$L2301,"Tor",$B$1:$B2301,$B2302,$A$1:$A2301,$A2302)+COUNTIFS($L$1:$L2301,"ET",$B$1:$B2301,$B2302,$A$1:$A2301,$A2302))-(COUNTIFS($L$1:$L2301,"Tor",$B$1:$B2301,"&lt;&gt;"&amp;$B2302,$A$1:$A2301,$A2302)+COUNTIFS($L$1:$L2301,"ET",$B$1:$B2301,"&lt;&gt;"&amp;$B2302,$A$1:$A2301,$A2302))),"")</f>
        <v/>
      </c>
      <c r="O2302" s="17"/>
      <c r="AC2302" s="14"/>
      <c r="AD2302" s="14"/>
      <c r="AE2302" s="18"/>
      <c r="AH2302" s="19">
        <f t="shared" si="142"/>
        <v>0</v>
      </c>
      <c r="AI2302" s="19">
        <f t="shared" si="143"/>
        <v>180</v>
      </c>
      <c r="AM2302" s="19">
        <f>IF(Abschlüsse[[#This Row],[Ergeb]]="ET","",SQRT(($AF2302-$AK2302)^2+($AG2302-$AL2302)^2))</f>
        <v>0</v>
      </c>
      <c r="AO2302" s="13"/>
      <c r="AP2302" s="13"/>
      <c r="AQ2302" s="19" t="str">
        <f t="shared" si="144"/>
        <v/>
      </c>
      <c r="AU2302" s="19" t="str">
        <f t="shared" si="145"/>
        <v/>
      </c>
    </row>
    <row r="2303" spans="3:47" ht="25.05" customHeight="1">
      <c r="C2303" s="17" t="str">
        <f>IF($A2303="","",IF(VLOOKUP($A2303,Spiele!$A$2:$D$16,3,FALSE)=$B2303,"H","G"))</f>
        <v/>
      </c>
      <c r="D2303" s="17" t="str">
        <f>IF($B2303="","",IF(VLOOKUP($A2303,Spiele!$A$2:$F$16,3,FALSE)=$B2303,VLOOKUP($A2303,Spiele!$A$2:$F$16,4,FALSE),VLOOKUP($A2303,Spiele!$A$2:$F$16,3,FALSE)))</f>
        <v/>
      </c>
      <c r="E2303" s="18">
        <f>IF(Abschlüsse[[#This Row],[Ergeb]]="ET",0,COUNTIFS($A$2:$A2303,$A2303,$B$2:$B2303,$B2303,$L$2:$L2303,"&lt;&gt;ET"))</f>
        <v>0</v>
      </c>
      <c r="F2303" s="11"/>
      <c r="G2303" s="12"/>
      <c r="H2303" s="18">
        <f>COUNTIFS('Rote Karten'!$A$2:$A$4,$A2303,'Rote Karten'!$D$2:$D$4,"&lt;&gt;"&amp;$B2303,'Rote Karten'!$B$2:$B$4,"&lt;"&amp;$F2303,'Rote Karten'!$C$2:$C$4,"&lt;="&amp;$G2303)-COUNTIFS('Rote Karten'!$A$2:$A$4,$A2303,'Rote Karten'!$D$2:$D$4,$B2303,'Rote Karten'!$B$2:$B$4,"&lt;"&amp;$F2303,'Rote Karten'!$C$2:$C$4,"&lt;="&amp;$G2303)</f>
        <v>0</v>
      </c>
      <c r="I2303" s="17" t="str">
        <f>IF(OR($L2303="Tor",$L2303="ET"),_xlfn.IFNA(IF(VLOOKUP($A2303,Spiele!$A$2:$C$16,3,FALSE)=$B2303,COUNTIFS($L$2:$L2303,"Tor",$B$2:$B2303,$B2303,$A$2:$A2303,$A2303)+COUNTIFS($L$2:$L2303,"ET",$B$2:$B2303,$B2303,$A$2:$A2303,$A2303)&amp;":"&amp;COUNTIFS($L$2:$L2303,"Tor",$B$2:$B2303,"&lt;&gt;"&amp;$B2303,$A$2:$A2303,$A2303)+COUNTIFS($L$2:$L2303,"ET",$B$2:$B2303,"&lt;&gt;"&amp;$B2303,$A$2:$A2303,$A2303),COUNTIFS($L$2:$L2303,"Tor",$B$2:$B2303,"&lt;&gt;"&amp;$B2303,$A$2:$A2303,$A2303)+COUNTIFS($L$2:$L2303,"ET",$B$2:$B2303,"&lt;&gt;"&amp;$B2303,$A$2:$A2303,$A2303)&amp;":"&amp;COUNTIFS($L$2:$L2303,"Tor",$B$2:$B2303,$B2303,$A$2:$A2303,$A2303)+COUNTIFS($L$2:$L2303,"ET",$B$2:$B2303,$B2303,$A$2:$A2303,$A2303)),""),"")</f>
        <v/>
      </c>
      <c r="J2303" s="18" t="str">
        <f>_xlfn.IFNA(IF(VLOOKUP($A2303,Spiele!$A$2:$D$16,3,FALSE)=$B2303,(COUNTIFS($L$1:$L2302,"Tor",$B$1:$B2302,$B2303,$A$1:$A2302,$A2303)+COUNTIFS($L$1:$L2302,"ET",$B$1:$B2302,$B2303,$A$1:$A2302,$A2303))-(COUNTIFS($L$1:$L2302,"Tor",$B$1:$B2302,"&lt;&gt;"&amp;$B2303,$A$1:$A2302,$A2303)+COUNTIFS($L$1:$L2302,"ET",$B$1:$B2302,"&lt;&gt;"&amp;$B2303,$A$1:$A2302,$A2303)),(COUNTIFS($L$1:$L2302,"Tor",$B$1:$B2302,$B2303,$A$1:$A2302,$A2303)+COUNTIFS($L$1:$L2302,"ET",$B$1:$B2302,$B2303,$A$1:$A2302,$A2303))-(COUNTIFS($L$1:$L2302,"Tor",$B$1:$B2302,"&lt;&gt;"&amp;$B2303,$A$1:$A2302,$A2303)+COUNTIFS($L$1:$L2302,"ET",$B$1:$B2302,"&lt;&gt;"&amp;$B2303,$A$1:$A2302,$A2303))),"")</f>
        <v/>
      </c>
      <c r="O2303" s="17"/>
      <c r="AC2303" s="14"/>
      <c r="AD2303" s="14"/>
      <c r="AE2303" s="18"/>
      <c r="AH2303" s="19">
        <f t="shared" si="142"/>
        <v>0</v>
      </c>
      <c r="AI2303" s="19">
        <f t="shared" si="143"/>
        <v>180</v>
      </c>
      <c r="AM2303" s="19">
        <f>IF(Abschlüsse[[#This Row],[Ergeb]]="ET","",SQRT(($AF2303-$AK2303)^2+($AG2303-$AL2303)^2))</f>
        <v>0</v>
      </c>
      <c r="AO2303" s="13"/>
      <c r="AP2303" s="13"/>
      <c r="AQ2303" s="19" t="str">
        <f t="shared" si="144"/>
        <v/>
      </c>
      <c r="AU2303" s="19" t="str">
        <f t="shared" si="145"/>
        <v/>
      </c>
    </row>
    <row r="2304" spans="3:47" ht="25.05" customHeight="1">
      <c r="C2304" s="17" t="str">
        <f>IF($A2304="","",IF(VLOOKUP($A2304,Spiele!$A$2:$D$16,3,FALSE)=$B2304,"H","G"))</f>
        <v/>
      </c>
      <c r="D2304" s="17" t="str">
        <f>IF($B2304="","",IF(VLOOKUP($A2304,Spiele!$A$2:$F$16,3,FALSE)=$B2304,VLOOKUP($A2304,Spiele!$A$2:$F$16,4,FALSE),VLOOKUP($A2304,Spiele!$A$2:$F$16,3,FALSE)))</f>
        <v/>
      </c>
      <c r="E2304" s="18">
        <f>IF(Abschlüsse[[#This Row],[Ergeb]]="ET",0,COUNTIFS($A$2:$A2304,$A2304,$B$2:$B2304,$B2304,$L$2:$L2304,"&lt;&gt;ET"))</f>
        <v>0</v>
      </c>
      <c r="F2304" s="11"/>
      <c r="G2304" s="12"/>
      <c r="H2304" s="18">
        <f>COUNTIFS('Rote Karten'!$A$2:$A$4,$A2304,'Rote Karten'!$D$2:$D$4,"&lt;&gt;"&amp;$B2304,'Rote Karten'!$B$2:$B$4,"&lt;"&amp;$F2304,'Rote Karten'!$C$2:$C$4,"&lt;="&amp;$G2304)-COUNTIFS('Rote Karten'!$A$2:$A$4,$A2304,'Rote Karten'!$D$2:$D$4,$B2304,'Rote Karten'!$B$2:$B$4,"&lt;"&amp;$F2304,'Rote Karten'!$C$2:$C$4,"&lt;="&amp;$G2304)</f>
        <v>0</v>
      </c>
      <c r="I2304" s="17" t="str">
        <f>IF(OR($L2304="Tor",$L2304="ET"),_xlfn.IFNA(IF(VLOOKUP($A2304,Spiele!$A$2:$C$16,3,FALSE)=$B2304,COUNTIFS($L$2:$L2304,"Tor",$B$2:$B2304,$B2304,$A$2:$A2304,$A2304)+COUNTIFS($L$2:$L2304,"ET",$B$2:$B2304,$B2304,$A$2:$A2304,$A2304)&amp;":"&amp;COUNTIFS($L$2:$L2304,"Tor",$B$2:$B2304,"&lt;&gt;"&amp;$B2304,$A$2:$A2304,$A2304)+COUNTIFS($L$2:$L2304,"ET",$B$2:$B2304,"&lt;&gt;"&amp;$B2304,$A$2:$A2304,$A2304),COUNTIFS($L$2:$L2304,"Tor",$B$2:$B2304,"&lt;&gt;"&amp;$B2304,$A$2:$A2304,$A2304)+COUNTIFS($L$2:$L2304,"ET",$B$2:$B2304,"&lt;&gt;"&amp;$B2304,$A$2:$A2304,$A2304)&amp;":"&amp;COUNTIFS($L$2:$L2304,"Tor",$B$2:$B2304,$B2304,$A$2:$A2304,$A2304)+COUNTIFS($L$2:$L2304,"ET",$B$2:$B2304,$B2304,$A$2:$A2304,$A2304)),""),"")</f>
        <v/>
      </c>
      <c r="J2304" s="18" t="str">
        <f>_xlfn.IFNA(IF(VLOOKUP($A2304,Spiele!$A$2:$D$16,3,FALSE)=$B2304,(COUNTIFS($L$1:$L2303,"Tor",$B$1:$B2303,$B2304,$A$1:$A2303,$A2304)+COUNTIFS($L$1:$L2303,"ET",$B$1:$B2303,$B2304,$A$1:$A2303,$A2304))-(COUNTIFS($L$1:$L2303,"Tor",$B$1:$B2303,"&lt;&gt;"&amp;$B2304,$A$1:$A2303,$A2304)+COUNTIFS($L$1:$L2303,"ET",$B$1:$B2303,"&lt;&gt;"&amp;$B2304,$A$1:$A2303,$A2304)),(COUNTIFS($L$1:$L2303,"Tor",$B$1:$B2303,$B2304,$A$1:$A2303,$A2304)+COUNTIFS($L$1:$L2303,"ET",$B$1:$B2303,$B2304,$A$1:$A2303,$A2304))-(COUNTIFS($L$1:$L2303,"Tor",$B$1:$B2303,"&lt;&gt;"&amp;$B2304,$A$1:$A2303,$A2304)+COUNTIFS($L$1:$L2303,"ET",$B$1:$B2303,"&lt;&gt;"&amp;$B2304,$A$1:$A2303,$A2304))),"")</f>
        <v/>
      </c>
      <c r="O2304" s="17"/>
      <c r="AC2304" s="14"/>
      <c r="AD2304" s="14"/>
      <c r="AE2304" s="18"/>
      <c r="AH2304" s="19">
        <f t="shared" si="142"/>
        <v>0</v>
      </c>
      <c r="AI2304" s="19">
        <f t="shared" si="143"/>
        <v>180</v>
      </c>
      <c r="AM2304" s="19">
        <f>IF(Abschlüsse[[#This Row],[Ergeb]]="ET","",SQRT(($AF2304-$AK2304)^2+($AG2304-$AL2304)^2))</f>
        <v>0</v>
      </c>
      <c r="AO2304" s="13"/>
      <c r="AP2304" s="13"/>
      <c r="AQ2304" s="19" t="str">
        <f t="shared" si="144"/>
        <v/>
      </c>
      <c r="AU2304" s="19" t="str">
        <f t="shared" si="145"/>
        <v/>
      </c>
    </row>
    <row r="2305" spans="3:47" ht="25.05" customHeight="1">
      <c r="C2305" s="17" t="str">
        <f>IF($A2305="","",IF(VLOOKUP($A2305,Spiele!$A$2:$D$16,3,FALSE)=$B2305,"H","G"))</f>
        <v/>
      </c>
      <c r="D2305" s="17" t="str">
        <f>IF($B2305="","",IF(VLOOKUP($A2305,Spiele!$A$2:$F$16,3,FALSE)=$B2305,VLOOKUP($A2305,Spiele!$A$2:$F$16,4,FALSE),VLOOKUP($A2305,Spiele!$A$2:$F$16,3,FALSE)))</f>
        <v/>
      </c>
      <c r="E2305" s="18">
        <f>IF(Abschlüsse[[#This Row],[Ergeb]]="ET",0,COUNTIFS($A$2:$A2305,$A2305,$B$2:$B2305,$B2305,$L$2:$L2305,"&lt;&gt;ET"))</f>
        <v>0</v>
      </c>
      <c r="F2305" s="11"/>
      <c r="G2305" s="12"/>
      <c r="H2305" s="18">
        <f>COUNTIFS('Rote Karten'!$A$2:$A$4,$A2305,'Rote Karten'!$D$2:$D$4,"&lt;&gt;"&amp;$B2305,'Rote Karten'!$B$2:$B$4,"&lt;"&amp;$F2305,'Rote Karten'!$C$2:$C$4,"&lt;="&amp;$G2305)-COUNTIFS('Rote Karten'!$A$2:$A$4,$A2305,'Rote Karten'!$D$2:$D$4,$B2305,'Rote Karten'!$B$2:$B$4,"&lt;"&amp;$F2305,'Rote Karten'!$C$2:$C$4,"&lt;="&amp;$G2305)</f>
        <v>0</v>
      </c>
      <c r="I2305" s="17" t="str">
        <f>IF(OR($L2305="Tor",$L2305="ET"),_xlfn.IFNA(IF(VLOOKUP($A2305,Spiele!$A$2:$C$16,3,FALSE)=$B2305,COUNTIFS($L$2:$L2305,"Tor",$B$2:$B2305,$B2305,$A$2:$A2305,$A2305)+COUNTIFS($L$2:$L2305,"ET",$B$2:$B2305,$B2305,$A$2:$A2305,$A2305)&amp;":"&amp;COUNTIFS($L$2:$L2305,"Tor",$B$2:$B2305,"&lt;&gt;"&amp;$B2305,$A$2:$A2305,$A2305)+COUNTIFS($L$2:$L2305,"ET",$B$2:$B2305,"&lt;&gt;"&amp;$B2305,$A$2:$A2305,$A2305),COUNTIFS($L$2:$L2305,"Tor",$B$2:$B2305,"&lt;&gt;"&amp;$B2305,$A$2:$A2305,$A2305)+COUNTIFS($L$2:$L2305,"ET",$B$2:$B2305,"&lt;&gt;"&amp;$B2305,$A$2:$A2305,$A2305)&amp;":"&amp;COUNTIFS($L$2:$L2305,"Tor",$B$2:$B2305,$B2305,$A$2:$A2305,$A2305)+COUNTIFS($L$2:$L2305,"ET",$B$2:$B2305,$B2305,$A$2:$A2305,$A2305)),""),"")</f>
        <v/>
      </c>
      <c r="J2305" s="18" t="str">
        <f>_xlfn.IFNA(IF(VLOOKUP($A2305,Spiele!$A$2:$D$16,3,FALSE)=$B2305,(COUNTIFS($L$1:$L2304,"Tor",$B$1:$B2304,$B2305,$A$1:$A2304,$A2305)+COUNTIFS($L$1:$L2304,"ET",$B$1:$B2304,$B2305,$A$1:$A2304,$A2305))-(COUNTIFS($L$1:$L2304,"Tor",$B$1:$B2304,"&lt;&gt;"&amp;$B2305,$A$1:$A2304,$A2305)+COUNTIFS($L$1:$L2304,"ET",$B$1:$B2304,"&lt;&gt;"&amp;$B2305,$A$1:$A2304,$A2305)),(COUNTIFS($L$1:$L2304,"Tor",$B$1:$B2304,$B2305,$A$1:$A2304,$A2305)+COUNTIFS($L$1:$L2304,"ET",$B$1:$B2304,$B2305,$A$1:$A2304,$A2305))-(COUNTIFS($L$1:$L2304,"Tor",$B$1:$B2304,"&lt;&gt;"&amp;$B2305,$A$1:$A2304,$A2305)+COUNTIFS($L$1:$L2304,"ET",$B$1:$B2304,"&lt;&gt;"&amp;$B2305,$A$1:$A2304,$A2305))),"")</f>
        <v/>
      </c>
      <c r="O2305" s="17"/>
      <c r="AC2305" s="14"/>
      <c r="AD2305" s="14"/>
      <c r="AE2305" s="18"/>
      <c r="AH2305" s="19">
        <f t="shared" si="142"/>
        <v>0</v>
      </c>
      <c r="AI2305" s="19">
        <f t="shared" si="143"/>
        <v>180</v>
      </c>
      <c r="AM2305" s="19">
        <f>IF(Abschlüsse[[#This Row],[Ergeb]]="ET","",SQRT(($AF2305-$AK2305)^2+($AG2305-$AL2305)^2))</f>
        <v>0</v>
      </c>
      <c r="AO2305" s="13"/>
      <c r="AP2305" s="13"/>
      <c r="AQ2305" s="19" t="str">
        <f t="shared" si="144"/>
        <v/>
      </c>
      <c r="AU2305" s="19" t="str">
        <f t="shared" si="145"/>
        <v/>
      </c>
    </row>
    <row r="2306" spans="3:47" ht="25.05" customHeight="1">
      <c r="C2306" s="17" t="str">
        <f>IF($A2306="","",IF(VLOOKUP($A2306,Spiele!$A$2:$D$16,3,FALSE)=$B2306,"H","G"))</f>
        <v/>
      </c>
      <c r="D2306" s="17" t="str">
        <f>IF($B2306="","",IF(VLOOKUP($A2306,Spiele!$A$2:$F$16,3,FALSE)=$B2306,VLOOKUP($A2306,Spiele!$A$2:$F$16,4,FALSE),VLOOKUP($A2306,Spiele!$A$2:$F$16,3,FALSE)))</f>
        <v/>
      </c>
      <c r="E2306" s="18">
        <f>IF(Abschlüsse[[#This Row],[Ergeb]]="ET",0,COUNTIFS($A$2:$A2306,$A2306,$B$2:$B2306,$B2306,$L$2:$L2306,"&lt;&gt;ET"))</f>
        <v>0</v>
      </c>
      <c r="F2306" s="11"/>
      <c r="G2306" s="12"/>
      <c r="H2306" s="18">
        <f>COUNTIFS('Rote Karten'!$A$2:$A$4,$A2306,'Rote Karten'!$D$2:$D$4,"&lt;&gt;"&amp;$B2306,'Rote Karten'!$B$2:$B$4,"&lt;"&amp;$F2306,'Rote Karten'!$C$2:$C$4,"&lt;="&amp;$G2306)-COUNTIFS('Rote Karten'!$A$2:$A$4,$A2306,'Rote Karten'!$D$2:$D$4,$B2306,'Rote Karten'!$B$2:$B$4,"&lt;"&amp;$F2306,'Rote Karten'!$C$2:$C$4,"&lt;="&amp;$G2306)</f>
        <v>0</v>
      </c>
      <c r="I2306" s="17" t="str">
        <f>IF(OR($L2306="Tor",$L2306="ET"),_xlfn.IFNA(IF(VLOOKUP($A2306,Spiele!$A$2:$C$16,3,FALSE)=$B2306,COUNTIFS($L$2:$L2306,"Tor",$B$2:$B2306,$B2306,$A$2:$A2306,$A2306)+COUNTIFS($L$2:$L2306,"ET",$B$2:$B2306,$B2306,$A$2:$A2306,$A2306)&amp;":"&amp;COUNTIFS($L$2:$L2306,"Tor",$B$2:$B2306,"&lt;&gt;"&amp;$B2306,$A$2:$A2306,$A2306)+COUNTIFS($L$2:$L2306,"ET",$B$2:$B2306,"&lt;&gt;"&amp;$B2306,$A$2:$A2306,$A2306),COUNTIFS($L$2:$L2306,"Tor",$B$2:$B2306,"&lt;&gt;"&amp;$B2306,$A$2:$A2306,$A2306)+COUNTIFS($L$2:$L2306,"ET",$B$2:$B2306,"&lt;&gt;"&amp;$B2306,$A$2:$A2306,$A2306)&amp;":"&amp;COUNTIFS($L$2:$L2306,"Tor",$B$2:$B2306,$B2306,$A$2:$A2306,$A2306)+COUNTIFS($L$2:$L2306,"ET",$B$2:$B2306,$B2306,$A$2:$A2306,$A2306)),""),"")</f>
        <v/>
      </c>
      <c r="J2306" s="18" t="str">
        <f>_xlfn.IFNA(IF(VLOOKUP($A2306,Spiele!$A$2:$D$16,3,FALSE)=$B2306,(COUNTIFS($L$1:$L2305,"Tor",$B$1:$B2305,$B2306,$A$1:$A2305,$A2306)+COUNTIFS($L$1:$L2305,"ET",$B$1:$B2305,$B2306,$A$1:$A2305,$A2306))-(COUNTIFS($L$1:$L2305,"Tor",$B$1:$B2305,"&lt;&gt;"&amp;$B2306,$A$1:$A2305,$A2306)+COUNTIFS($L$1:$L2305,"ET",$B$1:$B2305,"&lt;&gt;"&amp;$B2306,$A$1:$A2305,$A2306)),(COUNTIFS($L$1:$L2305,"Tor",$B$1:$B2305,$B2306,$A$1:$A2305,$A2306)+COUNTIFS($L$1:$L2305,"ET",$B$1:$B2305,$B2306,$A$1:$A2305,$A2306))-(COUNTIFS($L$1:$L2305,"Tor",$B$1:$B2305,"&lt;&gt;"&amp;$B2306,$A$1:$A2305,$A2306)+COUNTIFS($L$1:$L2305,"ET",$B$1:$B2305,"&lt;&gt;"&amp;$B2306,$A$1:$A2305,$A2306))),"")</f>
        <v/>
      </c>
      <c r="O2306" s="17"/>
      <c r="AC2306" s="14"/>
      <c r="AD2306" s="14"/>
      <c r="AE2306" s="18"/>
      <c r="AH2306" s="19">
        <f t="shared" si="142"/>
        <v>0</v>
      </c>
      <c r="AI2306" s="19">
        <f t="shared" si="143"/>
        <v>180</v>
      </c>
      <c r="AM2306" s="19">
        <f>IF(Abschlüsse[[#This Row],[Ergeb]]="ET","",SQRT(($AF2306-$AK2306)^2+($AG2306-$AL2306)^2))</f>
        <v>0</v>
      </c>
      <c r="AO2306" s="13"/>
      <c r="AP2306" s="13"/>
      <c r="AQ2306" s="19" t="str">
        <f t="shared" si="144"/>
        <v/>
      </c>
      <c r="AU2306" s="19" t="str">
        <f t="shared" si="145"/>
        <v/>
      </c>
    </row>
    <row r="2307" spans="3:47" ht="25.05" customHeight="1">
      <c r="C2307" s="17" t="str">
        <f>IF($A2307="","",IF(VLOOKUP($A2307,Spiele!$A$2:$D$16,3,FALSE)=$B2307,"H","G"))</f>
        <v/>
      </c>
      <c r="D2307" s="17" t="str">
        <f>IF($B2307="","",IF(VLOOKUP($A2307,Spiele!$A$2:$F$16,3,FALSE)=$B2307,VLOOKUP($A2307,Spiele!$A$2:$F$16,4,FALSE),VLOOKUP($A2307,Spiele!$A$2:$F$16,3,FALSE)))</f>
        <v/>
      </c>
      <c r="E2307" s="18">
        <f>IF(Abschlüsse[[#This Row],[Ergeb]]="ET",0,COUNTIFS($A$2:$A2307,$A2307,$B$2:$B2307,$B2307,$L$2:$L2307,"&lt;&gt;ET"))</f>
        <v>0</v>
      </c>
      <c r="F2307" s="11"/>
      <c r="G2307" s="12"/>
      <c r="H2307" s="18">
        <f>COUNTIFS('Rote Karten'!$A$2:$A$4,$A2307,'Rote Karten'!$D$2:$D$4,"&lt;&gt;"&amp;$B2307,'Rote Karten'!$B$2:$B$4,"&lt;"&amp;$F2307,'Rote Karten'!$C$2:$C$4,"&lt;="&amp;$G2307)-COUNTIFS('Rote Karten'!$A$2:$A$4,$A2307,'Rote Karten'!$D$2:$D$4,$B2307,'Rote Karten'!$B$2:$B$4,"&lt;"&amp;$F2307,'Rote Karten'!$C$2:$C$4,"&lt;="&amp;$G2307)</f>
        <v>0</v>
      </c>
      <c r="I2307" s="17" t="str">
        <f>IF(OR($L2307="Tor",$L2307="ET"),_xlfn.IFNA(IF(VLOOKUP($A2307,Spiele!$A$2:$C$16,3,FALSE)=$B2307,COUNTIFS($L$2:$L2307,"Tor",$B$2:$B2307,$B2307,$A$2:$A2307,$A2307)+COUNTIFS($L$2:$L2307,"ET",$B$2:$B2307,$B2307,$A$2:$A2307,$A2307)&amp;":"&amp;COUNTIFS($L$2:$L2307,"Tor",$B$2:$B2307,"&lt;&gt;"&amp;$B2307,$A$2:$A2307,$A2307)+COUNTIFS($L$2:$L2307,"ET",$B$2:$B2307,"&lt;&gt;"&amp;$B2307,$A$2:$A2307,$A2307),COUNTIFS($L$2:$L2307,"Tor",$B$2:$B2307,"&lt;&gt;"&amp;$B2307,$A$2:$A2307,$A2307)+COUNTIFS($L$2:$L2307,"ET",$B$2:$B2307,"&lt;&gt;"&amp;$B2307,$A$2:$A2307,$A2307)&amp;":"&amp;COUNTIFS($L$2:$L2307,"Tor",$B$2:$B2307,$B2307,$A$2:$A2307,$A2307)+COUNTIFS($L$2:$L2307,"ET",$B$2:$B2307,$B2307,$A$2:$A2307,$A2307)),""),"")</f>
        <v/>
      </c>
      <c r="J2307" s="18" t="str">
        <f>_xlfn.IFNA(IF(VLOOKUP($A2307,Spiele!$A$2:$D$16,3,FALSE)=$B2307,(COUNTIFS($L$1:$L2306,"Tor",$B$1:$B2306,$B2307,$A$1:$A2306,$A2307)+COUNTIFS($L$1:$L2306,"ET",$B$1:$B2306,$B2307,$A$1:$A2306,$A2307))-(COUNTIFS($L$1:$L2306,"Tor",$B$1:$B2306,"&lt;&gt;"&amp;$B2307,$A$1:$A2306,$A2307)+COUNTIFS($L$1:$L2306,"ET",$B$1:$B2306,"&lt;&gt;"&amp;$B2307,$A$1:$A2306,$A2307)),(COUNTIFS($L$1:$L2306,"Tor",$B$1:$B2306,$B2307,$A$1:$A2306,$A2307)+COUNTIFS($L$1:$L2306,"ET",$B$1:$B2306,$B2307,$A$1:$A2306,$A2307))-(COUNTIFS($L$1:$L2306,"Tor",$B$1:$B2306,"&lt;&gt;"&amp;$B2307,$A$1:$A2306,$A2307)+COUNTIFS($L$1:$L2306,"ET",$B$1:$B2306,"&lt;&gt;"&amp;$B2307,$A$1:$A2306,$A2307))),"")</f>
        <v/>
      </c>
      <c r="O2307" s="17"/>
      <c r="AC2307" s="14"/>
      <c r="AD2307" s="14"/>
      <c r="AE2307" s="18"/>
      <c r="AH2307" s="19">
        <f t="shared" ref="AH2307:AH2370" si="146">IF($L2307="ET","",IF($AF2307&gt;3.66,SQRT($AG2307^2+($AF2307-(7.32/2))^2),IF($AF2307&lt;-3.66,SQRT($AG2307^2+($AF2307+(7.32/2))^2),$AG2307)))</f>
        <v>0</v>
      </c>
      <c r="AI2307" s="19">
        <f t="shared" ref="AI2307:AI2370" si="147">IF($L2307="ET","",IF(DEGREES(ATAN((7.32*$AG2307)/($AG2307^2+$AF2307^2-(7.32/2)^2)))&lt;=0,180+DEGREES(ATAN((7.32*$AG2307)/($AG2307^2+$AF2307^2-(7.32/2)^2))),DEGREES(ATAN((7.32*$AG2307)/($AG2307^2+$AF2307^2-(7.32/2)^2)))))</f>
        <v>180</v>
      </c>
      <c r="AM2307" s="19">
        <f>IF(Abschlüsse[[#This Row],[Ergeb]]="ET","",SQRT(($AF2307-$AK2307)^2+($AG2307-$AL2307)^2))</f>
        <v>0</v>
      </c>
      <c r="AO2307" s="13"/>
      <c r="AP2307" s="13"/>
      <c r="AQ2307" s="19" t="str">
        <f t="shared" si="144"/>
        <v/>
      </c>
      <c r="AU2307" s="19" t="str">
        <f t="shared" si="145"/>
        <v/>
      </c>
    </row>
    <row r="2308" spans="3:47" ht="25.05" customHeight="1">
      <c r="C2308" s="17" t="str">
        <f>IF($A2308="","",IF(VLOOKUP($A2308,Spiele!$A$2:$D$16,3,FALSE)=$B2308,"H","G"))</f>
        <v/>
      </c>
      <c r="D2308" s="17" t="str">
        <f>IF($B2308="","",IF(VLOOKUP($A2308,Spiele!$A$2:$F$16,3,FALSE)=$B2308,VLOOKUP($A2308,Spiele!$A$2:$F$16,4,FALSE),VLOOKUP($A2308,Spiele!$A$2:$F$16,3,FALSE)))</f>
        <v/>
      </c>
      <c r="E2308" s="18">
        <f>IF(Abschlüsse[[#This Row],[Ergeb]]="ET",0,COUNTIFS($A$2:$A2308,$A2308,$B$2:$B2308,$B2308,$L$2:$L2308,"&lt;&gt;ET"))</f>
        <v>0</v>
      </c>
      <c r="F2308" s="11"/>
      <c r="G2308" s="12"/>
      <c r="H2308" s="18">
        <f>COUNTIFS('Rote Karten'!$A$2:$A$4,$A2308,'Rote Karten'!$D$2:$D$4,"&lt;&gt;"&amp;$B2308,'Rote Karten'!$B$2:$B$4,"&lt;"&amp;$F2308,'Rote Karten'!$C$2:$C$4,"&lt;="&amp;$G2308)-COUNTIFS('Rote Karten'!$A$2:$A$4,$A2308,'Rote Karten'!$D$2:$D$4,$B2308,'Rote Karten'!$B$2:$B$4,"&lt;"&amp;$F2308,'Rote Karten'!$C$2:$C$4,"&lt;="&amp;$G2308)</f>
        <v>0</v>
      </c>
      <c r="I2308" s="17" t="str">
        <f>IF(OR($L2308="Tor",$L2308="ET"),_xlfn.IFNA(IF(VLOOKUP($A2308,Spiele!$A$2:$C$16,3,FALSE)=$B2308,COUNTIFS($L$2:$L2308,"Tor",$B$2:$B2308,$B2308,$A$2:$A2308,$A2308)+COUNTIFS($L$2:$L2308,"ET",$B$2:$B2308,$B2308,$A$2:$A2308,$A2308)&amp;":"&amp;COUNTIFS($L$2:$L2308,"Tor",$B$2:$B2308,"&lt;&gt;"&amp;$B2308,$A$2:$A2308,$A2308)+COUNTIFS($L$2:$L2308,"ET",$B$2:$B2308,"&lt;&gt;"&amp;$B2308,$A$2:$A2308,$A2308),COUNTIFS($L$2:$L2308,"Tor",$B$2:$B2308,"&lt;&gt;"&amp;$B2308,$A$2:$A2308,$A2308)+COUNTIFS($L$2:$L2308,"ET",$B$2:$B2308,"&lt;&gt;"&amp;$B2308,$A$2:$A2308,$A2308)&amp;":"&amp;COUNTIFS($L$2:$L2308,"Tor",$B$2:$B2308,$B2308,$A$2:$A2308,$A2308)+COUNTIFS($L$2:$L2308,"ET",$B$2:$B2308,$B2308,$A$2:$A2308,$A2308)),""),"")</f>
        <v/>
      </c>
      <c r="J2308" s="18" t="str">
        <f>_xlfn.IFNA(IF(VLOOKUP($A2308,Spiele!$A$2:$D$16,3,FALSE)=$B2308,(COUNTIFS($L$1:$L2307,"Tor",$B$1:$B2307,$B2308,$A$1:$A2307,$A2308)+COUNTIFS($L$1:$L2307,"ET",$B$1:$B2307,$B2308,$A$1:$A2307,$A2308))-(COUNTIFS($L$1:$L2307,"Tor",$B$1:$B2307,"&lt;&gt;"&amp;$B2308,$A$1:$A2307,$A2308)+COUNTIFS($L$1:$L2307,"ET",$B$1:$B2307,"&lt;&gt;"&amp;$B2308,$A$1:$A2307,$A2308)),(COUNTIFS($L$1:$L2307,"Tor",$B$1:$B2307,$B2308,$A$1:$A2307,$A2308)+COUNTIFS($L$1:$L2307,"ET",$B$1:$B2307,$B2308,$A$1:$A2307,$A2308))-(COUNTIFS($L$1:$L2307,"Tor",$B$1:$B2307,"&lt;&gt;"&amp;$B2308,$A$1:$A2307,$A2308)+COUNTIFS($L$1:$L2307,"ET",$B$1:$B2307,"&lt;&gt;"&amp;$B2308,$A$1:$A2307,$A2308))),"")</f>
        <v/>
      </c>
      <c r="O2308" s="17"/>
      <c r="AC2308" s="14"/>
      <c r="AD2308" s="14"/>
      <c r="AE2308" s="18"/>
      <c r="AH2308" s="19">
        <f t="shared" si="146"/>
        <v>0</v>
      </c>
      <c r="AI2308" s="19">
        <f t="shared" si="147"/>
        <v>180</v>
      </c>
      <c r="AM2308" s="19">
        <f>IF(Abschlüsse[[#This Row],[Ergeb]]="ET","",SQRT(($AF2308-$AK2308)^2+($AG2308-$AL2308)^2))</f>
        <v>0</v>
      </c>
      <c r="AO2308" s="13"/>
      <c r="AP2308" s="13"/>
      <c r="AQ2308" s="19" t="str">
        <f t="shared" si="144"/>
        <v/>
      </c>
      <c r="AU2308" s="19" t="str">
        <f t="shared" si="145"/>
        <v/>
      </c>
    </row>
    <row r="2309" spans="3:47" ht="25.05" customHeight="1">
      <c r="C2309" s="17" t="str">
        <f>IF($A2309="","",IF(VLOOKUP($A2309,Spiele!$A$2:$D$16,3,FALSE)=$B2309,"H","G"))</f>
        <v/>
      </c>
      <c r="D2309" s="17" t="str">
        <f>IF($B2309="","",IF(VLOOKUP($A2309,Spiele!$A$2:$F$16,3,FALSE)=$B2309,VLOOKUP($A2309,Spiele!$A$2:$F$16,4,FALSE),VLOOKUP($A2309,Spiele!$A$2:$F$16,3,FALSE)))</f>
        <v/>
      </c>
      <c r="E2309" s="18">
        <f>IF(Abschlüsse[[#This Row],[Ergeb]]="ET",0,COUNTIFS($A$2:$A2309,$A2309,$B$2:$B2309,$B2309,$L$2:$L2309,"&lt;&gt;ET"))</f>
        <v>0</v>
      </c>
      <c r="F2309" s="11"/>
      <c r="G2309" s="12"/>
      <c r="H2309" s="18">
        <f>COUNTIFS('Rote Karten'!$A$2:$A$4,$A2309,'Rote Karten'!$D$2:$D$4,"&lt;&gt;"&amp;$B2309,'Rote Karten'!$B$2:$B$4,"&lt;"&amp;$F2309,'Rote Karten'!$C$2:$C$4,"&lt;="&amp;$G2309)-COUNTIFS('Rote Karten'!$A$2:$A$4,$A2309,'Rote Karten'!$D$2:$D$4,$B2309,'Rote Karten'!$B$2:$B$4,"&lt;"&amp;$F2309,'Rote Karten'!$C$2:$C$4,"&lt;="&amp;$G2309)</f>
        <v>0</v>
      </c>
      <c r="I2309" s="17" t="str">
        <f>IF(OR($L2309="Tor",$L2309="ET"),_xlfn.IFNA(IF(VLOOKUP($A2309,Spiele!$A$2:$C$16,3,FALSE)=$B2309,COUNTIFS($L$2:$L2309,"Tor",$B$2:$B2309,$B2309,$A$2:$A2309,$A2309)+COUNTIFS($L$2:$L2309,"ET",$B$2:$B2309,$B2309,$A$2:$A2309,$A2309)&amp;":"&amp;COUNTIFS($L$2:$L2309,"Tor",$B$2:$B2309,"&lt;&gt;"&amp;$B2309,$A$2:$A2309,$A2309)+COUNTIFS($L$2:$L2309,"ET",$B$2:$B2309,"&lt;&gt;"&amp;$B2309,$A$2:$A2309,$A2309),COUNTIFS($L$2:$L2309,"Tor",$B$2:$B2309,"&lt;&gt;"&amp;$B2309,$A$2:$A2309,$A2309)+COUNTIFS($L$2:$L2309,"ET",$B$2:$B2309,"&lt;&gt;"&amp;$B2309,$A$2:$A2309,$A2309)&amp;":"&amp;COUNTIFS($L$2:$L2309,"Tor",$B$2:$B2309,$B2309,$A$2:$A2309,$A2309)+COUNTIFS($L$2:$L2309,"ET",$B$2:$B2309,$B2309,$A$2:$A2309,$A2309)),""),"")</f>
        <v/>
      </c>
      <c r="J2309" s="18" t="str">
        <f>_xlfn.IFNA(IF(VLOOKUP($A2309,Spiele!$A$2:$D$16,3,FALSE)=$B2309,(COUNTIFS($L$1:$L2308,"Tor",$B$1:$B2308,$B2309,$A$1:$A2308,$A2309)+COUNTIFS($L$1:$L2308,"ET",$B$1:$B2308,$B2309,$A$1:$A2308,$A2309))-(COUNTIFS($L$1:$L2308,"Tor",$B$1:$B2308,"&lt;&gt;"&amp;$B2309,$A$1:$A2308,$A2309)+COUNTIFS($L$1:$L2308,"ET",$B$1:$B2308,"&lt;&gt;"&amp;$B2309,$A$1:$A2308,$A2309)),(COUNTIFS($L$1:$L2308,"Tor",$B$1:$B2308,$B2309,$A$1:$A2308,$A2309)+COUNTIFS($L$1:$L2308,"ET",$B$1:$B2308,$B2309,$A$1:$A2308,$A2309))-(COUNTIFS($L$1:$L2308,"Tor",$B$1:$B2308,"&lt;&gt;"&amp;$B2309,$A$1:$A2308,$A2309)+COUNTIFS($L$1:$L2308,"ET",$B$1:$B2308,"&lt;&gt;"&amp;$B2309,$A$1:$A2308,$A2309))),"")</f>
        <v/>
      </c>
      <c r="O2309" s="17"/>
      <c r="AC2309" s="14"/>
      <c r="AD2309" s="14"/>
      <c r="AE2309" s="18"/>
      <c r="AH2309" s="19">
        <f t="shared" si="146"/>
        <v>0</v>
      </c>
      <c r="AI2309" s="19">
        <f t="shared" si="147"/>
        <v>180</v>
      </c>
      <c r="AM2309" s="19">
        <f>IF(Abschlüsse[[#This Row],[Ergeb]]="ET","",SQRT(($AF2309-$AK2309)^2+($AG2309-$AL2309)^2))</f>
        <v>0</v>
      </c>
      <c r="AO2309" s="13"/>
      <c r="AP2309" s="13"/>
      <c r="AQ2309" s="19" t="str">
        <f t="shared" si="144"/>
        <v/>
      </c>
      <c r="AU2309" s="19" t="str">
        <f t="shared" si="145"/>
        <v/>
      </c>
    </row>
    <row r="2310" spans="3:47" ht="25.05" customHeight="1">
      <c r="C2310" s="17" t="str">
        <f>IF($A2310="","",IF(VLOOKUP($A2310,Spiele!$A$2:$D$16,3,FALSE)=$B2310,"H","G"))</f>
        <v/>
      </c>
      <c r="D2310" s="17" t="str">
        <f>IF($B2310="","",IF(VLOOKUP($A2310,Spiele!$A$2:$F$16,3,FALSE)=$B2310,VLOOKUP($A2310,Spiele!$A$2:$F$16,4,FALSE),VLOOKUP($A2310,Spiele!$A$2:$F$16,3,FALSE)))</f>
        <v/>
      </c>
      <c r="E2310" s="18">
        <f>IF(Abschlüsse[[#This Row],[Ergeb]]="ET",0,COUNTIFS($A$2:$A2310,$A2310,$B$2:$B2310,$B2310,$L$2:$L2310,"&lt;&gt;ET"))</f>
        <v>0</v>
      </c>
      <c r="F2310" s="11"/>
      <c r="G2310" s="12"/>
      <c r="H2310" s="18">
        <f>COUNTIFS('Rote Karten'!$A$2:$A$4,$A2310,'Rote Karten'!$D$2:$D$4,"&lt;&gt;"&amp;$B2310,'Rote Karten'!$B$2:$B$4,"&lt;"&amp;$F2310,'Rote Karten'!$C$2:$C$4,"&lt;="&amp;$G2310)-COUNTIFS('Rote Karten'!$A$2:$A$4,$A2310,'Rote Karten'!$D$2:$D$4,$B2310,'Rote Karten'!$B$2:$B$4,"&lt;"&amp;$F2310,'Rote Karten'!$C$2:$C$4,"&lt;="&amp;$G2310)</f>
        <v>0</v>
      </c>
      <c r="I2310" s="17" t="str">
        <f>IF(OR($L2310="Tor",$L2310="ET"),_xlfn.IFNA(IF(VLOOKUP($A2310,Spiele!$A$2:$C$16,3,FALSE)=$B2310,COUNTIFS($L$2:$L2310,"Tor",$B$2:$B2310,$B2310,$A$2:$A2310,$A2310)+COUNTIFS($L$2:$L2310,"ET",$B$2:$B2310,$B2310,$A$2:$A2310,$A2310)&amp;":"&amp;COUNTIFS($L$2:$L2310,"Tor",$B$2:$B2310,"&lt;&gt;"&amp;$B2310,$A$2:$A2310,$A2310)+COUNTIFS($L$2:$L2310,"ET",$B$2:$B2310,"&lt;&gt;"&amp;$B2310,$A$2:$A2310,$A2310),COUNTIFS($L$2:$L2310,"Tor",$B$2:$B2310,"&lt;&gt;"&amp;$B2310,$A$2:$A2310,$A2310)+COUNTIFS($L$2:$L2310,"ET",$B$2:$B2310,"&lt;&gt;"&amp;$B2310,$A$2:$A2310,$A2310)&amp;":"&amp;COUNTIFS($L$2:$L2310,"Tor",$B$2:$B2310,$B2310,$A$2:$A2310,$A2310)+COUNTIFS($L$2:$L2310,"ET",$B$2:$B2310,$B2310,$A$2:$A2310,$A2310)),""),"")</f>
        <v/>
      </c>
      <c r="J2310" s="18" t="str">
        <f>_xlfn.IFNA(IF(VLOOKUP($A2310,Spiele!$A$2:$D$16,3,FALSE)=$B2310,(COUNTIFS($L$1:$L2309,"Tor",$B$1:$B2309,$B2310,$A$1:$A2309,$A2310)+COUNTIFS($L$1:$L2309,"ET",$B$1:$B2309,$B2310,$A$1:$A2309,$A2310))-(COUNTIFS($L$1:$L2309,"Tor",$B$1:$B2309,"&lt;&gt;"&amp;$B2310,$A$1:$A2309,$A2310)+COUNTIFS($L$1:$L2309,"ET",$B$1:$B2309,"&lt;&gt;"&amp;$B2310,$A$1:$A2309,$A2310)),(COUNTIFS($L$1:$L2309,"Tor",$B$1:$B2309,$B2310,$A$1:$A2309,$A2310)+COUNTIFS($L$1:$L2309,"ET",$B$1:$B2309,$B2310,$A$1:$A2309,$A2310))-(COUNTIFS($L$1:$L2309,"Tor",$B$1:$B2309,"&lt;&gt;"&amp;$B2310,$A$1:$A2309,$A2310)+COUNTIFS($L$1:$L2309,"ET",$B$1:$B2309,"&lt;&gt;"&amp;$B2310,$A$1:$A2309,$A2310))),"")</f>
        <v/>
      </c>
      <c r="O2310" s="17"/>
      <c r="AC2310" s="14"/>
      <c r="AD2310" s="14"/>
      <c r="AE2310" s="18"/>
      <c r="AH2310" s="19">
        <f t="shared" si="146"/>
        <v>0</v>
      </c>
      <c r="AI2310" s="19">
        <f t="shared" si="147"/>
        <v>180</v>
      </c>
      <c r="AM2310" s="19">
        <f>IF(Abschlüsse[[#This Row],[Ergeb]]="ET","",SQRT(($AF2310-$AK2310)^2+($AG2310-$AL2310)^2))</f>
        <v>0</v>
      </c>
      <c r="AO2310" s="13"/>
      <c r="AP2310" s="13"/>
      <c r="AQ2310" s="19" t="str">
        <f t="shared" si="144"/>
        <v/>
      </c>
      <c r="AU2310" s="19" t="str">
        <f t="shared" si="145"/>
        <v/>
      </c>
    </row>
    <row r="2311" spans="3:47" ht="25.05" customHeight="1">
      <c r="C2311" s="17" t="str">
        <f>IF($A2311="","",IF(VLOOKUP($A2311,Spiele!$A$2:$D$16,3,FALSE)=$B2311,"H","G"))</f>
        <v/>
      </c>
      <c r="D2311" s="17" t="str">
        <f>IF($B2311="","",IF(VLOOKUP($A2311,Spiele!$A$2:$F$16,3,FALSE)=$B2311,VLOOKUP($A2311,Spiele!$A$2:$F$16,4,FALSE),VLOOKUP($A2311,Spiele!$A$2:$F$16,3,FALSE)))</f>
        <v/>
      </c>
      <c r="E2311" s="18">
        <f>IF(Abschlüsse[[#This Row],[Ergeb]]="ET",0,COUNTIFS($A$2:$A2311,$A2311,$B$2:$B2311,$B2311,$L$2:$L2311,"&lt;&gt;ET"))</f>
        <v>0</v>
      </c>
      <c r="F2311" s="11"/>
      <c r="G2311" s="12"/>
      <c r="H2311" s="18">
        <f>COUNTIFS('Rote Karten'!$A$2:$A$4,$A2311,'Rote Karten'!$D$2:$D$4,"&lt;&gt;"&amp;$B2311,'Rote Karten'!$B$2:$B$4,"&lt;"&amp;$F2311,'Rote Karten'!$C$2:$C$4,"&lt;="&amp;$G2311)-COUNTIFS('Rote Karten'!$A$2:$A$4,$A2311,'Rote Karten'!$D$2:$D$4,$B2311,'Rote Karten'!$B$2:$B$4,"&lt;"&amp;$F2311,'Rote Karten'!$C$2:$C$4,"&lt;="&amp;$G2311)</f>
        <v>0</v>
      </c>
      <c r="I2311" s="17" t="str">
        <f>IF(OR($L2311="Tor",$L2311="ET"),_xlfn.IFNA(IF(VLOOKUP($A2311,Spiele!$A$2:$C$16,3,FALSE)=$B2311,COUNTIFS($L$2:$L2311,"Tor",$B$2:$B2311,$B2311,$A$2:$A2311,$A2311)+COUNTIFS($L$2:$L2311,"ET",$B$2:$B2311,$B2311,$A$2:$A2311,$A2311)&amp;":"&amp;COUNTIFS($L$2:$L2311,"Tor",$B$2:$B2311,"&lt;&gt;"&amp;$B2311,$A$2:$A2311,$A2311)+COUNTIFS($L$2:$L2311,"ET",$B$2:$B2311,"&lt;&gt;"&amp;$B2311,$A$2:$A2311,$A2311),COUNTIFS($L$2:$L2311,"Tor",$B$2:$B2311,"&lt;&gt;"&amp;$B2311,$A$2:$A2311,$A2311)+COUNTIFS($L$2:$L2311,"ET",$B$2:$B2311,"&lt;&gt;"&amp;$B2311,$A$2:$A2311,$A2311)&amp;":"&amp;COUNTIFS($L$2:$L2311,"Tor",$B$2:$B2311,$B2311,$A$2:$A2311,$A2311)+COUNTIFS($L$2:$L2311,"ET",$B$2:$B2311,$B2311,$A$2:$A2311,$A2311)),""),"")</f>
        <v/>
      </c>
      <c r="J2311" s="18" t="str">
        <f>_xlfn.IFNA(IF(VLOOKUP($A2311,Spiele!$A$2:$D$16,3,FALSE)=$B2311,(COUNTIFS($L$1:$L2310,"Tor",$B$1:$B2310,$B2311,$A$1:$A2310,$A2311)+COUNTIFS($L$1:$L2310,"ET",$B$1:$B2310,$B2311,$A$1:$A2310,$A2311))-(COUNTIFS($L$1:$L2310,"Tor",$B$1:$B2310,"&lt;&gt;"&amp;$B2311,$A$1:$A2310,$A2311)+COUNTIFS($L$1:$L2310,"ET",$B$1:$B2310,"&lt;&gt;"&amp;$B2311,$A$1:$A2310,$A2311)),(COUNTIFS($L$1:$L2310,"Tor",$B$1:$B2310,$B2311,$A$1:$A2310,$A2311)+COUNTIFS($L$1:$L2310,"ET",$B$1:$B2310,$B2311,$A$1:$A2310,$A2311))-(COUNTIFS($L$1:$L2310,"Tor",$B$1:$B2310,"&lt;&gt;"&amp;$B2311,$A$1:$A2310,$A2311)+COUNTIFS($L$1:$L2310,"ET",$B$1:$B2310,"&lt;&gt;"&amp;$B2311,$A$1:$A2310,$A2311))),"")</f>
        <v/>
      </c>
      <c r="O2311" s="17"/>
      <c r="AC2311" s="14"/>
      <c r="AD2311" s="14"/>
      <c r="AE2311" s="18"/>
      <c r="AH2311" s="19">
        <f t="shared" si="146"/>
        <v>0</v>
      </c>
      <c r="AI2311" s="19">
        <f t="shared" si="147"/>
        <v>180</v>
      </c>
      <c r="AM2311" s="19">
        <f>IF(Abschlüsse[[#This Row],[Ergeb]]="ET","",SQRT(($AF2311-$AK2311)^2+($AG2311-$AL2311)^2))</f>
        <v>0</v>
      </c>
      <c r="AO2311" s="13"/>
      <c r="AP2311" s="13"/>
      <c r="AQ2311" s="19" t="str">
        <f t="shared" si="144"/>
        <v/>
      </c>
      <c r="AU2311" s="19" t="str">
        <f t="shared" si="145"/>
        <v/>
      </c>
    </row>
    <row r="2312" spans="3:47" ht="25.05" customHeight="1">
      <c r="C2312" s="17" t="str">
        <f>IF($A2312="","",IF(VLOOKUP($A2312,Spiele!$A$2:$D$16,3,FALSE)=$B2312,"H","G"))</f>
        <v/>
      </c>
      <c r="D2312" s="17" t="str">
        <f>IF($B2312="","",IF(VLOOKUP($A2312,Spiele!$A$2:$F$16,3,FALSE)=$B2312,VLOOKUP($A2312,Spiele!$A$2:$F$16,4,FALSE),VLOOKUP($A2312,Spiele!$A$2:$F$16,3,FALSE)))</f>
        <v/>
      </c>
      <c r="E2312" s="18">
        <f>IF(Abschlüsse[[#This Row],[Ergeb]]="ET",0,COUNTIFS($A$2:$A2312,$A2312,$B$2:$B2312,$B2312,$L$2:$L2312,"&lt;&gt;ET"))</f>
        <v>0</v>
      </c>
      <c r="F2312" s="11"/>
      <c r="G2312" s="12"/>
      <c r="H2312" s="18">
        <f>COUNTIFS('Rote Karten'!$A$2:$A$4,$A2312,'Rote Karten'!$D$2:$D$4,"&lt;&gt;"&amp;$B2312,'Rote Karten'!$B$2:$B$4,"&lt;"&amp;$F2312,'Rote Karten'!$C$2:$C$4,"&lt;="&amp;$G2312)-COUNTIFS('Rote Karten'!$A$2:$A$4,$A2312,'Rote Karten'!$D$2:$D$4,$B2312,'Rote Karten'!$B$2:$B$4,"&lt;"&amp;$F2312,'Rote Karten'!$C$2:$C$4,"&lt;="&amp;$G2312)</f>
        <v>0</v>
      </c>
      <c r="I2312" s="17" t="str">
        <f>IF(OR($L2312="Tor",$L2312="ET"),_xlfn.IFNA(IF(VLOOKUP($A2312,Spiele!$A$2:$C$16,3,FALSE)=$B2312,COUNTIFS($L$2:$L2312,"Tor",$B$2:$B2312,$B2312,$A$2:$A2312,$A2312)+COUNTIFS($L$2:$L2312,"ET",$B$2:$B2312,$B2312,$A$2:$A2312,$A2312)&amp;":"&amp;COUNTIFS($L$2:$L2312,"Tor",$B$2:$B2312,"&lt;&gt;"&amp;$B2312,$A$2:$A2312,$A2312)+COUNTIFS($L$2:$L2312,"ET",$B$2:$B2312,"&lt;&gt;"&amp;$B2312,$A$2:$A2312,$A2312),COUNTIFS($L$2:$L2312,"Tor",$B$2:$B2312,"&lt;&gt;"&amp;$B2312,$A$2:$A2312,$A2312)+COUNTIFS($L$2:$L2312,"ET",$B$2:$B2312,"&lt;&gt;"&amp;$B2312,$A$2:$A2312,$A2312)&amp;":"&amp;COUNTIFS($L$2:$L2312,"Tor",$B$2:$B2312,$B2312,$A$2:$A2312,$A2312)+COUNTIFS($L$2:$L2312,"ET",$B$2:$B2312,$B2312,$A$2:$A2312,$A2312)),""),"")</f>
        <v/>
      </c>
      <c r="J2312" s="18" t="str">
        <f>_xlfn.IFNA(IF(VLOOKUP($A2312,Spiele!$A$2:$D$16,3,FALSE)=$B2312,(COUNTIFS($L$1:$L2311,"Tor",$B$1:$B2311,$B2312,$A$1:$A2311,$A2312)+COUNTIFS($L$1:$L2311,"ET",$B$1:$B2311,$B2312,$A$1:$A2311,$A2312))-(COUNTIFS($L$1:$L2311,"Tor",$B$1:$B2311,"&lt;&gt;"&amp;$B2312,$A$1:$A2311,$A2312)+COUNTIFS($L$1:$L2311,"ET",$B$1:$B2311,"&lt;&gt;"&amp;$B2312,$A$1:$A2311,$A2312)),(COUNTIFS($L$1:$L2311,"Tor",$B$1:$B2311,$B2312,$A$1:$A2311,$A2312)+COUNTIFS($L$1:$L2311,"ET",$B$1:$B2311,$B2312,$A$1:$A2311,$A2312))-(COUNTIFS($L$1:$L2311,"Tor",$B$1:$B2311,"&lt;&gt;"&amp;$B2312,$A$1:$A2311,$A2312)+COUNTIFS($L$1:$L2311,"ET",$B$1:$B2311,"&lt;&gt;"&amp;$B2312,$A$1:$A2311,$A2312))),"")</f>
        <v/>
      </c>
      <c r="O2312" s="17"/>
      <c r="AC2312" s="14"/>
      <c r="AD2312" s="14"/>
      <c r="AE2312" s="18"/>
      <c r="AH2312" s="19">
        <f t="shared" si="146"/>
        <v>0</v>
      </c>
      <c r="AI2312" s="19">
        <f t="shared" si="147"/>
        <v>180</v>
      </c>
      <c r="AM2312" s="19">
        <f>IF(Abschlüsse[[#This Row],[Ergeb]]="ET","",SQRT(($AF2312-$AK2312)^2+($AG2312-$AL2312)^2))</f>
        <v>0</v>
      </c>
      <c r="AO2312" s="13"/>
      <c r="AP2312" s="13"/>
      <c r="AQ2312" s="19" t="str">
        <f t="shared" si="144"/>
        <v/>
      </c>
      <c r="AU2312" s="19" t="str">
        <f t="shared" si="145"/>
        <v/>
      </c>
    </row>
    <row r="2313" spans="3:47" ht="25.05" customHeight="1">
      <c r="C2313" s="17" t="str">
        <f>IF($A2313="","",IF(VLOOKUP($A2313,Spiele!$A$2:$D$16,3,FALSE)=$B2313,"H","G"))</f>
        <v/>
      </c>
      <c r="D2313" s="17" t="str">
        <f>IF($B2313="","",IF(VLOOKUP($A2313,Spiele!$A$2:$F$16,3,FALSE)=$B2313,VLOOKUP($A2313,Spiele!$A$2:$F$16,4,FALSE),VLOOKUP($A2313,Spiele!$A$2:$F$16,3,FALSE)))</f>
        <v/>
      </c>
      <c r="E2313" s="18">
        <f>IF(Abschlüsse[[#This Row],[Ergeb]]="ET",0,COUNTIFS($A$2:$A2313,$A2313,$B$2:$B2313,$B2313,$L$2:$L2313,"&lt;&gt;ET"))</f>
        <v>0</v>
      </c>
      <c r="F2313" s="11"/>
      <c r="G2313" s="12"/>
      <c r="H2313" s="18">
        <f>COUNTIFS('Rote Karten'!$A$2:$A$4,$A2313,'Rote Karten'!$D$2:$D$4,"&lt;&gt;"&amp;$B2313,'Rote Karten'!$B$2:$B$4,"&lt;"&amp;$F2313,'Rote Karten'!$C$2:$C$4,"&lt;="&amp;$G2313)-COUNTIFS('Rote Karten'!$A$2:$A$4,$A2313,'Rote Karten'!$D$2:$D$4,$B2313,'Rote Karten'!$B$2:$B$4,"&lt;"&amp;$F2313,'Rote Karten'!$C$2:$C$4,"&lt;="&amp;$G2313)</f>
        <v>0</v>
      </c>
      <c r="I2313" s="17" t="str">
        <f>IF(OR($L2313="Tor",$L2313="ET"),_xlfn.IFNA(IF(VLOOKUP($A2313,Spiele!$A$2:$C$16,3,FALSE)=$B2313,COUNTIFS($L$2:$L2313,"Tor",$B$2:$B2313,$B2313,$A$2:$A2313,$A2313)+COUNTIFS($L$2:$L2313,"ET",$B$2:$B2313,$B2313,$A$2:$A2313,$A2313)&amp;":"&amp;COUNTIFS($L$2:$L2313,"Tor",$B$2:$B2313,"&lt;&gt;"&amp;$B2313,$A$2:$A2313,$A2313)+COUNTIFS($L$2:$L2313,"ET",$B$2:$B2313,"&lt;&gt;"&amp;$B2313,$A$2:$A2313,$A2313),COUNTIFS($L$2:$L2313,"Tor",$B$2:$B2313,"&lt;&gt;"&amp;$B2313,$A$2:$A2313,$A2313)+COUNTIFS($L$2:$L2313,"ET",$B$2:$B2313,"&lt;&gt;"&amp;$B2313,$A$2:$A2313,$A2313)&amp;":"&amp;COUNTIFS($L$2:$L2313,"Tor",$B$2:$B2313,$B2313,$A$2:$A2313,$A2313)+COUNTIFS($L$2:$L2313,"ET",$B$2:$B2313,$B2313,$A$2:$A2313,$A2313)),""),"")</f>
        <v/>
      </c>
      <c r="J2313" s="18" t="str">
        <f>_xlfn.IFNA(IF(VLOOKUP($A2313,Spiele!$A$2:$D$16,3,FALSE)=$B2313,(COUNTIFS($L$1:$L2312,"Tor",$B$1:$B2312,$B2313,$A$1:$A2312,$A2313)+COUNTIFS($L$1:$L2312,"ET",$B$1:$B2312,$B2313,$A$1:$A2312,$A2313))-(COUNTIFS($L$1:$L2312,"Tor",$B$1:$B2312,"&lt;&gt;"&amp;$B2313,$A$1:$A2312,$A2313)+COUNTIFS($L$1:$L2312,"ET",$B$1:$B2312,"&lt;&gt;"&amp;$B2313,$A$1:$A2312,$A2313)),(COUNTIFS($L$1:$L2312,"Tor",$B$1:$B2312,$B2313,$A$1:$A2312,$A2313)+COUNTIFS($L$1:$L2312,"ET",$B$1:$B2312,$B2313,$A$1:$A2312,$A2313))-(COUNTIFS($L$1:$L2312,"Tor",$B$1:$B2312,"&lt;&gt;"&amp;$B2313,$A$1:$A2312,$A2313)+COUNTIFS($L$1:$L2312,"ET",$B$1:$B2312,"&lt;&gt;"&amp;$B2313,$A$1:$A2312,$A2313))),"")</f>
        <v/>
      </c>
      <c r="O2313" s="17"/>
      <c r="AC2313" s="14"/>
      <c r="AD2313" s="14"/>
      <c r="AE2313" s="18"/>
      <c r="AH2313" s="19">
        <f t="shared" si="146"/>
        <v>0</v>
      </c>
      <c r="AI2313" s="19">
        <f t="shared" si="147"/>
        <v>180</v>
      </c>
      <c r="AM2313" s="19">
        <f>IF(Abschlüsse[[#This Row],[Ergeb]]="ET","",SQRT(($AF2313-$AK2313)^2+($AG2313-$AL2313)^2))</f>
        <v>0</v>
      </c>
      <c r="AO2313" s="13"/>
      <c r="AP2313" s="13"/>
      <c r="AQ2313" s="19" t="str">
        <f t="shared" si="144"/>
        <v/>
      </c>
      <c r="AU2313" s="19" t="str">
        <f t="shared" si="145"/>
        <v/>
      </c>
    </row>
    <row r="2314" spans="3:47" ht="25.05" customHeight="1">
      <c r="C2314" s="17" t="str">
        <f>IF($A2314="","",IF(VLOOKUP($A2314,Spiele!$A$2:$D$16,3,FALSE)=$B2314,"H","G"))</f>
        <v/>
      </c>
      <c r="D2314" s="17" t="str">
        <f>IF($B2314="","",IF(VLOOKUP($A2314,Spiele!$A$2:$F$16,3,FALSE)=$B2314,VLOOKUP($A2314,Spiele!$A$2:$F$16,4,FALSE),VLOOKUP($A2314,Spiele!$A$2:$F$16,3,FALSE)))</f>
        <v/>
      </c>
      <c r="E2314" s="18">
        <f>IF(Abschlüsse[[#This Row],[Ergeb]]="ET",0,COUNTIFS($A$2:$A2314,$A2314,$B$2:$B2314,$B2314,$L$2:$L2314,"&lt;&gt;ET"))</f>
        <v>0</v>
      </c>
      <c r="F2314" s="11"/>
      <c r="G2314" s="12"/>
      <c r="H2314" s="18">
        <f>COUNTIFS('Rote Karten'!$A$2:$A$4,$A2314,'Rote Karten'!$D$2:$D$4,"&lt;&gt;"&amp;$B2314,'Rote Karten'!$B$2:$B$4,"&lt;"&amp;$F2314,'Rote Karten'!$C$2:$C$4,"&lt;="&amp;$G2314)-COUNTIFS('Rote Karten'!$A$2:$A$4,$A2314,'Rote Karten'!$D$2:$D$4,$B2314,'Rote Karten'!$B$2:$B$4,"&lt;"&amp;$F2314,'Rote Karten'!$C$2:$C$4,"&lt;="&amp;$G2314)</f>
        <v>0</v>
      </c>
      <c r="I2314" s="17" t="str">
        <f>IF(OR($L2314="Tor",$L2314="ET"),_xlfn.IFNA(IF(VLOOKUP($A2314,Spiele!$A$2:$C$16,3,FALSE)=$B2314,COUNTIFS($L$2:$L2314,"Tor",$B$2:$B2314,$B2314,$A$2:$A2314,$A2314)+COUNTIFS($L$2:$L2314,"ET",$B$2:$B2314,$B2314,$A$2:$A2314,$A2314)&amp;":"&amp;COUNTIFS($L$2:$L2314,"Tor",$B$2:$B2314,"&lt;&gt;"&amp;$B2314,$A$2:$A2314,$A2314)+COUNTIFS($L$2:$L2314,"ET",$B$2:$B2314,"&lt;&gt;"&amp;$B2314,$A$2:$A2314,$A2314),COUNTIFS($L$2:$L2314,"Tor",$B$2:$B2314,"&lt;&gt;"&amp;$B2314,$A$2:$A2314,$A2314)+COUNTIFS($L$2:$L2314,"ET",$B$2:$B2314,"&lt;&gt;"&amp;$B2314,$A$2:$A2314,$A2314)&amp;":"&amp;COUNTIFS($L$2:$L2314,"Tor",$B$2:$B2314,$B2314,$A$2:$A2314,$A2314)+COUNTIFS($L$2:$L2314,"ET",$B$2:$B2314,$B2314,$A$2:$A2314,$A2314)),""),"")</f>
        <v/>
      </c>
      <c r="J2314" s="18" t="str">
        <f>_xlfn.IFNA(IF(VLOOKUP($A2314,Spiele!$A$2:$D$16,3,FALSE)=$B2314,(COUNTIFS($L$1:$L2313,"Tor",$B$1:$B2313,$B2314,$A$1:$A2313,$A2314)+COUNTIFS($L$1:$L2313,"ET",$B$1:$B2313,$B2314,$A$1:$A2313,$A2314))-(COUNTIFS($L$1:$L2313,"Tor",$B$1:$B2313,"&lt;&gt;"&amp;$B2314,$A$1:$A2313,$A2314)+COUNTIFS($L$1:$L2313,"ET",$B$1:$B2313,"&lt;&gt;"&amp;$B2314,$A$1:$A2313,$A2314)),(COUNTIFS($L$1:$L2313,"Tor",$B$1:$B2313,$B2314,$A$1:$A2313,$A2314)+COUNTIFS($L$1:$L2313,"ET",$B$1:$B2313,$B2314,$A$1:$A2313,$A2314))-(COUNTIFS($L$1:$L2313,"Tor",$B$1:$B2313,"&lt;&gt;"&amp;$B2314,$A$1:$A2313,$A2314)+COUNTIFS($L$1:$L2313,"ET",$B$1:$B2313,"&lt;&gt;"&amp;$B2314,$A$1:$A2313,$A2314))),"")</f>
        <v/>
      </c>
      <c r="O2314" s="17"/>
      <c r="AC2314" s="14"/>
      <c r="AD2314" s="14"/>
      <c r="AE2314" s="18"/>
      <c r="AH2314" s="19">
        <f t="shared" si="146"/>
        <v>0</v>
      </c>
      <c r="AI2314" s="19">
        <f t="shared" si="147"/>
        <v>180</v>
      </c>
      <c r="AM2314" s="19">
        <f>IF(Abschlüsse[[#This Row],[Ergeb]]="ET","",SQRT(($AF2314-$AK2314)^2+($AG2314-$AL2314)^2))</f>
        <v>0</v>
      </c>
      <c r="AO2314" s="13"/>
      <c r="AP2314" s="13"/>
      <c r="AQ2314" s="19" t="str">
        <f t="shared" si="144"/>
        <v/>
      </c>
      <c r="AU2314" s="19" t="str">
        <f t="shared" si="145"/>
        <v/>
      </c>
    </row>
    <row r="2315" spans="3:47" ht="25.05" customHeight="1">
      <c r="C2315" s="17" t="str">
        <f>IF($A2315="","",IF(VLOOKUP($A2315,Spiele!$A$2:$D$16,3,FALSE)=$B2315,"H","G"))</f>
        <v/>
      </c>
      <c r="D2315" s="17" t="str">
        <f>IF($B2315="","",IF(VLOOKUP($A2315,Spiele!$A$2:$F$16,3,FALSE)=$B2315,VLOOKUP($A2315,Spiele!$A$2:$F$16,4,FALSE),VLOOKUP($A2315,Spiele!$A$2:$F$16,3,FALSE)))</f>
        <v/>
      </c>
      <c r="E2315" s="18">
        <f>IF(Abschlüsse[[#This Row],[Ergeb]]="ET",0,COUNTIFS($A$2:$A2315,$A2315,$B$2:$B2315,$B2315,$L$2:$L2315,"&lt;&gt;ET"))</f>
        <v>0</v>
      </c>
      <c r="F2315" s="11"/>
      <c r="G2315" s="12"/>
      <c r="H2315" s="18">
        <f>COUNTIFS('Rote Karten'!$A$2:$A$4,$A2315,'Rote Karten'!$D$2:$D$4,"&lt;&gt;"&amp;$B2315,'Rote Karten'!$B$2:$B$4,"&lt;"&amp;$F2315,'Rote Karten'!$C$2:$C$4,"&lt;="&amp;$G2315)-COUNTIFS('Rote Karten'!$A$2:$A$4,$A2315,'Rote Karten'!$D$2:$D$4,$B2315,'Rote Karten'!$B$2:$B$4,"&lt;"&amp;$F2315,'Rote Karten'!$C$2:$C$4,"&lt;="&amp;$G2315)</f>
        <v>0</v>
      </c>
      <c r="I2315" s="17" t="str">
        <f>IF(OR($L2315="Tor",$L2315="ET"),_xlfn.IFNA(IF(VLOOKUP($A2315,Spiele!$A$2:$C$16,3,FALSE)=$B2315,COUNTIFS($L$2:$L2315,"Tor",$B$2:$B2315,$B2315,$A$2:$A2315,$A2315)+COUNTIFS($L$2:$L2315,"ET",$B$2:$B2315,$B2315,$A$2:$A2315,$A2315)&amp;":"&amp;COUNTIFS($L$2:$L2315,"Tor",$B$2:$B2315,"&lt;&gt;"&amp;$B2315,$A$2:$A2315,$A2315)+COUNTIFS($L$2:$L2315,"ET",$B$2:$B2315,"&lt;&gt;"&amp;$B2315,$A$2:$A2315,$A2315),COUNTIFS($L$2:$L2315,"Tor",$B$2:$B2315,"&lt;&gt;"&amp;$B2315,$A$2:$A2315,$A2315)+COUNTIFS($L$2:$L2315,"ET",$B$2:$B2315,"&lt;&gt;"&amp;$B2315,$A$2:$A2315,$A2315)&amp;":"&amp;COUNTIFS($L$2:$L2315,"Tor",$B$2:$B2315,$B2315,$A$2:$A2315,$A2315)+COUNTIFS($L$2:$L2315,"ET",$B$2:$B2315,$B2315,$A$2:$A2315,$A2315)),""),"")</f>
        <v/>
      </c>
      <c r="J2315" s="18" t="str">
        <f>_xlfn.IFNA(IF(VLOOKUP($A2315,Spiele!$A$2:$D$16,3,FALSE)=$B2315,(COUNTIFS($L$1:$L2314,"Tor",$B$1:$B2314,$B2315,$A$1:$A2314,$A2315)+COUNTIFS($L$1:$L2314,"ET",$B$1:$B2314,$B2315,$A$1:$A2314,$A2315))-(COUNTIFS($L$1:$L2314,"Tor",$B$1:$B2314,"&lt;&gt;"&amp;$B2315,$A$1:$A2314,$A2315)+COUNTIFS($L$1:$L2314,"ET",$B$1:$B2314,"&lt;&gt;"&amp;$B2315,$A$1:$A2314,$A2315)),(COUNTIFS($L$1:$L2314,"Tor",$B$1:$B2314,$B2315,$A$1:$A2314,$A2315)+COUNTIFS($L$1:$L2314,"ET",$B$1:$B2314,$B2315,$A$1:$A2314,$A2315))-(COUNTIFS($L$1:$L2314,"Tor",$B$1:$B2314,"&lt;&gt;"&amp;$B2315,$A$1:$A2314,$A2315)+COUNTIFS($L$1:$L2314,"ET",$B$1:$B2314,"&lt;&gt;"&amp;$B2315,$A$1:$A2314,$A2315))),"")</f>
        <v/>
      </c>
      <c r="O2315" s="17"/>
      <c r="AC2315" s="14"/>
      <c r="AD2315" s="14"/>
      <c r="AE2315" s="18"/>
      <c r="AH2315" s="19">
        <f t="shared" si="146"/>
        <v>0</v>
      </c>
      <c r="AI2315" s="19">
        <f t="shared" si="147"/>
        <v>180</v>
      </c>
      <c r="AM2315" s="19">
        <f>IF(Abschlüsse[[#This Row],[Ergeb]]="ET","",SQRT(($AF2315-$AK2315)^2+($AG2315-$AL2315)^2))</f>
        <v>0</v>
      </c>
      <c r="AO2315" s="13"/>
      <c r="AP2315" s="13"/>
      <c r="AQ2315" s="19" t="str">
        <f t="shared" si="144"/>
        <v/>
      </c>
      <c r="AU2315" s="19" t="str">
        <f t="shared" si="145"/>
        <v/>
      </c>
    </row>
    <row r="2316" spans="3:47" ht="25.05" customHeight="1">
      <c r="C2316" s="17" t="str">
        <f>IF($A2316="","",IF(VLOOKUP($A2316,Spiele!$A$2:$D$16,3,FALSE)=$B2316,"H","G"))</f>
        <v/>
      </c>
      <c r="D2316" s="17" t="str">
        <f>IF($B2316="","",IF(VLOOKUP($A2316,Spiele!$A$2:$F$16,3,FALSE)=$B2316,VLOOKUP($A2316,Spiele!$A$2:$F$16,4,FALSE),VLOOKUP($A2316,Spiele!$A$2:$F$16,3,FALSE)))</f>
        <v/>
      </c>
      <c r="E2316" s="18">
        <f>IF(Abschlüsse[[#This Row],[Ergeb]]="ET",0,COUNTIFS($A$2:$A2316,$A2316,$B$2:$B2316,$B2316,$L$2:$L2316,"&lt;&gt;ET"))</f>
        <v>0</v>
      </c>
      <c r="F2316" s="11"/>
      <c r="G2316" s="12"/>
      <c r="H2316" s="18">
        <f>COUNTIFS('Rote Karten'!$A$2:$A$4,$A2316,'Rote Karten'!$D$2:$D$4,"&lt;&gt;"&amp;$B2316,'Rote Karten'!$B$2:$B$4,"&lt;"&amp;$F2316,'Rote Karten'!$C$2:$C$4,"&lt;="&amp;$G2316)-COUNTIFS('Rote Karten'!$A$2:$A$4,$A2316,'Rote Karten'!$D$2:$D$4,$B2316,'Rote Karten'!$B$2:$B$4,"&lt;"&amp;$F2316,'Rote Karten'!$C$2:$C$4,"&lt;="&amp;$G2316)</f>
        <v>0</v>
      </c>
      <c r="I2316" s="17" t="str">
        <f>IF(OR($L2316="Tor",$L2316="ET"),_xlfn.IFNA(IF(VLOOKUP($A2316,Spiele!$A$2:$C$16,3,FALSE)=$B2316,COUNTIFS($L$2:$L2316,"Tor",$B$2:$B2316,$B2316,$A$2:$A2316,$A2316)+COUNTIFS($L$2:$L2316,"ET",$B$2:$B2316,$B2316,$A$2:$A2316,$A2316)&amp;":"&amp;COUNTIFS($L$2:$L2316,"Tor",$B$2:$B2316,"&lt;&gt;"&amp;$B2316,$A$2:$A2316,$A2316)+COUNTIFS($L$2:$L2316,"ET",$B$2:$B2316,"&lt;&gt;"&amp;$B2316,$A$2:$A2316,$A2316),COUNTIFS($L$2:$L2316,"Tor",$B$2:$B2316,"&lt;&gt;"&amp;$B2316,$A$2:$A2316,$A2316)+COUNTIFS($L$2:$L2316,"ET",$B$2:$B2316,"&lt;&gt;"&amp;$B2316,$A$2:$A2316,$A2316)&amp;":"&amp;COUNTIFS($L$2:$L2316,"Tor",$B$2:$B2316,$B2316,$A$2:$A2316,$A2316)+COUNTIFS($L$2:$L2316,"ET",$B$2:$B2316,$B2316,$A$2:$A2316,$A2316)),""),"")</f>
        <v/>
      </c>
      <c r="J2316" s="18" t="str">
        <f>_xlfn.IFNA(IF(VLOOKUP($A2316,Spiele!$A$2:$D$16,3,FALSE)=$B2316,(COUNTIFS($L$1:$L2315,"Tor",$B$1:$B2315,$B2316,$A$1:$A2315,$A2316)+COUNTIFS($L$1:$L2315,"ET",$B$1:$B2315,$B2316,$A$1:$A2315,$A2316))-(COUNTIFS($L$1:$L2315,"Tor",$B$1:$B2315,"&lt;&gt;"&amp;$B2316,$A$1:$A2315,$A2316)+COUNTIFS($L$1:$L2315,"ET",$B$1:$B2315,"&lt;&gt;"&amp;$B2316,$A$1:$A2315,$A2316)),(COUNTIFS($L$1:$L2315,"Tor",$B$1:$B2315,$B2316,$A$1:$A2315,$A2316)+COUNTIFS($L$1:$L2315,"ET",$B$1:$B2315,$B2316,$A$1:$A2315,$A2316))-(COUNTIFS($L$1:$L2315,"Tor",$B$1:$B2315,"&lt;&gt;"&amp;$B2316,$A$1:$A2315,$A2316)+COUNTIFS($L$1:$L2315,"ET",$B$1:$B2315,"&lt;&gt;"&amp;$B2316,$A$1:$A2315,$A2316))),"")</f>
        <v/>
      </c>
      <c r="O2316" s="17"/>
      <c r="AC2316" s="14"/>
      <c r="AD2316" s="14"/>
      <c r="AE2316" s="18"/>
      <c r="AH2316" s="19">
        <f t="shared" si="146"/>
        <v>0</v>
      </c>
      <c r="AI2316" s="19">
        <f t="shared" si="147"/>
        <v>180</v>
      </c>
      <c r="AM2316" s="19">
        <f>IF(Abschlüsse[[#This Row],[Ergeb]]="ET","",SQRT(($AF2316-$AK2316)^2+($AG2316-$AL2316)^2))</f>
        <v>0</v>
      </c>
      <c r="AO2316" s="13"/>
      <c r="AP2316" s="13"/>
      <c r="AQ2316" s="19" t="str">
        <f t="shared" si="144"/>
        <v/>
      </c>
      <c r="AU2316" s="19" t="str">
        <f t="shared" si="145"/>
        <v/>
      </c>
    </row>
    <row r="2317" spans="3:47" ht="25.05" customHeight="1">
      <c r="C2317" s="17" t="str">
        <f>IF($A2317="","",IF(VLOOKUP($A2317,Spiele!$A$2:$D$16,3,FALSE)=$B2317,"H","G"))</f>
        <v/>
      </c>
      <c r="D2317" s="17" t="str">
        <f>IF($B2317="","",IF(VLOOKUP($A2317,Spiele!$A$2:$F$16,3,FALSE)=$B2317,VLOOKUP($A2317,Spiele!$A$2:$F$16,4,FALSE),VLOOKUP($A2317,Spiele!$A$2:$F$16,3,FALSE)))</f>
        <v/>
      </c>
      <c r="E2317" s="18">
        <f>IF(Abschlüsse[[#This Row],[Ergeb]]="ET",0,COUNTIFS($A$2:$A2317,$A2317,$B$2:$B2317,$B2317,$L$2:$L2317,"&lt;&gt;ET"))</f>
        <v>0</v>
      </c>
      <c r="F2317" s="11"/>
      <c r="G2317" s="12"/>
      <c r="H2317" s="18">
        <f>COUNTIFS('Rote Karten'!$A$2:$A$4,$A2317,'Rote Karten'!$D$2:$D$4,"&lt;&gt;"&amp;$B2317,'Rote Karten'!$B$2:$B$4,"&lt;"&amp;$F2317,'Rote Karten'!$C$2:$C$4,"&lt;="&amp;$G2317)-COUNTIFS('Rote Karten'!$A$2:$A$4,$A2317,'Rote Karten'!$D$2:$D$4,$B2317,'Rote Karten'!$B$2:$B$4,"&lt;"&amp;$F2317,'Rote Karten'!$C$2:$C$4,"&lt;="&amp;$G2317)</f>
        <v>0</v>
      </c>
      <c r="I2317" s="17" t="str">
        <f>IF(OR($L2317="Tor",$L2317="ET"),_xlfn.IFNA(IF(VLOOKUP($A2317,Spiele!$A$2:$C$16,3,FALSE)=$B2317,COUNTIFS($L$2:$L2317,"Tor",$B$2:$B2317,$B2317,$A$2:$A2317,$A2317)+COUNTIFS($L$2:$L2317,"ET",$B$2:$B2317,$B2317,$A$2:$A2317,$A2317)&amp;":"&amp;COUNTIFS($L$2:$L2317,"Tor",$B$2:$B2317,"&lt;&gt;"&amp;$B2317,$A$2:$A2317,$A2317)+COUNTIFS($L$2:$L2317,"ET",$B$2:$B2317,"&lt;&gt;"&amp;$B2317,$A$2:$A2317,$A2317),COUNTIFS($L$2:$L2317,"Tor",$B$2:$B2317,"&lt;&gt;"&amp;$B2317,$A$2:$A2317,$A2317)+COUNTIFS($L$2:$L2317,"ET",$B$2:$B2317,"&lt;&gt;"&amp;$B2317,$A$2:$A2317,$A2317)&amp;":"&amp;COUNTIFS($L$2:$L2317,"Tor",$B$2:$B2317,$B2317,$A$2:$A2317,$A2317)+COUNTIFS($L$2:$L2317,"ET",$B$2:$B2317,$B2317,$A$2:$A2317,$A2317)),""),"")</f>
        <v/>
      </c>
      <c r="J2317" s="18" t="str">
        <f>_xlfn.IFNA(IF(VLOOKUP($A2317,Spiele!$A$2:$D$16,3,FALSE)=$B2317,(COUNTIFS($L$1:$L2316,"Tor",$B$1:$B2316,$B2317,$A$1:$A2316,$A2317)+COUNTIFS($L$1:$L2316,"ET",$B$1:$B2316,$B2317,$A$1:$A2316,$A2317))-(COUNTIFS($L$1:$L2316,"Tor",$B$1:$B2316,"&lt;&gt;"&amp;$B2317,$A$1:$A2316,$A2317)+COUNTIFS($L$1:$L2316,"ET",$B$1:$B2316,"&lt;&gt;"&amp;$B2317,$A$1:$A2316,$A2317)),(COUNTIFS($L$1:$L2316,"Tor",$B$1:$B2316,$B2317,$A$1:$A2316,$A2317)+COUNTIFS($L$1:$L2316,"ET",$B$1:$B2316,$B2317,$A$1:$A2316,$A2317))-(COUNTIFS($L$1:$L2316,"Tor",$B$1:$B2316,"&lt;&gt;"&amp;$B2317,$A$1:$A2316,$A2317)+COUNTIFS($L$1:$L2316,"ET",$B$1:$B2316,"&lt;&gt;"&amp;$B2317,$A$1:$A2316,$A2317))),"")</f>
        <v/>
      </c>
      <c r="O2317" s="17"/>
      <c r="AC2317" s="14"/>
      <c r="AD2317" s="14"/>
      <c r="AE2317" s="18"/>
      <c r="AH2317" s="19">
        <f t="shared" si="146"/>
        <v>0</v>
      </c>
      <c r="AI2317" s="19">
        <f t="shared" si="147"/>
        <v>180</v>
      </c>
      <c r="AM2317" s="19">
        <f>IF(Abschlüsse[[#This Row],[Ergeb]]="ET","",SQRT(($AF2317-$AK2317)^2+($AG2317-$AL2317)^2))</f>
        <v>0</v>
      </c>
      <c r="AO2317" s="13"/>
      <c r="AP2317" s="13"/>
      <c r="AQ2317" s="19" t="str">
        <f t="shared" si="144"/>
        <v/>
      </c>
      <c r="AU2317" s="19" t="str">
        <f t="shared" si="145"/>
        <v/>
      </c>
    </row>
    <row r="2318" spans="3:47" ht="25.05" customHeight="1">
      <c r="C2318" s="17" t="str">
        <f>IF($A2318="","",IF(VLOOKUP($A2318,Spiele!$A$2:$D$16,3,FALSE)=$B2318,"H","G"))</f>
        <v/>
      </c>
      <c r="D2318" s="17" t="str">
        <f>IF($B2318="","",IF(VLOOKUP($A2318,Spiele!$A$2:$F$16,3,FALSE)=$B2318,VLOOKUP($A2318,Spiele!$A$2:$F$16,4,FALSE),VLOOKUP($A2318,Spiele!$A$2:$F$16,3,FALSE)))</f>
        <v/>
      </c>
      <c r="E2318" s="18">
        <f>IF(Abschlüsse[[#This Row],[Ergeb]]="ET",0,COUNTIFS($A$2:$A2318,$A2318,$B$2:$B2318,$B2318,$L$2:$L2318,"&lt;&gt;ET"))</f>
        <v>0</v>
      </c>
      <c r="F2318" s="11"/>
      <c r="G2318" s="12"/>
      <c r="H2318" s="18">
        <f>COUNTIFS('Rote Karten'!$A$2:$A$4,$A2318,'Rote Karten'!$D$2:$D$4,"&lt;&gt;"&amp;$B2318,'Rote Karten'!$B$2:$B$4,"&lt;"&amp;$F2318,'Rote Karten'!$C$2:$C$4,"&lt;="&amp;$G2318)-COUNTIFS('Rote Karten'!$A$2:$A$4,$A2318,'Rote Karten'!$D$2:$D$4,$B2318,'Rote Karten'!$B$2:$B$4,"&lt;"&amp;$F2318,'Rote Karten'!$C$2:$C$4,"&lt;="&amp;$G2318)</f>
        <v>0</v>
      </c>
      <c r="I2318" s="17" t="str">
        <f>IF(OR($L2318="Tor",$L2318="ET"),_xlfn.IFNA(IF(VLOOKUP($A2318,Spiele!$A$2:$C$16,3,FALSE)=$B2318,COUNTIFS($L$2:$L2318,"Tor",$B$2:$B2318,$B2318,$A$2:$A2318,$A2318)+COUNTIFS($L$2:$L2318,"ET",$B$2:$B2318,$B2318,$A$2:$A2318,$A2318)&amp;":"&amp;COUNTIFS($L$2:$L2318,"Tor",$B$2:$B2318,"&lt;&gt;"&amp;$B2318,$A$2:$A2318,$A2318)+COUNTIFS($L$2:$L2318,"ET",$B$2:$B2318,"&lt;&gt;"&amp;$B2318,$A$2:$A2318,$A2318),COUNTIFS($L$2:$L2318,"Tor",$B$2:$B2318,"&lt;&gt;"&amp;$B2318,$A$2:$A2318,$A2318)+COUNTIFS($L$2:$L2318,"ET",$B$2:$B2318,"&lt;&gt;"&amp;$B2318,$A$2:$A2318,$A2318)&amp;":"&amp;COUNTIFS($L$2:$L2318,"Tor",$B$2:$B2318,$B2318,$A$2:$A2318,$A2318)+COUNTIFS($L$2:$L2318,"ET",$B$2:$B2318,$B2318,$A$2:$A2318,$A2318)),""),"")</f>
        <v/>
      </c>
      <c r="J2318" s="18" t="str">
        <f>_xlfn.IFNA(IF(VLOOKUP($A2318,Spiele!$A$2:$D$16,3,FALSE)=$B2318,(COUNTIFS($L$1:$L2317,"Tor",$B$1:$B2317,$B2318,$A$1:$A2317,$A2318)+COUNTIFS($L$1:$L2317,"ET",$B$1:$B2317,$B2318,$A$1:$A2317,$A2318))-(COUNTIFS($L$1:$L2317,"Tor",$B$1:$B2317,"&lt;&gt;"&amp;$B2318,$A$1:$A2317,$A2318)+COUNTIFS($L$1:$L2317,"ET",$B$1:$B2317,"&lt;&gt;"&amp;$B2318,$A$1:$A2317,$A2318)),(COUNTIFS($L$1:$L2317,"Tor",$B$1:$B2317,$B2318,$A$1:$A2317,$A2318)+COUNTIFS($L$1:$L2317,"ET",$B$1:$B2317,$B2318,$A$1:$A2317,$A2318))-(COUNTIFS($L$1:$L2317,"Tor",$B$1:$B2317,"&lt;&gt;"&amp;$B2318,$A$1:$A2317,$A2318)+COUNTIFS($L$1:$L2317,"ET",$B$1:$B2317,"&lt;&gt;"&amp;$B2318,$A$1:$A2317,$A2318))),"")</f>
        <v/>
      </c>
      <c r="O2318" s="17"/>
      <c r="AC2318" s="14"/>
      <c r="AD2318" s="14"/>
      <c r="AE2318" s="18"/>
      <c r="AH2318" s="19">
        <f t="shared" si="146"/>
        <v>0</v>
      </c>
      <c r="AI2318" s="19">
        <f t="shared" si="147"/>
        <v>180</v>
      </c>
      <c r="AM2318" s="19">
        <f>IF(Abschlüsse[[#This Row],[Ergeb]]="ET","",SQRT(($AF2318-$AK2318)^2+($AG2318-$AL2318)^2))</f>
        <v>0</v>
      </c>
      <c r="AO2318" s="13"/>
      <c r="AP2318" s="13"/>
      <c r="AQ2318" s="19" t="str">
        <f t="shared" si="144"/>
        <v/>
      </c>
      <c r="AU2318" s="19" t="str">
        <f t="shared" si="145"/>
        <v/>
      </c>
    </row>
    <row r="2319" spans="3:47" ht="25.05" customHeight="1">
      <c r="C2319" s="17" t="str">
        <f>IF($A2319="","",IF(VLOOKUP($A2319,Spiele!$A$2:$D$16,3,FALSE)=$B2319,"H","G"))</f>
        <v/>
      </c>
      <c r="D2319" s="17" t="str">
        <f>IF($B2319="","",IF(VLOOKUP($A2319,Spiele!$A$2:$F$16,3,FALSE)=$B2319,VLOOKUP($A2319,Spiele!$A$2:$F$16,4,FALSE),VLOOKUP($A2319,Spiele!$A$2:$F$16,3,FALSE)))</f>
        <v/>
      </c>
      <c r="E2319" s="18">
        <f>IF(Abschlüsse[[#This Row],[Ergeb]]="ET",0,COUNTIFS($A$2:$A2319,$A2319,$B$2:$B2319,$B2319,$L$2:$L2319,"&lt;&gt;ET"))</f>
        <v>0</v>
      </c>
      <c r="F2319" s="11"/>
      <c r="G2319" s="12"/>
      <c r="H2319" s="18">
        <f>COUNTIFS('Rote Karten'!$A$2:$A$4,$A2319,'Rote Karten'!$D$2:$D$4,"&lt;&gt;"&amp;$B2319,'Rote Karten'!$B$2:$B$4,"&lt;"&amp;$F2319,'Rote Karten'!$C$2:$C$4,"&lt;="&amp;$G2319)-COUNTIFS('Rote Karten'!$A$2:$A$4,$A2319,'Rote Karten'!$D$2:$D$4,$B2319,'Rote Karten'!$B$2:$B$4,"&lt;"&amp;$F2319,'Rote Karten'!$C$2:$C$4,"&lt;="&amp;$G2319)</f>
        <v>0</v>
      </c>
      <c r="I2319" s="17" t="str">
        <f>IF(OR($L2319="Tor",$L2319="ET"),_xlfn.IFNA(IF(VLOOKUP($A2319,Spiele!$A$2:$C$16,3,FALSE)=$B2319,COUNTIFS($L$2:$L2319,"Tor",$B$2:$B2319,$B2319,$A$2:$A2319,$A2319)+COUNTIFS($L$2:$L2319,"ET",$B$2:$B2319,$B2319,$A$2:$A2319,$A2319)&amp;":"&amp;COUNTIFS($L$2:$L2319,"Tor",$B$2:$B2319,"&lt;&gt;"&amp;$B2319,$A$2:$A2319,$A2319)+COUNTIFS($L$2:$L2319,"ET",$B$2:$B2319,"&lt;&gt;"&amp;$B2319,$A$2:$A2319,$A2319),COUNTIFS($L$2:$L2319,"Tor",$B$2:$B2319,"&lt;&gt;"&amp;$B2319,$A$2:$A2319,$A2319)+COUNTIFS($L$2:$L2319,"ET",$B$2:$B2319,"&lt;&gt;"&amp;$B2319,$A$2:$A2319,$A2319)&amp;":"&amp;COUNTIFS($L$2:$L2319,"Tor",$B$2:$B2319,$B2319,$A$2:$A2319,$A2319)+COUNTIFS($L$2:$L2319,"ET",$B$2:$B2319,$B2319,$A$2:$A2319,$A2319)),""),"")</f>
        <v/>
      </c>
      <c r="J2319" s="18" t="str">
        <f>_xlfn.IFNA(IF(VLOOKUP($A2319,Spiele!$A$2:$D$16,3,FALSE)=$B2319,(COUNTIFS($L$1:$L2318,"Tor",$B$1:$B2318,$B2319,$A$1:$A2318,$A2319)+COUNTIFS($L$1:$L2318,"ET",$B$1:$B2318,$B2319,$A$1:$A2318,$A2319))-(COUNTIFS($L$1:$L2318,"Tor",$B$1:$B2318,"&lt;&gt;"&amp;$B2319,$A$1:$A2318,$A2319)+COUNTIFS($L$1:$L2318,"ET",$B$1:$B2318,"&lt;&gt;"&amp;$B2319,$A$1:$A2318,$A2319)),(COUNTIFS($L$1:$L2318,"Tor",$B$1:$B2318,$B2319,$A$1:$A2318,$A2319)+COUNTIFS($L$1:$L2318,"ET",$B$1:$B2318,$B2319,$A$1:$A2318,$A2319))-(COUNTIFS($L$1:$L2318,"Tor",$B$1:$B2318,"&lt;&gt;"&amp;$B2319,$A$1:$A2318,$A2319)+COUNTIFS($L$1:$L2318,"ET",$B$1:$B2318,"&lt;&gt;"&amp;$B2319,$A$1:$A2318,$A2319))),"")</f>
        <v/>
      </c>
      <c r="O2319" s="17"/>
      <c r="AC2319" s="14"/>
      <c r="AD2319" s="14"/>
      <c r="AE2319" s="18"/>
      <c r="AH2319" s="19">
        <f t="shared" si="146"/>
        <v>0</v>
      </c>
      <c r="AI2319" s="19">
        <f t="shared" si="147"/>
        <v>180</v>
      </c>
      <c r="AM2319" s="19">
        <f>IF(Abschlüsse[[#This Row],[Ergeb]]="ET","",SQRT(($AF2319-$AK2319)^2+($AG2319-$AL2319)^2))</f>
        <v>0</v>
      </c>
      <c r="AO2319" s="13"/>
      <c r="AP2319" s="13"/>
      <c r="AQ2319" s="19" t="str">
        <f t="shared" si="144"/>
        <v/>
      </c>
      <c r="AU2319" s="19" t="str">
        <f t="shared" si="145"/>
        <v/>
      </c>
    </row>
    <row r="2320" spans="3:47" ht="25.05" customHeight="1">
      <c r="C2320" s="17" t="str">
        <f>IF($A2320="","",IF(VLOOKUP($A2320,Spiele!$A$2:$D$16,3,FALSE)=$B2320,"H","G"))</f>
        <v/>
      </c>
      <c r="D2320" s="17" t="str">
        <f>IF($B2320="","",IF(VLOOKUP($A2320,Spiele!$A$2:$F$16,3,FALSE)=$B2320,VLOOKUP($A2320,Spiele!$A$2:$F$16,4,FALSE),VLOOKUP($A2320,Spiele!$A$2:$F$16,3,FALSE)))</f>
        <v/>
      </c>
      <c r="E2320" s="18">
        <f>IF(Abschlüsse[[#This Row],[Ergeb]]="ET",0,COUNTIFS($A$2:$A2320,$A2320,$B$2:$B2320,$B2320,$L$2:$L2320,"&lt;&gt;ET"))</f>
        <v>0</v>
      </c>
      <c r="F2320" s="11"/>
      <c r="G2320" s="12"/>
      <c r="H2320" s="18">
        <f>COUNTIFS('Rote Karten'!$A$2:$A$4,$A2320,'Rote Karten'!$D$2:$D$4,"&lt;&gt;"&amp;$B2320,'Rote Karten'!$B$2:$B$4,"&lt;"&amp;$F2320,'Rote Karten'!$C$2:$C$4,"&lt;="&amp;$G2320)-COUNTIFS('Rote Karten'!$A$2:$A$4,$A2320,'Rote Karten'!$D$2:$D$4,$B2320,'Rote Karten'!$B$2:$B$4,"&lt;"&amp;$F2320,'Rote Karten'!$C$2:$C$4,"&lt;="&amp;$G2320)</f>
        <v>0</v>
      </c>
      <c r="I2320" s="17" t="str">
        <f>IF(OR($L2320="Tor",$L2320="ET"),_xlfn.IFNA(IF(VLOOKUP($A2320,Spiele!$A$2:$C$16,3,FALSE)=$B2320,COUNTIFS($L$2:$L2320,"Tor",$B$2:$B2320,$B2320,$A$2:$A2320,$A2320)+COUNTIFS($L$2:$L2320,"ET",$B$2:$B2320,$B2320,$A$2:$A2320,$A2320)&amp;":"&amp;COUNTIFS($L$2:$L2320,"Tor",$B$2:$B2320,"&lt;&gt;"&amp;$B2320,$A$2:$A2320,$A2320)+COUNTIFS($L$2:$L2320,"ET",$B$2:$B2320,"&lt;&gt;"&amp;$B2320,$A$2:$A2320,$A2320),COUNTIFS($L$2:$L2320,"Tor",$B$2:$B2320,"&lt;&gt;"&amp;$B2320,$A$2:$A2320,$A2320)+COUNTIFS($L$2:$L2320,"ET",$B$2:$B2320,"&lt;&gt;"&amp;$B2320,$A$2:$A2320,$A2320)&amp;":"&amp;COUNTIFS($L$2:$L2320,"Tor",$B$2:$B2320,$B2320,$A$2:$A2320,$A2320)+COUNTIFS($L$2:$L2320,"ET",$B$2:$B2320,$B2320,$A$2:$A2320,$A2320)),""),"")</f>
        <v/>
      </c>
      <c r="J2320" s="18" t="str">
        <f>_xlfn.IFNA(IF(VLOOKUP($A2320,Spiele!$A$2:$D$16,3,FALSE)=$B2320,(COUNTIFS($L$1:$L2319,"Tor",$B$1:$B2319,$B2320,$A$1:$A2319,$A2320)+COUNTIFS($L$1:$L2319,"ET",$B$1:$B2319,$B2320,$A$1:$A2319,$A2320))-(COUNTIFS($L$1:$L2319,"Tor",$B$1:$B2319,"&lt;&gt;"&amp;$B2320,$A$1:$A2319,$A2320)+COUNTIFS($L$1:$L2319,"ET",$B$1:$B2319,"&lt;&gt;"&amp;$B2320,$A$1:$A2319,$A2320)),(COUNTIFS($L$1:$L2319,"Tor",$B$1:$B2319,$B2320,$A$1:$A2319,$A2320)+COUNTIFS($L$1:$L2319,"ET",$B$1:$B2319,$B2320,$A$1:$A2319,$A2320))-(COUNTIFS($L$1:$L2319,"Tor",$B$1:$B2319,"&lt;&gt;"&amp;$B2320,$A$1:$A2319,$A2320)+COUNTIFS($L$1:$L2319,"ET",$B$1:$B2319,"&lt;&gt;"&amp;$B2320,$A$1:$A2319,$A2320))),"")</f>
        <v/>
      </c>
      <c r="O2320" s="17"/>
      <c r="AC2320" s="14"/>
      <c r="AD2320" s="14"/>
      <c r="AE2320" s="18"/>
      <c r="AH2320" s="19">
        <f t="shared" si="146"/>
        <v>0</v>
      </c>
      <c r="AI2320" s="19">
        <f t="shared" si="147"/>
        <v>180</v>
      </c>
      <c r="AM2320" s="19">
        <f>IF(Abschlüsse[[#This Row],[Ergeb]]="ET","",SQRT(($AF2320-$AK2320)^2+($AG2320-$AL2320)^2))</f>
        <v>0</v>
      </c>
      <c r="AO2320" s="13"/>
      <c r="AP2320" s="13"/>
      <c r="AQ2320" s="19" t="str">
        <f t="shared" si="144"/>
        <v/>
      </c>
      <c r="AU2320" s="19" t="str">
        <f t="shared" si="145"/>
        <v/>
      </c>
    </row>
    <row r="2321" spans="3:47" ht="25.05" customHeight="1">
      <c r="C2321" s="17" t="str">
        <f>IF($A2321="","",IF(VLOOKUP($A2321,Spiele!$A$2:$D$16,3,FALSE)=$B2321,"H","G"))</f>
        <v/>
      </c>
      <c r="D2321" s="17" t="str">
        <f>IF($B2321="","",IF(VLOOKUP($A2321,Spiele!$A$2:$F$16,3,FALSE)=$B2321,VLOOKUP($A2321,Spiele!$A$2:$F$16,4,FALSE),VLOOKUP($A2321,Spiele!$A$2:$F$16,3,FALSE)))</f>
        <v/>
      </c>
      <c r="E2321" s="18">
        <f>IF(Abschlüsse[[#This Row],[Ergeb]]="ET",0,COUNTIFS($A$2:$A2321,$A2321,$B$2:$B2321,$B2321,$L$2:$L2321,"&lt;&gt;ET"))</f>
        <v>0</v>
      </c>
      <c r="F2321" s="11"/>
      <c r="G2321" s="12"/>
      <c r="H2321" s="18">
        <f>COUNTIFS('Rote Karten'!$A$2:$A$4,$A2321,'Rote Karten'!$D$2:$D$4,"&lt;&gt;"&amp;$B2321,'Rote Karten'!$B$2:$B$4,"&lt;"&amp;$F2321,'Rote Karten'!$C$2:$C$4,"&lt;="&amp;$G2321)-COUNTIFS('Rote Karten'!$A$2:$A$4,$A2321,'Rote Karten'!$D$2:$D$4,$B2321,'Rote Karten'!$B$2:$B$4,"&lt;"&amp;$F2321,'Rote Karten'!$C$2:$C$4,"&lt;="&amp;$G2321)</f>
        <v>0</v>
      </c>
      <c r="I2321" s="17" t="str">
        <f>IF(OR($L2321="Tor",$L2321="ET"),_xlfn.IFNA(IF(VLOOKUP($A2321,Spiele!$A$2:$C$16,3,FALSE)=$B2321,COUNTIFS($L$2:$L2321,"Tor",$B$2:$B2321,$B2321,$A$2:$A2321,$A2321)+COUNTIFS($L$2:$L2321,"ET",$B$2:$B2321,$B2321,$A$2:$A2321,$A2321)&amp;":"&amp;COUNTIFS($L$2:$L2321,"Tor",$B$2:$B2321,"&lt;&gt;"&amp;$B2321,$A$2:$A2321,$A2321)+COUNTIFS($L$2:$L2321,"ET",$B$2:$B2321,"&lt;&gt;"&amp;$B2321,$A$2:$A2321,$A2321),COUNTIFS($L$2:$L2321,"Tor",$B$2:$B2321,"&lt;&gt;"&amp;$B2321,$A$2:$A2321,$A2321)+COUNTIFS($L$2:$L2321,"ET",$B$2:$B2321,"&lt;&gt;"&amp;$B2321,$A$2:$A2321,$A2321)&amp;":"&amp;COUNTIFS($L$2:$L2321,"Tor",$B$2:$B2321,$B2321,$A$2:$A2321,$A2321)+COUNTIFS($L$2:$L2321,"ET",$B$2:$B2321,$B2321,$A$2:$A2321,$A2321)),""),"")</f>
        <v/>
      </c>
      <c r="J2321" s="18" t="str">
        <f>_xlfn.IFNA(IF(VLOOKUP($A2321,Spiele!$A$2:$D$16,3,FALSE)=$B2321,(COUNTIFS($L$1:$L2320,"Tor",$B$1:$B2320,$B2321,$A$1:$A2320,$A2321)+COUNTIFS($L$1:$L2320,"ET",$B$1:$B2320,$B2321,$A$1:$A2320,$A2321))-(COUNTIFS($L$1:$L2320,"Tor",$B$1:$B2320,"&lt;&gt;"&amp;$B2321,$A$1:$A2320,$A2321)+COUNTIFS($L$1:$L2320,"ET",$B$1:$B2320,"&lt;&gt;"&amp;$B2321,$A$1:$A2320,$A2321)),(COUNTIFS($L$1:$L2320,"Tor",$B$1:$B2320,$B2321,$A$1:$A2320,$A2321)+COUNTIFS($L$1:$L2320,"ET",$B$1:$B2320,$B2321,$A$1:$A2320,$A2321))-(COUNTIFS($L$1:$L2320,"Tor",$B$1:$B2320,"&lt;&gt;"&amp;$B2321,$A$1:$A2320,$A2321)+COUNTIFS($L$1:$L2320,"ET",$B$1:$B2320,"&lt;&gt;"&amp;$B2321,$A$1:$A2320,$A2321))),"")</f>
        <v/>
      </c>
      <c r="O2321" s="17"/>
      <c r="AC2321" s="14"/>
      <c r="AD2321" s="14"/>
      <c r="AE2321" s="18"/>
      <c r="AH2321" s="19">
        <f t="shared" si="146"/>
        <v>0</v>
      </c>
      <c r="AI2321" s="19">
        <f t="shared" si="147"/>
        <v>180</v>
      </c>
      <c r="AM2321" s="19">
        <f>IF(Abschlüsse[[#This Row],[Ergeb]]="ET","",SQRT(($AF2321-$AK2321)^2+($AG2321-$AL2321)^2))</f>
        <v>0</v>
      </c>
      <c r="AO2321" s="13"/>
      <c r="AP2321" s="13"/>
      <c r="AQ2321" s="19" t="str">
        <f t="shared" si="144"/>
        <v/>
      </c>
      <c r="AU2321" s="19" t="str">
        <f t="shared" si="145"/>
        <v/>
      </c>
    </row>
    <row r="2322" spans="3:47" ht="25.05" customHeight="1">
      <c r="C2322" s="17" t="str">
        <f>IF($A2322="","",IF(VLOOKUP($A2322,Spiele!$A$2:$D$16,3,FALSE)=$B2322,"H","G"))</f>
        <v/>
      </c>
      <c r="D2322" s="17" t="str">
        <f>IF($B2322="","",IF(VLOOKUP($A2322,Spiele!$A$2:$F$16,3,FALSE)=$B2322,VLOOKUP($A2322,Spiele!$A$2:$F$16,4,FALSE),VLOOKUP($A2322,Spiele!$A$2:$F$16,3,FALSE)))</f>
        <v/>
      </c>
      <c r="E2322" s="18">
        <f>IF(Abschlüsse[[#This Row],[Ergeb]]="ET",0,COUNTIFS($A$2:$A2322,$A2322,$B$2:$B2322,$B2322,$L$2:$L2322,"&lt;&gt;ET"))</f>
        <v>0</v>
      </c>
      <c r="F2322" s="11"/>
      <c r="G2322" s="12"/>
      <c r="H2322" s="18">
        <f>COUNTIFS('Rote Karten'!$A$2:$A$4,$A2322,'Rote Karten'!$D$2:$D$4,"&lt;&gt;"&amp;$B2322,'Rote Karten'!$B$2:$B$4,"&lt;"&amp;$F2322,'Rote Karten'!$C$2:$C$4,"&lt;="&amp;$G2322)-COUNTIFS('Rote Karten'!$A$2:$A$4,$A2322,'Rote Karten'!$D$2:$D$4,$B2322,'Rote Karten'!$B$2:$B$4,"&lt;"&amp;$F2322,'Rote Karten'!$C$2:$C$4,"&lt;="&amp;$G2322)</f>
        <v>0</v>
      </c>
      <c r="I2322" s="17" t="str">
        <f>IF(OR($L2322="Tor",$L2322="ET"),_xlfn.IFNA(IF(VLOOKUP($A2322,Spiele!$A$2:$C$16,3,FALSE)=$B2322,COUNTIFS($L$2:$L2322,"Tor",$B$2:$B2322,$B2322,$A$2:$A2322,$A2322)+COUNTIFS($L$2:$L2322,"ET",$B$2:$B2322,$B2322,$A$2:$A2322,$A2322)&amp;":"&amp;COUNTIFS($L$2:$L2322,"Tor",$B$2:$B2322,"&lt;&gt;"&amp;$B2322,$A$2:$A2322,$A2322)+COUNTIFS($L$2:$L2322,"ET",$B$2:$B2322,"&lt;&gt;"&amp;$B2322,$A$2:$A2322,$A2322),COUNTIFS($L$2:$L2322,"Tor",$B$2:$B2322,"&lt;&gt;"&amp;$B2322,$A$2:$A2322,$A2322)+COUNTIFS($L$2:$L2322,"ET",$B$2:$B2322,"&lt;&gt;"&amp;$B2322,$A$2:$A2322,$A2322)&amp;":"&amp;COUNTIFS($L$2:$L2322,"Tor",$B$2:$B2322,$B2322,$A$2:$A2322,$A2322)+COUNTIFS($L$2:$L2322,"ET",$B$2:$B2322,$B2322,$A$2:$A2322,$A2322)),""),"")</f>
        <v/>
      </c>
      <c r="J2322" s="18" t="str">
        <f>_xlfn.IFNA(IF(VLOOKUP($A2322,Spiele!$A$2:$D$16,3,FALSE)=$B2322,(COUNTIFS($L$1:$L2321,"Tor",$B$1:$B2321,$B2322,$A$1:$A2321,$A2322)+COUNTIFS($L$1:$L2321,"ET",$B$1:$B2321,$B2322,$A$1:$A2321,$A2322))-(COUNTIFS($L$1:$L2321,"Tor",$B$1:$B2321,"&lt;&gt;"&amp;$B2322,$A$1:$A2321,$A2322)+COUNTIFS($L$1:$L2321,"ET",$B$1:$B2321,"&lt;&gt;"&amp;$B2322,$A$1:$A2321,$A2322)),(COUNTIFS($L$1:$L2321,"Tor",$B$1:$B2321,$B2322,$A$1:$A2321,$A2322)+COUNTIFS($L$1:$L2321,"ET",$B$1:$B2321,$B2322,$A$1:$A2321,$A2322))-(COUNTIFS($L$1:$L2321,"Tor",$B$1:$B2321,"&lt;&gt;"&amp;$B2322,$A$1:$A2321,$A2322)+COUNTIFS($L$1:$L2321,"ET",$B$1:$B2321,"&lt;&gt;"&amp;$B2322,$A$1:$A2321,$A2322))),"")</f>
        <v/>
      </c>
      <c r="O2322" s="17"/>
      <c r="AC2322" s="14"/>
      <c r="AD2322" s="14"/>
      <c r="AE2322" s="18"/>
      <c r="AH2322" s="19">
        <f t="shared" si="146"/>
        <v>0</v>
      </c>
      <c r="AI2322" s="19">
        <f t="shared" si="147"/>
        <v>180</v>
      </c>
      <c r="AM2322" s="19">
        <f>IF(Abschlüsse[[#This Row],[Ergeb]]="ET","",SQRT(($AF2322-$AK2322)^2+($AG2322-$AL2322)^2))</f>
        <v>0</v>
      </c>
      <c r="AO2322" s="13"/>
      <c r="AP2322" s="13"/>
      <c r="AQ2322" s="19" t="str">
        <f t="shared" si="144"/>
        <v/>
      </c>
      <c r="AU2322" s="19" t="str">
        <f t="shared" si="145"/>
        <v/>
      </c>
    </row>
    <row r="2323" spans="3:47" ht="25.05" customHeight="1">
      <c r="C2323" s="17" t="str">
        <f>IF($A2323="","",IF(VLOOKUP($A2323,Spiele!$A$2:$D$16,3,FALSE)=$B2323,"H","G"))</f>
        <v/>
      </c>
      <c r="D2323" s="17" t="str">
        <f>IF($B2323="","",IF(VLOOKUP($A2323,Spiele!$A$2:$F$16,3,FALSE)=$B2323,VLOOKUP($A2323,Spiele!$A$2:$F$16,4,FALSE),VLOOKUP($A2323,Spiele!$A$2:$F$16,3,FALSE)))</f>
        <v/>
      </c>
      <c r="E2323" s="18">
        <f>IF(Abschlüsse[[#This Row],[Ergeb]]="ET",0,COUNTIFS($A$2:$A2323,$A2323,$B$2:$B2323,$B2323,$L$2:$L2323,"&lt;&gt;ET"))</f>
        <v>0</v>
      </c>
      <c r="F2323" s="11"/>
      <c r="G2323" s="12"/>
      <c r="H2323" s="18">
        <f>COUNTIFS('Rote Karten'!$A$2:$A$4,$A2323,'Rote Karten'!$D$2:$D$4,"&lt;&gt;"&amp;$B2323,'Rote Karten'!$B$2:$B$4,"&lt;"&amp;$F2323,'Rote Karten'!$C$2:$C$4,"&lt;="&amp;$G2323)-COUNTIFS('Rote Karten'!$A$2:$A$4,$A2323,'Rote Karten'!$D$2:$D$4,$B2323,'Rote Karten'!$B$2:$B$4,"&lt;"&amp;$F2323,'Rote Karten'!$C$2:$C$4,"&lt;="&amp;$G2323)</f>
        <v>0</v>
      </c>
      <c r="I2323" s="17" t="str">
        <f>IF(OR($L2323="Tor",$L2323="ET"),_xlfn.IFNA(IF(VLOOKUP($A2323,Spiele!$A$2:$C$16,3,FALSE)=$B2323,COUNTIFS($L$2:$L2323,"Tor",$B$2:$B2323,$B2323,$A$2:$A2323,$A2323)+COUNTIFS($L$2:$L2323,"ET",$B$2:$B2323,$B2323,$A$2:$A2323,$A2323)&amp;":"&amp;COUNTIFS($L$2:$L2323,"Tor",$B$2:$B2323,"&lt;&gt;"&amp;$B2323,$A$2:$A2323,$A2323)+COUNTIFS($L$2:$L2323,"ET",$B$2:$B2323,"&lt;&gt;"&amp;$B2323,$A$2:$A2323,$A2323),COUNTIFS($L$2:$L2323,"Tor",$B$2:$B2323,"&lt;&gt;"&amp;$B2323,$A$2:$A2323,$A2323)+COUNTIFS($L$2:$L2323,"ET",$B$2:$B2323,"&lt;&gt;"&amp;$B2323,$A$2:$A2323,$A2323)&amp;":"&amp;COUNTIFS($L$2:$L2323,"Tor",$B$2:$B2323,$B2323,$A$2:$A2323,$A2323)+COUNTIFS($L$2:$L2323,"ET",$B$2:$B2323,$B2323,$A$2:$A2323,$A2323)),""),"")</f>
        <v/>
      </c>
      <c r="J2323" s="18" t="str">
        <f>_xlfn.IFNA(IF(VLOOKUP($A2323,Spiele!$A$2:$D$16,3,FALSE)=$B2323,(COUNTIFS($L$1:$L2322,"Tor",$B$1:$B2322,$B2323,$A$1:$A2322,$A2323)+COUNTIFS($L$1:$L2322,"ET",$B$1:$B2322,$B2323,$A$1:$A2322,$A2323))-(COUNTIFS($L$1:$L2322,"Tor",$B$1:$B2322,"&lt;&gt;"&amp;$B2323,$A$1:$A2322,$A2323)+COUNTIFS($L$1:$L2322,"ET",$B$1:$B2322,"&lt;&gt;"&amp;$B2323,$A$1:$A2322,$A2323)),(COUNTIFS($L$1:$L2322,"Tor",$B$1:$B2322,$B2323,$A$1:$A2322,$A2323)+COUNTIFS($L$1:$L2322,"ET",$B$1:$B2322,$B2323,$A$1:$A2322,$A2323))-(COUNTIFS($L$1:$L2322,"Tor",$B$1:$B2322,"&lt;&gt;"&amp;$B2323,$A$1:$A2322,$A2323)+COUNTIFS($L$1:$L2322,"ET",$B$1:$B2322,"&lt;&gt;"&amp;$B2323,$A$1:$A2322,$A2323))),"")</f>
        <v/>
      </c>
      <c r="O2323" s="17"/>
      <c r="AC2323" s="14"/>
      <c r="AD2323" s="14"/>
      <c r="AE2323" s="18"/>
      <c r="AH2323" s="19">
        <f t="shared" si="146"/>
        <v>0</v>
      </c>
      <c r="AI2323" s="19">
        <f t="shared" si="147"/>
        <v>180</v>
      </c>
      <c r="AM2323" s="19">
        <f>IF(Abschlüsse[[#This Row],[Ergeb]]="ET","",SQRT(($AF2323-$AK2323)^2+($AG2323-$AL2323)^2))</f>
        <v>0</v>
      </c>
      <c r="AO2323" s="13"/>
      <c r="AP2323" s="13"/>
      <c r="AQ2323" s="19" t="str">
        <f t="shared" si="144"/>
        <v/>
      </c>
      <c r="AU2323" s="19" t="str">
        <f t="shared" si="145"/>
        <v/>
      </c>
    </row>
    <row r="2324" spans="3:47" ht="25.05" customHeight="1">
      <c r="C2324" s="17" t="str">
        <f>IF($A2324="","",IF(VLOOKUP($A2324,Spiele!$A$2:$D$16,3,FALSE)=$B2324,"H","G"))</f>
        <v/>
      </c>
      <c r="D2324" s="17" t="str">
        <f>IF($B2324="","",IF(VLOOKUP($A2324,Spiele!$A$2:$F$16,3,FALSE)=$B2324,VLOOKUP($A2324,Spiele!$A$2:$F$16,4,FALSE),VLOOKUP($A2324,Spiele!$A$2:$F$16,3,FALSE)))</f>
        <v/>
      </c>
      <c r="E2324" s="18">
        <f>IF(Abschlüsse[[#This Row],[Ergeb]]="ET",0,COUNTIFS($A$2:$A2324,$A2324,$B$2:$B2324,$B2324,$L$2:$L2324,"&lt;&gt;ET"))</f>
        <v>0</v>
      </c>
      <c r="F2324" s="11"/>
      <c r="G2324" s="12"/>
      <c r="H2324" s="18">
        <f>COUNTIFS('Rote Karten'!$A$2:$A$4,$A2324,'Rote Karten'!$D$2:$D$4,"&lt;&gt;"&amp;$B2324,'Rote Karten'!$B$2:$B$4,"&lt;"&amp;$F2324,'Rote Karten'!$C$2:$C$4,"&lt;="&amp;$G2324)-COUNTIFS('Rote Karten'!$A$2:$A$4,$A2324,'Rote Karten'!$D$2:$D$4,$B2324,'Rote Karten'!$B$2:$B$4,"&lt;"&amp;$F2324,'Rote Karten'!$C$2:$C$4,"&lt;="&amp;$G2324)</f>
        <v>0</v>
      </c>
      <c r="I2324" s="17" t="str">
        <f>IF(OR($L2324="Tor",$L2324="ET"),_xlfn.IFNA(IF(VLOOKUP($A2324,Spiele!$A$2:$C$16,3,FALSE)=$B2324,COUNTIFS($L$2:$L2324,"Tor",$B$2:$B2324,$B2324,$A$2:$A2324,$A2324)+COUNTIFS($L$2:$L2324,"ET",$B$2:$B2324,$B2324,$A$2:$A2324,$A2324)&amp;":"&amp;COUNTIFS($L$2:$L2324,"Tor",$B$2:$B2324,"&lt;&gt;"&amp;$B2324,$A$2:$A2324,$A2324)+COUNTIFS($L$2:$L2324,"ET",$B$2:$B2324,"&lt;&gt;"&amp;$B2324,$A$2:$A2324,$A2324),COUNTIFS($L$2:$L2324,"Tor",$B$2:$B2324,"&lt;&gt;"&amp;$B2324,$A$2:$A2324,$A2324)+COUNTIFS($L$2:$L2324,"ET",$B$2:$B2324,"&lt;&gt;"&amp;$B2324,$A$2:$A2324,$A2324)&amp;":"&amp;COUNTIFS($L$2:$L2324,"Tor",$B$2:$B2324,$B2324,$A$2:$A2324,$A2324)+COUNTIFS($L$2:$L2324,"ET",$B$2:$B2324,$B2324,$A$2:$A2324,$A2324)),""),"")</f>
        <v/>
      </c>
      <c r="J2324" s="18" t="str">
        <f>_xlfn.IFNA(IF(VLOOKUP($A2324,Spiele!$A$2:$D$16,3,FALSE)=$B2324,(COUNTIFS($L$1:$L2323,"Tor",$B$1:$B2323,$B2324,$A$1:$A2323,$A2324)+COUNTIFS($L$1:$L2323,"ET",$B$1:$B2323,$B2324,$A$1:$A2323,$A2324))-(COUNTIFS($L$1:$L2323,"Tor",$B$1:$B2323,"&lt;&gt;"&amp;$B2324,$A$1:$A2323,$A2324)+COUNTIFS($L$1:$L2323,"ET",$B$1:$B2323,"&lt;&gt;"&amp;$B2324,$A$1:$A2323,$A2324)),(COUNTIFS($L$1:$L2323,"Tor",$B$1:$B2323,$B2324,$A$1:$A2323,$A2324)+COUNTIFS($L$1:$L2323,"ET",$B$1:$B2323,$B2324,$A$1:$A2323,$A2324))-(COUNTIFS($L$1:$L2323,"Tor",$B$1:$B2323,"&lt;&gt;"&amp;$B2324,$A$1:$A2323,$A2324)+COUNTIFS($L$1:$L2323,"ET",$B$1:$B2323,"&lt;&gt;"&amp;$B2324,$A$1:$A2323,$A2324))),"")</f>
        <v/>
      </c>
      <c r="O2324" s="17"/>
      <c r="AC2324" s="14"/>
      <c r="AD2324" s="14"/>
      <c r="AE2324" s="18"/>
      <c r="AH2324" s="19">
        <f t="shared" si="146"/>
        <v>0</v>
      </c>
      <c r="AI2324" s="19">
        <f t="shared" si="147"/>
        <v>180</v>
      </c>
      <c r="AM2324" s="19">
        <f>IF(Abschlüsse[[#This Row],[Ergeb]]="ET","",SQRT(($AF2324-$AK2324)^2+($AG2324-$AL2324)^2))</f>
        <v>0</v>
      </c>
      <c r="AO2324" s="13"/>
      <c r="AP2324" s="13"/>
      <c r="AQ2324" s="19" t="str">
        <f t="shared" si="144"/>
        <v/>
      </c>
      <c r="AU2324" s="19" t="str">
        <f t="shared" si="145"/>
        <v/>
      </c>
    </row>
    <row r="2325" spans="3:47" ht="25.05" customHeight="1">
      <c r="C2325" s="17" t="str">
        <f>IF($A2325="","",IF(VLOOKUP($A2325,Spiele!$A$2:$D$16,3,FALSE)=$B2325,"H","G"))</f>
        <v/>
      </c>
      <c r="D2325" s="17" t="str">
        <f>IF($B2325="","",IF(VLOOKUP($A2325,Spiele!$A$2:$F$16,3,FALSE)=$B2325,VLOOKUP($A2325,Spiele!$A$2:$F$16,4,FALSE),VLOOKUP($A2325,Spiele!$A$2:$F$16,3,FALSE)))</f>
        <v/>
      </c>
      <c r="E2325" s="18">
        <f>IF(Abschlüsse[[#This Row],[Ergeb]]="ET",0,COUNTIFS($A$2:$A2325,$A2325,$B$2:$B2325,$B2325,$L$2:$L2325,"&lt;&gt;ET"))</f>
        <v>0</v>
      </c>
      <c r="F2325" s="11"/>
      <c r="G2325" s="12"/>
      <c r="H2325" s="18">
        <f>COUNTIFS('Rote Karten'!$A$2:$A$4,$A2325,'Rote Karten'!$D$2:$D$4,"&lt;&gt;"&amp;$B2325,'Rote Karten'!$B$2:$B$4,"&lt;"&amp;$F2325,'Rote Karten'!$C$2:$C$4,"&lt;="&amp;$G2325)-COUNTIFS('Rote Karten'!$A$2:$A$4,$A2325,'Rote Karten'!$D$2:$D$4,$B2325,'Rote Karten'!$B$2:$B$4,"&lt;"&amp;$F2325,'Rote Karten'!$C$2:$C$4,"&lt;="&amp;$G2325)</f>
        <v>0</v>
      </c>
      <c r="I2325" s="17" t="str">
        <f>IF(OR($L2325="Tor",$L2325="ET"),_xlfn.IFNA(IF(VLOOKUP($A2325,Spiele!$A$2:$C$16,3,FALSE)=$B2325,COUNTIFS($L$2:$L2325,"Tor",$B$2:$B2325,$B2325,$A$2:$A2325,$A2325)+COUNTIFS($L$2:$L2325,"ET",$B$2:$B2325,$B2325,$A$2:$A2325,$A2325)&amp;":"&amp;COUNTIFS($L$2:$L2325,"Tor",$B$2:$B2325,"&lt;&gt;"&amp;$B2325,$A$2:$A2325,$A2325)+COUNTIFS($L$2:$L2325,"ET",$B$2:$B2325,"&lt;&gt;"&amp;$B2325,$A$2:$A2325,$A2325),COUNTIFS($L$2:$L2325,"Tor",$B$2:$B2325,"&lt;&gt;"&amp;$B2325,$A$2:$A2325,$A2325)+COUNTIFS($L$2:$L2325,"ET",$B$2:$B2325,"&lt;&gt;"&amp;$B2325,$A$2:$A2325,$A2325)&amp;":"&amp;COUNTIFS($L$2:$L2325,"Tor",$B$2:$B2325,$B2325,$A$2:$A2325,$A2325)+COUNTIFS($L$2:$L2325,"ET",$B$2:$B2325,$B2325,$A$2:$A2325,$A2325)),""),"")</f>
        <v/>
      </c>
      <c r="J2325" s="18" t="str">
        <f>_xlfn.IFNA(IF(VLOOKUP($A2325,Spiele!$A$2:$D$16,3,FALSE)=$B2325,(COUNTIFS($L$1:$L2324,"Tor",$B$1:$B2324,$B2325,$A$1:$A2324,$A2325)+COUNTIFS($L$1:$L2324,"ET",$B$1:$B2324,$B2325,$A$1:$A2324,$A2325))-(COUNTIFS($L$1:$L2324,"Tor",$B$1:$B2324,"&lt;&gt;"&amp;$B2325,$A$1:$A2324,$A2325)+COUNTIFS($L$1:$L2324,"ET",$B$1:$B2324,"&lt;&gt;"&amp;$B2325,$A$1:$A2324,$A2325)),(COUNTIFS($L$1:$L2324,"Tor",$B$1:$B2324,$B2325,$A$1:$A2324,$A2325)+COUNTIFS($L$1:$L2324,"ET",$B$1:$B2324,$B2325,$A$1:$A2324,$A2325))-(COUNTIFS($L$1:$L2324,"Tor",$B$1:$B2324,"&lt;&gt;"&amp;$B2325,$A$1:$A2324,$A2325)+COUNTIFS($L$1:$L2324,"ET",$B$1:$B2324,"&lt;&gt;"&amp;$B2325,$A$1:$A2324,$A2325))),"")</f>
        <v/>
      </c>
      <c r="O2325" s="17"/>
      <c r="AC2325" s="14"/>
      <c r="AD2325" s="14"/>
      <c r="AE2325" s="18"/>
      <c r="AH2325" s="19">
        <f t="shared" si="146"/>
        <v>0</v>
      </c>
      <c r="AI2325" s="19">
        <f t="shared" si="147"/>
        <v>180</v>
      </c>
      <c r="AM2325" s="19">
        <f>IF(Abschlüsse[[#This Row],[Ergeb]]="ET","",SQRT(($AF2325-$AK2325)^2+($AG2325-$AL2325)^2))</f>
        <v>0</v>
      </c>
      <c r="AO2325" s="13"/>
      <c r="AP2325" s="13"/>
      <c r="AQ2325" s="19" t="str">
        <f t="shared" si="144"/>
        <v/>
      </c>
      <c r="AU2325" s="19" t="str">
        <f t="shared" si="145"/>
        <v/>
      </c>
    </row>
    <row r="2326" spans="3:47" ht="25.05" customHeight="1">
      <c r="C2326" s="17" t="str">
        <f>IF($A2326="","",IF(VLOOKUP($A2326,Spiele!$A$2:$D$16,3,FALSE)=$B2326,"H","G"))</f>
        <v/>
      </c>
      <c r="D2326" s="17" t="str">
        <f>IF($B2326="","",IF(VLOOKUP($A2326,Spiele!$A$2:$F$16,3,FALSE)=$B2326,VLOOKUP($A2326,Spiele!$A$2:$F$16,4,FALSE),VLOOKUP($A2326,Spiele!$A$2:$F$16,3,FALSE)))</f>
        <v/>
      </c>
      <c r="E2326" s="18">
        <f>IF(Abschlüsse[[#This Row],[Ergeb]]="ET",0,COUNTIFS($A$2:$A2326,$A2326,$B$2:$B2326,$B2326,$L$2:$L2326,"&lt;&gt;ET"))</f>
        <v>0</v>
      </c>
      <c r="F2326" s="11"/>
      <c r="G2326" s="12"/>
      <c r="H2326" s="18">
        <f>COUNTIFS('Rote Karten'!$A$2:$A$4,$A2326,'Rote Karten'!$D$2:$D$4,"&lt;&gt;"&amp;$B2326,'Rote Karten'!$B$2:$B$4,"&lt;"&amp;$F2326,'Rote Karten'!$C$2:$C$4,"&lt;="&amp;$G2326)-COUNTIFS('Rote Karten'!$A$2:$A$4,$A2326,'Rote Karten'!$D$2:$D$4,$B2326,'Rote Karten'!$B$2:$B$4,"&lt;"&amp;$F2326,'Rote Karten'!$C$2:$C$4,"&lt;="&amp;$G2326)</f>
        <v>0</v>
      </c>
      <c r="I2326" s="17" t="str">
        <f>IF(OR($L2326="Tor",$L2326="ET"),_xlfn.IFNA(IF(VLOOKUP($A2326,Spiele!$A$2:$C$16,3,FALSE)=$B2326,COUNTIFS($L$2:$L2326,"Tor",$B$2:$B2326,$B2326,$A$2:$A2326,$A2326)+COUNTIFS($L$2:$L2326,"ET",$B$2:$B2326,$B2326,$A$2:$A2326,$A2326)&amp;":"&amp;COUNTIFS($L$2:$L2326,"Tor",$B$2:$B2326,"&lt;&gt;"&amp;$B2326,$A$2:$A2326,$A2326)+COUNTIFS($L$2:$L2326,"ET",$B$2:$B2326,"&lt;&gt;"&amp;$B2326,$A$2:$A2326,$A2326),COUNTIFS($L$2:$L2326,"Tor",$B$2:$B2326,"&lt;&gt;"&amp;$B2326,$A$2:$A2326,$A2326)+COUNTIFS($L$2:$L2326,"ET",$B$2:$B2326,"&lt;&gt;"&amp;$B2326,$A$2:$A2326,$A2326)&amp;":"&amp;COUNTIFS($L$2:$L2326,"Tor",$B$2:$B2326,$B2326,$A$2:$A2326,$A2326)+COUNTIFS($L$2:$L2326,"ET",$B$2:$B2326,$B2326,$A$2:$A2326,$A2326)),""),"")</f>
        <v/>
      </c>
      <c r="J2326" s="18" t="str">
        <f>_xlfn.IFNA(IF(VLOOKUP($A2326,Spiele!$A$2:$D$16,3,FALSE)=$B2326,(COUNTIFS($L$1:$L2325,"Tor",$B$1:$B2325,$B2326,$A$1:$A2325,$A2326)+COUNTIFS($L$1:$L2325,"ET",$B$1:$B2325,$B2326,$A$1:$A2325,$A2326))-(COUNTIFS($L$1:$L2325,"Tor",$B$1:$B2325,"&lt;&gt;"&amp;$B2326,$A$1:$A2325,$A2326)+COUNTIFS($L$1:$L2325,"ET",$B$1:$B2325,"&lt;&gt;"&amp;$B2326,$A$1:$A2325,$A2326)),(COUNTIFS($L$1:$L2325,"Tor",$B$1:$B2325,$B2326,$A$1:$A2325,$A2326)+COUNTIFS($L$1:$L2325,"ET",$B$1:$B2325,$B2326,$A$1:$A2325,$A2326))-(COUNTIFS($L$1:$L2325,"Tor",$B$1:$B2325,"&lt;&gt;"&amp;$B2326,$A$1:$A2325,$A2326)+COUNTIFS($L$1:$L2325,"ET",$B$1:$B2325,"&lt;&gt;"&amp;$B2326,$A$1:$A2325,$A2326))),"")</f>
        <v/>
      </c>
      <c r="O2326" s="17"/>
      <c r="AC2326" s="14"/>
      <c r="AD2326" s="14"/>
      <c r="AE2326" s="18"/>
      <c r="AH2326" s="19">
        <f t="shared" si="146"/>
        <v>0</v>
      </c>
      <c r="AI2326" s="19">
        <f t="shared" si="147"/>
        <v>180</v>
      </c>
      <c r="AM2326" s="19">
        <f>IF(Abschlüsse[[#This Row],[Ergeb]]="ET","",SQRT(($AF2326-$AK2326)^2+($AG2326-$AL2326)^2))</f>
        <v>0</v>
      </c>
      <c r="AO2326" s="13"/>
      <c r="AP2326" s="13"/>
      <c r="AQ2326" s="19" t="str">
        <f t="shared" si="144"/>
        <v/>
      </c>
      <c r="AU2326" s="19" t="str">
        <f t="shared" si="145"/>
        <v/>
      </c>
    </row>
    <row r="2327" spans="3:47" ht="25.05" customHeight="1">
      <c r="C2327" s="17" t="str">
        <f>IF($A2327="","",IF(VLOOKUP($A2327,Spiele!$A$2:$D$16,3,FALSE)=$B2327,"H","G"))</f>
        <v/>
      </c>
      <c r="D2327" s="17" t="str">
        <f>IF($B2327="","",IF(VLOOKUP($A2327,Spiele!$A$2:$F$16,3,FALSE)=$B2327,VLOOKUP($A2327,Spiele!$A$2:$F$16,4,FALSE),VLOOKUP($A2327,Spiele!$A$2:$F$16,3,FALSE)))</f>
        <v/>
      </c>
      <c r="E2327" s="18">
        <f>IF(Abschlüsse[[#This Row],[Ergeb]]="ET",0,COUNTIFS($A$2:$A2327,$A2327,$B$2:$B2327,$B2327,$L$2:$L2327,"&lt;&gt;ET"))</f>
        <v>0</v>
      </c>
      <c r="F2327" s="11"/>
      <c r="G2327" s="12"/>
      <c r="H2327" s="18">
        <f>COUNTIFS('Rote Karten'!$A$2:$A$4,$A2327,'Rote Karten'!$D$2:$D$4,"&lt;&gt;"&amp;$B2327,'Rote Karten'!$B$2:$B$4,"&lt;"&amp;$F2327,'Rote Karten'!$C$2:$C$4,"&lt;="&amp;$G2327)-COUNTIFS('Rote Karten'!$A$2:$A$4,$A2327,'Rote Karten'!$D$2:$D$4,$B2327,'Rote Karten'!$B$2:$B$4,"&lt;"&amp;$F2327,'Rote Karten'!$C$2:$C$4,"&lt;="&amp;$G2327)</f>
        <v>0</v>
      </c>
      <c r="I2327" s="17" t="str">
        <f>IF(OR($L2327="Tor",$L2327="ET"),_xlfn.IFNA(IF(VLOOKUP($A2327,Spiele!$A$2:$C$16,3,FALSE)=$B2327,COUNTIFS($L$2:$L2327,"Tor",$B$2:$B2327,$B2327,$A$2:$A2327,$A2327)+COUNTIFS($L$2:$L2327,"ET",$B$2:$B2327,$B2327,$A$2:$A2327,$A2327)&amp;":"&amp;COUNTIFS($L$2:$L2327,"Tor",$B$2:$B2327,"&lt;&gt;"&amp;$B2327,$A$2:$A2327,$A2327)+COUNTIFS($L$2:$L2327,"ET",$B$2:$B2327,"&lt;&gt;"&amp;$B2327,$A$2:$A2327,$A2327),COUNTIFS($L$2:$L2327,"Tor",$B$2:$B2327,"&lt;&gt;"&amp;$B2327,$A$2:$A2327,$A2327)+COUNTIFS($L$2:$L2327,"ET",$B$2:$B2327,"&lt;&gt;"&amp;$B2327,$A$2:$A2327,$A2327)&amp;":"&amp;COUNTIFS($L$2:$L2327,"Tor",$B$2:$B2327,$B2327,$A$2:$A2327,$A2327)+COUNTIFS($L$2:$L2327,"ET",$B$2:$B2327,$B2327,$A$2:$A2327,$A2327)),""),"")</f>
        <v/>
      </c>
      <c r="J2327" s="18" t="str">
        <f>_xlfn.IFNA(IF(VLOOKUP($A2327,Spiele!$A$2:$D$16,3,FALSE)=$B2327,(COUNTIFS($L$1:$L2326,"Tor",$B$1:$B2326,$B2327,$A$1:$A2326,$A2327)+COUNTIFS($L$1:$L2326,"ET",$B$1:$B2326,$B2327,$A$1:$A2326,$A2327))-(COUNTIFS($L$1:$L2326,"Tor",$B$1:$B2326,"&lt;&gt;"&amp;$B2327,$A$1:$A2326,$A2327)+COUNTIFS($L$1:$L2326,"ET",$B$1:$B2326,"&lt;&gt;"&amp;$B2327,$A$1:$A2326,$A2327)),(COUNTIFS($L$1:$L2326,"Tor",$B$1:$B2326,$B2327,$A$1:$A2326,$A2327)+COUNTIFS($L$1:$L2326,"ET",$B$1:$B2326,$B2327,$A$1:$A2326,$A2327))-(COUNTIFS($L$1:$L2326,"Tor",$B$1:$B2326,"&lt;&gt;"&amp;$B2327,$A$1:$A2326,$A2327)+COUNTIFS($L$1:$L2326,"ET",$B$1:$B2326,"&lt;&gt;"&amp;$B2327,$A$1:$A2326,$A2327))),"")</f>
        <v/>
      </c>
      <c r="O2327" s="17"/>
      <c r="AC2327" s="14"/>
      <c r="AD2327" s="14"/>
      <c r="AE2327" s="18"/>
      <c r="AH2327" s="19">
        <f t="shared" si="146"/>
        <v>0</v>
      </c>
      <c r="AI2327" s="19">
        <f t="shared" si="147"/>
        <v>180</v>
      </c>
      <c r="AM2327" s="19">
        <f>IF(Abschlüsse[[#This Row],[Ergeb]]="ET","",SQRT(($AF2327-$AK2327)^2+($AG2327-$AL2327)^2))</f>
        <v>0</v>
      </c>
      <c r="AO2327" s="13"/>
      <c r="AP2327" s="13"/>
      <c r="AQ2327" s="19" t="str">
        <f t="shared" si="144"/>
        <v/>
      </c>
      <c r="AU2327" s="19" t="str">
        <f t="shared" si="145"/>
        <v/>
      </c>
    </row>
    <row r="2328" spans="3:47" ht="25.05" customHeight="1">
      <c r="C2328" s="17" t="str">
        <f>IF($A2328="","",IF(VLOOKUP($A2328,Spiele!$A$2:$D$16,3,FALSE)=$B2328,"H","G"))</f>
        <v/>
      </c>
      <c r="D2328" s="17" t="str">
        <f>IF($B2328="","",IF(VLOOKUP($A2328,Spiele!$A$2:$F$16,3,FALSE)=$B2328,VLOOKUP($A2328,Spiele!$A$2:$F$16,4,FALSE),VLOOKUP($A2328,Spiele!$A$2:$F$16,3,FALSE)))</f>
        <v/>
      </c>
      <c r="E2328" s="18">
        <f>IF(Abschlüsse[[#This Row],[Ergeb]]="ET",0,COUNTIFS($A$2:$A2328,$A2328,$B$2:$B2328,$B2328,$L$2:$L2328,"&lt;&gt;ET"))</f>
        <v>0</v>
      </c>
      <c r="F2328" s="11"/>
      <c r="G2328" s="12"/>
      <c r="H2328" s="18">
        <f>COUNTIFS('Rote Karten'!$A$2:$A$4,$A2328,'Rote Karten'!$D$2:$D$4,"&lt;&gt;"&amp;$B2328,'Rote Karten'!$B$2:$B$4,"&lt;"&amp;$F2328,'Rote Karten'!$C$2:$C$4,"&lt;="&amp;$G2328)-COUNTIFS('Rote Karten'!$A$2:$A$4,$A2328,'Rote Karten'!$D$2:$D$4,$B2328,'Rote Karten'!$B$2:$B$4,"&lt;"&amp;$F2328,'Rote Karten'!$C$2:$C$4,"&lt;="&amp;$G2328)</f>
        <v>0</v>
      </c>
      <c r="I2328" s="17" t="str">
        <f>IF(OR($L2328="Tor",$L2328="ET"),_xlfn.IFNA(IF(VLOOKUP($A2328,Spiele!$A$2:$C$16,3,FALSE)=$B2328,COUNTIFS($L$2:$L2328,"Tor",$B$2:$B2328,$B2328,$A$2:$A2328,$A2328)+COUNTIFS($L$2:$L2328,"ET",$B$2:$B2328,$B2328,$A$2:$A2328,$A2328)&amp;":"&amp;COUNTIFS($L$2:$L2328,"Tor",$B$2:$B2328,"&lt;&gt;"&amp;$B2328,$A$2:$A2328,$A2328)+COUNTIFS($L$2:$L2328,"ET",$B$2:$B2328,"&lt;&gt;"&amp;$B2328,$A$2:$A2328,$A2328),COUNTIFS($L$2:$L2328,"Tor",$B$2:$B2328,"&lt;&gt;"&amp;$B2328,$A$2:$A2328,$A2328)+COUNTIFS($L$2:$L2328,"ET",$B$2:$B2328,"&lt;&gt;"&amp;$B2328,$A$2:$A2328,$A2328)&amp;":"&amp;COUNTIFS($L$2:$L2328,"Tor",$B$2:$B2328,$B2328,$A$2:$A2328,$A2328)+COUNTIFS($L$2:$L2328,"ET",$B$2:$B2328,$B2328,$A$2:$A2328,$A2328)),""),"")</f>
        <v/>
      </c>
      <c r="J2328" s="18" t="str">
        <f>_xlfn.IFNA(IF(VLOOKUP($A2328,Spiele!$A$2:$D$16,3,FALSE)=$B2328,(COUNTIFS($L$1:$L2327,"Tor",$B$1:$B2327,$B2328,$A$1:$A2327,$A2328)+COUNTIFS($L$1:$L2327,"ET",$B$1:$B2327,$B2328,$A$1:$A2327,$A2328))-(COUNTIFS($L$1:$L2327,"Tor",$B$1:$B2327,"&lt;&gt;"&amp;$B2328,$A$1:$A2327,$A2328)+COUNTIFS($L$1:$L2327,"ET",$B$1:$B2327,"&lt;&gt;"&amp;$B2328,$A$1:$A2327,$A2328)),(COUNTIFS($L$1:$L2327,"Tor",$B$1:$B2327,$B2328,$A$1:$A2327,$A2328)+COUNTIFS($L$1:$L2327,"ET",$B$1:$B2327,$B2328,$A$1:$A2327,$A2328))-(COUNTIFS($L$1:$L2327,"Tor",$B$1:$B2327,"&lt;&gt;"&amp;$B2328,$A$1:$A2327,$A2328)+COUNTIFS($L$1:$L2327,"ET",$B$1:$B2327,"&lt;&gt;"&amp;$B2328,$A$1:$A2327,$A2328))),"")</f>
        <v/>
      </c>
      <c r="O2328" s="17"/>
      <c r="AC2328" s="14"/>
      <c r="AD2328" s="14"/>
      <c r="AE2328" s="18"/>
      <c r="AH2328" s="19">
        <f t="shared" si="146"/>
        <v>0</v>
      </c>
      <c r="AI2328" s="19">
        <f t="shared" si="147"/>
        <v>180</v>
      </c>
      <c r="AM2328" s="19">
        <f>IF(Abschlüsse[[#This Row],[Ergeb]]="ET","",SQRT(($AF2328-$AK2328)^2+($AG2328-$AL2328)^2))</f>
        <v>0</v>
      </c>
      <c r="AO2328" s="13"/>
      <c r="AP2328" s="13"/>
      <c r="AQ2328" s="19" t="str">
        <f t="shared" si="144"/>
        <v/>
      </c>
      <c r="AU2328" s="19" t="str">
        <f t="shared" si="145"/>
        <v/>
      </c>
    </row>
    <row r="2329" spans="3:47" ht="25.05" customHeight="1">
      <c r="C2329" s="17" t="str">
        <f>IF($A2329="","",IF(VLOOKUP($A2329,Spiele!$A$2:$D$16,3,FALSE)=$B2329,"H","G"))</f>
        <v/>
      </c>
      <c r="D2329" s="17" t="str">
        <f>IF($B2329="","",IF(VLOOKUP($A2329,Spiele!$A$2:$F$16,3,FALSE)=$B2329,VLOOKUP($A2329,Spiele!$A$2:$F$16,4,FALSE),VLOOKUP($A2329,Spiele!$A$2:$F$16,3,FALSE)))</f>
        <v/>
      </c>
      <c r="E2329" s="18">
        <f>IF(Abschlüsse[[#This Row],[Ergeb]]="ET",0,COUNTIFS($A$2:$A2329,$A2329,$B$2:$B2329,$B2329,$L$2:$L2329,"&lt;&gt;ET"))</f>
        <v>0</v>
      </c>
      <c r="F2329" s="11"/>
      <c r="G2329" s="12"/>
      <c r="H2329" s="18">
        <f>COUNTIFS('Rote Karten'!$A$2:$A$4,$A2329,'Rote Karten'!$D$2:$D$4,"&lt;&gt;"&amp;$B2329,'Rote Karten'!$B$2:$B$4,"&lt;"&amp;$F2329,'Rote Karten'!$C$2:$C$4,"&lt;="&amp;$G2329)-COUNTIFS('Rote Karten'!$A$2:$A$4,$A2329,'Rote Karten'!$D$2:$D$4,$B2329,'Rote Karten'!$B$2:$B$4,"&lt;"&amp;$F2329,'Rote Karten'!$C$2:$C$4,"&lt;="&amp;$G2329)</f>
        <v>0</v>
      </c>
      <c r="I2329" s="17" t="str">
        <f>IF(OR($L2329="Tor",$L2329="ET"),_xlfn.IFNA(IF(VLOOKUP($A2329,Spiele!$A$2:$C$16,3,FALSE)=$B2329,COUNTIFS($L$2:$L2329,"Tor",$B$2:$B2329,$B2329,$A$2:$A2329,$A2329)+COUNTIFS($L$2:$L2329,"ET",$B$2:$B2329,$B2329,$A$2:$A2329,$A2329)&amp;":"&amp;COUNTIFS($L$2:$L2329,"Tor",$B$2:$B2329,"&lt;&gt;"&amp;$B2329,$A$2:$A2329,$A2329)+COUNTIFS($L$2:$L2329,"ET",$B$2:$B2329,"&lt;&gt;"&amp;$B2329,$A$2:$A2329,$A2329),COUNTIFS($L$2:$L2329,"Tor",$B$2:$B2329,"&lt;&gt;"&amp;$B2329,$A$2:$A2329,$A2329)+COUNTIFS($L$2:$L2329,"ET",$B$2:$B2329,"&lt;&gt;"&amp;$B2329,$A$2:$A2329,$A2329)&amp;":"&amp;COUNTIFS($L$2:$L2329,"Tor",$B$2:$B2329,$B2329,$A$2:$A2329,$A2329)+COUNTIFS($L$2:$L2329,"ET",$B$2:$B2329,$B2329,$A$2:$A2329,$A2329)),""),"")</f>
        <v/>
      </c>
      <c r="J2329" s="18" t="str">
        <f>_xlfn.IFNA(IF(VLOOKUP($A2329,Spiele!$A$2:$D$16,3,FALSE)=$B2329,(COUNTIFS($L$1:$L2328,"Tor",$B$1:$B2328,$B2329,$A$1:$A2328,$A2329)+COUNTIFS($L$1:$L2328,"ET",$B$1:$B2328,$B2329,$A$1:$A2328,$A2329))-(COUNTIFS($L$1:$L2328,"Tor",$B$1:$B2328,"&lt;&gt;"&amp;$B2329,$A$1:$A2328,$A2329)+COUNTIFS($L$1:$L2328,"ET",$B$1:$B2328,"&lt;&gt;"&amp;$B2329,$A$1:$A2328,$A2329)),(COUNTIFS($L$1:$L2328,"Tor",$B$1:$B2328,$B2329,$A$1:$A2328,$A2329)+COUNTIFS($L$1:$L2328,"ET",$B$1:$B2328,$B2329,$A$1:$A2328,$A2329))-(COUNTIFS($L$1:$L2328,"Tor",$B$1:$B2328,"&lt;&gt;"&amp;$B2329,$A$1:$A2328,$A2329)+COUNTIFS($L$1:$L2328,"ET",$B$1:$B2328,"&lt;&gt;"&amp;$B2329,$A$1:$A2328,$A2329))),"")</f>
        <v/>
      </c>
      <c r="O2329" s="17"/>
      <c r="AC2329" s="14"/>
      <c r="AD2329" s="14"/>
      <c r="AE2329" s="18"/>
      <c r="AH2329" s="19">
        <f t="shared" si="146"/>
        <v>0</v>
      </c>
      <c r="AI2329" s="19">
        <f t="shared" si="147"/>
        <v>180</v>
      </c>
      <c r="AM2329" s="19">
        <f>IF(Abschlüsse[[#This Row],[Ergeb]]="ET","",SQRT(($AF2329-$AK2329)^2+($AG2329-$AL2329)^2))</f>
        <v>0</v>
      </c>
      <c r="AO2329" s="13"/>
      <c r="AP2329" s="13"/>
      <c r="AQ2329" s="19" t="str">
        <f t="shared" si="144"/>
        <v/>
      </c>
      <c r="AU2329" s="19" t="str">
        <f t="shared" si="145"/>
        <v/>
      </c>
    </row>
    <row r="2330" spans="3:47" ht="25.05" customHeight="1">
      <c r="C2330" s="17" t="str">
        <f>IF($A2330="","",IF(VLOOKUP($A2330,Spiele!$A$2:$D$16,3,FALSE)=$B2330,"H","G"))</f>
        <v/>
      </c>
      <c r="D2330" s="17" t="str">
        <f>IF($B2330="","",IF(VLOOKUP($A2330,Spiele!$A$2:$F$16,3,FALSE)=$B2330,VLOOKUP($A2330,Spiele!$A$2:$F$16,4,FALSE),VLOOKUP($A2330,Spiele!$A$2:$F$16,3,FALSE)))</f>
        <v/>
      </c>
      <c r="E2330" s="18">
        <f>IF(Abschlüsse[[#This Row],[Ergeb]]="ET",0,COUNTIFS($A$2:$A2330,$A2330,$B$2:$B2330,$B2330,$L$2:$L2330,"&lt;&gt;ET"))</f>
        <v>0</v>
      </c>
      <c r="F2330" s="11"/>
      <c r="G2330" s="12"/>
      <c r="H2330" s="18">
        <f>COUNTIFS('Rote Karten'!$A$2:$A$4,$A2330,'Rote Karten'!$D$2:$D$4,"&lt;&gt;"&amp;$B2330,'Rote Karten'!$B$2:$B$4,"&lt;"&amp;$F2330,'Rote Karten'!$C$2:$C$4,"&lt;="&amp;$G2330)-COUNTIFS('Rote Karten'!$A$2:$A$4,$A2330,'Rote Karten'!$D$2:$D$4,$B2330,'Rote Karten'!$B$2:$B$4,"&lt;"&amp;$F2330,'Rote Karten'!$C$2:$C$4,"&lt;="&amp;$G2330)</f>
        <v>0</v>
      </c>
      <c r="I2330" s="17" t="str">
        <f>IF(OR($L2330="Tor",$L2330="ET"),_xlfn.IFNA(IF(VLOOKUP($A2330,Spiele!$A$2:$C$16,3,FALSE)=$B2330,COUNTIFS($L$2:$L2330,"Tor",$B$2:$B2330,$B2330,$A$2:$A2330,$A2330)+COUNTIFS($L$2:$L2330,"ET",$B$2:$B2330,$B2330,$A$2:$A2330,$A2330)&amp;":"&amp;COUNTIFS($L$2:$L2330,"Tor",$B$2:$B2330,"&lt;&gt;"&amp;$B2330,$A$2:$A2330,$A2330)+COUNTIFS($L$2:$L2330,"ET",$B$2:$B2330,"&lt;&gt;"&amp;$B2330,$A$2:$A2330,$A2330),COUNTIFS($L$2:$L2330,"Tor",$B$2:$B2330,"&lt;&gt;"&amp;$B2330,$A$2:$A2330,$A2330)+COUNTIFS($L$2:$L2330,"ET",$B$2:$B2330,"&lt;&gt;"&amp;$B2330,$A$2:$A2330,$A2330)&amp;":"&amp;COUNTIFS($L$2:$L2330,"Tor",$B$2:$B2330,$B2330,$A$2:$A2330,$A2330)+COUNTIFS($L$2:$L2330,"ET",$B$2:$B2330,$B2330,$A$2:$A2330,$A2330)),""),"")</f>
        <v/>
      </c>
      <c r="J2330" s="18" t="str">
        <f>_xlfn.IFNA(IF(VLOOKUP($A2330,Spiele!$A$2:$D$16,3,FALSE)=$B2330,(COUNTIFS($L$1:$L2329,"Tor",$B$1:$B2329,$B2330,$A$1:$A2329,$A2330)+COUNTIFS($L$1:$L2329,"ET",$B$1:$B2329,$B2330,$A$1:$A2329,$A2330))-(COUNTIFS($L$1:$L2329,"Tor",$B$1:$B2329,"&lt;&gt;"&amp;$B2330,$A$1:$A2329,$A2330)+COUNTIFS($L$1:$L2329,"ET",$B$1:$B2329,"&lt;&gt;"&amp;$B2330,$A$1:$A2329,$A2330)),(COUNTIFS($L$1:$L2329,"Tor",$B$1:$B2329,$B2330,$A$1:$A2329,$A2330)+COUNTIFS($L$1:$L2329,"ET",$B$1:$B2329,$B2330,$A$1:$A2329,$A2330))-(COUNTIFS($L$1:$L2329,"Tor",$B$1:$B2329,"&lt;&gt;"&amp;$B2330,$A$1:$A2329,$A2330)+COUNTIFS($L$1:$L2329,"ET",$B$1:$B2329,"&lt;&gt;"&amp;$B2330,$A$1:$A2329,$A2330))),"")</f>
        <v/>
      </c>
      <c r="O2330" s="17"/>
      <c r="AC2330" s="14"/>
      <c r="AD2330" s="14"/>
      <c r="AE2330" s="18"/>
      <c r="AH2330" s="19">
        <f t="shared" si="146"/>
        <v>0</v>
      </c>
      <c r="AI2330" s="19">
        <f t="shared" si="147"/>
        <v>180</v>
      </c>
      <c r="AM2330" s="19">
        <f>IF(Abschlüsse[[#This Row],[Ergeb]]="ET","",SQRT(($AF2330-$AK2330)^2+($AG2330-$AL2330)^2))</f>
        <v>0</v>
      </c>
      <c r="AO2330" s="13"/>
      <c r="AP2330" s="13"/>
      <c r="AQ2330" s="19" t="str">
        <f t="shared" si="144"/>
        <v/>
      </c>
      <c r="AU2330" s="19" t="str">
        <f t="shared" si="145"/>
        <v/>
      </c>
    </row>
    <row r="2331" spans="3:47" ht="25.05" customHeight="1">
      <c r="C2331" s="17" t="str">
        <f>IF($A2331="","",IF(VLOOKUP($A2331,Spiele!$A$2:$D$16,3,FALSE)=$B2331,"H","G"))</f>
        <v/>
      </c>
      <c r="D2331" s="17" t="str">
        <f>IF($B2331="","",IF(VLOOKUP($A2331,Spiele!$A$2:$F$16,3,FALSE)=$B2331,VLOOKUP($A2331,Spiele!$A$2:$F$16,4,FALSE),VLOOKUP($A2331,Spiele!$A$2:$F$16,3,FALSE)))</f>
        <v/>
      </c>
      <c r="E2331" s="18">
        <f>IF(Abschlüsse[[#This Row],[Ergeb]]="ET",0,COUNTIFS($A$2:$A2331,$A2331,$B$2:$B2331,$B2331,$L$2:$L2331,"&lt;&gt;ET"))</f>
        <v>0</v>
      </c>
      <c r="F2331" s="11"/>
      <c r="G2331" s="12"/>
      <c r="H2331" s="18">
        <f>COUNTIFS('Rote Karten'!$A$2:$A$4,$A2331,'Rote Karten'!$D$2:$D$4,"&lt;&gt;"&amp;$B2331,'Rote Karten'!$B$2:$B$4,"&lt;"&amp;$F2331,'Rote Karten'!$C$2:$C$4,"&lt;="&amp;$G2331)-COUNTIFS('Rote Karten'!$A$2:$A$4,$A2331,'Rote Karten'!$D$2:$D$4,$B2331,'Rote Karten'!$B$2:$B$4,"&lt;"&amp;$F2331,'Rote Karten'!$C$2:$C$4,"&lt;="&amp;$G2331)</f>
        <v>0</v>
      </c>
      <c r="I2331" s="17" t="str">
        <f>IF(OR($L2331="Tor",$L2331="ET"),_xlfn.IFNA(IF(VLOOKUP($A2331,Spiele!$A$2:$C$16,3,FALSE)=$B2331,COUNTIFS($L$2:$L2331,"Tor",$B$2:$B2331,$B2331,$A$2:$A2331,$A2331)+COUNTIFS($L$2:$L2331,"ET",$B$2:$B2331,$B2331,$A$2:$A2331,$A2331)&amp;":"&amp;COUNTIFS($L$2:$L2331,"Tor",$B$2:$B2331,"&lt;&gt;"&amp;$B2331,$A$2:$A2331,$A2331)+COUNTIFS($L$2:$L2331,"ET",$B$2:$B2331,"&lt;&gt;"&amp;$B2331,$A$2:$A2331,$A2331),COUNTIFS($L$2:$L2331,"Tor",$B$2:$B2331,"&lt;&gt;"&amp;$B2331,$A$2:$A2331,$A2331)+COUNTIFS($L$2:$L2331,"ET",$B$2:$B2331,"&lt;&gt;"&amp;$B2331,$A$2:$A2331,$A2331)&amp;":"&amp;COUNTIFS($L$2:$L2331,"Tor",$B$2:$B2331,$B2331,$A$2:$A2331,$A2331)+COUNTIFS($L$2:$L2331,"ET",$B$2:$B2331,$B2331,$A$2:$A2331,$A2331)),""),"")</f>
        <v/>
      </c>
      <c r="J2331" s="18" t="str">
        <f>_xlfn.IFNA(IF(VLOOKUP($A2331,Spiele!$A$2:$D$16,3,FALSE)=$B2331,(COUNTIFS($L$1:$L2330,"Tor",$B$1:$B2330,$B2331,$A$1:$A2330,$A2331)+COUNTIFS($L$1:$L2330,"ET",$B$1:$B2330,$B2331,$A$1:$A2330,$A2331))-(COUNTIFS($L$1:$L2330,"Tor",$B$1:$B2330,"&lt;&gt;"&amp;$B2331,$A$1:$A2330,$A2331)+COUNTIFS($L$1:$L2330,"ET",$B$1:$B2330,"&lt;&gt;"&amp;$B2331,$A$1:$A2330,$A2331)),(COUNTIFS($L$1:$L2330,"Tor",$B$1:$B2330,$B2331,$A$1:$A2330,$A2331)+COUNTIFS($L$1:$L2330,"ET",$B$1:$B2330,$B2331,$A$1:$A2330,$A2331))-(COUNTIFS($L$1:$L2330,"Tor",$B$1:$B2330,"&lt;&gt;"&amp;$B2331,$A$1:$A2330,$A2331)+COUNTIFS($L$1:$L2330,"ET",$B$1:$B2330,"&lt;&gt;"&amp;$B2331,$A$1:$A2330,$A2331))),"")</f>
        <v/>
      </c>
      <c r="O2331" s="17"/>
      <c r="AC2331" s="14"/>
      <c r="AD2331" s="14"/>
      <c r="AE2331" s="18"/>
      <c r="AH2331" s="19">
        <f t="shared" si="146"/>
        <v>0</v>
      </c>
      <c r="AI2331" s="19">
        <f t="shared" si="147"/>
        <v>180</v>
      </c>
      <c r="AM2331" s="19">
        <f>IF(Abschlüsse[[#This Row],[Ergeb]]="ET","",SQRT(($AF2331-$AK2331)^2+($AG2331-$AL2331)^2))</f>
        <v>0</v>
      </c>
      <c r="AO2331" s="13"/>
      <c r="AP2331" s="13"/>
      <c r="AQ2331" s="19" t="str">
        <f t="shared" si="144"/>
        <v/>
      </c>
      <c r="AU2331" s="19" t="str">
        <f t="shared" si="145"/>
        <v/>
      </c>
    </row>
    <row r="2332" spans="3:47" ht="25.05" customHeight="1">
      <c r="C2332" s="17" t="str">
        <f>IF($A2332="","",IF(VLOOKUP($A2332,Spiele!$A$2:$D$16,3,FALSE)=$B2332,"H","G"))</f>
        <v/>
      </c>
      <c r="D2332" s="17" t="str">
        <f>IF($B2332="","",IF(VLOOKUP($A2332,Spiele!$A$2:$F$16,3,FALSE)=$B2332,VLOOKUP($A2332,Spiele!$A$2:$F$16,4,FALSE),VLOOKUP($A2332,Spiele!$A$2:$F$16,3,FALSE)))</f>
        <v/>
      </c>
      <c r="E2332" s="18">
        <f>IF(Abschlüsse[[#This Row],[Ergeb]]="ET",0,COUNTIFS($A$2:$A2332,$A2332,$B$2:$B2332,$B2332,$L$2:$L2332,"&lt;&gt;ET"))</f>
        <v>0</v>
      </c>
      <c r="F2332" s="11"/>
      <c r="G2332" s="12"/>
      <c r="H2332" s="18">
        <f>COUNTIFS('Rote Karten'!$A$2:$A$4,$A2332,'Rote Karten'!$D$2:$D$4,"&lt;&gt;"&amp;$B2332,'Rote Karten'!$B$2:$B$4,"&lt;"&amp;$F2332,'Rote Karten'!$C$2:$C$4,"&lt;="&amp;$G2332)-COUNTIFS('Rote Karten'!$A$2:$A$4,$A2332,'Rote Karten'!$D$2:$D$4,$B2332,'Rote Karten'!$B$2:$B$4,"&lt;"&amp;$F2332,'Rote Karten'!$C$2:$C$4,"&lt;="&amp;$G2332)</f>
        <v>0</v>
      </c>
      <c r="I2332" s="17" t="str">
        <f>IF(OR($L2332="Tor",$L2332="ET"),_xlfn.IFNA(IF(VLOOKUP($A2332,Spiele!$A$2:$C$16,3,FALSE)=$B2332,COUNTIFS($L$2:$L2332,"Tor",$B$2:$B2332,$B2332,$A$2:$A2332,$A2332)+COUNTIFS($L$2:$L2332,"ET",$B$2:$B2332,$B2332,$A$2:$A2332,$A2332)&amp;":"&amp;COUNTIFS($L$2:$L2332,"Tor",$B$2:$B2332,"&lt;&gt;"&amp;$B2332,$A$2:$A2332,$A2332)+COUNTIFS($L$2:$L2332,"ET",$B$2:$B2332,"&lt;&gt;"&amp;$B2332,$A$2:$A2332,$A2332),COUNTIFS($L$2:$L2332,"Tor",$B$2:$B2332,"&lt;&gt;"&amp;$B2332,$A$2:$A2332,$A2332)+COUNTIFS($L$2:$L2332,"ET",$B$2:$B2332,"&lt;&gt;"&amp;$B2332,$A$2:$A2332,$A2332)&amp;":"&amp;COUNTIFS($L$2:$L2332,"Tor",$B$2:$B2332,$B2332,$A$2:$A2332,$A2332)+COUNTIFS($L$2:$L2332,"ET",$B$2:$B2332,$B2332,$A$2:$A2332,$A2332)),""),"")</f>
        <v/>
      </c>
      <c r="J2332" s="18" t="str">
        <f>_xlfn.IFNA(IF(VLOOKUP($A2332,Spiele!$A$2:$D$16,3,FALSE)=$B2332,(COUNTIFS($L$1:$L2331,"Tor",$B$1:$B2331,$B2332,$A$1:$A2331,$A2332)+COUNTIFS($L$1:$L2331,"ET",$B$1:$B2331,$B2332,$A$1:$A2331,$A2332))-(COUNTIFS($L$1:$L2331,"Tor",$B$1:$B2331,"&lt;&gt;"&amp;$B2332,$A$1:$A2331,$A2332)+COUNTIFS($L$1:$L2331,"ET",$B$1:$B2331,"&lt;&gt;"&amp;$B2332,$A$1:$A2331,$A2332)),(COUNTIFS($L$1:$L2331,"Tor",$B$1:$B2331,$B2332,$A$1:$A2331,$A2332)+COUNTIFS($L$1:$L2331,"ET",$B$1:$B2331,$B2332,$A$1:$A2331,$A2332))-(COUNTIFS($L$1:$L2331,"Tor",$B$1:$B2331,"&lt;&gt;"&amp;$B2332,$A$1:$A2331,$A2332)+COUNTIFS($L$1:$L2331,"ET",$B$1:$B2331,"&lt;&gt;"&amp;$B2332,$A$1:$A2331,$A2332))),"")</f>
        <v/>
      </c>
      <c r="O2332" s="17"/>
      <c r="AC2332" s="14"/>
      <c r="AD2332" s="14"/>
      <c r="AE2332" s="18"/>
      <c r="AH2332" s="19">
        <f t="shared" si="146"/>
        <v>0</v>
      </c>
      <c r="AI2332" s="19">
        <f t="shared" si="147"/>
        <v>180</v>
      </c>
      <c r="AM2332" s="19">
        <f>IF(Abschlüsse[[#This Row],[Ergeb]]="ET","",SQRT(($AF2332-$AK2332)^2+($AG2332-$AL2332)^2))</f>
        <v>0</v>
      </c>
      <c r="AO2332" s="13"/>
      <c r="AP2332" s="13"/>
      <c r="AQ2332" s="19" t="str">
        <f t="shared" ref="AQ2332:AQ2395" si="148">IF(AN2332=0,"",SQRT(($AF2332-$AO2332)^2+($AG2332-$AP2332)^2))</f>
        <v/>
      </c>
      <c r="AU2332" s="19" t="str">
        <f t="shared" ref="AU2332:AU2395" si="149">IF(AR2332=0,"",SQRT(($AF2332-$AS2332)^2+($AG2332-$AT2332)^2))</f>
        <v/>
      </c>
    </row>
    <row r="2333" spans="3:47" ht="25.05" customHeight="1">
      <c r="C2333" s="17" t="str">
        <f>IF($A2333="","",IF(VLOOKUP($A2333,Spiele!$A$2:$D$16,3,FALSE)=$B2333,"H","G"))</f>
        <v/>
      </c>
      <c r="D2333" s="17" t="str">
        <f>IF($B2333="","",IF(VLOOKUP($A2333,Spiele!$A$2:$F$16,3,FALSE)=$B2333,VLOOKUP($A2333,Spiele!$A$2:$F$16,4,FALSE),VLOOKUP($A2333,Spiele!$A$2:$F$16,3,FALSE)))</f>
        <v/>
      </c>
      <c r="E2333" s="18">
        <f>IF(Abschlüsse[[#This Row],[Ergeb]]="ET",0,COUNTIFS($A$2:$A2333,$A2333,$B$2:$B2333,$B2333,$L$2:$L2333,"&lt;&gt;ET"))</f>
        <v>0</v>
      </c>
      <c r="F2333" s="11"/>
      <c r="G2333" s="12"/>
      <c r="H2333" s="18">
        <f>COUNTIFS('Rote Karten'!$A$2:$A$4,$A2333,'Rote Karten'!$D$2:$D$4,"&lt;&gt;"&amp;$B2333,'Rote Karten'!$B$2:$B$4,"&lt;"&amp;$F2333,'Rote Karten'!$C$2:$C$4,"&lt;="&amp;$G2333)-COUNTIFS('Rote Karten'!$A$2:$A$4,$A2333,'Rote Karten'!$D$2:$D$4,$B2333,'Rote Karten'!$B$2:$B$4,"&lt;"&amp;$F2333,'Rote Karten'!$C$2:$C$4,"&lt;="&amp;$G2333)</f>
        <v>0</v>
      </c>
      <c r="I2333" s="17" t="str">
        <f>IF(OR($L2333="Tor",$L2333="ET"),_xlfn.IFNA(IF(VLOOKUP($A2333,Spiele!$A$2:$C$16,3,FALSE)=$B2333,COUNTIFS($L$2:$L2333,"Tor",$B$2:$B2333,$B2333,$A$2:$A2333,$A2333)+COUNTIFS($L$2:$L2333,"ET",$B$2:$B2333,$B2333,$A$2:$A2333,$A2333)&amp;":"&amp;COUNTIFS($L$2:$L2333,"Tor",$B$2:$B2333,"&lt;&gt;"&amp;$B2333,$A$2:$A2333,$A2333)+COUNTIFS($L$2:$L2333,"ET",$B$2:$B2333,"&lt;&gt;"&amp;$B2333,$A$2:$A2333,$A2333),COUNTIFS($L$2:$L2333,"Tor",$B$2:$B2333,"&lt;&gt;"&amp;$B2333,$A$2:$A2333,$A2333)+COUNTIFS($L$2:$L2333,"ET",$B$2:$B2333,"&lt;&gt;"&amp;$B2333,$A$2:$A2333,$A2333)&amp;":"&amp;COUNTIFS($L$2:$L2333,"Tor",$B$2:$B2333,$B2333,$A$2:$A2333,$A2333)+COUNTIFS($L$2:$L2333,"ET",$B$2:$B2333,$B2333,$A$2:$A2333,$A2333)),""),"")</f>
        <v/>
      </c>
      <c r="J2333" s="18" t="str">
        <f>_xlfn.IFNA(IF(VLOOKUP($A2333,Spiele!$A$2:$D$16,3,FALSE)=$B2333,(COUNTIFS($L$1:$L2332,"Tor",$B$1:$B2332,$B2333,$A$1:$A2332,$A2333)+COUNTIFS($L$1:$L2332,"ET",$B$1:$B2332,$B2333,$A$1:$A2332,$A2333))-(COUNTIFS($L$1:$L2332,"Tor",$B$1:$B2332,"&lt;&gt;"&amp;$B2333,$A$1:$A2332,$A2333)+COUNTIFS($L$1:$L2332,"ET",$B$1:$B2332,"&lt;&gt;"&amp;$B2333,$A$1:$A2332,$A2333)),(COUNTIFS($L$1:$L2332,"Tor",$B$1:$B2332,$B2333,$A$1:$A2332,$A2333)+COUNTIFS($L$1:$L2332,"ET",$B$1:$B2332,$B2333,$A$1:$A2332,$A2333))-(COUNTIFS($L$1:$L2332,"Tor",$B$1:$B2332,"&lt;&gt;"&amp;$B2333,$A$1:$A2332,$A2333)+COUNTIFS($L$1:$L2332,"ET",$B$1:$B2332,"&lt;&gt;"&amp;$B2333,$A$1:$A2332,$A2333))),"")</f>
        <v/>
      </c>
      <c r="O2333" s="17"/>
      <c r="AC2333" s="14"/>
      <c r="AD2333" s="14"/>
      <c r="AE2333" s="18"/>
      <c r="AH2333" s="19">
        <f t="shared" si="146"/>
        <v>0</v>
      </c>
      <c r="AI2333" s="19">
        <f t="shared" si="147"/>
        <v>180</v>
      </c>
      <c r="AM2333" s="19">
        <f>IF(Abschlüsse[[#This Row],[Ergeb]]="ET","",SQRT(($AF2333-$AK2333)^2+($AG2333-$AL2333)^2))</f>
        <v>0</v>
      </c>
      <c r="AO2333" s="13"/>
      <c r="AP2333" s="13"/>
      <c r="AQ2333" s="19" t="str">
        <f t="shared" si="148"/>
        <v/>
      </c>
      <c r="AU2333" s="19" t="str">
        <f t="shared" si="149"/>
        <v/>
      </c>
    </row>
    <row r="2334" spans="3:47" ht="25.05" customHeight="1">
      <c r="C2334" s="17" t="str">
        <f>IF($A2334="","",IF(VLOOKUP($A2334,Spiele!$A$2:$D$16,3,FALSE)=$B2334,"H","G"))</f>
        <v/>
      </c>
      <c r="D2334" s="17" t="str">
        <f>IF($B2334="","",IF(VLOOKUP($A2334,Spiele!$A$2:$F$16,3,FALSE)=$B2334,VLOOKUP($A2334,Spiele!$A$2:$F$16,4,FALSE),VLOOKUP($A2334,Spiele!$A$2:$F$16,3,FALSE)))</f>
        <v/>
      </c>
      <c r="E2334" s="18">
        <f>IF(Abschlüsse[[#This Row],[Ergeb]]="ET",0,COUNTIFS($A$2:$A2334,$A2334,$B$2:$B2334,$B2334,$L$2:$L2334,"&lt;&gt;ET"))</f>
        <v>0</v>
      </c>
      <c r="F2334" s="11"/>
      <c r="G2334" s="12"/>
      <c r="H2334" s="18">
        <f>COUNTIFS('Rote Karten'!$A$2:$A$4,$A2334,'Rote Karten'!$D$2:$D$4,"&lt;&gt;"&amp;$B2334,'Rote Karten'!$B$2:$B$4,"&lt;"&amp;$F2334,'Rote Karten'!$C$2:$C$4,"&lt;="&amp;$G2334)-COUNTIFS('Rote Karten'!$A$2:$A$4,$A2334,'Rote Karten'!$D$2:$D$4,$B2334,'Rote Karten'!$B$2:$B$4,"&lt;"&amp;$F2334,'Rote Karten'!$C$2:$C$4,"&lt;="&amp;$G2334)</f>
        <v>0</v>
      </c>
      <c r="I2334" s="17" t="str">
        <f>IF(OR($L2334="Tor",$L2334="ET"),_xlfn.IFNA(IF(VLOOKUP($A2334,Spiele!$A$2:$C$16,3,FALSE)=$B2334,COUNTIFS($L$2:$L2334,"Tor",$B$2:$B2334,$B2334,$A$2:$A2334,$A2334)+COUNTIFS($L$2:$L2334,"ET",$B$2:$B2334,$B2334,$A$2:$A2334,$A2334)&amp;":"&amp;COUNTIFS($L$2:$L2334,"Tor",$B$2:$B2334,"&lt;&gt;"&amp;$B2334,$A$2:$A2334,$A2334)+COUNTIFS($L$2:$L2334,"ET",$B$2:$B2334,"&lt;&gt;"&amp;$B2334,$A$2:$A2334,$A2334),COUNTIFS($L$2:$L2334,"Tor",$B$2:$B2334,"&lt;&gt;"&amp;$B2334,$A$2:$A2334,$A2334)+COUNTIFS($L$2:$L2334,"ET",$B$2:$B2334,"&lt;&gt;"&amp;$B2334,$A$2:$A2334,$A2334)&amp;":"&amp;COUNTIFS($L$2:$L2334,"Tor",$B$2:$B2334,$B2334,$A$2:$A2334,$A2334)+COUNTIFS($L$2:$L2334,"ET",$B$2:$B2334,$B2334,$A$2:$A2334,$A2334)),""),"")</f>
        <v/>
      </c>
      <c r="J2334" s="18" t="str">
        <f>_xlfn.IFNA(IF(VLOOKUP($A2334,Spiele!$A$2:$D$16,3,FALSE)=$B2334,(COUNTIFS($L$1:$L2333,"Tor",$B$1:$B2333,$B2334,$A$1:$A2333,$A2334)+COUNTIFS($L$1:$L2333,"ET",$B$1:$B2333,$B2334,$A$1:$A2333,$A2334))-(COUNTIFS($L$1:$L2333,"Tor",$B$1:$B2333,"&lt;&gt;"&amp;$B2334,$A$1:$A2333,$A2334)+COUNTIFS($L$1:$L2333,"ET",$B$1:$B2333,"&lt;&gt;"&amp;$B2334,$A$1:$A2333,$A2334)),(COUNTIFS($L$1:$L2333,"Tor",$B$1:$B2333,$B2334,$A$1:$A2333,$A2334)+COUNTIFS($L$1:$L2333,"ET",$B$1:$B2333,$B2334,$A$1:$A2333,$A2334))-(COUNTIFS($L$1:$L2333,"Tor",$B$1:$B2333,"&lt;&gt;"&amp;$B2334,$A$1:$A2333,$A2334)+COUNTIFS($L$1:$L2333,"ET",$B$1:$B2333,"&lt;&gt;"&amp;$B2334,$A$1:$A2333,$A2334))),"")</f>
        <v/>
      </c>
      <c r="O2334" s="17"/>
      <c r="AC2334" s="14"/>
      <c r="AD2334" s="14"/>
      <c r="AE2334" s="18"/>
      <c r="AH2334" s="19">
        <f t="shared" si="146"/>
        <v>0</v>
      </c>
      <c r="AI2334" s="19">
        <f t="shared" si="147"/>
        <v>180</v>
      </c>
      <c r="AM2334" s="19">
        <f>IF(Abschlüsse[[#This Row],[Ergeb]]="ET","",SQRT(($AF2334-$AK2334)^2+($AG2334-$AL2334)^2))</f>
        <v>0</v>
      </c>
      <c r="AO2334" s="13"/>
      <c r="AP2334" s="13"/>
      <c r="AQ2334" s="19" t="str">
        <f t="shared" si="148"/>
        <v/>
      </c>
      <c r="AU2334" s="19" t="str">
        <f t="shared" si="149"/>
        <v/>
      </c>
    </row>
    <row r="2335" spans="3:47" ht="25.05" customHeight="1">
      <c r="C2335" s="17" t="str">
        <f>IF($A2335="","",IF(VLOOKUP($A2335,Spiele!$A$2:$D$16,3,FALSE)=$B2335,"H","G"))</f>
        <v/>
      </c>
      <c r="D2335" s="17" t="str">
        <f>IF($B2335="","",IF(VLOOKUP($A2335,Spiele!$A$2:$F$16,3,FALSE)=$B2335,VLOOKUP($A2335,Spiele!$A$2:$F$16,4,FALSE),VLOOKUP($A2335,Spiele!$A$2:$F$16,3,FALSE)))</f>
        <v/>
      </c>
      <c r="E2335" s="18">
        <f>IF(Abschlüsse[[#This Row],[Ergeb]]="ET",0,COUNTIFS($A$2:$A2335,$A2335,$B$2:$B2335,$B2335,$L$2:$L2335,"&lt;&gt;ET"))</f>
        <v>0</v>
      </c>
      <c r="F2335" s="11"/>
      <c r="G2335" s="12"/>
      <c r="H2335" s="18">
        <f>COUNTIFS('Rote Karten'!$A$2:$A$4,$A2335,'Rote Karten'!$D$2:$D$4,"&lt;&gt;"&amp;$B2335,'Rote Karten'!$B$2:$B$4,"&lt;"&amp;$F2335,'Rote Karten'!$C$2:$C$4,"&lt;="&amp;$G2335)-COUNTIFS('Rote Karten'!$A$2:$A$4,$A2335,'Rote Karten'!$D$2:$D$4,$B2335,'Rote Karten'!$B$2:$B$4,"&lt;"&amp;$F2335,'Rote Karten'!$C$2:$C$4,"&lt;="&amp;$G2335)</f>
        <v>0</v>
      </c>
      <c r="I2335" s="17" t="str">
        <f>IF(OR($L2335="Tor",$L2335="ET"),_xlfn.IFNA(IF(VLOOKUP($A2335,Spiele!$A$2:$C$16,3,FALSE)=$B2335,COUNTIFS($L$2:$L2335,"Tor",$B$2:$B2335,$B2335,$A$2:$A2335,$A2335)+COUNTIFS($L$2:$L2335,"ET",$B$2:$B2335,$B2335,$A$2:$A2335,$A2335)&amp;":"&amp;COUNTIFS($L$2:$L2335,"Tor",$B$2:$B2335,"&lt;&gt;"&amp;$B2335,$A$2:$A2335,$A2335)+COUNTIFS($L$2:$L2335,"ET",$B$2:$B2335,"&lt;&gt;"&amp;$B2335,$A$2:$A2335,$A2335),COUNTIFS($L$2:$L2335,"Tor",$B$2:$B2335,"&lt;&gt;"&amp;$B2335,$A$2:$A2335,$A2335)+COUNTIFS($L$2:$L2335,"ET",$B$2:$B2335,"&lt;&gt;"&amp;$B2335,$A$2:$A2335,$A2335)&amp;":"&amp;COUNTIFS($L$2:$L2335,"Tor",$B$2:$B2335,$B2335,$A$2:$A2335,$A2335)+COUNTIFS($L$2:$L2335,"ET",$B$2:$B2335,$B2335,$A$2:$A2335,$A2335)),""),"")</f>
        <v/>
      </c>
      <c r="J2335" s="18" t="str">
        <f>_xlfn.IFNA(IF(VLOOKUP($A2335,Spiele!$A$2:$D$16,3,FALSE)=$B2335,(COUNTIFS($L$1:$L2334,"Tor",$B$1:$B2334,$B2335,$A$1:$A2334,$A2335)+COUNTIFS($L$1:$L2334,"ET",$B$1:$B2334,$B2335,$A$1:$A2334,$A2335))-(COUNTIFS($L$1:$L2334,"Tor",$B$1:$B2334,"&lt;&gt;"&amp;$B2335,$A$1:$A2334,$A2335)+COUNTIFS($L$1:$L2334,"ET",$B$1:$B2334,"&lt;&gt;"&amp;$B2335,$A$1:$A2334,$A2335)),(COUNTIFS($L$1:$L2334,"Tor",$B$1:$B2334,$B2335,$A$1:$A2334,$A2335)+COUNTIFS($L$1:$L2334,"ET",$B$1:$B2334,$B2335,$A$1:$A2334,$A2335))-(COUNTIFS($L$1:$L2334,"Tor",$B$1:$B2334,"&lt;&gt;"&amp;$B2335,$A$1:$A2334,$A2335)+COUNTIFS($L$1:$L2334,"ET",$B$1:$B2334,"&lt;&gt;"&amp;$B2335,$A$1:$A2334,$A2335))),"")</f>
        <v/>
      </c>
      <c r="O2335" s="17"/>
      <c r="AC2335" s="14"/>
      <c r="AD2335" s="14"/>
      <c r="AE2335" s="18"/>
      <c r="AH2335" s="19">
        <f t="shared" si="146"/>
        <v>0</v>
      </c>
      <c r="AI2335" s="19">
        <f t="shared" si="147"/>
        <v>180</v>
      </c>
      <c r="AM2335" s="19">
        <f>IF(Abschlüsse[[#This Row],[Ergeb]]="ET","",SQRT(($AF2335-$AK2335)^2+($AG2335-$AL2335)^2))</f>
        <v>0</v>
      </c>
      <c r="AO2335" s="13"/>
      <c r="AP2335" s="13"/>
      <c r="AQ2335" s="19" t="str">
        <f t="shared" si="148"/>
        <v/>
      </c>
      <c r="AU2335" s="19" t="str">
        <f t="shared" si="149"/>
        <v/>
      </c>
    </row>
    <row r="2336" spans="3:47" ht="25.05" customHeight="1">
      <c r="C2336" s="17" t="str">
        <f>IF($A2336="","",IF(VLOOKUP($A2336,Spiele!$A$2:$D$16,3,FALSE)=$B2336,"H","G"))</f>
        <v/>
      </c>
      <c r="D2336" s="17" t="str">
        <f>IF($B2336="","",IF(VLOOKUP($A2336,Spiele!$A$2:$F$16,3,FALSE)=$B2336,VLOOKUP($A2336,Spiele!$A$2:$F$16,4,FALSE),VLOOKUP($A2336,Spiele!$A$2:$F$16,3,FALSE)))</f>
        <v/>
      </c>
      <c r="E2336" s="18">
        <f>IF(Abschlüsse[[#This Row],[Ergeb]]="ET",0,COUNTIFS($A$2:$A2336,$A2336,$B$2:$B2336,$B2336,$L$2:$L2336,"&lt;&gt;ET"))</f>
        <v>0</v>
      </c>
      <c r="F2336" s="11"/>
      <c r="G2336" s="12"/>
      <c r="H2336" s="18">
        <f>COUNTIFS('Rote Karten'!$A$2:$A$4,$A2336,'Rote Karten'!$D$2:$D$4,"&lt;&gt;"&amp;$B2336,'Rote Karten'!$B$2:$B$4,"&lt;"&amp;$F2336,'Rote Karten'!$C$2:$C$4,"&lt;="&amp;$G2336)-COUNTIFS('Rote Karten'!$A$2:$A$4,$A2336,'Rote Karten'!$D$2:$D$4,$B2336,'Rote Karten'!$B$2:$B$4,"&lt;"&amp;$F2336,'Rote Karten'!$C$2:$C$4,"&lt;="&amp;$G2336)</f>
        <v>0</v>
      </c>
      <c r="I2336" s="17" t="str">
        <f>IF(OR($L2336="Tor",$L2336="ET"),_xlfn.IFNA(IF(VLOOKUP($A2336,Spiele!$A$2:$C$16,3,FALSE)=$B2336,COUNTIFS($L$2:$L2336,"Tor",$B$2:$B2336,$B2336,$A$2:$A2336,$A2336)+COUNTIFS($L$2:$L2336,"ET",$B$2:$B2336,$B2336,$A$2:$A2336,$A2336)&amp;":"&amp;COUNTIFS($L$2:$L2336,"Tor",$B$2:$B2336,"&lt;&gt;"&amp;$B2336,$A$2:$A2336,$A2336)+COUNTIFS($L$2:$L2336,"ET",$B$2:$B2336,"&lt;&gt;"&amp;$B2336,$A$2:$A2336,$A2336),COUNTIFS($L$2:$L2336,"Tor",$B$2:$B2336,"&lt;&gt;"&amp;$B2336,$A$2:$A2336,$A2336)+COUNTIFS($L$2:$L2336,"ET",$B$2:$B2336,"&lt;&gt;"&amp;$B2336,$A$2:$A2336,$A2336)&amp;":"&amp;COUNTIFS($L$2:$L2336,"Tor",$B$2:$B2336,$B2336,$A$2:$A2336,$A2336)+COUNTIFS($L$2:$L2336,"ET",$B$2:$B2336,$B2336,$A$2:$A2336,$A2336)),""),"")</f>
        <v/>
      </c>
      <c r="J2336" s="18" t="str">
        <f>_xlfn.IFNA(IF(VLOOKUP($A2336,Spiele!$A$2:$D$16,3,FALSE)=$B2336,(COUNTIFS($L$1:$L2335,"Tor",$B$1:$B2335,$B2336,$A$1:$A2335,$A2336)+COUNTIFS($L$1:$L2335,"ET",$B$1:$B2335,$B2336,$A$1:$A2335,$A2336))-(COUNTIFS($L$1:$L2335,"Tor",$B$1:$B2335,"&lt;&gt;"&amp;$B2336,$A$1:$A2335,$A2336)+COUNTIFS($L$1:$L2335,"ET",$B$1:$B2335,"&lt;&gt;"&amp;$B2336,$A$1:$A2335,$A2336)),(COUNTIFS($L$1:$L2335,"Tor",$B$1:$B2335,$B2336,$A$1:$A2335,$A2336)+COUNTIFS($L$1:$L2335,"ET",$B$1:$B2335,$B2336,$A$1:$A2335,$A2336))-(COUNTIFS($L$1:$L2335,"Tor",$B$1:$B2335,"&lt;&gt;"&amp;$B2336,$A$1:$A2335,$A2336)+COUNTIFS($L$1:$L2335,"ET",$B$1:$B2335,"&lt;&gt;"&amp;$B2336,$A$1:$A2335,$A2336))),"")</f>
        <v/>
      </c>
      <c r="O2336" s="17"/>
      <c r="AC2336" s="14"/>
      <c r="AD2336" s="14"/>
      <c r="AE2336" s="18"/>
      <c r="AH2336" s="19">
        <f t="shared" si="146"/>
        <v>0</v>
      </c>
      <c r="AI2336" s="19">
        <f t="shared" si="147"/>
        <v>180</v>
      </c>
      <c r="AM2336" s="19">
        <f>IF(Abschlüsse[[#This Row],[Ergeb]]="ET","",SQRT(($AF2336-$AK2336)^2+($AG2336-$AL2336)^2))</f>
        <v>0</v>
      </c>
      <c r="AO2336" s="13"/>
      <c r="AP2336" s="13"/>
      <c r="AQ2336" s="19" t="str">
        <f t="shared" si="148"/>
        <v/>
      </c>
      <c r="AU2336" s="19" t="str">
        <f t="shared" si="149"/>
        <v/>
      </c>
    </row>
    <row r="2337" spans="3:47" ht="25.05" customHeight="1">
      <c r="C2337" s="17" t="str">
        <f>IF($A2337="","",IF(VLOOKUP($A2337,Spiele!$A$2:$D$16,3,FALSE)=$B2337,"H","G"))</f>
        <v/>
      </c>
      <c r="D2337" s="17" t="str">
        <f>IF($B2337="","",IF(VLOOKUP($A2337,Spiele!$A$2:$F$16,3,FALSE)=$B2337,VLOOKUP($A2337,Spiele!$A$2:$F$16,4,FALSE),VLOOKUP($A2337,Spiele!$A$2:$F$16,3,FALSE)))</f>
        <v/>
      </c>
      <c r="E2337" s="18">
        <f>IF(Abschlüsse[[#This Row],[Ergeb]]="ET",0,COUNTIFS($A$2:$A2337,$A2337,$B$2:$B2337,$B2337,$L$2:$L2337,"&lt;&gt;ET"))</f>
        <v>0</v>
      </c>
      <c r="F2337" s="11"/>
      <c r="G2337" s="12"/>
      <c r="H2337" s="18">
        <f>COUNTIFS('Rote Karten'!$A$2:$A$4,$A2337,'Rote Karten'!$D$2:$D$4,"&lt;&gt;"&amp;$B2337,'Rote Karten'!$B$2:$B$4,"&lt;"&amp;$F2337,'Rote Karten'!$C$2:$C$4,"&lt;="&amp;$G2337)-COUNTIFS('Rote Karten'!$A$2:$A$4,$A2337,'Rote Karten'!$D$2:$D$4,$B2337,'Rote Karten'!$B$2:$B$4,"&lt;"&amp;$F2337,'Rote Karten'!$C$2:$C$4,"&lt;="&amp;$G2337)</f>
        <v>0</v>
      </c>
      <c r="I2337" s="17" t="str">
        <f>IF(OR($L2337="Tor",$L2337="ET"),_xlfn.IFNA(IF(VLOOKUP($A2337,Spiele!$A$2:$C$16,3,FALSE)=$B2337,COUNTIFS($L$2:$L2337,"Tor",$B$2:$B2337,$B2337,$A$2:$A2337,$A2337)+COUNTIFS($L$2:$L2337,"ET",$B$2:$B2337,$B2337,$A$2:$A2337,$A2337)&amp;":"&amp;COUNTIFS($L$2:$L2337,"Tor",$B$2:$B2337,"&lt;&gt;"&amp;$B2337,$A$2:$A2337,$A2337)+COUNTIFS($L$2:$L2337,"ET",$B$2:$B2337,"&lt;&gt;"&amp;$B2337,$A$2:$A2337,$A2337),COUNTIFS($L$2:$L2337,"Tor",$B$2:$B2337,"&lt;&gt;"&amp;$B2337,$A$2:$A2337,$A2337)+COUNTIFS($L$2:$L2337,"ET",$B$2:$B2337,"&lt;&gt;"&amp;$B2337,$A$2:$A2337,$A2337)&amp;":"&amp;COUNTIFS($L$2:$L2337,"Tor",$B$2:$B2337,$B2337,$A$2:$A2337,$A2337)+COUNTIFS($L$2:$L2337,"ET",$B$2:$B2337,$B2337,$A$2:$A2337,$A2337)),""),"")</f>
        <v/>
      </c>
      <c r="J2337" s="18" t="str">
        <f>_xlfn.IFNA(IF(VLOOKUP($A2337,Spiele!$A$2:$D$16,3,FALSE)=$B2337,(COUNTIFS($L$1:$L2336,"Tor",$B$1:$B2336,$B2337,$A$1:$A2336,$A2337)+COUNTIFS($L$1:$L2336,"ET",$B$1:$B2336,$B2337,$A$1:$A2336,$A2337))-(COUNTIFS($L$1:$L2336,"Tor",$B$1:$B2336,"&lt;&gt;"&amp;$B2337,$A$1:$A2336,$A2337)+COUNTIFS($L$1:$L2336,"ET",$B$1:$B2336,"&lt;&gt;"&amp;$B2337,$A$1:$A2336,$A2337)),(COUNTIFS($L$1:$L2336,"Tor",$B$1:$B2336,$B2337,$A$1:$A2336,$A2337)+COUNTIFS($L$1:$L2336,"ET",$B$1:$B2336,$B2337,$A$1:$A2336,$A2337))-(COUNTIFS($L$1:$L2336,"Tor",$B$1:$B2336,"&lt;&gt;"&amp;$B2337,$A$1:$A2336,$A2337)+COUNTIFS($L$1:$L2336,"ET",$B$1:$B2336,"&lt;&gt;"&amp;$B2337,$A$1:$A2336,$A2337))),"")</f>
        <v/>
      </c>
      <c r="O2337" s="17"/>
      <c r="AC2337" s="14"/>
      <c r="AD2337" s="14"/>
      <c r="AE2337" s="18"/>
      <c r="AH2337" s="19">
        <f t="shared" si="146"/>
        <v>0</v>
      </c>
      <c r="AI2337" s="19">
        <f t="shared" si="147"/>
        <v>180</v>
      </c>
      <c r="AM2337" s="19">
        <f>IF(Abschlüsse[[#This Row],[Ergeb]]="ET","",SQRT(($AF2337-$AK2337)^2+($AG2337-$AL2337)^2))</f>
        <v>0</v>
      </c>
      <c r="AO2337" s="13"/>
      <c r="AP2337" s="13"/>
      <c r="AQ2337" s="19" t="str">
        <f t="shared" si="148"/>
        <v/>
      </c>
      <c r="AU2337" s="19" t="str">
        <f t="shared" si="149"/>
        <v/>
      </c>
    </row>
    <row r="2338" spans="3:47" ht="25.05" customHeight="1">
      <c r="C2338" s="17" t="str">
        <f>IF($A2338="","",IF(VLOOKUP($A2338,Spiele!$A$2:$D$16,3,FALSE)=$B2338,"H","G"))</f>
        <v/>
      </c>
      <c r="D2338" s="17" t="str">
        <f>IF($B2338="","",IF(VLOOKUP($A2338,Spiele!$A$2:$F$16,3,FALSE)=$B2338,VLOOKUP($A2338,Spiele!$A$2:$F$16,4,FALSE),VLOOKUP($A2338,Spiele!$A$2:$F$16,3,FALSE)))</f>
        <v/>
      </c>
      <c r="E2338" s="18">
        <f>IF(Abschlüsse[[#This Row],[Ergeb]]="ET",0,COUNTIFS($A$2:$A2338,$A2338,$B$2:$B2338,$B2338,$L$2:$L2338,"&lt;&gt;ET"))</f>
        <v>0</v>
      </c>
      <c r="F2338" s="11"/>
      <c r="G2338" s="12"/>
      <c r="H2338" s="18">
        <f>COUNTIFS('Rote Karten'!$A$2:$A$4,$A2338,'Rote Karten'!$D$2:$D$4,"&lt;&gt;"&amp;$B2338,'Rote Karten'!$B$2:$B$4,"&lt;"&amp;$F2338,'Rote Karten'!$C$2:$C$4,"&lt;="&amp;$G2338)-COUNTIFS('Rote Karten'!$A$2:$A$4,$A2338,'Rote Karten'!$D$2:$D$4,$B2338,'Rote Karten'!$B$2:$B$4,"&lt;"&amp;$F2338,'Rote Karten'!$C$2:$C$4,"&lt;="&amp;$G2338)</f>
        <v>0</v>
      </c>
      <c r="I2338" s="17" t="str">
        <f>IF(OR($L2338="Tor",$L2338="ET"),_xlfn.IFNA(IF(VLOOKUP($A2338,Spiele!$A$2:$C$16,3,FALSE)=$B2338,COUNTIFS($L$2:$L2338,"Tor",$B$2:$B2338,$B2338,$A$2:$A2338,$A2338)+COUNTIFS($L$2:$L2338,"ET",$B$2:$B2338,$B2338,$A$2:$A2338,$A2338)&amp;":"&amp;COUNTIFS($L$2:$L2338,"Tor",$B$2:$B2338,"&lt;&gt;"&amp;$B2338,$A$2:$A2338,$A2338)+COUNTIFS($L$2:$L2338,"ET",$B$2:$B2338,"&lt;&gt;"&amp;$B2338,$A$2:$A2338,$A2338),COUNTIFS($L$2:$L2338,"Tor",$B$2:$B2338,"&lt;&gt;"&amp;$B2338,$A$2:$A2338,$A2338)+COUNTIFS($L$2:$L2338,"ET",$B$2:$B2338,"&lt;&gt;"&amp;$B2338,$A$2:$A2338,$A2338)&amp;":"&amp;COUNTIFS($L$2:$L2338,"Tor",$B$2:$B2338,$B2338,$A$2:$A2338,$A2338)+COUNTIFS($L$2:$L2338,"ET",$B$2:$B2338,$B2338,$A$2:$A2338,$A2338)),""),"")</f>
        <v/>
      </c>
      <c r="J2338" s="18" t="str">
        <f>_xlfn.IFNA(IF(VLOOKUP($A2338,Spiele!$A$2:$D$16,3,FALSE)=$B2338,(COUNTIFS($L$1:$L2337,"Tor",$B$1:$B2337,$B2338,$A$1:$A2337,$A2338)+COUNTIFS($L$1:$L2337,"ET",$B$1:$B2337,$B2338,$A$1:$A2337,$A2338))-(COUNTIFS($L$1:$L2337,"Tor",$B$1:$B2337,"&lt;&gt;"&amp;$B2338,$A$1:$A2337,$A2338)+COUNTIFS($L$1:$L2337,"ET",$B$1:$B2337,"&lt;&gt;"&amp;$B2338,$A$1:$A2337,$A2338)),(COUNTIFS($L$1:$L2337,"Tor",$B$1:$B2337,$B2338,$A$1:$A2337,$A2338)+COUNTIFS($L$1:$L2337,"ET",$B$1:$B2337,$B2338,$A$1:$A2337,$A2338))-(COUNTIFS($L$1:$L2337,"Tor",$B$1:$B2337,"&lt;&gt;"&amp;$B2338,$A$1:$A2337,$A2338)+COUNTIFS($L$1:$L2337,"ET",$B$1:$B2337,"&lt;&gt;"&amp;$B2338,$A$1:$A2337,$A2338))),"")</f>
        <v/>
      </c>
      <c r="O2338" s="17"/>
      <c r="AC2338" s="14"/>
      <c r="AD2338" s="14"/>
      <c r="AE2338" s="18"/>
      <c r="AH2338" s="19">
        <f t="shared" si="146"/>
        <v>0</v>
      </c>
      <c r="AI2338" s="19">
        <f t="shared" si="147"/>
        <v>180</v>
      </c>
      <c r="AM2338" s="19">
        <f>IF(Abschlüsse[[#This Row],[Ergeb]]="ET","",SQRT(($AF2338-$AK2338)^2+($AG2338-$AL2338)^2))</f>
        <v>0</v>
      </c>
      <c r="AO2338" s="13"/>
      <c r="AP2338" s="13"/>
      <c r="AQ2338" s="19" t="str">
        <f t="shared" si="148"/>
        <v/>
      </c>
      <c r="AU2338" s="19" t="str">
        <f t="shared" si="149"/>
        <v/>
      </c>
    </row>
    <row r="2339" spans="3:47" ht="25.05" customHeight="1">
      <c r="C2339" s="17" t="str">
        <f>IF($A2339="","",IF(VLOOKUP($A2339,Spiele!$A$2:$D$16,3,FALSE)=$B2339,"H","G"))</f>
        <v/>
      </c>
      <c r="D2339" s="17" t="str">
        <f>IF($B2339="","",IF(VLOOKUP($A2339,Spiele!$A$2:$F$16,3,FALSE)=$B2339,VLOOKUP($A2339,Spiele!$A$2:$F$16,4,FALSE),VLOOKUP($A2339,Spiele!$A$2:$F$16,3,FALSE)))</f>
        <v/>
      </c>
      <c r="E2339" s="18">
        <f>IF(Abschlüsse[[#This Row],[Ergeb]]="ET",0,COUNTIFS($A$2:$A2339,$A2339,$B$2:$B2339,$B2339,$L$2:$L2339,"&lt;&gt;ET"))</f>
        <v>0</v>
      </c>
      <c r="F2339" s="11"/>
      <c r="G2339" s="12"/>
      <c r="H2339" s="18">
        <f>COUNTIFS('Rote Karten'!$A$2:$A$4,$A2339,'Rote Karten'!$D$2:$D$4,"&lt;&gt;"&amp;$B2339,'Rote Karten'!$B$2:$B$4,"&lt;"&amp;$F2339,'Rote Karten'!$C$2:$C$4,"&lt;="&amp;$G2339)-COUNTIFS('Rote Karten'!$A$2:$A$4,$A2339,'Rote Karten'!$D$2:$D$4,$B2339,'Rote Karten'!$B$2:$B$4,"&lt;"&amp;$F2339,'Rote Karten'!$C$2:$C$4,"&lt;="&amp;$G2339)</f>
        <v>0</v>
      </c>
      <c r="I2339" s="17" t="str">
        <f>IF(OR($L2339="Tor",$L2339="ET"),_xlfn.IFNA(IF(VLOOKUP($A2339,Spiele!$A$2:$C$16,3,FALSE)=$B2339,COUNTIFS($L$2:$L2339,"Tor",$B$2:$B2339,$B2339,$A$2:$A2339,$A2339)+COUNTIFS($L$2:$L2339,"ET",$B$2:$B2339,$B2339,$A$2:$A2339,$A2339)&amp;":"&amp;COUNTIFS($L$2:$L2339,"Tor",$B$2:$B2339,"&lt;&gt;"&amp;$B2339,$A$2:$A2339,$A2339)+COUNTIFS($L$2:$L2339,"ET",$B$2:$B2339,"&lt;&gt;"&amp;$B2339,$A$2:$A2339,$A2339),COUNTIFS($L$2:$L2339,"Tor",$B$2:$B2339,"&lt;&gt;"&amp;$B2339,$A$2:$A2339,$A2339)+COUNTIFS($L$2:$L2339,"ET",$B$2:$B2339,"&lt;&gt;"&amp;$B2339,$A$2:$A2339,$A2339)&amp;":"&amp;COUNTIFS($L$2:$L2339,"Tor",$B$2:$B2339,$B2339,$A$2:$A2339,$A2339)+COUNTIFS($L$2:$L2339,"ET",$B$2:$B2339,$B2339,$A$2:$A2339,$A2339)),""),"")</f>
        <v/>
      </c>
      <c r="J2339" s="18" t="str">
        <f>_xlfn.IFNA(IF(VLOOKUP($A2339,Spiele!$A$2:$D$16,3,FALSE)=$B2339,(COUNTIFS($L$1:$L2338,"Tor",$B$1:$B2338,$B2339,$A$1:$A2338,$A2339)+COUNTIFS($L$1:$L2338,"ET",$B$1:$B2338,$B2339,$A$1:$A2338,$A2339))-(COUNTIFS($L$1:$L2338,"Tor",$B$1:$B2338,"&lt;&gt;"&amp;$B2339,$A$1:$A2338,$A2339)+COUNTIFS($L$1:$L2338,"ET",$B$1:$B2338,"&lt;&gt;"&amp;$B2339,$A$1:$A2338,$A2339)),(COUNTIFS($L$1:$L2338,"Tor",$B$1:$B2338,$B2339,$A$1:$A2338,$A2339)+COUNTIFS($L$1:$L2338,"ET",$B$1:$B2338,$B2339,$A$1:$A2338,$A2339))-(COUNTIFS($L$1:$L2338,"Tor",$B$1:$B2338,"&lt;&gt;"&amp;$B2339,$A$1:$A2338,$A2339)+COUNTIFS($L$1:$L2338,"ET",$B$1:$B2338,"&lt;&gt;"&amp;$B2339,$A$1:$A2338,$A2339))),"")</f>
        <v/>
      </c>
      <c r="O2339" s="17"/>
      <c r="AC2339" s="14"/>
      <c r="AD2339" s="14"/>
      <c r="AE2339" s="18"/>
      <c r="AH2339" s="19">
        <f t="shared" si="146"/>
        <v>0</v>
      </c>
      <c r="AI2339" s="19">
        <f t="shared" si="147"/>
        <v>180</v>
      </c>
      <c r="AM2339" s="19">
        <f>IF(Abschlüsse[[#This Row],[Ergeb]]="ET","",SQRT(($AF2339-$AK2339)^2+($AG2339-$AL2339)^2))</f>
        <v>0</v>
      </c>
      <c r="AO2339" s="13"/>
      <c r="AP2339" s="13"/>
      <c r="AQ2339" s="19" t="str">
        <f t="shared" si="148"/>
        <v/>
      </c>
      <c r="AU2339" s="19" t="str">
        <f t="shared" si="149"/>
        <v/>
      </c>
    </row>
    <row r="2340" spans="3:47" ht="25.05" customHeight="1">
      <c r="C2340" s="17" t="str">
        <f>IF($A2340="","",IF(VLOOKUP($A2340,Spiele!$A$2:$D$16,3,FALSE)=$B2340,"H","G"))</f>
        <v/>
      </c>
      <c r="D2340" s="17" t="str">
        <f>IF($B2340="","",IF(VLOOKUP($A2340,Spiele!$A$2:$F$16,3,FALSE)=$B2340,VLOOKUP($A2340,Spiele!$A$2:$F$16,4,FALSE),VLOOKUP($A2340,Spiele!$A$2:$F$16,3,FALSE)))</f>
        <v/>
      </c>
      <c r="E2340" s="18">
        <f>IF(Abschlüsse[[#This Row],[Ergeb]]="ET",0,COUNTIFS($A$2:$A2340,$A2340,$B$2:$B2340,$B2340,$L$2:$L2340,"&lt;&gt;ET"))</f>
        <v>0</v>
      </c>
      <c r="F2340" s="11"/>
      <c r="G2340" s="12"/>
      <c r="H2340" s="18">
        <f>COUNTIFS('Rote Karten'!$A$2:$A$4,$A2340,'Rote Karten'!$D$2:$D$4,"&lt;&gt;"&amp;$B2340,'Rote Karten'!$B$2:$B$4,"&lt;"&amp;$F2340,'Rote Karten'!$C$2:$C$4,"&lt;="&amp;$G2340)-COUNTIFS('Rote Karten'!$A$2:$A$4,$A2340,'Rote Karten'!$D$2:$D$4,$B2340,'Rote Karten'!$B$2:$B$4,"&lt;"&amp;$F2340,'Rote Karten'!$C$2:$C$4,"&lt;="&amp;$G2340)</f>
        <v>0</v>
      </c>
      <c r="I2340" s="17" t="str">
        <f>IF(OR($L2340="Tor",$L2340="ET"),_xlfn.IFNA(IF(VLOOKUP($A2340,Spiele!$A$2:$C$16,3,FALSE)=$B2340,COUNTIFS($L$2:$L2340,"Tor",$B$2:$B2340,$B2340,$A$2:$A2340,$A2340)+COUNTIFS($L$2:$L2340,"ET",$B$2:$B2340,$B2340,$A$2:$A2340,$A2340)&amp;":"&amp;COUNTIFS($L$2:$L2340,"Tor",$B$2:$B2340,"&lt;&gt;"&amp;$B2340,$A$2:$A2340,$A2340)+COUNTIFS($L$2:$L2340,"ET",$B$2:$B2340,"&lt;&gt;"&amp;$B2340,$A$2:$A2340,$A2340),COUNTIFS($L$2:$L2340,"Tor",$B$2:$B2340,"&lt;&gt;"&amp;$B2340,$A$2:$A2340,$A2340)+COUNTIFS($L$2:$L2340,"ET",$B$2:$B2340,"&lt;&gt;"&amp;$B2340,$A$2:$A2340,$A2340)&amp;":"&amp;COUNTIFS($L$2:$L2340,"Tor",$B$2:$B2340,$B2340,$A$2:$A2340,$A2340)+COUNTIFS($L$2:$L2340,"ET",$B$2:$B2340,$B2340,$A$2:$A2340,$A2340)),""),"")</f>
        <v/>
      </c>
      <c r="J2340" s="18" t="str">
        <f>_xlfn.IFNA(IF(VLOOKUP($A2340,Spiele!$A$2:$D$16,3,FALSE)=$B2340,(COUNTIFS($L$1:$L2339,"Tor",$B$1:$B2339,$B2340,$A$1:$A2339,$A2340)+COUNTIFS($L$1:$L2339,"ET",$B$1:$B2339,$B2340,$A$1:$A2339,$A2340))-(COUNTIFS($L$1:$L2339,"Tor",$B$1:$B2339,"&lt;&gt;"&amp;$B2340,$A$1:$A2339,$A2340)+COUNTIFS($L$1:$L2339,"ET",$B$1:$B2339,"&lt;&gt;"&amp;$B2340,$A$1:$A2339,$A2340)),(COUNTIFS($L$1:$L2339,"Tor",$B$1:$B2339,$B2340,$A$1:$A2339,$A2340)+COUNTIFS($L$1:$L2339,"ET",$B$1:$B2339,$B2340,$A$1:$A2339,$A2340))-(COUNTIFS($L$1:$L2339,"Tor",$B$1:$B2339,"&lt;&gt;"&amp;$B2340,$A$1:$A2339,$A2340)+COUNTIFS($L$1:$L2339,"ET",$B$1:$B2339,"&lt;&gt;"&amp;$B2340,$A$1:$A2339,$A2340))),"")</f>
        <v/>
      </c>
      <c r="O2340" s="17"/>
      <c r="AC2340" s="14"/>
      <c r="AD2340" s="14"/>
      <c r="AE2340" s="18"/>
      <c r="AH2340" s="19">
        <f t="shared" si="146"/>
        <v>0</v>
      </c>
      <c r="AI2340" s="19">
        <f t="shared" si="147"/>
        <v>180</v>
      </c>
      <c r="AM2340" s="19">
        <f>IF(Abschlüsse[[#This Row],[Ergeb]]="ET","",SQRT(($AF2340-$AK2340)^2+($AG2340-$AL2340)^2))</f>
        <v>0</v>
      </c>
      <c r="AO2340" s="13"/>
      <c r="AP2340" s="13"/>
      <c r="AQ2340" s="19" t="str">
        <f t="shared" si="148"/>
        <v/>
      </c>
      <c r="AU2340" s="19" t="str">
        <f t="shared" si="149"/>
        <v/>
      </c>
    </row>
    <row r="2341" spans="3:47" ht="25.05" customHeight="1">
      <c r="C2341" s="17" t="str">
        <f>IF($A2341="","",IF(VLOOKUP($A2341,Spiele!$A$2:$D$16,3,FALSE)=$B2341,"H","G"))</f>
        <v/>
      </c>
      <c r="D2341" s="17" t="str">
        <f>IF($B2341="","",IF(VLOOKUP($A2341,Spiele!$A$2:$F$16,3,FALSE)=$B2341,VLOOKUP($A2341,Spiele!$A$2:$F$16,4,FALSE),VLOOKUP($A2341,Spiele!$A$2:$F$16,3,FALSE)))</f>
        <v/>
      </c>
      <c r="E2341" s="18">
        <f>IF(Abschlüsse[[#This Row],[Ergeb]]="ET",0,COUNTIFS($A$2:$A2341,$A2341,$B$2:$B2341,$B2341,$L$2:$L2341,"&lt;&gt;ET"))</f>
        <v>0</v>
      </c>
      <c r="F2341" s="11"/>
      <c r="G2341" s="12"/>
      <c r="H2341" s="18">
        <f>COUNTIFS('Rote Karten'!$A$2:$A$4,$A2341,'Rote Karten'!$D$2:$D$4,"&lt;&gt;"&amp;$B2341,'Rote Karten'!$B$2:$B$4,"&lt;"&amp;$F2341,'Rote Karten'!$C$2:$C$4,"&lt;="&amp;$G2341)-COUNTIFS('Rote Karten'!$A$2:$A$4,$A2341,'Rote Karten'!$D$2:$D$4,$B2341,'Rote Karten'!$B$2:$B$4,"&lt;"&amp;$F2341,'Rote Karten'!$C$2:$C$4,"&lt;="&amp;$G2341)</f>
        <v>0</v>
      </c>
      <c r="I2341" s="17" t="str">
        <f>IF(OR($L2341="Tor",$L2341="ET"),_xlfn.IFNA(IF(VLOOKUP($A2341,Spiele!$A$2:$C$16,3,FALSE)=$B2341,COUNTIFS($L$2:$L2341,"Tor",$B$2:$B2341,$B2341,$A$2:$A2341,$A2341)+COUNTIFS($L$2:$L2341,"ET",$B$2:$B2341,$B2341,$A$2:$A2341,$A2341)&amp;":"&amp;COUNTIFS($L$2:$L2341,"Tor",$B$2:$B2341,"&lt;&gt;"&amp;$B2341,$A$2:$A2341,$A2341)+COUNTIFS($L$2:$L2341,"ET",$B$2:$B2341,"&lt;&gt;"&amp;$B2341,$A$2:$A2341,$A2341),COUNTIFS($L$2:$L2341,"Tor",$B$2:$B2341,"&lt;&gt;"&amp;$B2341,$A$2:$A2341,$A2341)+COUNTIFS($L$2:$L2341,"ET",$B$2:$B2341,"&lt;&gt;"&amp;$B2341,$A$2:$A2341,$A2341)&amp;":"&amp;COUNTIFS($L$2:$L2341,"Tor",$B$2:$B2341,$B2341,$A$2:$A2341,$A2341)+COUNTIFS($L$2:$L2341,"ET",$B$2:$B2341,$B2341,$A$2:$A2341,$A2341)),""),"")</f>
        <v/>
      </c>
      <c r="J2341" s="18" t="str">
        <f>_xlfn.IFNA(IF(VLOOKUP($A2341,Spiele!$A$2:$D$16,3,FALSE)=$B2341,(COUNTIFS($L$1:$L2340,"Tor",$B$1:$B2340,$B2341,$A$1:$A2340,$A2341)+COUNTIFS($L$1:$L2340,"ET",$B$1:$B2340,$B2341,$A$1:$A2340,$A2341))-(COUNTIFS($L$1:$L2340,"Tor",$B$1:$B2340,"&lt;&gt;"&amp;$B2341,$A$1:$A2340,$A2341)+COUNTIFS($L$1:$L2340,"ET",$B$1:$B2340,"&lt;&gt;"&amp;$B2341,$A$1:$A2340,$A2341)),(COUNTIFS($L$1:$L2340,"Tor",$B$1:$B2340,$B2341,$A$1:$A2340,$A2341)+COUNTIFS($L$1:$L2340,"ET",$B$1:$B2340,$B2341,$A$1:$A2340,$A2341))-(COUNTIFS($L$1:$L2340,"Tor",$B$1:$B2340,"&lt;&gt;"&amp;$B2341,$A$1:$A2340,$A2341)+COUNTIFS($L$1:$L2340,"ET",$B$1:$B2340,"&lt;&gt;"&amp;$B2341,$A$1:$A2340,$A2341))),"")</f>
        <v/>
      </c>
      <c r="O2341" s="17"/>
      <c r="AC2341" s="14"/>
      <c r="AD2341" s="14"/>
      <c r="AE2341" s="18"/>
      <c r="AH2341" s="19">
        <f t="shared" si="146"/>
        <v>0</v>
      </c>
      <c r="AI2341" s="19">
        <f t="shared" si="147"/>
        <v>180</v>
      </c>
      <c r="AM2341" s="19">
        <f>IF(Abschlüsse[[#This Row],[Ergeb]]="ET","",SQRT(($AF2341-$AK2341)^2+($AG2341-$AL2341)^2))</f>
        <v>0</v>
      </c>
      <c r="AO2341" s="13"/>
      <c r="AP2341" s="13"/>
      <c r="AQ2341" s="19" t="str">
        <f t="shared" si="148"/>
        <v/>
      </c>
      <c r="AU2341" s="19" t="str">
        <f t="shared" si="149"/>
        <v/>
      </c>
    </row>
    <row r="2342" spans="3:47" ht="25.05" customHeight="1">
      <c r="C2342" s="17" t="str">
        <f>IF($A2342="","",IF(VLOOKUP($A2342,Spiele!$A$2:$D$16,3,FALSE)=$B2342,"H","G"))</f>
        <v/>
      </c>
      <c r="D2342" s="17" t="str">
        <f>IF($B2342="","",IF(VLOOKUP($A2342,Spiele!$A$2:$F$16,3,FALSE)=$B2342,VLOOKUP($A2342,Spiele!$A$2:$F$16,4,FALSE),VLOOKUP($A2342,Spiele!$A$2:$F$16,3,FALSE)))</f>
        <v/>
      </c>
      <c r="E2342" s="18">
        <f>IF(Abschlüsse[[#This Row],[Ergeb]]="ET",0,COUNTIFS($A$2:$A2342,$A2342,$B$2:$B2342,$B2342,$L$2:$L2342,"&lt;&gt;ET"))</f>
        <v>0</v>
      </c>
      <c r="F2342" s="11"/>
      <c r="G2342" s="12"/>
      <c r="H2342" s="18">
        <f>COUNTIFS('Rote Karten'!$A$2:$A$4,$A2342,'Rote Karten'!$D$2:$D$4,"&lt;&gt;"&amp;$B2342,'Rote Karten'!$B$2:$B$4,"&lt;"&amp;$F2342,'Rote Karten'!$C$2:$C$4,"&lt;="&amp;$G2342)-COUNTIFS('Rote Karten'!$A$2:$A$4,$A2342,'Rote Karten'!$D$2:$D$4,$B2342,'Rote Karten'!$B$2:$B$4,"&lt;"&amp;$F2342,'Rote Karten'!$C$2:$C$4,"&lt;="&amp;$G2342)</f>
        <v>0</v>
      </c>
      <c r="I2342" s="17" t="str">
        <f>IF(OR($L2342="Tor",$L2342="ET"),_xlfn.IFNA(IF(VLOOKUP($A2342,Spiele!$A$2:$C$16,3,FALSE)=$B2342,COUNTIFS($L$2:$L2342,"Tor",$B$2:$B2342,$B2342,$A$2:$A2342,$A2342)+COUNTIFS($L$2:$L2342,"ET",$B$2:$B2342,$B2342,$A$2:$A2342,$A2342)&amp;":"&amp;COUNTIFS($L$2:$L2342,"Tor",$B$2:$B2342,"&lt;&gt;"&amp;$B2342,$A$2:$A2342,$A2342)+COUNTIFS($L$2:$L2342,"ET",$B$2:$B2342,"&lt;&gt;"&amp;$B2342,$A$2:$A2342,$A2342),COUNTIFS($L$2:$L2342,"Tor",$B$2:$B2342,"&lt;&gt;"&amp;$B2342,$A$2:$A2342,$A2342)+COUNTIFS($L$2:$L2342,"ET",$B$2:$B2342,"&lt;&gt;"&amp;$B2342,$A$2:$A2342,$A2342)&amp;":"&amp;COUNTIFS($L$2:$L2342,"Tor",$B$2:$B2342,$B2342,$A$2:$A2342,$A2342)+COUNTIFS($L$2:$L2342,"ET",$B$2:$B2342,$B2342,$A$2:$A2342,$A2342)),""),"")</f>
        <v/>
      </c>
      <c r="J2342" s="18" t="str">
        <f>_xlfn.IFNA(IF(VLOOKUP($A2342,Spiele!$A$2:$D$16,3,FALSE)=$B2342,(COUNTIFS($L$1:$L2341,"Tor",$B$1:$B2341,$B2342,$A$1:$A2341,$A2342)+COUNTIFS($L$1:$L2341,"ET",$B$1:$B2341,$B2342,$A$1:$A2341,$A2342))-(COUNTIFS($L$1:$L2341,"Tor",$B$1:$B2341,"&lt;&gt;"&amp;$B2342,$A$1:$A2341,$A2342)+COUNTIFS($L$1:$L2341,"ET",$B$1:$B2341,"&lt;&gt;"&amp;$B2342,$A$1:$A2341,$A2342)),(COUNTIFS($L$1:$L2341,"Tor",$B$1:$B2341,$B2342,$A$1:$A2341,$A2342)+COUNTIFS($L$1:$L2341,"ET",$B$1:$B2341,$B2342,$A$1:$A2341,$A2342))-(COUNTIFS($L$1:$L2341,"Tor",$B$1:$B2341,"&lt;&gt;"&amp;$B2342,$A$1:$A2341,$A2342)+COUNTIFS($L$1:$L2341,"ET",$B$1:$B2341,"&lt;&gt;"&amp;$B2342,$A$1:$A2341,$A2342))),"")</f>
        <v/>
      </c>
      <c r="O2342" s="17"/>
      <c r="AC2342" s="14"/>
      <c r="AD2342" s="14"/>
      <c r="AE2342" s="18"/>
      <c r="AH2342" s="19">
        <f t="shared" si="146"/>
        <v>0</v>
      </c>
      <c r="AI2342" s="19">
        <f t="shared" si="147"/>
        <v>180</v>
      </c>
      <c r="AM2342" s="19">
        <f>IF(Abschlüsse[[#This Row],[Ergeb]]="ET","",SQRT(($AF2342-$AK2342)^2+($AG2342-$AL2342)^2))</f>
        <v>0</v>
      </c>
      <c r="AO2342" s="13"/>
      <c r="AP2342" s="13"/>
      <c r="AQ2342" s="19" t="str">
        <f t="shared" si="148"/>
        <v/>
      </c>
      <c r="AU2342" s="19" t="str">
        <f t="shared" si="149"/>
        <v/>
      </c>
    </row>
    <row r="2343" spans="3:47" ht="25.05" customHeight="1">
      <c r="C2343" s="17" t="str">
        <f>IF($A2343="","",IF(VLOOKUP($A2343,Spiele!$A$2:$D$16,3,FALSE)=$B2343,"H","G"))</f>
        <v/>
      </c>
      <c r="D2343" s="17" t="str">
        <f>IF($B2343="","",IF(VLOOKUP($A2343,Spiele!$A$2:$F$16,3,FALSE)=$B2343,VLOOKUP($A2343,Spiele!$A$2:$F$16,4,FALSE),VLOOKUP($A2343,Spiele!$A$2:$F$16,3,FALSE)))</f>
        <v/>
      </c>
      <c r="E2343" s="18">
        <f>IF(Abschlüsse[[#This Row],[Ergeb]]="ET",0,COUNTIFS($A$2:$A2343,$A2343,$B$2:$B2343,$B2343,$L$2:$L2343,"&lt;&gt;ET"))</f>
        <v>0</v>
      </c>
      <c r="F2343" s="11"/>
      <c r="G2343" s="12"/>
      <c r="H2343" s="18">
        <f>COUNTIFS('Rote Karten'!$A$2:$A$4,$A2343,'Rote Karten'!$D$2:$D$4,"&lt;&gt;"&amp;$B2343,'Rote Karten'!$B$2:$B$4,"&lt;"&amp;$F2343,'Rote Karten'!$C$2:$C$4,"&lt;="&amp;$G2343)-COUNTIFS('Rote Karten'!$A$2:$A$4,$A2343,'Rote Karten'!$D$2:$D$4,$B2343,'Rote Karten'!$B$2:$B$4,"&lt;"&amp;$F2343,'Rote Karten'!$C$2:$C$4,"&lt;="&amp;$G2343)</f>
        <v>0</v>
      </c>
      <c r="I2343" s="17" t="str">
        <f>IF(OR($L2343="Tor",$L2343="ET"),_xlfn.IFNA(IF(VLOOKUP($A2343,Spiele!$A$2:$C$16,3,FALSE)=$B2343,COUNTIFS($L$2:$L2343,"Tor",$B$2:$B2343,$B2343,$A$2:$A2343,$A2343)+COUNTIFS($L$2:$L2343,"ET",$B$2:$B2343,$B2343,$A$2:$A2343,$A2343)&amp;":"&amp;COUNTIFS($L$2:$L2343,"Tor",$B$2:$B2343,"&lt;&gt;"&amp;$B2343,$A$2:$A2343,$A2343)+COUNTIFS($L$2:$L2343,"ET",$B$2:$B2343,"&lt;&gt;"&amp;$B2343,$A$2:$A2343,$A2343),COUNTIFS($L$2:$L2343,"Tor",$B$2:$B2343,"&lt;&gt;"&amp;$B2343,$A$2:$A2343,$A2343)+COUNTIFS($L$2:$L2343,"ET",$B$2:$B2343,"&lt;&gt;"&amp;$B2343,$A$2:$A2343,$A2343)&amp;":"&amp;COUNTIFS($L$2:$L2343,"Tor",$B$2:$B2343,$B2343,$A$2:$A2343,$A2343)+COUNTIFS($L$2:$L2343,"ET",$B$2:$B2343,$B2343,$A$2:$A2343,$A2343)),""),"")</f>
        <v/>
      </c>
      <c r="J2343" s="18" t="str">
        <f>_xlfn.IFNA(IF(VLOOKUP($A2343,Spiele!$A$2:$D$16,3,FALSE)=$B2343,(COUNTIFS($L$1:$L2342,"Tor",$B$1:$B2342,$B2343,$A$1:$A2342,$A2343)+COUNTIFS($L$1:$L2342,"ET",$B$1:$B2342,$B2343,$A$1:$A2342,$A2343))-(COUNTIFS($L$1:$L2342,"Tor",$B$1:$B2342,"&lt;&gt;"&amp;$B2343,$A$1:$A2342,$A2343)+COUNTIFS($L$1:$L2342,"ET",$B$1:$B2342,"&lt;&gt;"&amp;$B2343,$A$1:$A2342,$A2343)),(COUNTIFS($L$1:$L2342,"Tor",$B$1:$B2342,$B2343,$A$1:$A2342,$A2343)+COUNTIFS($L$1:$L2342,"ET",$B$1:$B2342,$B2343,$A$1:$A2342,$A2343))-(COUNTIFS($L$1:$L2342,"Tor",$B$1:$B2342,"&lt;&gt;"&amp;$B2343,$A$1:$A2342,$A2343)+COUNTIFS($L$1:$L2342,"ET",$B$1:$B2342,"&lt;&gt;"&amp;$B2343,$A$1:$A2342,$A2343))),"")</f>
        <v/>
      </c>
      <c r="O2343" s="17"/>
      <c r="AC2343" s="14"/>
      <c r="AD2343" s="14"/>
      <c r="AE2343" s="18"/>
      <c r="AH2343" s="19">
        <f t="shared" si="146"/>
        <v>0</v>
      </c>
      <c r="AI2343" s="19">
        <f t="shared" si="147"/>
        <v>180</v>
      </c>
      <c r="AM2343" s="19">
        <f>IF(Abschlüsse[[#This Row],[Ergeb]]="ET","",SQRT(($AF2343-$AK2343)^2+($AG2343-$AL2343)^2))</f>
        <v>0</v>
      </c>
      <c r="AO2343" s="13"/>
      <c r="AP2343" s="13"/>
      <c r="AQ2343" s="19" t="str">
        <f t="shared" si="148"/>
        <v/>
      </c>
      <c r="AU2343" s="19" t="str">
        <f t="shared" si="149"/>
        <v/>
      </c>
    </row>
    <row r="2344" spans="3:47" ht="25.05" customHeight="1">
      <c r="C2344" s="17" t="str">
        <f>IF($A2344="","",IF(VLOOKUP($A2344,Spiele!$A$2:$D$16,3,FALSE)=$B2344,"H","G"))</f>
        <v/>
      </c>
      <c r="D2344" s="17" t="str">
        <f>IF($B2344="","",IF(VLOOKUP($A2344,Spiele!$A$2:$F$16,3,FALSE)=$B2344,VLOOKUP($A2344,Spiele!$A$2:$F$16,4,FALSE),VLOOKUP($A2344,Spiele!$A$2:$F$16,3,FALSE)))</f>
        <v/>
      </c>
      <c r="E2344" s="18">
        <f>IF(Abschlüsse[[#This Row],[Ergeb]]="ET",0,COUNTIFS($A$2:$A2344,$A2344,$B$2:$B2344,$B2344,$L$2:$L2344,"&lt;&gt;ET"))</f>
        <v>0</v>
      </c>
      <c r="F2344" s="11"/>
      <c r="G2344" s="12"/>
      <c r="H2344" s="18">
        <f>COUNTIFS('Rote Karten'!$A$2:$A$4,$A2344,'Rote Karten'!$D$2:$D$4,"&lt;&gt;"&amp;$B2344,'Rote Karten'!$B$2:$B$4,"&lt;"&amp;$F2344,'Rote Karten'!$C$2:$C$4,"&lt;="&amp;$G2344)-COUNTIFS('Rote Karten'!$A$2:$A$4,$A2344,'Rote Karten'!$D$2:$D$4,$B2344,'Rote Karten'!$B$2:$B$4,"&lt;"&amp;$F2344,'Rote Karten'!$C$2:$C$4,"&lt;="&amp;$G2344)</f>
        <v>0</v>
      </c>
      <c r="I2344" s="17" t="str">
        <f>IF(OR($L2344="Tor",$L2344="ET"),_xlfn.IFNA(IF(VLOOKUP($A2344,Spiele!$A$2:$C$16,3,FALSE)=$B2344,COUNTIFS($L$2:$L2344,"Tor",$B$2:$B2344,$B2344,$A$2:$A2344,$A2344)+COUNTIFS($L$2:$L2344,"ET",$B$2:$B2344,$B2344,$A$2:$A2344,$A2344)&amp;":"&amp;COUNTIFS($L$2:$L2344,"Tor",$B$2:$B2344,"&lt;&gt;"&amp;$B2344,$A$2:$A2344,$A2344)+COUNTIFS($L$2:$L2344,"ET",$B$2:$B2344,"&lt;&gt;"&amp;$B2344,$A$2:$A2344,$A2344),COUNTIFS($L$2:$L2344,"Tor",$B$2:$B2344,"&lt;&gt;"&amp;$B2344,$A$2:$A2344,$A2344)+COUNTIFS($L$2:$L2344,"ET",$B$2:$B2344,"&lt;&gt;"&amp;$B2344,$A$2:$A2344,$A2344)&amp;":"&amp;COUNTIFS($L$2:$L2344,"Tor",$B$2:$B2344,$B2344,$A$2:$A2344,$A2344)+COUNTIFS($L$2:$L2344,"ET",$B$2:$B2344,$B2344,$A$2:$A2344,$A2344)),""),"")</f>
        <v/>
      </c>
      <c r="J2344" s="18" t="str">
        <f>_xlfn.IFNA(IF(VLOOKUP($A2344,Spiele!$A$2:$D$16,3,FALSE)=$B2344,(COUNTIFS($L$1:$L2343,"Tor",$B$1:$B2343,$B2344,$A$1:$A2343,$A2344)+COUNTIFS($L$1:$L2343,"ET",$B$1:$B2343,$B2344,$A$1:$A2343,$A2344))-(COUNTIFS($L$1:$L2343,"Tor",$B$1:$B2343,"&lt;&gt;"&amp;$B2344,$A$1:$A2343,$A2344)+COUNTIFS($L$1:$L2343,"ET",$B$1:$B2343,"&lt;&gt;"&amp;$B2344,$A$1:$A2343,$A2344)),(COUNTIFS($L$1:$L2343,"Tor",$B$1:$B2343,$B2344,$A$1:$A2343,$A2344)+COUNTIFS($L$1:$L2343,"ET",$B$1:$B2343,$B2344,$A$1:$A2343,$A2344))-(COUNTIFS($L$1:$L2343,"Tor",$B$1:$B2343,"&lt;&gt;"&amp;$B2344,$A$1:$A2343,$A2344)+COUNTIFS($L$1:$L2343,"ET",$B$1:$B2343,"&lt;&gt;"&amp;$B2344,$A$1:$A2343,$A2344))),"")</f>
        <v/>
      </c>
      <c r="O2344" s="17"/>
      <c r="AC2344" s="14"/>
      <c r="AD2344" s="14"/>
      <c r="AE2344" s="18"/>
      <c r="AH2344" s="19">
        <f t="shared" si="146"/>
        <v>0</v>
      </c>
      <c r="AI2344" s="19">
        <f t="shared" si="147"/>
        <v>180</v>
      </c>
      <c r="AM2344" s="19">
        <f>IF(Abschlüsse[[#This Row],[Ergeb]]="ET","",SQRT(($AF2344-$AK2344)^2+($AG2344-$AL2344)^2))</f>
        <v>0</v>
      </c>
      <c r="AO2344" s="13"/>
      <c r="AP2344" s="13"/>
      <c r="AQ2344" s="19" t="str">
        <f t="shared" si="148"/>
        <v/>
      </c>
      <c r="AU2344" s="19" t="str">
        <f t="shared" si="149"/>
        <v/>
      </c>
    </row>
    <row r="2345" spans="3:47" ht="25.05" customHeight="1">
      <c r="C2345" s="17" t="str">
        <f>IF($A2345="","",IF(VLOOKUP($A2345,Spiele!$A$2:$D$16,3,FALSE)=$B2345,"H","G"))</f>
        <v/>
      </c>
      <c r="D2345" s="17" t="str">
        <f>IF($B2345="","",IF(VLOOKUP($A2345,Spiele!$A$2:$F$16,3,FALSE)=$B2345,VLOOKUP($A2345,Spiele!$A$2:$F$16,4,FALSE),VLOOKUP($A2345,Spiele!$A$2:$F$16,3,FALSE)))</f>
        <v/>
      </c>
      <c r="E2345" s="18">
        <f>IF(Abschlüsse[[#This Row],[Ergeb]]="ET",0,COUNTIFS($A$2:$A2345,$A2345,$B$2:$B2345,$B2345,$L$2:$L2345,"&lt;&gt;ET"))</f>
        <v>0</v>
      </c>
      <c r="F2345" s="11"/>
      <c r="G2345" s="12"/>
      <c r="H2345" s="18">
        <f>COUNTIFS('Rote Karten'!$A$2:$A$4,$A2345,'Rote Karten'!$D$2:$D$4,"&lt;&gt;"&amp;$B2345,'Rote Karten'!$B$2:$B$4,"&lt;"&amp;$F2345,'Rote Karten'!$C$2:$C$4,"&lt;="&amp;$G2345)-COUNTIFS('Rote Karten'!$A$2:$A$4,$A2345,'Rote Karten'!$D$2:$D$4,$B2345,'Rote Karten'!$B$2:$B$4,"&lt;"&amp;$F2345,'Rote Karten'!$C$2:$C$4,"&lt;="&amp;$G2345)</f>
        <v>0</v>
      </c>
      <c r="I2345" s="17" t="str">
        <f>IF(OR($L2345="Tor",$L2345="ET"),_xlfn.IFNA(IF(VLOOKUP($A2345,Spiele!$A$2:$C$16,3,FALSE)=$B2345,COUNTIFS($L$2:$L2345,"Tor",$B$2:$B2345,$B2345,$A$2:$A2345,$A2345)+COUNTIFS($L$2:$L2345,"ET",$B$2:$B2345,$B2345,$A$2:$A2345,$A2345)&amp;":"&amp;COUNTIFS($L$2:$L2345,"Tor",$B$2:$B2345,"&lt;&gt;"&amp;$B2345,$A$2:$A2345,$A2345)+COUNTIFS($L$2:$L2345,"ET",$B$2:$B2345,"&lt;&gt;"&amp;$B2345,$A$2:$A2345,$A2345),COUNTIFS($L$2:$L2345,"Tor",$B$2:$B2345,"&lt;&gt;"&amp;$B2345,$A$2:$A2345,$A2345)+COUNTIFS($L$2:$L2345,"ET",$B$2:$B2345,"&lt;&gt;"&amp;$B2345,$A$2:$A2345,$A2345)&amp;":"&amp;COUNTIFS($L$2:$L2345,"Tor",$B$2:$B2345,$B2345,$A$2:$A2345,$A2345)+COUNTIFS($L$2:$L2345,"ET",$B$2:$B2345,$B2345,$A$2:$A2345,$A2345)),""),"")</f>
        <v/>
      </c>
      <c r="J2345" s="18" t="str">
        <f>_xlfn.IFNA(IF(VLOOKUP($A2345,Spiele!$A$2:$D$16,3,FALSE)=$B2345,(COUNTIFS($L$1:$L2344,"Tor",$B$1:$B2344,$B2345,$A$1:$A2344,$A2345)+COUNTIFS($L$1:$L2344,"ET",$B$1:$B2344,$B2345,$A$1:$A2344,$A2345))-(COUNTIFS($L$1:$L2344,"Tor",$B$1:$B2344,"&lt;&gt;"&amp;$B2345,$A$1:$A2344,$A2345)+COUNTIFS($L$1:$L2344,"ET",$B$1:$B2344,"&lt;&gt;"&amp;$B2345,$A$1:$A2344,$A2345)),(COUNTIFS($L$1:$L2344,"Tor",$B$1:$B2344,$B2345,$A$1:$A2344,$A2345)+COUNTIFS($L$1:$L2344,"ET",$B$1:$B2344,$B2345,$A$1:$A2344,$A2345))-(COUNTIFS($L$1:$L2344,"Tor",$B$1:$B2344,"&lt;&gt;"&amp;$B2345,$A$1:$A2344,$A2345)+COUNTIFS($L$1:$L2344,"ET",$B$1:$B2344,"&lt;&gt;"&amp;$B2345,$A$1:$A2344,$A2345))),"")</f>
        <v/>
      </c>
      <c r="O2345" s="17"/>
      <c r="AC2345" s="14"/>
      <c r="AD2345" s="14"/>
      <c r="AE2345" s="18"/>
      <c r="AH2345" s="19">
        <f t="shared" si="146"/>
        <v>0</v>
      </c>
      <c r="AI2345" s="19">
        <f t="shared" si="147"/>
        <v>180</v>
      </c>
      <c r="AM2345" s="19">
        <f>IF(Abschlüsse[[#This Row],[Ergeb]]="ET","",SQRT(($AF2345-$AK2345)^2+($AG2345-$AL2345)^2))</f>
        <v>0</v>
      </c>
      <c r="AO2345" s="13"/>
      <c r="AP2345" s="13"/>
      <c r="AQ2345" s="19" t="str">
        <f t="shared" si="148"/>
        <v/>
      </c>
      <c r="AU2345" s="19" t="str">
        <f t="shared" si="149"/>
        <v/>
      </c>
    </row>
    <row r="2346" spans="3:47" ht="25.05" customHeight="1">
      <c r="C2346" s="17" t="str">
        <f>IF($A2346="","",IF(VLOOKUP($A2346,Spiele!$A$2:$D$16,3,FALSE)=$B2346,"H","G"))</f>
        <v/>
      </c>
      <c r="D2346" s="17" t="str">
        <f>IF($B2346="","",IF(VLOOKUP($A2346,Spiele!$A$2:$F$16,3,FALSE)=$B2346,VLOOKUP($A2346,Spiele!$A$2:$F$16,4,FALSE),VLOOKUP($A2346,Spiele!$A$2:$F$16,3,FALSE)))</f>
        <v/>
      </c>
      <c r="E2346" s="18">
        <f>IF(Abschlüsse[[#This Row],[Ergeb]]="ET",0,COUNTIFS($A$2:$A2346,$A2346,$B$2:$B2346,$B2346,$L$2:$L2346,"&lt;&gt;ET"))</f>
        <v>0</v>
      </c>
      <c r="F2346" s="11"/>
      <c r="G2346" s="12"/>
      <c r="H2346" s="18">
        <f>COUNTIFS('Rote Karten'!$A$2:$A$4,$A2346,'Rote Karten'!$D$2:$D$4,"&lt;&gt;"&amp;$B2346,'Rote Karten'!$B$2:$B$4,"&lt;"&amp;$F2346,'Rote Karten'!$C$2:$C$4,"&lt;="&amp;$G2346)-COUNTIFS('Rote Karten'!$A$2:$A$4,$A2346,'Rote Karten'!$D$2:$D$4,$B2346,'Rote Karten'!$B$2:$B$4,"&lt;"&amp;$F2346,'Rote Karten'!$C$2:$C$4,"&lt;="&amp;$G2346)</f>
        <v>0</v>
      </c>
      <c r="I2346" s="17" t="str">
        <f>IF(OR($L2346="Tor",$L2346="ET"),_xlfn.IFNA(IF(VLOOKUP($A2346,Spiele!$A$2:$C$16,3,FALSE)=$B2346,COUNTIFS($L$2:$L2346,"Tor",$B$2:$B2346,$B2346,$A$2:$A2346,$A2346)+COUNTIFS($L$2:$L2346,"ET",$B$2:$B2346,$B2346,$A$2:$A2346,$A2346)&amp;":"&amp;COUNTIFS($L$2:$L2346,"Tor",$B$2:$B2346,"&lt;&gt;"&amp;$B2346,$A$2:$A2346,$A2346)+COUNTIFS($L$2:$L2346,"ET",$B$2:$B2346,"&lt;&gt;"&amp;$B2346,$A$2:$A2346,$A2346),COUNTIFS($L$2:$L2346,"Tor",$B$2:$B2346,"&lt;&gt;"&amp;$B2346,$A$2:$A2346,$A2346)+COUNTIFS($L$2:$L2346,"ET",$B$2:$B2346,"&lt;&gt;"&amp;$B2346,$A$2:$A2346,$A2346)&amp;":"&amp;COUNTIFS($L$2:$L2346,"Tor",$B$2:$B2346,$B2346,$A$2:$A2346,$A2346)+COUNTIFS($L$2:$L2346,"ET",$B$2:$B2346,$B2346,$A$2:$A2346,$A2346)),""),"")</f>
        <v/>
      </c>
      <c r="J2346" s="18" t="str">
        <f>_xlfn.IFNA(IF(VLOOKUP($A2346,Spiele!$A$2:$D$16,3,FALSE)=$B2346,(COUNTIFS($L$1:$L2345,"Tor",$B$1:$B2345,$B2346,$A$1:$A2345,$A2346)+COUNTIFS($L$1:$L2345,"ET",$B$1:$B2345,$B2346,$A$1:$A2345,$A2346))-(COUNTIFS($L$1:$L2345,"Tor",$B$1:$B2345,"&lt;&gt;"&amp;$B2346,$A$1:$A2345,$A2346)+COUNTIFS($L$1:$L2345,"ET",$B$1:$B2345,"&lt;&gt;"&amp;$B2346,$A$1:$A2345,$A2346)),(COUNTIFS($L$1:$L2345,"Tor",$B$1:$B2345,$B2346,$A$1:$A2345,$A2346)+COUNTIFS($L$1:$L2345,"ET",$B$1:$B2345,$B2346,$A$1:$A2345,$A2346))-(COUNTIFS($L$1:$L2345,"Tor",$B$1:$B2345,"&lt;&gt;"&amp;$B2346,$A$1:$A2345,$A2346)+COUNTIFS($L$1:$L2345,"ET",$B$1:$B2345,"&lt;&gt;"&amp;$B2346,$A$1:$A2345,$A2346))),"")</f>
        <v/>
      </c>
      <c r="O2346" s="17"/>
      <c r="AC2346" s="14"/>
      <c r="AD2346" s="14"/>
      <c r="AE2346" s="18"/>
      <c r="AH2346" s="19">
        <f t="shared" si="146"/>
        <v>0</v>
      </c>
      <c r="AI2346" s="19">
        <f t="shared" si="147"/>
        <v>180</v>
      </c>
      <c r="AM2346" s="19">
        <f>IF(Abschlüsse[[#This Row],[Ergeb]]="ET","",SQRT(($AF2346-$AK2346)^2+($AG2346-$AL2346)^2))</f>
        <v>0</v>
      </c>
      <c r="AO2346" s="13"/>
      <c r="AP2346" s="13"/>
      <c r="AQ2346" s="19" t="str">
        <f t="shared" si="148"/>
        <v/>
      </c>
      <c r="AU2346" s="19" t="str">
        <f t="shared" si="149"/>
        <v/>
      </c>
    </row>
    <row r="2347" spans="3:47" ht="25.05" customHeight="1">
      <c r="C2347" s="17" t="str">
        <f>IF($A2347="","",IF(VLOOKUP($A2347,Spiele!$A$2:$D$16,3,FALSE)=$B2347,"H","G"))</f>
        <v/>
      </c>
      <c r="D2347" s="17" t="str">
        <f>IF($B2347="","",IF(VLOOKUP($A2347,Spiele!$A$2:$F$16,3,FALSE)=$B2347,VLOOKUP($A2347,Spiele!$A$2:$F$16,4,FALSE),VLOOKUP($A2347,Spiele!$A$2:$F$16,3,FALSE)))</f>
        <v/>
      </c>
      <c r="E2347" s="18">
        <f>IF(Abschlüsse[[#This Row],[Ergeb]]="ET",0,COUNTIFS($A$2:$A2347,$A2347,$B$2:$B2347,$B2347,$L$2:$L2347,"&lt;&gt;ET"))</f>
        <v>0</v>
      </c>
      <c r="F2347" s="11"/>
      <c r="G2347" s="12"/>
      <c r="H2347" s="18">
        <f>COUNTIFS('Rote Karten'!$A$2:$A$4,$A2347,'Rote Karten'!$D$2:$D$4,"&lt;&gt;"&amp;$B2347,'Rote Karten'!$B$2:$B$4,"&lt;"&amp;$F2347,'Rote Karten'!$C$2:$C$4,"&lt;="&amp;$G2347)-COUNTIFS('Rote Karten'!$A$2:$A$4,$A2347,'Rote Karten'!$D$2:$D$4,$B2347,'Rote Karten'!$B$2:$B$4,"&lt;"&amp;$F2347,'Rote Karten'!$C$2:$C$4,"&lt;="&amp;$G2347)</f>
        <v>0</v>
      </c>
      <c r="I2347" s="17" t="str">
        <f>IF(OR($L2347="Tor",$L2347="ET"),_xlfn.IFNA(IF(VLOOKUP($A2347,Spiele!$A$2:$C$16,3,FALSE)=$B2347,COUNTIFS($L$2:$L2347,"Tor",$B$2:$B2347,$B2347,$A$2:$A2347,$A2347)+COUNTIFS($L$2:$L2347,"ET",$B$2:$B2347,$B2347,$A$2:$A2347,$A2347)&amp;":"&amp;COUNTIFS($L$2:$L2347,"Tor",$B$2:$B2347,"&lt;&gt;"&amp;$B2347,$A$2:$A2347,$A2347)+COUNTIFS($L$2:$L2347,"ET",$B$2:$B2347,"&lt;&gt;"&amp;$B2347,$A$2:$A2347,$A2347),COUNTIFS($L$2:$L2347,"Tor",$B$2:$B2347,"&lt;&gt;"&amp;$B2347,$A$2:$A2347,$A2347)+COUNTIFS($L$2:$L2347,"ET",$B$2:$B2347,"&lt;&gt;"&amp;$B2347,$A$2:$A2347,$A2347)&amp;":"&amp;COUNTIFS($L$2:$L2347,"Tor",$B$2:$B2347,$B2347,$A$2:$A2347,$A2347)+COUNTIFS($L$2:$L2347,"ET",$B$2:$B2347,$B2347,$A$2:$A2347,$A2347)),""),"")</f>
        <v/>
      </c>
      <c r="J2347" s="18" t="str">
        <f>_xlfn.IFNA(IF(VLOOKUP($A2347,Spiele!$A$2:$D$16,3,FALSE)=$B2347,(COUNTIFS($L$1:$L2346,"Tor",$B$1:$B2346,$B2347,$A$1:$A2346,$A2347)+COUNTIFS($L$1:$L2346,"ET",$B$1:$B2346,$B2347,$A$1:$A2346,$A2347))-(COUNTIFS($L$1:$L2346,"Tor",$B$1:$B2346,"&lt;&gt;"&amp;$B2347,$A$1:$A2346,$A2347)+COUNTIFS($L$1:$L2346,"ET",$B$1:$B2346,"&lt;&gt;"&amp;$B2347,$A$1:$A2346,$A2347)),(COUNTIFS($L$1:$L2346,"Tor",$B$1:$B2346,$B2347,$A$1:$A2346,$A2347)+COUNTIFS($L$1:$L2346,"ET",$B$1:$B2346,$B2347,$A$1:$A2346,$A2347))-(COUNTIFS($L$1:$L2346,"Tor",$B$1:$B2346,"&lt;&gt;"&amp;$B2347,$A$1:$A2346,$A2347)+COUNTIFS($L$1:$L2346,"ET",$B$1:$B2346,"&lt;&gt;"&amp;$B2347,$A$1:$A2346,$A2347))),"")</f>
        <v/>
      </c>
      <c r="O2347" s="17"/>
      <c r="AC2347" s="14"/>
      <c r="AD2347" s="14"/>
      <c r="AE2347" s="18"/>
      <c r="AH2347" s="19">
        <f t="shared" si="146"/>
        <v>0</v>
      </c>
      <c r="AI2347" s="19">
        <f t="shared" si="147"/>
        <v>180</v>
      </c>
      <c r="AM2347" s="19">
        <f>IF(Abschlüsse[[#This Row],[Ergeb]]="ET","",SQRT(($AF2347-$AK2347)^2+($AG2347-$AL2347)^2))</f>
        <v>0</v>
      </c>
      <c r="AO2347" s="13"/>
      <c r="AP2347" s="13"/>
      <c r="AQ2347" s="19" t="str">
        <f t="shared" si="148"/>
        <v/>
      </c>
      <c r="AU2347" s="19" t="str">
        <f t="shared" si="149"/>
        <v/>
      </c>
    </row>
    <row r="2348" spans="3:47" ht="25.05" customHeight="1">
      <c r="C2348" s="17" t="str">
        <f>IF($A2348="","",IF(VLOOKUP($A2348,Spiele!$A$2:$D$16,3,FALSE)=$B2348,"H","G"))</f>
        <v/>
      </c>
      <c r="D2348" s="17" t="str">
        <f>IF($B2348="","",IF(VLOOKUP($A2348,Spiele!$A$2:$F$16,3,FALSE)=$B2348,VLOOKUP($A2348,Spiele!$A$2:$F$16,4,FALSE),VLOOKUP($A2348,Spiele!$A$2:$F$16,3,FALSE)))</f>
        <v/>
      </c>
      <c r="E2348" s="18">
        <f>IF(Abschlüsse[[#This Row],[Ergeb]]="ET",0,COUNTIFS($A$2:$A2348,$A2348,$B$2:$B2348,$B2348,$L$2:$L2348,"&lt;&gt;ET"))</f>
        <v>0</v>
      </c>
      <c r="F2348" s="11"/>
      <c r="G2348" s="12"/>
      <c r="H2348" s="18">
        <f>COUNTIFS('Rote Karten'!$A$2:$A$4,$A2348,'Rote Karten'!$D$2:$D$4,"&lt;&gt;"&amp;$B2348,'Rote Karten'!$B$2:$B$4,"&lt;"&amp;$F2348,'Rote Karten'!$C$2:$C$4,"&lt;="&amp;$G2348)-COUNTIFS('Rote Karten'!$A$2:$A$4,$A2348,'Rote Karten'!$D$2:$D$4,$B2348,'Rote Karten'!$B$2:$B$4,"&lt;"&amp;$F2348,'Rote Karten'!$C$2:$C$4,"&lt;="&amp;$G2348)</f>
        <v>0</v>
      </c>
      <c r="I2348" s="17" t="str">
        <f>IF(OR($L2348="Tor",$L2348="ET"),_xlfn.IFNA(IF(VLOOKUP($A2348,Spiele!$A$2:$C$16,3,FALSE)=$B2348,COUNTIFS($L$2:$L2348,"Tor",$B$2:$B2348,$B2348,$A$2:$A2348,$A2348)+COUNTIFS($L$2:$L2348,"ET",$B$2:$B2348,$B2348,$A$2:$A2348,$A2348)&amp;":"&amp;COUNTIFS($L$2:$L2348,"Tor",$B$2:$B2348,"&lt;&gt;"&amp;$B2348,$A$2:$A2348,$A2348)+COUNTIFS($L$2:$L2348,"ET",$B$2:$B2348,"&lt;&gt;"&amp;$B2348,$A$2:$A2348,$A2348),COUNTIFS($L$2:$L2348,"Tor",$B$2:$B2348,"&lt;&gt;"&amp;$B2348,$A$2:$A2348,$A2348)+COUNTIFS($L$2:$L2348,"ET",$B$2:$B2348,"&lt;&gt;"&amp;$B2348,$A$2:$A2348,$A2348)&amp;":"&amp;COUNTIFS($L$2:$L2348,"Tor",$B$2:$B2348,$B2348,$A$2:$A2348,$A2348)+COUNTIFS($L$2:$L2348,"ET",$B$2:$B2348,$B2348,$A$2:$A2348,$A2348)),""),"")</f>
        <v/>
      </c>
      <c r="J2348" s="18" t="str">
        <f>_xlfn.IFNA(IF(VLOOKUP($A2348,Spiele!$A$2:$D$16,3,FALSE)=$B2348,(COUNTIFS($L$1:$L2347,"Tor",$B$1:$B2347,$B2348,$A$1:$A2347,$A2348)+COUNTIFS($L$1:$L2347,"ET",$B$1:$B2347,$B2348,$A$1:$A2347,$A2348))-(COUNTIFS($L$1:$L2347,"Tor",$B$1:$B2347,"&lt;&gt;"&amp;$B2348,$A$1:$A2347,$A2348)+COUNTIFS($L$1:$L2347,"ET",$B$1:$B2347,"&lt;&gt;"&amp;$B2348,$A$1:$A2347,$A2348)),(COUNTIFS($L$1:$L2347,"Tor",$B$1:$B2347,$B2348,$A$1:$A2347,$A2348)+COUNTIFS($L$1:$L2347,"ET",$B$1:$B2347,$B2348,$A$1:$A2347,$A2348))-(COUNTIFS($L$1:$L2347,"Tor",$B$1:$B2347,"&lt;&gt;"&amp;$B2348,$A$1:$A2347,$A2348)+COUNTIFS($L$1:$L2347,"ET",$B$1:$B2347,"&lt;&gt;"&amp;$B2348,$A$1:$A2347,$A2348))),"")</f>
        <v/>
      </c>
      <c r="O2348" s="17"/>
      <c r="AC2348" s="14"/>
      <c r="AD2348" s="14"/>
      <c r="AE2348" s="18"/>
      <c r="AH2348" s="19">
        <f t="shared" si="146"/>
        <v>0</v>
      </c>
      <c r="AI2348" s="19">
        <f t="shared" si="147"/>
        <v>180</v>
      </c>
      <c r="AM2348" s="19">
        <f>IF(Abschlüsse[[#This Row],[Ergeb]]="ET","",SQRT(($AF2348-$AK2348)^2+($AG2348-$AL2348)^2))</f>
        <v>0</v>
      </c>
      <c r="AO2348" s="13"/>
      <c r="AP2348" s="13"/>
      <c r="AQ2348" s="19" t="str">
        <f t="shared" si="148"/>
        <v/>
      </c>
      <c r="AU2348" s="19" t="str">
        <f t="shared" si="149"/>
        <v/>
      </c>
    </row>
    <row r="2349" spans="3:47" ht="25.05" customHeight="1">
      <c r="C2349" s="17" t="str">
        <f>IF($A2349="","",IF(VLOOKUP($A2349,Spiele!$A$2:$D$16,3,FALSE)=$B2349,"H","G"))</f>
        <v/>
      </c>
      <c r="D2349" s="17" t="str">
        <f>IF($B2349="","",IF(VLOOKUP($A2349,Spiele!$A$2:$F$16,3,FALSE)=$B2349,VLOOKUP($A2349,Spiele!$A$2:$F$16,4,FALSE),VLOOKUP($A2349,Spiele!$A$2:$F$16,3,FALSE)))</f>
        <v/>
      </c>
      <c r="E2349" s="18">
        <f>IF(Abschlüsse[[#This Row],[Ergeb]]="ET",0,COUNTIFS($A$2:$A2349,$A2349,$B$2:$B2349,$B2349,$L$2:$L2349,"&lt;&gt;ET"))</f>
        <v>0</v>
      </c>
      <c r="F2349" s="11"/>
      <c r="G2349" s="12"/>
      <c r="H2349" s="18">
        <f>COUNTIFS('Rote Karten'!$A$2:$A$4,$A2349,'Rote Karten'!$D$2:$D$4,"&lt;&gt;"&amp;$B2349,'Rote Karten'!$B$2:$B$4,"&lt;"&amp;$F2349,'Rote Karten'!$C$2:$C$4,"&lt;="&amp;$G2349)-COUNTIFS('Rote Karten'!$A$2:$A$4,$A2349,'Rote Karten'!$D$2:$D$4,$B2349,'Rote Karten'!$B$2:$B$4,"&lt;"&amp;$F2349,'Rote Karten'!$C$2:$C$4,"&lt;="&amp;$G2349)</f>
        <v>0</v>
      </c>
      <c r="I2349" s="17" t="str">
        <f>IF(OR($L2349="Tor",$L2349="ET"),_xlfn.IFNA(IF(VLOOKUP($A2349,Spiele!$A$2:$C$16,3,FALSE)=$B2349,COUNTIFS($L$2:$L2349,"Tor",$B$2:$B2349,$B2349,$A$2:$A2349,$A2349)+COUNTIFS($L$2:$L2349,"ET",$B$2:$B2349,$B2349,$A$2:$A2349,$A2349)&amp;":"&amp;COUNTIFS($L$2:$L2349,"Tor",$B$2:$B2349,"&lt;&gt;"&amp;$B2349,$A$2:$A2349,$A2349)+COUNTIFS($L$2:$L2349,"ET",$B$2:$B2349,"&lt;&gt;"&amp;$B2349,$A$2:$A2349,$A2349),COUNTIFS($L$2:$L2349,"Tor",$B$2:$B2349,"&lt;&gt;"&amp;$B2349,$A$2:$A2349,$A2349)+COUNTIFS($L$2:$L2349,"ET",$B$2:$B2349,"&lt;&gt;"&amp;$B2349,$A$2:$A2349,$A2349)&amp;":"&amp;COUNTIFS($L$2:$L2349,"Tor",$B$2:$B2349,$B2349,$A$2:$A2349,$A2349)+COUNTIFS($L$2:$L2349,"ET",$B$2:$B2349,$B2349,$A$2:$A2349,$A2349)),""),"")</f>
        <v/>
      </c>
      <c r="J2349" s="18" t="str">
        <f>_xlfn.IFNA(IF(VLOOKUP($A2349,Spiele!$A$2:$D$16,3,FALSE)=$B2349,(COUNTIFS($L$1:$L2348,"Tor",$B$1:$B2348,$B2349,$A$1:$A2348,$A2349)+COUNTIFS($L$1:$L2348,"ET",$B$1:$B2348,$B2349,$A$1:$A2348,$A2349))-(COUNTIFS($L$1:$L2348,"Tor",$B$1:$B2348,"&lt;&gt;"&amp;$B2349,$A$1:$A2348,$A2349)+COUNTIFS($L$1:$L2348,"ET",$B$1:$B2348,"&lt;&gt;"&amp;$B2349,$A$1:$A2348,$A2349)),(COUNTIFS($L$1:$L2348,"Tor",$B$1:$B2348,$B2349,$A$1:$A2348,$A2349)+COUNTIFS($L$1:$L2348,"ET",$B$1:$B2348,$B2349,$A$1:$A2348,$A2349))-(COUNTIFS($L$1:$L2348,"Tor",$B$1:$B2348,"&lt;&gt;"&amp;$B2349,$A$1:$A2348,$A2349)+COUNTIFS($L$1:$L2348,"ET",$B$1:$B2348,"&lt;&gt;"&amp;$B2349,$A$1:$A2348,$A2349))),"")</f>
        <v/>
      </c>
      <c r="O2349" s="17"/>
      <c r="AC2349" s="14"/>
      <c r="AD2349" s="14"/>
      <c r="AE2349" s="18"/>
      <c r="AH2349" s="19">
        <f t="shared" si="146"/>
        <v>0</v>
      </c>
      <c r="AI2349" s="19">
        <f t="shared" si="147"/>
        <v>180</v>
      </c>
      <c r="AM2349" s="19">
        <f>IF(Abschlüsse[[#This Row],[Ergeb]]="ET","",SQRT(($AF2349-$AK2349)^2+($AG2349-$AL2349)^2))</f>
        <v>0</v>
      </c>
      <c r="AO2349" s="13"/>
      <c r="AP2349" s="13"/>
      <c r="AQ2349" s="19" t="str">
        <f t="shared" si="148"/>
        <v/>
      </c>
      <c r="AU2349" s="19" t="str">
        <f t="shared" si="149"/>
        <v/>
      </c>
    </row>
    <row r="2350" spans="3:47" ht="25.05" customHeight="1">
      <c r="C2350" s="17" t="str">
        <f>IF($A2350="","",IF(VLOOKUP($A2350,Spiele!$A$2:$D$16,3,FALSE)=$B2350,"H","G"))</f>
        <v/>
      </c>
      <c r="D2350" s="17" t="str">
        <f>IF($B2350="","",IF(VLOOKUP($A2350,Spiele!$A$2:$F$16,3,FALSE)=$B2350,VLOOKUP($A2350,Spiele!$A$2:$F$16,4,FALSE),VLOOKUP($A2350,Spiele!$A$2:$F$16,3,FALSE)))</f>
        <v/>
      </c>
      <c r="E2350" s="18">
        <f>IF(Abschlüsse[[#This Row],[Ergeb]]="ET",0,COUNTIFS($A$2:$A2350,$A2350,$B$2:$B2350,$B2350,$L$2:$L2350,"&lt;&gt;ET"))</f>
        <v>0</v>
      </c>
      <c r="F2350" s="11"/>
      <c r="G2350" s="12"/>
      <c r="H2350" s="18">
        <f>COUNTIFS('Rote Karten'!$A$2:$A$4,$A2350,'Rote Karten'!$D$2:$D$4,"&lt;&gt;"&amp;$B2350,'Rote Karten'!$B$2:$B$4,"&lt;"&amp;$F2350,'Rote Karten'!$C$2:$C$4,"&lt;="&amp;$G2350)-COUNTIFS('Rote Karten'!$A$2:$A$4,$A2350,'Rote Karten'!$D$2:$D$4,$B2350,'Rote Karten'!$B$2:$B$4,"&lt;"&amp;$F2350,'Rote Karten'!$C$2:$C$4,"&lt;="&amp;$G2350)</f>
        <v>0</v>
      </c>
      <c r="I2350" s="17" t="str">
        <f>IF(OR($L2350="Tor",$L2350="ET"),_xlfn.IFNA(IF(VLOOKUP($A2350,Spiele!$A$2:$C$16,3,FALSE)=$B2350,COUNTIFS($L$2:$L2350,"Tor",$B$2:$B2350,$B2350,$A$2:$A2350,$A2350)+COUNTIFS($L$2:$L2350,"ET",$B$2:$B2350,$B2350,$A$2:$A2350,$A2350)&amp;":"&amp;COUNTIFS($L$2:$L2350,"Tor",$B$2:$B2350,"&lt;&gt;"&amp;$B2350,$A$2:$A2350,$A2350)+COUNTIFS($L$2:$L2350,"ET",$B$2:$B2350,"&lt;&gt;"&amp;$B2350,$A$2:$A2350,$A2350),COUNTIFS($L$2:$L2350,"Tor",$B$2:$B2350,"&lt;&gt;"&amp;$B2350,$A$2:$A2350,$A2350)+COUNTIFS($L$2:$L2350,"ET",$B$2:$B2350,"&lt;&gt;"&amp;$B2350,$A$2:$A2350,$A2350)&amp;":"&amp;COUNTIFS($L$2:$L2350,"Tor",$B$2:$B2350,$B2350,$A$2:$A2350,$A2350)+COUNTIFS($L$2:$L2350,"ET",$B$2:$B2350,$B2350,$A$2:$A2350,$A2350)),""),"")</f>
        <v/>
      </c>
      <c r="J2350" s="18" t="str">
        <f>_xlfn.IFNA(IF(VLOOKUP($A2350,Spiele!$A$2:$D$16,3,FALSE)=$B2350,(COUNTIFS($L$1:$L2349,"Tor",$B$1:$B2349,$B2350,$A$1:$A2349,$A2350)+COUNTIFS($L$1:$L2349,"ET",$B$1:$B2349,$B2350,$A$1:$A2349,$A2350))-(COUNTIFS($L$1:$L2349,"Tor",$B$1:$B2349,"&lt;&gt;"&amp;$B2350,$A$1:$A2349,$A2350)+COUNTIFS($L$1:$L2349,"ET",$B$1:$B2349,"&lt;&gt;"&amp;$B2350,$A$1:$A2349,$A2350)),(COUNTIFS($L$1:$L2349,"Tor",$B$1:$B2349,$B2350,$A$1:$A2349,$A2350)+COUNTIFS($L$1:$L2349,"ET",$B$1:$B2349,$B2350,$A$1:$A2349,$A2350))-(COUNTIFS($L$1:$L2349,"Tor",$B$1:$B2349,"&lt;&gt;"&amp;$B2350,$A$1:$A2349,$A2350)+COUNTIFS($L$1:$L2349,"ET",$B$1:$B2349,"&lt;&gt;"&amp;$B2350,$A$1:$A2349,$A2350))),"")</f>
        <v/>
      </c>
      <c r="O2350" s="17"/>
      <c r="AC2350" s="14"/>
      <c r="AD2350" s="14"/>
      <c r="AE2350" s="18"/>
      <c r="AH2350" s="19">
        <f t="shared" si="146"/>
        <v>0</v>
      </c>
      <c r="AI2350" s="19">
        <f t="shared" si="147"/>
        <v>180</v>
      </c>
      <c r="AM2350" s="19">
        <f>IF(Abschlüsse[[#This Row],[Ergeb]]="ET","",SQRT(($AF2350-$AK2350)^2+($AG2350-$AL2350)^2))</f>
        <v>0</v>
      </c>
      <c r="AO2350" s="13"/>
      <c r="AP2350" s="13"/>
      <c r="AQ2350" s="19" t="str">
        <f t="shared" si="148"/>
        <v/>
      </c>
      <c r="AU2350" s="19" t="str">
        <f t="shared" si="149"/>
        <v/>
      </c>
    </row>
    <row r="2351" spans="3:47" ht="25.05" customHeight="1">
      <c r="C2351" s="17" t="str">
        <f>IF($A2351="","",IF(VLOOKUP($A2351,Spiele!$A$2:$D$16,3,FALSE)=$B2351,"H","G"))</f>
        <v/>
      </c>
      <c r="D2351" s="17" t="str">
        <f>IF($B2351="","",IF(VLOOKUP($A2351,Spiele!$A$2:$F$16,3,FALSE)=$B2351,VLOOKUP($A2351,Spiele!$A$2:$F$16,4,FALSE),VLOOKUP($A2351,Spiele!$A$2:$F$16,3,FALSE)))</f>
        <v/>
      </c>
      <c r="E2351" s="18">
        <f>IF(Abschlüsse[[#This Row],[Ergeb]]="ET",0,COUNTIFS($A$2:$A2351,$A2351,$B$2:$B2351,$B2351,$L$2:$L2351,"&lt;&gt;ET"))</f>
        <v>0</v>
      </c>
      <c r="F2351" s="11"/>
      <c r="G2351" s="12"/>
      <c r="H2351" s="18">
        <f>COUNTIFS('Rote Karten'!$A$2:$A$4,$A2351,'Rote Karten'!$D$2:$D$4,"&lt;&gt;"&amp;$B2351,'Rote Karten'!$B$2:$B$4,"&lt;"&amp;$F2351,'Rote Karten'!$C$2:$C$4,"&lt;="&amp;$G2351)-COUNTIFS('Rote Karten'!$A$2:$A$4,$A2351,'Rote Karten'!$D$2:$D$4,$B2351,'Rote Karten'!$B$2:$B$4,"&lt;"&amp;$F2351,'Rote Karten'!$C$2:$C$4,"&lt;="&amp;$G2351)</f>
        <v>0</v>
      </c>
      <c r="I2351" s="17" t="str">
        <f>IF(OR($L2351="Tor",$L2351="ET"),_xlfn.IFNA(IF(VLOOKUP($A2351,Spiele!$A$2:$C$16,3,FALSE)=$B2351,COUNTIFS($L$2:$L2351,"Tor",$B$2:$B2351,$B2351,$A$2:$A2351,$A2351)+COUNTIFS($L$2:$L2351,"ET",$B$2:$B2351,$B2351,$A$2:$A2351,$A2351)&amp;":"&amp;COUNTIFS($L$2:$L2351,"Tor",$B$2:$B2351,"&lt;&gt;"&amp;$B2351,$A$2:$A2351,$A2351)+COUNTIFS($L$2:$L2351,"ET",$B$2:$B2351,"&lt;&gt;"&amp;$B2351,$A$2:$A2351,$A2351),COUNTIFS($L$2:$L2351,"Tor",$B$2:$B2351,"&lt;&gt;"&amp;$B2351,$A$2:$A2351,$A2351)+COUNTIFS($L$2:$L2351,"ET",$B$2:$B2351,"&lt;&gt;"&amp;$B2351,$A$2:$A2351,$A2351)&amp;":"&amp;COUNTIFS($L$2:$L2351,"Tor",$B$2:$B2351,$B2351,$A$2:$A2351,$A2351)+COUNTIFS($L$2:$L2351,"ET",$B$2:$B2351,$B2351,$A$2:$A2351,$A2351)),""),"")</f>
        <v/>
      </c>
      <c r="J2351" s="18" t="str">
        <f>_xlfn.IFNA(IF(VLOOKUP($A2351,Spiele!$A$2:$D$16,3,FALSE)=$B2351,(COUNTIFS($L$1:$L2350,"Tor",$B$1:$B2350,$B2351,$A$1:$A2350,$A2351)+COUNTIFS($L$1:$L2350,"ET",$B$1:$B2350,$B2351,$A$1:$A2350,$A2351))-(COUNTIFS($L$1:$L2350,"Tor",$B$1:$B2350,"&lt;&gt;"&amp;$B2351,$A$1:$A2350,$A2351)+COUNTIFS($L$1:$L2350,"ET",$B$1:$B2350,"&lt;&gt;"&amp;$B2351,$A$1:$A2350,$A2351)),(COUNTIFS($L$1:$L2350,"Tor",$B$1:$B2350,$B2351,$A$1:$A2350,$A2351)+COUNTIFS($L$1:$L2350,"ET",$B$1:$B2350,$B2351,$A$1:$A2350,$A2351))-(COUNTIFS($L$1:$L2350,"Tor",$B$1:$B2350,"&lt;&gt;"&amp;$B2351,$A$1:$A2350,$A2351)+COUNTIFS($L$1:$L2350,"ET",$B$1:$B2350,"&lt;&gt;"&amp;$B2351,$A$1:$A2350,$A2351))),"")</f>
        <v/>
      </c>
      <c r="O2351" s="17"/>
      <c r="AC2351" s="14"/>
      <c r="AD2351" s="14"/>
      <c r="AE2351" s="18"/>
      <c r="AH2351" s="19">
        <f t="shared" si="146"/>
        <v>0</v>
      </c>
      <c r="AI2351" s="19">
        <f t="shared" si="147"/>
        <v>180</v>
      </c>
      <c r="AM2351" s="19">
        <f>IF(Abschlüsse[[#This Row],[Ergeb]]="ET","",SQRT(($AF2351-$AK2351)^2+($AG2351-$AL2351)^2))</f>
        <v>0</v>
      </c>
      <c r="AO2351" s="13"/>
      <c r="AP2351" s="13"/>
      <c r="AQ2351" s="19" t="str">
        <f t="shared" si="148"/>
        <v/>
      </c>
      <c r="AU2351" s="19" t="str">
        <f t="shared" si="149"/>
        <v/>
      </c>
    </row>
    <row r="2352" spans="3:47" ht="25.05" customHeight="1">
      <c r="C2352" s="17" t="str">
        <f>IF($A2352="","",IF(VLOOKUP($A2352,Spiele!$A$2:$D$16,3,FALSE)=$B2352,"H","G"))</f>
        <v/>
      </c>
      <c r="D2352" s="17" t="str">
        <f>IF($B2352="","",IF(VLOOKUP($A2352,Spiele!$A$2:$F$16,3,FALSE)=$B2352,VLOOKUP($A2352,Spiele!$A$2:$F$16,4,FALSE),VLOOKUP($A2352,Spiele!$A$2:$F$16,3,FALSE)))</f>
        <v/>
      </c>
      <c r="E2352" s="18">
        <f>IF(Abschlüsse[[#This Row],[Ergeb]]="ET",0,COUNTIFS($A$2:$A2352,$A2352,$B$2:$B2352,$B2352,$L$2:$L2352,"&lt;&gt;ET"))</f>
        <v>0</v>
      </c>
      <c r="F2352" s="11"/>
      <c r="G2352" s="12"/>
      <c r="H2352" s="18">
        <f>COUNTIFS('Rote Karten'!$A$2:$A$4,$A2352,'Rote Karten'!$D$2:$D$4,"&lt;&gt;"&amp;$B2352,'Rote Karten'!$B$2:$B$4,"&lt;"&amp;$F2352,'Rote Karten'!$C$2:$C$4,"&lt;="&amp;$G2352)-COUNTIFS('Rote Karten'!$A$2:$A$4,$A2352,'Rote Karten'!$D$2:$D$4,$B2352,'Rote Karten'!$B$2:$B$4,"&lt;"&amp;$F2352,'Rote Karten'!$C$2:$C$4,"&lt;="&amp;$G2352)</f>
        <v>0</v>
      </c>
      <c r="I2352" s="17" t="str">
        <f>IF(OR($L2352="Tor",$L2352="ET"),_xlfn.IFNA(IF(VLOOKUP($A2352,Spiele!$A$2:$C$16,3,FALSE)=$B2352,COUNTIFS($L$2:$L2352,"Tor",$B$2:$B2352,$B2352,$A$2:$A2352,$A2352)+COUNTIFS($L$2:$L2352,"ET",$B$2:$B2352,$B2352,$A$2:$A2352,$A2352)&amp;":"&amp;COUNTIFS($L$2:$L2352,"Tor",$B$2:$B2352,"&lt;&gt;"&amp;$B2352,$A$2:$A2352,$A2352)+COUNTIFS($L$2:$L2352,"ET",$B$2:$B2352,"&lt;&gt;"&amp;$B2352,$A$2:$A2352,$A2352),COUNTIFS($L$2:$L2352,"Tor",$B$2:$B2352,"&lt;&gt;"&amp;$B2352,$A$2:$A2352,$A2352)+COUNTIFS($L$2:$L2352,"ET",$B$2:$B2352,"&lt;&gt;"&amp;$B2352,$A$2:$A2352,$A2352)&amp;":"&amp;COUNTIFS($L$2:$L2352,"Tor",$B$2:$B2352,$B2352,$A$2:$A2352,$A2352)+COUNTIFS($L$2:$L2352,"ET",$B$2:$B2352,$B2352,$A$2:$A2352,$A2352)),""),"")</f>
        <v/>
      </c>
      <c r="J2352" s="18" t="str">
        <f>_xlfn.IFNA(IF(VLOOKUP($A2352,Spiele!$A$2:$D$16,3,FALSE)=$B2352,(COUNTIFS($L$1:$L2351,"Tor",$B$1:$B2351,$B2352,$A$1:$A2351,$A2352)+COUNTIFS($L$1:$L2351,"ET",$B$1:$B2351,$B2352,$A$1:$A2351,$A2352))-(COUNTIFS($L$1:$L2351,"Tor",$B$1:$B2351,"&lt;&gt;"&amp;$B2352,$A$1:$A2351,$A2352)+COUNTIFS($L$1:$L2351,"ET",$B$1:$B2351,"&lt;&gt;"&amp;$B2352,$A$1:$A2351,$A2352)),(COUNTIFS($L$1:$L2351,"Tor",$B$1:$B2351,$B2352,$A$1:$A2351,$A2352)+COUNTIFS($L$1:$L2351,"ET",$B$1:$B2351,$B2352,$A$1:$A2351,$A2352))-(COUNTIFS($L$1:$L2351,"Tor",$B$1:$B2351,"&lt;&gt;"&amp;$B2352,$A$1:$A2351,$A2352)+COUNTIFS($L$1:$L2351,"ET",$B$1:$B2351,"&lt;&gt;"&amp;$B2352,$A$1:$A2351,$A2352))),"")</f>
        <v/>
      </c>
      <c r="O2352" s="17"/>
      <c r="AC2352" s="14"/>
      <c r="AD2352" s="14"/>
      <c r="AE2352" s="18"/>
      <c r="AH2352" s="19">
        <f t="shared" si="146"/>
        <v>0</v>
      </c>
      <c r="AI2352" s="19">
        <f t="shared" si="147"/>
        <v>180</v>
      </c>
      <c r="AM2352" s="19">
        <f>IF(Abschlüsse[[#This Row],[Ergeb]]="ET","",SQRT(($AF2352-$AK2352)^2+($AG2352-$AL2352)^2))</f>
        <v>0</v>
      </c>
      <c r="AO2352" s="13"/>
      <c r="AP2352" s="13"/>
      <c r="AQ2352" s="19" t="str">
        <f t="shared" si="148"/>
        <v/>
      </c>
      <c r="AU2352" s="19" t="str">
        <f t="shared" si="149"/>
        <v/>
      </c>
    </row>
    <row r="2353" spans="3:47" ht="25.05" customHeight="1">
      <c r="C2353" s="17" t="str">
        <f>IF($A2353="","",IF(VLOOKUP($A2353,Spiele!$A$2:$D$16,3,FALSE)=$B2353,"H","G"))</f>
        <v/>
      </c>
      <c r="D2353" s="17" t="str">
        <f>IF($B2353="","",IF(VLOOKUP($A2353,Spiele!$A$2:$F$16,3,FALSE)=$B2353,VLOOKUP($A2353,Spiele!$A$2:$F$16,4,FALSE),VLOOKUP($A2353,Spiele!$A$2:$F$16,3,FALSE)))</f>
        <v/>
      </c>
      <c r="E2353" s="18">
        <f>IF(Abschlüsse[[#This Row],[Ergeb]]="ET",0,COUNTIFS($A$2:$A2353,$A2353,$B$2:$B2353,$B2353,$L$2:$L2353,"&lt;&gt;ET"))</f>
        <v>0</v>
      </c>
      <c r="F2353" s="11"/>
      <c r="G2353" s="12"/>
      <c r="H2353" s="18">
        <f>COUNTIFS('Rote Karten'!$A$2:$A$4,$A2353,'Rote Karten'!$D$2:$D$4,"&lt;&gt;"&amp;$B2353,'Rote Karten'!$B$2:$B$4,"&lt;"&amp;$F2353,'Rote Karten'!$C$2:$C$4,"&lt;="&amp;$G2353)-COUNTIFS('Rote Karten'!$A$2:$A$4,$A2353,'Rote Karten'!$D$2:$D$4,$B2353,'Rote Karten'!$B$2:$B$4,"&lt;"&amp;$F2353,'Rote Karten'!$C$2:$C$4,"&lt;="&amp;$G2353)</f>
        <v>0</v>
      </c>
      <c r="I2353" s="17" t="str">
        <f>IF(OR($L2353="Tor",$L2353="ET"),_xlfn.IFNA(IF(VLOOKUP($A2353,Spiele!$A$2:$C$16,3,FALSE)=$B2353,COUNTIFS($L$2:$L2353,"Tor",$B$2:$B2353,$B2353,$A$2:$A2353,$A2353)+COUNTIFS($L$2:$L2353,"ET",$B$2:$B2353,$B2353,$A$2:$A2353,$A2353)&amp;":"&amp;COUNTIFS($L$2:$L2353,"Tor",$B$2:$B2353,"&lt;&gt;"&amp;$B2353,$A$2:$A2353,$A2353)+COUNTIFS($L$2:$L2353,"ET",$B$2:$B2353,"&lt;&gt;"&amp;$B2353,$A$2:$A2353,$A2353),COUNTIFS($L$2:$L2353,"Tor",$B$2:$B2353,"&lt;&gt;"&amp;$B2353,$A$2:$A2353,$A2353)+COUNTIFS($L$2:$L2353,"ET",$B$2:$B2353,"&lt;&gt;"&amp;$B2353,$A$2:$A2353,$A2353)&amp;":"&amp;COUNTIFS($L$2:$L2353,"Tor",$B$2:$B2353,$B2353,$A$2:$A2353,$A2353)+COUNTIFS($L$2:$L2353,"ET",$B$2:$B2353,$B2353,$A$2:$A2353,$A2353)),""),"")</f>
        <v/>
      </c>
      <c r="J2353" s="18" t="str">
        <f>_xlfn.IFNA(IF(VLOOKUP($A2353,Spiele!$A$2:$D$16,3,FALSE)=$B2353,(COUNTIFS($L$1:$L2352,"Tor",$B$1:$B2352,$B2353,$A$1:$A2352,$A2353)+COUNTIFS($L$1:$L2352,"ET",$B$1:$B2352,$B2353,$A$1:$A2352,$A2353))-(COUNTIFS($L$1:$L2352,"Tor",$B$1:$B2352,"&lt;&gt;"&amp;$B2353,$A$1:$A2352,$A2353)+COUNTIFS($L$1:$L2352,"ET",$B$1:$B2352,"&lt;&gt;"&amp;$B2353,$A$1:$A2352,$A2353)),(COUNTIFS($L$1:$L2352,"Tor",$B$1:$B2352,$B2353,$A$1:$A2352,$A2353)+COUNTIFS($L$1:$L2352,"ET",$B$1:$B2352,$B2353,$A$1:$A2352,$A2353))-(COUNTIFS($L$1:$L2352,"Tor",$B$1:$B2352,"&lt;&gt;"&amp;$B2353,$A$1:$A2352,$A2353)+COUNTIFS($L$1:$L2352,"ET",$B$1:$B2352,"&lt;&gt;"&amp;$B2353,$A$1:$A2352,$A2353))),"")</f>
        <v/>
      </c>
      <c r="O2353" s="17"/>
      <c r="AC2353" s="14"/>
      <c r="AD2353" s="14"/>
      <c r="AE2353" s="18"/>
      <c r="AH2353" s="19">
        <f t="shared" si="146"/>
        <v>0</v>
      </c>
      <c r="AI2353" s="19">
        <f t="shared" si="147"/>
        <v>180</v>
      </c>
      <c r="AM2353" s="19">
        <f>IF(Abschlüsse[[#This Row],[Ergeb]]="ET","",SQRT(($AF2353-$AK2353)^2+($AG2353-$AL2353)^2))</f>
        <v>0</v>
      </c>
      <c r="AO2353" s="13"/>
      <c r="AP2353" s="13"/>
      <c r="AQ2353" s="19" t="str">
        <f t="shared" si="148"/>
        <v/>
      </c>
      <c r="AU2353" s="19" t="str">
        <f t="shared" si="149"/>
        <v/>
      </c>
    </row>
    <row r="2354" spans="3:47" ht="25.05" customHeight="1">
      <c r="C2354" s="17" t="str">
        <f>IF($A2354="","",IF(VLOOKUP($A2354,Spiele!$A$2:$D$16,3,FALSE)=$B2354,"H","G"))</f>
        <v/>
      </c>
      <c r="D2354" s="17" t="str">
        <f>IF($B2354="","",IF(VLOOKUP($A2354,Spiele!$A$2:$F$16,3,FALSE)=$B2354,VLOOKUP($A2354,Spiele!$A$2:$F$16,4,FALSE),VLOOKUP($A2354,Spiele!$A$2:$F$16,3,FALSE)))</f>
        <v/>
      </c>
      <c r="E2354" s="18">
        <f>IF(Abschlüsse[[#This Row],[Ergeb]]="ET",0,COUNTIFS($A$2:$A2354,$A2354,$B$2:$B2354,$B2354,$L$2:$L2354,"&lt;&gt;ET"))</f>
        <v>0</v>
      </c>
      <c r="F2354" s="11"/>
      <c r="G2354" s="12"/>
      <c r="H2354" s="18">
        <f>COUNTIFS('Rote Karten'!$A$2:$A$4,$A2354,'Rote Karten'!$D$2:$D$4,"&lt;&gt;"&amp;$B2354,'Rote Karten'!$B$2:$B$4,"&lt;"&amp;$F2354,'Rote Karten'!$C$2:$C$4,"&lt;="&amp;$G2354)-COUNTIFS('Rote Karten'!$A$2:$A$4,$A2354,'Rote Karten'!$D$2:$D$4,$B2354,'Rote Karten'!$B$2:$B$4,"&lt;"&amp;$F2354,'Rote Karten'!$C$2:$C$4,"&lt;="&amp;$G2354)</f>
        <v>0</v>
      </c>
      <c r="I2354" s="17" t="str">
        <f>IF(OR($L2354="Tor",$L2354="ET"),_xlfn.IFNA(IF(VLOOKUP($A2354,Spiele!$A$2:$C$16,3,FALSE)=$B2354,COUNTIFS($L$2:$L2354,"Tor",$B$2:$B2354,$B2354,$A$2:$A2354,$A2354)+COUNTIFS($L$2:$L2354,"ET",$B$2:$B2354,$B2354,$A$2:$A2354,$A2354)&amp;":"&amp;COUNTIFS($L$2:$L2354,"Tor",$B$2:$B2354,"&lt;&gt;"&amp;$B2354,$A$2:$A2354,$A2354)+COUNTIFS($L$2:$L2354,"ET",$B$2:$B2354,"&lt;&gt;"&amp;$B2354,$A$2:$A2354,$A2354),COUNTIFS($L$2:$L2354,"Tor",$B$2:$B2354,"&lt;&gt;"&amp;$B2354,$A$2:$A2354,$A2354)+COUNTIFS($L$2:$L2354,"ET",$B$2:$B2354,"&lt;&gt;"&amp;$B2354,$A$2:$A2354,$A2354)&amp;":"&amp;COUNTIFS($L$2:$L2354,"Tor",$B$2:$B2354,$B2354,$A$2:$A2354,$A2354)+COUNTIFS($L$2:$L2354,"ET",$B$2:$B2354,$B2354,$A$2:$A2354,$A2354)),""),"")</f>
        <v/>
      </c>
      <c r="J2354" s="18" t="str">
        <f>_xlfn.IFNA(IF(VLOOKUP($A2354,Spiele!$A$2:$D$16,3,FALSE)=$B2354,(COUNTIFS($L$1:$L2353,"Tor",$B$1:$B2353,$B2354,$A$1:$A2353,$A2354)+COUNTIFS($L$1:$L2353,"ET",$B$1:$B2353,$B2354,$A$1:$A2353,$A2354))-(COUNTIFS($L$1:$L2353,"Tor",$B$1:$B2353,"&lt;&gt;"&amp;$B2354,$A$1:$A2353,$A2354)+COUNTIFS($L$1:$L2353,"ET",$B$1:$B2353,"&lt;&gt;"&amp;$B2354,$A$1:$A2353,$A2354)),(COUNTIFS($L$1:$L2353,"Tor",$B$1:$B2353,$B2354,$A$1:$A2353,$A2354)+COUNTIFS($L$1:$L2353,"ET",$B$1:$B2353,$B2354,$A$1:$A2353,$A2354))-(COUNTIFS($L$1:$L2353,"Tor",$B$1:$B2353,"&lt;&gt;"&amp;$B2354,$A$1:$A2353,$A2354)+COUNTIFS($L$1:$L2353,"ET",$B$1:$B2353,"&lt;&gt;"&amp;$B2354,$A$1:$A2353,$A2354))),"")</f>
        <v/>
      </c>
      <c r="O2354" s="17"/>
      <c r="AC2354" s="14"/>
      <c r="AD2354" s="14"/>
      <c r="AE2354" s="18"/>
      <c r="AH2354" s="19">
        <f t="shared" si="146"/>
        <v>0</v>
      </c>
      <c r="AI2354" s="19">
        <f t="shared" si="147"/>
        <v>180</v>
      </c>
      <c r="AM2354" s="19">
        <f>IF(Abschlüsse[[#This Row],[Ergeb]]="ET","",SQRT(($AF2354-$AK2354)^2+($AG2354-$AL2354)^2))</f>
        <v>0</v>
      </c>
      <c r="AO2354" s="13"/>
      <c r="AP2354" s="13"/>
      <c r="AQ2354" s="19" t="str">
        <f t="shared" si="148"/>
        <v/>
      </c>
      <c r="AU2354" s="19" t="str">
        <f t="shared" si="149"/>
        <v/>
      </c>
    </row>
    <row r="2355" spans="3:47" ht="25.05" customHeight="1">
      <c r="C2355" s="17" t="str">
        <f>IF($A2355="","",IF(VLOOKUP($A2355,Spiele!$A$2:$D$16,3,FALSE)=$B2355,"H","G"))</f>
        <v/>
      </c>
      <c r="D2355" s="17" t="str">
        <f>IF($B2355="","",IF(VLOOKUP($A2355,Spiele!$A$2:$F$16,3,FALSE)=$B2355,VLOOKUP($A2355,Spiele!$A$2:$F$16,4,FALSE),VLOOKUP($A2355,Spiele!$A$2:$F$16,3,FALSE)))</f>
        <v/>
      </c>
      <c r="E2355" s="18">
        <f>IF(Abschlüsse[[#This Row],[Ergeb]]="ET",0,COUNTIFS($A$2:$A2355,$A2355,$B$2:$B2355,$B2355,$L$2:$L2355,"&lt;&gt;ET"))</f>
        <v>0</v>
      </c>
      <c r="F2355" s="11"/>
      <c r="G2355" s="12"/>
      <c r="H2355" s="18">
        <f>COUNTIFS('Rote Karten'!$A$2:$A$4,$A2355,'Rote Karten'!$D$2:$D$4,"&lt;&gt;"&amp;$B2355,'Rote Karten'!$B$2:$B$4,"&lt;"&amp;$F2355,'Rote Karten'!$C$2:$C$4,"&lt;="&amp;$G2355)-COUNTIFS('Rote Karten'!$A$2:$A$4,$A2355,'Rote Karten'!$D$2:$D$4,$B2355,'Rote Karten'!$B$2:$B$4,"&lt;"&amp;$F2355,'Rote Karten'!$C$2:$C$4,"&lt;="&amp;$G2355)</f>
        <v>0</v>
      </c>
      <c r="I2355" s="17" t="str">
        <f>IF(OR($L2355="Tor",$L2355="ET"),_xlfn.IFNA(IF(VLOOKUP($A2355,Spiele!$A$2:$C$16,3,FALSE)=$B2355,COUNTIFS($L$2:$L2355,"Tor",$B$2:$B2355,$B2355,$A$2:$A2355,$A2355)+COUNTIFS($L$2:$L2355,"ET",$B$2:$B2355,$B2355,$A$2:$A2355,$A2355)&amp;":"&amp;COUNTIFS($L$2:$L2355,"Tor",$B$2:$B2355,"&lt;&gt;"&amp;$B2355,$A$2:$A2355,$A2355)+COUNTIFS($L$2:$L2355,"ET",$B$2:$B2355,"&lt;&gt;"&amp;$B2355,$A$2:$A2355,$A2355),COUNTIFS($L$2:$L2355,"Tor",$B$2:$B2355,"&lt;&gt;"&amp;$B2355,$A$2:$A2355,$A2355)+COUNTIFS($L$2:$L2355,"ET",$B$2:$B2355,"&lt;&gt;"&amp;$B2355,$A$2:$A2355,$A2355)&amp;":"&amp;COUNTIFS($L$2:$L2355,"Tor",$B$2:$B2355,$B2355,$A$2:$A2355,$A2355)+COUNTIFS($L$2:$L2355,"ET",$B$2:$B2355,$B2355,$A$2:$A2355,$A2355)),""),"")</f>
        <v/>
      </c>
      <c r="J2355" s="18" t="str">
        <f>_xlfn.IFNA(IF(VLOOKUP($A2355,Spiele!$A$2:$D$16,3,FALSE)=$B2355,(COUNTIFS($L$1:$L2354,"Tor",$B$1:$B2354,$B2355,$A$1:$A2354,$A2355)+COUNTIFS($L$1:$L2354,"ET",$B$1:$B2354,$B2355,$A$1:$A2354,$A2355))-(COUNTIFS($L$1:$L2354,"Tor",$B$1:$B2354,"&lt;&gt;"&amp;$B2355,$A$1:$A2354,$A2355)+COUNTIFS($L$1:$L2354,"ET",$B$1:$B2354,"&lt;&gt;"&amp;$B2355,$A$1:$A2354,$A2355)),(COUNTIFS($L$1:$L2354,"Tor",$B$1:$B2354,$B2355,$A$1:$A2354,$A2355)+COUNTIFS($L$1:$L2354,"ET",$B$1:$B2354,$B2355,$A$1:$A2354,$A2355))-(COUNTIFS($L$1:$L2354,"Tor",$B$1:$B2354,"&lt;&gt;"&amp;$B2355,$A$1:$A2354,$A2355)+COUNTIFS($L$1:$L2354,"ET",$B$1:$B2354,"&lt;&gt;"&amp;$B2355,$A$1:$A2354,$A2355))),"")</f>
        <v/>
      </c>
      <c r="O2355" s="17"/>
      <c r="AC2355" s="14"/>
      <c r="AD2355" s="14"/>
      <c r="AE2355" s="18"/>
      <c r="AH2355" s="19">
        <f t="shared" si="146"/>
        <v>0</v>
      </c>
      <c r="AI2355" s="19">
        <f t="shared" si="147"/>
        <v>180</v>
      </c>
      <c r="AM2355" s="19">
        <f>IF(Abschlüsse[[#This Row],[Ergeb]]="ET","",SQRT(($AF2355-$AK2355)^2+($AG2355-$AL2355)^2))</f>
        <v>0</v>
      </c>
      <c r="AO2355" s="13"/>
      <c r="AP2355" s="13"/>
      <c r="AQ2355" s="19" t="str">
        <f t="shared" si="148"/>
        <v/>
      </c>
      <c r="AU2355" s="19" t="str">
        <f t="shared" si="149"/>
        <v/>
      </c>
    </row>
    <row r="2356" spans="3:47" ht="25.05" customHeight="1">
      <c r="C2356" s="17" t="str">
        <f>IF($A2356="","",IF(VLOOKUP($A2356,Spiele!$A$2:$D$16,3,FALSE)=$B2356,"H","G"))</f>
        <v/>
      </c>
      <c r="D2356" s="17" t="str">
        <f>IF($B2356="","",IF(VLOOKUP($A2356,Spiele!$A$2:$F$16,3,FALSE)=$B2356,VLOOKUP($A2356,Spiele!$A$2:$F$16,4,FALSE),VLOOKUP($A2356,Spiele!$A$2:$F$16,3,FALSE)))</f>
        <v/>
      </c>
      <c r="E2356" s="18">
        <f>IF(Abschlüsse[[#This Row],[Ergeb]]="ET",0,COUNTIFS($A$2:$A2356,$A2356,$B$2:$B2356,$B2356,$L$2:$L2356,"&lt;&gt;ET"))</f>
        <v>0</v>
      </c>
      <c r="F2356" s="11"/>
      <c r="G2356" s="12"/>
      <c r="H2356" s="18">
        <f>COUNTIFS('Rote Karten'!$A$2:$A$4,$A2356,'Rote Karten'!$D$2:$D$4,"&lt;&gt;"&amp;$B2356,'Rote Karten'!$B$2:$B$4,"&lt;"&amp;$F2356,'Rote Karten'!$C$2:$C$4,"&lt;="&amp;$G2356)-COUNTIFS('Rote Karten'!$A$2:$A$4,$A2356,'Rote Karten'!$D$2:$D$4,$B2356,'Rote Karten'!$B$2:$B$4,"&lt;"&amp;$F2356,'Rote Karten'!$C$2:$C$4,"&lt;="&amp;$G2356)</f>
        <v>0</v>
      </c>
      <c r="I2356" s="17" t="str">
        <f>IF(OR($L2356="Tor",$L2356="ET"),_xlfn.IFNA(IF(VLOOKUP($A2356,Spiele!$A$2:$C$16,3,FALSE)=$B2356,COUNTIFS($L$2:$L2356,"Tor",$B$2:$B2356,$B2356,$A$2:$A2356,$A2356)+COUNTIFS($L$2:$L2356,"ET",$B$2:$B2356,$B2356,$A$2:$A2356,$A2356)&amp;":"&amp;COUNTIFS($L$2:$L2356,"Tor",$B$2:$B2356,"&lt;&gt;"&amp;$B2356,$A$2:$A2356,$A2356)+COUNTIFS($L$2:$L2356,"ET",$B$2:$B2356,"&lt;&gt;"&amp;$B2356,$A$2:$A2356,$A2356),COUNTIFS($L$2:$L2356,"Tor",$B$2:$B2356,"&lt;&gt;"&amp;$B2356,$A$2:$A2356,$A2356)+COUNTIFS($L$2:$L2356,"ET",$B$2:$B2356,"&lt;&gt;"&amp;$B2356,$A$2:$A2356,$A2356)&amp;":"&amp;COUNTIFS($L$2:$L2356,"Tor",$B$2:$B2356,$B2356,$A$2:$A2356,$A2356)+COUNTIFS($L$2:$L2356,"ET",$B$2:$B2356,$B2356,$A$2:$A2356,$A2356)),""),"")</f>
        <v/>
      </c>
      <c r="J2356" s="18" t="str">
        <f>_xlfn.IFNA(IF(VLOOKUP($A2356,Spiele!$A$2:$D$16,3,FALSE)=$B2356,(COUNTIFS($L$1:$L2355,"Tor",$B$1:$B2355,$B2356,$A$1:$A2355,$A2356)+COUNTIFS($L$1:$L2355,"ET",$B$1:$B2355,$B2356,$A$1:$A2355,$A2356))-(COUNTIFS($L$1:$L2355,"Tor",$B$1:$B2355,"&lt;&gt;"&amp;$B2356,$A$1:$A2355,$A2356)+COUNTIFS($L$1:$L2355,"ET",$B$1:$B2355,"&lt;&gt;"&amp;$B2356,$A$1:$A2355,$A2356)),(COUNTIFS($L$1:$L2355,"Tor",$B$1:$B2355,$B2356,$A$1:$A2355,$A2356)+COUNTIFS($L$1:$L2355,"ET",$B$1:$B2355,$B2356,$A$1:$A2355,$A2356))-(COUNTIFS($L$1:$L2355,"Tor",$B$1:$B2355,"&lt;&gt;"&amp;$B2356,$A$1:$A2355,$A2356)+COUNTIFS($L$1:$L2355,"ET",$B$1:$B2355,"&lt;&gt;"&amp;$B2356,$A$1:$A2355,$A2356))),"")</f>
        <v/>
      </c>
      <c r="O2356" s="17"/>
      <c r="AC2356" s="14"/>
      <c r="AD2356" s="14"/>
      <c r="AE2356" s="18"/>
      <c r="AH2356" s="19">
        <f t="shared" si="146"/>
        <v>0</v>
      </c>
      <c r="AI2356" s="19">
        <f t="shared" si="147"/>
        <v>180</v>
      </c>
      <c r="AM2356" s="19">
        <f>IF(Abschlüsse[[#This Row],[Ergeb]]="ET","",SQRT(($AF2356-$AK2356)^2+($AG2356-$AL2356)^2))</f>
        <v>0</v>
      </c>
      <c r="AO2356" s="13"/>
      <c r="AP2356" s="13"/>
      <c r="AQ2356" s="19" t="str">
        <f t="shared" si="148"/>
        <v/>
      </c>
      <c r="AU2356" s="19" t="str">
        <f t="shared" si="149"/>
        <v/>
      </c>
    </row>
    <row r="2357" spans="3:47" ht="25.05" customHeight="1">
      <c r="C2357" s="17" t="str">
        <f>IF($A2357="","",IF(VLOOKUP($A2357,Spiele!$A$2:$D$16,3,FALSE)=$B2357,"H","G"))</f>
        <v/>
      </c>
      <c r="D2357" s="17" t="str">
        <f>IF($B2357="","",IF(VLOOKUP($A2357,Spiele!$A$2:$F$16,3,FALSE)=$B2357,VLOOKUP($A2357,Spiele!$A$2:$F$16,4,FALSE),VLOOKUP($A2357,Spiele!$A$2:$F$16,3,FALSE)))</f>
        <v/>
      </c>
      <c r="E2357" s="18">
        <f>IF(Abschlüsse[[#This Row],[Ergeb]]="ET",0,COUNTIFS($A$2:$A2357,$A2357,$B$2:$B2357,$B2357,$L$2:$L2357,"&lt;&gt;ET"))</f>
        <v>0</v>
      </c>
      <c r="F2357" s="11"/>
      <c r="G2357" s="12"/>
      <c r="H2357" s="18">
        <f>COUNTIFS('Rote Karten'!$A$2:$A$4,$A2357,'Rote Karten'!$D$2:$D$4,"&lt;&gt;"&amp;$B2357,'Rote Karten'!$B$2:$B$4,"&lt;"&amp;$F2357,'Rote Karten'!$C$2:$C$4,"&lt;="&amp;$G2357)-COUNTIFS('Rote Karten'!$A$2:$A$4,$A2357,'Rote Karten'!$D$2:$D$4,$B2357,'Rote Karten'!$B$2:$B$4,"&lt;"&amp;$F2357,'Rote Karten'!$C$2:$C$4,"&lt;="&amp;$G2357)</f>
        <v>0</v>
      </c>
      <c r="I2357" s="17" t="str">
        <f>IF(OR($L2357="Tor",$L2357="ET"),_xlfn.IFNA(IF(VLOOKUP($A2357,Spiele!$A$2:$C$16,3,FALSE)=$B2357,COUNTIFS($L$2:$L2357,"Tor",$B$2:$B2357,$B2357,$A$2:$A2357,$A2357)+COUNTIFS($L$2:$L2357,"ET",$B$2:$B2357,$B2357,$A$2:$A2357,$A2357)&amp;":"&amp;COUNTIFS($L$2:$L2357,"Tor",$B$2:$B2357,"&lt;&gt;"&amp;$B2357,$A$2:$A2357,$A2357)+COUNTIFS($L$2:$L2357,"ET",$B$2:$B2357,"&lt;&gt;"&amp;$B2357,$A$2:$A2357,$A2357),COUNTIFS($L$2:$L2357,"Tor",$B$2:$B2357,"&lt;&gt;"&amp;$B2357,$A$2:$A2357,$A2357)+COUNTIFS($L$2:$L2357,"ET",$B$2:$B2357,"&lt;&gt;"&amp;$B2357,$A$2:$A2357,$A2357)&amp;":"&amp;COUNTIFS($L$2:$L2357,"Tor",$B$2:$B2357,$B2357,$A$2:$A2357,$A2357)+COUNTIFS($L$2:$L2357,"ET",$B$2:$B2357,$B2357,$A$2:$A2357,$A2357)),""),"")</f>
        <v/>
      </c>
      <c r="J2357" s="18" t="str">
        <f>_xlfn.IFNA(IF(VLOOKUP($A2357,Spiele!$A$2:$D$16,3,FALSE)=$B2357,(COUNTIFS($L$1:$L2356,"Tor",$B$1:$B2356,$B2357,$A$1:$A2356,$A2357)+COUNTIFS($L$1:$L2356,"ET",$B$1:$B2356,$B2357,$A$1:$A2356,$A2357))-(COUNTIFS($L$1:$L2356,"Tor",$B$1:$B2356,"&lt;&gt;"&amp;$B2357,$A$1:$A2356,$A2357)+COUNTIFS($L$1:$L2356,"ET",$B$1:$B2356,"&lt;&gt;"&amp;$B2357,$A$1:$A2356,$A2357)),(COUNTIFS($L$1:$L2356,"Tor",$B$1:$B2356,$B2357,$A$1:$A2356,$A2357)+COUNTIFS($L$1:$L2356,"ET",$B$1:$B2356,$B2357,$A$1:$A2356,$A2357))-(COUNTIFS($L$1:$L2356,"Tor",$B$1:$B2356,"&lt;&gt;"&amp;$B2357,$A$1:$A2356,$A2357)+COUNTIFS($L$1:$L2356,"ET",$B$1:$B2356,"&lt;&gt;"&amp;$B2357,$A$1:$A2356,$A2357))),"")</f>
        <v/>
      </c>
      <c r="O2357" s="17"/>
      <c r="AC2357" s="14"/>
      <c r="AD2357" s="14"/>
      <c r="AE2357" s="18"/>
      <c r="AH2357" s="19">
        <f t="shared" si="146"/>
        <v>0</v>
      </c>
      <c r="AI2357" s="19">
        <f t="shared" si="147"/>
        <v>180</v>
      </c>
      <c r="AM2357" s="19">
        <f>IF(Abschlüsse[[#This Row],[Ergeb]]="ET","",SQRT(($AF2357-$AK2357)^2+($AG2357-$AL2357)^2))</f>
        <v>0</v>
      </c>
      <c r="AO2357" s="13"/>
      <c r="AP2357" s="13"/>
      <c r="AQ2357" s="19" t="str">
        <f t="shared" si="148"/>
        <v/>
      </c>
      <c r="AU2357" s="19" t="str">
        <f t="shared" si="149"/>
        <v/>
      </c>
    </row>
    <row r="2358" spans="3:47" ht="25.05" customHeight="1">
      <c r="C2358" s="17" t="str">
        <f>IF($A2358="","",IF(VLOOKUP($A2358,Spiele!$A$2:$D$16,3,FALSE)=$B2358,"H","G"))</f>
        <v/>
      </c>
      <c r="D2358" s="17" t="str">
        <f>IF($B2358="","",IF(VLOOKUP($A2358,Spiele!$A$2:$F$16,3,FALSE)=$B2358,VLOOKUP($A2358,Spiele!$A$2:$F$16,4,FALSE),VLOOKUP($A2358,Spiele!$A$2:$F$16,3,FALSE)))</f>
        <v/>
      </c>
      <c r="E2358" s="18">
        <f>IF(Abschlüsse[[#This Row],[Ergeb]]="ET",0,COUNTIFS($A$2:$A2358,$A2358,$B$2:$B2358,$B2358,$L$2:$L2358,"&lt;&gt;ET"))</f>
        <v>0</v>
      </c>
      <c r="F2358" s="11"/>
      <c r="G2358" s="12"/>
      <c r="H2358" s="18">
        <f>COUNTIFS('Rote Karten'!$A$2:$A$4,$A2358,'Rote Karten'!$D$2:$D$4,"&lt;&gt;"&amp;$B2358,'Rote Karten'!$B$2:$B$4,"&lt;"&amp;$F2358,'Rote Karten'!$C$2:$C$4,"&lt;="&amp;$G2358)-COUNTIFS('Rote Karten'!$A$2:$A$4,$A2358,'Rote Karten'!$D$2:$D$4,$B2358,'Rote Karten'!$B$2:$B$4,"&lt;"&amp;$F2358,'Rote Karten'!$C$2:$C$4,"&lt;="&amp;$G2358)</f>
        <v>0</v>
      </c>
      <c r="I2358" s="17" t="str">
        <f>IF(OR($L2358="Tor",$L2358="ET"),_xlfn.IFNA(IF(VLOOKUP($A2358,Spiele!$A$2:$C$16,3,FALSE)=$B2358,COUNTIFS($L$2:$L2358,"Tor",$B$2:$B2358,$B2358,$A$2:$A2358,$A2358)+COUNTIFS($L$2:$L2358,"ET",$B$2:$B2358,$B2358,$A$2:$A2358,$A2358)&amp;":"&amp;COUNTIFS($L$2:$L2358,"Tor",$B$2:$B2358,"&lt;&gt;"&amp;$B2358,$A$2:$A2358,$A2358)+COUNTIFS($L$2:$L2358,"ET",$B$2:$B2358,"&lt;&gt;"&amp;$B2358,$A$2:$A2358,$A2358),COUNTIFS($L$2:$L2358,"Tor",$B$2:$B2358,"&lt;&gt;"&amp;$B2358,$A$2:$A2358,$A2358)+COUNTIFS($L$2:$L2358,"ET",$B$2:$B2358,"&lt;&gt;"&amp;$B2358,$A$2:$A2358,$A2358)&amp;":"&amp;COUNTIFS($L$2:$L2358,"Tor",$B$2:$B2358,$B2358,$A$2:$A2358,$A2358)+COUNTIFS($L$2:$L2358,"ET",$B$2:$B2358,$B2358,$A$2:$A2358,$A2358)),""),"")</f>
        <v/>
      </c>
      <c r="J2358" s="18" t="str">
        <f>_xlfn.IFNA(IF(VLOOKUP($A2358,Spiele!$A$2:$D$16,3,FALSE)=$B2358,(COUNTIFS($L$1:$L2357,"Tor",$B$1:$B2357,$B2358,$A$1:$A2357,$A2358)+COUNTIFS($L$1:$L2357,"ET",$B$1:$B2357,$B2358,$A$1:$A2357,$A2358))-(COUNTIFS($L$1:$L2357,"Tor",$B$1:$B2357,"&lt;&gt;"&amp;$B2358,$A$1:$A2357,$A2358)+COUNTIFS($L$1:$L2357,"ET",$B$1:$B2357,"&lt;&gt;"&amp;$B2358,$A$1:$A2357,$A2358)),(COUNTIFS($L$1:$L2357,"Tor",$B$1:$B2357,$B2358,$A$1:$A2357,$A2358)+COUNTIFS($L$1:$L2357,"ET",$B$1:$B2357,$B2358,$A$1:$A2357,$A2358))-(COUNTIFS($L$1:$L2357,"Tor",$B$1:$B2357,"&lt;&gt;"&amp;$B2358,$A$1:$A2357,$A2358)+COUNTIFS($L$1:$L2357,"ET",$B$1:$B2357,"&lt;&gt;"&amp;$B2358,$A$1:$A2357,$A2358))),"")</f>
        <v/>
      </c>
      <c r="O2358" s="17"/>
      <c r="AC2358" s="14"/>
      <c r="AD2358" s="14"/>
      <c r="AE2358" s="18"/>
      <c r="AH2358" s="19">
        <f t="shared" si="146"/>
        <v>0</v>
      </c>
      <c r="AI2358" s="19">
        <f t="shared" si="147"/>
        <v>180</v>
      </c>
      <c r="AM2358" s="19">
        <f>IF(Abschlüsse[[#This Row],[Ergeb]]="ET","",SQRT(($AF2358-$AK2358)^2+($AG2358-$AL2358)^2))</f>
        <v>0</v>
      </c>
      <c r="AO2358" s="13"/>
      <c r="AP2358" s="13"/>
      <c r="AQ2358" s="19" t="str">
        <f t="shared" si="148"/>
        <v/>
      </c>
      <c r="AU2358" s="19" t="str">
        <f t="shared" si="149"/>
        <v/>
      </c>
    </row>
    <row r="2359" spans="3:47" ht="25.05" customHeight="1">
      <c r="C2359" s="17" t="str">
        <f>IF($A2359="","",IF(VLOOKUP($A2359,Spiele!$A$2:$D$16,3,FALSE)=$B2359,"H","G"))</f>
        <v/>
      </c>
      <c r="D2359" s="17" t="str">
        <f>IF($B2359="","",IF(VLOOKUP($A2359,Spiele!$A$2:$F$16,3,FALSE)=$B2359,VLOOKUP($A2359,Spiele!$A$2:$F$16,4,FALSE),VLOOKUP($A2359,Spiele!$A$2:$F$16,3,FALSE)))</f>
        <v/>
      </c>
      <c r="E2359" s="18">
        <f>IF(Abschlüsse[[#This Row],[Ergeb]]="ET",0,COUNTIFS($A$2:$A2359,$A2359,$B$2:$B2359,$B2359,$L$2:$L2359,"&lt;&gt;ET"))</f>
        <v>0</v>
      </c>
      <c r="F2359" s="11"/>
      <c r="G2359" s="12"/>
      <c r="H2359" s="18">
        <f>COUNTIFS('Rote Karten'!$A$2:$A$4,$A2359,'Rote Karten'!$D$2:$D$4,"&lt;&gt;"&amp;$B2359,'Rote Karten'!$B$2:$B$4,"&lt;"&amp;$F2359,'Rote Karten'!$C$2:$C$4,"&lt;="&amp;$G2359)-COUNTIFS('Rote Karten'!$A$2:$A$4,$A2359,'Rote Karten'!$D$2:$D$4,$B2359,'Rote Karten'!$B$2:$B$4,"&lt;"&amp;$F2359,'Rote Karten'!$C$2:$C$4,"&lt;="&amp;$G2359)</f>
        <v>0</v>
      </c>
      <c r="I2359" s="17" t="str">
        <f>IF(OR($L2359="Tor",$L2359="ET"),_xlfn.IFNA(IF(VLOOKUP($A2359,Spiele!$A$2:$C$16,3,FALSE)=$B2359,COUNTIFS($L$2:$L2359,"Tor",$B$2:$B2359,$B2359,$A$2:$A2359,$A2359)+COUNTIFS($L$2:$L2359,"ET",$B$2:$B2359,$B2359,$A$2:$A2359,$A2359)&amp;":"&amp;COUNTIFS($L$2:$L2359,"Tor",$B$2:$B2359,"&lt;&gt;"&amp;$B2359,$A$2:$A2359,$A2359)+COUNTIFS($L$2:$L2359,"ET",$B$2:$B2359,"&lt;&gt;"&amp;$B2359,$A$2:$A2359,$A2359),COUNTIFS($L$2:$L2359,"Tor",$B$2:$B2359,"&lt;&gt;"&amp;$B2359,$A$2:$A2359,$A2359)+COUNTIFS($L$2:$L2359,"ET",$B$2:$B2359,"&lt;&gt;"&amp;$B2359,$A$2:$A2359,$A2359)&amp;":"&amp;COUNTIFS($L$2:$L2359,"Tor",$B$2:$B2359,$B2359,$A$2:$A2359,$A2359)+COUNTIFS($L$2:$L2359,"ET",$B$2:$B2359,$B2359,$A$2:$A2359,$A2359)),""),"")</f>
        <v/>
      </c>
      <c r="J2359" s="18" t="str">
        <f>_xlfn.IFNA(IF(VLOOKUP($A2359,Spiele!$A$2:$D$16,3,FALSE)=$B2359,(COUNTIFS($L$1:$L2358,"Tor",$B$1:$B2358,$B2359,$A$1:$A2358,$A2359)+COUNTIFS($L$1:$L2358,"ET",$B$1:$B2358,$B2359,$A$1:$A2358,$A2359))-(COUNTIFS($L$1:$L2358,"Tor",$B$1:$B2358,"&lt;&gt;"&amp;$B2359,$A$1:$A2358,$A2359)+COUNTIFS($L$1:$L2358,"ET",$B$1:$B2358,"&lt;&gt;"&amp;$B2359,$A$1:$A2358,$A2359)),(COUNTIFS($L$1:$L2358,"Tor",$B$1:$B2358,$B2359,$A$1:$A2358,$A2359)+COUNTIFS($L$1:$L2358,"ET",$B$1:$B2358,$B2359,$A$1:$A2358,$A2359))-(COUNTIFS($L$1:$L2358,"Tor",$B$1:$B2358,"&lt;&gt;"&amp;$B2359,$A$1:$A2358,$A2359)+COUNTIFS($L$1:$L2358,"ET",$B$1:$B2358,"&lt;&gt;"&amp;$B2359,$A$1:$A2358,$A2359))),"")</f>
        <v/>
      </c>
      <c r="O2359" s="17"/>
      <c r="AC2359" s="14"/>
      <c r="AD2359" s="14"/>
      <c r="AE2359" s="18"/>
      <c r="AH2359" s="19">
        <f t="shared" si="146"/>
        <v>0</v>
      </c>
      <c r="AI2359" s="19">
        <f t="shared" si="147"/>
        <v>180</v>
      </c>
      <c r="AM2359" s="19">
        <f>IF(Abschlüsse[[#This Row],[Ergeb]]="ET","",SQRT(($AF2359-$AK2359)^2+($AG2359-$AL2359)^2))</f>
        <v>0</v>
      </c>
      <c r="AO2359" s="13"/>
      <c r="AP2359" s="13"/>
      <c r="AQ2359" s="19" t="str">
        <f t="shared" si="148"/>
        <v/>
      </c>
      <c r="AU2359" s="19" t="str">
        <f t="shared" si="149"/>
        <v/>
      </c>
    </row>
    <row r="2360" spans="3:47" ht="25.05" customHeight="1">
      <c r="C2360" s="17" t="str">
        <f>IF($A2360="","",IF(VLOOKUP($A2360,Spiele!$A$2:$D$16,3,FALSE)=$B2360,"H","G"))</f>
        <v/>
      </c>
      <c r="D2360" s="17" t="str">
        <f>IF($B2360="","",IF(VLOOKUP($A2360,Spiele!$A$2:$F$16,3,FALSE)=$B2360,VLOOKUP($A2360,Spiele!$A$2:$F$16,4,FALSE),VLOOKUP($A2360,Spiele!$A$2:$F$16,3,FALSE)))</f>
        <v/>
      </c>
      <c r="E2360" s="18">
        <f>IF(Abschlüsse[[#This Row],[Ergeb]]="ET",0,COUNTIFS($A$2:$A2360,$A2360,$B$2:$B2360,$B2360,$L$2:$L2360,"&lt;&gt;ET"))</f>
        <v>0</v>
      </c>
      <c r="F2360" s="11"/>
      <c r="G2360" s="12"/>
      <c r="H2360" s="18">
        <f>COUNTIFS('Rote Karten'!$A$2:$A$4,$A2360,'Rote Karten'!$D$2:$D$4,"&lt;&gt;"&amp;$B2360,'Rote Karten'!$B$2:$B$4,"&lt;"&amp;$F2360,'Rote Karten'!$C$2:$C$4,"&lt;="&amp;$G2360)-COUNTIFS('Rote Karten'!$A$2:$A$4,$A2360,'Rote Karten'!$D$2:$D$4,$B2360,'Rote Karten'!$B$2:$B$4,"&lt;"&amp;$F2360,'Rote Karten'!$C$2:$C$4,"&lt;="&amp;$G2360)</f>
        <v>0</v>
      </c>
      <c r="I2360" s="17" t="str">
        <f>IF(OR($L2360="Tor",$L2360="ET"),_xlfn.IFNA(IF(VLOOKUP($A2360,Spiele!$A$2:$C$16,3,FALSE)=$B2360,COUNTIFS($L$2:$L2360,"Tor",$B$2:$B2360,$B2360,$A$2:$A2360,$A2360)+COUNTIFS($L$2:$L2360,"ET",$B$2:$B2360,$B2360,$A$2:$A2360,$A2360)&amp;":"&amp;COUNTIFS($L$2:$L2360,"Tor",$B$2:$B2360,"&lt;&gt;"&amp;$B2360,$A$2:$A2360,$A2360)+COUNTIFS($L$2:$L2360,"ET",$B$2:$B2360,"&lt;&gt;"&amp;$B2360,$A$2:$A2360,$A2360),COUNTIFS($L$2:$L2360,"Tor",$B$2:$B2360,"&lt;&gt;"&amp;$B2360,$A$2:$A2360,$A2360)+COUNTIFS($L$2:$L2360,"ET",$B$2:$B2360,"&lt;&gt;"&amp;$B2360,$A$2:$A2360,$A2360)&amp;":"&amp;COUNTIFS($L$2:$L2360,"Tor",$B$2:$B2360,$B2360,$A$2:$A2360,$A2360)+COUNTIFS($L$2:$L2360,"ET",$B$2:$B2360,$B2360,$A$2:$A2360,$A2360)),""),"")</f>
        <v/>
      </c>
      <c r="J2360" s="18" t="str">
        <f>_xlfn.IFNA(IF(VLOOKUP($A2360,Spiele!$A$2:$D$16,3,FALSE)=$B2360,(COUNTIFS($L$1:$L2359,"Tor",$B$1:$B2359,$B2360,$A$1:$A2359,$A2360)+COUNTIFS($L$1:$L2359,"ET",$B$1:$B2359,$B2360,$A$1:$A2359,$A2360))-(COUNTIFS($L$1:$L2359,"Tor",$B$1:$B2359,"&lt;&gt;"&amp;$B2360,$A$1:$A2359,$A2360)+COUNTIFS($L$1:$L2359,"ET",$B$1:$B2359,"&lt;&gt;"&amp;$B2360,$A$1:$A2359,$A2360)),(COUNTIFS($L$1:$L2359,"Tor",$B$1:$B2359,$B2360,$A$1:$A2359,$A2360)+COUNTIFS($L$1:$L2359,"ET",$B$1:$B2359,$B2360,$A$1:$A2359,$A2360))-(COUNTIFS($L$1:$L2359,"Tor",$B$1:$B2359,"&lt;&gt;"&amp;$B2360,$A$1:$A2359,$A2360)+COUNTIFS($L$1:$L2359,"ET",$B$1:$B2359,"&lt;&gt;"&amp;$B2360,$A$1:$A2359,$A2360))),"")</f>
        <v/>
      </c>
      <c r="O2360" s="17"/>
      <c r="AC2360" s="14"/>
      <c r="AD2360" s="14"/>
      <c r="AE2360" s="18"/>
      <c r="AH2360" s="19">
        <f t="shared" si="146"/>
        <v>0</v>
      </c>
      <c r="AI2360" s="19">
        <f t="shared" si="147"/>
        <v>180</v>
      </c>
      <c r="AM2360" s="19">
        <f>IF(Abschlüsse[[#This Row],[Ergeb]]="ET","",SQRT(($AF2360-$AK2360)^2+($AG2360-$AL2360)^2))</f>
        <v>0</v>
      </c>
      <c r="AO2360" s="13"/>
      <c r="AP2360" s="13"/>
      <c r="AQ2360" s="19" t="str">
        <f t="shared" si="148"/>
        <v/>
      </c>
      <c r="AU2360" s="19" t="str">
        <f t="shared" si="149"/>
        <v/>
      </c>
    </row>
    <row r="2361" spans="3:47" ht="25.05" customHeight="1">
      <c r="C2361" s="17" t="str">
        <f>IF($A2361="","",IF(VLOOKUP($A2361,Spiele!$A$2:$D$16,3,FALSE)=$B2361,"H","G"))</f>
        <v/>
      </c>
      <c r="D2361" s="17" t="str">
        <f>IF($B2361="","",IF(VLOOKUP($A2361,Spiele!$A$2:$F$16,3,FALSE)=$B2361,VLOOKUP($A2361,Spiele!$A$2:$F$16,4,FALSE),VLOOKUP($A2361,Spiele!$A$2:$F$16,3,FALSE)))</f>
        <v/>
      </c>
      <c r="E2361" s="18">
        <f>IF(Abschlüsse[[#This Row],[Ergeb]]="ET",0,COUNTIFS($A$2:$A2361,$A2361,$B$2:$B2361,$B2361,$L$2:$L2361,"&lt;&gt;ET"))</f>
        <v>0</v>
      </c>
      <c r="F2361" s="11"/>
      <c r="G2361" s="12"/>
      <c r="H2361" s="18">
        <f>COUNTIFS('Rote Karten'!$A$2:$A$4,$A2361,'Rote Karten'!$D$2:$D$4,"&lt;&gt;"&amp;$B2361,'Rote Karten'!$B$2:$B$4,"&lt;"&amp;$F2361,'Rote Karten'!$C$2:$C$4,"&lt;="&amp;$G2361)-COUNTIFS('Rote Karten'!$A$2:$A$4,$A2361,'Rote Karten'!$D$2:$D$4,$B2361,'Rote Karten'!$B$2:$B$4,"&lt;"&amp;$F2361,'Rote Karten'!$C$2:$C$4,"&lt;="&amp;$G2361)</f>
        <v>0</v>
      </c>
      <c r="I2361" s="17" t="str">
        <f>IF(OR($L2361="Tor",$L2361="ET"),_xlfn.IFNA(IF(VLOOKUP($A2361,Spiele!$A$2:$C$16,3,FALSE)=$B2361,COUNTIFS($L$2:$L2361,"Tor",$B$2:$B2361,$B2361,$A$2:$A2361,$A2361)+COUNTIFS($L$2:$L2361,"ET",$B$2:$B2361,$B2361,$A$2:$A2361,$A2361)&amp;":"&amp;COUNTIFS($L$2:$L2361,"Tor",$B$2:$B2361,"&lt;&gt;"&amp;$B2361,$A$2:$A2361,$A2361)+COUNTIFS($L$2:$L2361,"ET",$B$2:$B2361,"&lt;&gt;"&amp;$B2361,$A$2:$A2361,$A2361),COUNTIFS($L$2:$L2361,"Tor",$B$2:$B2361,"&lt;&gt;"&amp;$B2361,$A$2:$A2361,$A2361)+COUNTIFS($L$2:$L2361,"ET",$B$2:$B2361,"&lt;&gt;"&amp;$B2361,$A$2:$A2361,$A2361)&amp;":"&amp;COUNTIFS($L$2:$L2361,"Tor",$B$2:$B2361,$B2361,$A$2:$A2361,$A2361)+COUNTIFS($L$2:$L2361,"ET",$B$2:$B2361,$B2361,$A$2:$A2361,$A2361)),""),"")</f>
        <v/>
      </c>
      <c r="J2361" s="18" t="str">
        <f>_xlfn.IFNA(IF(VLOOKUP($A2361,Spiele!$A$2:$D$16,3,FALSE)=$B2361,(COUNTIFS($L$1:$L2360,"Tor",$B$1:$B2360,$B2361,$A$1:$A2360,$A2361)+COUNTIFS($L$1:$L2360,"ET",$B$1:$B2360,$B2361,$A$1:$A2360,$A2361))-(COUNTIFS($L$1:$L2360,"Tor",$B$1:$B2360,"&lt;&gt;"&amp;$B2361,$A$1:$A2360,$A2361)+COUNTIFS($L$1:$L2360,"ET",$B$1:$B2360,"&lt;&gt;"&amp;$B2361,$A$1:$A2360,$A2361)),(COUNTIFS($L$1:$L2360,"Tor",$B$1:$B2360,$B2361,$A$1:$A2360,$A2361)+COUNTIFS($L$1:$L2360,"ET",$B$1:$B2360,$B2361,$A$1:$A2360,$A2361))-(COUNTIFS($L$1:$L2360,"Tor",$B$1:$B2360,"&lt;&gt;"&amp;$B2361,$A$1:$A2360,$A2361)+COUNTIFS($L$1:$L2360,"ET",$B$1:$B2360,"&lt;&gt;"&amp;$B2361,$A$1:$A2360,$A2361))),"")</f>
        <v/>
      </c>
      <c r="O2361" s="17"/>
      <c r="AC2361" s="14"/>
      <c r="AD2361" s="14"/>
      <c r="AE2361" s="18"/>
      <c r="AH2361" s="19">
        <f t="shared" si="146"/>
        <v>0</v>
      </c>
      <c r="AI2361" s="19">
        <f t="shared" si="147"/>
        <v>180</v>
      </c>
      <c r="AM2361" s="19">
        <f>IF(Abschlüsse[[#This Row],[Ergeb]]="ET","",SQRT(($AF2361-$AK2361)^2+($AG2361-$AL2361)^2))</f>
        <v>0</v>
      </c>
      <c r="AO2361" s="13"/>
      <c r="AP2361" s="13"/>
      <c r="AQ2361" s="19" t="str">
        <f t="shared" si="148"/>
        <v/>
      </c>
      <c r="AU2361" s="19" t="str">
        <f t="shared" si="149"/>
        <v/>
      </c>
    </row>
    <row r="2362" spans="3:47" ht="25.05" customHeight="1">
      <c r="C2362" s="17" t="str">
        <f>IF($A2362="","",IF(VLOOKUP($A2362,Spiele!$A$2:$D$16,3,FALSE)=$B2362,"H","G"))</f>
        <v/>
      </c>
      <c r="D2362" s="17" t="str">
        <f>IF($B2362="","",IF(VLOOKUP($A2362,Spiele!$A$2:$F$16,3,FALSE)=$B2362,VLOOKUP($A2362,Spiele!$A$2:$F$16,4,FALSE),VLOOKUP($A2362,Spiele!$A$2:$F$16,3,FALSE)))</f>
        <v/>
      </c>
      <c r="E2362" s="18">
        <f>IF(Abschlüsse[[#This Row],[Ergeb]]="ET",0,COUNTIFS($A$2:$A2362,$A2362,$B$2:$B2362,$B2362,$L$2:$L2362,"&lt;&gt;ET"))</f>
        <v>0</v>
      </c>
      <c r="F2362" s="11"/>
      <c r="G2362" s="12"/>
      <c r="H2362" s="18">
        <f>COUNTIFS('Rote Karten'!$A$2:$A$4,$A2362,'Rote Karten'!$D$2:$D$4,"&lt;&gt;"&amp;$B2362,'Rote Karten'!$B$2:$B$4,"&lt;"&amp;$F2362,'Rote Karten'!$C$2:$C$4,"&lt;="&amp;$G2362)-COUNTIFS('Rote Karten'!$A$2:$A$4,$A2362,'Rote Karten'!$D$2:$D$4,$B2362,'Rote Karten'!$B$2:$B$4,"&lt;"&amp;$F2362,'Rote Karten'!$C$2:$C$4,"&lt;="&amp;$G2362)</f>
        <v>0</v>
      </c>
      <c r="I2362" s="17" t="str">
        <f>IF(OR($L2362="Tor",$L2362="ET"),_xlfn.IFNA(IF(VLOOKUP($A2362,Spiele!$A$2:$C$16,3,FALSE)=$B2362,COUNTIFS($L$2:$L2362,"Tor",$B$2:$B2362,$B2362,$A$2:$A2362,$A2362)+COUNTIFS($L$2:$L2362,"ET",$B$2:$B2362,$B2362,$A$2:$A2362,$A2362)&amp;":"&amp;COUNTIFS($L$2:$L2362,"Tor",$B$2:$B2362,"&lt;&gt;"&amp;$B2362,$A$2:$A2362,$A2362)+COUNTIFS($L$2:$L2362,"ET",$B$2:$B2362,"&lt;&gt;"&amp;$B2362,$A$2:$A2362,$A2362),COUNTIFS($L$2:$L2362,"Tor",$B$2:$B2362,"&lt;&gt;"&amp;$B2362,$A$2:$A2362,$A2362)+COUNTIFS($L$2:$L2362,"ET",$B$2:$B2362,"&lt;&gt;"&amp;$B2362,$A$2:$A2362,$A2362)&amp;":"&amp;COUNTIFS($L$2:$L2362,"Tor",$B$2:$B2362,$B2362,$A$2:$A2362,$A2362)+COUNTIFS($L$2:$L2362,"ET",$B$2:$B2362,$B2362,$A$2:$A2362,$A2362)),""),"")</f>
        <v/>
      </c>
      <c r="J2362" s="18" t="str">
        <f>_xlfn.IFNA(IF(VLOOKUP($A2362,Spiele!$A$2:$D$16,3,FALSE)=$B2362,(COUNTIFS($L$1:$L2361,"Tor",$B$1:$B2361,$B2362,$A$1:$A2361,$A2362)+COUNTIFS($L$1:$L2361,"ET",$B$1:$B2361,$B2362,$A$1:$A2361,$A2362))-(COUNTIFS($L$1:$L2361,"Tor",$B$1:$B2361,"&lt;&gt;"&amp;$B2362,$A$1:$A2361,$A2362)+COUNTIFS($L$1:$L2361,"ET",$B$1:$B2361,"&lt;&gt;"&amp;$B2362,$A$1:$A2361,$A2362)),(COUNTIFS($L$1:$L2361,"Tor",$B$1:$B2361,$B2362,$A$1:$A2361,$A2362)+COUNTIFS($L$1:$L2361,"ET",$B$1:$B2361,$B2362,$A$1:$A2361,$A2362))-(COUNTIFS($L$1:$L2361,"Tor",$B$1:$B2361,"&lt;&gt;"&amp;$B2362,$A$1:$A2361,$A2362)+COUNTIFS($L$1:$L2361,"ET",$B$1:$B2361,"&lt;&gt;"&amp;$B2362,$A$1:$A2361,$A2362))),"")</f>
        <v/>
      </c>
      <c r="O2362" s="17"/>
      <c r="AC2362" s="14"/>
      <c r="AD2362" s="14"/>
      <c r="AE2362" s="18"/>
      <c r="AH2362" s="19">
        <f t="shared" si="146"/>
        <v>0</v>
      </c>
      <c r="AI2362" s="19">
        <f t="shared" si="147"/>
        <v>180</v>
      </c>
      <c r="AM2362" s="19">
        <f>IF(Abschlüsse[[#This Row],[Ergeb]]="ET","",SQRT(($AF2362-$AK2362)^2+($AG2362-$AL2362)^2))</f>
        <v>0</v>
      </c>
      <c r="AO2362" s="13"/>
      <c r="AP2362" s="13"/>
      <c r="AQ2362" s="19" t="str">
        <f t="shared" si="148"/>
        <v/>
      </c>
      <c r="AU2362" s="19" t="str">
        <f t="shared" si="149"/>
        <v/>
      </c>
    </row>
    <row r="2363" spans="3:47" ht="25.05" customHeight="1">
      <c r="C2363" s="17" t="str">
        <f>IF($A2363="","",IF(VLOOKUP($A2363,Spiele!$A$2:$D$16,3,FALSE)=$B2363,"H","G"))</f>
        <v/>
      </c>
      <c r="D2363" s="17" t="str">
        <f>IF($B2363="","",IF(VLOOKUP($A2363,Spiele!$A$2:$F$16,3,FALSE)=$B2363,VLOOKUP($A2363,Spiele!$A$2:$F$16,4,FALSE),VLOOKUP($A2363,Spiele!$A$2:$F$16,3,FALSE)))</f>
        <v/>
      </c>
      <c r="E2363" s="18">
        <f>IF(Abschlüsse[[#This Row],[Ergeb]]="ET",0,COUNTIFS($A$2:$A2363,$A2363,$B$2:$B2363,$B2363,$L$2:$L2363,"&lt;&gt;ET"))</f>
        <v>0</v>
      </c>
      <c r="F2363" s="11"/>
      <c r="G2363" s="12"/>
      <c r="H2363" s="18">
        <f>COUNTIFS('Rote Karten'!$A$2:$A$4,$A2363,'Rote Karten'!$D$2:$D$4,"&lt;&gt;"&amp;$B2363,'Rote Karten'!$B$2:$B$4,"&lt;"&amp;$F2363,'Rote Karten'!$C$2:$C$4,"&lt;="&amp;$G2363)-COUNTIFS('Rote Karten'!$A$2:$A$4,$A2363,'Rote Karten'!$D$2:$D$4,$B2363,'Rote Karten'!$B$2:$B$4,"&lt;"&amp;$F2363,'Rote Karten'!$C$2:$C$4,"&lt;="&amp;$G2363)</f>
        <v>0</v>
      </c>
      <c r="I2363" s="17" t="str">
        <f>IF(OR($L2363="Tor",$L2363="ET"),_xlfn.IFNA(IF(VLOOKUP($A2363,Spiele!$A$2:$C$16,3,FALSE)=$B2363,COUNTIFS($L$2:$L2363,"Tor",$B$2:$B2363,$B2363,$A$2:$A2363,$A2363)+COUNTIFS($L$2:$L2363,"ET",$B$2:$B2363,$B2363,$A$2:$A2363,$A2363)&amp;":"&amp;COUNTIFS($L$2:$L2363,"Tor",$B$2:$B2363,"&lt;&gt;"&amp;$B2363,$A$2:$A2363,$A2363)+COUNTIFS($L$2:$L2363,"ET",$B$2:$B2363,"&lt;&gt;"&amp;$B2363,$A$2:$A2363,$A2363),COUNTIFS($L$2:$L2363,"Tor",$B$2:$B2363,"&lt;&gt;"&amp;$B2363,$A$2:$A2363,$A2363)+COUNTIFS($L$2:$L2363,"ET",$B$2:$B2363,"&lt;&gt;"&amp;$B2363,$A$2:$A2363,$A2363)&amp;":"&amp;COUNTIFS($L$2:$L2363,"Tor",$B$2:$B2363,$B2363,$A$2:$A2363,$A2363)+COUNTIFS($L$2:$L2363,"ET",$B$2:$B2363,$B2363,$A$2:$A2363,$A2363)),""),"")</f>
        <v/>
      </c>
      <c r="J2363" s="18" t="str">
        <f>_xlfn.IFNA(IF(VLOOKUP($A2363,Spiele!$A$2:$D$16,3,FALSE)=$B2363,(COUNTIFS($L$1:$L2362,"Tor",$B$1:$B2362,$B2363,$A$1:$A2362,$A2363)+COUNTIFS($L$1:$L2362,"ET",$B$1:$B2362,$B2363,$A$1:$A2362,$A2363))-(COUNTIFS($L$1:$L2362,"Tor",$B$1:$B2362,"&lt;&gt;"&amp;$B2363,$A$1:$A2362,$A2363)+COUNTIFS($L$1:$L2362,"ET",$B$1:$B2362,"&lt;&gt;"&amp;$B2363,$A$1:$A2362,$A2363)),(COUNTIFS($L$1:$L2362,"Tor",$B$1:$B2362,$B2363,$A$1:$A2362,$A2363)+COUNTIFS($L$1:$L2362,"ET",$B$1:$B2362,$B2363,$A$1:$A2362,$A2363))-(COUNTIFS($L$1:$L2362,"Tor",$B$1:$B2362,"&lt;&gt;"&amp;$B2363,$A$1:$A2362,$A2363)+COUNTIFS($L$1:$L2362,"ET",$B$1:$B2362,"&lt;&gt;"&amp;$B2363,$A$1:$A2362,$A2363))),"")</f>
        <v/>
      </c>
      <c r="O2363" s="17"/>
      <c r="AC2363" s="14"/>
      <c r="AD2363" s="14"/>
      <c r="AE2363" s="18"/>
      <c r="AH2363" s="19">
        <f t="shared" si="146"/>
        <v>0</v>
      </c>
      <c r="AI2363" s="19">
        <f t="shared" si="147"/>
        <v>180</v>
      </c>
      <c r="AM2363" s="19">
        <f>IF(Abschlüsse[[#This Row],[Ergeb]]="ET","",SQRT(($AF2363-$AK2363)^2+($AG2363-$AL2363)^2))</f>
        <v>0</v>
      </c>
      <c r="AO2363" s="13"/>
      <c r="AP2363" s="13"/>
      <c r="AQ2363" s="19" t="str">
        <f t="shared" si="148"/>
        <v/>
      </c>
      <c r="AU2363" s="19" t="str">
        <f t="shared" si="149"/>
        <v/>
      </c>
    </row>
    <row r="2364" spans="3:47" ht="25.05" customHeight="1">
      <c r="C2364" s="17" t="str">
        <f>IF($A2364="","",IF(VLOOKUP($A2364,Spiele!$A$2:$D$16,3,FALSE)=$B2364,"H","G"))</f>
        <v/>
      </c>
      <c r="D2364" s="17" t="str">
        <f>IF($B2364="","",IF(VLOOKUP($A2364,Spiele!$A$2:$F$16,3,FALSE)=$B2364,VLOOKUP($A2364,Spiele!$A$2:$F$16,4,FALSE),VLOOKUP($A2364,Spiele!$A$2:$F$16,3,FALSE)))</f>
        <v/>
      </c>
      <c r="E2364" s="18">
        <f>IF(Abschlüsse[[#This Row],[Ergeb]]="ET",0,COUNTIFS($A$2:$A2364,$A2364,$B$2:$B2364,$B2364,$L$2:$L2364,"&lt;&gt;ET"))</f>
        <v>0</v>
      </c>
      <c r="F2364" s="11"/>
      <c r="G2364" s="12"/>
      <c r="H2364" s="18">
        <f>COUNTIFS('Rote Karten'!$A$2:$A$4,$A2364,'Rote Karten'!$D$2:$D$4,"&lt;&gt;"&amp;$B2364,'Rote Karten'!$B$2:$B$4,"&lt;"&amp;$F2364,'Rote Karten'!$C$2:$C$4,"&lt;="&amp;$G2364)-COUNTIFS('Rote Karten'!$A$2:$A$4,$A2364,'Rote Karten'!$D$2:$D$4,$B2364,'Rote Karten'!$B$2:$B$4,"&lt;"&amp;$F2364,'Rote Karten'!$C$2:$C$4,"&lt;="&amp;$G2364)</f>
        <v>0</v>
      </c>
      <c r="I2364" s="17" t="str">
        <f>IF(OR($L2364="Tor",$L2364="ET"),_xlfn.IFNA(IF(VLOOKUP($A2364,Spiele!$A$2:$C$16,3,FALSE)=$B2364,COUNTIFS($L$2:$L2364,"Tor",$B$2:$B2364,$B2364,$A$2:$A2364,$A2364)+COUNTIFS($L$2:$L2364,"ET",$B$2:$B2364,$B2364,$A$2:$A2364,$A2364)&amp;":"&amp;COUNTIFS($L$2:$L2364,"Tor",$B$2:$B2364,"&lt;&gt;"&amp;$B2364,$A$2:$A2364,$A2364)+COUNTIFS($L$2:$L2364,"ET",$B$2:$B2364,"&lt;&gt;"&amp;$B2364,$A$2:$A2364,$A2364),COUNTIFS($L$2:$L2364,"Tor",$B$2:$B2364,"&lt;&gt;"&amp;$B2364,$A$2:$A2364,$A2364)+COUNTIFS($L$2:$L2364,"ET",$B$2:$B2364,"&lt;&gt;"&amp;$B2364,$A$2:$A2364,$A2364)&amp;":"&amp;COUNTIFS($L$2:$L2364,"Tor",$B$2:$B2364,$B2364,$A$2:$A2364,$A2364)+COUNTIFS($L$2:$L2364,"ET",$B$2:$B2364,$B2364,$A$2:$A2364,$A2364)),""),"")</f>
        <v/>
      </c>
      <c r="J2364" s="18" t="str">
        <f>_xlfn.IFNA(IF(VLOOKUP($A2364,Spiele!$A$2:$D$16,3,FALSE)=$B2364,(COUNTIFS($L$1:$L2363,"Tor",$B$1:$B2363,$B2364,$A$1:$A2363,$A2364)+COUNTIFS($L$1:$L2363,"ET",$B$1:$B2363,$B2364,$A$1:$A2363,$A2364))-(COUNTIFS($L$1:$L2363,"Tor",$B$1:$B2363,"&lt;&gt;"&amp;$B2364,$A$1:$A2363,$A2364)+COUNTIFS($L$1:$L2363,"ET",$B$1:$B2363,"&lt;&gt;"&amp;$B2364,$A$1:$A2363,$A2364)),(COUNTIFS($L$1:$L2363,"Tor",$B$1:$B2363,$B2364,$A$1:$A2363,$A2364)+COUNTIFS($L$1:$L2363,"ET",$B$1:$B2363,$B2364,$A$1:$A2363,$A2364))-(COUNTIFS($L$1:$L2363,"Tor",$B$1:$B2363,"&lt;&gt;"&amp;$B2364,$A$1:$A2363,$A2364)+COUNTIFS($L$1:$L2363,"ET",$B$1:$B2363,"&lt;&gt;"&amp;$B2364,$A$1:$A2363,$A2364))),"")</f>
        <v/>
      </c>
      <c r="O2364" s="17"/>
      <c r="AC2364" s="14"/>
      <c r="AD2364" s="14"/>
      <c r="AE2364" s="18"/>
      <c r="AH2364" s="19">
        <f t="shared" si="146"/>
        <v>0</v>
      </c>
      <c r="AI2364" s="19">
        <f t="shared" si="147"/>
        <v>180</v>
      </c>
      <c r="AM2364" s="19">
        <f>IF(Abschlüsse[[#This Row],[Ergeb]]="ET","",SQRT(($AF2364-$AK2364)^2+($AG2364-$AL2364)^2))</f>
        <v>0</v>
      </c>
      <c r="AO2364" s="13"/>
      <c r="AP2364" s="13"/>
      <c r="AQ2364" s="19" t="str">
        <f t="shared" si="148"/>
        <v/>
      </c>
      <c r="AU2364" s="19" t="str">
        <f t="shared" si="149"/>
        <v/>
      </c>
    </row>
    <row r="2365" spans="3:47" ht="25.05" customHeight="1">
      <c r="C2365" s="17" t="str">
        <f>IF($A2365="","",IF(VLOOKUP($A2365,Spiele!$A$2:$D$16,3,FALSE)=$B2365,"H","G"))</f>
        <v/>
      </c>
      <c r="D2365" s="17" t="str">
        <f>IF($B2365="","",IF(VLOOKUP($A2365,Spiele!$A$2:$F$16,3,FALSE)=$B2365,VLOOKUP($A2365,Spiele!$A$2:$F$16,4,FALSE),VLOOKUP($A2365,Spiele!$A$2:$F$16,3,FALSE)))</f>
        <v/>
      </c>
      <c r="E2365" s="18">
        <f>IF(Abschlüsse[[#This Row],[Ergeb]]="ET",0,COUNTIFS($A$2:$A2365,$A2365,$B$2:$B2365,$B2365,$L$2:$L2365,"&lt;&gt;ET"))</f>
        <v>0</v>
      </c>
      <c r="F2365" s="11"/>
      <c r="G2365" s="12"/>
      <c r="H2365" s="18">
        <f>COUNTIFS('Rote Karten'!$A$2:$A$4,$A2365,'Rote Karten'!$D$2:$D$4,"&lt;&gt;"&amp;$B2365,'Rote Karten'!$B$2:$B$4,"&lt;"&amp;$F2365,'Rote Karten'!$C$2:$C$4,"&lt;="&amp;$G2365)-COUNTIFS('Rote Karten'!$A$2:$A$4,$A2365,'Rote Karten'!$D$2:$D$4,$B2365,'Rote Karten'!$B$2:$B$4,"&lt;"&amp;$F2365,'Rote Karten'!$C$2:$C$4,"&lt;="&amp;$G2365)</f>
        <v>0</v>
      </c>
      <c r="I2365" s="17" t="str">
        <f>IF(OR($L2365="Tor",$L2365="ET"),_xlfn.IFNA(IF(VLOOKUP($A2365,Spiele!$A$2:$C$16,3,FALSE)=$B2365,COUNTIFS($L$2:$L2365,"Tor",$B$2:$B2365,$B2365,$A$2:$A2365,$A2365)+COUNTIFS($L$2:$L2365,"ET",$B$2:$B2365,$B2365,$A$2:$A2365,$A2365)&amp;":"&amp;COUNTIFS($L$2:$L2365,"Tor",$B$2:$B2365,"&lt;&gt;"&amp;$B2365,$A$2:$A2365,$A2365)+COUNTIFS($L$2:$L2365,"ET",$B$2:$B2365,"&lt;&gt;"&amp;$B2365,$A$2:$A2365,$A2365),COUNTIFS($L$2:$L2365,"Tor",$B$2:$B2365,"&lt;&gt;"&amp;$B2365,$A$2:$A2365,$A2365)+COUNTIFS($L$2:$L2365,"ET",$B$2:$B2365,"&lt;&gt;"&amp;$B2365,$A$2:$A2365,$A2365)&amp;":"&amp;COUNTIFS($L$2:$L2365,"Tor",$B$2:$B2365,$B2365,$A$2:$A2365,$A2365)+COUNTIFS($L$2:$L2365,"ET",$B$2:$B2365,$B2365,$A$2:$A2365,$A2365)),""),"")</f>
        <v/>
      </c>
      <c r="J2365" s="18" t="str">
        <f>_xlfn.IFNA(IF(VLOOKUP($A2365,Spiele!$A$2:$D$16,3,FALSE)=$B2365,(COUNTIFS($L$1:$L2364,"Tor",$B$1:$B2364,$B2365,$A$1:$A2364,$A2365)+COUNTIFS($L$1:$L2364,"ET",$B$1:$B2364,$B2365,$A$1:$A2364,$A2365))-(COUNTIFS($L$1:$L2364,"Tor",$B$1:$B2364,"&lt;&gt;"&amp;$B2365,$A$1:$A2364,$A2365)+COUNTIFS($L$1:$L2364,"ET",$B$1:$B2364,"&lt;&gt;"&amp;$B2365,$A$1:$A2364,$A2365)),(COUNTIFS($L$1:$L2364,"Tor",$B$1:$B2364,$B2365,$A$1:$A2364,$A2365)+COUNTIFS($L$1:$L2364,"ET",$B$1:$B2364,$B2365,$A$1:$A2364,$A2365))-(COUNTIFS($L$1:$L2364,"Tor",$B$1:$B2364,"&lt;&gt;"&amp;$B2365,$A$1:$A2364,$A2365)+COUNTIFS($L$1:$L2364,"ET",$B$1:$B2364,"&lt;&gt;"&amp;$B2365,$A$1:$A2364,$A2365))),"")</f>
        <v/>
      </c>
      <c r="O2365" s="17"/>
      <c r="AC2365" s="14"/>
      <c r="AD2365" s="14"/>
      <c r="AE2365" s="18"/>
      <c r="AH2365" s="19">
        <f t="shared" si="146"/>
        <v>0</v>
      </c>
      <c r="AI2365" s="19">
        <f t="shared" si="147"/>
        <v>180</v>
      </c>
      <c r="AM2365" s="19">
        <f>IF(Abschlüsse[[#This Row],[Ergeb]]="ET","",SQRT(($AF2365-$AK2365)^2+($AG2365-$AL2365)^2))</f>
        <v>0</v>
      </c>
      <c r="AO2365" s="13"/>
      <c r="AP2365" s="13"/>
      <c r="AQ2365" s="19" t="str">
        <f t="shared" si="148"/>
        <v/>
      </c>
      <c r="AU2365" s="19" t="str">
        <f t="shared" si="149"/>
        <v/>
      </c>
    </row>
    <row r="2366" spans="3:47" ht="25.05" customHeight="1">
      <c r="C2366" s="17" t="str">
        <f>IF($A2366="","",IF(VLOOKUP($A2366,Spiele!$A$2:$D$16,3,FALSE)=$B2366,"H","G"))</f>
        <v/>
      </c>
      <c r="D2366" s="17" t="str">
        <f>IF($B2366="","",IF(VLOOKUP($A2366,Spiele!$A$2:$F$16,3,FALSE)=$B2366,VLOOKUP($A2366,Spiele!$A$2:$F$16,4,FALSE),VLOOKUP($A2366,Spiele!$A$2:$F$16,3,FALSE)))</f>
        <v/>
      </c>
      <c r="E2366" s="18">
        <f>IF(Abschlüsse[[#This Row],[Ergeb]]="ET",0,COUNTIFS($A$2:$A2366,$A2366,$B$2:$B2366,$B2366,$L$2:$L2366,"&lt;&gt;ET"))</f>
        <v>0</v>
      </c>
      <c r="F2366" s="11"/>
      <c r="G2366" s="12"/>
      <c r="H2366" s="18">
        <f>COUNTIFS('Rote Karten'!$A$2:$A$4,$A2366,'Rote Karten'!$D$2:$D$4,"&lt;&gt;"&amp;$B2366,'Rote Karten'!$B$2:$B$4,"&lt;"&amp;$F2366,'Rote Karten'!$C$2:$C$4,"&lt;="&amp;$G2366)-COUNTIFS('Rote Karten'!$A$2:$A$4,$A2366,'Rote Karten'!$D$2:$D$4,$B2366,'Rote Karten'!$B$2:$B$4,"&lt;"&amp;$F2366,'Rote Karten'!$C$2:$C$4,"&lt;="&amp;$G2366)</f>
        <v>0</v>
      </c>
      <c r="I2366" s="17" t="str">
        <f>IF(OR($L2366="Tor",$L2366="ET"),_xlfn.IFNA(IF(VLOOKUP($A2366,Spiele!$A$2:$C$16,3,FALSE)=$B2366,COUNTIFS($L$2:$L2366,"Tor",$B$2:$B2366,$B2366,$A$2:$A2366,$A2366)+COUNTIFS($L$2:$L2366,"ET",$B$2:$B2366,$B2366,$A$2:$A2366,$A2366)&amp;":"&amp;COUNTIFS($L$2:$L2366,"Tor",$B$2:$B2366,"&lt;&gt;"&amp;$B2366,$A$2:$A2366,$A2366)+COUNTIFS($L$2:$L2366,"ET",$B$2:$B2366,"&lt;&gt;"&amp;$B2366,$A$2:$A2366,$A2366),COUNTIFS($L$2:$L2366,"Tor",$B$2:$B2366,"&lt;&gt;"&amp;$B2366,$A$2:$A2366,$A2366)+COUNTIFS($L$2:$L2366,"ET",$B$2:$B2366,"&lt;&gt;"&amp;$B2366,$A$2:$A2366,$A2366)&amp;":"&amp;COUNTIFS($L$2:$L2366,"Tor",$B$2:$B2366,$B2366,$A$2:$A2366,$A2366)+COUNTIFS($L$2:$L2366,"ET",$B$2:$B2366,$B2366,$A$2:$A2366,$A2366)),""),"")</f>
        <v/>
      </c>
      <c r="J2366" s="18" t="str">
        <f>_xlfn.IFNA(IF(VLOOKUP($A2366,Spiele!$A$2:$D$16,3,FALSE)=$B2366,(COUNTIFS($L$1:$L2365,"Tor",$B$1:$B2365,$B2366,$A$1:$A2365,$A2366)+COUNTIFS($L$1:$L2365,"ET",$B$1:$B2365,$B2366,$A$1:$A2365,$A2366))-(COUNTIFS($L$1:$L2365,"Tor",$B$1:$B2365,"&lt;&gt;"&amp;$B2366,$A$1:$A2365,$A2366)+COUNTIFS($L$1:$L2365,"ET",$B$1:$B2365,"&lt;&gt;"&amp;$B2366,$A$1:$A2365,$A2366)),(COUNTIFS($L$1:$L2365,"Tor",$B$1:$B2365,$B2366,$A$1:$A2365,$A2366)+COUNTIFS($L$1:$L2365,"ET",$B$1:$B2365,$B2366,$A$1:$A2365,$A2366))-(COUNTIFS($L$1:$L2365,"Tor",$B$1:$B2365,"&lt;&gt;"&amp;$B2366,$A$1:$A2365,$A2366)+COUNTIFS($L$1:$L2365,"ET",$B$1:$B2365,"&lt;&gt;"&amp;$B2366,$A$1:$A2365,$A2366))),"")</f>
        <v/>
      </c>
      <c r="O2366" s="17"/>
      <c r="AC2366" s="14"/>
      <c r="AD2366" s="14"/>
      <c r="AE2366" s="18"/>
      <c r="AH2366" s="19">
        <f t="shared" si="146"/>
        <v>0</v>
      </c>
      <c r="AI2366" s="19">
        <f t="shared" si="147"/>
        <v>180</v>
      </c>
      <c r="AM2366" s="19">
        <f>IF(Abschlüsse[[#This Row],[Ergeb]]="ET","",SQRT(($AF2366-$AK2366)^2+($AG2366-$AL2366)^2))</f>
        <v>0</v>
      </c>
      <c r="AO2366" s="13"/>
      <c r="AP2366" s="13"/>
      <c r="AQ2366" s="19" t="str">
        <f t="shared" si="148"/>
        <v/>
      </c>
      <c r="AU2366" s="19" t="str">
        <f t="shared" si="149"/>
        <v/>
      </c>
    </row>
    <row r="2367" spans="3:47" ht="25.05" customHeight="1">
      <c r="C2367" s="17" t="str">
        <f>IF($A2367="","",IF(VLOOKUP($A2367,Spiele!$A$2:$D$16,3,FALSE)=$B2367,"H","G"))</f>
        <v/>
      </c>
      <c r="D2367" s="17" t="str">
        <f>IF($B2367="","",IF(VLOOKUP($A2367,Spiele!$A$2:$F$16,3,FALSE)=$B2367,VLOOKUP($A2367,Spiele!$A$2:$F$16,4,FALSE),VLOOKUP($A2367,Spiele!$A$2:$F$16,3,FALSE)))</f>
        <v/>
      </c>
      <c r="E2367" s="18">
        <f>IF(Abschlüsse[[#This Row],[Ergeb]]="ET",0,COUNTIFS($A$2:$A2367,$A2367,$B$2:$B2367,$B2367,$L$2:$L2367,"&lt;&gt;ET"))</f>
        <v>0</v>
      </c>
      <c r="F2367" s="11"/>
      <c r="G2367" s="12"/>
      <c r="H2367" s="18">
        <f>COUNTIFS('Rote Karten'!$A$2:$A$4,$A2367,'Rote Karten'!$D$2:$D$4,"&lt;&gt;"&amp;$B2367,'Rote Karten'!$B$2:$B$4,"&lt;"&amp;$F2367,'Rote Karten'!$C$2:$C$4,"&lt;="&amp;$G2367)-COUNTIFS('Rote Karten'!$A$2:$A$4,$A2367,'Rote Karten'!$D$2:$D$4,$B2367,'Rote Karten'!$B$2:$B$4,"&lt;"&amp;$F2367,'Rote Karten'!$C$2:$C$4,"&lt;="&amp;$G2367)</f>
        <v>0</v>
      </c>
      <c r="I2367" s="17" t="str">
        <f>IF(OR($L2367="Tor",$L2367="ET"),_xlfn.IFNA(IF(VLOOKUP($A2367,Spiele!$A$2:$C$16,3,FALSE)=$B2367,COUNTIFS($L$2:$L2367,"Tor",$B$2:$B2367,$B2367,$A$2:$A2367,$A2367)+COUNTIFS($L$2:$L2367,"ET",$B$2:$B2367,$B2367,$A$2:$A2367,$A2367)&amp;":"&amp;COUNTIFS($L$2:$L2367,"Tor",$B$2:$B2367,"&lt;&gt;"&amp;$B2367,$A$2:$A2367,$A2367)+COUNTIFS($L$2:$L2367,"ET",$B$2:$B2367,"&lt;&gt;"&amp;$B2367,$A$2:$A2367,$A2367),COUNTIFS($L$2:$L2367,"Tor",$B$2:$B2367,"&lt;&gt;"&amp;$B2367,$A$2:$A2367,$A2367)+COUNTIFS($L$2:$L2367,"ET",$B$2:$B2367,"&lt;&gt;"&amp;$B2367,$A$2:$A2367,$A2367)&amp;":"&amp;COUNTIFS($L$2:$L2367,"Tor",$B$2:$B2367,$B2367,$A$2:$A2367,$A2367)+COUNTIFS($L$2:$L2367,"ET",$B$2:$B2367,$B2367,$A$2:$A2367,$A2367)),""),"")</f>
        <v/>
      </c>
      <c r="J2367" s="18" t="str">
        <f>_xlfn.IFNA(IF(VLOOKUP($A2367,Spiele!$A$2:$D$16,3,FALSE)=$B2367,(COUNTIFS($L$1:$L2366,"Tor",$B$1:$B2366,$B2367,$A$1:$A2366,$A2367)+COUNTIFS($L$1:$L2366,"ET",$B$1:$B2366,$B2367,$A$1:$A2366,$A2367))-(COUNTIFS($L$1:$L2366,"Tor",$B$1:$B2366,"&lt;&gt;"&amp;$B2367,$A$1:$A2366,$A2367)+COUNTIFS($L$1:$L2366,"ET",$B$1:$B2366,"&lt;&gt;"&amp;$B2367,$A$1:$A2366,$A2367)),(COUNTIFS($L$1:$L2366,"Tor",$B$1:$B2366,$B2367,$A$1:$A2366,$A2367)+COUNTIFS($L$1:$L2366,"ET",$B$1:$B2366,$B2367,$A$1:$A2366,$A2367))-(COUNTIFS($L$1:$L2366,"Tor",$B$1:$B2366,"&lt;&gt;"&amp;$B2367,$A$1:$A2366,$A2367)+COUNTIFS($L$1:$L2366,"ET",$B$1:$B2366,"&lt;&gt;"&amp;$B2367,$A$1:$A2366,$A2367))),"")</f>
        <v/>
      </c>
      <c r="O2367" s="17"/>
      <c r="AC2367" s="14"/>
      <c r="AD2367" s="14"/>
      <c r="AE2367" s="18"/>
      <c r="AH2367" s="19">
        <f t="shared" si="146"/>
        <v>0</v>
      </c>
      <c r="AI2367" s="19">
        <f t="shared" si="147"/>
        <v>180</v>
      </c>
      <c r="AM2367" s="19">
        <f>IF(Abschlüsse[[#This Row],[Ergeb]]="ET","",SQRT(($AF2367-$AK2367)^2+($AG2367-$AL2367)^2))</f>
        <v>0</v>
      </c>
      <c r="AO2367" s="13"/>
      <c r="AP2367" s="13"/>
      <c r="AQ2367" s="19" t="str">
        <f t="shared" si="148"/>
        <v/>
      </c>
      <c r="AU2367" s="19" t="str">
        <f t="shared" si="149"/>
        <v/>
      </c>
    </row>
    <row r="2368" spans="3:47" ht="25.05" customHeight="1">
      <c r="C2368" s="17" t="str">
        <f>IF($A2368="","",IF(VLOOKUP($A2368,Spiele!$A$2:$D$16,3,FALSE)=$B2368,"H","G"))</f>
        <v/>
      </c>
      <c r="D2368" s="17" t="str">
        <f>IF($B2368="","",IF(VLOOKUP($A2368,Spiele!$A$2:$F$16,3,FALSE)=$B2368,VLOOKUP($A2368,Spiele!$A$2:$F$16,4,FALSE),VLOOKUP($A2368,Spiele!$A$2:$F$16,3,FALSE)))</f>
        <v/>
      </c>
      <c r="E2368" s="18">
        <f>IF(Abschlüsse[[#This Row],[Ergeb]]="ET",0,COUNTIFS($A$2:$A2368,$A2368,$B$2:$B2368,$B2368,$L$2:$L2368,"&lt;&gt;ET"))</f>
        <v>0</v>
      </c>
      <c r="F2368" s="11"/>
      <c r="G2368" s="12"/>
      <c r="H2368" s="18">
        <f>COUNTIFS('Rote Karten'!$A$2:$A$4,$A2368,'Rote Karten'!$D$2:$D$4,"&lt;&gt;"&amp;$B2368,'Rote Karten'!$B$2:$B$4,"&lt;"&amp;$F2368,'Rote Karten'!$C$2:$C$4,"&lt;="&amp;$G2368)-COUNTIFS('Rote Karten'!$A$2:$A$4,$A2368,'Rote Karten'!$D$2:$D$4,$B2368,'Rote Karten'!$B$2:$B$4,"&lt;"&amp;$F2368,'Rote Karten'!$C$2:$C$4,"&lt;="&amp;$G2368)</f>
        <v>0</v>
      </c>
      <c r="I2368" s="17" t="str">
        <f>IF(OR($L2368="Tor",$L2368="ET"),_xlfn.IFNA(IF(VLOOKUP($A2368,Spiele!$A$2:$C$16,3,FALSE)=$B2368,COUNTIFS($L$2:$L2368,"Tor",$B$2:$B2368,$B2368,$A$2:$A2368,$A2368)+COUNTIFS($L$2:$L2368,"ET",$B$2:$B2368,$B2368,$A$2:$A2368,$A2368)&amp;":"&amp;COUNTIFS($L$2:$L2368,"Tor",$B$2:$B2368,"&lt;&gt;"&amp;$B2368,$A$2:$A2368,$A2368)+COUNTIFS($L$2:$L2368,"ET",$B$2:$B2368,"&lt;&gt;"&amp;$B2368,$A$2:$A2368,$A2368),COUNTIFS($L$2:$L2368,"Tor",$B$2:$B2368,"&lt;&gt;"&amp;$B2368,$A$2:$A2368,$A2368)+COUNTIFS($L$2:$L2368,"ET",$B$2:$B2368,"&lt;&gt;"&amp;$B2368,$A$2:$A2368,$A2368)&amp;":"&amp;COUNTIFS($L$2:$L2368,"Tor",$B$2:$B2368,$B2368,$A$2:$A2368,$A2368)+COUNTIFS($L$2:$L2368,"ET",$B$2:$B2368,$B2368,$A$2:$A2368,$A2368)),""),"")</f>
        <v/>
      </c>
      <c r="J2368" s="18" t="str">
        <f>_xlfn.IFNA(IF(VLOOKUP($A2368,Spiele!$A$2:$D$16,3,FALSE)=$B2368,(COUNTIFS($L$1:$L2367,"Tor",$B$1:$B2367,$B2368,$A$1:$A2367,$A2368)+COUNTIFS($L$1:$L2367,"ET",$B$1:$B2367,$B2368,$A$1:$A2367,$A2368))-(COUNTIFS($L$1:$L2367,"Tor",$B$1:$B2367,"&lt;&gt;"&amp;$B2368,$A$1:$A2367,$A2368)+COUNTIFS($L$1:$L2367,"ET",$B$1:$B2367,"&lt;&gt;"&amp;$B2368,$A$1:$A2367,$A2368)),(COUNTIFS($L$1:$L2367,"Tor",$B$1:$B2367,$B2368,$A$1:$A2367,$A2368)+COUNTIFS($L$1:$L2367,"ET",$B$1:$B2367,$B2368,$A$1:$A2367,$A2368))-(COUNTIFS($L$1:$L2367,"Tor",$B$1:$B2367,"&lt;&gt;"&amp;$B2368,$A$1:$A2367,$A2368)+COUNTIFS($L$1:$L2367,"ET",$B$1:$B2367,"&lt;&gt;"&amp;$B2368,$A$1:$A2367,$A2368))),"")</f>
        <v/>
      </c>
      <c r="O2368" s="17"/>
      <c r="AC2368" s="14"/>
      <c r="AD2368" s="14"/>
      <c r="AE2368" s="18"/>
      <c r="AH2368" s="19">
        <f t="shared" si="146"/>
        <v>0</v>
      </c>
      <c r="AI2368" s="19">
        <f t="shared" si="147"/>
        <v>180</v>
      </c>
      <c r="AM2368" s="19">
        <f>IF(Abschlüsse[[#This Row],[Ergeb]]="ET","",SQRT(($AF2368-$AK2368)^2+($AG2368-$AL2368)^2))</f>
        <v>0</v>
      </c>
      <c r="AO2368" s="13"/>
      <c r="AP2368" s="13"/>
      <c r="AQ2368" s="19" t="str">
        <f t="shared" si="148"/>
        <v/>
      </c>
      <c r="AU2368" s="19" t="str">
        <f t="shared" si="149"/>
        <v/>
      </c>
    </row>
    <row r="2369" spans="3:47" ht="25.05" customHeight="1">
      <c r="C2369" s="17" t="str">
        <f>IF($A2369="","",IF(VLOOKUP($A2369,Spiele!$A$2:$D$16,3,FALSE)=$B2369,"H","G"))</f>
        <v/>
      </c>
      <c r="D2369" s="17" t="str">
        <f>IF($B2369="","",IF(VLOOKUP($A2369,Spiele!$A$2:$F$16,3,FALSE)=$B2369,VLOOKUP($A2369,Spiele!$A$2:$F$16,4,FALSE),VLOOKUP($A2369,Spiele!$A$2:$F$16,3,FALSE)))</f>
        <v/>
      </c>
      <c r="E2369" s="18">
        <f>IF(Abschlüsse[[#This Row],[Ergeb]]="ET",0,COUNTIFS($A$2:$A2369,$A2369,$B$2:$B2369,$B2369,$L$2:$L2369,"&lt;&gt;ET"))</f>
        <v>0</v>
      </c>
      <c r="F2369" s="11"/>
      <c r="G2369" s="12"/>
      <c r="H2369" s="18">
        <f>COUNTIFS('Rote Karten'!$A$2:$A$4,$A2369,'Rote Karten'!$D$2:$D$4,"&lt;&gt;"&amp;$B2369,'Rote Karten'!$B$2:$B$4,"&lt;"&amp;$F2369,'Rote Karten'!$C$2:$C$4,"&lt;="&amp;$G2369)-COUNTIFS('Rote Karten'!$A$2:$A$4,$A2369,'Rote Karten'!$D$2:$D$4,$B2369,'Rote Karten'!$B$2:$B$4,"&lt;"&amp;$F2369,'Rote Karten'!$C$2:$C$4,"&lt;="&amp;$G2369)</f>
        <v>0</v>
      </c>
      <c r="I2369" s="17" t="str">
        <f>IF(OR($L2369="Tor",$L2369="ET"),_xlfn.IFNA(IF(VLOOKUP($A2369,Spiele!$A$2:$C$16,3,FALSE)=$B2369,COUNTIFS($L$2:$L2369,"Tor",$B$2:$B2369,$B2369,$A$2:$A2369,$A2369)+COUNTIFS($L$2:$L2369,"ET",$B$2:$B2369,$B2369,$A$2:$A2369,$A2369)&amp;":"&amp;COUNTIFS($L$2:$L2369,"Tor",$B$2:$B2369,"&lt;&gt;"&amp;$B2369,$A$2:$A2369,$A2369)+COUNTIFS($L$2:$L2369,"ET",$B$2:$B2369,"&lt;&gt;"&amp;$B2369,$A$2:$A2369,$A2369),COUNTIFS($L$2:$L2369,"Tor",$B$2:$B2369,"&lt;&gt;"&amp;$B2369,$A$2:$A2369,$A2369)+COUNTIFS($L$2:$L2369,"ET",$B$2:$B2369,"&lt;&gt;"&amp;$B2369,$A$2:$A2369,$A2369)&amp;":"&amp;COUNTIFS($L$2:$L2369,"Tor",$B$2:$B2369,$B2369,$A$2:$A2369,$A2369)+COUNTIFS($L$2:$L2369,"ET",$B$2:$B2369,$B2369,$A$2:$A2369,$A2369)),""),"")</f>
        <v/>
      </c>
      <c r="J2369" s="18" t="str">
        <f>_xlfn.IFNA(IF(VLOOKUP($A2369,Spiele!$A$2:$D$16,3,FALSE)=$B2369,(COUNTIFS($L$1:$L2368,"Tor",$B$1:$B2368,$B2369,$A$1:$A2368,$A2369)+COUNTIFS($L$1:$L2368,"ET",$B$1:$B2368,$B2369,$A$1:$A2368,$A2369))-(COUNTIFS($L$1:$L2368,"Tor",$B$1:$B2368,"&lt;&gt;"&amp;$B2369,$A$1:$A2368,$A2369)+COUNTIFS($L$1:$L2368,"ET",$B$1:$B2368,"&lt;&gt;"&amp;$B2369,$A$1:$A2368,$A2369)),(COUNTIFS($L$1:$L2368,"Tor",$B$1:$B2368,$B2369,$A$1:$A2368,$A2369)+COUNTIFS($L$1:$L2368,"ET",$B$1:$B2368,$B2369,$A$1:$A2368,$A2369))-(COUNTIFS($L$1:$L2368,"Tor",$B$1:$B2368,"&lt;&gt;"&amp;$B2369,$A$1:$A2368,$A2369)+COUNTIFS($L$1:$L2368,"ET",$B$1:$B2368,"&lt;&gt;"&amp;$B2369,$A$1:$A2368,$A2369))),"")</f>
        <v/>
      </c>
      <c r="O2369" s="17"/>
      <c r="AC2369" s="14"/>
      <c r="AD2369" s="14"/>
      <c r="AE2369" s="18"/>
      <c r="AH2369" s="19">
        <f t="shared" si="146"/>
        <v>0</v>
      </c>
      <c r="AI2369" s="19">
        <f t="shared" si="147"/>
        <v>180</v>
      </c>
      <c r="AM2369" s="19">
        <f>IF(Abschlüsse[[#This Row],[Ergeb]]="ET","",SQRT(($AF2369-$AK2369)^2+($AG2369-$AL2369)^2))</f>
        <v>0</v>
      </c>
      <c r="AO2369" s="13"/>
      <c r="AP2369" s="13"/>
      <c r="AQ2369" s="19" t="str">
        <f t="shared" si="148"/>
        <v/>
      </c>
      <c r="AU2369" s="19" t="str">
        <f t="shared" si="149"/>
        <v/>
      </c>
    </row>
    <row r="2370" spans="3:47" ht="25.05" customHeight="1">
      <c r="C2370" s="17" t="str">
        <f>IF($A2370="","",IF(VLOOKUP($A2370,Spiele!$A$2:$D$16,3,FALSE)=$B2370,"H","G"))</f>
        <v/>
      </c>
      <c r="D2370" s="17" t="str">
        <f>IF($B2370="","",IF(VLOOKUP($A2370,Spiele!$A$2:$F$16,3,FALSE)=$B2370,VLOOKUP($A2370,Spiele!$A$2:$F$16,4,FALSE),VLOOKUP($A2370,Spiele!$A$2:$F$16,3,FALSE)))</f>
        <v/>
      </c>
      <c r="E2370" s="18">
        <f>IF(Abschlüsse[[#This Row],[Ergeb]]="ET",0,COUNTIFS($A$2:$A2370,$A2370,$B$2:$B2370,$B2370,$L$2:$L2370,"&lt;&gt;ET"))</f>
        <v>0</v>
      </c>
      <c r="F2370" s="11"/>
      <c r="G2370" s="12"/>
      <c r="H2370" s="18">
        <f>COUNTIFS('Rote Karten'!$A$2:$A$4,$A2370,'Rote Karten'!$D$2:$D$4,"&lt;&gt;"&amp;$B2370,'Rote Karten'!$B$2:$B$4,"&lt;"&amp;$F2370,'Rote Karten'!$C$2:$C$4,"&lt;="&amp;$G2370)-COUNTIFS('Rote Karten'!$A$2:$A$4,$A2370,'Rote Karten'!$D$2:$D$4,$B2370,'Rote Karten'!$B$2:$B$4,"&lt;"&amp;$F2370,'Rote Karten'!$C$2:$C$4,"&lt;="&amp;$G2370)</f>
        <v>0</v>
      </c>
      <c r="I2370" s="17" t="str">
        <f>IF(OR($L2370="Tor",$L2370="ET"),_xlfn.IFNA(IF(VLOOKUP($A2370,Spiele!$A$2:$C$16,3,FALSE)=$B2370,COUNTIFS($L$2:$L2370,"Tor",$B$2:$B2370,$B2370,$A$2:$A2370,$A2370)+COUNTIFS($L$2:$L2370,"ET",$B$2:$B2370,$B2370,$A$2:$A2370,$A2370)&amp;":"&amp;COUNTIFS($L$2:$L2370,"Tor",$B$2:$B2370,"&lt;&gt;"&amp;$B2370,$A$2:$A2370,$A2370)+COUNTIFS($L$2:$L2370,"ET",$B$2:$B2370,"&lt;&gt;"&amp;$B2370,$A$2:$A2370,$A2370),COUNTIFS($L$2:$L2370,"Tor",$B$2:$B2370,"&lt;&gt;"&amp;$B2370,$A$2:$A2370,$A2370)+COUNTIFS($L$2:$L2370,"ET",$B$2:$B2370,"&lt;&gt;"&amp;$B2370,$A$2:$A2370,$A2370)&amp;":"&amp;COUNTIFS($L$2:$L2370,"Tor",$B$2:$B2370,$B2370,$A$2:$A2370,$A2370)+COUNTIFS($L$2:$L2370,"ET",$B$2:$B2370,$B2370,$A$2:$A2370,$A2370)),""),"")</f>
        <v/>
      </c>
      <c r="J2370" s="18" t="str">
        <f>_xlfn.IFNA(IF(VLOOKUP($A2370,Spiele!$A$2:$D$16,3,FALSE)=$B2370,(COUNTIFS($L$1:$L2369,"Tor",$B$1:$B2369,$B2370,$A$1:$A2369,$A2370)+COUNTIFS($L$1:$L2369,"ET",$B$1:$B2369,$B2370,$A$1:$A2369,$A2370))-(COUNTIFS($L$1:$L2369,"Tor",$B$1:$B2369,"&lt;&gt;"&amp;$B2370,$A$1:$A2369,$A2370)+COUNTIFS($L$1:$L2369,"ET",$B$1:$B2369,"&lt;&gt;"&amp;$B2370,$A$1:$A2369,$A2370)),(COUNTIFS($L$1:$L2369,"Tor",$B$1:$B2369,$B2370,$A$1:$A2369,$A2370)+COUNTIFS($L$1:$L2369,"ET",$B$1:$B2369,$B2370,$A$1:$A2369,$A2370))-(COUNTIFS($L$1:$L2369,"Tor",$B$1:$B2369,"&lt;&gt;"&amp;$B2370,$A$1:$A2369,$A2370)+COUNTIFS($L$1:$L2369,"ET",$B$1:$B2369,"&lt;&gt;"&amp;$B2370,$A$1:$A2369,$A2370))),"")</f>
        <v/>
      </c>
      <c r="O2370" s="17"/>
      <c r="AC2370" s="14"/>
      <c r="AD2370" s="14"/>
      <c r="AE2370" s="18"/>
      <c r="AH2370" s="19">
        <f t="shared" si="146"/>
        <v>0</v>
      </c>
      <c r="AI2370" s="19">
        <f t="shared" si="147"/>
        <v>180</v>
      </c>
      <c r="AM2370" s="19">
        <f>IF(Abschlüsse[[#This Row],[Ergeb]]="ET","",SQRT(($AF2370-$AK2370)^2+($AG2370-$AL2370)^2))</f>
        <v>0</v>
      </c>
      <c r="AO2370" s="13"/>
      <c r="AP2370" s="13"/>
      <c r="AQ2370" s="19" t="str">
        <f t="shared" si="148"/>
        <v/>
      </c>
      <c r="AU2370" s="19" t="str">
        <f t="shared" si="149"/>
        <v/>
      </c>
    </row>
    <row r="2371" spans="3:47" ht="25.05" customHeight="1">
      <c r="C2371" s="17" t="str">
        <f>IF($A2371="","",IF(VLOOKUP($A2371,Spiele!$A$2:$D$16,3,FALSE)=$B2371,"H","G"))</f>
        <v/>
      </c>
      <c r="D2371" s="17" t="str">
        <f>IF($B2371="","",IF(VLOOKUP($A2371,Spiele!$A$2:$F$16,3,FALSE)=$B2371,VLOOKUP($A2371,Spiele!$A$2:$F$16,4,FALSE),VLOOKUP($A2371,Spiele!$A$2:$F$16,3,FALSE)))</f>
        <v/>
      </c>
      <c r="E2371" s="18">
        <f>IF(Abschlüsse[[#This Row],[Ergeb]]="ET",0,COUNTIFS($A$2:$A2371,$A2371,$B$2:$B2371,$B2371,$L$2:$L2371,"&lt;&gt;ET"))</f>
        <v>0</v>
      </c>
      <c r="F2371" s="11"/>
      <c r="G2371" s="12"/>
      <c r="H2371" s="18">
        <f>COUNTIFS('Rote Karten'!$A$2:$A$4,$A2371,'Rote Karten'!$D$2:$D$4,"&lt;&gt;"&amp;$B2371,'Rote Karten'!$B$2:$B$4,"&lt;"&amp;$F2371,'Rote Karten'!$C$2:$C$4,"&lt;="&amp;$G2371)-COUNTIFS('Rote Karten'!$A$2:$A$4,$A2371,'Rote Karten'!$D$2:$D$4,$B2371,'Rote Karten'!$B$2:$B$4,"&lt;"&amp;$F2371,'Rote Karten'!$C$2:$C$4,"&lt;="&amp;$G2371)</f>
        <v>0</v>
      </c>
      <c r="I2371" s="17" t="str">
        <f>IF(OR($L2371="Tor",$L2371="ET"),_xlfn.IFNA(IF(VLOOKUP($A2371,Spiele!$A$2:$C$16,3,FALSE)=$B2371,COUNTIFS($L$2:$L2371,"Tor",$B$2:$B2371,$B2371,$A$2:$A2371,$A2371)+COUNTIFS($L$2:$L2371,"ET",$B$2:$B2371,$B2371,$A$2:$A2371,$A2371)&amp;":"&amp;COUNTIFS($L$2:$L2371,"Tor",$B$2:$B2371,"&lt;&gt;"&amp;$B2371,$A$2:$A2371,$A2371)+COUNTIFS($L$2:$L2371,"ET",$B$2:$B2371,"&lt;&gt;"&amp;$B2371,$A$2:$A2371,$A2371),COUNTIFS($L$2:$L2371,"Tor",$B$2:$B2371,"&lt;&gt;"&amp;$B2371,$A$2:$A2371,$A2371)+COUNTIFS($L$2:$L2371,"ET",$B$2:$B2371,"&lt;&gt;"&amp;$B2371,$A$2:$A2371,$A2371)&amp;":"&amp;COUNTIFS($L$2:$L2371,"Tor",$B$2:$B2371,$B2371,$A$2:$A2371,$A2371)+COUNTIFS($L$2:$L2371,"ET",$B$2:$B2371,$B2371,$A$2:$A2371,$A2371)),""),"")</f>
        <v/>
      </c>
      <c r="J2371" s="18" t="str">
        <f>_xlfn.IFNA(IF(VLOOKUP($A2371,Spiele!$A$2:$D$16,3,FALSE)=$B2371,(COUNTIFS($L$1:$L2370,"Tor",$B$1:$B2370,$B2371,$A$1:$A2370,$A2371)+COUNTIFS($L$1:$L2370,"ET",$B$1:$B2370,$B2371,$A$1:$A2370,$A2371))-(COUNTIFS($L$1:$L2370,"Tor",$B$1:$B2370,"&lt;&gt;"&amp;$B2371,$A$1:$A2370,$A2371)+COUNTIFS($L$1:$L2370,"ET",$B$1:$B2370,"&lt;&gt;"&amp;$B2371,$A$1:$A2370,$A2371)),(COUNTIFS($L$1:$L2370,"Tor",$B$1:$B2370,$B2371,$A$1:$A2370,$A2371)+COUNTIFS($L$1:$L2370,"ET",$B$1:$B2370,$B2371,$A$1:$A2370,$A2371))-(COUNTIFS($L$1:$L2370,"Tor",$B$1:$B2370,"&lt;&gt;"&amp;$B2371,$A$1:$A2370,$A2371)+COUNTIFS($L$1:$L2370,"ET",$B$1:$B2370,"&lt;&gt;"&amp;$B2371,$A$1:$A2370,$A2371))),"")</f>
        <v/>
      </c>
      <c r="O2371" s="17"/>
      <c r="AC2371" s="14"/>
      <c r="AD2371" s="14"/>
      <c r="AE2371" s="18"/>
      <c r="AH2371" s="19">
        <f t="shared" ref="AH2371:AH2434" si="150">IF($L2371="ET","",IF($AF2371&gt;3.66,SQRT($AG2371^2+($AF2371-(7.32/2))^2),IF($AF2371&lt;-3.66,SQRT($AG2371^2+($AF2371+(7.32/2))^2),$AG2371)))</f>
        <v>0</v>
      </c>
      <c r="AI2371" s="19">
        <f t="shared" ref="AI2371:AI2434" si="151">IF($L2371="ET","",IF(DEGREES(ATAN((7.32*$AG2371)/($AG2371^2+$AF2371^2-(7.32/2)^2)))&lt;=0,180+DEGREES(ATAN((7.32*$AG2371)/($AG2371^2+$AF2371^2-(7.32/2)^2))),DEGREES(ATAN((7.32*$AG2371)/($AG2371^2+$AF2371^2-(7.32/2)^2)))))</f>
        <v>180</v>
      </c>
      <c r="AM2371" s="19">
        <f>IF(Abschlüsse[[#This Row],[Ergeb]]="ET","",SQRT(($AF2371-$AK2371)^2+($AG2371-$AL2371)^2))</f>
        <v>0</v>
      </c>
      <c r="AO2371" s="13"/>
      <c r="AP2371" s="13"/>
      <c r="AQ2371" s="19" t="str">
        <f t="shared" si="148"/>
        <v/>
      </c>
      <c r="AU2371" s="19" t="str">
        <f t="shared" si="149"/>
        <v/>
      </c>
    </row>
    <row r="2372" spans="3:47" ht="25.05" customHeight="1">
      <c r="C2372" s="17" t="str">
        <f>IF($A2372="","",IF(VLOOKUP($A2372,Spiele!$A$2:$D$16,3,FALSE)=$B2372,"H","G"))</f>
        <v/>
      </c>
      <c r="D2372" s="17" t="str">
        <f>IF($B2372="","",IF(VLOOKUP($A2372,Spiele!$A$2:$F$16,3,FALSE)=$B2372,VLOOKUP($A2372,Spiele!$A$2:$F$16,4,FALSE),VLOOKUP($A2372,Spiele!$A$2:$F$16,3,FALSE)))</f>
        <v/>
      </c>
      <c r="E2372" s="18">
        <f>IF(Abschlüsse[[#This Row],[Ergeb]]="ET",0,COUNTIFS($A$2:$A2372,$A2372,$B$2:$B2372,$B2372,$L$2:$L2372,"&lt;&gt;ET"))</f>
        <v>0</v>
      </c>
      <c r="F2372" s="11"/>
      <c r="G2372" s="12"/>
      <c r="H2372" s="18">
        <f>COUNTIFS('Rote Karten'!$A$2:$A$4,$A2372,'Rote Karten'!$D$2:$D$4,"&lt;&gt;"&amp;$B2372,'Rote Karten'!$B$2:$B$4,"&lt;"&amp;$F2372,'Rote Karten'!$C$2:$C$4,"&lt;="&amp;$G2372)-COUNTIFS('Rote Karten'!$A$2:$A$4,$A2372,'Rote Karten'!$D$2:$D$4,$B2372,'Rote Karten'!$B$2:$B$4,"&lt;"&amp;$F2372,'Rote Karten'!$C$2:$C$4,"&lt;="&amp;$G2372)</f>
        <v>0</v>
      </c>
      <c r="I2372" s="17" t="str">
        <f>IF(OR($L2372="Tor",$L2372="ET"),_xlfn.IFNA(IF(VLOOKUP($A2372,Spiele!$A$2:$C$16,3,FALSE)=$B2372,COUNTIFS($L$2:$L2372,"Tor",$B$2:$B2372,$B2372,$A$2:$A2372,$A2372)+COUNTIFS($L$2:$L2372,"ET",$B$2:$B2372,$B2372,$A$2:$A2372,$A2372)&amp;":"&amp;COUNTIFS($L$2:$L2372,"Tor",$B$2:$B2372,"&lt;&gt;"&amp;$B2372,$A$2:$A2372,$A2372)+COUNTIFS($L$2:$L2372,"ET",$B$2:$B2372,"&lt;&gt;"&amp;$B2372,$A$2:$A2372,$A2372),COUNTIFS($L$2:$L2372,"Tor",$B$2:$B2372,"&lt;&gt;"&amp;$B2372,$A$2:$A2372,$A2372)+COUNTIFS($L$2:$L2372,"ET",$B$2:$B2372,"&lt;&gt;"&amp;$B2372,$A$2:$A2372,$A2372)&amp;":"&amp;COUNTIFS($L$2:$L2372,"Tor",$B$2:$B2372,$B2372,$A$2:$A2372,$A2372)+COUNTIFS($L$2:$L2372,"ET",$B$2:$B2372,$B2372,$A$2:$A2372,$A2372)),""),"")</f>
        <v/>
      </c>
      <c r="J2372" s="18" t="str">
        <f>_xlfn.IFNA(IF(VLOOKUP($A2372,Spiele!$A$2:$D$16,3,FALSE)=$B2372,(COUNTIFS($L$1:$L2371,"Tor",$B$1:$B2371,$B2372,$A$1:$A2371,$A2372)+COUNTIFS($L$1:$L2371,"ET",$B$1:$B2371,$B2372,$A$1:$A2371,$A2372))-(COUNTIFS($L$1:$L2371,"Tor",$B$1:$B2371,"&lt;&gt;"&amp;$B2372,$A$1:$A2371,$A2372)+COUNTIFS($L$1:$L2371,"ET",$B$1:$B2371,"&lt;&gt;"&amp;$B2372,$A$1:$A2371,$A2372)),(COUNTIFS($L$1:$L2371,"Tor",$B$1:$B2371,$B2372,$A$1:$A2371,$A2372)+COUNTIFS($L$1:$L2371,"ET",$B$1:$B2371,$B2372,$A$1:$A2371,$A2372))-(COUNTIFS($L$1:$L2371,"Tor",$B$1:$B2371,"&lt;&gt;"&amp;$B2372,$A$1:$A2371,$A2372)+COUNTIFS($L$1:$L2371,"ET",$B$1:$B2371,"&lt;&gt;"&amp;$B2372,$A$1:$A2371,$A2372))),"")</f>
        <v/>
      </c>
      <c r="O2372" s="17"/>
      <c r="AC2372" s="14"/>
      <c r="AD2372" s="14"/>
      <c r="AE2372" s="18"/>
      <c r="AH2372" s="19">
        <f t="shared" si="150"/>
        <v>0</v>
      </c>
      <c r="AI2372" s="19">
        <f t="shared" si="151"/>
        <v>180</v>
      </c>
      <c r="AM2372" s="19">
        <f>IF(Abschlüsse[[#This Row],[Ergeb]]="ET","",SQRT(($AF2372-$AK2372)^2+($AG2372-$AL2372)^2))</f>
        <v>0</v>
      </c>
      <c r="AO2372" s="13"/>
      <c r="AP2372" s="13"/>
      <c r="AQ2372" s="19" t="str">
        <f t="shared" si="148"/>
        <v/>
      </c>
      <c r="AU2372" s="19" t="str">
        <f t="shared" si="149"/>
        <v/>
      </c>
    </row>
    <row r="2373" spans="3:47" ht="25.05" customHeight="1">
      <c r="C2373" s="17" t="str">
        <f>IF($A2373="","",IF(VLOOKUP($A2373,Spiele!$A$2:$D$16,3,FALSE)=$B2373,"H","G"))</f>
        <v/>
      </c>
      <c r="D2373" s="17" t="str">
        <f>IF($B2373="","",IF(VLOOKUP($A2373,Spiele!$A$2:$F$16,3,FALSE)=$B2373,VLOOKUP($A2373,Spiele!$A$2:$F$16,4,FALSE),VLOOKUP($A2373,Spiele!$A$2:$F$16,3,FALSE)))</f>
        <v/>
      </c>
      <c r="E2373" s="18">
        <f>IF(Abschlüsse[[#This Row],[Ergeb]]="ET",0,COUNTIFS($A$2:$A2373,$A2373,$B$2:$B2373,$B2373,$L$2:$L2373,"&lt;&gt;ET"))</f>
        <v>0</v>
      </c>
      <c r="F2373" s="11"/>
      <c r="G2373" s="12"/>
      <c r="H2373" s="18">
        <f>COUNTIFS('Rote Karten'!$A$2:$A$4,$A2373,'Rote Karten'!$D$2:$D$4,"&lt;&gt;"&amp;$B2373,'Rote Karten'!$B$2:$B$4,"&lt;"&amp;$F2373,'Rote Karten'!$C$2:$C$4,"&lt;="&amp;$G2373)-COUNTIFS('Rote Karten'!$A$2:$A$4,$A2373,'Rote Karten'!$D$2:$D$4,$B2373,'Rote Karten'!$B$2:$B$4,"&lt;"&amp;$F2373,'Rote Karten'!$C$2:$C$4,"&lt;="&amp;$G2373)</f>
        <v>0</v>
      </c>
      <c r="I2373" s="17" t="str">
        <f>IF(OR($L2373="Tor",$L2373="ET"),_xlfn.IFNA(IF(VLOOKUP($A2373,Spiele!$A$2:$C$16,3,FALSE)=$B2373,COUNTIFS($L$2:$L2373,"Tor",$B$2:$B2373,$B2373,$A$2:$A2373,$A2373)+COUNTIFS($L$2:$L2373,"ET",$B$2:$B2373,$B2373,$A$2:$A2373,$A2373)&amp;":"&amp;COUNTIFS($L$2:$L2373,"Tor",$B$2:$B2373,"&lt;&gt;"&amp;$B2373,$A$2:$A2373,$A2373)+COUNTIFS($L$2:$L2373,"ET",$B$2:$B2373,"&lt;&gt;"&amp;$B2373,$A$2:$A2373,$A2373),COUNTIFS($L$2:$L2373,"Tor",$B$2:$B2373,"&lt;&gt;"&amp;$B2373,$A$2:$A2373,$A2373)+COUNTIFS($L$2:$L2373,"ET",$B$2:$B2373,"&lt;&gt;"&amp;$B2373,$A$2:$A2373,$A2373)&amp;":"&amp;COUNTIFS($L$2:$L2373,"Tor",$B$2:$B2373,$B2373,$A$2:$A2373,$A2373)+COUNTIFS($L$2:$L2373,"ET",$B$2:$B2373,$B2373,$A$2:$A2373,$A2373)),""),"")</f>
        <v/>
      </c>
      <c r="J2373" s="18" t="str">
        <f>_xlfn.IFNA(IF(VLOOKUP($A2373,Spiele!$A$2:$D$16,3,FALSE)=$B2373,(COUNTIFS($L$1:$L2372,"Tor",$B$1:$B2372,$B2373,$A$1:$A2372,$A2373)+COUNTIFS($L$1:$L2372,"ET",$B$1:$B2372,$B2373,$A$1:$A2372,$A2373))-(COUNTIFS($L$1:$L2372,"Tor",$B$1:$B2372,"&lt;&gt;"&amp;$B2373,$A$1:$A2372,$A2373)+COUNTIFS($L$1:$L2372,"ET",$B$1:$B2372,"&lt;&gt;"&amp;$B2373,$A$1:$A2372,$A2373)),(COUNTIFS($L$1:$L2372,"Tor",$B$1:$B2372,$B2373,$A$1:$A2372,$A2373)+COUNTIFS($L$1:$L2372,"ET",$B$1:$B2372,$B2373,$A$1:$A2372,$A2373))-(COUNTIFS($L$1:$L2372,"Tor",$B$1:$B2372,"&lt;&gt;"&amp;$B2373,$A$1:$A2372,$A2373)+COUNTIFS($L$1:$L2372,"ET",$B$1:$B2372,"&lt;&gt;"&amp;$B2373,$A$1:$A2372,$A2373))),"")</f>
        <v/>
      </c>
      <c r="O2373" s="17"/>
      <c r="AC2373" s="14"/>
      <c r="AD2373" s="14"/>
      <c r="AE2373" s="18"/>
      <c r="AH2373" s="19">
        <f t="shared" si="150"/>
        <v>0</v>
      </c>
      <c r="AI2373" s="19">
        <f t="shared" si="151"/>
        <v>180</v>
      </c>
      <c r="AM2373" s="19">
        <f>IF(Abschlüsse[[#This Row],[Ergeb]]="ET","",SQRT(($AF2373-$AK2373)^2+($AG2373-$AL2373)^2))</f>
        <v>0</v>
      </c>
      <c r="AO2373" s="13"/>
      <c r="AP2373" s="13"/>
      <c r="AQ2373" s="19" t="str">
        <f t="shared" si="148"/>
        <v/>
      </c>
      <c r="AU2373" s="19" t="str">
        <f t="shared" si="149"/>
        <v/>
      </c>
    </row>
    <row r="2374" spans="3:47" ht="25.05" customHeight="1">
      <c r="C2374" s="17" t="str">
        <f>IF($A2374="","",IF(VLOOKUP($A2374,Spiele!$A$2:$D$16,3,FALSE)=$B2374,"H","G"))</f>
        <v/>
      </c>
      <c r="D2374" s="17" t="str">
        <f>IF($B2374="","",IF(VLOOKUP($A2374,Spiele!$A$2:$F$16,3,FALSE)=$B2374,VLOOKUP($A2374,Spiele!$A$2:$F$16,4,FALSE),VLOOKUP($A2374,Spiele!$A$2:$F$16,3,FALSE)))</f>
        <v/>
      </c>
      <c r="E2374" s="18">
        <f>IF(Abschlüsse[[#This Row],[Ergeb]]="ET",0,COUNTIFS($A$2:$A2374,$A2374,$B$2:$B2374,$B2374,$L$2:$L2374,"&lt;&gt;ET"))</f>
        <v>0</v>
      </c>
      <c r="F2374" s="11"/>
      <c r="G2374" s="12"/>
      <c r="H2374" s="18">
        <f>COUNTIFS('Rote Karten'!$A$2:$A$4,$A2374,'Rote Karten'!$D$2:$D$4,"&lt;&gt;"&amp;$B2374,'Rote Karten'!$B$2:$B$4,"&lt;"&amp;$F2374,'Rote Karten'!$C$2:$C$4,"&lt;="&amp;$G2374)-COUNTIFS('Rote Karten'!$A$2:$A$4,$A2374,'Rote Karten'!$D$2:$D$4,$B2374,'Rote Karten'!$B$2:$B$4,"&lt;"&amp;$F2374,'Rote Karten'!$C$2:$C$4,"&lt;="&amp;$G2374)</f>
        <v>0</v>
      </c>
      <c r="I2374" s="17" t="str">
        <f>IF(OR($L2374="Tor",$L2374="ET"),_xlfn.IFNA(IF(VLOOKUP($A2374,Spiele!$A$2:$C$16,3,FALSE)=$B2374,COUNTIFS($L$2:$L2374,"Tor",$B$2:$B2374,$B2374,$A$2:$A2374,$A2374)+COUNTIFS($L$2:$L2374,"ET",$B$2:$B2374,$B2374,$A$2:$A2374,$A2374)&amp;":"&amp;COUNTIFS($L$2:$L2374,"Tor",$B$2:$B2374,"&lt;&gt;"&amp;$B2374,$A$2:$A2374,$A2374)+COUNTIFS($L$2:$L2374,"ET",$B$2:$B2374,"&lt;&gt;"&amp;$B2374,$A$2:$A2374,$A2374),COUNTIFS($L$2:$L2374,"Tor",$B$2:$B2374,"&lt;&gt;"&amp;$B2374,$A$2:$A2374,$A2374)+COUNTIFS($L$2:$L2374,"ET",$B$2:$B2374,"&lt;&gt;"&amp;$B2374,$A$2:$A2374,$A2374)&amp;":"&amp;COUNTIFS($L$2:$L2374,"Tor",$B$2:$B2374,$B2374,$A$2:$A2374,$A2374)+COUNTIFS($L$2:$L2374,"ET",$B$2:$B2374,$B2374,$A$2:$A2374,$A2374)),""),"")</f>
        <v/>
      </c>
      <c r="J2374" s="18" t="str">
        <f>_xlfn.IFNA(IF(VLOOKUP($A2374,Spiele!$A$2:$D$16,3,FALSE)=$B2374,(COUNTIFS($L$1:$L2373,"Tor",$B$1:$B2373,$B2374,$A$1:$A2373,$A2374)+COUNTIFS($L$1:$L2373,"ET",$B$1:$B2373,$B2374,$A$1:$A2373,$A2374))-(COUNTIFS($L$1:$L2373,"Tor",$B$1:$B2373,"&lt;&gt;"&amp;$B2374,$A$1:$A2373,$A2374)+COUNTIFS($L$1:$L2373,"ET",$B$1:$B2373,"&lt;&gt;"&amp;$B2374,$A$1:$A2373,$A2374)),(COUNTIFS($L$1:$L2373,"Tor",$B$1:$B2373,$B2374,$A$1:$A2373,$A2374)+COUNTIFS($L$1:$L2373,"ET",$B$1:$B2373,$B2374,$A$1:$A2373,$A2374))-(COUNTIFS($L$1:$L2373,"Tor",$B$1:$B2373,"&lt;&gt;"&amp;$B2374,$A$1:$A2373,$A2374)+COUNTIFS($L$1:$L2373,"ET",$B$1:$B2373,"&lt;&gt;"&amp;$B2374,$A$1:$A2373,$A2374))),"")</f>
        <v/>
      </c>
      <c r="O2374" s="17"/>
      <c r="AC2374" s="14"/>
      <c r="AD2374" s="14"/>
      <c r="AE2374" s="18"/>
      <c r="AH2374" s="19">
        <f t="shared" si="150"/>
        <v>0</v>
      </c>
      <c r="AI2374" s="19">
        <f t="shared" si="151"/>
        <v>180</v>
      </c>
      <c r="AM2374" s="19">
        <f>IF(Abschlüsse[[#This Row],[Ergeb]]="ET","",SQRT(($AF2374-$AK2374)^2+($AG2374-$AL2374)^2))</f>
        <v>0</v>
      </c>
      <c r="AO2374" s="13"/>
      <c r="AP2374" s="13"/>
      <c r="AQ2374" s="19" t="str">
        <f t="shared" si="148"/>
        <v/>
      </c>
      <c r="AU2374" s="19" t="str">
        <f t="shared" si="149"/>
        <v/>
      </c>
    </row>
    <row r="2375" spans="3:47" ht="25.05" customHeight="1">
      <c r="C2375" s="17" t="str">
        <f>IF($A2375="","",IF(VLOOKUP($A2375,Spiele!$A$2:$D$16,3,FALSE)=$B2375,"H","G"))</f>
        <v/>
      </c>
      <c r="D2375" s="17" t="str">
        <f>IF($B2375="","",IF(VLOOKUP($A2375,Spiele!$A$2:$F$16,3,FALSE)=$B2375,VLOOKUP($A2375,Spiele!$A$2:$F$16,4,FALSE),VLOOKUP($A2375,Spiele!$A$2:$F$16,3,FALSE)))</f>
        <v/>
      </c>
      <c r="E2375" s="18">
        <f>IF(Abschlüsse[[#This Row],[Ergeb]]="ET",0,COUNTIFS($A$2:$A2375,$A2375,$B$2:$B2375,$B2375,$L$2:$L2375,"&lt;&gt;ET"))</f>
        <v>0</v>
      </c>
      <c r="F2375" s="11"/>
      <c r="G2375" s="12"/>
      <c r="H2375" s="18">
        <f>COUNTIFS('Rote Karten'!$A$2:$A$4,$A2375,'Rote Karten'!$D$2:$D$4,"&lt;&gt;"&amp;$B2375,'Rote Karten'!$B$2:$B$4,"&lt;"&amp;$F2375,'Rote Karten'!$C$2:$C$4,"&lt;="&amp;$G2375)-COUNTIFS('Rote Karten'!$A$2:$A$4,$A2375,'Rote Karten'!$D$2:$D$4,$B2375,'Rote Karten'!$B$2:$B$4,"&lt;"&amp;$F2375,'Rote Karten'!$C$2:$C$4,"&lt;="&amp;$G2375)</f>
        <v>0</v>
      </c>
      <c r="I2375" s="17" t="str">
        <f>IF(OR($L2375="Tor",$L2375="ET"),_xlfn.IFNA(IF(VLOOKUP($A2375,Spiele!$A$2:$C$16,3,FALSE)=$B2375,COUNTIFS($L$2:$L2375,"Tor",$B$2:$B2375,$B2375,$A$2:$A2375,$A2375)+COUNTIFS($L$2:$L2375,"ET",$B$2:$B2375,$B2375,$A$2:$A2375,$A2375)&amp;":"&amp;COUNTIFS($L$2:$L2375,"Tor",$B$2:$B2375,"&lt;&gt;"&amp;$B2375,$A$2:$A2375,$A2375)+COUNTIFS($L$2:$L2375,"ET",$B$2:$B2375,"&lt;&gt;"&amp;$B2375,$A$2:$A2375,$A2375),COUNTIFS($L$2:$L2375,"Tor",$B$2:$B2375,"&lt;&gt;"&amp;$B2375,$A$2:$A2375,$A2375)+COUNTIFS($L$2:$L2375,"ET",$B$2:$B2375,"&lt;&gt;"&amp;$B2375,$A$2:$A2375,$A2375)&amp;":"&amp;COUNTIFS($L$2:$L2375,"Tor",$B$2:$B2375,$B2375,$A$2:$A2375,$A2375)+COUNTIFS($L$2:$L2375,"ET",$B$2:$B2375,$B2375,$A$2:$A2375,$A2375)),""),"")</f>
        <v/>
      </c>
      <c r="J2375" s="18" t="str">
        <f>_xlfn.IFNA(IF(VLOOKUP($A2375,Spiele!$A$2:$D$16,3,FALSE)=$B2375,(COUNTIFS($L$1:$L2374,"Tor",$B$1:$B2374,$B2375,$A$1:$A2374,$A2375)+COUNTIFS($L$1:$L2374,"ET",$B$1:$B2374,$B2375,$A$1:$A2374,$A2375))-(COUNTIFS($L$1:$L2374,"Tor",$B$1:$B2374,"&lt;&gt;"&amp;$B2375,$A$1:$A2374,$A2375)+COUNTIFS($L$1:$L2374,"ET",$B$1:$B2374,"&lt;&gt;"&amp;$B2375,$A$1:$A2374,$A2375)),(COUNTIFS($L$1:$L2374,"Tor",$B$1:$B2374,$B2375,$A$1:$A2374,$A2375)+COUNTIFS($L$1:$L2374,"ET",$B$1:$B2374,$B2375,$A$1:$A2374,$A2375))-(COUNTIFS($L$1:$L2374,"Tor",$B$1:$B2374,"&lt;&gt;"&amp;$B2375,$A$1:$A2374,$A2375)+COUNTIFS($L$1:$L2374,"ET",$B$1:$B2374,"&lt;&gt;"&amp;$B2375,$A$1:$A2374,$A2375))),"")</f>
        <v/>
      </c>
      <c r="O2375" s="17"/>
      <c r="AC2375" s="14"/>
      <c r="AD2375" s="14"/>
      <c r="AE2375" s="18"/>
      <c r="AH2375" s="19">
        <f t="shared" si="150"/>
        <v>0</v>
      </c>
      <c r="AI2375" s="19">
        <f t="shared" si="151"/>
        <v>180</v>
      </c>
      <c r="AM2375" s="19">
        <f>IF(Abschlüsse[[#This Row],[Ergeb]]="ET","",SQRT(($AF2375-$AK2375)^2+($AG2375-$AL2375)^2))</f>
        <v>0</v>
      </c>
      <c r="AO2375" s="13"/>
      <c r="AP2375" s="13"/>
      <c r="AQ2375" s="19" t="str">
        <f t="shared" si="148"/>
        <v/>
      </c>
      <c r="AU2375" s="19" t="str">
        <f t="shared" si="149"/>
        <v/>
      </c>
    </row>
    <row r="2376" spans="3:47" ht="25.05" customHeight="1">
      <c r="C2376" s="17" t="str">
        <f>IF($A2376="","",IF(VLOOKUP($A2376,Spiele!$A$2:$D$16,3,FALSE)=$B2376,"H","G"))</f>
        <v/>
      </c>
      <c r="D2376" s="17" t="str">
        <f>IF($B2376="","",IF(VLOOKUP($A2376,Spiele!$A$2:$F$16,3,FALSE)=$B2376,VLOOKUP($A2376,Spiele!$A$2:$F$16,4,FALSE),VLOOKUP($A2376,Spiele!$A$2:$F$16,3,FALSE)))</f>
        <v/>
      </c>
      <c r="E2376" s="18">
        <f>IF(Abschlüsse[[#This Row],[Ergeb]]="ET",0,COUNTIFS($A$2:$A2376,$A2376,$B$2:$B2376,$B2376,$L$2:$L2376,"&lt;&gt;ET"))</f>
        <v>0</v>
      </c>
      <c r="F2376" s="11"/>
      <c r="G2376" s="12"/>
      <c r="H2376" s="18">
        <f>COUNTIFS('Rote Karten'!$A$2:$A$4,$A2376,'Rote Karten'!$D$2:$D$4,"&lt;&gt;"&amp;$B2376,'Rote Karten'!$B$2:$B$4,"&lt;"&amp;$F2376,'Rote Karten'!$C$2:$C$4,"&lt;="&amp;$G2376)-COUNTIFS('Rote Karten'!$A$2:$A$4,$A2376,'Rote Karten'!$D$2:$D$4,$B2376,'Rote Karten'!$B$2:$B$4,"&lt;"&amp;$F2376,'Rote Karten'!$C$2:$C$4,"&lt;="&amp;$G2376)</f>
        <v>0</v>
      </c>
      <c r="I2376" s="17" t="str">
        <f>IF(OR($L2376="Tor",$L2376="ET"),_xlfn.IFNA(IF(VLOOKUP($A2376,Spiele!$A$2:$C$16,3,FALSE)=$B2376,COUNTIFS($L$2:$L2376,"Tor",$B$2:$B2376,$B2376,$A$2:$A2376,$A2376)+COUNTIFS($L$2:$L2376,"ET",$B$2:$B2376,$B2376,$A$2:$A2376,$A2376)&amp;":"&amp;COUNTIFS($L$2:$L2376,"Tor",$B$2:$B2376,"&lt;&gt;"&amp;$B2376,$A$2:$A2376,$A2376)+COUNTIFS($L$2:$L2376,"ET",$B$2:$B2376,"&lt;&gt;"&amp;$B2376,$A$2:$A2376,$A2376),COUNTIFS($L$2:$L2376,"Tor",$B$2:$B2376,"&lt;&gt;"&amp;$B2376,$A$2:$A2376,$A2376)+COUNTIFS($L$2:$L2376,"ET",$B$2:$B2376,"&lt;&gt;"&amp;$B2376,$A$2:$A2376,$A2376)&amp;":"&amp;COUNTIFS($L$2:$L2376,"Tor",$B$2:$B2376,$B2376,$A$2:$A2376,$A2376)+COUNTIFS($L$2:$L2376,"ET",$B$2:$B2376,$B2376,$A$2:$A2376,$A2376)),""),"")</f>
        <v/>
      </c>
      <c r="J2376" s="18" t="str">
        <f>_xlfn.IFNA(IF(VLOOKUP($A2376,Spiele!$A$2:$D$16,3,FALSE)=$B2376,(COUNTIFS($L$1:$L2375,"Tor",$B$1:$B2375,$B2376,$A$1:$A2375,$A2376)+COUNTIFS($L$1:$L2375,"ET",$B$1:$B2375,$B2376,$A$1:$A2375,$A2376))-(COUNTIFS($L$1:$L2375,"Tor",$B$1:$B2375,"&lt;&gt;"&amp;$B2376,$A$1:$A2375,$A2376)+COUNTIFS($L$1:$L2375,"ET",$B$1:$B2375,"&lt;&gt;"&amp;$B2376,$A$1:$A2375,$A2376)),(COUNTIFS($L$1:$L2375,"Tor",$B$1:$B2375,$B2376,$A$1:$A2375,$A2376)+COUNTIFS($L$1:$L2375,"ET",$B$1:$B2375,$B2376,$A$1:$A2375,$A2376))-(COUNTIFS($L$1:$L2375,"Tor",$B$1:$B2375,"&lt;&gt;"&amp;$B2376,$A$1:$A2375,$A2376)+COUNTIFS($L$1:$L2375,"ET",$B$1:$B2375,"&lt;&gt;"&amp;$B2376,$A$1:$A2375,$A2376))),"")</f>
        <v/>
      </c>
      <c r="O2376" s="17"/>
      <c r="AC2376" s="14"/>
      <c r="AD2376" s="14"/>
      <c r="AE2376" s="18"/>
      <c r="AH2376" s="19">
        <f t="shared" si="150"/>
        <v>0</v>
      </c>
      <c r="AI2376" s="19">
        <f t="shared" si="151"/>
        <v>180</v>
      </c>
      <c r="AM2376" s="19">
        <f>IF(Abschlüsse[[#This Row],[Ergeb]]="ET","",SQRT(($AF2376-$AK2376)^2+($AG2376-$AL2376)^2))</f>
        <v>0</v>
      </c>
      <c r="AO2376" s="13"/>
      <c r="AP2376" s="13"/>
      <c r="AQ2376" s="19" t="str">
        <f t="shared" si="148"/>
        <v/>
      </c>
      <c r="AU2376" s="19" t="str">
        <f t="shared" si="149"/>
        <v/>
      </c>
    </row>
    <row r="2377" spans="3:47" ht="25.05" customHeight="1">
      <c r="C2377" s="17" t="str">
        <f>IF($A2377="","",IF(VLOOKUP($A2377,Spiele!$A$2:$D$16,3,FALSE)=$B2377,"H","G"))</f>
        <v/>
      </c>
      <c r="D2377" s="17" t="str">
        <f>IF($B2377="","",IF(VLOOKUP($A2377,Spiele!$A$2:$F$16,3,FALSE)=$B2377,VLOOKUP($A2377,Spiele!$A$2:$F$16,4,FALSE),VLOOKUP($A2377,Spiele!$A$2:$F$16,3,FALSE)))</f>
        <v/>
      </c>
      <c r="E2377" s="18">
        <f>IF(Abschlüsse[[#This Row],[Ergeb]]="ET",0,COUNTIFS($A$2:$A2377,$A2377,$B$2:$B2377,$B2377,$L$2:$L2377,"&lt;&gt;ET"))</f>
        <v>0</v>
      </c>
      <c r="F2377" s="11"/>
      <c r="G2377" s="12"/>
      <c r="H2377" s="18">
        <f>COUNTIFS('Rote Karten'!$A$2:$A$4,$A2377,'Rote Karten'!$D$2:$D$4,"&lt;&gt;"&amp;$B2377,'Rote Karten'!$B$2:$B$4,"&lt;"&amp;$F2377,'Rote Karten'!$C$2:$C$4,"&lt;="&amp;$G2377)-COUNTIFS('Rote Karten'!$A$2:$A$4,$A2377,'Rote Karten'!$D$2:$D$4,$B2377,'Rote Karten'!$B$2:$B$4,"&lt;"&amp;$F2377,'Rote Karten'!$C$2:$C$4,"&lt;="&amp;$G2377)</f>
        <v>0</v>
      </c>
      <c r="I2377" s="17" t="str">
        <f>IF(OR($L2377="Tor",$L2377="ET"),_xlfn.IFNA(IF(VLOOKUP($A2377,Spiele!$A$2:$C$16,3,FALSE)=$B2377,COUNTIFS($L$2:$L2377,"Tor",$B$2:$B2377,$B2377,$A$2:$A2377,$A2377)+COUNTIFS($L$2:$L2377,"ET",$B$2:$B2377,$B2377,$A$2:$A2377,$A2377)&amp;":"&amp;COUNTIFS($L$2:$L2377,"Tor",$B$2:$B2377,"&lt;&gt;"&amp;$B2377,$A$2:$A2377,$A2377)+COUNTIFS($L$2:$L2377,"ET",$B$2:$B2377,"&lt;&gt;"&amp;$B2377,$A$2:$A2377,$A2377),COUNTIFS($L$2:$L2377,"Tor",$B$2:$B2377,"&lt;&gt;"&amp;$B2377,$A$2:$A2377,$A2377)+COUNTIFS($L$2:$L2377,"ET",$B$2:$B2377,"&lt;&gt;"&amp;$B2377,$A$2:$A2377,$A2377)&amp;":"&amp;COUNTIFS($L$2:$L2377,"Tor",$B$2:$B2377,$B2377,$A$2:$A2377,$A2377)+COUNTIFS($L$2:$L2377,"ET",$B$2:$B2377,$B2377,$A$2:$A2377,$A2377)),""),"")</f>
        <v/>
      </c>
      <c r="J2377" s="18" t="str">
        <f>_xlfn.IFNA(IF(VLOOKUP($A2377,Spiele!$A$2:$D$16,3,FALSE)=$B2377,(COUNTIFS($L$1:$L2376,"Tor",$B$1:$B2376,$B2377,$A$1:$A2376,$A2377)+COUNTIFS($L$1:$L2376,"ET",$B$1:$B2376,$B2377,$A$1:$A2376,$A2377))-(COUNTIFS($L$1:$L2376,"Tor",$B$1:$B2376,"&lt;&gt;"&amp;$B2377,$A$1:$A2376,$A2377)+COUNTIFS($L$1:$L2376,"ET",$B$1:$B2376,"&lt;&gt;"&amp;$B2377,$A$1:$A2376,$A2377)),(COUNTIFS($L$1:$L2376,"Tor",$B$1:$B2376,$B2377,$A$1:$A2376,$A2377)+COUNTIFS($L$1:$L2376,"ET",$B$1:$B2376,$B2377,$A$1:$A2376,$A2377))-(COUNTIFS($L$1:$L2376,"Tor",$B$1:$B2376,"&lt;&gt;"&amp;$B2377,$A$1:$A2376,$A2377)+COUNTIFS($L$1:$L2376,"ET",$B$1:$B2376,"&lt;&gt;"&amp;$B2377,$A$1:$A2376,$A2377))),"")</f>
        <v/>
      </c>
      <c r="O2377" s="17"/>
      <c r="AC2377" s="14"/>
      <c r="AD2377" s="14"/>
      <c r="AE2377" s="18"/>
      <c r="AH2377" s="19">
        <f t="shared" si="150"/>
        <v>0</v>
      </c>
      <c r="AI2377" s="19">
        <f t="shared" si="151"/>
        <v>180</v>
      </c>
      <c r="AM2377" s="19">
        <f>IF(Abschlüsse[[#This Row],[Ergeb]]="ET","",SQRT(($AF2377-$AK2377)^2+($AG2377-$AL2377)^2))</f>
        <v>0</v>
      </c>
      <c r="AO2377" s="13"/>
      <c r="AP2377" s="13"/>
      <c r="AQ2377" s="19" t="str">
        <f t="shared" si="148"/>
        <v/>
      </c>
      <c r="AU2377" s="19" t="str">
        <f t="shared" si="149"/>
        <v/>
      </c>
    </row>
    <row r="2378" spans="3:47" ht="25.05" customHeight="1">
      <c r="C2378" s="17" t="str">
        <f>IF($A2378="","",IF(VLOOKUP($A2378,Spiele!$A$2:$D$16,3,FALSE)=$B2378,"H","G"))</f>
        <v/>
      </c>
      <c r="D2378" s="17" t="str">
        <f>IF($B2378="","",IF(VLOOKUP($A2378,Spiele!$A$2:$F$16,3,FALSE)=$B2378,VLOOKUP($A2378,Spiele!$A$2:$F$16,4,FALSE),VLOOKUP($A2378,Spiele!$A$2:$F$16,3,FALSE)))</f>
        <v/>
      </c>
      <c r="E2378" s="18">
        <f>IF(Abschlüsse[[#This Row],[Ergeb]]="ET",0,COUNTIFS($A$2:$A2378,$A2378,$B$2:$B2378,$B2378,$L$2:$L2378,"&lt;&gt;ET"))</f>
        <v>0</v>
      </c>
      <c r="F2378" s="11"/>
      <c r="G2378" s="12"/>
      <c r="H2378" s="18">
        <f>COUNTIFS('Rote Karten'!$A$2:$A$4,$A2378,'Rote Karten'!$D$2:$D$4,"&lt;&gt;"&amp;$B2378,'Rote Karten'!$B$2:$B$4,"&lt;"&amp;$F2378,'Rote Karten'!$C$2:$C$4,"&lt;="&amp;$G2378)-COUNTIFS('Rote Karten'!$A$2:$A$4,$A2378,'Rote Karten'!$D$2:$D$4,$B2378,'Rote Karten'!$B$2:$B$4,"&lt;"&amp;$F2378,'Rote Karten'!$C$2:$C$4,"&lt;="&amp;$G2378)</f>
        <v>0</v>
      </c>
      <c r="I2378" s="17" t="str">
        <f>IF(OR($L2378="Tor",$L2378="ET"),_xlfn.IFNA(IF(VLOOKUP($A2378,Spiele!$A$2:$C$16,3,FALSE)=$B2378,COUNTIFS($L$2:$L2378,"Tor",$B$2:$B2378,$B2378,$A$2:$A2378,$A2378)+COUNTIFS($L$2:$L2378,"ET",$B$2:$B2378,$B2378,$A$2:$A2378,$A2378)&amp;":"&amp;COUNTIFS($L$2:$L2378,"Tor",$B$2:$B2378,"&lt;&gt;"&amp;$B2378,$A$2:$A2378,$A2378)+COUNTIFS($L$2:$L2378,"ET",$B$2:$B2378,"&lt;&gt;"&amp;$B2378,$A$2:$A2378,$A2378),COUNTIFS($L$2:$L2378,"Tor",$B$2:$B2378,"&lt;&gt;"&amp;$B2378,$A$2:$A2378,$A2378)+COUNTIFS($L$2:$L2378,"ET",$B$2:$B2378,"&lt;&gt;"&amp;$B2378,$A$2:$A2378,$A2378)&amp;":"&amp;COUNTIFS($L$2:$L2378,"Tor",$B$2:$B2378,$B2378,$A$2:$A2378,$A2378)+COUNTIFS($L$2:$L2378,"ET",$B$2:$B2378,$B2378,$A$2:$A2378,$A2378)),""),"")</f>
        <v/>
      </c>
      <c r="J2378" s="18" t="str">
        <f>_xlfn.IFNA(IF(VLOOKUP($A2378,Spiele!$A$2:$D$16,3,FALSE)=$B2378,(COUNTIFS($L$1:$L2377,"Tor",$B$1:$B2377,$B2378,$A$1:$A2377,$A2378)+COUNTIFS($L$1:$L2377,"ET",$B$1:$B2377,$B2378,$A$1:$A2377,$A2378))-(COUNTIFS($L$1:$L2377,"Tor",$B$1:$B2377,"&lt;&gt;"&amp;$B2378,$A$1:$A2377,$A2378)+COUNTIFS($L$1:$L2377,"ET",$B$1:$B2377,"&lt;&gt;"&amp;$B2378,$A$1:$A2377,$A2378)),(COUNTIFS($L$1:$L2377,"Tor",$B$1:$B2377,$B2378,$A$1:$A2377,$A2378)+COUNTIFS($L$1:$L2377,"ET",$B$1:$B2377,$B2378,$A$1:$A2377,$A2378))-(COUNTIFS($L$1:$L2377,"Tor",$B$1:$B2377,"&lt;&gt;"&amp;$B2378,$A$1:$A2377,$A2378)+COUNTIFS($L$1:$L2377,"ET",$B$1:$B2377,"&lt;&gt;"&amp;$B2378,$A$1:$A2377,$A2378))),"")</f>
        <v/>
      </c>
      <c r="O2378" s="17"/>
      <c r="AC2378" s="14"/>
      <c r="AD2378" s="14"/>
      <c r="AE2378" s="18"/>
      <c r="AH2378" s="19">
        <f t="shared" si="150"/>
        <v>0</v>
      </c>
      <c r="AI2378" s="19">
        <f t="shared" si="151"/>
        <v>180</v>
      </c>
      <c r="AM2378" s="19">
        <f>IF(Abschlüsse[[#This Row],[Ergeb]]="ET","",SQRT(($AF2378-$AK2378)^2+($AG2378-$AL2378)^2))</f>
        <v>0</v>
      </c>
      <c r="AO2378" s="13"/>
      <c r="AP2378" s="13"/>
      <c r="AQ2378" s="19" t="str">
        <f t="shared" si="148"/>
        <v/>
      </c>
      <c r="AU2378" s="19" t="str">
        <f t="shared" si="149"/>
        <v/>
      </c>
    </row>
    <row r="2379" spans="3:47" ht="25.05" customHeight="1">
      <c r="C2379" s="17" t="str">
        <f>IF($A2379="","",IF(VLOOKUP($A2379,Spiele!$A$2:$D$16,3,FALSE)=$B2379,"H","G"))</f>
        <v/>
      </c>
      <c r="D2379" s="17" t="str">
        <f>IF($B2379="","",IF(VLOOKUP($A2379,Spiele!$A$2:$F$16,3,FALSE)=$B2379,VLOOKUP($A2379,Spiele!$A$2:$F$16,4,FALSE),VLOOKUP($A2379,Spiele!$A$2:$F$16,3,FALSE)))</f>
        <v/>
      </c>
      <c r="E2379" s="18">
        <f>IF(Abschlüsse[[#This Row],[Ergeb]]="ET",0,COUNTIFS($A$2:$A2379,$A2379,$B$2:$B2379,$B2379,$L$2:$L2379,"&lt;&gt;ET"))</f>
        <v>0</v>
      </c>
      <c r="F2379" s="11"/>
      <c r="G2379" s="12"/>
      <c r="H2379" s="18">
        <f>COUNTIFS('Rote Karten'!$A$2:$A$4,$A2379,'Rote Karten'!$D$2:$D$4,"&lt;&gt;"&amp;$B2379,'Rote Karten'!$B$2:$B$4,"&lt;"&amp;$F2379,'Rote Karten'!$C$2:$C$4,"&lt;="&amp;$G2379)-COUNTIFS('Rote Karten'!$A$2:$A$4,$A2379,'Rote Karten'!$D$2:$D$4,$B2379,'Rote Karten'!$B$2:$B$4,"&lt;"&amp;$F2379,'Rote Karten'!$C$2:$C$4,"&lt;="&amp;$G2379)</f>
        <v>0</v>
      </c>
      <c r="I2379" s="17" t="str">
        <f>IF(OR($L2379="Tor",$L2379="ET"),_xlfn.IFNA(IF(VLOOKUP($A2379,Spiele!$A$2:$C$16,3,FALSE)=$B2379,COUNTIFS($L$2:$L2379,"Tor",$B$2:$B2379,$B2379,$A$2:$A2379,$A2379)+COUNTIFS($L$2:$L2379,"ET",$B$2:$B2379,$B2379,$A$2:$A2379,$A2379)&amp;":"&amp;COUNTIFS($L$2:$L2379,"Tor",$B$2:$B2379,"&lt;&gt;"&amp;$B2379,$A$2:$A2379,$A2379)+COUNTIFS($L$2:$L2379,"ET",$B$2:$B2379,"&lt;&gt;"&amp;$B2379,$A$2:$A2379,$A2379),COUNTIFS($L$2:$L2379,"Tor",$B$2:$B2379,"&lt;&gt;"&amp;$B2379,$A$2:$A2379,$A2379)+COUNTIFS($L$2:$L2379,"ET",$B$2:$B2379,"&lt;&gt;"&amp;$B2379,$A$2:$A2379,$A2379)&amp;":"&amp;COUNTIFS($L$2:$L2379,"Tor",$B$2:$B2379,$B2379,$A$2:$A2379,$A2379)+COUNTIFS($L$2:$L2379,"ET",$B$2:$B2379,$B2379,$A$2:$A2379,$A2379)),""),"")</f>
        <v/>
      </c>
      <c r="J2379" s="18" t="str">
        <f>_xlfn.IFNA(IF(VLOOKUP($A2379,Spiele!$A$2:$D$16,3,FALSE)=$B2379,(COUNTIFS($L$1:$L2378,"Tor",$B$1:$B2378,$B2379,$A$1:$A2378,$A2379)+COUNTIFS($L$1:$L2378,"ET",$B$1:$B2378,$B2379,$A$1:$A2378,$A2379))-(COUNTIFS($L$1:$L2378,"Tor",$B$1:$B2378,"&lt;&gt;"&amp;$B2379,$A$1:$A2378,$A2379)+COUNTIFS($L$1:$L2378,"ET",$B$1:$B2378,"&lt;&gt;"&amp;$B2379,$A$1:$A2378,$A2379)),(COUNTIFS($L$1:$L2378,"Tor",$B$1:$B2378,$B2379,$A$1:$A2378,$A2379)+COUNTIFS($L$1:$L2378,"ET",$B$1:$B2378,$B2379,$A$1:$A2378,$A2379))-(COUNTIFS($L$1:$L2378,"Tor",$B$1:$B2378,"&lt;&gt;"&amp;$B2379,$A$1:$A2378,$A2379)+COUNTIFS($L$1:$L2378,"ET",$B$1:$B2378,"&lt;&gt;"&amp;$B2379,$A$1:$A2378,$A2379))),"")</f>
        <v/>
      </c>
      <c r="O2379" s="17"/>
      <c r="AC2379" s="14"/>
      <c r="AD2379" s="14"/>
      <c r="AE2379" s="18"/>
      <c r="AH2379" s="19">
        <f t="shared" si="150"/>
        <v>0</v>
      </c>
      <c r="AI2379" s="19">
        <f t="shared" si="151"/>
        <v>180</v>
      </c>
      <c r="AM2379" s="19">
        <f>IF(Abschlüsse[[#This Row],[Ergeb]]="ET","",SQRT(($AF2379-$AK2379)^2+($AG2379-$AL2379)^2))</f>
        <v>0</v>
      </c>
      <c r="AO2379" s="13"/>
      <c r="AP2379" s="13"/>
      <c r="AQ2379" s="19" t="str">
        <f t="shared" si="148"/>
        <v/>
      </c>
      <c r="AU2379" s="19" t="str">
        <f t="shared" si="149"/>
        <v/>
      </c>
    </row>
    <row r="2380" spans="3:47" ht="25.05" customHeight="1">
      <c r="C2380" s="17" t="str">
        <f>IF($A2380="","",IF(VLOOKUP($A2380,Spiele!$A$2:$D$16,3,FALSE)=$B2380,"H","G"))</f>
        <v/>
      </c>
      <c r="D2380" s="17" t="str">
        <f>IF($B2380="","",IF(VLOOKUP($A2380,Spiele!$A$2:$F$16,3,FALSE)=$B2380,VLOOKUP($A2380,Spiele!$A$2:$F$16,4,FALSE),VLOOKUP($A2380,Spiele!$A$2:$F$16,3,FALSE)))</f>
        <v/>
      </c>
      <c r="E2380" s="18">
        <f>IF(Abschlüsse[[#This Row],[Ergeb]]="ET",0,COUNTIFS($A$2:$A2380,$A2380,$B$2:$B2380,$B2380,$L$2:$L2380,"&lt;&gt;ET"))</f>
        <v>0</v>
      </c>
      <c r="F2380" s="11"/>
      <c r="G2380" s="12"/>
      <c r="H2380" s="18">
        <f>COUNTIFS('Rote Karten'!$A$2:$A$4,$A2380,'Rote Karten'!$D$2:$D$4,"&lt;&gt;"&amp;$B2380,'Rote Karten'!$B$2:$B$4,"&lt;"&amp;$F2380,'Rote Karten'!$C$2:$C$4,"&lt;="&amp;$G2380)-COUNTIFS('Rote Karten'!$A$2:$A$4,$A2380,'Rote Karten'!$D$2:$D$4,$B2380,'Rote Karten'!$B$2:$B$4,"&lt;"&amp;$F2380,'Rote Karten'!$C$2:$C$4,"&lt;="&amp;$G2380)</f>
        <v>0</v>
      </c>
      <c r="I2380" s="17" t="str">
        <f>IF(OR($L2380="Tor",$L2380="ET"),_xlfn.IFNA(IF(VLOOKUP($A2380,Spiele!$A$2:$C$16,3,FALSE)=$B2380,COUNTIFS($L$2:$L2380,"Tor",$B$2:$B2380,$B2380,$A$2:$A2380,$A2380)+COUNTIFS($L$2:$L2380,"ET",$B$2:$B2380,$B2380,$A$2:$A2380,$A2380)&amp;":"&amp;COUNTIFS($L$2:$L2380,"Tor",$B$2:$B2380,"&lt;&gt;"&amp;$B2380,$A$2:$A2380,$A2380)+COUNTIFS($L$2:$L2380,"ET",$B$2:$B2380,"&lt;&gt;"&amp;$B2380,$A$2:$A2380,$A2380),COUNTIFS($L$2:$L2380,"Tor",$B$2:$B2380,"&lt;&gt;"&amp;$B2380,$A$2:$A2380,$A2380)+COUNTIFS($L$2:$L2380,"ET",$B$2:$B2380,"&lt;&gt;"&amp;$B2380,$A$2:$A2380,$A2380)&amp;":"&amp;COUNTIFS($L$2:$L2380,"Tor",$B$2:$B2380,$B2380,$A$2:$A2380,$A2380)+COUNTIFS($L$2:$L2380,"ET",$B$2:$B2380,$B2380,$A$2:$A2380,$A2380)),""),"")</f>
        <v/>
      </c>
      <c r="J2380" s="18" t="str">
        <f>_xlfn.IFNA(IF(VLOOKUP($A2380,Spiele!$A$2:$D$16,3,FALSE)=$B2380,(COUNTIFS($L$1:$L2379,"Tor",$B$1:$B2379,$B2380,$A$1:$A2379,$A2380)+COUNTIFS($L$1:$L2379,"ET",$B$1:$B2379,$B2380,$A$1:$A2379,$A2380))-(COUNTIFS($L$1:$L2379,"Tor",$B$1:$B2379,"&lt;&gt;"&amp;$B2380,$A$1:$A2379,$A2380)+COUNTIFS($L$1:$L2379,"ET",$B$1:$B2379,"&lt;&gt;"&amp;$B2380,$A$1:$A2379,$A2380)),(COUNTIFS($L$1:$L2379,"Tor",$B$1:$B2379,$B2380,$A$1:$A2379,$A2380)+COUNTIFS($L$1:$L2379,"ET",$B$1:$B2379,$B2380,$A$1:$A2379,$A2380))-(COUNTIFS($L$1:$L2379,"Tor",$B$1:$B2379,"&lt;&gt;"&amp;$B2380,$A$1:$A2379,$A2380)+COUNTIFS($L$1:$L2379,"ET",$B$1:$B2379,"&lt;&gt;"&amp;$B2380,$A$1:$A2379,$A2380))),"")</f>
        <v/>
      </c>
      <c r="O2380" s="17"/>
      <c r="AC2380" s="14"/>
      <c r="AD2380" s="14"/>
      <c r="AE2380" s="18"/>
      <c r="AH2380" s="19">
        <f t="shared" si="150"/>
        <v>0</v>
      </c>
      <c r="AI2380" s="19">
        <f t="shared" si="151"/>
        <v>180</v>
      </c>
      <c r="AM2380" s="19">
        <f>IF(Abschlüsse[[#This Row],[Ergeb]]="ET","",SQRT(($AF2380-$AK2380)^2+($AG2380-$AL2380)^2))</f>
        <v>0</v>
      </c>
      <c r="AO2380" s="13"/>
      <c r="AP2380" s="13"/>
      <c r="AQ2380" s="19" t="str">
        <f t="shared" si="148"/>
        <v/>
      </c>
      <c r="AU2380" s="19" t="str">
        <f t="shared" si="149"/>
        <v/>
      </c>
    </row>
    <row r="2381" spans="3:47" ht="25.05" customHeight="1">
      <c r="C2381" s="17" t="str">
        <f>IF($A2381="","",IF(VLOOKUP($A2381,Spiele!$A$2:$D$16,3,FALSE)=$B2381,"H","G"))</f>
        <v/>
      </c>
      <c r="D2381" s="17" t="str">
        <f>IF($B2381="","",IF(VLOOKUP($A2381,Spiele!$A$2:$F$16,3,FALSE)=$B2381,VLOOKUP($A2381,Spiele!$A$2:$F$16,4,FALSE),VLOOKUP($A2381,Spiele!$A$2:$F$16,3,FALSE)))</f>
        <v/>
      </c>
      <c r="E2381" s="18">
        <f>IF(Abschlüsse[[#This Row],[Ergeb]]="ET",0,COUNTIFS($A$2:$A2381,$A2381,$B$2:$B2381,$B2381,$L$2:$L2381,"&lt;&gt;ET"))</f>
        <v>0</v>
      </c>
      <c r="F2381" s="11"/>
      <c r="G2381" s="12"/>
      <c r="H2381" s="18">
        <f>COUNTIFS('Rote Karten'!$A$2:$A$4,$A2381,'Rote Karten'!$D$2:$D$4,"&lt;&gt;"&amp;$B2381,'Rote Karten'!$B$2:$B$4,"&lt;"&amp;$F2381,'Rote Karten'!$C$2:$C$4,"&lt;="&amp;$G2381)-COUNTIFS('Rote Karten'!$A$2:$A$4,$A2381,'Rote Karten'!$D$2:$D$4,$B2381,'Rote Karten'!$B$2:$B$4,"&lt;"&amp;$F2381,'Rote Karten'!$C$2:$C$4,"&lt;="&amp;$G2381)</f>
        <v>0</v>
      </c>
      <c r="I2381" s="17" t="str">
        <f>IF(OR($L2381="Tor",$L2381="ET"),_xlfn.IFNA(IF(VLOOKUP($A2381,Spiele!$A$2:$C$16,3,FALSE)=$B2381,COUNTIFS($L$2:$L2381,"Tor",$B$2:$B2381,$B2381,$A$2:$A2381,$A2381)+COUNTIFS($L$2:$L2381,"ET",$B$2:$B2381,$B2381,$A$2:$A2381,$A2381)&amp;":"&amp;COUNTIFS($L$2:$L2381,"Tor",$B$2:$B2381,"&lt;&gt;"&amp;$B2381,$A$2:$A2381,$A2381)+COUNTIFS($L$2:$L2381,"ET",$B$2:$B2381,"&lt;&gt;"&amp;$B2381,$A$2:$A2381,$A2381),COUNTIFS($L$2:$L2381,"Tor",$B$2:$B2381,"&lt;&gt;"&amp;$B2381,$A$2:$A2381,$A2381)+COUNTIFS($L$2:$L2381,"ET",$B$2:$B2381,"&lt;&gt;"&amp;$B2381,$A$2:$A2381,$A2381)&amp;":"&amp;COUNTIFS($L$2:$L2381,"Tor",$B$2:$B2381,$B2381,$A$2:$A2381,$A2381)+COUNTIFS($L$2:$L2381,"ET",$B$2:$B2381,$B2381,$A$2:$A2381,$A2381)),""),"")</f>
        <v/>
      </c>
      <c r="J2381" s="18" t="str">
        <f>_xlfn.IFNA(IF(VLOOKUP($A2381,Spiele!$A$2:$D$16,3,FALSE)=$B2381,(COUNTIFS($L$1:$L2380,"Tor",$B$1:$B2380,$B2381,$A$1:$A2380,$A2381)+COUNTIFS($L$1:$L2380,"ET",$B$1:$B2380,$B2381,$A$1:$A2380,$A2381))-(COUNTIFS($L$1:$L2380,"Tor",$B$1:$B2380,"&lt;&gt;"&amp;$B2381,$A$1:$A2380,$A2381)+COUNTIFS($L$1:$L2380,"ET",$B$1:$B2380,"&lt;&gt;"&amp;$B2381,$A$1:$A2380,$A2381)),(COUNTIFS($L$1:$L2380,"Tor",$B$1:$B2380,$B2381,$A$1:$A2380,$A2381)+COUNTIFS($L$1:$L2380,"ET",$B$1:$B2380,$B2381,$A$1:$A2380,$A2381))-(COUNTIFS($L$1:$L2380,"Tor",$B$1:$B2380,"&lt;&gt;"&amp;$B2381,$A$1:$A2380,$A2381)+COUNTIFS($L$1:$L2380,"ET",$B$1:$B2380,"&lt;&gt;"&amp;$B2381,$A$1:$A2380,$A2381))),"")</f>
        <v/>
      </c>
      <c r="O2381" s="17"/>
      <c r="AC2381" s="14"/>
      <c r="AD2381" s="14"/>
      <c r="AE2381" s="18"/>
      <c r="AH2381" s="19">
        <f t="shared" si="150"/>
        <v>0</v>
      </c>
      <c r="AI2381" s="19">
        <f t="shared" si="151"/>
        <v>180</v>
      </c>
      <c r="AM2381" s="19">
        <f>IF(Abschlüsse[[#This Row],[Ergeb]]="ET","",SQRT(($AF2381-$AK2381)^2+($AG2381-$AL2381)^2))</f>
        <v>0</v>
      </c>
      <c r="AO2381" s="13"/>
      <c r="AP2381" s="13"/>
      <c r="AQ2381" s="19" t="str">
        <f t="shared" si="148"/>
        <v/>
      </c>
      <c r="AU2381" s="19" t="str">
        <f t="shared" si="149"/>
        <v/>
      </c>
    </row>
    <row r="2382" spans="3:47" ht="25.05" customHeight="1">
      <c r="C2382" s="17" t="str">
        <f>IF($A2382="","",IF(VLOOKUP($A2382,Spiele!$A$2:$D$16,3,FALSE)=$B2382,"H","G"))</f>
        <v/>
      </c>
      <c r="D2382" s="17" t="str">
        <f>IF($B2382="","",IF(VLOOKUP($A2382,Spiele!$A$2:$F$16,3,FALSE)=$B2382,VLOOKUP($A2382,Spiele!$A$2:$F$16,4,FALSE),VLOOKUP($A2382,Spiele!$A$2:$F$16,3,FALSE)))</f>
        <v/>
      </c>
      <c r="E2382" s="18">
        <f>IF(Abschlüsse[[#This Row],[Ergeb]]="ET",0,COUNTIFS($A$2:$A2382,$A2382,$B$2:$B2382,$B2382,$L$2:$L2382,"&lt;&gt;ET"))</f>
        <v>0</v>
      </c>
      <c r="F2382" s="11"/>
      <c r="G2382" s="12"/>
      <c r="H2382" s="18">
        <f>COUNTIFS('Rote Karten'!$A$2:$A$4,$A2382,'Rote Karten'!$D$2:$D$4,"&lt;&gt;"&amp;$B2382,'Rote Karten'!$B$2:$B$4,"&lt;"&amp;$F2382,'Rote Karten'!$C$2:$C$4,"&lt;="&amp;$G2382)-COUNTIFS('Rote Karten'!$A$2:$A$4,$A2382,'Rote Karten'!$D$2:$D$4,$B2382,'Rote Karten'!$B$2:$B$4,"&lt;"&amp;$F2382,'Rote Karten'!$C$2:$C$4,"&lt;="&amp;$G2382)</f>
        <v>0</v>
      </c>
      <c r="I2382" s="17" t="str">
        <f>IF(OR($L2382="Tor",$L2382="ET"),_xlfn.IFNA(IF(VLOOKUP($A2382,Spiele!$A$2:$C$16,3,FALSE)=$B2382,COUNTIFS($L$2:$L2382,"Tor",$B$2:$B2382,$B2382,$A$2:$A2382,$A2382)+COUNTIFS($L$2:$L2382,"ET",$B$2:$B2382,$B2382,$A$2:$A2382,$A2382)&amp;":"&amp;COUNTIFS($L$2:$L2382,"Tor",$B$2:$B2382,"&lt;&gt;"&amp;$B2382,$A$2:$A2382,$A2382)+COUNTIFS($L$2:$L2382,"ET",$B$2:$B2382,"&lt;&gt;"&amp;$B2382,$A$2:$A2382,$A2382),COUNTIFS($L$2:$L2382,"Tor",$B$2:$B2382,"&lt;&gt;"&amp;$B2382,$A$2:$A2382,$A2382)+COUNTIFS($L$2:$L2382,"ET",$B$2:$B2382,"&lt;&gt;"&amp;$B2382,$A$2:$A2382,$A2382)&amp;":"&amp;COUNTIFS($L$2:$L2382,"Tor",$B$2:$B2382,$B2382,$A$2:$A2382,$A2382)+COUNTIFS($L$2:$L2382,"ET",$B$2:$B2382,$B2382,$A$2:$A2382,$A2382)),""),"")</f>
        <v/>
      </c>
      <c r="J2382" s="18" t="str">
        <f>_xlfn.IFNA(IF(VLOOKUP($A2382,Spiele!$A$2:$D$16,3,FALSE)=$B2382,(COUNTIFS($L$1:$L2381,"Tor",$B$1:$B2381,$B2382,$A$1:$A2381,$A2382)+COUNTIFS($L$1:$L2381,"ET",$B$1:$B2381,$B2382,$A$1:$A2381,$A2382))-(COUNTIFS($L$1:$L2381,"Tor",$B$1:$B2381,"&lt;&gt;"&amp;$B2382,$A$1:$A2381,$A2382)+COUNTIFS($L$1:$L2381,"ET",$B$1:$B2381,"&lt;&gt;"&amp;$B2382,$A$1:$A2381,$A2382)),(COUNTIFS($L$1:$L2381,"Tor",$B$1:$B2381,$B2382,$A$1:$A2381,$A2382)+COUNTIFS($L$1:$L2381,"ET",$B$1:$B2381,$B2382,$A$1:$A2381,$A2382))-(COUNTIFS($L$1:$L2381,"Tor",$B$1:$B2381,"&lt;&gt;"&amp;$B2382,$A$1:$A2381,$A2382)+COUNTIFS($L$1:$L2381,"ET",$B$1:$B2381,"&lt;&gt;"&amp;$B2382,$A$1:$A2381,$A2382))),"")</f>
        <v/>
      </c>
      <c r="O2382" s="17"/>
      <c r="AC2382" s="14"/>
      <c r="AD2382" s="14"/>
      <c r="AE2382" s="18"/>
      <c r="AH2382" s="19">
        <f t="shared" si="150"/>
        <v>0</v>
      </c>
      <c r="AI2382" s="19">
        <f t="shared" si="151"/>
        <v>180</v>
      </c>
      <c r="AM2382" s="19">
        <f>IF(Abschlüsse[[#This Row],[Ergeb]]="ET","",SQRT(($AF2382-$AK2382)^2+($AG2382-$AL2382)^2))</f>
        <v>0</v>
      </c>
      <c r="AO2382" s="13"/>
      <c r="AP2382" s="13"/>
      <c r="AQ2382" s="19" t="str">
        <f t="shared" si="148"/>
        <v/>
      </c>
      <c r="AU2382" s="19" t="str">
        <f t="shared" si="149"/>
        <v/>
      </c>
    </row>
    <row r="2383" spans="3:47" ht="25.05" customHeight="1">
      <c r="C2383" s="17" t="str">
        <f>IF($A2383="","",IF(VLOOKUP($A2383,Spiele!$A$2:$D$16,3,FALSE)=$B2383,"H","G"))</f>
        <v/>
      </c>
      <c r="D2383" s="17" t="str">
        <f>IF($B2383="","",IF(VLOOKUP($A2383,Spiele!$A$2:$F$16,3,FALSE)=$B2383,VLOOKUP($A2383,Spiele!$A$2:$F$16,4,FALSE),VLOOKUP($A2383,Spiele!$A$2:$F$16,3,FALSE)))</f>
        <v/>
      </c>
      <c r="E2383" s="18">
        <f>IF(Abschlüsse[[#This Row],[Ergeb]]="ET",0,COUNTIFS($A$2:$A2383,$A2383,$B$2:$B2383,$B2383,$L$2:$L2383,"&lt;&gt;ET"))</f>
        <v>0</v>
      </c>
      <c r="F2383" s="11"/>
      <c r="G2383" s="12"/>
      <c r="H2383" s="18">
        <f>COUNTIFS('Rote Karten'!$A$2:$A$4,$A2383,'Rote Karten'!$D$2:$D$4,"&lt;&gt;"&amp;$B2383,'Rote Karten'!$B$2:$B$4,"&lt;"&amp;$F2383,'Rote Karten'!$C$2:$C$4,"&lt;="&amp;$G2383)-COUNTIFS('Rote Karten'!$A$2:$A$4,$A2383,'Rote Karten'!$D$2:$D$4,$B2383,'Rote Karten'!$B$2:$B$4,"&lt;"&amp;$F2383,'Rote Karten'!$C$2:$C$4,"&lt;="&amp;$G2383)</f>
        <v>0</v>
      </c>
      <c r="I2383" s="17" t="str">
        <f>IF(OR($L2383="Tor",$L2383="ET"),_xlfn.IFNA(IF(VLOOKUP($A2383,Spiele!$A$2:$C$16,3,FALSE)=$B2383,COUNTIFS($L$2:$L2383,"Tor",$B$2:$B2383,$B2383,$A$2:$A2383,$A2383)+COUNTIFS($L$2:$L2383,"ET",$B$2:$B2383,$B2383,$A$2:$A2383,$A2383)&amp;":"&amp;COUNTIFS($L$2:$L2383,"Tor",$B$2:$B2383,"&lt;&gt;"&amp;$B2383,$A$2:$A2383,$A2383)+COUNTIFS($L$2:$L2383,"ET",$B$2:$B2383,"&lt;&gt;"&amp;$B2383,$A$2:$A2383,$A2383),COUNTIFS($L$2:$L2383,"Tor",$B$2:$B2383,"&lt;&gt;"&amp;$B2383,$A$2:$A2383,$A2383)+COUNTIFS($L$2:$L2383,"ET",$B$2:$B2383,"&lt;&gt;"&amp;$B2383,$A$2:$A2383,$A2383)&amp;":"&amp;COUNTIFS($L$2:$L2383,"Tor",$B$2:$B2383,$B2383,$A$2:$A2383,$A2383)+COUNTIFS($L$2:$L2383,"ET",$B$2:$B2383,$B2383,$A$2:$A2383,$A2383)),""),"")</f>
        <v/>
      </c>
      <c r="J2383" s="18" t="str">
        <f>_xlfn.IFNA(IF(VLOOKUP($A2383,Spiele!$A$2:$D$16,3,FALSE)=$B2383,(COUNTIFS($L$1:$L2382,"Tor",$B$1:$B2382,$B2383,$A$1:$A2382,$A2383)+COUNTIFS($L$1:$L2382,"ET",$B$1:$B2382,$B2383,$A$1:$A2382,$A2383))-(COUNTIFS($L$1:$L2382,"Tor",$B$1:$B2382,"&lt;&gt;"&amp;$B2383,$A$1:$A2382,$A2383)+COUNTIFS($L$1:$L2382,"ET",$B$1:$B2382,"&lt;&gt;"&amp;$B2383,$A$1:$A2382,$A2383)),(COUNTIFS($L$1:$L2382,"Tor",$B$1:$B2382,$B2383,$A$1:$A2382,$A2383)+COUNTIFS($L$1:$L2382,"ET",$B$1:$B2382,$B2383,$A$1:$A2382,$A2383))-(COUNTIFS($L$1:$L2382,"Tor",$B$1:$B2382,"&lt;&gt;"&amp;$B2383,$A$1:$A2382,$A2383)+COUNTIFS($L$1:$L2382,"ET",$B$1:$B2382,"&lt;&gt;"&amp;$B2383,$A$1:$A2382,$A2383))),"")</f>
        <v/>
      </c>
      <c r="O2383" s="17"/>
      <c r="AC2383" s="14"/>
      <c r="AD2383" s="14"/>
      <c r="AE2383" s="18"/>
      <c r="AH2383" s="19">
        <f t="shared" si="150"/>
        <v>0</v>
      </c>
      <c r="AI2383" s="19">
        <f t="shared" si="151"/>
        <v>180</v>
      </c>
      <c r="AM2383" s="19">
        <f>IF(Abschlüsse[[#This Row],[Ergeb]]="ET","",SQRT(($AF2383-$AK2383)^2+($AG2383-$AL2383)^2))</f>
        <v>0</v>
      </c>
      <c r="AO2383" s="13"/>
      <c r="AP2383" s="13"/>
      <c r="AQ2383" s="19" t="str">
        <f t="shared" si="148"/>
        <v/>
      </c>
      <c r="AU2383" s="19" t="str">
        <f t="shared" si="149"/>
        <v/>
      </c>
    </row>
    <row r="2384" spans="3:47" ht="25.05" customHeight="1">
      <c r="C2384" s="17" t="str">
        <f>IF($A2384="","",IF(VLOOKUP($A2384,Spiele!$A$2:$D$16,3,FALSE)=$B2384,"H","G"))</f>
        <v/>
      </c>
      <c r="D2384" s="17" t="str">
        <f>IF($B2384="","",IF(VLOOKUP($A2384,Spiele!$A$2:$F$16,3,FALSE)=$B2384,VLOOKUP($A2384,Spiele!$A$2:$F$16,4,FALSE),VLOOKUP($A2384,Spiele!$A$2:$F$16,3,FALSE)))</f>
        <v/>
      </c>
      <c r="E2384" s="18">
        <f>IF(Abschlüsse[[#This Row],[Ergeb]]="ET",0,COUNTIFS($A$2:$A2384,$A2384,$B$2:$B2384,$B2384,$L$2:$L2384,"&lt;&gt;ET"))</f>
        <v>0</v>
      </c>
      <c r="F2384" s="11"/>
      <c r="G2384" s="12"/>
      <c r="H2384" s="18">
        <f>COUNTIFS('Rote Karten'!$A$2:$A$4,$A2384,'Rote Karten'!$D$2:$D$4,"&lt;&gt;"&amp;$B2384,'Rote Karten'!$B$2:$B$4,"&lt;"&amp;$F2384,'Rote Karten'!$C$2:$C$4,"&lt;="&amp;$G2384)-COUNTIFS('Rote Karten'!$A$2:$A$4,$A2384,'Rote Karten'!$D$2:$D$4,$B2384,'Rote Karten'!$B$2:$B$4,"&lt;"&amp;$F2384,'Rote Karten'!$C$2:$C$4,"&lt;="&amp;$G2384)</f>
        <v>0</v>
      </c>
      <c r="I2384" s="17" t="str">
        <f>IF(OR($L2384="Tor",$L2384="ET"),_xlfn.IFNA(IF(VLOOKUP($A2384,Spiele!$A$2:$C$16,3,FALSE)=$B2384,COUNTIFS($L$2:$L2384,"Tor",$B$2:$B2384,$B2384,$A$2:$A2384,$A2384)+COUNTIFS($L$2:$L2384,"ET",$B$2:$B2384,$B2384,$A$2:$A2384,$A2384)&amp;":"&amp;COUNTIFS($L$2:$L2384,"Tor",$B$2:$B2384,"&lt;&gt;"&amp;$B2384,$A$2:$A2384,$A2384)+COUNTIFS($L$2:$L2384,"ET",$B$2:$B2384,"&lt;&gt;"&amp;$B2384,$A$2:$A2384,$A2384),COUNTIFS($L$2:$L2384,"Tor",$B$2:$B2384,"&lt;&gt;"&amp;$B2384,$A$2:$A2384,$A2384)+COUNTIFS($L$2:$L2384,"ET",$B$2:$B2384,"&lt;&gt;"&amp;$B2384,$A$2:$A2384,$A2384)&amp;":"&amp;COUNTIFS($L$2:$L2384,"Tor",$B$2:$B2384,$B2384,$A$2:$A2384,$A2384)+COUNTIFS($L$2:$L2384,"ET",$B$2:$B2384,$B2384,$A$2:$A2384,$A2384)),""),"")</f>
        <v/>
      </c>
      <c r="J2384" s="18" t="str">
        <f>_xlfn.IFNA(IF(VLOOKUP($A2384,Spiele!$A$2:$D$16,3,FALSE)=$B2384,(COUNTIFS($L$1:$L2383,"Tor",$B$1:$B2383,$B2384,$A$1:$A2383,$A2384)+COUNTIFS($L$1:$L2383,"ET",$B$1:$B2383,$B2384,$A$1:$A2383,$A2384))-(COUNTIFS($L$1:$L2383,"Tor",$B$1:$B2383,"&lt;&gt;"&amp;$B2384,$A$1:$A2383,$A2384)+COUNTIFS($L$1:$L2383,"ET",$B$1:$B2383,"&lt;&gt;"&amp;$B2384,$A$1:$A2383,$A2384)),(COUNTIFS($L$1:$L2383,"Tor",$B$1:$B2383,$B2384,$A$1:$A2383,$A2384)+COUNTIFS($L$1:$L2383,"ET",$B$1:$B2383,$B2384,$A$1:$A2383,$A2384))-(COUNTIFS($L$1:$L2383,"Tor",$B$1:$B2383,"&lt;&gt;"&amp;$B2384,$A$1:$A2383,$A2384)+COUNTIFS($L$1:$L2383,"ET",$B$1:$B2383,"&lt;&gt;"&amp;$B2384,$A$1:$A2383,$A2384))),"")</f>
        <v/>
      </c>
      <c r="O2384" s="17"/>
      <c r="AC2384" s="14"/>
      <c r="AD2384" s="14"/>
      <c r="AE2384" s="18"/>
      <c r="AH2384" s="19">
        <f t="shared" si="150"/>
        <v>0</v>
      </c>
      <c r="AI2384" s="19">
        <f t="shared" si="151"/>
        <v>180</v>
      </c>
      <c r="AM2384" s="19">
        <f>IF(Abschlüsse[[#This Row],[Ergeb]]="ET","",SQRT(($AF2384-$AK2384)^2+($AG2384-$AL2384)^2))</f>
        <v>0</v>
      </c>
      <c r="AO2384" s="13"/>
      <c r="AP2384" s="13"/>
      <c r="AQ2384" s="19" t="str">
        <f t="shared" si="148"/>
        <v/>
      </c>
      <c r="AU2384" s="19" t="str">
        <f t="shared" si="149"/>
        <v/>
      </c>
    </row>
    <row r="2385" spans="3:47" ht="25.05" customHeight="1">
      <c r="C2385" s="17" t="str">
        <f>IF($A2385="","",IF(VLOOKUP($A2385,Spiele!$A$2:$D$16,3,FALSE)=$B2385,"H","G"))</f>
        <v/>
      </c>
      <c r="D2385" s="17" t="str">
        <f>IF($B2385="","",IF(VLOOKUP($A2385,Spiele!$A$2:$F$16,3,FALSE)=$B2385,VLOOKUP($A2385,Spiele!$A$2:$F$16,4,FALSE),VLOOKUP($A2385,Spiele!$A$2:$F$16,3,FALSE)))</f>
        <v/>
      </c>
      <c r="E2385" s="18">
        <f>IF(Abschlüsse[[#This Row],[Ergeb]]="ET",0,COUNTIFS($A$2:$A2385,$A2385,$B$2:$B2385,$B2385,$L$2:$L2385,"&lt;&gt;ET"))</f>
        <v>0</v>
      </c>
      <c r="F2385" s="11"/>
      <c r="G2385" s="12"/>
      <c r="H2385" s="18">
        <f>COUNTIFS('Rote Karten'!$A$2:$A$4,$A2385,'Rote Karten'!$D$2:$D$4,"&lt;&gt;"&amp;$B2385,'Rote Karten'!$B$2:$B$4,"&lt;"&amp;$F2385,'Rote Karten'!$C$2:$C$4,"&lt;="&amp;$G2385)-COUNTIFS('Rote Karten'!$A$2:$A$4,$A2385,'Rote Karten'!$D$2:$D$4,$B2385,'Rote Karten'!$B$2:$B$4,"&lt;"&amp;$F2385,'Rote Karten'!$C$2:$C$4,"&lt;="&amp;$G2385)</f>
        <v>0</v>
      </c>
      <c r="I2385" s="17" t="str">
        <f>IF(OR($L2385="Tor",$L2385="ET"),_xlfn.IFNA(IF(VLOOKUP($A2385,Spiele!$A$2:$C$16,3,FALSE)=$B2385,COUNTIFS($L$2:$L2385,"Tor",$B$2:$B2385,$B2385,$A$2:$A2385,$A2385)+COUNTIFS($L$2:$L2385,"ET",$B$2:$B2385,$B2385,$A$2:$A2385,$A2385)&amp;":"&amp;COUNTIFS($L$2:$L2385,"Tor",$B$2:$B2385,"&lt;&gt;"&amp;$B2385,$A$2:$A2385,$A2385)+COUNTIFS($L$2:$L2385,"ET",$B$2:$B2385,"&lt;&gt;"&amp;$B2385,$A$2:$A2385,$A2385),COUNTIFS($L$2:$L2385,"Tor",$B$2:$B2385,"&lt;&gt;"&amp;$B2385,$A$2:$A2385,$A2385)+COUNTIFS($L$2:$L2385,"ET",$B$2:$B2385,"&lt;&gt;"&amp;$B2385,$A$2:$A2385,$A2385)&amp;":"&amp;COUNTIFS($L$2:$L2385,"Tor",$B$2:$B2385,$B2385,$A$2:$A2385,$A2385)+COUNTIFS($L$2:$L2385,"ET",$B$2:$B2385,$B2385,$A$2:$A2385,$A2385)),""),"")</f>
        <v/>
      </c>
      <c r="J2385" s="18" t="str">
        <f>_xlfn.IFNA(IF(VLOOKUP($A2385,Spiele!$A$2:$D$16,3,FALSE)=$B2385,(COUNTIFS($L$1:$L2384,"Tor",$B$1:$B2384,$B2385,$A$1:$A2384,$A2385)+COUNTIFS($L$1:$L2384,"ET",$B$1:$B2384,$B2385,$A$1:$A2384,$A2385))-(COUNTIFS($L$1:$L2384,"Tor",$B$1:$B2384,"&lt;&gt;"&amp;$B2385,$A$1:$A2384,$A2385)+COUNTIFS($L$1:$L2384,"ET",$B$1:$B2384,"&lt;&gt;"&amp;$B2385,$A$1:$A2384,$A2385)),(COUNTIFS($L$1:$L2384,"Tor",$B$1:$B2384,$B2385,$A$1:$A2384,$A2385)+COUNTIFS($L$1:$L2384,"ET",$B$1:$B2384,$B2385,$A$1:$A2384,$A2385))-(COUNTIFS($L$1:$L2384,"Tor",$B$1:$B2384,"&lt;&gt;"&amp;$B2385,$A$1:$A2384,$A2385)+COUNTIFS($L$1:$L2384,"ET",$B$1:$B2384,"&lt;&gt;"&amp;$B2385,$A$1:$A2384,$A2385))),"")</f>
        <v/>
      </c>
      <c r="O2385" s="17"/>
      <c r="AC2385" s="14"/>
      <c r="AD2385" s="14"/>
      <c r="AE2385" s="18"/>
      <c r="AH2385" s="19">
        <f t="shared" si="150"/>
        <v>0</v>
      </c>
      <c r="AI2385" s="19">
        <f t="shared" si="151"/>
        <v>180</v>
      </c>
      <c r="AM2385" s="19">
        <f>IF(Abschlüsse[[#This Row],[Ergeb]]="ET","",SQRT(($AF2385-$AK2385)^2+($AG2385-$AL2385)^2))</f>
        <v>0</v>
      </c>
      <c r="AO2385" s="13"/>
      <c r="AP2385" s="13"/>
      <c r="AQ2385" s="19" t="str">
        <f t="shared" si="148"/>
        <v/>
      </c>
      <c r="AU2385" s="19" t="str">
        <f t="shared" si="149"/>
        <v/>
      </c>
    </row>
    <row r="2386" spans="3:47" ht="25.05" customHeight="1">
      <c r="C2386" s="17" t="str">
        <f>IF($A2386="","",IF(VLOOKUP($A2386,Spiele!$A$2:$D$16,3,FALSE)=$B2386,"H","G"))</f>
        <v/>
      </c>
      <c r="D2386" s="17" t="str">
        <f>IF($B2386="","",IF(VLOOKUP($A2386,Spiele!$A$2:$F$16,3,FALSE)=$B2386,VLOOKUP($A2386,Spiele!$A$2:$F$16,4,FALSE),VLOOKUP($A2386,Spiele!$A$2:$F$16,3,FALSE)))</f>
        <v/>
      </c>
      <c r="E2386" s="18">
        <f>IF(Abschlüsse[[#This Row],[Ergeb]]="ET",0,COUNTIFS($A$2:$A2386,$A2386,$B$2:$B2386,$B2386,$L$2:$L2386,"&lt;&gt;ET"))</f>
        <v>0</v>
      </c>
      <c r="F2386" s="11"/>
      <c r="G2386" s="12"/>
      <c r="H2386" s="18">
        <f>COUNTIFS('Rote Karten'!$A$2:$A$4,$A2386,'Rote Karten'!$D$2:$D$4,"&lt;&gt;"&amp;$B2386,'Rote Karten'!$B$2:$B$4,"&lt;"&amp;$F2386,'Rote Karten'!$C$2:$C$4,"&lt;="&amp;$G2386)-COUNTIFS('Rote Karten'!$A$2:$A$4,$A2386,'Rote Karten'!$D$2:$D$4,$B2386,'Rote Karten'!$B$2:$B$4,"&lt;"&amp;$F2386,'Rote Karten'!$C$2:$C$4,"&lt;="&amp;$G2386)</f>
        <v>0</v>
      </c>
      <c r="I2386" s="17" t="str">
        <f>IF(OR($L2386="Tor",$L2386="ET"),_xlfn.IFNA(IF(VLOOKUP($A2386,Spiele!$A$2:$C$16,3,FALSE)=$B2386,COUNTIFS($L$2:$L2386,"Tor",$B$2:$B2386,$B2386,$A$2:$A2386,$A2386)+COUNTIFS($L$2:$L2386,"ET",$B$2:$B2386,$B2386,$A$2:$A2386,$A2386)&amp;":"&amp;COUNTIFS($L$2:$L2386,"Tor",$B$2:$B2386,"&lt;&gt;"&amp;$B2386,$A$2:$A2386,$A2386)+COUNTIFS($L$2:$L2386,"ET",$B$2:$B2386,"&lt;&gt;"&amp;$B2386,$A$2:$A2386,$A2386),COUNTIFS($L$2:$L2386,"Tor",$B$2:$B2386,"&lt;&gt;"&amp;$B2386,$A$2:$A2386,$A2386)+COUNTIFS($L$2:$L2386,"ET",$B$2:$B2386,"&lt;&gt;"&amp;$B2386,$A$2:$A2386,$A2386)&amp;":"&amp;COUNTIFS($L$2:$L2386,"Tor",$B$2:$B2386,$B2386,$A$2:$A2386,$A2386)+COUNTIFS($L$2:$L2386,"ET",$B$2:$B2386,$B2386,$A$2:$A2386,$A2386)),""),"")</f>
        <v/>
      </c>
      <c r="J2386" s="18" t="str">
        <f>_xlfn.IFNA(IF(VLOOKUP($A2386,Spiele!$A$2:$D$16,3,FALSE)=$B2386,(COUNTIFS($L$1:$L2385,"Tor",$B$1:$B2385,$B2386,$A$1:$A2385,$A2386)+COUNTIFS($L$1:$L2385,"ET",$B$1:$B2385,$B2386,$A$1:$A2385,$A2386))-(COUNTIFS($L$1:$L2385,"Tor",$B$1:$B2385,"&lt;&gt;"&amp;$B2386,$A$1:$A2385,$A2386)+COUNTIFS($L$1:$L2385,"ET",$B$1:$B2385,"&lt;&gt;"&amp;$B2386,$A$1:$A2385,$A2386)),(COUNTIFS($L$1:$L2385,"Tor",$B$1:$B2385,$B2386,$A$1:$A2385,$A2386)+COUNTIFS($L$1:$L2385,"ET",$B$1:$B2385,$B2386,$A$1:$A2385,$A2386))-(COUNTIFS($L$1:$L2385,"Tor",$B$1:$B2385,"&lt;&gt;"&amp;$B2386,$A$1:$A2385,$A2386)+COUNTIFS($L$1:$L2385,"ET",$B$1:$B2385,"&lt;&gt;"&amp;$B2386,$A$1:$A2385,$A2386))),"")</f>
        <v/>
      </c>
      <c r="O2386" s="17"/>
      <c r="AC2386" s="14"/>
      <c r="AD2386" s="14"/>
      <c r="AE2386" s="18"/>
      <c r="AH2386" s="19">
        <f t="shared" si="150"/>
        <v>0</v>
      </c>
      <c r="AI2386" s="19">
        <f t="shared" si="151"/>
        <v>180</v>
      </c>
      <c r="AM2386" s="19">
        <f>IF(Abschlüsse[[#This Row],[Ergeb]]="ET","",SQRT(($AF2386-$AK2386)^2+($AG2386-$AL2386)^2))</f>
        <v>0</v>
      </c>
      <c r="AO2386" s="13"/>
      <c r="AP2386" s="13"/>
      <c r="AQ2386" s="19" t="str">
        <f t="shared" si="148"/>
        <v/>
      </c>
      <c r="AU2386" s="19" t="str">
        <f t="shared" si="149"/>
        <v/>
      </c>
    </row>
    <row r="2387" spans="3:47" ht="25.05" customHeight="1">
      <c r="C2387" s="17" t="str">
        <f>IF($A2387="","",IF(VLOOKUP($A2387,Spiele!$A$2:$D$16,3,FALSE)=$B2387,"H","G"))</f>
        <v/>
      </c>
      <c r="D2387" s="17" t="str">
        <f>IF($B2387="","",IF(VLOOKUP($A2387,Spiele!$A$2:$F$16,3,FALSE)=$B2387,VLOOKUP($A2387,Spiele!$A$2:$F$16,4,FALSE),VLOOKUP($A2387,Spiele!$A$2:$F$16,3,FALSE)))</f>
        <v/>
      </c>
      <c r="E2387" s="18">
        <f>IF(Abschlüsse[[#This Row],[Ergeb]]="ET",0,COUNTIFS($A$2:$A2387,$A2387,$B$2:$B2387,$B2387,$L$2:$L2387,"&lt;&gt;ET"))</f>
        <v>0</v>
      </c>
      <c r="F2387" s="11"/>
      <c r="G2387" s="12"/>
      <c r="H2387" s="18">
        <f>COUNTIFS('Rote Karten'!$A$2:$A$4,$A2387,'Rote Karten'!$D$2:$D$4,"&lt;&gt;"&amp;$B2387,'Rote Karten'!$B$2:$B$4,"&lt;"&amp;$F2387,'Rote Karten'!$C$2:$C$4,"&lt;="&amp;$G2387)-COUNTIFS('Rote Karten'!$A$2:$A$4,$A2387,'Rote Karten'!$D$2:$D$4,$B2387,'Rote Karten'!$B$2:$B$4,"&lt;"&amp;$F2387,'Rote Karten'!$C$2:$C$4,"&lt;="&amp;$G2387)</f>
        <v>0</v>
      </c>
      <c r="I2387" s="17" t="str">
        <f>IF(OR($L2387="Tor",$L2387="ET"),_xlfn.IFNA(IF(VLOOKUP($A2387,Spiele!$A$2:$C$16,3,FALSE)=$B2387,COUNTIFS($L$2:$L2387,"Tor",$B$2:$B2387,$B2387,$A$2:$A2387,$A2387)+COUNTIFS($L$2:$L2387,"ET",$B$2:$B2387,$B2387,$A$2:$A2387,$A2387)&amp;":"&amp;COUNTIFS($L$2:$L2387,"Tor",$B$2:$B2387,"&lt;&gt;"&amp;$B2387,$A$2:$A2387,$A2387)+COUNTIFS($L$2:$L2387,"ET",$B$2:$B2387,"&lt;&gt;"&amp;$B2387,$A$2:$A2387,$A2387),COUNTIFS($L$2:$L2387,"Tor",$B$2:$B2387,"&lt;&gt;"&amp;$B2387,$A$2:$A2387,$A2387)+COUNTIFS($L$2:$L2387,"ET",$B$2:$B2387,"&lt;&gt;"&amp;$B2387,$A$2:$A2387,$A2387)&amp;":"&amp;COUNTIFS($L$2:$L2387,"Tor",$B$2:$B2387,$B2387,$A$2:$A2387,$A2387)+COUNTIFS($L$2:$L2387,"ET",$B$2:$B2387,$B2387,$A$2:$A2387,$A2387)),""),"")</f>
        <v/>
      </c>
      <c r="J2387" s="18" t="str">
        <f>_xlfn.IFNA(IF(VLOOKUP($A2387,Spiele!$A$2:$D$16,3,FALSE)=$B2387,(COUNTIFS($L$1:$L2386,"Tor",$B$1:$B2386,$B2387,$A$1:$A2386,$A2387)+COUNTIFS($L$1:$L2386,"ET",$B$1:$B2386,$B2387,$A$1:$A2386,$A2387))-(COUNTIFS($L$1:$L2386,"Tor",$B$1:$B2386,"&lt;&gt;"&amp;$B2387,$A$1:$A2386,$A2387)+COUNTIFS($L$1:$L2386,"ET",$B$1:$B2386,"&lt;&gt;"&amp;$B2387,$A$1:$A2386,$A2387)),(COUNTIFS($L$1:$L2386,"Tor",$B$1:$B2386,$B2387,$A$1:$A2386,$A2387)+COUNTIFS($L$1:$L2386,"ET",$B$1:$B2386,$B2387,$A$1:$A2386,$A2387))-(COUNTIFS($L$1:$L2386,"Tor",$B$1:$B2386,"&lt;&gt;"&amp;$B2387,$A$1:$A2386,$A2387)+COUNTIFS($L$1:$L2386,"ET",$B$1:$B2386,"&lt;&gt;"&amp;$B2387,$A$1:$A2386,$A2387))),"")</f>
        <v/>
      </c>
      <c r="O2387" s="17"/>
      <c r="AC2387" s="14"/>
      <c r="AD2387" s="14"/>
      <c r="AE2387" s="18"/>
      <c r="AH2387" s="19">
        <f t="shared" si="150"/>
        <v>0</v>
      </c>
      <c r="AI2387" s="19">
        <f t="shared" si="151"/>
        <v>180</v>
      </c>
      <c r="AM2387" s="19">
        <f>IF(Abschlüsse[[#This Row],[Ergeb]]="ET","",SQRT(($AF2387-$AK2387)^2+($AG2387-$AL2387)^2))</f>
        <v>0</v>
      </c>
      <c r="AO2387" s="13"/>
      <c r="AP2387" s="13"/>
      <c r="AQ2387" s="19" t="str">
        <f t="shared" si="148"/>
        <v/>
      </c>
      <c r="AU2387" s="19" t="str">
        <f t="shared" si="149"/>
        <v/>
      </c>
    </row>
    <row r="2388" spans="3:47" ht="25.05" customHeight="1">
      <c r="C2388" s="17" t="str">
        <f>IF($A2388="","",IF(VLOOKUP($A2388,Spiele!$A$2:$D$16,3,FALSE)=$B2388,"H","G"))</f>
        <v/>
      </c>
      <c r="D2388" s="17" t="str">
        <f>IF($B2388="","",IF(VLOOKUP($A2388,Spiele!$A$2:$F$16,3,FALSE)=$B2388,VLOOKUP($A2388,Spiele!$A$2:$F$16,4,FALSE),VLOOKUP($A2388,Spiele!$A$2:$F$16,3,FALSE)))</f>
        <v/>
      </c>
      <c r="E2388" s="18">
        <f>IF(Abschlüsse[[#This Row],[Ergeb]]="ET",0,COUNTIFS($A$2:$A2388,$A2388,$B$2:$B2388,$B2388,$L$2:$L2388,"&lt;&gt;ET"))</f>
        <v>0</v>
      </c>
      <c r="F2388" s="11"/>
      <c r="G2388" s="12"/>
      <c r="H2388" s="18">
        <f>COUNTIFS('Rote Karten'!$A$2:$A$4,$A2388,'Rote Karten'!$D$2:$D$4,"&lt;&gt;"&amp;$B2388,'Rote Karten'!$B$2:$B$4,"&lt;"&amp;$F2388,'Rote Karten'!$C$2:$C$4,"&lt;="&amp;$G2388)-COUNTIFS('Rote Karten'!$A$2:$A$4,$A2388,'Rote Karten'!$D$2:$D$4,$B2388,'Rote Karten'!$B$2:$B$4,"&lt;"&amp;$F2388,'Rote Karten'!$C$2:$C$4,"&lt;="&amp;$G2388)</f>
        <v>0</v>
      </c>
      <c r="I2388" s="17" t="str">
        <f>IF(OR($L2388="Tor",$L2388="ET"),_xlfn.IFNA(IF(VLOOKUP($A2388,Spiele!$A$2:$C$16,3,FALSE)=$B2388,COUNTIFS($L$2:$L2388,"Tor",$B$2:$B2388,$B2388,$A$2:$A2388,$A2388)+COUNTIFS($L$2:$L2388,"ET",$B$2:$B2388,$B2388,$A$2:$A2388,$A2388)&amp;":"&amp;COUNTIFS($L$2:$L2388,"Tor",$B$2:$B2388,"&lt;&gt;"&amp;$B2388,$A$2:$A2388,$A2388)+COUNTIFS($L$2:$L2388,"ET",$B$2:$B2388,"&lt;&gt;"&amp;$B2388,$A$2:$A2388,$A2388),COUNTIFS($L$2:$L2388,"Tor",$B$2:$B2388,"&lt;&gt;"&amp;$B2388,$A$2:$A2388,$A2388)+COUNTIFS($L$2:$L2388,"ET",$B$2:$B2388,"&lt;&gt;"&amp;$B2388,$A$2:$A2388,$A2388)&amp;":"&amp;COUNTIFS($L$2:$L2388,"Tor",$B$2:$B2388,$B2388,$A$2:$A2388,$A2388)+COUNTIFS($L$2:$L2388,"ET",$B$2:$B2388,$B2388,$A$2:$A2388,$A2388)),""),"")</f>
        <v/>
      </c>
      <c r="J2388" s="18" t="str">
        <f>_xlfn.IFNA(IF(VLOOKUP($A2388,Spiele!$A$2:$D$16,3,FALSE)=$B2388,(COUNTIFS($L$1:$L2387,"Tor",$B$1:$B2387,$B2388,$A$1:$A2387,$A2388)+COUNTIFS($L$1:$L2387,"ET",$B$1:$B2387,$B2388,$A$1:$A2387,$A2388))-(COUNTIFS($L$1:$L2387,"Tor",$B$1:$B2387,"&lt;&gt;"&amp;$B2388,$A$1:$A2387,$A2388)+COUNTIFS($L$1:$L2387,"ET",$B$1:$B2387,"&lt;&gt;"&amp;$B2388,$A$1:$A2387,$A2388)),(COUNTIFS($L$1:$L2387,"Tor",$B$1:$B2387,$B2388,$A$1:$A2387,$A2388)+COUNTIFS($L$1:$L2387,"ET",$B$1:$B2387,$B2388,$A$1:$A2387,$A2388))-(COUNTIFS($L$1:$L2387,"Tor",$B$1:$B2387,"&lt;&gt;"&amp;$B2388,$A$1:$A2387,$A2388)+COUNTIFS($L$1:$L2387,"ET",$B$1:$B2387,"&lt;&gt;"&amp;$B2388,$A$1:$A2387,$A2388))),"")</f>
        <v/>
      </c>
      <c r="O2388" s="17"/>
      <c r="AC2388" s="14"/>
      <c r="AD2388" s="14"/>
      <c r="AE2388" s="18"/>
      <c r="AH2388" s="19">
        <f t="shared" si="150"/>
        <v>0</v>
      </c>
      <c r="AI2388" s="19">
        <f t="shared" si="151"/>
        <v>180</v>
      </c>
      <c r="AM2388" s="19">
        <f>IF(Abschlüsse[[#This Row],[Ergeb]]="ET","",SQRT(($AF2388-$AK2388)^2+($AG2388-$AL2388)^2))</f>
        <v>0</v>
      </c>
      <c r="AO2388" s="13"/>
      <c r="AP2388" s="13"/>
      <c r="AQ2388" s="19" t="str">
        <f t="shared" si="148"/>
        <v/>
      </c>
      <c r="AU2388" s="19" t="str">
        <f t="shared" si="149"/>
        <v/>
      </c>
    </row>
    <row r="2389" spans="3:47" ht="25.05" customHeight="1">
      <c r="C2389" s="17" t="str">
        <f>IF($A2389="","",IF(VLOOKUP($A2389,Spiele!$A$2:$D$16,3,FALSE)=$B2389,"H","G"))</f>
        <v/>
      </c>
      <c r="D2389" s="17" t="str">
        <f>IF($B2389="","",IF(VLOOKUP($A2389,Spiele!$A$2:$F$16,3,FALSE)=$B2389,VLOOKUP($A2389,Spiele!$A$2:$F$16,4,FALSE),VLOOKUP($A2389,Spiele!$A$2:$F$16,3,FALSE)))</f>
        <v/>
      </c>
      <c r="E2389" s="18">
        <f>IF(Abschlüsse[[#This Row],[Ergeb]]="ET",0,COUNTIFS($A$2:$A2389,$A2389,$B$2:$B2389,$B2389,$L$2:$L2389,"&lt;&gt;ET"))</f>
        <v>0</v>
      </c>
      <c r="F2389" s="11"/>
      <c r="G2389" s="12"/>
      <c r="H2389" s="18">
        <f>COUNTIFS('Rote Karten'!$A$2:$A$4,$A2389,'Rote Karten'!$D$2:$D$4,"&lt;&gt;"&amp;$B2389,'Rote Karten'!$B$2:$B$4,"&lt;"&amp;$F2389,'Rote Karten'!$C$2:$C$4,"&lt;="&amp;$G2389)-COUNTIFS('Rote Karten'!$A$2:$A$4,$A2389,'Rote Karten'!$D$2:$D$4,$B2389,'Rote Karten'!$B$2:$B$4,"&lt;"&amp;$F2389,'Rote Karten'!$C$2:$C$4,"&lt;="&amp;$G2389)</f>
        <v>0</v>
      </c>
      <c r="I2389" s="17" t="str">
        <f>IF(OR($L2389="Tor",$L2389="ET"),_xlfn.IFNA(IF(VLOOKUP($A2389,Spiele!$A$2:$C$16,3,FALSE)=$B2389,COUNTIFS($L$2:$L2389,"Tor",$B$2:$B2389,$B2389,$A$2:$A2389,$A2389)+COUNTIFS($L$2:$L2389,"ET",$B$2:$B2389,$B2389,$A$2:$A2389,$A2389)&amp;":"&amp;COUNTIFS($L$2:$L2389,"Tor",$B$2:$B2389,"&lt;&gt;"&amp;$B2389,$A$2:$A2389,$A2389)+COUNTIFS($L$2:$L2389,"ET",$B$2:$B2389,"&lt;&gt;"&amp;$B2389,$A$2:$A2389,$A2389),COUNTIFS($L$2:$L2389,"Tor",$B$2:$B2389,"&lt;&gt;"&amp;$B2389,$A$2:$A2389,$A2389)+COUNTIFS($L$2:$L2389,"ET",$B$2:$B2389,"&lt;&gt;"&amp;$B2389,$A$2:$A2389,$A2389)&amp;":"&amp;COUNTIFS($L$2:$L2389,"Tor",$B$2:$B2389,$B2389,$A$2:$A2389,$A2389)+COUNTIFS($L$2:$L2389,"ET",$B$2:$B2389,$B2389,$A$2:$A2389,$A2389)),""),"")</f>
        <v/>
      </c>
      <c r="J2389" s="18" t="str">
        <f>_xlfn.IFNA(IF(VLOOKUP($A2389,Spiele!$A$2:$D$16,3,FALSE)=$B2389,(COUNTIFS($L$1:$L2388,"Tor",$B$1:$B2388,$B2389,$A$1:$A2388,$A2389)+COUNTIFS($L$1:$L2388,"ET",$B$1:$B2388,$B2389,$A$1:$A2388,$A2389))-(COUNTIFS($L$1:$L2388,"Tor",$B$1:$B2388,"&lt;&gt;"&amp;$B2389,$A$1:$A2388,$A2389)+COUNTIFS($L$1:$L2388,"ET",$B$1:$B2388,"&lt;&gt;"&amp;$B2389,$A$1:$A2388,$A2389)),(COUNTIFS($L$1:$L2388,"Tor",$B$1:$B2388,$B2389,$A$1:$A2388,$A2389)+COUNTIFS($L$1:$L2388,"ET",$B$1:$B2388,$B2389,$A$1:$A2388,$A2389))-(COUNTIFS($L$1:$L2388,"Tor",$B$1:$B2388,"&lt;&gt;"&amp;$B2389,$A$1:$A2388,$A2389)+COUNTIFS($L$1:$L2388,"ET",$B$1:$B2388,"&lt;&gt;"&amp;$B2389,$A$1:$A2388,$A2389))),"")</f>
        <v/>
      </c>
      <c r="O2389" s="17"/>
      <c r="AC2389" s="14"/>
      <c r="AD2389" s="14"/>
      <c r="AE2389" s="18"/>
      <c r="AH2389" s="19">
        <f t="shared" si="150"/>
        <v>0</v>
      </c>
      <c r="AI2389" s="19">
        <f t="shared" si="151"/>
        <v>180</v>
      </c>
      <c r="AM2389" s="19">
        <f>IF(Abschlüsse[[#This Row],[Ergeb]]="ET","",SQRT(($AF2389-$AK2389)^2+($AG2389-$AL2389)^2))</f>
        <v>0</v>
      </c>
      <c r="AO2389" s="13"/>
      <c r="AP2389" s="13"/>
      <c r="AQ2389" s="19" t="str">
        <f t="shared" si="148"/>
        <v/>
      </c>
      <c r="AU2389" s="19" t="str">
        <f t="shared" si="149"/>
        <v/>
      </c>
    </row>
    <row r="2390" spans="3:47" ht="25.05" customHeight="1">
      <c r="C2390" s="17" t="str">
        <f>IF($A2390="","",IF(VLOOKUP($A2390,Spiele!$A$2:$D$16,3,FALSE)=$B2390,"H","G"))</f>
        <v/>
      </c>
      <c r="D2390" s="17" t="str">
        <f>IF($B2390="","",IF(VLOOKUP($A2390,Spiele!$A$2:$F$16,3,FALSE)=$B2390,VLOOKUP($A2390,Spiele!$A$2:$F$16,4,FALSE),VLOOKUP($A2390,Spiele!$A$2:$F$16,3,FALSE)))</f>
        <v/>
      </c>
      <c r="E2390" s="18">
        <f>IF(Abschlüsse[[#This Row],[Ergeb]]="ET",0,COUNTIFS($A$2:$A2390,$A2390,$B$2:$B2390,$B2390,$L$2:$L2390,"&lt;&gt;ET"))</f>
        <v>0</v>
      </c>
      <c r="F2390" s="11"/>
      <c r="G2390" s="12"/>
      <c r="H2390" s="18">
        <f>COUNTIFS('Rote Karten'!$A$2:$A$4,$A2390,'Rote Karten'!$D$2:$D$4,"&lt;&gt;"&amp;$B2390,'Rote Karten'!$B$2:$B$4,"&lt;"&amp;$F2390,'Rote Karten'!$C$2:$C$4,"&lt;="&amp;$G2390)-COUNTIFS('Rote Karten'!$A$2:$A$4,$A2390,'Rote Karten'!$D$2:$D$4,$B2390,'Rote Karten'!$B$2:$B$4,"&lt;"&amp;$F2390,'Rote Karten'!$C$2:$C$4,"&lt;="&amp;$G2390)</f>
        <v>0</v>
      </c>
      <c r="I2390" s="17" t="str">
        <f>IF(OR($L2390="Tor",$L2390="ET"),_xlfn.IFNA(IF(VLOOKUP($A2390,Spiele!$A$2:$C$16,3,FALSE)=$B2390,COUNTIFS($L$2:$L2390,"Tor",$B$2:$B2390,$B2390,$A$2:$A2390,$A2390)+COUNTIFS($L$2:$L2390,"ET",$B$2:$B2390,$B2390,$A$2:$A2390,$A2390)&amp;":"&amp;COUNTIFS($L$2:$L2390,"Tor",$B$2:$B2390,"&lt;&gt;"&amp;$B2390,$A$2:$A2390,$A2390)+COUNTIFS($L$2:$L2390,"ET",$B$2:$B2390,"&lt;&gt;"&amp;$B2390,$A$2:$A2390,$A2390),COUNTIFS($L$2:$L2390,"Tor",$B$2:$B2390,"&lt;&gt;"&amp;$B2390,$A$2:$A2390,$A2390)+COUNTIFS($L$2:$L2390,"ET",$B$2:$B2390,"&lt;&gt;"&amp;$B2390,$A$2:$A2390,$A2390)&amp;":"&amp;COUNTIFS($L$2:$L2390,"Tor",$B$2:$B2390,$B2390,$A$2:$A2390,$A2390)+COUNTIFS($L$2:$L2390,"ET",$B$2:$B2390,$B2390,$A$2:$A2390,$A2390)),""),"")</f>
        <v/>
      </c>
      <c r="J2390" s="18" t="str">
        <f>_xlfn.IFNA(IF(VLOOKUP($A2390,Spiele!$A$2:$D$16,3,FALSE)=$B2390,(COUNTIFS($L$1:$L2389,"Tor",$B$1:$B2389,$B2390,$A$1:$A2389,$A2390)+COUNTIFS($L$1:$L2389,"ET",$B$1:$B2389,$B2390,$A$1:$A2389,$A2390))-(COUNTIFS($L$1:$L2389,"Tor",$B$1:$B2389,"&lt;&gt;"&amp;$B2390,$A$1:$A2389,$A2390)+COUNTIFS($L$1:$L2389,"ET",$B$1:$B2389,"&lt;&gt;"&amp;$B2390,$A$1:$A2389,$A2390)),(COUNTIFS($L$1:$L2389,"Tor",$B$1:$B2389,$B2390,$A$1:$A2389,$A2390)+COUNTIFS($L$1:$L2389,"ET",$B$1:$B2389,$B2390,$A$1:$A2389,$A2390))-(COUNTIFS($L$1:$L2389,"Tor",$B$1:$B2389,"&lt;&gt;"&amp;$B2390,$A$1:$A2389,$A2390)+COUNTIFS($L$1:$L2389,"ET",$B$1:$B2389,"&lt;&gt;"&amp;$B2390,$A$1:$A2389,$A2390))),"")</f>
        <v/>
      </c>
      <c r="O2390" s="17"/>
      <c r="AC2390" s="14"/>
      <c r="AD2390" s="14"/>
      <c r="AE2390" s="18"/>
      <c r="AH2390" s="19">
        <f t="shared" si="150"/>
        <v>0</v>
      </c>
      <c r="AI2390" s="19">
        <f t="shared" si="151"/>
        <v>180</v>
      </c>
      <c r="AM2390" s="19">
        <f>IF(Abschlüsse[[#This Row],[Ergeb]]="ET","",SQRT(($AF2390-$AK2390)^2+($AG2390-$AL2390)^2))</f>
        <v>0</v>
      </c>
      <c r="AO2390" s="13"/>
      <c r="AP2390" s="13"/>
      <c r="AQ2390" s="19" t="str">
        <f t="shared" si="148"/>
        <v/>
      </c>
      <c r="AU2390" s="19" t="str">
        <f t="shared" si="149"/>
        <v/>
      </c>
    </row>
    <row r="2391" spans="3:47" ht="25.05" customHeight="1">
      <c r="C2391" s="17" t="str">
        <f>IF($A2391="","",IF(VLOOKUP($A2391,Spiele!$A$2:$D$16,3,FALSE)=$B2391,"H","G"))</f>
        <v/>
      </c>
      <c r="D2391" s="17" t="str">
        <f>IF($B2391="","",IF(VLOOKUP($A2391,Spiele!$A$2:$F$16,3,FALSE)=$B2391,VLOOKUP($A2391,Spiele!$A$2:$F$16,4,FALSE),VLOOKUP($A2391,Spiele!$A$2:$F$16,3,FALSE)))</f>
        <v/>
      </c>
      <c r="E2391" s="18">
        <f>IF(Abschlüsse[[#This Row],[Ergeb]]="ET",0,COUNTIFS($A$2:$A2391,$A2391,$B$2:$B2391,$B2391,$L$2:$L2391,"&lt;&gt;ET"))</f>
        <v>0</v>
      </c>
      <c r="F2391" s="11"/>
      <c r="G2391" s="12"/>
      <c r="H2391" s="18">
        <f>COUNTIFS('Rote Karten'!$A$2:$A$4,$A2391,'Rote Karten'!$D$2:$D$4,"&lt;&gt;"&amp;$B2391,'Rote Karten'!$B$2:$B$4,"&lt;"&amp;$F2391,'Rote Karten'!$C$2:$C$4,"&lt;="&amp;$G2391)-COUNTIFS('Rote Karten'!$A$2:$A$4,$A2391,'Rote Karten'!$D$2:$D$4,$B2391,'Rote Karten'!$B$2:$B$4,"&lt;"&amp;$F2391,'Rote Karten'!$C$2:$C$4,"&lt;="&amp;$G2391)</f>
        <v>0</v>
      </c>
      <c r="I2391" s="17" t="str">
        <f>IF(OR($L2391="Tor",$L2391="ET"),_xlfn.IFNA(IF(VLOOKUP($A2391,Spiele!$A$2:$C$16,3,FALSE)=$B2391,COUNTIFS($L$2:$L2391,"Tor",$B$2:$B2391,$B2391,$A$2:$A2391,$A2391)+COUNTIFS($L$2:$L2391,"ET",$B$2:$B2391,$B2391,$A$2:$A2391,$A2391)&amp;":"&amp;COUNTIFS($L$2:$L2391,"Tor",$B$2:$B2391,"&lt;&gt;"&amp;$B2391,$A$2:$A2391,$A2391)+COUNTIFS($L$2:$L2391,"ET",$B$2:$B2391,"&lt;&gt;"&amp;$B2391,$A$2:$A2391,$A2391),COUNTIFS($L$2:$L2391,"Tor",$B$2:$B2391,"&lt;&gt;"&amp;$B2391,$A$2:$A2391,$A2391)+COUNTIFS($L$2:$L2391,"ET",$B$2:$B2391,"&lt;&gt;"&amp;$B2391,$A$2:$A2391,$A2391)&amp;":"&amp;COUNTIFS($L$2:$L2391,"Tor",$B$2:$B2391,$B2391,$A$2:$A2391,$A2391)+COUNTIFS($L$2:$L2391,"ET",$B$2:$B2391,$B2391,$A$2:$A2391,$A2391)),""),"")</f>
        <v/>
      </c>
      <c r="J2391" s="18" t="str">
        <f>_xlfn.IFNA(IF(VLOOKUP($A2391,Spiele!$A$2:$D$16,3,FALSE)=$B2391,(COUNTIFS($L$1:$L2390,"Tor",$B$1:$B2390,$B2391,$A$1:$A2390,$A2391)+COUNTIFS($L$1:$L2390,"ET",$B$1:$B2390,$B2391,$A$1:$A2390,$A2391))-(COUNTIFS($L$1:$L2390,"Tor",$B$1:$B2390,"&lt;&gt;"&amp;$B2391,$A$1:$A2390,$A2391)+COUNTIFS($L$1:$L2390,"ET",$B$1:$B2390,"&lt;&gt;"&amp;$B2391,$A$1:$A2390,$A2391)),(COUNTIFS($L$1:$L2390,"Tor",$B$1:$B2390,$B2391,$A$1:$A2390,$A2391)+COUNTIFS($L$1:$L2390,"ET",$B$1:$B2390,$B2391,$A$1:$A2390,$A2391))-(COUNTIFS($L$1:$L2390,"Tor",$B$1:$B2390,"&lt;&gt;"&amp;$B2391,$A$1:$A2390,$A2391)+COUNTIFS($L$1:$L2390,"ET",$B$1:$B2390,"&lt;&gt;"&amp;$B2391,$A$1:$A2390,$A2391))),"")</f>
        <v/>
      </c>
      <c r="O2391" s="17"/>
      <c r="AC2391" s="14"/>
      <c r="AD2391" s="14"/>
      <c r="AE2391" s="18"/>
      <c r="AH2391" s="19">
        <f t="shared" si="150"/>
        <v>0</v>
      </c>
      <c r="AI2391" s="19">
        <f t="shared" si="151"/>
        <v>180</v>
      </c>
      <c r="AM2391" s="19">
        <f>IF(Abschlüsse[[#This Row],[Ergeb]]="ET","",SQRT(($AF2391-$AK2391)^2+($AG2391-$AL2391)^2))</f>
        <v>0</v>
      </c>
      <c r="AO2391" s="13"/>
      <c r="AP2391" s="13"/>
      <c r="AQ2391" s="19" t="str">
        <f t="shared" si="148"/>
        <v/>
      </c>
      <c r="AU2391" s="19" t="str">
        <f t="shared" si="149"/>
        <v/>
      </c>
    </row>
    <row r="2392" spans="3:47" ht="25.05" customHeight="1">
      <c r="C2392" s="17" t="str">
        <f>IF($A2392="","",IF(VLOOKUP($A2392,Spiele!$A$2:$D$16,3,FALSE)=$B2392,"H","G"))</f>
        <v/>
      </c>
      <c r="D2392" s="17" t="str">
        <f>IF($B2392="","",IF(VLOOKUP($A2392,Spiele!$A$2:$F$16,3,FALSE)=$B2392,VLOOKUP($A2392,Spiele!$A$2:$F$16,4,FALSE),VLOOKUP($A2392,Spiele!$A$2:$F$16,3,FALSE)))</f>
        <v/>
      </c>
      <c r="E2392" s="18">
        <f>IF(Abschlüsse[[#This Row],[Ergeb]]="ET",0,COUNTIFS($A$2:$A2392,$A2392,$B$2:$B2392,$B2392,$L$2:$L2392,"&lt;&gt;ET"))</f>
        <v>0</v>
      </c>
      <c r="F2392" s="11"/>
      <c r="G2392" s="12"/>
      <c r="H2392" s="18">
        <f>COUNTIFS('Rote Karten'!$A$2:$A$4,$A2392,'Rote Karten'!$D$2:$D$4,"&lt;&gt;"&amp;$B2392,'Rote Karten'!$B$2:$B$4,"&lt;"&amp;$F2392,'Rote Karten'!$C$2:$C$4,"&lt;="&amp;$G2392)-COUNTIFS('Rote Karten'!$A$2:$A$4,$A2392,'Rote Karten'!$D$2:$D$4,$B2392,'Rote Karten'!$B$2:$B$4,"&lt;"&amp;$F2392,'Rote Karten'!$C$2:$C$4,"&lt;="&amp;$G2392)</f>
        <v>0</v>
      </c>
      <c r="I2392" s="17" t="str">
        <f>IF(OR($L2392="Tor",$L2392="ET"),_xlfn.IFNA(IF(VLOOKUP($A2392,Spiele!$A$2:$C$16,3,FALSE)=$B2392,COUNTIFS($L$2:$L2392,"Tor",$B$2:$B2392,$B2392,$A$2:$A2392,$A2392)+COUNTIFS($L$2:$L2392,"ET",$B$2:$B2392,$B2392,$A$2:$A2392,$A2392)&amp;":"&amp;COUNTIFS($L$2:$L2392,"Tor",$B$2:$B2392,"&lt;&gt;"&amp;$B2392,$A$2:$A2392,$A2392)+COUNTIFS($L$2:$L2392,"ET",$B$2:$B2392,"&lt;&gt;"&amp;$B2392,$A$2:$A2392,$A2392),COUNTIFS($L$2:$L2392,"Tor",$B$2:$B2392,"&lt;&gt;"&amp;$B2392,$A$2:$A2392,$A2392)+COUNTIFS($L$2:$L2392,"ET",$B$2:$B2392,"&lt;&gt;"&amp;$B2392,$A$2:$A2392,$A2392)&amp;":"&amp;COUNTIFS($L$2:$L2392,"Tor",$B$2:$B2392,$B2392,$A$2:$A2392,$A2392)+COUNTIFS($L$2:$L2392,"ET",$B$2:$B2392,$B2392,$A$2:$A2392,$A2392)),""),"")</f>
        <v/>
      </c>
      <c r="J2392" s="18" t="str">
        <f>_xlfn.IFNA(IF(VLOOKUP($A2392,Spiele!$A$2:$D$16,3,FALSE)=$B2392,(COUNTIFS($L$1:$L2391,"Tor",$B$1:$B2391,$B2392,$A$1:$A2391,$A2392)+COUNTIFS($L$1:$L2391,"ET",$B$1:$B2391,$B2392,$A$1:$A2391,$A2392))-(COUNTIFS($L$1:$L2391,"Tor",$B$1:$B2391,"&lt;&gt;"&amp;$B2392,$A$1:$A2391,$A2392)+COUNTIFS($L$1:$L2391,"ET",$B$1:$B2391,"&lt;&gt;"&amp;$B2392,$A$1:$A2391,$A2392)),(COUNTIFS($L$1:$L2391,"Tor",$B$1:$B2391,$B2392,$A$1:$A2391,$A2392)+COUNTIFS($L$1:$L2391,"ET",$B$1:$B2391,$B2392,$A$1:$A2391,$A2392))-(COUNTIFS($L$1:$L2391,"Tor",$B$1:$B2391,"&lt;&gt;"&amp;$B2392,$A$1:$A2391,$A2392)+COUNTIFS($L$1:$L2391,"ET",$B$1:$B2391,"&lt;&gt;"&amp;$B2392,$A$1:$A2391,$A2392))),"")</f>
        <v/>
      </c>
      <c r="O2392" s="17"/>
      <c r="AC2392" s="14"/>
      <c r="AD2392" s="14"/>
      <c r="AE2392" s="18"/>
      <c r="AH2392" s="19">
        <f t="shared" si="150"/>
        <v>0</v>
      </c>
      <c r="AI2392" s="19">
        <f t="shared" si="151"/>
        <v>180</v>
      </c>
      <c r="AM2392" s="19">
        <f>IF(Abschlüsse[[#This Row],[Ergeb]]="ET","",SQRT(($AF2392-$AK2392)^2+($AG2392-$AL2392)^2))</f>
        <v>0</v>
      </c>
      <c r="AO2392" s="13"/>
      <c r="AP2392" s="13"/>
      <c r="AQ2392" s="19" t="str">
        <f t="shared" si="148"/>
        <v/>
      </c>
      <c r="AU2392" s="19" t="str">
        <f t="shared" si="149"/>
        <v/>
      </c>
    </row>
    <row r="2393" spans="3:47" ht="25.05" customHeight="1">
      <c r="C2393" s="17" t="str">
        <f>IF($A2393="","",IF(VLOOKUP($A2393,Spiele!$A$2:$D$16,3,FALSE)=$B2393,"H","G"))</f>
        <v/>
      </c>
      <c r="D2393" s="17" t="str">
        <f>IF($B2393="","",IF(VLOOKUP($A2393,Spiele!$A$2:$F$16,3,FALSE)=$B2393,VLOOKUP($A2393,Spiele!$A$2:$F$16,4,FALSE),VLOOKUP($A2393,Spiele!$A$2:$F$16,3,FALSE)))</f>
        <v/>
      </c>
      <c r="E2393" s="18">
        <f>IF(Abschlüsse[[#This Row],[Ergeb]]="ET",0,COUNTIFS($A$2:$A2393,$A2393,$B$2:$B2393,$B2393,$L$2:$L2393,"&lt;&gt;ET"))</f>
        <v>0</v>
      </c>
      <c r="F2393" s="11"/>
      <c r="G2393" s="12"/>
      <c r="H2393" s="18">
        <f>COUNTIFS('Rote Karten'!$A$2:$A$4,$A2393,'Rote Karten'!$D$2:$D$4,"&lt;&gt;"&amp;$B2393,'Rote Karten'!$B$2:$B$4,"&lt;"&amp;$F2393,'Rote Karten'!$C$2:$C$4,"&lt;="&amp;$G2393)-COUNTIFS('Rote Karten'!$A$2:$A$4,$A2393,'Rote Karten'!$D$2:$D$4,$B2393,'Rote Karten'!$B$2:$B$4,"&lt;"&amp;$F2393,'Rote Karten'!$C$2:$C$4,"&lt;="&amp;$G2393)</f>
        <v>0</v>
      </c>
      <c r="I2393" s="17" t="str">
        <f>IF(OR($L2393="Tor",$L2393="ET"),_xlfn.IFNA(IF(VLOOKUP($A2393,Spiele!$A$2:$C$16,3,FALSE)=$B2393,COUNTIFS($L$2:$L2393,"Tor",$B$2:$B2393,$B2393,$A$2:$A2393,$A2393)+COUNTIFS($L$2:$L2393,"ET",$B$2:$B2393,$B2393,$A$2:$A2393,$A2393)&amp;":"&amp;COUNTIFS($L$2:$L2393,"Tor",$B$2:$B2393,"&lt;&gt;"&amp;$B2393,$A$2:$A2393,$A2393)+COUNTIFS($L$2:$L2393,"ET",$B$2:$B2393,"&lt;&gt;"&amp;$B2393,$A$2:$A2393,$A2393),COUNTIFS($L$2:$L2393,"Tor",$B$2:$B2393,"&lt;&gt;"&amp;$B2393,$A$2:$A2393,$A2393)+COUNTIFS($L$2:$L2393,"ET",$B$2:$B2393,"&lt;&gt;"&amp;$B2393,$A$2:$A2393,$A2393)&amp;":"&amp;COUNTIFS($L$2:$L2393,"Tor",$B$2:$B2393,$B2393,$A$2:$A2393,$A2393)+COUNTIFS($L$2:$L2393,"ET",$B$2:$B2393,$B2393,$A$2:$A2393,$A2393)),""),"")</f>
        <v/>
      </c>
      <c r="J2393" s="18" t="str">
        <f>_xlfn.IFNA(IF(VLOOKUP($A2393,Spiele!$A$2:$D$16,3,FALSE)=$B2393,(COUNTIFS($L$1:$L2392,"Tor",$B$1:$B2392,$B2393,$A$1:$A2392,$A2393)+COUNTIFS($L$1:$L2392,"ET",$B$1:$B2392,$B2393,$A$1:$A2392,$A2393))-(COUNTIFS($L$1:$L2392,"Tor",$B$1:$B2392,"&lt;&gt;"&amp;$B2393,$A$1:$A2392,$A2393)+COUNTIFS($L$1:$L2392,"ET",$B$1:$B2392,"&lt;&gt;"&amp;$B2393,$A$1:$A2392,$A2393)),(COUNTIFS($L$1:$L2392,"Tor",$B$1:$B2392,$B2393,$A$1:$A2392,$A2393)+COUNTIFS($L$1:$L2392,"ET",$B$1:$B2392,$B2393,$A$1:$A2392,$A2393))-(COUNTIFS($L$1:$L2392,"Tor",$B$1:$B2392,"&lt;&gt;"&amp;$B2393,$A$1:$A2392,$A2393)+COUNTIFS($L$1:$L2392,"ET",$B$1:$B2392,"&lt;&gt;"&amp;$B2393,$A$1:$A2392,$A2393))),"")</f>
        <v/>
      </c>
      <c r="O2393" s="17"/>
      <c r="AC2393" s="14"/>
      <c r="AD2393" s="14"/>
      <c r="AE2393" s="18"/>
      <c r="AH2393" s="19">
        <f t="shared" si="150"/>
        <v>0</v>
      </c>
      <c r="AI2393" s="19">
        <f t="shared" si="151"/>
        <v>180</v>
      </c>
      <c r="AM2393" s="19">
        <f>IF(Abschlüsse[[#This Row],[Ergeb]]="ET","",SQRT(($AF2393-$AK2393)^2+($AG2393-$AL2393)^2))</f>
        <v>0</v>
      </c>
      <c r="AO2393" s="13"/>
      <c r="AP2393" s="13"/>
      <c r="AQ2393" s="19" t="str">
        <f t="shared" si="148"/>
        <v/>
      </c>
      <c r="AU2393" s="19" t="str">
        <f t="shared" si="149"/>
        <v/>
      </c>
    </row>
    <row r="2394" spans="3:47" ht="25.05" customHeight="1">
      <c r="C2394" s="17" t="str">
        <f>IF($A2394="","",IF(VLOOKUP($A2394,Spiele!$A$2:$D$16,3,FALSE)=$B2394,"H","G"))</f>
        <v/>
      </c>
      <c r="D2394" s="17" t="str">
        <f>IF($B2394="","",IF(VLOOKUP($A2394,Spiele!$A$2:$F$16,3,FALSE)=$B2394,VLOOKUP($A2394,Spiele!$A$2:$F$16,4,FALSE),VLOOKUP($A2394,Spiele!$A$2:$F$16,3,FALSE)))</f>
        <v/>
      </c>
      <c r="E2394" s="18">
        <f>IF(Abschlüsse[[#This Row],[Ergeb]]="ET",0,COUNTIFS($A$2:$A2394,$A2394,$B$2:$B2394,$B2394,$L$2:$L2394,"&lt;&gt;ET"))</f>
        <v>0</v>
      </c>
      <c r="F2394" s="11"/>
      <c r="G2394" s="12"/>
      <c r="H2394" s="18">
        <f>COUNTIFS('Rote Karten'!$A$2:$A$4,$A2394,'Rote Karten'!$D$2:$D$4,"&lt;&gt;"&amp;$B2394,'Rote Karten'!$B$2:$B$4,"&lt;"&amp;$F2394,'Rote Karten'!$C$2:$C$4,"&lt;="&amp;$G2394)-COUNTIFS('Rote Karten'!$A$2:$A$4,$A2394,'Rote Karten'!$D$2:$D$4,$B2394,'Rote Karten'!$B$2:$B$4,"&lt;"&amp;$F2394,'Rote Karten'!$C$2:$C$4,"&lt;="&amp;$G2394)</f>
        <v>0</v>
      </c>
      <c r="I2394" s="17" t="str">
        <f>IF(OR($L2394="Tor",$L2394="ET"),_xlfn.IFNA(IF(VLOOKUP($A2394,Spiele!$A$2:$C$16,3,FALSE)=$B2394,COUNTIFS($L$2:$L2394,"Tor",$B$2:$B2394,$B2394,$A$2:$A2394,$A2394)+COUNTIFS($L$2:$L2394,"ET",$B$2:$B2394,$B2394,$A$2:$A2394,$A2394)&amp;":"&amp;COUNTIFS($L$2:$L2394,"Tor",$B$2:$B2394,"&lt;&gt;"&amp;$B2394,$A$2:$A2394,$A2394)+COUNTIFS($L$2:$L2394,"ET",$B$2:$B2394,"&lt;&gt;"&amp;$B2394,$A$2:$A2394,$A2394),COUNTIFS($L$2:$L2394,"Tor",$B$2:$B2394,"&lt;&gt;"&amp;$B2394,$A$2:$A2394,$A2394)+COUNTIFS($L$2:$L2394,"ET",$B$2:$B2394,"&lt;&gt;"&amp;$B2394,$A$2:$A2394,$A2394)&amp;":"&amp;COUNTIFS($L$2:$L2394,"Tor",$B$2:$B2394,$B2394,$A$2:$A2394,$A2394)+COUNTIFS($L$2:$L2394,"ET",$B$2:$B2394,$B2394,$A$2:$A2394,$A2394)),""),"")</f>
        <v/>
      </c>
      <c r="J2394" s="18" t="str">
        <f>_xlfn.IFNA(IF(VLOOKUP($A2394,Spiele!$A$2:$D$16,3,FALSE)=$B2394,(COUNTIFS($L$1:$L2393,"Tor",$B$1:$B2393,$B2394,$A$1:$A2393,$A2394)+COUNTIFS($L$1:$L2393,"ET",$B$1:$B2393,$B2394,$A$1:$A2393,$A2394))-(COUNTIFS($L$1:$L2393,"Tor",$B$1:$B2393,"&lt;&gt;"&amp;$B2394,$A$1:$A2393,$A2394)+COUNTIFS($L$1:$L2393,"ET",$B$1:$B2393,"&lt;&gt;"&amp;$B2394,$A$1:$A2393,$A2394)),(COUNTIFS($L$1:$L2393,"Tor",$B$1:$B2393,$B2394,$A$1:$A2393,$A2394)+COUNTIFS($L$1:$L2393,"ET",$B$1:$B2393,$B2394,$A$1:$A2393,$A2394))-(COUNTIFS($L$1:$L2393,"Tor",$B$1:$B2393,"&lt;&gt;"&amp;$B2394,$A$1:$A2393,$A2394)+COUNTIFS($L$1:$L2393,"ET",$B$1:$B2393,"&lt;&gt;"&amp;$B2394,$A$1:$A2393,$A2394))),"")</f>
        <v/>
      </c>
      <c r="O2394" s="17"/>
      <c r="AC2394" s="14"/>
      <c r="AD2394" s="14"/>
      <c r="AE2394" s="18"/>
      <c r="AH2394" s="19">
        <f t="shared" si="150"/>
        <v>0</v>
      </c>
      <c r="AI2394" s="19">
        <f t="shared" si="151"/>
        <v>180</v>
      </c>
      <c r="AM2394" s="19">
        <f>IF(Abschlüsse[[#This Row],[Ergeb]]="ET","",SQRT(($AF2394-$AK2394)^2+($AG2394-$AL2394)^2))</f>
        <v>0</v>
      </c>
      <c r="AO2394" s="13"/>
      <c r="AP2394" s="13"/>
      <c r="AQ2394" s="19" t="str">
        <f t="shared" si="148"/>
        <v/>
      </c>
      <c r="AU2394" s="19" t="str">
        <f t="shared" si="149"/>
        <v/>
      </c>
    </row>
    <row r="2395" spans="3:47" ht="25.05" customHeight="1">
      <c r="C2395" s="17" t="str">
        <f>IF($A2395="","",IF(VLOOKUP($A2395,Spiele!$A$2:$D$16,3,FALSE)=$B2395,"H","G"))</f>
        <v/>
      </c>
      <c r="D2395" s="17" t="str">
        <f>IF($B2395="","",IF(VLOOKUP($A2395,Spiele!$A$2:$F$16,3,FALSE)=$B2395,VLOOKUP($A2395,Spiele!$A$2:$F$16,4,FALSE),VLOOKUP($A2395,Spiele!$A$2:$F$16,3,FALSE)))</f>
        <v/>
      </c>
      <c r="E2395" s="18">
        <f>IF(Abschlüsse[[#This Row],[Ergeb]]="ET",0,COUNTIFS($A$2:$A2395,$A2395,$B$2:$B2395,$B2395,$L$2:$L2395,"&lt;&gt;ET"))</f>
        <v>0</v>
      </c>
      <c r="F2395" s="11"/>
      <c r="G2395" s="12"/>
      <c r="H2395" s="18">
        <f>COUNTIFS('Rote Karten'!$A$2:$A$4,$A2395,'Rote Karten'!$D$2:$D$4,"&lt;&gt;"&amp;$B2395,'Rote Karten'!$B$2:$B$4,"&lt;"&amp;$F2395,'Rote Karten'!$C$2:$C$4,"&lt;="&amp;$G2395)-COUNTIFS('Rote Karten'!$A$2:$A$4,$A2395,'Rote Karten'!$D$2:$D$4,$B2395,'Rote Karten'!$B$2:$B$4,"&lt;"&amp;$F2395,'Rote Karten'!$C$2:$C$4,"&lt;="&amp;$G2395)</f>
        <v>0</v>
      </c>
      <c r="I2395" s="17" t="str">
        <f>IF(OR($L2395="Tor",$L2395="ET"),_xlfn.IFNA(IF(VLOOKUP($A2395,Spiele!$A$2:$C$16,3,FALSE)=$B2395,COUNTIFS($L$2:$L2395,"Tor",$B$2:$B2395,$B2395,$A$2:$A2395,$A2395)+COUNTIFS($L$2:$L2395,"ET",$B$2:$B2395,$B2395,$A$2:$A2395,$A2395)&amp;":"&amp;COUNTIFS($L$2:$L2395,"Tor",$B$2:$B2395,"&lt;&gt;"&amp;$B2395,$A$2:$A2395,$A2395)+COUNTIFS($L$2:$L2395,"ET",$B$2:$B2395,"&lt;&gt;"&amp;$B2395,$A$2:$A2395,$A2395),COUNTIFS($L$2:$L2395,"Tor",$B$2:$B2395,"&lt;&gt;"&amp;$B2395,$A$2:$A2395,$A2395)+COUNTIFS($L$2:$L2395,"ET",$B$2:$B2395,"&lt;&gt;"&amp;$B2395,$A$2:$A2395,$A2395)&amp;":"&amp;COUNTIFS($L$2:$L2395,"Tor",$B$2:$B2395,$B2395,$A$2:$A2395,$A2395)+COUNTIFS($L$2:$L2395,"ET",$B$2:$B2395,$B2395,$A$2:$A2395,$A2395)),""),"")</f>
        <v/>
      </c>
      <c r="J2395" s="18" t="str">
        <f>_xlfn.IFNA(IF(VLOOKUP($A2395,Spiele!$A$2:$D$16,3,FALSE)=$B2395,(COUNTIFS($L$1:$L2394,"Tor",$B$1:$B2394,$B2395,$A$1:$A2394,$A2395)+COUNTIFS($L$1:$L2394,"ET",$B$1:$B2394,$B2395,$A$1:$A2394,$A2395))-(COUNTIFS($L$1:$L2394,"Tor",$B$1:$B2394,"&lt;&gt;"&amp;$B2395,$A$1:$A2394,$A2395)+COUNTIFS($L$1:$L2394,"ET",$B$1:$B2394,"&lt;&gt;"&amp;$B2395,$A$1:$A2394,$A2395)),(COUNTIFS($L$1:$L2394,"Tor",$B$1:$B2394,$B2395,$A$1:$A2394,$A2395)+COUNTIFS($L$1:$L2394,"ET",$B$1:$B2394,$B2395,$A$1:$A2394,$A2395))-(COUNTIFS($L$1:$L2394,"Tor",$B$1:$B2394,"&lt;&gt;"&amp;$B2395,$A$1:$A2394,$A2395)+COUNTIFS($L$1:$L2394,"ET",$B$1:$B2394,"&lt;&gt;"&amp;$B2395,$A$1:$A2394,$A2395))),"")</f>
        <v/>
      </c>
      <c r="O2395" s="17"/>
      <c r="AC2395" s="14"/>
      <c r="AD2395" s="14"/>
      <c r="AE2395" s="18"/>
      <c r="AH2395" s="19">
        <f t="shared" si="150"/>
        <v>0</v>
      </c>
      <c r="AI2395" s="19">
        <f t="shared" si="151"/>
        <v>180</v>
      </c>
      <c r="AM2395" s="19">
        <f>IF(Abschlüsse[[#This Row],[Ergeb]]="ET","",SQRT(($AF2395-$AK2395)^2+($AG2395-$AL2395)^2))</f>
        <v>0</v>
      </c>
      <c r="AO2395" s="13"/>
      <c r="AP2395" s="13"/>
      <c r="AQ2395" s="19" t="str">
        <f t="shared" si="148"/>
        <v/>
      </c>
      <c r="AU2395" s="19" t="str">
        <f t="shared" si="149"/>
        <v/>
      </c>
    </row>
    <row r="2396" spans="3:47" ht="25.05" customHeight="1">
      <c r="C2396" s="17" t="str">
        <f>IF($A2396="","",IF(VLOOKUP($A2396,Spiele!$A$2:$D$16,3,FALSE)=$B2396,"H","G"))</f>
        <v/>
      </c>
      <c r="D2396" s="17" t="str">
        <f>IF($B2396="","",IF(VLOOKUP($A2396,Spiele!$A$2:$F$16,3,FALSE)=$B2396,VLOOKUP($A2396,Spiele!$A$2:$F$16,4,FALSE),VLOOKUP($A2396,Spiele!$A$2:$F$16,3,FALSE)))</f>
        <v/>
      </c>
      <c r="E2396" s="18">
        <f>IF(Abschlüsse[[#This Row],[Ergeb]]="ET",0,COUNTIFS($A$2:$A2396,$A2396,$B$2:$B2396,$B2396,$L$2:$L2396,"&lt;&gt;ET"))</f>
        <v>0</v>
      </c>
      <c r="F2396" s="11"/>
      <c r="G2396" s="12"/>
      <c r="H2396" s="18">
        <f>COUNTIFS('Rote Karten'!$A$2:$A$4,$A2396,'Rote Karten'!$D$2:$D$4,"&lt;&gt;"&amp;$B2396,'Rote Karten'!$B$2:$B$4,"&lt;"&amp;$F2396,'Rote Karten'!$C$2:$C$4,"&lt;="&amp;$G2396)-COUNTIFS('Rote Karten'!$A$2:$A$4,$A2396,'Rote Karten'!$D$2:$D$4,$B2396,'Rote Karten'!$B$2:$B$4,"&lt;"&amp;$F2396,'Rote Karten'!$C$2:$C$4,"&lt;="&amp;$G2396)</f>
        <v>0</v>
      </c>
      <c r="I2396" s="17" t="str">
        <f>IF(OR($L2396="Tor",$L2396="ET"),_xlfn.IFNA(IF(VLOOKUP($A2396,Spiele!$A$2:$C$16,3,FALSE)=$B2396,COUNTIFS($L$2:$L2396,"Tor",$B$2:$B2396,$B2396,$A$2:$A2396,$A2396)+COUNTIFS($L$2:$L2396,"ET",$B$2:$B2396,$B2396,$A$2:$A2396,$A2396)&amp;":"&amp;COUNTIFS($L$2:$L2396,"Tor",$B$2:$B2396,"&lt;&gt;"&amp;$B2396,$A$2:$A2396,$A2396)+COUNTIFS($L$2:$L2396,"ET",$B$2:$B2396,"&lt;&gt;"&amp;$B2396,$A$2:$A2396,$A2396),COUNTIFS($L$2:$L2396,"Tor",$B$2:$B2396,"&lt;&gt;"&amp;$B2396,$A$2:$A2396,$A2396)+COUNTIFS($L$2:$L2396,"ET",$B$2:$B2396,"&lt;&gt;"&amp;$B2396,$A$2:$A2396,$A2396)&amp;":"&amp;COUNTIFS($L$2:$L2396,"Tor",$B$2:$B2396,$B2396,$A$2:$A2396,$A2396)+COUNTIFS($L$2:$L2396,"ET",$B$2:$B2396,$B2396,$A$2:$A2396,$A2396)),""),"")</f>
        <v/>
      </c>
      <c r="J2396" s="18" t="str">
        <f>_xlfn.IFNA(IF(VLOOKUP($A2396,Spiele!$A$2:$D$16,3,FALSE)=$B2396,(COUNTIFS($L$1:$L2395,"Tor",$B$1:$B2395,$B2396,$A$1:$A2395,$A2396)+COUNTIFS($L$1:$L2395,"ET",$B$1:$B2395,$B2396,$A$1:$A2395,$A2396))-(COUNTIFS($L$1:$L2395,"Tor",$B$1:$B2395,"&lt;&gt;"&amp;$B2396,$A$1:$A2395,$A2396)+COUNTIFS($L$1:$L2395,"ET",$B$1:$B2395,"&lt;&gt;"&amp;$B2396,$A$1:$A2395,$A2396)),(COUNTIFS($L$1:$L2395,"Tor",$B$1:$B2395,$B2396,$A$1:$A2395,$A2396)+COUNTIFS($L$1:$L2395,"ET",$B$1:$B2395,$B2396,$A$1:$A2395,$A2396))-(COUNTIFS($L$1:$L2395,"Tor",$B$1:$B2395,"&lt;&gt;"&amp;$B2396,$A$1:$A2395,$A2396)+COUNTIFS($L$1:$L2395,"ET",$B$1:$B2395,"&lt;&gt;"&amp;$B2396,$A$1:$A2395,$A2396))),"")</f>
        <v/>
      </c>
      <c r="O2396" s="17"/>
      <c r="AC2396" s="14"/>
      <c r="AD2396" s="14"/>
      <c r="AE2396" s="18"/>
      <c r="AH2396" s="19">
        <f t="shared" si="150"/>
        <v>0</v>
      </c>
      <c r="AI2396" s="19">
        <f t="shared" si="151"/>
        <v>180</v>
      </c>
      <c r="AM2396" s="19">
        <f>IF(Abschlüsse[[#This Row],[Ergeb]]="ET","",SQRT(($AF2396-$AK2396)^2+($AG2396-$AL2396)^2))</f>
        <v>0</v>
      </c>
      <c r="AO2396" s="13"/>
      <c r="AP2396" s="13"/>
      <c r="AQ2396" s="19" t="str">
        <f t="shared" ref="AQ2396:AQ2459" si="152">IF(AN2396=0,"",SQRT(($AF2396-$AO2396)^2+($AG2396-$AP2396)^2))</f>
        <v/>
      </c>
      <c r="AU2396" s="19" t="str">
        <f t="shared" ref="AU2396:AU2459" si="153">IF(AR2396=0,"",SQRT(($AF2396-$AS2396)^2+($AG2396-$AT2396)^2))</f>
        <v/>
      </c>
    </row>
    <row r="2397" spans="3:47" ht="25.05" customHeight="1">
      <c r="C2397" s="17" t="str">
        <f>IF($A2397="","",IF(VLOOKUP($A2397,Spiele!$A$2:$D$16,3,FALSE)=$B2397,"H","G"))</f>
        <v/>
      </c>
      <c r="D2397" s="17" t="str">
        <f>IF($B2397="","",IF(VLOOKUP($A2397,Spiele!$A$2:$F$16,3,FALSE)=$B2397,VLOOKUP($A2397,Spiele!$A$2:$F$16,4,FALSE),VLOOKUP($A2397,Spiele!$A$2:$F$16,3,FALSE)))</f>
        <v/>
      </c>
      <c r="E2397" s="18">
        <f>IF(Abschlüsse[[#This Row],[Ergeb]]="ET",0,COUNTIFS($A$2:$A2397,$A2397,$B$2:$B2397,$B2397,$L$2:$L2397,"&lt;&gt;ET"))</f>
        <v>0</v>
      </c>
      <c r="F2397" s="11"/>
      <c r="G2397" s="12"/>
      <c r="H2397" s="18">
        <f>COUNTIFS('Rote Karten'!$A$2:$A$4,$A2397,'Rote Karten'!$D$2:$D$4,"&lt;&gt;"&amp;$B2397,'Rote Karten'!$B$2:$B$4,"&lt;"&amp;$F2397,'Rote Karten'!$C$2:$C$4,"&lt;="&amp;$G2397)-COUNTIFS('Rote Karten'!$A$2:$A$4,$A2397,'Rote Karten'!$D$2:$D$4,$B2397,'Rote Karten'!$B$2:$B$4,"&lt;"&amp;$F2397,'Rote Karten'!$C$2:$C$4,"&lt;="&amp;$G2397)</f>
        <v>0</v>
      </c>
      <c r="I2397" s="17" t="str">
        <f>IF(OR($L2397="Tor",$L2397="ET"),_xlfn.IFNA(IF(VLOOKUP($A2397,Spiele!$A$2:$C$16,3,FALSE)=$B2397,COUNTIFS($L$2:$L2397,"Tor",$B$2:$B2397,$B2397,$A$2:$A2397,$A2397)+COUNTIFS($L$2:$L2397,"ET",$B$2:$B2397,$B2397,$A$2:$A2397,$A2397)&amp;":"&amp;COUNTIFS($L$2:$L2397,"Tor",$B$2:$B2397,"&lt;&gt;"&amp;$B2397,$A$2:$A2397,$A2397)+COUNTIFS($L$2:$L2397,"ET",$B$2:$B2397,"&lt;&gt;"&amp;$B2397,$A$2:$A2397,$A2397),COUNTIFS($L$2:$L2397,"Tor",$B$2:$B2397,"&lt;&gt;"&amp;$B2397,$A$2:$A2397,$A2397)+COUNTIFS($L$2:$L2397,"ET",$B$2:$B2397,"&lt;&gt;"&amp;$B2397,$A$2:$A2397,$A2397)&amp;":"&amp;COUNTIFS($L$2:$L2397,"Tor",$B$2:$B2397,$B2397,$A$2:$A2397,$A2397)+COUNTIFS($L$2:$L2397,"ET",$B$2:$B2397,$B2397,$A$2:$A2397,$A2397)),""),"")</f>
        <v/>
      </c>
      <c r="J2397" s="18" t="str">
        <f>_xlfn.IFNA(IF(VLOOKUP($A2397,Spiele!$A$2:$D$16,3,FALSE)=$B2397,(COUNTIFS($L$1:$L2396,"Tor",$B$1:$B2396,$B2397,$A$1:$A2396,$A2397)+COUNTIFS($L$1:$L2396,"ET",$B$1:$B2396,$B2397,$A$1:$A2396,$A2397))-(COUNTIFS($L$1:$L2396,"Tor",$B$1:$B2396,"&lt;&gt;"&amp;$B2397,$A$1:$A2396,$A2397)+COUNTIFS($L$1:$L2396,"ET",$B$1:$B2396,"&lt;&gt;"&amp;$B2397,$A$1:$A2396,$A2397)),(COUNTIFS($L$1:$L2396,"Tor",$B$1:$B2396,$B2397,$A$1:$A2396,$A2397)+COUNTIFS($L$1:$L2396,"ET",$B$1:$B2396,$B2397,$A$1:$A2396,$A2397))-(COUNTIFS($L$1:$L2396,"Tor",$B$1:$B2396,"&lt;&gt;"&amp;$B2397,$A$1:$A2396,$A2397)+COUNTIFS($L$1:$L2396,"ET",$B$1:$B2396,"&lt;&gt;"&amp;$B2397,$A$1:$A2396,$A2397))),"")</f>
        <v/>
      </c>
      <c r="O2397" s="17"/>
      <c r="AC2397" s="14"/>
      <c r="AD2397" s="14"/>
      <c r="AE2397" s="18"/>
      <c r="AH2397" s="19">
        <f t="shared" si="150"/>
        <v>0</v>
      </c>
      <c r="AI2397" s="19">
        <f t="shared" si="151"/>
        <v>180</v>
      </c>
      <c r="AM2397" s="19">
        <f>IF(Abschlüsse[[#This Row],[Ergeb]]="ET","",SQRT(($AF2397-$AK2397)^2+($AG2397-$AL2397)^2))</f>
        <v>0</v>
      </c>
      <c r="AO2397" s="13"/>
      <c r="AP2397" s="13"/>
      <c r="AQ2397" s="19" t="str">
        <f t="shared" si="152"/>
        <v/>
      </c>
      <c r="AU2397" s="19" t="str">
        <f t="shared" si="153"/>
        <v/>
      </c>
    </row>
    <row r="2398" spans="3:47" ht="25.05" customHeight="1">
      <c r="C2398" s="17" t="str">
        <f>IF($A2398="","",IF(VLOOKUP($A2398,Spiele!$A$2:$D$16,3,FALSE)=$B2398,"H","G"))</f>
        <v/>
      </c>
      <c r="D2398" s="17" t="str">
        <f>IF($B2398="","",IF(VLOOKUP($A2398,Spiele!$A$2:$F$16,3,FALSE)=$B2398,VLOOKUP($A2398,Spiele!$A$2:$F$16,4,FALSE),VLOOKUP($A2398,Spiele!$A$2:$F$16,3,FALSE)))</f>
        <v/>
      </c>
      <c r="E2398" s="18">
        <f>IF(Abschlüsse[[#This Row],[Ergeb]]="ET",0,COUNTIFS($A$2:$A2398,$A2398,$B$2:$B2398,$B2398,$L$2:$L2398,"&lt;&gt;ET"))</f>
        <v>0</v>
      </c>
      <c r="F2398" s="11"/>
      <c r="G2398" s="12"/>
      <c r="H2398" s="18">
        <f>COUNTIFS('Rote Karten'!$A$2:$A$4,$A2398,'Rote Karten'!$D$2:$D$4,"&lt;&gt;"&amp;$B2398,'Rote Karten'!$B$2:$B$4,"&lt;"&amp;$F2398,'Rote Karten'!$C$2:$C$4,"&lt;="&amp;$G2398)-COUNTIFS('Rote Karten'!$A$2:$A$4,$A2398,'Rote Karten'!$D$2:$D$4,$B2398,'Rote Karten'!$B$2:$B$4,"&lt;"&amp;$F2398,'Rote Karten'!$C$2:$C$4,"&lt;="&amp;$G2398)</f>
        <v>0</v>
      </c>
      <c r="I2398" s="17" t="str">
        <f>IF(OR($L2398="Tor",$L2398="ET"),_xlfn.IFNA(IF(VLOOKUP($A2398,Spiele!$A$2:$C$16,3,FALSE)=$B2398,COUNTIFS($L$2:$L2398,"Tor",$B$2:$B2398,$B2398,$A$2:$A2398,$A2398)+COUNTIFS($L$2:$L2398,"ET",$B$2:$B2398,$B2398,$A$2:$A2398,$A2398)&amp;":"&amp;COUNTIFS($L$2:$L2398,"Tor",$B$2:$B2398,"&lt;&gt;"&amp;$B2398,$A$2:$A2398,$A2398)+COUNTIFS($L$2:$L2398,"ET",$B$2:$B2398,"&lt;&gt;"&amp;$B2398,$A$2:$A2398,$A2398),COUNTIFS($L$2:$L2398,"Tor",$B$2:$B2398,"&lt;&gt;"&amp;$B2398,$A$2:$A2398,$A2398)+COUNTIFS($L$2:$L2398,"ET",$B$2:$B2398,"&lt;&gt;"&amp;$B2398,$A$2:$A2398,$A2398)&amp;":"&amp;COUNTIFS($L$2:$L2398,"Tor",$B$2:$B2398,$B2398,$A$2:$A2398,$A2398)+COUNTIFS($L$2:$L2398,"ET",$B$2:$B2398,$B2398,$A$2:$A2398,$A2398)),""),"")</f>
        <v/>
      </c>
      <c r="J2398" s="18" t="str">
        <f>_xlfn.IFNA(IF(VLOOKUP($A2398,Spiele!$A$2:$D$16,3,FALSE)=$B2398,(COUNTIFS($L$1:$L2397,"Tor",$B$1:$B2397,$B2398,$A$1:$A2397,$A2398)+COUNTIFS($L$1:$L2397,"ET",$B$1:$B2397,$B2398,$A$1:$A2397,$A2398))-(COUNTIFS($L$1:$L2397,"Tor",$B$1:$B2397,"&lt;&gt;"&amp;$B2398,$A$1:$A2397,$A2398)+COUNTIFS($L$1:$L2397,"ET",$B$1:$B2397,"&lt;&gt;"&amp;$B2398,$A$1:$A2397,$A2398)),(COUNTIFS($L$1:$L2397,"Tor",$B$1:$B2397,$B2398,$A$1:$A2397,$A2398)+COUNTIFS($L$1:$L2397,"ET",$B$1:$B2397,$B2398,$A$1:$A2397,$A2398))-(COUNTIFS($L$1:$L2397,"Tor",$B$1:$B2397,"&lt;&gt;"&amp;$B2398,$A$1:$A2397,$A2398)+COUNTIFS($L$1:$L2397,"ET",$B$1:$B2397,"&lt;&gt;"&amp;$B2398,$A$1:$A2397,$A2398))),"")</f>
        <v/>
      </c>
      <c r="O2398" s="17"/>
      <c r="AC2398" s="14"/>
      <c r="AD2398" s="14"/>
      <c r="AE2398" s="18"/>
      <c r="AH2398" s="19">
        <f t="shared" si="150"/>
        <v>0</v>
      </c>
      <c r="AI2398" s="19">
        <f t="shared" si="151"/>
        <v>180</v>
      </c>
      <c r="AM2398" s="19">
        <f>IF(Abschlüsse[[#This Row],[Ergeb]]="ET","",SQRT(($AF2398-$AK2398)^2+($AG2398-$AL2398)^2))</f>
        <v>0</v>
      </c>
      <c r="AO2398" s="13"/>
      <c r="AP2398" s="13"/>
      <c r="AQ2398" s="19" t="str">
        <f t="shared" si="152"/>
        <v/>
      </c>
      <c r="AU2398" s="19" t="str">
        <f t="shared" si="153"/>
        <v/>
      </c>
    </row>
    <row r="2399" spans="3:47" ht="25.05" customHeight="1">
      <c r="C2399" s="17" t="str">
        <f>IF($A2399="","",IF(VLOOKUP($A2399,Spiele!$A$2:$D$16,3,FALSE)=$B2399,"H","G"))</f>
        <v/>
      </c>
      <c r="D2399" s="17" t="str">
        <f>IF($B2399="","",IF(VLOOKUP($A2399,Spiele!$A$2:$F$16,3,FALSE)=$B2399,VLOOKUP($A2399,Spiele!$A$2:$F$16,4,FALSE),VLOOKUP($A2399,Spiele!$A$2:$F$16,3,FALSE)))</f>
        <v/>
      </c>
      <c r="E2399" s="18">
        <f>IF(Abschlüsse[[#This Row],[Ergeb]]="ET",0,COUNTIFS($A$2:$A2399,$A2399,$B$2:$B2399,$B2399,$L$2:$L2399,"&lt;&gt;ET"))</f>
        <v>0</v>
      </c>
      <c r="F2399" s="11"/>
      <c r="G2399" s="12"/>
      <c r="H2399" s="18">
        <f>COUNTIFS('Rote Karten'!$A$2:$A$4,$A2399,'Rote Karten'!$D$2:$D$4,"&lt;&gt;"&amp;$B2399,'Rote Karten'!$B$2:$B$4,"&lt;"&amp;$F2399,'Rote Karten'!$C$2:$C$4,"&lt;="&amp;$G2399)-COUNTIFS('Rote Karten'!$A$2:$A$4,$A2399,'Rote Karten'!$D$2:$D$4,$B2399,'Rote Karten'!$B$2:$B$4,"&lt;"&amp;$F2399,'Rote Karten'!$C$2:$C$4,"&lt;="&amp;$G2399)</f>
        <v>0</v>
      </c>
      <c r="I2399" s="17" t="str">
        <f>IF(OR($L2399="Tor",$L2399="ET"),_xlfn.IFNA(IF(VLOOKUP($A2399,Spiele!$A$2:$C$16,3,FALSE)=$B2399,COUNTIFS($L$2:$L2399,"Tor",$B$2:$B2399,$B2399,$A$2:$A2399,$A2399)+COUNTIFS($L$2:$L2399,"ET",$B$2:$B2399,$B2399,$A$2:$A2399,$A2399)&amp;":"&amp;COUNTIFS($L$2:$L2399,"Tor",$B$2:$B2399,"&lt;&gt;"&amp;$B2399,$A$2:$A2399,$A2399)+COUNTIFS($L$2:$L2399,"ET",$B$2:$B2399,"&lt;&gt;"&amp;$B2399,$A$2:$A2399,$A2399),COUNTIFS($L$2:$L2399,"Tor",$B$2:$B2399,"&lt;&gt;"&amp;$B2399,$A$2:$A2399,$A2399)+COUNTIFS($L$2:$L2399,"ET",$B$2:$B2399,"&lt;&gt;"&amp;$B2399,$A$2:$A2399,$A2399)&amp;":"&amp;COUNTIFS($L$2:$L2399,"Tor",$B$2:$B2399,$B2399,$A$2:$A2399,$A2399)+COUNTIFS($L$2:$L2399,"ET",$B$2:$B2399,$B2399,$A$2:$A2399,$A2399)),""),"")</f>
        <v/>
      </c>
      <c r="J2399" s="18" t="str">
        <f>_xlfn.IFNA(IF(VLOOKUP($A2399,Spiele!$A$2:$D$16,3,FALSE)=$B2399,(COUNTIFS($L$1:$L2398,"Tor",$B$1:$B2398,$B2399,$A$1:$A2398,$A2399)+COUNTIFS($L$1:$L2398,"ET",$B$1:$B2398,$B2399,$A$1:$A2398,$A2399))-(COUNTIFS($L$1:$L2398,"Tor",$B$1:$B2398,"&lt;&gt;"&amp;$B2399,$A$1:$A2398,$A2399)+COUNTIFS($L$1:$L2398,"ET",$B$1:$B2398,"&lt;&gt;"&amp;$B2399,$A$1:$A2398,$A2399)),(COUNTIFS($L$1:$L2398,"Tor",$B$1:$B2398,$B2399,$A$1:$A2398,$A2399)+COUNTIFS($L$1:$L2398,"ET",$B$1:$B2398,$B2399,$A$1:$A2398,$A2399))-(COUNTIFS($L$1:$L2398,"Tor",$B$1:$B2398,"&lt;&gt;"&amp;$B2399,$A$1:$A2398,$A2399)+COUNTIFS($L$1:$L2398,"ET",$B$1:$B2398,"&lt;&gt;"&amp;$B2399,$A$1:$A2398,$A2399))),"")</f>
        <v/>
      </c>
      <c r="O2399" s="17"/>
      <c r="AC2399" s="14"/>
      <c r="AD2399" s="14"/>
      <c r="AE2399" s="18"/>
      <c r="AH2399" s="19">
        <f t="shared" si="150"/>
        <v>0</v>
      </c>
      <c r="AI2399" s="19">
        <f t="shared" si="151"/>
        <v>180</v>
      </c>
      <c r="AM2399" s="19">
        <f>IF(Abschlüsse[[#This Row],[Ergeb]]="ET","",SQRT(($AF2399-$AK2399)^2+($AG2399-$AL2399)^2))</f>
        <v>0</v>
      </c>
      <c r="AO2399" s="13"/>
      <c r="AP2399" s="13"/>
      <c r="AQ2399" s="19" t="str">
        <f t="shared" si="152"/>
        <v/>
      </c>
      <c r="AU2399" s="19" t="str">
        <f t="shared" si="153"/>
        <v/>
      </c>
    </row>
    <row r="2400" spans="3:47" ht="25.05" customHeight="1">
      <c r="C2400" s="17" t="str">
        <f>IF($A2400="","",IF(VLOOKUP($A2400,Spiele!$A$2:$D$16,3,FALSE)=$B2400,"H","G"))</f>
        <v/>
      </c>
      <c r="D2400" s="17" t="str">
        <f>IF($B2400="","",IF(VLOOKUP($A2400,Spiele!$A$2:$F$16,3,FALSE)=$B2400,VLOOKUP($A2400,Spiele!$A$2:$F$16,4,FALSE),VLOOKUP($A2400,Spiele!$A$2:$F$16,3,FALSE)))</f>
        <v/>
      </c>
      <c r="E2400" s="18">
        <f>IF(Abschlüsse[[#This Row],[Ergeb]]="ET",0,COUNTIFS($A$2:$A2400,$A2400,$B$2:$B2400,$B2400,$L$2:$L2400,"&lt;&gt;ET"))</f>
        <v>0</v>
      </c>
      <c r="F2400" s="11"/>
      <c r="G2400" s="12"/>
      <c r="H2400" s="18">
        <f>COUNTIFS('Rote Karten'!$A$2:$A$4,$A2400,'Rote Karten'!$D$2:$D$4,"&lt;&gt;"&amp;$B2400,'Rote Karten'!$B$2:$B$4,"&lt;"&amp;$F2400,'Rote Karten'!$C$2:$C$4,"&lt;="&amp;$G2400)-COUNTIFS('Rote Karten'!$A$2:$A$4,$A2400,'Rote Karten'!$D$2:$D$4,$B2400,'Rote Karten'!$B$2:$B$4,"&lt;"&amp;$F2400,'Rote Karten'!$C$2:$C$4,"&lt;="&amp;$G2400)</f>
        <v>0</v>
      </c>
      <c r="I2400" s="17" t="str">
        <f>IF(OR($L2400="Tor",$L2400="ET"),_xlfn.IFNA(IF(VLOOKUP($A2400,Spiele!$A$2:$C$16,3,FALSE)=$B2400,COUNTIFS($L$2:$L2400,"Tor",$B$2:$B2400,$B2400,$A$2:$A2400,$A2400)+COUNTIFS($L$2:$L2400,"ET",$B$2:$B2400,$B2400,$A$2:$A2400,$A2400)&amp;":"&amp;COUNTIFS($L$2:$L2400,"Tor",$B$2:$B2400,"&lt;&gt;"&amp;$B2400,$A$2:$A2400,$A2400)+COUNTIFS($L$2:$L2400,"ET",$B$2:$B2400,"&lt;&gt;"&amp;$B2400,$A$2:$A2400,$A2400),COUNTIFS($L$2:$L2400,"Tor",$B$2:$B2400,"&lt;&gt;"&amp;$B2400,$A$2:$A2400,$A2400)+COUNTIFS($L$2:$L2400,"ET",$B$2:$B2400,"&lt;&gt;"&amp;$B2400,$A$2:$A2400,$A2400)&amp;":"&amp;COUNTIFS($L$2:$L2400,"Tor",$B$2:$B2400,$B2400,$A$2:$A2400,$A2400)+COUNTIFS($L$2:$L2400,"ET",$B$2:$B2400,$B2400,$A$2:$A2400,$A2400)),""),"")</f>
        <v/>
      </c>
      <c r="J2400" s="18" t="str">
        <f>_xlfn.IFNA(IF(VLOOKUP($A2400,Spiele!$A$2:$D$16,3,FALSE)=$B2400,(COUNTIFS($L$1:$L2399,"Tor",$B$1:$B2399,$B2400,$A$1:$A2399,$A2400)+COUNTIFS($L$1:$L2399,"ET",$B$1:$B2399,$B2400,$A$1:$A2399,$A2400))-(COUNTIFS($L$1:$L2399,"Tor",$B$1:$B2399,"&lt;&gt;"&amp;$B2400,$A$1:$A2399,$A2400)+COUNTIFS($L$1:$L2399,"ET",$B$1:$B2399,"&lt;&gt;"&amp;$B2400,$A$1:$A2399,$A2400)),(COUNTIFS($L$1:$L2399,"Tor",$B$1:$B2399,$B2400,$A$1:$A2399,$A2400)+COUNTIFS($L$1:$L2399,"ET",$B$1:$B2399,$B2400,$A$1:$A2399,$A2400))-(COUNTIFS($L$1:$L2399,"Tor",$B$1:$B2399,"&lt;&gt;"&amp;$B2400,$A$1:$A2399,$A2400)+COUNTIFS($L$1:$L2399,"ET",$B$1:$B2399,"&lt;&gt;"&amp;$B2400,$A$1:$A2399,$A2400))),"")</f>
        <v/>
      </c>
      <c r="O2400" s="17"/>
      <c r="AC2400" s="14"/>
      <c r="AD2400" s="14"/>
      <c r="AE2400" s="18"/>
      <c r="AH2400" s="19">
        <f t="shared" si="150"/>
        <v>0</v>
      </c>
      <c r="AI2400" s="19">
        <f t="shared" si="151"/>
        <v>180</v>
      </c>
      <c r="AM2400" s="19">
        <f>IF(Abschlüsse[[#This Row],[Ergeb]]="ET","",SQRT(($AF2400-$AK2400)^2+($AG2400-$AL2400)^2))</f>
        <v>0</v>
      </c>
      <c r="AO2400" s="13"/>
      <c r="AP2400" s="13"/>
      <c r="AQ2400" s="19" t="str">
        <f t="shared" si="152"/>
        <v/>
      </c>
      <c r="AU2400" s="19" t="str">
        <f t="shared" si="153"/>
        <v/>
      </c>
    </row>
    <row r="2401" spans="3:47" ht="25.05" customHeight="1">
      <c r="C2401" s="17" t="str">
        <f>IF($A2401="","",IF(VLOOKUP($A2401,Spiele!$A$2:$D$16,3,FALSE)=$B2401,"H","G"))</f>
        <v/>
      </c>
      <c r="D2401" s="17" t="str">
        <f>IF($B2401="","",IF(VLOOKUP($A2401,Spiele!$A$2:$F$16,3,FALSE)=$B2401,VLOOKUP($A2401,Spiele!$A$2:$F$16,4,FALSE),VLOOKUP($A2401,Spiele!$A$2:$F$16,3,FALSE)))</f>
        <v/>
      </c>
      <c r="E2401" s="18">
        <f>IF(Abschlüsse[[#This Row],[Ergeb]]="ET",0,COUNTIFS($A$2:$A2401,$A2401,$B$2:$B2401,$B2401,$L$2:$L2401,"&lt;&gt;ET"))</f>
        <v>0</v>
      </c>
      <c r="F2401" s="11"/>
      <c r="G2401" s="12"/>
      <c r="H2401" s="18">
        <f>COUNTIFS('Rote Karten'!$A$2:$A$4,$A2401,'Rote Karten'!$D$2:$D$4,"&lt;&gt;"&amp;$B2401,'Rote Karten'!$B$2:$B$4,"&lt;"&amp;$F2401,'Rote Karten'!$C$2:$C$4,"&lt;="&amp;$G2401)-COUNTIFS('Rote Karten'!$A$2:$A$4,$A2401,'Rote Karten'!$D$2:$D$4,$B2401,'Rote Karten'!$B$2:$B$4,"&lt;"&amp;$F2401,'Rote Karten'!$C$2:$C$4,"&lt;="&amp;$G2401)</f>
        <v>0</v>
      </c>
      <c r="I2401" s="17" t="str">
        <f>IF(OR($L2401="Tor",$L2401="ET"),_xlfn.IFNA(IF(VLOOKUP($A2401,Spiele!$A$2:$C$16,3,FALSE)=$B2401,COUNTIFS($L$2:$L2401,"Tor",$B$2:$B2401,$B2401,$A$2:$A2401,$A2401)+COUNTIFS($L$2:$L2401,"ET",$B$2:$B2401,$B2401,$A$2:$A2401,$A2401)&amp;":"&amp;COUNTIFS($L$2:$L2401,"Tor",$B$2:$B2401,"&lt;&gt;"&amp;$B2401,$A$2:$A2401,$A2401)+COUNTIFS($L$2:$L2401,"ET",$B$2:$B2401,"&lt;&gt;"&amp;$B2401,$A$2:$A2401,$A2401),COUNTIFS($L$2:$L2401,"Tor",$B$2:$B2401,"&lt;&gt;"&amp;$B2401,$A$2:$A2401,$A2401)+COUNTIFS($L$2:$L2401,"ET",$B$2:$B2401,"&lt;&gt;"&amp;$B2401,$A$2:$A2401,$A2401)&amp;":"&amp;COUNTIFS($L$2:$L2401,"Tor",$B$2:$B2401,$B2401,$A$2:$A2401,$A2401)+COUNTIFS($L$2:$L2401,"ET",$B$2:$B2401,$B2401,$A$2:$A2401,$A2401)),""),"")</f>
        <v/>
      </c>
      <c r="J2401" s="18" t="str">
        <f>_xlfn.IFNA(IF(VLOOKUP($A2401,Spiele!$A$2:$D$16,3,FALSE)=$B2401,(COUNTIFS($L$1:$L2400,"Tor",$B$1:$B2400,$B2401,$A$1:$A2400,$A2401)+COUNTIFS($L$1:$L2400,"ET",$B$1:$B2400,$B2401,$A$1:$A2400,$A2401))-(COUNTIFS($L$1:$L2400,"Tor",$B$1:$B2400,"&lt;&gt;"&amp;$B2401,$A$1:$A2400,$A2401)+COUNTIFS($L$1:$L2400,"ET",$B$1:$B2400,"&lt;&gt;"&amp;$B2401,$A$1:$A2400,$A2401)),(COUNTIFS($L$1:$L2400,"Tor",$B$1:$B2400,$B2401,$A$1:$A2400,$A2401)+COUNTIFS($L$1:$L2400,"ET",$B$1:$B2400,$B2401,$A$1:$A2400,$A2401))-(COUNTIFS($L$1:$L2400,"Tor",$B$1:$B2400,"&lt;&gt;"&amp;$B2401,$A$1:$A2400,$A2401)+COUNTIFS($L$1:$L2400,"ET",$B$1:$B2400,"&lt;&gt;"&amp;$B2401,$A$1:$A2400,$A2401))),"")</f>
        <v/>
      </c>
      <c r="O2401" s="17"/>
      <c r="AC2401" s="14"/>
      <c r="AD2401" s="14"/>
      <c r="AE2401" s="18"/>
      <c r="AH2401" s="19">
        <f t="shared" si="150"/>
        <v>0</v>
      </c>
      <c r="AI2401" s="19">
        <f t="shared" si="151"/>
        <v>180</v>
      </c>
      <c r="AM2401" s="19">
        <f>IF(Abschlüsse[[#This Row],[Ergeb]]="ET","",SQRT(($AF2401-$AK2401)^2+($AG2401-$AL2401)^2))</f>
        <v>0</v>
      </c>
      <c r="AO2401" s="13"/>
      <c r="AP2401" s="13"/>
      <c r="AQ2401" s="19" t="str">
        <f t="shared" si="152"/>
        <v/>
      </c>
      <c r="AU2401" s="19" t="str">
        <f t="shared" si="153"/>
        <v/>
      </c>
    </row>
    <row r="2402" spans="3:47" ht="25.05" customHeight="1">
      <c r="C2402" s="17" t="str">
        <f>IF($A2402="","",IF(VLOOKUP($A2402,Spiele!$A$2:$D$16,3,FALSE)=$B2402,"H","G"))</f>
        <v/>
      </c>
      <c r="D2402" s="17" t="str">
        <f>IF($B2402="","",IF(VLOOKUP($A2402,Spiele!$A$2:$F$16,3,FALSE)=$B2402,VLOOKUP($A2402,Spiele!$A$2:$F$16,4,FALSE),VLOOKUP($A2402,Spiele!$A$2:$F$16,3,FALSE)))</f>
        <v/>
      </c>
      <c r="E2402" s="18">
        <f>IF(Abschlüsse[[#This Row],[Ergeb]]="ET",0,COUNTIFS($A$2:$A2402,$A2402,$B$2:$B2402,$B2402,$L$2:$L2402,"&lt;&gt;ET"))</f>
        <v>0</v>
      </c>
      <c r="F2402" s="11"/>
      <c r="G2402" s="12"/>
      <c r="H2402" s="18">
        <f>COUNTIFS('Rote Karten'!$A$2:$A$4,$A2402,'Rote Karten'!$D$2:$D$4,"&lt;&gt;"&amp;$B2402,'Rote Karten'!$B$2:$B$4,"&lt;"&amp;$F2402,'Rote Karten'!$C$2:$C$4,"&lt;="&amp;$G2402)-COUNTIFS('Rote Karten'!$A$2:$A$4,$A2402,'Rote Karten'!$D$2:$D$4,$B2402,'Rote Karten'!$B$2:$B$4,"&lt;"&amp;$F2402,'Rote Karten'!$C$2:$C$4,"&lt;="&amp;$G2402)</f>
        <v>0</v>
      </c>
      <c r="I2402" s="17" t="str">
        <f>IF(OR($L2402="Tor",$L2402="ET"),_xlfn.IFNA(IF(VLOOKUP($A2402,Spiele!$A$2:$C$16,3,FALSE)=$B2402,COUNTIFS($L$2:$L2402,"Tor",$B$2:$B2402,$B2402,$A$2:$A2402,$A2402)+COUNTIFS($L$2:$L2402,"ET",$B$2:$B2402,$B2402,$A$2:$A2402,$A2402)&amp;":"&amp;COUNTIFS($L$2:$L2402,"Tor",$B$2:$B2402,"&lt;&gt;"&amp;$B2402,$A$2:$A2402,$A2402)+COUNTIFS($L$2:$L2402,"ET",$B$2:$B2402,"&lt;&gt;"&amp;$B2402,$A$2:$A2402,$A2402),COUNTIFS($L$2:$L2402,"Tor",$B$2:$B2402,"&lt;&gt;"&amp;$B2402,$A$2:$A2402,$A2402)+COUNTIFS($L$2:$L2402,"ET",$B$2:$B2402,"&lt;&gt;"&amp;$B2402,$A$2:$A2402,$A2402)&amp;":"&amp;COUNTIFS($L$2:$L2402,"Tor",$B$2:$B2402,$B2402,$A$2:$A2402,$A2402)+COUNTIFS($L$2:$L2402,"ET",$B$2:$B2402,$B2402,$A$2:$A2402,$A2402)),""),"")</f>
        <v/>
      </c>
      <c r="J2402" s="18" t="str">
        <f>_xlfn.IFNA(IF(VLOOKUP($A2402,Spiele!$A$2:$D$16,3,FALSE)=$B2402,(COUNTIFS($L$1:$L2401,"Tor",$B$1:$B2401,$B2402,$A$1:$A2401,$A2402)+COUNTIFS($L$1:$L2401,"ET",$B$1:$B2401,$B2402,$A$1:$A2401,$A2402))-(COUNTIFS($L$1:$L2401,"Tor",$B$1:$B2401,"&lt;&gt;"&amp;$B2402,$A$1:$A2401,$A2402)+COUNTIFS($L$1:$L2401,"ET",$B$1:$B2401,"&lt;&gt;"&amp;$B2402,$A$1:$A2401,$A2402)),(COUNTIFS($L$1:$L2401,"Tor",$B$1:$B2401,$B2402,$A$1:$A2401,$A2402)+COUNTIFS($L$1:$L2401,"ET",$B$1:$B2401,$B2402,$A$1:$A2401,$A2402))-(COUNTIFS($L$1:$L2401,"Tor",$B$1:$B2401,"&lt;&gt;"&amp;$B2402,$A$1:$A2401,$A2402)+COUNTIFS($L$1:$L2401,"ET",$B$1:$B2401,"&lt;&gt;"&amp;$B2402,$A$1:$A2401,$A2402))),"")</f>
        <v/>
      </c>
      <c r="O2402" s="17"/>
      <c r="AC2402" s="14"/>
      <c r="AD2402" s="14"/>
      <c r="AE2402" s="18"/>
      <c r="AH2402" s="19">
        <f t="shared" si="150"/>
        <v>0</v>
      </c>
      <c r="AI2402" s="19">
        <f t="shared" si="151"/>
        <v>180</v>
      </c>
      <c r="AM2402" s="19">
        <f>IF(Abschlüsse[[#This Row],[Ergeb]]="ET","",SQRT(($AF2402-$AK2402)^2+($AG2402-$AL2402)^2))</f>
        <v>0</v>
      </c>
      <c r="AO2402" s="13"/>
      <c r="AP2402" s="13"/>
      <c r="AQ2402" s="19" t="str">
        <f t="shared" si="152"/>
        <v/>
      </c>
      <c r="AU2402" s="19" t="str">
        <f t="shared" si="153"/>
        <v/>
      </c>
    </row>
    <row r="2403" spans="3:47" ht="25.05" customHeight="1">
      <c r="C2403" s="17" t="str">
        <f>IF($A2403="","",IF(VLOOKUP($A2403,Spiele!$A$2:$D$16,3,FALSE)=$B2403,"H","G"))</f>
        <v/>
      </c>
      <c r="D2403" s="17" t="str">
        <f>IF($B2403="","",IF(VLOOKUP($A2403,Spiele!$A$2:$F$16,3,FALSE)=$B2403,VLOOKUP($A2403,Spiele!$A$2:$F$16,4,FALSE),VLOOKUP($A2403,Spiele!$A$2:$F$16,3,FALSE)))</f>
        <v/>
      </c>
      <c r="E2403" s="18">
        <f>IF(Abschlüsse[[#This Row],[Ergeb]]="ET",0,COUNTIFS($A$2:$A2403,$A2403,$B$2:$B2403,$B2403,$L$2:$L2403,"&lt;&gt;ET"))</f>
        <v>0</v>
      </c>
      <c r="F2403" s="11"/>
      <c r="G2403" s="12"/>
      <c r="H2403" s="18">
        <f>COUNTIFS('Rote Karten'!$A$2:$A$4,$A2403,'Rote Karten'!$D$2:$D$4,"&lt;&gt;"&amp;$B2403,'Rote Karten'!$B$2:$B$4,"&lt;"&amp;$F2403,'Rote Karten'!$C$2:$C$4,"&lt;="&amp;$G2403)-COUNTIFS('Rote Karten'!$A$2:$A$4,$A2403,'Rote Karten'!$D$2:$D$4,$B2403,'Rote Karten'!$B$2:$B$4,"&lt;"&amp;$F2403,'Rote Karten'!$C$2:$C$4,"&lt;="&amp;$G2403)</f>
        <v>0</v>
      </c>
      <c r="I2403" s="17" t="str">
        <f>IF(OR($L2403="Tor",$L2403="ET"),_xlfn.IFNA(IF(VLOOKUP($A2403,Spiele!$A$2:$C$16,3,FALSE)=$B2403,COUNTIFS($L$2:$L2403,"Tor",$B$2:$B2403,$B2403,$A$2:$A2403,$A2403)+COUNTIFS($L$2:$L2403,"ET",$B$2:$B2403,$B2403,$A$2:$A2403,$A2403)&amp;":"&amp;COUNTIFS($L$2:$L2403,"Tor",$B$2:$B2403,"&lt;&gt;"&amp;$B2403,$A$2:$A2403,$A2403)+COUNTIFS($L$2:$L2403,"ET",$B$2:$B2403,"&lt;&gt;"&amp;$B2403,$A$2:$A2403,$A2403),COUNTIFS($L$2:$L2403,"Tor",$B$2:$B2403,"&lt;&gt;"&amp;$B2403,$A$2:$A2403,$A2403)+COUNTIFS($L$2:$L2403,"ET",$B$2:$B2403,"&lt;&gt;"&amp;$B2403,$A$2:$A2403,$A2403)&amp;":"&amp;COUNTIFS($L$2:$L2403,"Tor",$B$2:$B2403,$B2403,$A$2:$A2403,$A2403)+COUNTIFS($L$2:$L2403,"ET",$B$2:$B2403,$B2403,$A$2:$A2403,$A2403)),""),"")</f>
        <v/>
      </c>
      <c r="J2403" s="18" t="str">
        <f>_xlfn.IFNA(IF(VLOOKUP($A2403,Spiele!$A$2:$D$16,3,FALSE)=$B2403,(COUNTIFS($L$1:$L2402,"Tor",$B$1:$B2402,$B2403,$A$1:$A2402,$A2403)+COUNTIFS($L$1:$L2402,"ET",$B$1:$B2402,$B2403,$A$1:$A2402,$A2403))-(COUNTIFS($L$1:$L2402,"Tor",$B$1:$B2402,"&lt;&gt;"&amp;$B2403,$A$1:$A2402,$A2403)+COUNTIFS($L$1:$L2402,"ET",$B$1:$B2402,"&lt;&gt;"&amp;$B2403,$A$1:$A2402,$A2403)),(COUNTIFS($L$1:$L2402,"Tor",$B$1:$B2402,$B2403,$A$1:$A2402,$A2403)+COUNTIFS($L$1:$L2402,"ET",$B$1:$B2402,$B2403,$A$1:$A2402,$A2403))-(COUNTIFS($L$1:$L2402,"Tor",$B$1:$B2402,"&lt;&gt;"&amp;$B2403,$A$1:$A2402,$A2403)+COUNTIFS($L$1:$L2402,"ET",$B$1:$B2402,"&lt;&gt;"&amp;$B2403,$A$1:$A2402,$A2403))),"")</f>
        <v/>
      </c>
      <c r="O2403" s="17"/>
      <c r="AC2403" s="14"/>
      <c r="AD2403" s="14"/>
      <c r="AE2403" s="18"/>
      <c r="AH2403" s="19">
        <f t="shared" si="150"/>
        <v>0</v>
      </c>
      <c r="AI2403" s="19">
        <f t="shared" si="151"/>
        <v>180</v>
      </c>
      <c r="AM2403" s="19">
        <f>IF(Abschlüsse[[#This Row],[Ergeb]]="ET","",SQRT(($AF2403-$AK2403)^2+($AG2403-$AL2403)^2))</f>
        <v>0</v>
      </c>
      <c r="AO2403" s="13"/>
      <c r="AP2403" s="13"/>
      <c r="AQ2403" s="19" t="str">
        <f t="shared" si="152"/>
        <v/>
      </c>
      <c r="AU2403" s="19" t="str">
        <f t="shared" si="153"/>
        <v/>
      </c>
    </row>
    <row r="2404" spans="3:47" ht="25.05" customHeight="1">
      <c r="C2404" s="17" t="str">
        <f>IF($A2404="","",IF(VLOOKUP($A2404,Spiele!$A$2:$D$16,3,FALSE)=$B2404,"H","G"))</f>
        <v/>
      </c>
      <c r="D2404" s="17" t="str">
        <f>IF($B2404="","",IF(VLOOKUP($A2404,Spiele!$A$2:$F$16,3,FALSE)=$B2404,VLOOKUP($A2404,Spiele!$A$2:$F$16,4,FALSE),VLOOKUP($A2404,Spiele!$A$2:$F$16,3,FALSE)))</f>
        <v/>
      </c>
      <c r="E2404" s="18">
        <f>IF(Abschlüsse[[#This Row],[Ergeb]]="ET",0,COUNTIFS($A$2:$A2404,$A2404,$B$2:$B2404,$B2404,$L$2:$L2404,"&lt;&gt;ET"))</f>
        <v>0</v>
      </c>
      <c r="F2404" s="11"/>
      <c r="G2404" s="12"/>
      <c r="H2404" s="18">
        <f>COUNTIFS('Rote Karten'!$A$2:$A$4,$A2404,'Rote Karten'!$D$2:$D$4,"&lt;&gt;"&amp;$B2404,'Rote Karten'!$B$2:$B$4,"&lt;"&amp;$F2404,'Rote Karten'!$C$2:$C$4,"&lt;="&amp;$G2404)-COUNTIFS('Rote Karten'!$A$2:$A$4,$A2404,'Rote Karten'!$D$2:$D$4,$B2404,'Rote Karten'!$B$2:$B$4,"&lt;"&amp;$F2404,'Rote Karten'!$C$2:$C$4,"&lt;="&amp;$G2404)</f>
        <v>0</v>
      </c>
      <c r="I2404" s="17" t="str">
        <f>IF(OR($L2404="Tor",$L2404="ET"),_xlfn.IFNA(IF(VLOOKUP($A2404,Spiele!$A$2:$C$16,3,FALSE)=$B2404,COUNTIFS($L$2:$L2404,"Tor",$B$2:$B2404,$B2404,$A$2:$A2404,$A2404)+COUNTIFS($L$2:$L2404,"ET",$B$2:$B2404,$B2404,$A$2:$A2404,$A2404)&amp;":"&amp;COUNTIFS($L$2:$L2404,"Tor",$B$2:$B2404,"&lt;&gt;"&amp;$B2404,$A$2:$A2404,$A2404)+COUNTIFS($L$2:$L2404,"ET",$B$2:$B2404,"&lt;&gt;"&amp;$B2404,$A$2:$A2404,$A2404),COUNTIFS($L$2:$L2404,"Tor",$B$2:$B2404,"&lt;&gt;"&amp;$B2404,$A$2:$A2404,$A2404)+COUNTIFS($L$2:$L2404,"ET",$B$2:$B2404,"&lt;&gt;"&amp;$B2404,$A$2:$A2404,$A2404)&amp;":"&amp;COUNTIFS($L$2:$L2404,"Tor",$B$2:$B2404,$B2404,$A$2:$A2404,$A2404)+COUNTIFS($L$2:$L2404,"ET",$B$2:$B2404,$B2404,$A$2:$A2404,$A2404)),""),"")</f>
        <v/>
      </c>
      <c r="J2404" s="18" t="str">
        <f>_xlfn.IFNA(IF(VLOOKUP($A2404,Spiele!$A$2:$D$16,3,FALSE)=$B2404,(COUNTIFS($L$1:$L2403,"Tor",$B$1:$B2403,$B2404,$A$1:$A2403,$A2404)+COUNTIFS($L$1:$L2403,"ET",$B$1:$B2403,$B2404,$A$1:$A2403,$A2404))-(COUNTIFS($L$1:$L2403,"Tor",$B$1:$B2403,"&lt;&gt;"&amp;$B2404,$A$1:$A2403,$A2404)+COUNTIFS($L$1:$L2403,"ET",$B$1:$B2403,"&lt;&gt;"&amp;$B2404,$A$1:$A2403,$A2404)),(COUNTIFS($L$1:$L2403,"Tor",$B$1:$B2403,$B2404,$A$1:$A2403,$A2404)+COUNTIFS($L$1:$L2403,"ET",$B$1:$B2403,$B2404,$A$1:$A2403,$A2404))-(COUNTIFS($L$1:$L2403,"Tor",$B$1:$B2403,"&lt;&gt;"&amp;$B2404,$A$1:$A2403,$A2404)+COUNTIFS($L$1:$L2403,"ET",$B$1:$B2403,"&lt;&gt;"&amp;$B2404,$A$1:$A2403,$A2404))),"")</f>
        <v/>
      </c>
      <c r="O2404" s="17"/>
      <c r="AC2404" s="14"/>
      <c r="AD2404" s="14"/>
      <c r="AE2404" s="18"/>
      <c r="AH2404" s="19">
        <f t="shared" si="150"/>
        <v>0</v>
      </c>
      <c r="AI2404" s="19">
        <f t="shared" si="151"/>
        <v>180</v>
      </c>
      <c r="AM2404" s="19">
        <f>IF(Abschlüsse[[#This Row],[Ergeb]]="ET","",SQRT(($AF2404-$AK2404)^2+($AG2404-$AL2404)^2))</f>
        <v>0</v>
      </c>
      <c r="AO2404" s="13"/>
      <c r="AP2404" s="13"/>
      <c r="AQ2404" s="19" t="str">
        <f t="shared" si="152"/>
        <v/>
      </c>
      <c r="AU2404" s="19" t="str">
        <f t="shared" si="153"/>
        <v/>
      </c>
    </row>
    <row r="2405" spans="3:47" ht="25.05" customHeight="1">
      <c r="C2405" s="17" t="str">
        <f>IF($A2405="","",IF(VLOOKUP($A2405,Spiele!$A$2:$D$16,3,FALSE)=$B2405,"H","G"))</f>
        <v/>
      </c>
      <c r="D2405" s="17" t="str">
        <f>IF($B2405="","",IF(VLOOKUP($A2405,Spiele!$A$2:$F$16,3,FALSE)=$B2405,VLOOKUP($A2405,Spiele!$A$2:$F$16,4,FALSE),VLOOKUP($A2405,Spiele!$A$2:$F$16,3,FALSE)))</f>
        <v/>
      </c>
      <c r="E2405" s="18">
        <f>IF(Abschlüsse[[#This Row],[Ergeb]]="ET",0,COUNTIFS($A$2:$A2405,$A2405,$B$2:$B2405,$B2405,$L$2:$L2405,"&lt;&gt;ET"))</f>
        <v>0</v>
      </c>
      <c r="F2405" s="11"/>
      <c r="G2405" s="12"/>
      <c r="H2405" s="18">
        <f>COUNTIFS('Rote Karten'!$A$2:$A$4,$A2405,'Rote Karten'!$D$2:$D$4,"&lt;&gt;"&amp;$B2405,'Rote Karten'!$B$2:$B$4,"&lt;"&amp;$F2405,'Rote Karten'!$C$2:$C$4,"&lt;="&amp;$G2405)-COUNTIFS('Rote Karten'!$A$2:$A$4,$A2405,'Rote Karten'!$D$2:$D$4,$B2405,'Rote Karten'!$B$2:$B$4,"&lt;"&amp;$F2405,'Rote Karten'!$C$2:$C$4,"&lt;="&amp;$G2405)</f>
        <v>0</v>
      </c>
      <c r="I2405" s="17" t="str">
        <f>IF(OR($L2405="Tor",$L2405="ET"),_xlfn.IFNA(IF(VLOOKUP($A2405,Spiele!$A$2:$C$16,3,FALSE)=$B2405,COUNTIFS($L$2:$L2405,"Tor",$B$2:$B2405,$B2405,$A$2:$A2405,$A2405)+COUNTIFS($L$2:$L2405,"ET",$B$2:$B2405,$B2405,$A$2:$A2405,$A2405)&amp;":"&amp;COUNTIFS($L$2:$L2405,"Tor",$B$2:$B2405,"&lt;&gt;"&amp;$B2405,$A$2:$A2405,$A2405)+COUNTIFS($L$2:$L2405,"ET",$B$2:$B2405,"&lt;&gt;"&amp;$B2405,$A$2:$A2405,$A2405),COUNTIFS($L$2:$L2405,"Tor",$B$2:$B2405,"&lt;&gt;"&amp;$B2405,$A$2:$A2405,$A2405)+COUNTIFS($L$2:$L2405,"ET",$B$2:$B2405,"&lt;&gt;"&amp;$B2405,$A$2:$A2405,$A2405)&amp;":"&amp;COUNTIFS($L$2:$L2405,"Tor",$B$2:$B2405,$B2405,$A$2:$A2405,$A2405)+COUNTIFS($L$2:$L2405,"ET",$B$2:$B2405,$B2405,$A$2:$A2405,$A2405)),""),"")</f>
        <v/>
      </c>
      <c r="J2405" s="18" t="str">
        <f>_xlfn.IFNA(IF(VLOOKUP($A2405,Spiele!$A$2:$D$16,3,FALSE)=$B2405,(COUNTIFS($L$1:$L2404,"Tor",$B$1:$B2404,$B2405,$A$1:$A2404,$A2405)+COUNTIFS($L$1:$L2404,"ET",$B$1:$B2404,$B2405,$A$1:$A2404,$A2405))-(COUNTIFS($L$1:$L2404,"Tor",$B$1:$B2404,"&lt;&gt;"&amp;$B2405,$A$1:$A2404,$A2405)+COUNTIFS($L$1:$L2404,"ET",$B$1:$B2404,"&lt;&gt;"&amp;$B2405,$A$1:$A2404,$A2405)),(COUNTIFS($L$1:$L2404,"Tor",$B$1:$B2404,$B2405,$A$1:$A2404,$A2405)+COUNTIFS($L$1:$L2404,"ET",$B$1:$B2404,$B2405,$A$1:$A2404,$A2405))-(COUNTIFS($L$1:$L2404,"Tor",$B$1:$B2404,"&lt;&gt;"&amp;$B2405,$A$1:$A2404,$A2405)+COUNTIFS($L$1:$L2404,"ET",$B$1:$B2404,"&lt;&gt;"&amp;$B2405,$A$1:$A2404,$A2405))),"")</f>
        <v/>
      </c>
      <c r="O2405" s="17"/>
      <c r="AC2405" s="14"/>
      <c r="AD2405" s="14"/>
      <c r="AE2405" s="18"/>
      <c r="AH2405" s="19">
        <f t="shared" si="150"/>
        <v>0</v>
      </c>
      <c r="AI2405" s="19">
        <f t="shared" si="151"/>
        <v>180</v>
      </c>
      <c r="AM2405" s="19">
        <f>IF(Abschlüsse[[#This Row],[Ergeb]]="ET","",SQRT(($AF2405-$AK2405)^2+($AG2405-$AL2405)^2))</f>
        <v>0</v>
      </c>
      <c r="AO2405" s="13"/>
      <c r="AP2405" s="13"/>
      <c r="AQ2405" s="19" t="str">
        <f t="shared" si="152"/>
        <v/>
      </c>
      <c r="AU2405" s="19" t="str">
        <f t="shared" si="153"/>
        <v/>
      </c>
    </row>
    <row r="2406" spans="3:47" ht="25.05" customHeight="1">
      <c r="C2406" s="17" t="str">
        <f>IF($A2406="","",IF(VLOOKUP($A2406,Spiele!$A$2:$D$16,3,FALSE)=$B2406,"H","G"))</f>
        <v/>
      </c>
      <c r="D2406" s="17" t="str">
        <f>IF($B2406="","",IF(VLOOKUP($A2406,Spiele!$A$2:$F$16,3,FALSE)=$B2406,VLOOKUP($A2406,Spiele!$A$2:$F$16,4,FALSE),VLOOKUP($A2406,Spiele!$A$2:$F$16,3,FALSE)))</f>
        <v/>
      </c>
      <c r="E2406" s="18">
        <f>IF(Abschlüsse[[#This Row],[Ergeb]]="ET",0,COUNTIFS($A$2:$A2406,$A2406,$B$2:$B2406,$B2406,$L$2:$L2406,"&lt;&gt;ET"))</f>
        <v>0</v>
      </c>
      <c r="F2406" s="11"/>
      <c r="G2406" s="12"/>
      <c r="H2406" s="18">
        <f>COUNTIFS('Rote Karten'!$A$2:$A$4,$A2406,'Rote Karten'!$D$2:$D$4,"&lt;&gt;"&amp;$B2406,'Rote Karten'!$B$2:$B$4,"&lt;"&amp;$F2406,'Rote Karten'!$C$2:$C$4,"&lt;="&amp;$G2406)-COUNTIFS('Rote Karten'!$A$2:$A$4,$A2406,'Rote Karten'!$D$2:$D$4,$B2406,'Rote Karten'!$B$2:$B$4,"&lt;"&amp;$F2406,'Rote Karten'!$C$2:$C$4,"&lt;="&amp;$G2406)</f>
        <v>0</v>
      </c>
      <c r="I2406" s="17" t="str">
        <f>IF(OR($L2406="Tor",$L2406="ET"),_xlfn.IFNA(IF(VLOOKUP($A2406,Spiele!$A$2:$C$16,3,FALSE)=$B2406,COUNTIFS($L$2:$L2406,"Tor",$B$2:$B2406,$B2406,$A$2:$A2406,$A2406)+COUNTIFS($L$2:$L2406,"ET",$B$2:$B2406,$B2406,$A$2:$A2406,$A2406)&amp;":"&amp;COUNTIFS($L$2:$L2406,"Tor",$B$2:$B2406,"&lt;&gt;"&amp;$B2406,$A$2:$A2406,$A2406)+COUNTIFS($L$2:$L2406,"ET",$B$2:$B2406,"&lt;&gt;"&amp;$B2406,$A$2:$A2406,$A2406),COUNTIFS($L$2:$L2406,"Tor",$B$2:$B2406,"&lt;&gt;"&amp;$B2406,$A$2:$A2406,$A2406)+COUNTIFS($L$2:$L2406,"ET",$B$2:$B2406,"&lt;&gt;"&amp;$B2406,$A$2:$A2406,$A2406)&amp;":"&amp;COUNTIFS($L$2:$L2406,"Tor",$B$2:$B2406,$B2406,$A$2:$A2406,$A2406)+COUNTIFS($L$2:$L2406,"ET",$B$2:$B2406,$B2406,$A$2:$A2406,$A2406)),""),"")</f>
        <v/>
      </c>
      <c r="J2406" s="18" t="str">
        <f>_xlfn.IFNA(IF(VLOOKUP($A2406,Spiele!$A$2:$D$16,3,FALSE)=$B2406,(COUNTIFS($L$1:$L2405,"Tor",$B$1:$B2405,$B2406,$A$1:$A2405,$A2406)+COUNTIFS($L$1:$L2405,"ET",$B$1:$B2405,$B2406,$A$1:$A2405,$A2406))-(COUNTIFS($L$1:$L2405,"Tor",$B$1:$B2405,"&lt;&gt;"&amp;$B2406,$A$1:$A2405,$A2406)+COUNTIFS($L$1:$L2405,"ET",$B$1:$B2405,"&lt;&gt;"&amp;$B2406,$A$1:$A2405,$A2406)),(COUNTIFS($L$1:$L2405,"Tor",$B$1:$B2405,$B2406,$A$1:$A2405,$A2406)+COUNTIFS($L$1:$L2405,"ET",$B$1:$B2405,$B2406,$A$1:$A2405,$A2406))-(COUNTIFS($L$1:$L2405,"Tor",$B$1:$B2405,"&lt;&gt;"&amp;$B2406,$A$1:$A2405,$A2406)+COUNTIFS($L$1:$L2405,"ET",$B$1:$B2405,"&lt;&gt;"&amp;$B2406,$A$1:$A2405,$A2406))),"")</f>
        <v/>
      </c>
      <c r="O2406" s="17"/>
      <c r="AC2406" s="14"/>
      <c r="AD2406" s="14"/>
      <c r="AE2406" s="18"/>
      <c r="AH2406" s="19">
        <f t="shared" si="150"/>
        <v>0</v>
      </c>
      <c r="AI2406" s="19">
        <f t="shared" si="151"/>
        <v>180</v>
      </c>
      <c r="AM2406" s="19">
        <f>IF(Abschlüsse[[#This Row],[Ergeb]]="ET","",SQRT(($AF2406-$AK2406)^2+($AG2406-$AL2406)^2))</f>
        <v>0</v>
      </c>
      <c r="AO2406" s="13"/>
      <c r="AP2406" s="13"/>
      <c r="AQ2406" s="19" t="str">
        <f t="shared" si="152"/>
        <v/>
      </c>
      <c r="AU2406" s="19" t="str">
        <f t="shared" si="153"/>
        <v/>
      </c>
    </row>
    <row r="2407" spans="3:47" ht="25.05" customHeight="1">
      <c r="C2407" s="17" t="str">
        <f>IF($A2407="","",IF(VLOOKUP($A2407,Spiele!$A$2:$D$16,3,FALSE)=$B2407,"H","G"))</f>
        <v/>
      </c>
      <c r="D2407" s="17" t="str">
        <f>IF($B2407="","",IF(VLOOKUP($A2407,Spiele!$A$2:$F$16,3,FALSE)=$B2407,VLOOKUP($A2407,Spiele!$A$2:$F$16,4,FALSE),VLOOKUP($A2407,Spiele!$A$2:$F$16,3,FALSE)))</f>
        <v/>
      </c>
      <c r="E2407" s="18">
        <f>IF(Abschlüsse[[#This Row],[Ergeb]]="ET",0,COUNTIFS($A$2:$A2407,$A2407,$B$2:$B2407,$B2407,$L$2:$L2407,"&lt;&gt;ET"))</f>
        <v>0</v>
      </c>
      <c r="F2407" s="11"/>
      <c r="G2407" s="12"/>
      <c r="H2407" s="18">
        <f>COUNTIFS('Rote Karten'!$A$2:$A$4,$A2407,'Rote Karten'!$D$2:$D$4,"&lt;&gt;"&amp;$B2407,'Rote Karten'!$B$2:$B$4,"&lt;"&amp;$F2407,'Rote Karten'!$C$2:$C$4,"&lt;="&amp;$G2407)-COUNTIFS('Rote Karten'!$A$2:$A$4,$A2407,'Rote Karten'!$D$2:$D$4,$B2407,'Rote Karten'!$B$2:$B$4,"&lt;"&amp;$F2407,'Rote Karten'!$C$2:$C$4,"&lt;="&amp;$G2407)</f>
        <v>0</v>
      </c>
      <c r="I2407" s="17" t="str">
        <f>IF(OR($L2407="Tor",$L2407="ET"),_xlfn.IFNA(IF(VLOOKUP($A2407,Spiele!$A$2:$C$16,3,FALSE)=$B2407,COUNTIFS($L$2:$L2407,"Tor",$B$2:$B2407,$B2407,$A$2:$A2407,$A2407)+COUNTIFS($L$2:$L2407,"ET",$B$2:$B2407,$B2407,$A$2:$A2407,$A2407)&amp;":"&amp;COUNTIFS($L$2:$L2407,"Tor",$B$2:$B2407,"&lt;&gt;"&amp;$B2407,$A$2:$A2407,$A2407)+COUNTIFS($L$2:$L2407,"ET",$B$2:$B2407,"&lt;&gt;"&amp;$B2407,$A$2:$A2407,$A2407),COUNTIFS($L$2:$L2407,"Tor",$B$2:$B2407,"&lt;&gt;"&amp;$B2407,$A$2:$A2407,$A2407)+COUNTIFS($L$2:$L2407,"ET",$B$2:$B2407,"&lt;&gt;"&amp;$B2407,$A$2:$A2407,$A2407)&amp;":"&amp;COUNTIFS($L$2:$L2407,"Tor",$B$2:$B2407,$B2407,$A$2:$A2407,$A2407)+COUNTIFS($L$2:$L2407,"ET",$B$2:$B2407,$B2407,$A$2:$A2407,$A2407)),""),"")</f>
        <v/>
      </c>
      <c r="J2407" s="18" t="str">
        <f>_xlfn.IFNA(IF(VLOOKUP($A2407,Spiele!$A$2:$D$16,3,FALSE)=$B2407,(COUNTIFS($L$1:$L2406,"Tor",$B$1:$B2406,$B2407,$A$1:$A2406,$A2407)+COUNTIFS($L$1:$L2406,"ET",$B$1:$B2406,$B2407,$A$1:$A2406,$A2407))-(COUNTIFS($L$1:$L2406,"Tor",$B$1:$B2406,"&lt;&gt;"&amp;$B2407,$A$1:$A2406,$A2407)+COUNTIFS($L$1:$L2406,"ET",$B$1:$B2406,"&lt;&gt;"&amp;$B2407,$A$1:$A2406,$A2407)),(COUNTIFS($L$1:$L2406,"Tor",$B$1:$B2406,$B2407,$A$1:$A2406,$A2407)+COUNTIFS($L$1:$L2406,"ET",$B$1:$B2406,$B2407,$A$1:$A2406,$A2407))-(COUNTIFS($L$1:$L2406,"Tor",$B$1:$B2406,"&lt;&gt;"&amp;$B2407,$A$1:$A2406,$A2407)+COUNTIFS($L$1:$L2406,"ET",$B$1:$B2406,"&lt;&gt;"&amp;$B2407,$A$1:$A2406,$A2407))),"")</f>
        <v/>
      </c>
      <c r="O2407" s="17"/>
      <c r="AC2407" s="14"/>
      <c r="AD2407" s="14"/>
      <c r="AE2407" s="18"/>
      <c r="AH2407" s="19">
        <f t="shared" si="150"/>
        <v>0</v>
      </c>
      <c r="AI2407" s="19">
        <f t="shared" si="151"/>
        <v>180</v>
      </c>
      <c r="AM2407" s="19">
        <f>IF(Abschlüsse[[#This Row],[Ergeb]]="ET","",SQRT(($AF2407-$AK2407)^2+($AG2407-$AL2407)^2))</f>
        <v>0</v>
      </c>
      <c r="AO2407" s="13"/>
      <c r="AP2407" s="13"/>
      <c r="AQ2407" s="19" t="str">
        <f t="shared" si="152"/>
        <v/>
      </c>
      <c r="AU2407" s="19" t="str">
        <f t="shared" si="153"/>
        <v/>
      </c>
    </row>
    <row r="2408" spans="3:47" ht="25.05" customHeight="1">
      <c r="C2408" s="17" t="str">
        <f>IF($A2408="","",IF(VLOOKUP($A2408,Spiele!$A$2:$D$16,3,FALSE)=$B2408,"H","G"))</f>
        <v/>
      </c>
      <c r="D2408" s="17" t="str">
        <f>IF($B2408="","",IF(VLOOKUP($A2408,Spiele!$A$2:$F$16,3,FALSE)=$B2408,VLOOKUP($A2408,Spiele!$A$2:$F$16,4,FALSE),VLOOKUP($A2408,Spiele!$A$2:$F$16,3,FALSE)))</f>
        <v/>
      </c>
      <c r="E2408" s="18">
        <f>IF(Abschlüsse[[#This Row],[Ergeb]]="ET",0,COUNTIFS($A$2:$A2408,$A2408,$B$2:$B2408,$B2408,$L$2:$L2408,"&lt;&gt;ET"))</f>
        <v>0</v>
      </c>
      <c r="F2408" s="11"/>
      <c r="G2408" s="12"/>
      <c r="H2408" s="18">
        <f>COUNTIFS('Rote Karten'!$A$2:$A$4,$A2408,'Rote Karten'!$D$2:$D$4,"&lt;&gt;"&amp;$B2408,'Rote Karten'!$B$2:$B$4,"&lt;"&amp;$F2408,'Rote Karten'!$C$2:$C$4,"&lt;="&amp;$G2408)-COUNTIFS('Rote Karten'!$A$2:$A$4,$A2408,'Rote Karten'!$D$2:$D$4,$B2408,'Rote Karten'!$B$2:$B$4,"&lt;"&amp;$F2408,'Rote Karten'!$C$2:$C$4,"&lt;="&amp;$G2408)</f>
        <v>0</v>
      </c>
      <c r="I2408" s="17" t="str">
        <f>IF(OR($L2408="Tor",$L2408="ET"),_xlfn.IFNA(IF(VLOOKUP($A2408,Spiele!$A$2:$C$16,3,FALSE)=$B2408,COUNTIFS($L$2:$L2408,"Tor",$B$2:$B2408,$B2408,$A$2:$A2408,$A2408)+COUNTIFS($L$2:$L2408,"ET",$B$2:$B2408,$B2408,$A$2:$A2408,$A2408)&amp;":"&amp;COUNTIFS($L$2:$L2408,"Tor",$B$2:$B2408,"&lt;&gt;"&amp;$B2408,$A$2:$A2408,$A2408)+COUNTIFS($L$2:$L2408,"ET",$B$2:$B2408,"&lt;&gt;"&amp;$B2408,$A$2:$A2408,$A2408),COUNTIFS($L$2:$L2408,"Tor",$B$2:$B2408,"&lt;&gt;"&amp;$B2408,$A$2:$A2408,$A2408)+COUNTIFS($L$2:$L2408,"ET",$B$2:$B2408,"&lt;&gt;"&amp;$B2408,$A$2:$A2408,$A2408)&amp;":"&amp;COUNTIFS($L$2:$L2408,"Tor",$B$2:$B2408,$B2408,$A$2:$A2408,$A2408)+COUNTIFS($L$2:$L2408,"ET",$B$2:$B2408,$B2408,$A$2:$A2408,$A2408)),""),"")</f>
        <v/>
      </c>
      <c r="J2408" s="18" t="str">
        <f>_xlfn.IFNA(IF(VLOOKUP($A2408,Spiele!$A$2:$D$16,3,FALSE)=$B2408,(COUNTIFS($L$1:$L2407,"Tor",$B$1:$B2407,$B2408,$A$1:$A2407,$A2408)+COUNTIFS($L$1:$L2407,"ET",$B$1:$B2407,$B2408,$A$1:$A2407,$A2408))-(COUNTIFS($L$1:$L2407,"Tor",$B$1:$B2407,"&lt;&gt;"&amp;$B2408,$A$1:$A2407,$A2408)+COUNTIFS($L$1:$L2407,"ET",$B$1:$B2407,"&lt;&gt;"&amp;$B2408,$A$1:$A2407,$A2408)),(COUNTIFS($L$1:$L2407,"Tor",$B$1:$B2407,$B2408,$A$1:$A2407,$A2408)+COUNTIFS($L$1:$L2407,"ET",$B$1:$B2407,$B2408,$A$1:$A2407,$A2408))-(COUNTIFS($L$1:$L2407,"Tor",$B$1:$B2407,"&lt;&gt;"&amp;$B2408,$A$1:$A2407,$A2408)+COUNTIFS($L$1:$L2407,"ET",$B$1:$B2407,"&lt;&gt;"&amp;$B2408,$A$1:$A2407,$A2408))),"")</f>
        <v/>
      </c>
      <c r="O2408" s="17"/>
      <c r="AC2408" s="14"/>
      <c r="AD2408" s="14"/>
      <c r="AE2408" s="18"/>
      <c r="AH2408" s="19">
        <f t="shared" si="150"/>
        <v>0</v>
      </c>
      <c r="AI2408" s="19">
        <f t="shared" si="151"/>
        <v>180</v>
      </c>
      <c r="AM2408" s="19">
        <f>IF(Abschlüsse[[#This Row],[Ergeb]]="ET","",SQRT(($AF2408-$AK2408)^2+($AG2408-$AL2408)^2))</f>
        <v>0</v>
      </c>
      <c r="AO2408" s="13"/>
      <c r="AP2408" s="13"/>
      <c r="AQ2408" s="19" t="str">
        <f t="shared" si="152"/>
        <v/>
      </c>
      <c r="AU2408" s="19" t="str">
        <f t="shared" si="153"/>
        <v/>
      </c>
    </row>
    <row r="2409" spans="3:47" ht="25.05" customHeight="1">
      <c r="C2409" s="17" t="str">
        <f>IF($A2409="","",IF(VLOOKUP($A2409,Spiele!$A$2:$D$16,3,FALSE)=$B2409,"H","G"))</f>
        <v/>
      </c>
      <c r="D2409" s="17" t="str">
        <f>IF($B2409="","",IF(VLOOKUP($A2409,Spiele!$A$2:$F$16,3,FALSE)=$B2409,VLOOKUP($A2409,Spiele!$A$2:$F$16,4,FALSE),VLOOKUP($A2409,Spiele!$A$2:$F$16,3,FALSE)))</f>
        <v/>
      </c>
      <c r="E2409" s="18">
        <f>IF(Abschlüsse[[#This Row],[Ergeb]]="ET",0,COUNTIFS($A$2:$A2409,$A2409,$B$2:$B2409,$B2409,$L$2:$L2409,"&lt;&gt;ET"))</f>
        <v>0</v>
      </c>
      <c r="F2409" s="11"/>
      <c r="G2409" s="12"/>
      <c r="H2409" s="18">
        <f>COUNTIFS('Rote Karten'!$A$2:$A$4,$A2409,'Rote Karten'!$D$2:$D$4,"&lt;&gt;"&amp;$B2409,'Rote Karten'!$B$2:$B$4,"&lt;"&amp;$F2409,'Rote Karten'!$C$2:$C$4,"&lt;="&amp;$G2409)-COUNTIFS('Rote Karten'!$A$2:$A$4,$A2409,'Rote Karten'!$D$2:$D$4,$B2409,'Rote Karten'!$B$2:$B$4,"&lt;"&amp;$F2409,'Rote Karten'!$C$2:$C$4,"&lt;="&amp;$G2409)</f>
        <v>0</v>
      </c>
      <c r="I2409" s="17" t="str">
        <f>IF(OR($L2409="Tor",$L2409="ET"),_xlfn.IFNA(IF(VLOOKUP($A2409,Spiele!$A$2:$C$16,3,FALSE)=$B2409,COUNTIFS($L$2:$L2409,"Tor",$B$2:$B2409,$B2409,$A$2:$A2409,$A2409)+COUNTIFS($L$2:$L2409,"ET",$B$2:$B2409,$B2409,$A$2:$A2409,$A2409)&amp;":"&amp;COUNTIFS($L$2:$L2409,"Tor",$B$2:$B2409,"&lt;&gt;"&amp;$B2409,$A$2:$A2409,$A2409)+COUNTIFS($L$2:$L2409,"ET",$B$2:$B2409,"&lt;&gt;"&amp;$B2409,$A$2:$A2409,$A2409),COUNTIFS($L$2:$L2409,"Tor",$B$2:$B2409,"&lt;&gt;"&amp;$B2409,$A$2:$A2409,$A2409)+COUNTIFS($L$2:$L2409,"ET",$B$2:$B2409,"&lt;&gt;"&amp;$B2409,$A$2:$A2409,$A2409)&amp;":"&amp;COUNTIFS($L$2:$L2409,"Tor",$B$2:$B2409,$B2409,$A$2:$A2409,$A2409)+COUNTIFS($L$2:$L2409,"ET",$B$2:$B2409,$B2409,$A$2:$A2409,$A2409)),""),"")</f>
        <v/>
      </c>
      <c r="J2409" s="18" t="str">
        <f>_xlfn.IFNA(IF(VLOOKUP($A2409,Spiele!$A$2:$D$16,3,FALSE)=$B2409,(COUNTIFS($L$1:$L2408,"Tor",$B$1:$B2408,$B2409,$A$1:$A2408,$A2409)+COUNTIFS($L$1:$L2408,"ET",$B$1:$B2408,$B2409,$A$1:$A2408,$A2409))-(COUNTIFS($L$1:$L2408,"Tor",$B$1:$B2408,"&lt;&gt;"&amp;$B2409,$A$1:$A2408,$A2409)+COUNTIFS($L$1:$L2408,"ET",$B$1:$B2408,"&lt;&gt;"&amp;$B2409,$A$1:$A2408,$A2409)),(COUNTIFS($L$1:$L2408,"Tor",$B$1:$B2408,$B2409,$A$1:$A2408,$A2409)+COUNTIFS($L$1:$L2408,"ET",$B$1:$B2408,$B2409,$A$1:$A2408,$A2409))-(COUNTIFS($L$1:$L2408,"Tor",$B$1:$B2408,"&lt;&gt;"&amp;$B2409,$A$1:$A2408,$A2409)+COUNTIFS($L$1:$L2408,"ET",$B$1:$B2408,"&lt;&gt;"&amp;$B2409,$A$1:$A2408,$A2409))),"")</f>
        <v/>
      </c>
      <c r="O2409" s="17"/>
      <c r="AC2409" s="14"/>
      <c r="AD2409" s="14"/>
      <c r="AE2409" s="18"/>
      <c r="AH2409" s="19">
        <f t="shared" si="150"/>
        <v>0</v>
      </c>
      <c r="AI2409" s="19">
        <f t="shared" si="151"/>
        <v>180</v>
      </c>
      <c r="AM2409" s="19">
        <f>IF(Abschlüsse[[#This Row],[Ergeb]]="ET","",SQRT(($AF2409-$AK2409)^2+($AG2409-$AL2409)^2))</f>
        <v>0</v>
      </c>
      <c r="AO2409" s="13"/>
      <c r="AP2409" s="13"/>
      <c r="AQ2409" s="19" t="str">
        <f t="shared" si="152"/>
        <v/>
      </c>
      <c r="AU2409" s="19" t="str">
        <f t="shared" si="153"/>
        <v/>
      </c>
    </row>
    <row r="2410" spans="3:47" ht="25.05" customHeight="1">
      <c r="C2410" s="17" t="str">
        <f>IF($A2410="","",IF(VLOOKUP($A2410,Spiele!$A$2:$D$16,3,FALSE)=$B2410,"H","G"))</f>
        <v/>
      </c>
      <c r="D2410" s="17" t="str">
        <f>IF($B2410="","",IF(VLOOKUP($A2410,Spiele!$A$2:$F$16,3,FALSE)=$B2410,VLOOKUP($A2410,Spiele!$A$2:$F$16,4,FALSE),VLOOKUP($A2410,Spiele!$A$2:$F$16,3,FALSE)))</f>
        <v/>
      </c>
      <c r="E2410" s="18">
        <f>IF(Abschlüsse[[#This Row],[Ergeb]]="ET",0,COUNTIFS($A$2:$A2410,$A2410,$B$2:$B2410,$B2410,$L$2:$L2410,"&lt;&gt;ET"))</f>
        <v>0</v>
      </c>
      <c r="F2410" s="11"/>
      <c r="G2410" s="12"/>
      <c r="H2410" s="18">
        <f>COUNTIFS('Rote Karten'!$A$2:$A$4,$A2410,'Rote Karten'!$D$2:$D$4,"&lt;&gt;"&amp;$B2410,'Rote Karten'!$B$2:$B$4,"&lt;"&amp;$F2410,'Rote Karten'!$C$2:$C$4,"&lt;="&amp;$G2410)-COUNTIFS('Rote Karten'!$A$2:$A$4,$A2410,'Rote Karten'!$D$2:$D$4,$B2410,'Rote Karten'!$B$2:$B$4,"&lt;"&amp;$F2410,'Rote Karten'!$C$2:$C$4,"&lt;="&amp;$G2410)</f>
        <v>0</v>
      </c>
      <c r="I2410" s="17" t="str">
        <f>IF(OR($L2410="Tor",$L2410="ET"),_xlfn.IFNA(IF(VLOOKUP($A2410,Spiele!$A$2:$C$16,3,FALSE)=$B2410,COUNTIFS($L$2:$L2410,"Tor",$B$2:$B2410,$B2410,$A$2:$A2410,$A2410)+COUNTIFS($L$2:$L2410,"ET",$B$2:$B2410,$B2410,$A$2:$A2410,$A2410)&amp;":"&amp;COUNTIFS($L$2:$L2410,"Tor",$B$2:$B2410,"&lt;&gt;"&amp;$B2410,$A$2:$A2410,$A2410)+COUNTIFS($L$2:$L2410,"ET",$B$2:$B2410,"&lt;&gt;"&amp;$B2410,$A$2:$A2410,$A2410),COUNTIFS($L$2:$L2410,"Tor",$B$2:$B2410,"&lt;&gt;"&amp;$B2410,$A$2:$A2410,$A2410)+COUNTIFS($L$2:$L2410,"ET",$B$2:$B2410,"&lt;&gt;"&amp;$B2410,$A$2:$A2410,$A2410)&amp;":"&amp;COUNTIFS($L$2:$L2410,"Tor",$B$2:$B2410,$B2410,$A$2:$A2410,$A2410)+COUNTIFS($L$2:$L2410,"ET",$B$2:$B2410,$B2410,$A$2:$A2410,$A2410)),""),"")</f>
        <v/>
      </c>
      <c r="J2410" s="18" t="str">
        <f>_xlfn.IFNA(IF(VLOOKUP($A2410,Spiele!$A$2:$D$16,3,FALSE)=$B2410,(COUNTIFS($L$1:$L2409,"Tor",$B$1:$B2409,$B2410,$A$1:$A2409,$A2410)+COUNTIFS($L$1:$L2409,"ET",$B$1:$B2409,$B2410,$A$1:$A2409,$A2410))-(COUNTIFS($L$1:$L2409,"Tor",$B$1:$B2409,"&lt;&gt;"&amp;$B2410,$A$1:$A2409,$A2410)+COUNTIFS($L$1:$L2409,"ET",$B$1:$B2409,"&lt;&gt;"&amp;$B2410,$A$1:$A2409,$A2410)),(COUNTIFS($L$1:$L2409,"Tor",$B$1:$B2409,$B2410,$A$1:$A2409,$A2410)+COUNTIFS($L$1:$L2409,"ET",$B$1:$B2409,$B2410,$A$1:$A2409,$A2410))-(COUNTIFS($L$1:$L2409,"Tor",$B$1:$B2409,"&lt;&gt;"&amp;$B2410,$A$1:$A2409,$A2410)+COUNTIFS($L$1:$L2409,"ET",$B$1:$B2409,"&lt;&gt;"&amp;$B2410,$A$1:$A2409,$A2410))),"")</f>
        <v/>
      </c>
      <c r="O2410" s="17"/>
      <c r="AC2410" s="14"/>
      <c r="AD2410" s="14"/>
      <c r="AE2410" s="18"/>
      <c r="AH2410" s="19">
        <f t="shared" si="150"/>
        <v>0</v>
      </c>
      <c r="AI2410" s="19">
        <f t="shared" si="151"/>
        <v>180</v>
      </c>
      <c r="AM2410" s="19">
        <f>IF(Abschlüsse[[#This Row],[Ergeb]]="ET","",SQRT(($AF2410-$AK2410)^2+($AG2410-$AL2410)^2))</f>
        <v>0</v>
      </c>
      <c r="AO2410" s="13"/>
      <c r="AP2410" s="13"/>
      <c r="AQ2410" s="19" t="str">
        <f t="shared" si="152"/>
        <v/>
      </c>
      <c r="AU2410" s="19" t="str">
        <f t="shared" si="153"/>
        <v/>
      </c>
    </row>
    <row r="2411" spans="3:47" ht="25.05" customHeight="1">
      <c r="C2411" s="17" t="str">
        <f>IF($A2411="","",IF(VLOOKUP($A2411,Spiele!$A$2:$D$16,3,FALSE)=$B2411,"H","G"))</f>
        <v/>
      </c>
      <c r="D2411" s="17" t="str">
        <f>IF($B2411="","",IF(VLOOKUP($A2411,Spiele!$A$2:$F$16,3,FALSE)=$B2411,VLOOKUP($A2411,Spiele!$A$2:$F$16,4,FALSE),VLOOKUP($A2411,Spiele!$A$2:$F$16,3,FALSE)))</f>
        <v/>
      </c>
      <c r="E2411" s="18">
        <f>IF(Abschlüsse[[#This Row],[Ergeb]]="ET",0,COUNTIFS($A$2:$A2411,$A2411,$B$2:$B2411,$B2411,$L$2:$L2411,"&lt;&gt;ET"))</f>
        <v>0</v>
      </c>
      <c r="F2411" s="11"/>
      <c r="G2411" s="12"/>
      <c r="H2411" s="18">
        <f>COUNTIFS('Rote Karten'!$A$2:$A$4,$A2411,'Rote Karten'!$D$2:$D$4,"&lt;&gt;"&amp;$B2411,'Rote Karten'!$B$2:$B$4,"&lt;"&amp;$F2411,'Rote Karten'!$C$2:$C$4,"&lt;="&amp;$G2411)-COUNTIFS('Rote Karten'!$A$2:$A$4,$A2411,'Rote Karten'!$D$2:$D$4,$B2411,'Rote Karten'!$B$2:$B$4,"&lt;"&amp;$F2411,'Rote Karten'!$C$2:$C$4,"&lt;="&amp;$G2411)</f>
        <v>0</v>
      </c>
      <c r="I2411" s="17" t="str">
        <f>IF(OR($L2411="Tor",$L2411="ET"),_xlfn.IFNA(IF(VLOOKUP($A2411,Spiele!$A$2:$C$16,3,FALSE)=$B2411,COUNTIFS($L$2:$L2411,"Tor",$B$2:$B2411,$B2411,$A$2:$A2411,$A2411)+COUNTIFS($L$2:$L2411,"ET",$B$2:$B2411,$B2411,$A$2:$A2411,$A2411)&amp;":"&amp;COUNTIFS($L$2:$L2411,"Tor",$B$2:$B2411,"&lt;&gt;"&amp;$B2411,$A$2:$A2411,$A2411)+COUNTIFS($L$2:$L2411,"ET",$B$2:$B2411,"&lt;&gt;"&amp;$B2411,$A$2:$A2411,$A2411),COUNTIFS($L$2:$L2411,"Tor",$B$2:$B2411,"&lt;&gt;"&amp;$B2411,$A$2:$A2411,$A2411)+COUNTIFS($L$2:$L2411,"ET",$B$2:$B2411,"&lt;&gt;"&amp;$B2411,$A$2:$A2411,$A2411)&amp;":"&amp;COUNTIFS($L$2:$L2411,"Tor",$B$2:$B2411,$B2411,$A$2:$A2411,$A2411)+COUNTIFS($L$2:$L2411,"ET",$B$2:$B2411,$B2411,$A$2:$A2411,$A2411)),""),"")</f>
        <v/>
      </c>
      <c r="J2411" s="18" t="str">
        <f>_xlfn.IFNA(IF(VLOOKUP($A2411,Spiele!$A$2:$D$16,3,FALSE)=$B2411,(COUNTIFS($L$1:$L2410,"Tor",$B$1:$B2410,$B2411,$A$1:$A2410,$A2411)+COUNTIFS($L$1:$L2410,"ET",$B$1:$B2410,$B2411,$A$1:$A2410,$A2411))-(COUNTIFS($L$1:$L2410,"Tor",$B$1:$B2410,"&lt;&gt;"&amp;$B2411,$A$1:$A2410,$A2411)+COUNTIFS($L$1:$L2410,"ET",$B$1:$B2410,"&lt;&gt;"&amp;$B2411,$A$1:$A2410,$A2411)),(COUNTIFS($L$1:$L2410,"Tor",$B$1:$B2410,$B2411,$A$1:$A2410,$A2411)+COUNTIFS($L$1:$L2410,"ET",$B$1:$B2410,$B2411,$A$1:$A2410,$A2411))-(COUNTIFS($L$1:$L2410,"Tor",$B$1:$B2410,"&lt;&gt;"&amp;$B2411,$A$1:$A2410,$A2411)+COUNTIFS($L$1:$L2410,"ET",$B$1:$B2410,"&lt;&gt;"&amp;$B2411,$A$1:$A2410,$A2411))),"")</f>
        <v/>
      </c>
      <c r="O2411" s="17"/>
      <c r="AC2411" s="14"/>
      <c r="AD2411" s="14"/>
      <c r="AE2411" s="18"/>
      <c r="AH2411" s="19">
        <f t="shared" si="150"/>
        <v>0</v>
      </c>
      <c r="AI2411" s="19">
        <f t="shared" si="151"/>
        <v>180</v>
      </c>
      <c r="AM2411" s="19">
        <f>IF(Abschlüsse[[#This Row],[Ergeb]]="ET","",SQRT(($AF2411-$AK2411)^2+($AG2411-$AL2411)^2))</f>
        <v>0</v>
      </c>
      <c r="AO2411" s="13"/>
      <c r="AP2411" s="13"/>
      <c r="AQ2411" s="19" t="str">
        <f t="shared" si="152"/>
        <v/>
      </c>
      <c r="AU2411" s="19" t="str">
        <f t="shared" si="153"/>
        <v/>
      </c>
    </row>
    <row r="2412" spans="3:47" ht="25.05" customHeight="1">
      <c r="C2412" s="17" t="str">
        <f>IF($A2412="","",IF(VLOOKUP($A2412,Spiele!$A$2:$D$16,3,FALSE)=$B2412,"H","G"))</f>
        <v/>
      </c>
      <c r="D2412" s="17" t="str">
        <f>IF($B2412="","",IF(VLOOKUP($A2412,Spiele!$A$2:$F$16,3,FALSE)=$B2412,VLOOKUP($A2412,Spiele!$A$2:$F$16,4,FALSE),VLOOKUP($A2412,Spiele!$A$2:$F$16,3,FALSE)))</f>
        <v/>
      </c>
      <c r="E2412" s="18">
        <f>IF(Abschlüsse[[#This Row],[Ergeb]]="ET",0,COUNTIFS($A$2:$A2412,$A2412,$B$2:$B2412,$B2412,$L$2:$L2412,"&lt;&gt;ET"))</f>
        <v>0</v>
      </c>
      <c r="F2412" s="11"/>
      <c r="G2412" s="12"/>
      <c r="H2412" s="18">
        <f>COUNTIFS('Rote Karten'!$A$2:$A$4,$A2412,'Rote Karten'!$D$2:$D$4,"&lt;&gt;"&amp;$B2412,'Rote Karten'!$B$2:$B$4,"&lt;"&amp;$F2412,'Rote Karten'!$C$2:$C$4,"&lt;="&amp;$G2412)-COUNTIFS('Rote Karten'!$A$2:$A$4,$A2412,'Rote Karten'!$D$2:$D$4,$B2412,'Rote Karten'!$B$2:$B$4,"&lt;"&amp;$F2412,'Rote Karten'!$C$2:$C$4,"&lt;="&amp;$G2412)</f>
        <v>0</v>
      </c>
      <c r="I2412" s="17" t="str">
        <f>IF(OR($L2412="Tor",$L2412="ET"),_xlfn.IFNA(IF(VLOOKUP($A2412,Spiele!$A$2:$C$16,3,FALSE)=$B2412,COUNTIFS($L$2:$L2412,"Tor",$B$2:$B2412,$B2412,$A$2:$A2412,$A2412)+COUNTIFS($L$2:$L2412,"ET",$B$2:$B2412,$B2412,$A$2:$A2412,$A2412)&amp;":"&amp;COUNTIFS($L$2:$L2412,"Tor",$B$2:$B2412,"&lt;&gt;"&amp;$B2412,$A$2:$A2412,$A2412)+COUNTIFS($L$2:$L2412,"ET",$B$2:$B2412,"&lt;&gt;"&amp;$B2412,$A$2:$A2412,$A2412),COUNTIFS($L$2:$L2412,"Tor",$B$2:$B2412,"&lt;&gt;"&amp;$B2412,$A$2:$A2412,$A2412)+COUNTIFS($L$2:$L2412,"ET",$B$2:$B2412,"&lt;&gt;"&amp;$B2412,$A$2:$A2412,$A2412)&amp;":"&amp;COUNTIFS($L$2:$L2412,"Tor",$B$2:$B2412,$B2412,$A$2:$A2412,$A2412)+COUNTIFS($L$2:$L2412,"ET",$B$2:$B2412,$B2412,$A$2:$A2412,$A2412)),""),"")</f>
        <v/>
      </c>
      <c r="J2412" s="18" t="str">
        <f>_xlfn.IFNA(IF(VLOOKUP($A2412,Spiele!$A$2:$D$16,3,FALSE)=$B2412,(COUNTIFS($L$1:$L2411,"Tor",$B$1:$B2411,$B2412,$A$1:$A2411,$A2412)+COUNTIFS($L$1:$L2411,"ET",$B$1:$B2411,$B2412,$A$1:$A2411,$A2412))-(COUNTIFS($L$1:$L2411,"Tor",$B$1:$B2411,"&lt;&gt;"&amp;$B2412,$A$1:$A2411,$A2412)+COUNTIFS($L$1:$L2411,"ET",$B$1:$B2411,"&lt;&gt;"&amp;$B2412,$A$1:$A2411,$A2412)),(COUNTIFS($L$1:$L2411,"Tor",$B$1:$B2411,$B2412,$A$1:$A2411,$A2412)+COUNTIFS($L$1:$L2411,"ET",$B$1:$B2411,$B2412,$A$1:$A2411,$A2412))-(COUNTIFS($L$1:$L2411,"Tor",$B$1:$B2411,"&lt;&gt;"&amp;$B2412,$A$1:$A2411,$A2412)+COUNTIFS($L$1:$L2411,"ET",$B$1:$B2411,"&lt;&gt;"&amp;$B2412,$A$1:$A2411,$A2412))),"")</f>
        <v/>
      </c>
      <c r="O2412" s="17"/>
      <c r="AC2412" s="14"/>
      <c r="AD2412" s="14"/>
      <c r="AE2412" s="18"/>
      <c r="AH2412" s="19">
        <f t="shared" si="150"/>
        <v>0</v>
      </c>
      <c r="AI2412" s="19">
        <f t="shared" si="151"/>
        <v>180</v>
      </c>
      <c r="AM2412" s="19">
        <f>IF(Abschlüsse[[#This Row],[Ergeb]]="ET","",SQRT(($AF2412-$AK2412)^2+($AG2412-$AL2412)^2))</f>
        <v>0</v>
      </c>
      <c r="AO2412" s="13"/>
      <c r="AP2412" s="13"/>
      <c r="AQ2412" s="19" t="str">
        <f t="shared" si="152"/>
        <v/>
      </c>
      <c r="AU2412" s="19" t="str">
        <f t="shared" si="153"/>
        <v/>
      </c>
    </row>
    <row r="2413" spans="3:47" ht="25.05" customHeight="1">
      <c r="C2413" s="17" t="str">
        <f>IF($A2413="","",IF(VLOOKUP($A2413,Spiele!$A$2:$D$16,3,FALSE)=$B2413,"H","G"))</f>
        <v/>
      </c>
      <c r="D2413" s="17" t="str">
        <f>IF($B2413="","",IF(VLOOKUP($A2413,Spiele!$A$2:$F$16,3,FALSE)=$B2413,VLOOKUP($A2413,Spiele!$A$2:$F$16,4,FALSE),VLOOKUP($A2413,Spiele!$A$2:$F$16,3,FALSE)))</f>
        <v/>
      </c>
      <c r="E2413" s="18">
        <f>IF(Abschlüsse[[#This Row],[Ergeb]]="ET",0,COUNTIFS($A$2:$A2413,$A2413,$B$2:$B2413,$B2413,$L$2:$L2413,"&lt;&gt;ET"))</f>
        <v>0</v>
      </c>
      <c r="F2413" s="11"/>
      <c r="G2413" s="12"/>
      <c r="H2413" s="18">
        <f>COUNTIFS('Rote Karten'!$A$2:$A$4,$A2413,'Rote Karten'!$D$2:$D$4,"&lt;&gt;"&amp;$B2413,'Rote Karten'!$B$2:$B$4,"&lt;"&amp;$F2413,'Rote Karten'!$C$2:$C$4,"&lt;="&amp;$G2413)-COUNTIFS('Rote Karten'!$A$2:$A$4,$A2413,'Rote Karten'!$D$2:$D$4,$B2413,'Rote Karten'!$B$2:$B$4,"&lt;"&amp;$F2413,'Rote Karten'!$C$2:$C$4,"&lt;="&amp;$G2413)</f>
        <v>0</v>
      </c>
      <c r="I2413" s="17" t="str">
        <f>IF(OR($L2413="Tor",$L2413="ET"),_xlfn.IFNA(IF(VLOOKUP($A2413,Spiele!$A$2:$C$16,3,FALSE)=$B2413,COUNTIFS($L$2:$L2413,"Tor",$B$2:$B2413,$B2413,$A$2:$A2413,$A2413)+COUNTIFS($L$2:$L2413,"ET",$B$2:$B2413,$B2413,$A$2:$A2413,$A2413)&amp;":"&amp;COUNTIFS($L$2:$L2413,"Tor",$B$2:$B2413,"&lt;&gt;"&amp;$B2413,$A$2:$A2413,$A2413)+COUNTIFS($L$2:$L2413,"ET",$B$2:$B2413,"&lt;&gt;"&amp;$B2413,$A$2:$A2413,$A2413),COUNTIFS($L$2:$L2413,"Tor",$B$2:$B2413,"&lt;&gt;"&amp;$B2413,$A$2:$A2413,$A2413)+COUNTIFS($L$2:$L2413,"ET",$B$2:$B2413,"&lt;&gt;"&amp;$B2413,$A$2:$A2413,$A2413)&amp;":"&amp;COUNTIFS($L$2:$L2413,"Tor",$B$2:$B2413,$B2413,$A$2:$A2413,$A2413)+COUNTIFS($L$2:$L2413,"ET",$B$2:$B2413,$B2413,$A$2:$A2413,$A2413)),""),"")</f>
        <v/>
      </c>
      <c r="J2413" s="18" t="str">
        <f>_xlfn.IFNA(IF(VLOOKUP($A2413,Spiele!$A$2:$D$16,3,FALSE)=$B2413,(COUNTIFS($L$1:$L2412,"Tor",$B$1:$B2412,$B2413,$A$1:$A2412,$A2413)+COUNTIFS($L$1:$L2412,"ET",$B$1:$B2412,$B2413,$A$1:$A2412,$A2413))-(COUNTIFS($L$1:$L2412,"Tor",$B$1:$B2412,"&lt;&gt;"&amp;$B2413,$A$1:$A2412,$A2413)+COUNTIFS($L$1:$L2412,"ET",$B$1:$B2412,"&lt;&gt;"&amp;$B2413,$A$1:$A2412,$A2413)),(COUNTIFS($L$1:$L2412,"Tor",$B$1:$B2412,$B2413,$A$1:$A2412,$A2413)+COUNTIFS($L$1:$L2412,"ET",$B$1:$B2412,$B2413,$A$1:$A2412,$A2413))-(COUNTIFS($L$1:$L2412,"Tor",$B$1:$B2412,"&lt;&gt;"&amp;$B2413,$A$1:$A2412,$A2413)+COUNTIFS($L$1:$L2412,"ET",$B$1:$B2412,"&lt;&gt;"&amp;$B2413,$A$1:$A2412,$A2413))),"")</f>
        <v/>
      </c>
      <c r="O2413" s="17"/>
      <c r="AC2413" s="14"/>
      <c r="AD2413" s="14"/>
      <c r="AE2413" s="18"/>
      <c r="AH2413" s="19">
        <f t="shared" si="150"/>
        <v>0</v>
      </c>
      <c r="AI2413" s="19">
        <f t="shared" si="151"/>
        <v>180</v>
      </c>
      <c r="AM2413" s="19">
        <f>IF(Abschlüsse[[#This Row],[Ergeb]]="ET","",SQRT(($AF2413-$AK2413)^2+($AG2413-$AL2413)^2))</f>
        <v>0</v>
      </c>
      <c r="AO2413" s="13"/>
      <c r="AP2413" s="13"/>
      <c r="AQ2413" s="19" t="str">
        <f t="shared" si="152"/>
        <v/>
      </c>
      <c r="AU2413" s="19" t="str">
        <f t="shared" si="153"/>
        <v/>
      </c>
    </row>
    <row r="2414" spans="3:47" ht="25.05" customHeight="1">
      <c r="C2414" s="17" t="str">
        <f>IF($A2414="","",IF(VLOOKUP($A2414,Spiele!$A$2:$D$16,3,FALSE)=$B2414,"H","G"))</f>
        <v/>
      </c>
      <c r="D2414" s="17" t="str">
        <f>IF($B2414="","",IF(VLOOKUP($A2414,Spiele!$A$2:$F$16,3,FALSE)=$B2414,VLOOKUP($A2414,Spiele!$A$2:$F$16,4,FALSE),VLOOKUP($A2414,Spiele!$A$2:$F$16,3,FALSE)))</f>
        <v/>
      </c>
      <c r="E2414" s="18">
        <f>IF(Abschlüsse[[#This Row],[Ergeb]]="ET",0,COUNTIFS($A$2:$A2414,$A2414,$B$2:$B2414,$B2414,$L$2:$L2414,"&lt;&gt;ET"))</f>
        <v>0</v>
      </c>
      <c r="F2414" s="11"/>
      <c r="G2414" s="12"/>
      <c r="H2414" s="18">
        <f>COUNTIFS('Rote Karten'!$A$2:$A$4,$A2414,'Rote Karten'!$D$2:$D$4,"&lt;&gt;"&amp;$B2414,'Rote Karten'!$B$2:$B$4,"&lt;"&amp;$F2414,'Rote Karten'!$C$2:$C$4,"&lt;="&amp;$G2414)-COUNTIFS('Rote Karten'!$A$2:$A$4,$A2414,'Rote Karten'!$D$2:$D$4,$B2414,'Rote Karten'!$B$2:$B$4,"&lt;"&amp;$F2414,'Rote Karten'!$C$2:$C$4,"&lt;="&amp;$G2414)</f>
        <v>0</v>
      </c>
      <c r="I2414" s="17" t="str">
        <f>IF(OR($L2414="Tor",$L2414="ET"),_xlfn.IFNA(IF(VLOOKUP($A2414,Spiele!$A$2:$C$16,3,FALSE)=$B2414,COUNTIFS($L$2:$L2414,"Tor",$B$2:$B2414,$B2414,$A$2:$A2414,$A2414)+COUNTIFS($L$2:$L2414,"ET",$B$2:$B2414,$B2414,$A$2:$A2414,$A2414)&amp;":"&amp;COUNTIFS($L$2:$L2414,"Tor",$B$2:$B2414,"&lt;&gt;"&amp;$B2414,$A$2:$A2414,$A2414)+COUNTIFS($L$2:$L2414,"ET",$B$2:$B2414,"&lt;&gt;"&amp;$B2414,$A$2:$A2414,$A2414),COUNTIFS($L$2:$L2414,"Tor",$B$2:$B2414,"&lt;&gt;"&amp;$B2414,$A$2:$A2414,$A2414)+COUNTIFS($L$2:$L2414,"ET",$B$2:$B2414,"&lt;&gt;"&amp;$B2414,$A$2:$A2414,$A2414)&amp;":"&amp;COUNTIFS($L$2:$L2414,"Tor",$B$2:$B2414,$B2414,$A$2:$A2414,$A2414)+COUNTIFS($L$2:$L2414,"ET",$B$2:$B2414,$B2414,$A$2:$A2414,$A2414)),""),"")</f>
        <v/>
      </c>
      <c r="J2414" s="18" t="str">
        <f>_xlfn.IFNA(IF(VLOOKUP($A2414,Spiele!$A$2:$D$16,3,FALSE)=$B2414,(COUNTIFS($L$1:$L2413,"Tor",$B$1:$B2413,$B2414,$A$1:$A2413,$A2414)+COUNTIFS($L$1:$L2413,"ET",$B$1:$B2413,$B2414,$A$1:$A2413,$A2414))-(COUNTIFS($L$1:$L2413,"Tor",$B$1:$B2413,"&lt;&gt;"&amp;$B2414,$A$1:$A2413,$A2414)+COUNTIFS($L$1:$L2413,"ET",$B$1:$B2413,"&lt;&gt;"&amp;$B2414,$A$1:$A2413,$A2414)),(COUNTIFS($L$1:$L2413,"Tor",$B$1:$B2413,$B2414,$A$1:$A2413,$A2414)+COUNTIFS($L$1:$L2413,"ET",$B$1:$B2413,$B2414,$A$1:$A2413,$A2414))-(COUNTIFS($L$1:$L2413,"Tor",$B$1:$B2413,"&lt;&gt;"&amp;$B2414,$A$1:$A2413,$A2414)+COUNTIFS($L$1:$L2413,"ET",$B$1:$B2413,"&lt;&gt;"&amp;$B2414,$A$1:$A2413,$A2414))),"")</f>
        <v/>
      </c>
      <c r="O2414" s="17"/>
      <c r="AC2414" s="14"/>
      <c r="AD2414" s="14"/>
      <c r="AE2414" s="18"/>
      <c r="AH2414" s="19">
        <f t="shared" si="150"/>
        <v>0</v>
      </c>
      <c r="AI2414" s="19">
        <f t="shared" si="151"/>
        <v>180</v>
      </c>
      <c r="AM2414" s="19">
        <f>IF(Abschlüsse[[#This Row],[Ergeb]]="ET","",SQRT(($AF2414-$AK2414)^2+($AG2414-$AL2414)^2))</f>
        <v>0</v>
      </c>
      <c r="AO2414" s="13"/>
      <c r="AP2414" s="13"/>
      <c r="AQ2414" s="19" t="str">
        <f t="shared" si="152"/>
        <v/>
      </c>
      <c r="AU2414" s="19" t="str">
        <f t="shared" si="153"/>
        <v/>
      </c>
    </row>
    <row r="2415" spans="3:47" ht="25.05" customHeight="1">
      <c r="C2415" s="17" t="str">
        <f>IF($A2415="","",IF(VLOOKUP($A2415,Spiele!$A$2:$D$16,3,FALSE)=$B2415,"H","G"))</f>
        <v/>
      </c>
      <c r="D2415" s="17" t="str">
        <f>IF($B2415="","",IF(VLOOKUP($A2415,Spiele!$A$2:$F$16,3,FALSE)=$B2415,VLOOKUP($A2415,Spiele!$A$2:$F$16,4,FALSE),VLOOKUP($A2415,Spiele!$A$2:$F$16,3,FALSE)))</f>
        <v/>
      </c>
      <c r="E2415" s="18">
        <f>IF(Abschlüsse[[#This Row],[Ergeb]]="ET",0,COUNTIFS($A$2:$A2415,$A2415,$B$2:$B2415,$B2415,$L$2:$L2415,"&lt;&gt;ET"))</f>
        <v>0</v>
      </c>
      <c r="F2415" s="11"/>
      <c r="G2415" s="12"/>
      <c r="H2415" s="18">
        <f>COUNTIFS('Rote Karten'!$A$2:$A$4,$A2415,'Rote Karten'!$D$2:$D$4,"&lt;&gt;"&amp;$B2415,'Rote Karten'!$B$2:$B$4,"&lt;"&amp;$F2415,'Rote Karten'!$C$2:$C$4,"&lt;="&amp;$G2415)-COUNTIFS('Rote Karten'!$A$2:$A$4,$A2415,'Rote Karten'!$D$2:$D$4,$B2415,'Rote Karten'!$B$2:$B$4,"&lt;"&amp;$F2415,'Rote Karten'!$C$2:$C$4,"&lt;="&amp;$G2415)</f>
        <v>0</v>
      </c>
      <c r="I2415" s="17" t="str">
        <f>IF(OR($L2415="Tor",$L2415="ET"),_xlfn.IFNA(IF(VLOOKUP($A2415,Spiele!$A$2:$C$16,3,FALSE)=$B2415,COUNTIFS($L$2:$L2415,"Tor",$B$2:$B2415,$B2415,$A$2:$A2415,$A2415)+COUNTIFS($L$2:$L2415,"ET",$B$2:$B2415,$B2415,$A$2:$A2415,$A2415)&amp;":"&amp;COUNTIFS($L$2:$L2415,"Tor",$B$2:$B2415,"&lt;&gt;"&amp;$B2415,$A$2:$A2415,$A2415)+COUNTIFS($L$2:$L2415,"ET",$B$2:$B2415,"&lt;&gt;"&amp;$B2415,$A$2:$A2415,$A2415),COUNTIFS($L$2:$L2415,"Tor",$B$2:$B2415,"&lt;&gt;"&amp;$B2415,$A$2:$A2415,$A2415)+COUNTIFS($L$2:$L2415,"ET",$B$2:$B2415,"&lt;&gt;"&amp;$B2415,$A$2:$A2415,$A2415)&amp;":"&amp;COUNTIFS($L$2:$L2415,"Tor",$B$2:$B2415,$B2415,$A$2:$A2415,$A2415)+COUNTIFS($L$2:$L2415,"ET",$B$2:$B2415,$B2415,$A$2:$A2415,$A2415)),""),"")</f>
        <v/>
      </c>
      <c r="J2415" s="18" t="str">
        <f>_xlfn.IFNA(IF(VLOOKUP($A2415,Spiele!$A$2:$D$16,3,FALSE)=$B2415,(COUNTIFS($L$1:$L2414,"Tor",$B$1:$B2414,$B2415,$A$1:$A2414,$A2415)+COUNTIFS($L$1:$L2414,"ET",$B$1:$B2414,$B2415,$A$1:$A2414,$A2415))-(COUNTIFS($L$1:$L2414,"Tor",$B$1:$B2414,"&lt;&gt;"&amp;$B2415,$A$1:$A2414,$A2415)+COUNTIFS($L$1:$L2414,"ET",$B$1:$B2414,"&lt;&gt;"&amp;$B2415,$A$1:$A2414,$A2415)),(COUNTIFS($L$1:$L2414,"Tor",$B$1:$B2414,$B2415,$A$1:$A2414,$A2415)+COUNTIFS($L$1:$L2414,"ET",$B$1:$B2414,$B2415,$A$1:$A2414,$A2415))-(COUNTIFS($L$1:$L2414,"Tor",$B$1:$B2414,"&lt;&gt;"&amp;$B2415,$A$1:$A2414,$A2415)+COUNTIFS($L$1:$L2414,"ET",$B$1:$B2414,"&lt;&gt;"&amp;$B2415,$A$1:$A2414,$A2415))),"")</f>
        <v/>
      </c>
      <c r="O2415" s="17"/>
      <c r="AC2415" s="14"/>
      <c r="AD2415" s="14"/>
      <c r="AE2415" s="18"/>
      <c r="AH2415" s="19">
        <f t="shared" si="150"/>
        <v>0</v>
      </c>
      <c r="AI2415" s="19">
        <f t="shared" si="151"/>
        <v>180</v>
      </c>
      <c r="AM2415" s="19">
        <f>IF(Abschlüsse[[#This Row],[Ergeb]]="ET","",SQRT(($AF2415-$AK2415)^2+($AG2415-$AL2415)^2))</f>
        <v>0</v>
      </c>
      <c r="AO2415" s="13"/>
      <c r="AP2415" s="13"/>
      <c r="AQ2415" s="19" t="str">
        <f t="shared" si="152"/>
        <v/>
      </c>
      <c r="AU2415" s="19" t="str">
        <f t="shared" si="153"/>
        <v/>
      </c>
    </row>
    <row r="2416" spans="3:47" ht="25.05" customHeight="1">
      <c r="C2416" s="17" t="str">
        <f>IF($A2416="","",IF(VLOOKUP($A2416,Spiele!$A$2:$D$16,3,FALSE)=$B2416,"H","G"))</f>
        <v/>
      </c>
      <c r="D2416" s="17" t="str">
        <f>IF($B2416="","",IF(VLOOKUP($A2416,Spiele!$A$2:$F$16,3,FALSE)=$B2416,VLOOKUP($A2416,Spiele!$A$2:$F$16,4,FALSE),VLOOKUP($A2416,Spiele!$A$2:$F$16,3,FALSE)))</f>
        <v/>
      </c>
      <c r="E2416" s="18">
        <f>IF(Abschlüsse[[#This Row],[Ergeb]]="ET",0,COUNTIFS($A$2:$A2416,$A2416,$B$2:$B2416,$B2416,$L$2:$L2416,"&lt;&gt;ET"))</f>
        <v>0</v>
      </c>
      <c r="F2416" s="11"/>
      <c r="G2416" s="12"/>
      <c r="H2416" s="18">
        <f>COUNTIFS('Rote Karten'!$A$2:$A$4,$A2416,'Rote Karten'!$D$2:$D$4,"&lt;&gt;"&amp;$B2416,'Rote Karten'!$B$2:$B$4,"&lt;"&amp;$F2416,'Rote Karten'!$C$2:$C$4,"&lt;="&amp;$G2416)-COUNTIFS('Rote Karten'!$A$2:$A$4,$A2416,'Rote Karten'!$D$2:$D$4,$B2416,'Rote Karten'!$B$2:$B$4,"&lt;"&amp;$F2416,'Rote Karten'!$C$2:$C$4,"&lt;="&amp;$G2416)</f>
        <v>0</v>
      </c>
      <c r="I2416" s="17" t="str">
        <f>IF(OR($L2416="Tor",$L2416="ET"),_xlfn.IFNA(IF(VLOOKUP($A2416,Spiele!$A$2:$C$16,3,FALSE)=$B2416,COUNTIFS($L$2:$L2416,"Tor",$B$2:$B2416,$B2416,$A$2:$A2416,$A2416)+COUNTIFS($L$2:$L2416,"ET",$B$2:$B2416,$B2416,$A$2:$A2416,$A2416)&amp;":"&amp;COUNTIFS($L$2:$L2416,"Tor",$B$2:$B2416,"&lt;&gt;"&amp;$B2416,$A$2:$A2416,$A2416)+COUNTIFS($L$2:$L2416,"ET",$B$2:$B2416,"&lt;&gt;"&amp;$B2416,$A$2:$A2416,$A2416),COUNTIFS($L$2:$L2416,"Tor",$B$2:$B2416,"&lt;&gt;"&amp;$B2416,$A$2:$A2416,$A2416)+COUNTIFS($L$2:$L2416,"ET",$B$2:$B2416,"&lt;&gt;"&amp;$B2416,$A$2:$A2416,$A2416)&amp;":"&amp;COUNTIFS($L$2:$L2416,"Tor",$B$2:$B2416,$B2416,$A$2:$A2416,$A2416)+COUNTIFS($L$2:$L2416,"ET",$B$2:$B2416,$B2416,$A$2:$A2416,$A2416)),""),"")</f>
        <v/>
      </c>
      <c r="J2416" s="18" t="str">
        <f>_xlfn.IFNA(IF(VLOOKUP($A2416,Spiele!$A$2:$D$16,3,FALSE)=$B2416,(COUNTIFS($L$1:$L2415,"Tor",$B$1:$B2415,$B2416,$A$1:$A2415,$A2416)+COUNTIFS($L$1:$L2415,"ET",$B$1:$B2415,$B2416,$A$1:$A2415,$A2416))-(COUNTIFS($L$1:$L2415,"Tor",$B$1:$B2415,"&lt;&gt;"&amp;$B2416,$A$1:$A2415,$A2416)+COUNTIFS($L$1:$L2415,"ET",$B$1:$B2415,"&lt;&gt;"&amp;$B2416,$A$1:$A2415,$A2416)),(COUNTIFS($L$1:$L2415,"Tor",$B$1:$B2415,$B2416,$A$1:$A2415,$A2416)+COUNTIFS($L$1:$L2415,"ET",$B$1:$B2415,$B2416,$A$1:$A2415,$A2416))-(COUNTIFS($L$1:$L2415,"Tor",$B$1:$B2415,"&lt;&gt;"&amp;$B2416,$A$1:$A2415,$A2416)+COUNTIFS($L$1:$L2415,"ET",$B$1:$B2415,"&lt;&gt;"&amp;$B2416,$A$1:$A2415,$A2416))),"")</f>
        <v/>
      </c>
      <c r="O2416" s="17"/>
      <c r="AC2416" s="14"/>
      <c r="AD2416" s="14"/>
      <c r="AE2416" s="18"/>
      <c r="AH2416" s="19">
        <f t="shared" si="150"/>
        <v>0</v>
      </c>
      <c r="AI2416" s="19">
        <f t="shared" si="151"/>
        <v>180</v>
      </c>
      <c r="AM2416" s="19">
        <f>IF(Abschlüsse[[#This Row],[Ergeb]]="ET","",SQRT(($AF2416-$AK2416)^2+($AG2416-$AL2416)^2))</f>
        <v>0</v>
      </c>
      <c r="AO2416" s="13"/>
      <c r="AP2416" s="13"/>
      <c r="AQ2416" s="19" t="str">
        <f t="shared" si="152"/>
        <v/>
      </c>
      <c r="AU2416" s="19" t="str">
        <f t="shared" si="153"/>
        <v/>
      </c>
    </row>
    <row r="2417" spans="3:47" ht="25.05" customHeight="1">
      <c r="C2417" s="17" t="str">
        <f>IF($A2417="","",IF(VLOOKUP($A2417,Spiele!$A$2:$D$16,3,FALSE)=$B2417,"H","G"))</f>
        <v/>
      </c>
      <c r="D2417" s="17" t="str">
        <f>IF($B2417="","",IF(VLOOKUP($A2417,Spiele!$A$2:$F$16,3,FALSE)=$B2417,VLOOKUP($A2417,Spiele!$A$2:$F$16,4,FALSE),VLOOKUP($A2417,Spiele!$A$2:$F$16,3,FALSE)))</f>
        <v/>
      </c>
      <c r="E2417" s="18">
        <f>IF(Abschlüsse[[#This Row],[Ergeb]]="ET",0,COUNTIFS($A$2:$A2417,$A2417,$B$2:$B2417,$B2417,$L$2:$L2417,"&lt;&gt;ET"))</f>
        <v>0</v>
      </c>
      <c r="F2417" s="11"/>
      <c r="G2417" s="12"/>
      <c r="H2417" s="18">
        <f>COUNTIFS('Rote Karten'!$A$2:$A$4,$A2417,'Rote Karten'!$D$2:$D$4,"&lt;&gt;"&amp;$B2417,'Rote Karten'!$B$2:$B$4,"&lt;"&amp;$F2417,'Rote Karten'!$C$2:$C$4,"&lt;="&amp;$G2417)-COUNTIFS('Rote Karten'!$A$2:$A$4,$A2417,'Rote Karten'!$D$2:$D$4,$B2417,'Rote Karten'!$B$2:$B$4,"&lt;"&amp;$F2417,'Rote Karten'!$C$2:$C$4,"&lt;="&amp;$G2417)</f>
        <v>0</v>
      </c>
      <c r="I2417" s="17" t="str">
        <f>IF(OR($L2417="Tor",$L2417="ET"),_xlfn.IFNA(IF(VLOOKUP($A2417,Spiele!$A$2:$C$16,3,FALSE)=$B2417,COUNTIFS($L$2:$L2417,"Tor",$B$2:$B2417,$B2417,$A$2:$A2417,$A2417)+COUNTIFS($L$2:$L2417,"ET",$B$2:$B2417,$B2417,$A$2:$A2417,$A2417)&amp;":"&amp;COUNTIFS($L$2:$L2417,"Tor",$B$2:$B2417,"&lt;&gt;"&amp;$B2417,$A$2:$A2417,$A2417)+COUNTIFS($L$2:$L2417,"ET",$B$2:$B2417,"&lt;&gt;"&amp;$B2417,$A$2:$A2417,$A2417),COUNTIFS($L$2:$L2417,"Tor",$B$2:$B2417,"&lt;&gt;"&amp;$B2417,$A$2:$A2417,$A2417)+COUNTIFS($L$2:$L2417,"ET",$B$2:$B2417,"&lt;&gt;"&amp;$B2417,$A$2:$A2417,$A2417)&amp;":"&amp;COUNTIFS($L$2:$L2417,"Tor",$B$2:$B2417,$B2417,$A$2:$A2417,$A2417)+COUNTIFS($L$2:$L2417,"ET",$B$2:$B2417,$B2417,$A$2:$A2417,$A2417)),""),"")</f>
        <v/>
      </c>
      <c r="J2417" s="18" t="str">
        <f>_xlfn.IFNA(IF(VLOOKUP($A2417,Spiele!$A$2:$D$16,3,FALSE)=$B2417,(COUNTIFS($L$1:$L2416,"Tor",$B$1:$B2416,$B2417,$A$1:$A2416,$A2417)+COUNTIFS($L$1:$L2416,"ET",$B$1:$B2416,$B2417,$A$1:$A2416,$A2417))-(COUNTIFS($L$1:$L2416,"Tor",$B$1:$B2416,"&lt;&gt;"&amp;$B2417,$A$1:$A2416,$A2417)+COUNTIFS($L$1:$L2416,"ET",$B$1:$B2416,"&lt;&gt;"&amp;$B2417,$A$1:$A2416,$A2417)),(COUNTIFS($L$1:$L2416,"Tor",$B$1:$B2416,$B2417,$A$1:$A2416,$A2417)+COUNTIFS($L$1:$L2416,"ET",$B$1:$B2416,$B2417,$A$1:$A2416,$A2417))-(COUNTIFS($L$1:$L2416,"Tor",$B$1:$B2416,"&lt;&gt;"&amp;$B2417,$A$1:$A2416,$A2417)+COUNTIFS($L$1:$L2416,"ET",$B$1:$B2416,"&lt;&gt;"&amp;$B2417,$A$1:$A2416,$A2417))),"")</f>
        <v/>
      </c>
      <c r="O2417" s="17"/>
      <c r="AC2417" s="14"/>
      <c r="AD2417" s="14"/>
      <c r="AE2417" s="18"/>
      <c r="AH2417" s="19">
        <f t="shared" si="150"/>
        <v>0</v>
      </c>
      <c r="AI2417" s="19">
        <f t="shared" si="151"/>
        <v>180</v>
      </c>
      <c r="AM2417" s="19">
        <f>IF(Abschlüsse[[#This Row],[Ergeb]]="ET","",SQRT(($AF2417-$AK2417)^2+($AG2417-$AL2417)^2))</f>
        <v>0</v>
      </c>
      <c r="AO2417" s="13"/>
      <c r="AP2417" s="13"/>
      <c r="AQ2417" s="19" t="str">
        <f t="shared" si="152"/>
        <v/>
      </c>
      <c r="AU2417" s="19" t="str">
        <f t="shared" si="153"/>
        <v/>
      </c>
    </row>
    <row r="2418" spans="3:47" ht="25.05" customHeight="1">
      <c r="C2418" s="17" t="str">
        <f>IF($A2418="","",IF(VLOOKUP($A2418,Spiele!$A$2:$D$16,3,FALSE)=$B2418,"H","G"))</f>
        <v/>
      </c>
      <c r="D2418" s="17" t="str">
        <f>IF($B2418="","",IF(VLOOKUP($A2418,Spiele!$A$2:$F$16,3,FALSE)=$B2418,VLOOKUP($A2418,Spiele!$A$2:$F$16,4,FALSE),VLOOKUP($A2418,Spiele!$A$2:$F$16,3,FALSE)))</f>
        <v/>
      </c>
      <c r="E2418" s="18">
        <f>IF(Abschlüsse[[#This Row],[Ergeb]]="ET",0,COUNTIFS($A$2:$A2418,$A2418,$B$2:$B2418,$B2418,$L$2:$L2418,"&lt;&gt;ET"))</f>
        <v>0</v>
      </c>
      <c r="F2418" s="11"/>
      <c r="G2418" s="12"/>
      <c r="H2418" s="18">
        <f>COUNTIFS('Rote Karten'!$A$2:$A$4,$A2418,'Rote Karten'!$D$2:$D$4,"&lt;&gt;"&amp;$B2418,'Rote Karten'!$B$2:$B$4,"&lt;"&amp;$F2418,'Rote Karten'!$C$2:$C$4,"&lt;="&amp;$G2418)-COUNTIFS('Rote Karten'!$A$2:$A$4,$A2418,'Rote Karten'!$D$2:$D$4,$B2418,'Rote Karten'!$B$2:$B$4,"&lt;"&amp;$F2418,'Rote Karten'!$C$2:$C$4,"&lt;="&amp;$G2418)</f>
        <v>0</v>
      </c>
      <c r="I2418" s="17" t="str">
        <f>IF(OR($L2418="Tor",$L2418="ET"),_xlfn.IFNA(IF(VLOOKUP($A2418,Spiele!$A$2:$C$16,3,FALSE)=$B2418,COUNTIFS($L$2:$L2418,"Tor",$B$2:$B2418,$B2418,$A$2:$A2418,$A2418)+COUNTIFS($L$2:$L2418,"ET",$B$2:$B2418,$B2418,$A$2:$A2418,$A2418)&amp;":"&amp;COUNTIFS($L$2:$L2418,"Tor",$B$2:$B2418,"&lt;&gt;"&amp;$B2418,$A$2:$A2418,$A2418)+COUNTIFS($L$2:$L2418,"ET",$B$2:$B2418,"&lt;&gt;"&amp;$B2418,$A$2:$A2418,$A2418),COUNTIFS($L$2:$L2418,"Tor",$B$2:$B2418,"&lt;&gt;"&amp;$B2418,$A$2:$A2418,$A2418)+COUNTIFS($L$2:$L2418,"ET",$B$2:$B2418,"&lt;&gt;"&amp;$B2418,$A$2:$A2418,$A2418)&amp;":"&amp;COUNTIFS($L$2:$L2418,"Tor",$B$2:$B2418,$B2418,$A$2:$A2418,$A2418)+COUNTIFS($L$2:$L2418,"ET",$B$2:$B2418,$B2418,$A$2:$A2418,$A2418)),""),"")</f>
        <v/>
      </c>
      <c r="J2418" s="18" t="str">
        <f>_xlfn.IFNA(IF(VLOOKUP($A2418,Spiele!$A$2:$D$16,3,FALSE)=$B2418,(COUNTIFS($L$1:$L2417,"Tor",$B$1:$B2417,$B2418,$A$1:$A2417,$A2418)+COUNTIFS($L$1:$L2417,"ET",$B$1:$B2417,$B2418,$A$1:$A2417,$A2418))-(COUNTIFS($L$1:$L2417,"Tor",$B$1:$B2417,"&lt;&gt;"&amp;$B2418,$A$1:$A2417,$A2418)+COUNTIFS($L$1:$L2417,"ET",$B$1:$B2417,"&lt;&gt;"&amp;$B2418,$A$1:$A2417,$A2418)),(COUNTIFS($L$1:$L2417,"Tor",$B$1:$B2417,$B2418,$A$1:$A2417,$A2418)+COUNTIFS($L$1:$L2417,"ET",$B$1:$B2417,$B2418,$A$1:$A2417,$A2418))-(COUNTIFS($L$1:$L2417,"Tor",$B$1:$B2417,"&lt;&gt;"&amp;$B2418,$A$1:$A2417,$A2418)+COUNTIFS($L$1:$L2417,"ET",$B$1:$B2417,"&lt;&gt;"&amp;$B2418,$A$1:$A2417,$A2418))),"")</f>
        <v/>
      </c>
      <c r="O2418" s="17"/>
      <c r="AC2418" s="14"/>
      <c r="AD2418" s="14"/>
      <c r="AE2418" s="18"/>
      <c r="AH2418" s="19">
        <f t="shared" si="150"/>
        <v>0</v>
      </c>
      <c r="AI2418" s="19">
        <f t="shared" si="151"/>
        <v>180</v>
      </c>
      <c r="AM2418" s="19">
        <f>IF(Abschlüsse[[#This Row],[Ergeb]]="ET","",SQRT(($AF2418-$AK2418)^2+($AG2418-$AL2418)^2))</f>
        <v>0</v>
      </c>
      <c r="AO2418" s="13"/>
      <c r="AP2418" s="13"/>
      <c r="AQ2418" s="19" t="str">
        <f t="shared" si="152"/>
        <v/>
      </c>
      <c r="AU2418" s="19" t="str">
        <f t="shared" si="153"/>
        <v/>
      </c>
    </row>
    <row r="2419" spans="3:47" ht="25.05" customHeight="1">
      <c r="C2419" s="17" t="str">
        <f>IF($A2419="","",IF(VLOOKUP($A2419,Spiele!$A$2:$D$16,3,FALSE)=$B2419,"H","G"))</f>
        <v/>
      </c>
      <c r="D2419" s="17" t="str">
        <f>IF($B2419="","",IF(VLOOKUP($A2419,Spiele!$A$2:$F$16,3,FALSE)=$B2419,VLOOKUP($A2419,Spiele!$A$2:$F$16,4,FALSE),VLOOKUP($A2419,Spiele!$A$2:$F$16,3,FALSE)))</f>
        <v/>
      </c>
      <c r="E2419" s="18">
        <f>IF(Abschlüsse[[#This Row],[Ergeb]]="ET",0,COUNTIFS($A$2:$A2419,$A2419,$B$2:$B2419,$B2419,$L$2:$L2419,"&lt;&gt;ET"))</f>
        <v>0</v>
      </c>
      <c r="F2419" s="11"/>
      <c r="G2419" s="12"/>
      <c r="H2419" s="18">
        <f>COUNTIFS('Rote Karten'!$A$2:$A$4,$A2419,'Rote Karten'!$D$2:$D$4,"&lt;&gt;"&amp;$B2419,'Rote Karten'!$B$2:$B$4,"&lt;"&amp;$F2419,'Rote Karten'!$C$2:$C$4,"&lt;="&amp;$G2419)-COUNTIFS('Rote Karten'!$A$2:$A$4,$A2419,'Rote Karten'!$D$2:$D$4,$B2419,'Rote Karten'!$B$2:$B$4,"&lt;"&amp;$F2419,'Rote Karten'!$C$2:$C$4,"&lt;="&amp;$G2419)</f>
        <v>0</v>
      </c>
      <c r="I2419" s="17" t="str">
        <f>IF(OR($L2419="Tor",$L2419="ET"),_xlfn.IFNA(IF(VLOOKUP($A2419,Spiele!$A$2:$C$16,3,FALSE)=$B2419,COUNTIFS($L$2:$L2419,"Tor",$B$2:$B2419,$B2419,$A$2:$A2419,$A2419)+COUNTIFS($L$2:$L2419,"ET",$B$2:$B2419,$B2419,$A$2:$A2419,$A2419)&amp;":"&amp;COUNTIFS($L$2:$L2419,"Tor",$B$2:$B2419,"&lt;&gt;"&amp;$B2419,$A$2:$A2419,$A2419)+COUNTIFS($L$2:$L2419,"ET",$B$2:$B2419,"&lt;&gt;"&amp;$B2419,$A$2:$A2419,$A2419),COUNTIFS($L$2:$L2419,"Tor",$B$2:$B2419,"&lt;&gt;"&amp;$B2419,$A$2:$A2419,$A2419)+COUNTIFS($L$2:$L2419,"ET",$B$2:$B2419,"&lt;&gt;"&amp;$B2419,$A$2:$A2419,$A2419)&amp;":"&amp;COUNTIFS($L$2:$L2419,"Tor",$B$2:$B2419,$B2419,$A$2:$A2419,$A2419)+COUNTIFS($L$2:$L2419,"ET",$B$2:$B2419,$B2419,$A$2:$A2419,$A2419)),""),"")</f>
        <v/>
      </c>
      <c r="J2419" s="18" t="str">
        <f>_xlfn.IFNA(IF(VLOOKUP($A2419,Spiele!$A$2:$D$16,3,FALSE)=$B2419,(COUNTIFS($L$1:$L2418,"Tor",$B$1:$B2418,$B2419,$A$1:$A2418,$A2419)+COUNTIFS($L$1:$L2418,"ET",$B$1:$B2418,$B2419,$A$1:$A2418,$A2419))-(COUNTIFS($L$1:$L2418,"Tor",$B$1:$B2418,"&lt;&gt;"&amp;$B2419,$A$1:$A2418,$A2419)+COUNTIFS($L$1:$L2418,"ET",$B$1:$B2418,"&lt;&gt;"&amp;$B2419,$A$1:$A2418,$A2419)),(COUNTIFS($L$1:$L2418,"Tor",$B$1:$B2418,$B2419,$A$1:$A2418,$A2419)+COUNTIFS($L$1:$L2418,"ET",$B$1:$B2418,$B2419,$A$1:$A2418,$A2419))-(COUNTIFS($L$1:$L2418,"Tor",$B$1:$B2418,"&lt;&gt;"&amp;$B2419,$A$1:$A2418,$A2419)+COUNTIFS($L$1:$L2418,"ET",$B$1:$B2418,"&lt;&gt;"&amp;$B2419,$A$1:$A2418,$A2419))),"")</f>
        <v/>
      </c>
      <c r="O2419" s="17"/>
      <c r="AC2419" s="14"/>
      <c r="AD2419" s="14"/>
      <c r="AE2419" s="18"/>
      <c r="AH2419" s="19">
        <f t="shared" si="150"/>
        <v>0</v>
      </c>
      <c r="AI2419" s="19">
        <f t="shared" si="151"/>
        <v>180</v>
      </c>
      <c r="AM2419" s="19">
        <f>IF(Abschlüsse[[#This Row],[Ergeb]]="ET","",SQRT(($AF2419-$AK2419)^2+($AG2419-$AL2419)^2))</f>
        <v>0</v>
      </c>
      <c r="AO2419" s="13"/>
      <c r="AP2419" s="13"/>
      <c r="AQ2419" s="19" t="str">
        <f t="shared" si="152"/>
        <v/>
      </c>
      <c r="AU2419" s="19" t="str">
        <f t="shared" si="153"/>
        <v/>
      </c>
    </row>
    <row r="2420" spans="3:47" ht="25.05" customHeight="1">
      <c r="C2420" s="17" t="str">
        <f>IF($A2420="","",IF(VLOOKUP($A2420,Spiele!$A$2:$D$16,3,FALSE)=$B2420,"H","G"))</f>
        <v/>
      </c>
      <c r="D2420" s="17" t="str">
        <f>IF($B2420="","",IF(VLOOKUP($A2420,Spiele!$A$2:$F$16,3,FALSE)=$B2420,VLOOKUP($A2420,Spiele!$A$2:$F$16,4,FALSE),VLOOKUP($A2420,Spiele!$A$2:$F$16,3,FALSE)))</f>
        <v/>
      </c>
      <c r="E2420" s="18">
        <f>IF(Abschlüsse[[#This Row],[Ergeb]]="ET",0,COUNTIFS($A$2:$A2420,$A2420,$B$2:$B2420,$B2420,$L$2:$L2420,"&lt;&gt;ET"))</f>
        <v>0</v>
      </c>
      <c r="F2420" s="11"/>
      <c r="G2420" s="12"/>
      <c r="H2420" s="18">
        <f>COUNTIFS('Rote Karten'!$A$2:$A$4,$A2420,'Rote Karten'!$D$2:$D$4,"&lt;&gt;"&amp;$B2420,'Rote Karten'!$B$2:$B$4,"&lt;"&amp;$F2420,'Rote Karten'!$C$2:$C$4,"&lt;="&amp;$G2420)-COUNTIFS('Rote Karten'!$A$2:$A$4,$A2420,'Rote Karten'!$D$2:$D$4,$B2420,'Rote Karten'!$B$2:$B$4,"&lt;"&amp;$F2420,'Rote Karten'!$C$2:$C$4,"&lt;="&amp;$G2420)</f>
        <v>0</v>
      </c>
      <c r="I2420" s="17" t="str">
        <f>IF(OR($L2420="Tor",$L2420="ET"),_xlfn.IFNA(IF(VLOOKUP($A2420,Spiele!$A$2:$C$16,3,FALSE)=$B2420,COUNTIFS($L$2:$L2420,"Tor",$B$2:$B2420,$B2420,$A$2:$A2420,$A2420)+COUNTIFS($L$2:$L2420,"ET",$B$2:$B2420,$B2420,$A$2:$A2420,$A2420)&amp;":"&amp;COUNTIFS($L$2:$L2420,"Tor",$B$2:$B2420,"&lt;&gt;"&amp;$B2420,$A$2:$A2420,$A2420)+COUNTIFS($L$2:$L2420,"ET",$B$2:$B2420,"&lt;&gt;"&amp;$B2420,$A$2:$A2420,$A2420),COUNTIFS($L$2:$L2420,"Tor",$B$2:$B2420,"&lt;&gt;"&amp;$B2420,$A$2:$A2420,$A2420)+COUNTIFS($L$2:$L2420,"ET",$B$2:$B2420,"&lt;&gt;"&amp;$B2420,$A$2:$A2420,$A2420)&amp;":"&amp;COUNTIFS($L$2:$L2420,"Tor",$B$2:$B2420,$B2420,$A$2:$A2420,$A2420)+COUNTIFS($L$2:$L2420,"ET",$B$2:$B2420,$B2420,$A$2:$A2420,$A2420)),""),"")</f>
        <v/>
      </c>
      <c r="J2420" s="18" t="str">
        <f>_xlfn.IFNA(IF(VLOOKUP($A2420,Spiele!$A$2:$D$16,3,FALSE)=$B2420,(COUNTIFS($L$1:$L2419,"Tor",$B$1:$B2419,$B2420,$A$1:$A2419,$A2420)+COUNTIFS($L$1:$L2419,"ET",$B$1:$B2419,$B2420,$A$1:$A2419,$A2420))-(COUNTIFS($L$1:$L2419,"Tor",$B$1:$B2419,"&lt;&gt;"&amp;$B2420,$A$1:$A2419,$A2420)+COUNTIFS($L$1:$L2419,"ET",$B$1:$B2419,"&lt;&gt;"&amp;$B2420,$A$1:$A2419,$A2420)),(COUNTIFS($L$1:$L2419,"Tor",$B$1:$B2419,$B2420,$A$1:$A2419,$A2420)+COUNTIFS($L$1:$L2419,"ET",$B$1:$B2419,$B2420,$A$1:$A2419,$A2420))-(COUNTIFS($L$1:$L2419,"Tor",$B$1:$B2419,"&lt;&gt;"&amp;$B2420,$A$1:$A2419,$A2420)+COUNTIFS($L$1:$L2419,"ET",$B$1:$B2419,"&lt;&gt;"&amp;$B2420,$A$1:$A2419,$A2420))),"")</f>
        <v/>
      </c>
      <c r="O2420" s="17"/>
      <c r="AC2420" s="14"/>
      <c r="AD2420" s="14"/>
      <c r="AE2420" s="18"/>
      <c r="AH2420" s="19">
        <f t="shared" si="150"/>
        <v>0</v>
      </c>
      <c r="AI2420" s="19">
        <f t="shared" si="151"/>
        <v>180</v>
      </c>
      <c r="AM2420" s="19">
        <f>IF(Abschlüsse[[#This Row],[Ergeb]]="ET","",SQRT(($AF2420-$AK2420)^2+($AG2420-$AL2420)^2))</f>
        <v>0</v>
      </c>
      <c r="AO2420" s="13"/>
      <c r="AP2420" s="13"/>
      <c r="AQ2420" s="19" t="str">
        <f t="shared" si="152"/>
        <v/>
      </c>
      <c r="AU2420" s="19" t="str">
        <f t="shared" si="153"/>
        <v/>
      </c>
    </row>
    <row r="2421" spans="3:47" ht="25.05" customHeight="1">
      <c r="C2421" s="17" t="str">
        <f>IF($A2421="","",IF(VLOOKUP($A2421,Spiele!$A$2:$D$16,3,FALSE)=$B2421,"H","G"))</f>
        <v/>
      </c>
      <c r="D2421" s="17" t="str">
        <f>IF($B2421="","",IF(VLOOKUP($A2421,Spiele!$A$2:$F$16,3,FALSE)=$B2421,VLOOKUP($A2421,Spiele!$A$2:$F$16,4,FALSE),VLOOKUP($A2421,Spiele!$A$2:$F$16,3,FALSE)))</f>
        <v/>
      </c>
      <c r="E2421" s="18">
        <f>IF(Abschlüsse[[#This Row],[Ergeb]]="ET",0,COUNTIFS($A$2:$A2421,$A2421,$B$2:$B2421,$B2421,$L$2:$L2421,"&lt;&gt;ET"))</f>
        <v>0</v>
      </c>
      <c r="F2421" s="11"/>
      <c r="G2421" s="12"/>
      <c r="H2421" s="18">
        <f>COUNTIFS('Rote Karten'!$A$2:$A$4,$A2421,'Rote Karten'!$D$2:$D$4,"&lt;&gt;"&amp;$B2421,'Rote Karten'!$B$2:$B$4,"&lt;"&amp;$F2421,'Rote Karten'!$C$2:$C$4,"&lt;="&amp;$G2421)-COUNTIFS('Rote Karten'!$A$2:$A$4,$A2421,'Rote Karten'!$D$2:$D$4,$B2421,'Rote Karten'!$B$2:$B$4,"&lt;"&amp;$F2421,'Rote Karten'!$C$2:$C$4,"&lt;="&amp;$G2421)</f>
        <v>0</v>
      </c>
      <c r="I2421" s="17" t="str">
        <f>IF(OR($L2421="Tor",$L2421="ET"),_xlfn.IFNA(IF(VLOOKUP($A2421,Spiele!$A$2:$C$16,3,FALSE)=$B2421,COUNTIFS($L$2:$L2421,"Tor",$B$2:$B2421,$B2421,$A$2:$A2421,$A2421)+COUNTIFS($L$2:$L2421,"ET",$B$2:$B2421,$B2421,$A$2:$A2421,$A2421)&amp;":"&amp;COUNTIFS($L$2:$L2421,"Tor",$B$2:$B2421,"&lt;&gt;"&amp;$B2421,$A$2:$A2421,$A2421)+COUNTIFS($L$2:$L2421,"ET",$B$2:$B2421,"&lt;&gt;"&amp;$B2421,$A$2:$A2421,$A2421),COUNTIFS($L$2:$L2421,"Tor",$B$2:$B2421,"&lt;&gt;"&amp;$B2421,$A$2:$A2421,$A2421)+COUNTIFS($L$2:$L2421,"ET",$B$2:$B2421,"&lt;&gt;"&amp;$B2421,$A$2:$A2421,$A2421)&amp;":"&amp;COUNTIFS($L$2:$L2421,"Tor",$B$2:$B2421,$B2421,$A$2:$A2421,$A2421)+COUNTIFS($L$2:$L2421,"ET",$B$2:$B2421,$B2421,$A$2:$A2421,$A2421)),""),"")</f>
        <v/>
      </c>
      <c r="J2421" s="18" t="str">
        <f>_xlfn.IFNA(IF(VLOOKUP($A2421,Spiele!$A$2:$D$16,3,FALSE)=$B2421,(COUNTIFS($L$1:$L2420,"Tor",$B$1:$B2420,$B2421,$A$1:$A2420,$A2421)+COUNTIFS($L$1:$L2420,"ET",$B$1:$B2420,$B2421,$A$1:$A2420,$A2421))-(COUNTIFS($L$1:$L2420,"Tor",$B$1:$B2420,"&lt;&gt;"&amp;$B2421,$A$1:$A2420,$A2421)+COUNTIFS($L$1:$L2420,"ET",$B$1:$B2420,"&lt;&gt;"&amp;$B2421,$A$1:$A2420,$A2421)),(COUNTIFS($L$1:$L2420,"Tor",$B$1:$B2420,$B2421,$A$1:$A2420,$A2421)+COUNTIFS($L$1:$L2420,"ET",$B$1:$B2420,$B2421,$A$1:$A2420,$A2421))-(COUNTIFS($L$1:$L2420,"Tor",$B$1:$B2420,"&lt;&gt;"&amp;$B2421,$A$1:$A2420,$A2421)+COUNTIFS($L$1:$L2420,"ET",$B$1:$B2420,"&lt;&gt;"&amp;$B2421,$A$1:$A2420,$A2421))),"")</f>
        <v/>
      </c>
      <c r="O2421" s="17"/>
      <c r="AC2421" s="14"/>
      <c r="AD2421" s="14"/>
      <c r="AE2421" s="18"/>
      <c r="AH2421" s="19">
        <f t="shared" si="150"/>
        <v>0</v>
      </c>
      <c r="AI2421" s="19">
        <f t="shared" si="151"/>
        <v>180</v>
      </c>
      <c r="AM2421" s="19">
        <f>IF(Abschlüsse[[#This Row],[Ergeb]]="ET","",SQRT(($AF2421-$AK2421)^2+($AG2421-$AL2421)^2))</f>
        <v>0</v>
      </c>
      <c r="AO2421" s="13"/>
      <c r="AP2421" s="13"/>
      <c r="AQ2421" s="19" t="str">
        <f t="shared" si="152"/>
        <v/>
      </c>
      <c r="AU2421" s="19" t="str">
        <f t="shared" si="153"/>
        <v/>
      </c>
    </row>
    <row r="2422" spans="3:47" ht="25.05" customHeight="1">
      <c r="C2422" s="17" t="str">
        <f>IF($A2422="","",IF(VLOOKUP($A2422,Spiele!$A$2:$D$16,3,FALSE)=$B2422,"H","G"))</f>
        <v/>
      </c>
      <c r="D2422" s="17" t="str">
        <f>IF($B2422="","",IF(VLOOKUP($A2422,Spiele!$A$2:$F$16,3,FALSE)=$B2422,VLOOKUP($A2422,Spiele!$A$2:$F$16,4,FALSE),VLOOKUP($A2422,Spiele!$A$2:$F$16,3,FALSE)))</f>
        <v/>
      </c>
      <c r="E2422" s="18">
        <f>IF(Abschlüsse[[#This Row],[Ergeb]]="ET",0,COUNTIFS($A$2:$A2422,$A2422,$B$2:$B2422,$B2422,$L$2:$L2422,"&lt;&gt;ET"))</f>
        <v>0</v>
      </c>
      <c r="F2422" s="11"/>
      <c r="G2422" s="12"/>
      <c r="H2422" s="18">
        <f>COUNTIFS('Rote Karten'!$A$2:$A$4,$A2422,'Rote Karten'!$D$2:$D$4,"&lt;&gt;"&amp;$B2422,'Rote Karten'!$B$2:$B$4,"&lt;"&amp;$F2422,'Rote Karten'!$C$2:$C$4,"&lt;="&amp;$G2422)-COUNTIFS('Rote Karten'!$A$2:$A$4,$A2422,'Rote Karten'!$D$2:$D$4,$B2422,'Rote Karten'!$B$2:$B$4,"&lt;"&amp;$F2422,'Rote Karten'!$C$2:$C$4,"&lt;="&amp;$G2422)</f>
        <v>0</v>
      </c>
      <c r="I2422" s="17" t="str">
        <f>IF(OR($L2422="Tor",$L2422="ET"),_xlfn.IFNA(IF(VLOOKUP($A2422,Spiele!$A$2:$C$16,3,FALSE)=$B2422,COUNTIFS($L$2:$L2422,"Tor",$B$2:$B2422,$B2422,$A$2:$A2422,$A2422)+COUNTIFS($L$2:$L2422,"ET",$B$2:$B2422,$B2422,$A$2:$A2422,$A2422)&amp;":"&amp;COUNTIFS($L$2:$L2422,"Tor",$B$2:$B2422,"&lt;&gt;"&amp;$B2422,$A$2:$A2422,$A2422)+COUNTIFS($L$2:$L2422,"ET",$B$2:$B2422,"&lt;&gt;"&amp;$B2422,$A$2:$A2422,$A2422),COUNTIFS($L$2:$L2422,"Tor",$B$2:$B2422,"&lt;&gt;"&amp;$B2422,$A$2:$A2422,$A2422)+COUNTIFS($L$2:$L2422,"ET",$B$2:$B2422,"&lt;&gt;"&amp;$B2422,$A$2:$A2422,$A2422)&amp;":"&amp;COUNTIFS($L$2:$L2422,"Tor",$B$2:$B2422,$B2422,$A$2:$A2422,$A2422)+COUNTIFS($L$2:$L2422,"ET",$B$2:$B2422,$B2422,$A$2:$A2422,$A2422)),""),"")</f>
        <v/>
      </c>
      <c r="J2422" s="18" t="str">
        <f>_xlfn.IFNA(IF(VLOOKUP($A2422,Spiele!$A$2:$D$16,3,FALSE)=$B2422,(COUNTIFS($L$1:$L2421,"Tor",$B$1:$B2421,$B2422,$A$1:$A2421,$A2422)+COUNTIFS($L$1:$L2421,"ET",$B$1:$B2421,$B2422,$A$1:$A2421,$A2422))-(COUNTIFS($L$1:$L2421,"Tor",$B$1:$B2421,"&lt;&gt;"&amp;$B2422,$A$1:$A2421,$A2422)+COUNTIFS($L$1:$L2421,"ET",$B$1:$B2421,"&lt;&gt;"&amp;$B2422,$A$1:$A2421,$A2422)),(COUNTIFS($L$1:$L2421,"Tor",$B$1:$B2421,$B2422,$A$1:$A2421,$A2422)+COUNTIFS($L$1:$L2421,"ET",$B$1:$B2421,$B2422,$A$1:$A2421,$A2422))-(COUNTIFS($L$1:$L2421,"Tor",$B$1:$B2421,"&lt;&gt;"&amp;$B2422,$A$1:$A2421,$A2422)+COUNTIFS($L$1:$L2421,"ET",$B$1:$B2421,"&lt;&gt;"&amp;$B2422,$A$1:$A2421,$A2422))),"")</f>
        <v/>
      </c>
      <c r="O2422" s="17"/>
      <c r="AC2422" s="14"/>
      <c r="AD2422" s="14"/>
      <c r="AE2422" s="18"/>
      <c r="AH2422" s="19">
        <f t="shared" si="150"/>
        <v>0</v>
      </c>
      <c r="AI2422" s="19">
        <f t="shared" si="151"/>
        <v>180</v>
      </c>
      <c r="AM2422" s="19">
        <f>IF(Abschlüsse[[#This Row],[Ergeb]]="ET","",SQRT(($AF2422-$AK2422)^2+($AG2422-$AL2422)^2))</f>
        <v>0</v>
      </c>
      <c r="AO2422" s="13"/>
      <c r="AP2422" s="13"/>
      <c r="AQ2422" s="19" t="str">
        <f t="shared" si="152"/>
        <v/>
      </c>
      <c r="AU2422" s="19" t="str">
        <f t="shared" si="153"/>
        <v/>
      </c>
    </row>
    <row r="2423" spans="3:47" ht="25.05" customHeight="1">
      <c r="C2423" s="17" t="str">
        <f>IF($A2423="","",IF(VLOOKUP($A2423,Spiele!$A$2:$D$16,3,FALSE)=$B2423,"H","G"))</f>
        <v/>
      </c>
      <c r="D2423" s="17" t="str">
        <f>IF($B2423="","",IF(VLOOKUP($A2423,Spiele!$A$2:$F$16,3,FALSE)=$B2423,VLOOKUP($A2423,Spiele!$A$2:$F$16,4,FALSE),VLOOKUP($A2423,Spiele!$A$2:$F$16,3,FALSE)))</f>
        <v/>
      </c>
      <c r="E2423" s="18">
        <f>IF(Abschlüsse[[#This Row],[Ergeb]]="ET",0,COUNTIFS($A$2:$A2423,$A2423,$B$2:$B2423,$B2423,$L$2:$L2423,"&lt;&gt;ET"))</f>
        <v>0</v>
      </c>
      <c r="F2423" s="11"/>
      <c r="G2423" s="12"/>
      <c r="H2423" s="18">
        <f>COUNTIFS('Rote Karten'!$A$2:$A$4,$A2423,'Rote Karten'!$D$2:$D$4,"&lt;&gt;"&amp;$B2423,'Rote Karten'!$B$2:$B$4,"&lt;"&amp;$F2423,'Rote Karten'!$C$2:$C$4,"&lt;="&amp;$G2423)-COUNTIFS('Rote Karten'!$A$2:$A$4,$A2423,'Rote Karten'!$D$2:$D$4,$B2423,'Rote Karten'!$B$2:$B$4,"&lt;"&amp;$F2423,'Rote Karten'!$C$2:$C$4,"&lt;="&amp;$G2423)</f>
        <v>0</v>
      </c>
      <c r="I2423" s="17" t="str">
        <f>IF(OR($L2423="Tor",$L2423="ET"),_xlfn.IFNA(IF(VLOOKUP($A2423,Spiele!$A$2:$C$16,3,FALSE)=$B2423,COUNTIFS($L$2:$L2423,"Tor",$B$2:$B2423,$B2423,$A$2:$A2423,$A2423)+COUNTIFS($L$2:$L2423,"ET",$B$2:$B2423,$B2423,$A$2:$A2423,$A2423)&amp;":"&amp;COUNTIFS($L$2:$L2423,"Tor",$B$2:$B2423,"&lt;&gt;"&amp;$B2423,$A$2:$A2423,$A2423)+COUNTIFS($L$2:$L2423,"ET",$B$2:$B2423,"&lt;&gt;"&amp;$B2423,$A$2:$A2423,$A2423),COUNTIFS($L$2:$L2423,"Tor",$B$2:$B2423,"&lt;&gt;"&amp;$B2423,$A$2:$A2423,$A2423)+COUNTIFS($L$2:$L2423,"ET",$B$2:$B2423,"&lt;&gt;"&amp;$B2423,$A$2:$A2423,$A2423)&amp;":"&amp;COUNTIFS($L$2:$L2423,"Tor",$B$2:$B2423,$B2423,$A$2:$A2423,$A2423)+COUNTIFS($L$2:$L2423,"ET",$B$2:$B2423,$B2423,$A$2:$A2423,$A2423)),""),"")</f>
        <v/>
      </c>
      <c r="J2423" s="18" t="str">
        <f>_xlfn.IFNA(IF(VLOOKUP($A2423,Spiele!$A$2:$D$16,3,FALSE)=$B2423,(COUNTIFS($L$1:$L2422,"Tor",$B$1:$B2422,$B2423,$A$1:$A2422,$A2423)+COUNTIFS($L$1:$L2422,"ET",$B$1:$B2422,$B2423,$A$1:$A2422,$A2423))-(COUNTIFS($L$1:$L2422,"Tor",$B$1:$B2422,"&lt;&gt;"&amp;$B2423,$A$1:$A2422,$A2423)+COUNTIFS($L$1:$L2422,"ET",$B$1:$B2422,"&lt;&gt;"&amp;$B2423,$A$1:$A2422,$A2423)),(COUNTIFS($L$1:$L2422,"Tor",$B$1:$B2422,$B2423,$A$1:$A2422,$A2423)+COUNTIFS($L$1:$L2422,"ET",$B$1:$B2422,$B2423,$A$1:$A2422,$A2423))-(COUNTIFS($L$1:$L2422,"Tor",$B$1:$B2422,"&lt;&gt;"&amp;$B2423,$A$1:$A2422,$A2423)+COUNTIFS($L$1:$L2422,"ET",$B$1:$B2422,"&lt;&gt;"&amp;$B2423,$A$1:$A2422,$A2423))),"")</f>
        <v/>
      </c>
      <c r="O2423" s="17"/>
      <c r="AC2423" s="14"/>
      <c r="AD2423" s="14"/>
      <c r="AE2423" s="18"/>
      <c r="AH2423" s="19">
        <f t="shared" si="150"/>
        <v>0</v>
      </c>
      <c r="AI2423" s="19">
        <f t="shared" si="151"/>
        <v>180</v>
      </c>
      <c r="AM2423" s="19">
        <f>IF(Abschlüsse[[#This Row],[Ergeb]]="ET","",SQRT(($AF2423-$AK2423)^2+($AG2423-$AL2423)^2))</f>
        <v>0</v>
      </c>
      <c r="AO2423" s="13"/>
      <c r="AP2423" s="13"/>
      <c r="AQ2423" s="19" t="str">
        <f t="shared" si="152"/>
        <v/>
      </c>
      <c r="AU2423" s="19" t="str">
        <f t="shared" si="153"/>
        <v/>
      </c>
    </row>
    <row r="2424" spans="3:47" ht="25.05" customHeight="1">
      <c r="C2424" s="17" t="str">
        <f>IF($A2424="","",IF(VLOOKUP($A2424,Spiele!$A$2:$D$16,3,FALSE)=$B2424,"H","G"))</f>
        <v/>
      </c>
      <c r="D2424" s="17" t="str">
        <f>IF($B2424="","",IF(VLOOKUP($A2424,Spiele!$A$2:$F$16,3,FALSE)=$B2424,VLOOKUP($A2424,Spiele!$A$2:$F$16,4,FALSE),VLOOKUP($A2424,Spiele!$A$2:$F$16,3,FALSE)))</f>
        <v/>
      </c>
      <c r="E2424" s="18">
        <f>IF(Abschlüsse[[#This Row],[Ergeb]]="ET",0,COUNTIFS($A$2:$A2424,$A2424,$B$2:$B2424,$B2424,$L$2:$L2424,"&lt;&gt;ET"))</f>
        <v>0</v>
      </c>
      <c r="F2424" s="11"/>
      <c r="G2424" s="12"/>
      <c r="H2424" s="18">
        <f>COUNTIFS('Rote Karten'!$A$2:$A$4,$A2424,'Rote Karten'!$D$2:$D$4,"&lt;&gt;"&amp;$B2424,'Rote Karten'!$B$2:$B$4,"&lt;"&amp;$F2424,'Rote Karten'!$C$2:$C$4,"&lt;="&amp;$G2424)-COUNTIFS('Rote Karten'!$A$2:$A$4,$A2424,'Rote Karten'!$D$2:$D$4,$B2424,'Rote Karten'!$B$2:$B$4,"&lt;"&amp;$F2424,'Rote Karten'!$C$2:$C$4,"&lt;="&amp;$G2424)</f>
        <v>0</v>
      </c>
      <c r="I2424" s="17" t="str">
        <f>IF(OR($L2424="Tor",$L2424="ET"),_xlfn.IFNA(IF(VLOOKUP($A2424,Spiele!$A$2:$C$16,3,FALSE)=$B2424,COUNTIFS($L$2:$L2424,"Tor",$B$2:$B2424,$B2424,$A$2:$A2424,$A2424)+COUNTIFS($L$2:$L2424,"ET",$B$2:$B2424,$B2424,$A$2:$A2424,$A2424)&amp;":"&amp;COUNTIFS($L$2:$L2424,"Tor",$B$2:$B2424,"&lt;&gt;"&amp;$B2424,$A$2:$A2424,$A2424)+COUNTIFS($L$2:$L2424,"ET",$B$2:$B2424,"&lt;&gt;"&amp;$B2424,$A$2:$A2424,$A2424),COUNTIFS($L$2:$L2424,"Tor",$B$2:$B2424,"&lt;&gt;"&amp;$B2424,$A$2:$A2424,$A2424)+COUNTIFS($L$2:$L2424,"ET",$B$2:$B2424,"&lt;&gt;"&amp;$B2424,$A$2:$A2424,$A2424)&amp;":"&amp;COUNTIFS($L$2:$L2424,"Tor",$B$2:$B2424,$B2424,$A$2:$A2424,$A2424)+COUNTIFS($L$2:$L2424,"ET",$B$2:$B2424,$B2424,$A$2:$A2424,$A2424)),""),"")</f>
        <v/>
      </c>
      <c r="J2424" s="18" t="str">
        <f>_xlfn.IFNA(IF(VLOOKUP($A2424,Spiele!$A$2:$D$16,3,FALSE)=$B2424,(COUNTIFS($L$1:$L2423,"Tor",$B$1:$B2423,$B2424,$A$1:$A2423,$A2424)+COUNTIFS($L$1:$L2423,"ET",$B$1:$B2423,$B2424,$A$1:$A2423,$A2424))-(COUNTIFS($L$1:$L2423,"Tor",$B$1:$B2423,"&lt;&gt;"&amp;$B2424,$A$1:$A2423,$A2424)+COUNTIFS($L$1:$L2423,"ET",$B$1:$B2423,"&lt;&gt;"&amp;$B2424,$A$1:$A2423,$A2424)),(COUNTIFS($L$1:$L2423,"Tor",$B$1:$B2423,$B2424,$A$1:$A2423,$A2424)+COUNTIFS($L$1:$L2423,"ET",$B$1:$B2423,$B2424,$A$1:$A2423,$A2424))-(COUNTIFS($L$1:$L2423,"Tor",$B$1:$B2423,"&lt;&gt;"&amp;$B2424,$A$1:$A2423,$A2424)+COUNTIFS($L$1:$L2423,"ET",$B$1:$B2423,"&lt;&gt;"&amp;$B2424,$A$1:$A2423,$A2424))),"")</f>
        <v/>
      </c>
      <c r="O2424" s="17"/>
      <c r="AC2424" s="14"/>
      <c r="AD2424" s="14"/>
      <c r="AE2424" s="18"/>
      <c r="AH2424" s="19">
        <f t="shared" si="150"/>
        <v>0</v>
      </c>
      <c r="AI2424" s="19">
        <f t="shared" si="151"/>
        <v>180</v>
      </c>
      <c r="AM2424" s="19">
        <f>IF(Abschlüsse[[#This Row],[Ergeb]]="ET","",SQRT(($AF2424-$AK2424)^2+($AG2424-$AL2424)^2))</f>
        <v>0</v>
      </c>
      <c r="AO2424" s="13"/>
      <c r="AP2424" s="13"/>
      <c r="AQ2424" s="19" t="str">
        <f t="shared" si="152"/>
        <v/>
      </c>
      <c r="AU2424" s="19" t="str">
        <f t="shared" si="153"/>
        <v/>
      </c>
    </row>
    <row r="2425" spans="3:47" ht="25.05" customHeight="1">
      <c r="C2425" s="17" t="str">
        <f>IF($A2425="","",IF(VLOOKUP($A2425,Spiele!$A$2:$D$16,3,FALSE)=$B2425,"H","G"))</f>
        <v/>
      </c>
      <c r="D2425" s="17" t="str">
        <f>IF($B2425="","",IF(VLOOKUP($A2425,Spiele!$A$2:$F$16,3,FALSE)=$B2425,VLOOKUP($A2425,Spiele!$A$2:$F$16,4,FALSE),VLOOKUP($A2425,Spiele!$A$2:$F$16,3,FALSE)))</f>
        <v/>
      </c>
      <c r="E2425" s="18">
        <f>IF(Abschlüsse[[#This Row],[Ergeb]]="ET",0,COUNTIFS($A$2:$A2425,$A2425,$B$2:$B2425,$B2425,$L$2:$L2425,"&lt;&gt;ET"))</f>
        <v>0</v>
      </c>
      <c r="F2425" s="11"/>
      <c r="G2425" s="12"/>
      <c r="H2425" s="18">
        <f>COUNTIFS('Rote Karten'!$A$2:$A$4,$A2425,'Rote Karten'!$D$2:$D$4,"&lt;&gt;"&amp;$B2425,'Rote Karten'!$B$2:$B$4,"&lt;"&amp;$F2425,'Rote Karten'!$C$2:$C$4,"&lt;="&amp;$G2425)-COUNTIFS('Rote Karten'!$A$2:$A$4,$A2425,'Rote Karten'!$D$2:$D$4,$B2425,'Rote Karten'!$B$2:$B$4,"&lt;"&amp;$F2425,'Rote Karten'!$C$2:$C$4,"&lt;="&amp;$G2425)</f>
        <v>0</v>
      </c>
      <c r="I2425" s="17" t="str">
        <f>IF(OR($L2425="Tor",$L2425="ET"),_xlfn.IFNA(IF(VLOOKUP($A2425,Spiele!$A$2:$C$16,3,FALSE)=$B2425,COUNTIFS($L$2:$L2425,"Tor",$B$2:$B2425,$B2425,$A$2:$A2425,$A2425)+COUNTIFS($L$2:$L2425,"ET",$B$2:$B2425,$B2425,$A$2:$A2425,$A2425)&amp;":"&amp;COUNTIFS($L$2:$L2425,"Tor",$B$2:$B2425,"&lt;&gt;"&amp;$B2425,$A$2:$A2425,$A2425)+COUNTIFS($L$2:$L2425,"ET",$B$2:$B2425,"&lt;&gt;"&amp;$B2425,$A$2:$A2425,$A2425),COUNTIFS($L$2:$L2425,"Tor",$B$2:$B2425,"&lt;&gt;"&amp;$B2425,$A$2:$A2425,$A2425)+COUNTIFS($L$2:$L2425,"ET",$B$2:$B2425,"&lt;&gt;"&amp;$B2425,$A$2:$A2425,$A2425)&amp;":"&amp;COUNTIFS($L$2:$L2425,"Tor",$B$2:$B2425,$B2425,$A$2:$A2425,$A2425)+COUNTIFS($L$2:$L2425,"ET",$B$2:$B2425,$B2425,$A$2:$A2425,$A2425)),""),"")</f>
        <v/>
      </c>
      <c r="J2425" s="18" t="str">
        <f>_xlfn.IFNA(IF(VLOOKUP($A2425,Spiele!$A$2:$D$16,3,FALSE)=$B2425,(COUNTIFS($L$1:$L2424,"Tor",$B$1:$B2424,$B2425,$A$1:$A2424,$A2425)+COUNTIFS($L$1:$L2424,"ET",$B$1:$B2424,$B2425,$A$1:$A2424,$A2425))-(COUNTIFS($L$1:$L2424,"Tor",$B$1:$B2424,"&lt;&gt;"&amp;$B2425,$A$1:$A2424,$A2425)+COUNTIFS($L$1:$L2424,"ET",$B$1:$B2424,"&lt;&gt;"&amp;$B2425,$A$1:$A2424,$A2425)),(COUNTIFS($L$1:$L2424,"Tor",$B$1:$B2424,$B2425,$A$1:$A2424,$A2425)+COUNTIFS($L$1:$L2424,"ET",$B$1:$B2424,$B2425,$A$1:$A2424,$A2425))-(COUNTIFS($L$1:$L2424,"Tor",$B$1:$B2424,"&lt;&gt;"&amp;$B2425,$A$1:$A2424,$A2425)+COUNTIFS($L$1:$L2424,"ET",$B$1:$B2424,"&lt;&gt;"&amp;$B2425,$A$1:$A2424,$A2425))),"")</f>
        <v/>
      </c>
      <c r="O2425" s="17"/>
      <c r="AC2425" s="14"/>
      <c r="AD2425" s="14"/>
      <c r="AE2425" s="18"/>
      <c r="AH2425" s="19">
        <f t="shared" si="150"/>
        <v>0</v>
      </c>
      <c r="AI2425" s="19">
        <f t="shared" si="151"/>
        <v>180</v>
      </c>
      <c r="AM2425" s="19">
        <f>IF(Abschlüsse[[#This Row],[Ergeb]]="ET","",SQRT(($AF2425-$AK2425)^2+($AG2425-$AL2425)^2))</f>
        <v>0</v>
      </c>
      <c r="AO2425" s="13"/>
      <c r="AP2425" s="13"/>
      <c r="AQ2425" s="19" t="str">
        <f t="shared" si="152"/>
        <v/>
      </c>
      <c r="AU2425" s="19" t="str">
        <f t="shared" si="153"/>
        <v/>
      </c>
    </row>
    <row r="2426" spans="3:47" ht="25.05" customHeight="1">
      <c r="C2426" s="17" t="str">
        <f>IF($A2426="","",IF(VLOOKUP($A2426,Spiele!$A$2:$D$16,3,FALSE)=$B2426,"H","G"))</f>
        <v/>
      </c>
      <c r="D2426" s="17" t="str">
        <f>IF($B2426="","",IF(VLOOKUP($A2426,Spiele!$A$2:$F$16,3,FALSE)=$B2426,VLOOKUP($A2426,Spiele!$A$2:$F$16,4,FALSE),VLOOKUP($A2426,Spiele!$A$2:$F$16,3,FALSE)))</f>
        <v/>
      </c>
      <c r="E2426" s="18">
        <f>IF(Abschlüsse[[#This Row],[Ergeb]]="ET",0,COUNTIFS($A$2:$A2426,$A2426,$B$2:$B2426,$B2426,$L$2:$L2426,"&lt;&gt;ET"))</f>
        <v>0</v>
      </c>
      <c r="F2426" s="11"/>
      <c r="G2426" s="12"/>
      <c r="H2426" s="18">
        <f>COUNTIFS('Rote Karten'!$A$2:$A$4,$A2426,'Rote Karten'!$D$2:$D$4,"&lt;&gt;"&amp;$B2426,'Rote Karten'!$B$2:$B$4,"&lt;"&amp;$F2426,'Rote Karten'!$C$2:$C$4,"&lt;="&amp;$G2426)-COUNTIFS('Rote Karten'!$A$2:$A$4,$A2426,'Rote Karten'!$D$2:$D$4,$B2426,'Rote Karten'!$B$2:$B$4,"&lt;"&amp;$F2426,'Rote Karten'!$C$2:$C$4,"&lt;="&amp;$G2426)</f>
        <v>0</v>
      </c>
      <c r="I2426" s="17" t="str">
        <f>IF(OR($L2426="Tor",$L2426="ET"),_xlfn.IFNA(IF(VLOOKUP($A2426,Spiele!$A$2:$C$16,3,FALSE)=$B2426,COUNTIFS($L$2:$L2426,"Tor",$B$2:$B2426,$B2426,$A$2:$A2426,$A2426)+COUNTIFS($L$2:$L2426,"ET",$B$2:$B2426,$B2426,$A$2:$A2426,$A2426)&amp;":"&amp;COUNTIFS($L$2:$L2426,"Tor",$B$2:$B2426,"&lt;&gt;"&amp;$B2426,$A$2:$A2426,$A2426)+COUNTIFS($L$2:$L2426,"ET",$B$2:$B2426,"&lt;&gt;"&amp;$B2426,$A$2:$A2426,$A2426),COUNTIFS($L$2:$L2426,"Tor",$B$2:$B2426,"&lt;&gt;"&amp;$B2426,$A$2:$A2426,$A2426)+COUNTIFS($L$2:$L2426,"ET",$B$2:$B2426,"&lt;&gt;"&amp;$B2426,$A$2:$A2426,$A2426)&amp;":"&amp;COUNTIFS($L$2:$L2426,"Tor",$B$2:$B2426,$B2426,$A$2:$A2426,$A2426)+COUNTIFS($L$2:$L2426,"ET",$B$2:$B2426,$B2426,$A$2:$A2426,$A2426)),""),"")</f>
        <v/>
      </c>
      <c r="J2426" s="18" t="str">
        <f>_xlfn.IFNA(IF(VLOOKUP($A2426,Spiele!$A$2:$D$16,3,FALSE)=$B2426,(COUNTIFS($L$1:$L2425,"Tor",$B$1:$B2425,$B2426,$A$1:$A2425,$A2426)+COUNTIFS($L$1:$L2425,"ET",$B$1:$B2425,$B2426,$A$1:$A2425,$A2426))-(COUNTIFS($L$1:$L2425,"Tor",$B$1:$B2425,"&lt;&gt;"&amp;$B2426,$A$1:$A2425,$A2426)+COUNTIFS($L$1:$L2425,"ET",$B$1:$B2425,"&lt;&gt;"&amp;$B2426,$A$1:$A2425,$A2426)),(COUNTIFS($L$1:$L2425,"Tor",$B$1:$B2425,$B2426,$A$1:$A2425,$A2426)+COUNTIFS($L$1:$L2425,"ET",$B$1:$B2425,$B2426,$A$1:$A2425,$A2426))-(COUNTIFS($L$1:$L2425,"Tor",$B$1:$B2425,"&lt;&gt;"&amp;$B2426,$A$1:$A2425,$A2426)+COUNTIFS($L$1:$L2425,"ET",$B$1:$B2425,"&lt;&gt;"&amp;$B2426,$A$1:$A2425,$A2426))),"")</f>
        <v/>
      </c>
      <c r="O2426" s="17"/>
      <c r="AC2426" s="14"/>
      <c r="AD2426" s="14"/>
      <c r="AE2426" s="18"/>
      <c r="AH2426" s="19">
        <f t="shared" si="150"/>
        <v>0</v>
      </c>
      <c r="AI2426" s="19">
        <f t="shared" si="151"/>
        <v>180</v>
      </c>
      <c r="AM2426" s="19">
        <f>IF(Abschlüsse[[#This Row],[Ergeb]]="ET","",SQRT(($AF2426-$AK2426)^2+($AG2426-$AL2426)^2))</f>
        <v>0</v>
      </c>
      <c r="AO2426" s="13"/>
      <c r="AP2426" s="13"/>
      <c r="AQ2426" s="19" t="str">
        <f t="shared" si="152"/>
        <v/>
      </c>
      <c r="AU2426" s="19" t="str">
        <f t="shared" si="153"/>
        <v/>
      </c>
    </row>
    <row r="2427" spans="3:47" ht="25.05" customHeight="1">
      <c r="C2427" s="17" t="str">
        <f>IF($A2427="","",IF(VLOOKUP($A2427,Spiele!$A$2:$D$16,3,FALSE)=$B2427,"H","G"))</f>
        <v/>
      </c>
      <c r="D2427" s="17" t="str">
        <f>IF($B2427="","",IF(VLOOKUP($A2427,Spiele!$A$2:$F$16,3,FALSE)=$B2427,VLOOKUP($A2427,Spiele!$A$2:$F$16,4,FALSE),VLOOKUP($A2427,Spiele!$A$2:$F$16,3,FALSE)))</f>
        <v/>
      </c>
      <c r="E2427" s="18">
        <f>IF(Abschlüsse[[#This Row],[Ergeb]]="ET",0,COUNTIFS($A$2:$A2427,$A2427,$B$2:$B2427,$B2427,$L$2:$L2427,"&lt;&gt;ET"))</f>
        <v>0</v>
      </c>
      <c r="F2427" s="11"/>
      <c r="G2427" s="12"/>
      <c r="H2427" s="18">
        <f>COUNTIFS('Rote Karten'!$A$2:$A$4,$A2427,'Rote Karten'!$D$2:$D$4,"&lt;&gt;"&amp;$B2427,'Rote Karten'!$B$2:$B$4,"&lt;"&amp;$F2427,'Rote Karten'!$C$2:$C$4,"&lt;="&amp;$G2427)-COUNTIFS('Rote Karten'!$A$2:$A$4,$A2427,'Rote Karten'!$D$2:$D$4,$B2427,'Rote Karten'!$B$2:$B$4,"&lt;"&amp;$F2427,'Rote Karten'!$C$2:$C$4,"&lt;="&amp;$G2427)</f>
        <v>0</v>
      </c>
      <c r="I2427" s="17" t="str">
        <f>IF(OR($L2427="Tor",$L2427="ET"),_xlfn.IFNA(IF(VLOOKUP($A2427,Spiele!$A$2:$C$16,3,FALSE)=$B2427,COUNTIFS($L$2:$L2427,"Tor",$B$2:$B2427,$B2427,$A$2:$A2427,$A2427)+COUNTIFS($L$2:$L2427,"ET",$B$2:$B2427,$B2427,$A$2:$A2427,$A2427)&amp;":"&amp;COUNTIFS($L$2:$L2427,"Tor",$B$2:$B2427,"&lt;&gt;"&amp;$B2427,$A$2:$A2427,$A2427)+COUNTIFS($L$2:$L2427,"ET",$B$2:$B2427,"&lt;&gt;"&amp;$B2427,$A$2:$A2427,$A2427),COUNTIFS($L$2:$L2427,"Tor",$B$2:$B2427,"&lt;&gt;"&amp;$B2427,$A$2:$A2427,$A2427)+COUNTIFS($L$2:$L2427,"ET",$B$2:$B2427,"&lt;&gt;"&amp;$B2427,$A$2:$A2427,$A2427)&amp;":"&amp;COUNTIFS($L$2:$L2427,"Tor",$B$2:$B2427,$B2427,$A$2:$A2427,$A2427)+COUNTIFS($L$2:$L2427,"ET",$B$2:$B2427,$B2427,$A$2:$A2427,$A2427)),""),"")</f>
        <v/>
      </c>
      <c r="J2427" s="18" t="str">
        <f>_xlfn.IFNA(IF(VLOOKUP($A2427,Spiele!$A$2:$D$16,3,FALSE)=$B2427,(COUNTIFS($L$1:$L2426,"Tor",$B$1:$B2426,$B2427,$A$1:$A2426,$A2427)+COUNTIFS($L$1:$L2426,"ET",$B$1:$B2426,$B2427,$A$1:$A2426,$A2427))-(COUNTIFS($L$1:$L2426,"Tor",$B$1:$B2426,"&lt;&gt;"&amp;$B2427,$A$1:$A2426,$A2427)+COUNTIFS($L$1:$L2426,"ET",$B$1:$B2426,"&lt;&gt;"&amp;$B2427,$A$1:$A2426,$A2427)),(COUNTIFS($L$1:$L2426,"Tor",$B$1:$B2426,$B2427,$A$1:$A2426,$A2427)+COUNTIFS($L$1:$L2426,"ET",$B$1:$B2426,$B2427,$A$1:$A2426,$A2427))-(COUNTIFS($L$1:$L2426,"Tor",$B$1:$B2426,"&lt;&gt;"&amp;$B2427,$A$1:$A2426,$A2427)+COUNTIFS($L$1:$L2426,"ET",$B$1:$B2426,"&lt;&gt;"&amp;$B2427,$A$1:$A2426,$A2427))),"")</f>
        <v/>
      </c>
      <c r="O2427" s="17"/>
      <c r="AC2427" s="14"/>
      <c r="AD2427" s="14"/>
      <c r="AE2427" s="18"/>
      <c r="AH2427" s="19">
        <f t="shared" si="150"/>
        <v>0</v>
      </c>
      <c r="AI2427" s="19">
        <f t="shared" si="151"/>
        <v>180</v>
      </c>
      <c r="AM2427" s="19">
        <f>IF(Abschlüsse[[#This Row],[Ergeb]]="ET","",SQRT(($AF2427-$AK2427)^2+($AG2427-$AL2427)^2))</f>
        <v>0</v>
      </c>
      <c r="AO2427" s="13"/>
      <c r="AP2427" s="13"/>
      <c r="AQ2427" s="19" t="str">
        <f t="shared" si="152"/>
        <v/>
      </c>
      <c r="AU2427" s="19" t="str">
        <f t="shared" si="153"/>
        <v/>
      </c>
    </row>
    <row r="2428" spans="3:47" ht="25.05" customHeight="1">
      <c r="C2428" s="17" t="str">
        <f>IF($A2428="","",IF(VLOOKUP($A2428,Spiele!$A$2:$D$16,3,FALSE)=$B2428,"H","G"))</f>
        <v/>
      </c>
      <c r="D2428" s="17" t="str">
        <f>IF($B2428="","",IF(VLOOKUP($A2428,Spiele!$A$2:$F$16,3,FALSE)=$B2428,VLOOKUP($A2428,Spiele!$A$2:$F$16,4,FALSE),VLOOKUP($A2428,Spiele!$A$2:$F$16,3,FALSE)))</f>
        <v/>
      </c>
      <c r="E2428" s="18">
        <f>IF(Abschlüsse[[#This Row],[Ergeb]]="ET",0,COUNTIFS($A$2:$A2428,$A2428,$B$2:$B2428,$B2428,$L$2:$L2428,"&lt;&gt;ET"))</f>
        <v>0</v>
      </c>
      <c r="F2428" s="11"/>
      <c r="G2428" s="12"/>
      <c r="H2428" s="18">
        <f>COUNTIFS('Rote Karten'!$A$2:$A$4,$A2428,'Rote Karten'!$D$2:$D$4,"&lt;&gt;"&amp;$B2428,'Rote Karten'!$B$2:$B$4,"&lt;"&amp;$F2428,'Rote Karten'!$C$2:$C$4,"&lt;="&amp;$G2428)-COUNTIFS('Rote Karten'!$A$2:$A$4,$A2428,'Rote Karten'!$D$2:$D$4,$B2428,'Rote Karten'!$B$2:$B$4,"&lt;"&amp;$F2428,'Rote Karten'!$C$2:$C$4,"&lt;="&amp;$G2428)</f>
        <v>0</v>
      </c>
      <c r="I2428" s="17" t="str">
        <f>IF(OR($L2428="Tor",$L2428="ET"),_xlfn.IFNA(IF(VLOOKUP($A2428,Spiele!$A$2:$C$16,3,FALSE)=$B2428,COUNTIFS($L$2:$L2428,"Tor",$B$2:$B2428,$B2428,$A$2:$A2428,$A2428)+COUNTIFS($L$2:$L2428,"ET",$B$2:$B2428,$B2428,$A$2:$A2428,$A2428)&amp;":"&amp;COUNTIFS($L$2:$L2428,"Tor",$B$2:$B2428,"&lt;&gt;"&amp;$B2428,$A$2:$A2428,$A2428)+COUNTIFS($L$2:$L2428,"ET",$B$2:$B2428,"&lt;&gt;"&amp;$B2428,$A$2:$A2428,$A2428),COUNTIFS($L$2:$L2428,"Tor",$B$2:$B2428,"&lt;&gt;"&amp;$B2428,$A$2:$A2428,$A2428)+COUNTIFS($L$2:$L2428,"ET",$B$2:$B2428,"&lt;&gt;"&amp;$B2428,$A$2:$A2428,$A2428)&amp;":"&amp;COUNTIFS($L$2:$L2428,"Tor",$B$2:$B2428,$B2428,$A$2:$A2428,$A2428)+COUNTIFS($L$2:$L2428,"ET",$B$2:$B2428,$B2428,$A$2:$A2428,$A2428)),""),"")</f>
        <v/>
      </c>
      <c r="J2428" s="18" t="str">
        <f>_xlfn.IFNA(IF(VLOOKUP($A2428,Spiele!$A$2:$D$16,3,FALSE)=$B2428,(COUNTIFS($L$1:$L2427,"Tor",$B$1:$B2427,$B2428,$A$1:$A2427,$A2428)+COUNTIFS($L$1:$L2427,"ET",$B$1:$B2427,$B2428,$A$1:$A2427,$A2428))-(COUNTIFS($L$1:$L2427,"Tor",$B$1:$B2427,"&lt;&gt;"&amp;$B2428,$A$1:$A2427,$A2428)+COUNTIFS($L$1:$L2427,"ET",$B$1:$B2427,"&lt;&gt;"&amp;$B2428,$A$1:$A2427,$A2428)),(COUNTIFS($L$1:$L2427,"Tor",$B$1:$B2427,$B2428,$A$1:$A2427,$A2428)+COUNTIFS($L$1:$L2427,"ET",$B$1:$B2427,$B2428,$A$1:$A2427,$A2428))-(COUNTIFS($L$1:$L2427,"Tor",$B$1:$B2427,"&lt;&gt;"&amp;$B2428,$A$1:$A2427,$A2428)+COUNTIFS($L$1:$L2427,"ET",$B$1:$B2427,"&lt;&gt;"&amp;$B2428,$A$1:$A2427,$A2428))),"")</f>
        <v/>
      </c>
      <c r="O2428" s="17"/>
      <c r="AC2428" s="14"/>
      <c r="AD2428" s="14"/>
      <c r="AE2428" s="18"/>
      <c r="AH2428" s="19">
        <f t="shared" si="150"/>
        <v>0</v>
      </c>
      <c r="AI2428" s="19">
        <f t="shared" si="151"/>
        <v>180</v>
      </c>
      <c r="AM2428" s="19">
        <f>IF(Abschlüsse[[#This Row],[Ergeb]]="ET","",SQRT(($AF2428-$AK2428)^2+($AG2428-$AL2428)^2))</f>
        <v>0</v>
      </c>
      <c r="AO2428" s="13"/>
      <c r="AP2428" s="13"/>
      <c r="AQ2428" s="19" t="str">
        <f t="shared" si="152"/>
        <v/>
      </c>
      <c r="AU2428" s="19" t="str">
        <f t="shared" si="153"/>
        <v/>
      </c>
    </row>
    <row r="2429" spans="3:47" ht="25.05" customHeight="1">
      <c r="C2429" s="17" t="str">
        <f>IF($A2429="","",IF(VLOOKUP($A2429,Spiele!$A$2:$D$16,3,FALSE)=$B2429,"H","G"))</f>
        <v/>
      </c>
      <c r="D2429" s="17" t="str">
        <f>IF($B2429="","",IF(VLOOKUP($A2429,Spiele!$A$2:$F$16,3,FALSE)=$B2429,VLOOKUP($A2429,Spiele!$A$2:$F$16,4,FALSE),VLOOKUP($A2429,Spiele!$A$2:$F$16,3,FALSE)))</f>
        <v/>
      </c>
      <c r="E2429" s="18">
        <f>IF(Abschlüsse[[#This Row],[Ergeb]]="ET",0,COUNTIFS($A$2:$A2429,$A2429,$B$2:$B2429,$B2429,$L$2:$L2429,"&lt;&gt;ET"))</f>
        <v>0</v>
      </c>
      <c r="F2429" s="11"/>
      <c r="G2429" s="12"/>
      <c r="H2429" s="18">
        <f>COUNTIFS('Rote Karten'!$A$2:$A$4,$A2429,'Rote Karten'!$D$2:$D$4,"&lt;&gt;"&amp;$B2429,'Rote Karten'!$B$2:$B$4,"&lt;"&amp;$F2429,'Rote Karten'!$C$2:$C$4,"&lt;="&amp;$G2429)-COUNTIFS('Rote Karten'!$A$2:$A$4,$A2429,'Rote Karten'!$D$2:$D$4,$B2429,'Rote Karten'!$B$2:$B$4,"&lt;"&amp;$F2429,'Rote Karten'!$C$2:$C$4,"&lt;="&amp;$G2429)</f>
        <v>0</v>
      </c>
      <c r="I2429" s="17" t="str">
        <f>IF(OR($L2429="Tor",$L2429="ET"),_xlfn.IFNA(IF(VLOOKUP($A2429,Spiele!$A$2:$C$16,3,FALSE)=$B2429,COUNTIFS($L$2:$L2429,"Tor",$B$2:$B2429,$B2429,$A$2:$A2429,$A2429)+COUNTIFS($L$2:$L2429,"ET",$B$2:$B2429,$B2429,$A$2:$A2429,$A2429)&amp;":"&amp;COUNTIFS($L$2:$L2429,"Tor",$B$2:$B2429,"&lt;&gt;"&amp;$B2429,$A$2:$A2429,$A2429)+COUNTIFS($L$2:$L2429,"ET",$B$2:$B2429,"&lt;&gt;"&amp;$B2429,$A$2:$A2429,$A2429),COUNTIFS($L$2:$L2429,"Tor",$B$2:$B2429,"&lt;&gt;"&amp;$B2429,$A$2:$A2429,$A2429)+COUNTIFS($L$2:$L2429,"ET",$B$2:$B2429,"&lt;&gt;"&amp;$B2429,$A$2:$A2429,$A2429)&amp;":"&amp;COUNTIFS($L$2:$L2429,"Tor",$B$2:$B2429,$B2429,$A$2:$A2429,$A2429)+COUNTIFS($L$2:$L2429,"ET",$B$2:$B2429,$B2429,$A$2:$A2429,$A2429)),""),"")</f>
        <v/>
      </c>
      <c r="J2429" s="18" t="str">
        <f>_xlfn.IFNA(IF(VLOOKUP($A2429,Spiele!$A$2:$D$16,3,FALSE)=$B2429,(COUNTIFS($L$1:$L2428,"Tor",$B$1:$B2428,$B2429,$A$1:$A2428,$A2429)+COUNTIFS($L$1:$L2428,"ET",$B$1:$B2428,$B2429,$A$1:$A2428,$A2429))-(COUNTIFS($L$1:$L2428,"Tor",$B$1:$B2428,"&lt;&gt;"&amp;$B2429,$A$1:$A2428,$A2429)+COUNTIFS($L$1:$L2428,"ET",$B$1:$B2428,"&lt;&gt;"&amp;$B2429,$A$1:$A2428,$A2429)),(COUNTIFS($L$1:$L2428,"Tor",$B$1:$B2428,$B2429,$A$1:$A2428,$A2429)+COUNTIFS($L$1:$L2428,"ET",$B$1:$B2428,$B2429,$A$1:$A2428,$A2429))-(COUNTIFS($L$1:$L2428,"Tor",$B$1:$B2428,"&lt;&gt;"&amp;$B2429,$A$1:$A2428,$A2429)+COUNTIFS($L$1:$L2428,"ET",$B$1:$B2428,"&lt;&gt;"&amp;$B2429,$A$1:$A2428,$A2429))),"")</f>
        <v/>
      </c>
      <c r="O2429" s="17"/>
      <c r="AC2429" s="14"/>
      <c r="AD2429" s="14"/>
      <c r="AE2429" s="18"/>
      <c r="AH2429" s="19">
        <f t="shared" si="150"/>
        <v>0</v>
      </c>
      <c r="AI2429" s="19">
        <f t="shared" si="151"/>
        <v>180</v>
      </c>
      <c r="AM2429" s="19">
        <f>IF(Abschlüsse[[#This Row],[Ergeb]]="ET","",SQRT(($AF2429-$AK2429)^2+($AG2429-$AL2429)^2))</f>
        <v>0</v>
      </c>
      <c r="AO2429" s="13"/>
      <c r="AP2429" s="13"/>
      <c r="AQ2429" s="19" t="str">
        <f t="shared" si="152"/>
        <v/>
      </c>
      <c r="AU2429" s="19" t="str">
        <f t="shared" si="153"/>
        <v/>
      </c>
    </row>
    <row r="2430" spans="3:47" ht="25.05" customHeight="1">
      <c r="C2430" s="17" t="str">
        <f>IF($A2430="","",IF(VLOOKUP($A2430,Spiele!$A$2:$D$16,3,FALSE)=$B2430,"H","G"))</f>
        <v/>
      </c>
      <c r="D2430" s="17" t="str">
        <f>IF($B2430="","",IF(VLOOKUP($A2430,Spiele!$A$2:$F$16,3,FALSE)=$B2430,VLOOKUP($A2430,Spiele!$A$2:$F$16,4,FALSE),VLOOKUP($A2430,Spiele!$A$2:$F$16,3,FALSE)))</f>
        <v/>
      </c>
      <c r="E2430" s="18">
        <f>IF(Abschlüsse[[#This Row],[Ergeb]]="ET",0,COUNTIFS($A$2:$A2430,$A2430,$B$2:$B2430,$B2430,$L$2:$L2430,"&lt;&gt;ET"))</f>
        <v>0</v>
      </c>
      <c r="F2430" s="11"/>
      <c r="G2430" s="12"/>
      <c r="H2430" s="18">
        <f>COUNTIFS('Rote Karten'!$A$2:$A$4,$A2430,'Rote Karten'!$D$2:$D$4,"&lt;&gt;"&amp;$B2430,'Rote Karten'!$B$2:$B$4,"&lt;"&amp;$F2430,'Rote Karten'!$C$2:$C$4,"&lt;="&amp;$G2430)-COUNTIFS('Rote Karten'!$A$2:$A$4,$A2430,'Rote Karten'!$D$2:$D$4,$B2430,'Rote Karten'!$B$2:$B$4,"&lt;"&amp;$F2430,'Rote Karten'!$C$2:$C$4,"&lt;="&amp;$G2430)</f>
        <v>0</v>
      </c>
      <c r="I2430" s="17" t="str">
        <f>IF(OR($L2430="Tor",$L2430="ET"),_xlfn.IFNA(IF(VLOOKUP($A2430,Spiele!$A$2:$C$16,3,FALSE)=$B2430,COUNTIFS($L$2:$L2430,"Tor",$B$2:$B2430,$B2430,$A$2:$A2430,$A2430)+COUNTIFS($L$2:$L2430,"ET",$B$2:$B2430,$B2430,$A$2:$A2430,$A2430)&amp;":"&amp;COUNTIFS($L$2:$L2430,"Tor",$B$2:$B2430,"&lt;&gt;"&amp;$B2430,$A$2:$A2430,$A2430)+COUNTIFS($L$2:$L2430,"ET",$B$2:$B2430,"&lt;&gt;"&amp;$B2430,$A$2:$A2430,$A2430),COUNTIFS($L$2:$L2430,"Tor",$B$2:$B2430,"&lt;&gt;"&amp;$B2430,$A$2:$A2430,$A2430)+COUNTIFS($L$2:$L2430,"ET",$B$2:$B2430,"&lt;&gt;"&amp;$B2430,$A$2:$A2430,$A2430)&amp;":"&amp;COUNTIFS($L$2:$L2430,"Tor",$B$2:$B2430,$B2430,$A$2:$A2430,$A2430)+COUNTIFS($L$2:$L2430,"ET",$B$2:$B2430,$B2430,$A$2:$A2430,$A2430)),""),"")</f>
        <v/>
      </c>
      <c r="J2430" s="18" t="str">
        <f>_xlfn.IFNA(IF(VLOOKUP($A2430,Spiele!$A$2:$D$16,3,FALSE)=$B2430,(COUNTIFS($L$1:$L2429,"Tor",$B$1:$B2429,$B2430,$A$1:$A2429,$A2430)+COUNTIFS($L$1:$L2429,"ET",$B$1:$B2429,$B2430,$A$1:$A2429,$A2430))-(COUNTIFS($L$1:$L2429,"Tor",$B$1:$B2429,"&lt;&gt;"&amp;$B2430,$A$1:$A2429,$A2430)+COUNTIFS($L$1:$L2429,"ET",$B$1:$B2429,"&lt;&gt;"&amp;$B2430,$A$1:$A2429,$A2430)),(COUNTIFS($L$1:$L2429,"Tor",$B$1:$B2429,$B2430,$A$1:$A2429,$A2430)+COUNTIFS($L$1:$L2429,"ET",$B$1:$B2429,$B2430,$A$1:$A2429,$A2430))-(COUNTIFS($L$1:$L2429,"Tor",$B$1:$B2429,"&lt;&gt;"&amp;$B2430,$A$1:$A2429,$A2430)+COUNTIFS($L$1:$L2429,"ET",$B$1:$B2429,"&lt;&gt;"&amp;$B2430,$A$1:$A2429,$A2430))),"")</f>
        <v/>
      </c>
      <c r="O2430" s="17"/>
      <c r="AC2430" s="14"/>
      <c r="AD2430" s="14"/>
      <c r="AE2430" s="18"/>
      <c r="AH2430" s="19">
        <f t="shared" si="150"/>
        <v>0</v>
      </c>
      <c r="AI2430" s="19">
        <f t="shared" si="151"/>
        <v>180</v>
      </c>
      <c r="AM2430" s="19">
        <f>IF(Abschlüsse[[#This Row],[Ergeb]]="ET","",SQRT(($AF2430-$AK2430)^2+($AG2430-$AL2430)^2))</f>
        <v>0</v>
      </c>
      <c r="AO2430" s="13"/>
      <c r="AP2430" s="13"/>
      <c r="AQ2430" s="19" t="str">
        <f t="shared" si="152"/>
        <v/>
      </c>
      <c r="AU2430" s="19" t="str">
        <f t="shared" si="153"/>
        <v/>
      </c>
    </row>
    <row r="2431" spans="3:47" ht="25.05" customHeight="1">
      <c r="C2431" s="17" t="str">
        <f>IF($A2431="","",IF(VLOOKUP($A2431,Spiele!$A$2:$D$16,3,FALSE)=$B2431,"H","G"))</f>
        <v/>
      </c>
      <c r="D2431" s="17" t="str">
        <f>IF($B2431="","",IF(VLOOKUP($A2431,Spiele!$A$2:$F$16,3,FALSE)=$B2431,VLOOKUP($A2431,Spiele!$A$2:$F$16,4,FALSE),VLOOKUP($A2431,Spiele!$A$2:$F$16,3,FALSE)))</f>
        <v/>
      </c>
      <c r="E2431" s="18">
        <f>IF(Abschlüsse[[#This Row],[Ergeb]]="ET",0,COUNTIFS($A$2:$A2431,$A2431,$B$2:$B2431,$B2431,$L$2:$L2431,"&lt;&gt;ET"))</f>
        <v>0</v>
      </c>
      <c r="F2431" s="11"/>
      <c r="G2431" s="12"/>
      <c r="H2431" s="18">
        <f>COUNTIFS('Rote Karten'!$A$2:$A$4,$A2431,'Rote Karten'!$D$2:$D$4,"&lt;&gt;"&amp;$B2431,'Rote Karten'!$B$2:$B$4,"&lt;"&amp;$F2431,'Rote Karten'!$C$2:$C$4,"&lt;="&amp;$G2431)-COUNTIFS('Rote Karten'!$A$2:$A$4,$A2431,'Rote Karten'!$D$2:$D$4,$B2431,'Rote Karten'!$B$2:$B$4,"&lt;"&amp;$F2431,'Rote Karten'!$C$2:$C$4,"&lt;="&amp;$G2431)</f>
        <v>0</v>
      </c>
      <c r="I2431" s="17" t="str">
        <f>IF(OR($L2431="Tor",$L2431="ET"),_xlfn.IFNA(IF(VLOOKUP($A2431,Spiele!$A$2:$C$16,3,FALSE)=$B2431,COUNTIFS($L$2:$L2431,"Tor",$B$2:$B2431,$B2431,$A$2:$A2431,$A2431)+COUNTIFS($L$2:$L2431,"ET",$B$2:$B2431,$B2431,$A$2:$A2431,$A2431)&amp;":"&amp;COUNTIFS($L$2:$L2431,"Tor",$B$2:$B2431,"&lt;&gt;"&amp;$B2431,$A$2:$A2431,$A2431)+COUNTIFS($L$2:$L2431,"ET",$B$2:$B2431,"&lt;&gt;"&amp;$B2431,$A$2:$A2431,$A2431),COUNTIFS($L$2:$L2431,"Tor",$B$2:$B2431,"&lt;&gt;"&amp;$B2431,$A$2:$A2431,$A2431)+COUNTIFS($L$2:$L2431,"ET",$B$2:$B2431,"&lt;&gt;"&amp;$B2431,$A$2:$A2431,$A2431)&amp;":"&amp;COUNTIFS($L$2:$L2431,"Tor",$B$2:$B2431,$B2431,$A$2:$A2431,$A2431)+COUNTIFS($L$2:$L2431,"ET",$B$2:$B2431,$B2431,$A$2:$A2431,$A2431)),""),"")</f>
        <v/>
      </c>
      <c r="J2431" s="18" t="str">
        <f>_xlfn.IFNA(IF(VLOOKUP($A2431,Spiele!$A$2:$D$16,3,FALSE)=$B2431,(COUNTIFS($L$1:$L2430,"Tor",$B$1:$B2430,$B2431,$A$1:$A2430,$A2431)+COUNTIFS($L$1:$L2430,"ET",$B$1:$B2430,$B2431,$A$1:$A2430,$A2431))-(COUNTIFS($L$1:$L2430,"Tor",$B$1:$B2430,"&lt;&gt;"&amp;$B2431,$A$1:$A2430,$A2431)+COUNTIFS($L$1:$L2430,"ET",$B$1:$B2430,"&lt;&gt;"&amp;$B2431,$A$1:$A2430,$A2431)),(COUNTIFS($L$1:$L2430,"Tor",$B$1:$B2430,$B2431,$A$1:$A2430,$A2431)+COUNTIFS($L$1:$L2430,"ET",$B$1:$B2430,$B2431,$A$1:$A2430,$A2431))-(COUNTIFS($L$1:$L2430,"Tor",$B$1:$B2430,"&lt;&gt;"&amp;$B2431,$A$1:$A2430,$A2431)+COUNTIFS($L$1:$L2430,"ET",$B$1:$B2430,"&lt;&gt;"&amp;$B2431,$A$1:$A2430,$A2431))),"")</f>
        <v/>
      </c>
      <c r="O2431" s="17"/>
      <c r="AC2431" s="14"/>
      <c r="AD2431" s="14"/>
      <c r="AE2431" s="18"/>
      <c r="AH2431" s="19">
        <f t="shared" si="150"/>
        <v>0</v>
      </c>
      <c r="AI2431" s="19">
        <f t="shared" si="151"/>
        <v>180</v>
      </c>
      <c r="AM2431" s="19">
        <f>IF(Abschlüsse[[#This Row],[Ergeb]]="ET","",SQRT(($AF2431-$AK2431)^2+($AG2431-$AL2431)^2))</f>
        <v>0</v>
      </c>
      <c r="AO2431" s="13"/>
      <c r="AP2431" s="13"/>
      <c r="AQ2431" s="19" t="str">
        <f t="shared" si="152"/>
        <v/>
      </c>
      <c r="AU2431" s="19" t="str">
        <f t="shared" si="153"/>
        <v/>
      </c>
    </row>
    <row r="2432" spans="3:47" ht="25.05" customHeight="1">
      <c r="C2432" s="17" t="str">
        <f>IF($A2432="","",IF(VLOOKUP($A2432,Spiele!$A$2:$D$16,3,FALSE)=$B2432,"H","G"))</f>
        <v/>
      </c>
      <c r="D2432" s="17" t="str">
        <f>IF($B2432="","",IF(VLOOKUP($A2432,Spiele!$A$2:$F$16,3,FALSE)=$B2432,VLOOKUP($A2432,Spiele!$A$2:$F$16,4,FALSE),VLOOKUP($A2432,Spiele!$A$2:$F$16,3,FALSE)))</f>
        <v/>
      </c>
      <c r="E2432" s="18">
        <f>IF(Abschlüsse[[#This Row],[Ergeb]]="ET",0,COUNTIFS($A$2:$A2432,$A2432,$B$2:$B2432,$B2432,$L$2:$L2432,"&lt;&gt;ET"))</f>
        <v>0</v>
      </c>
      <c r="F2432" s="11"/>
      <c r="G2432" s="12"/>
      <c r="H2432" s="18">
        <f>COUNTIFS('Rote Karten'!$A$2:$A$4,$A2432,'Rote Karten'!$D$2:$D$4,"&lt;&gt;"&amp;$B2432,'Rote Karten'!$B$2:$B$4,"&lt;"&amp;$F2432,'Rote Karten'!$C$2:$C$4,"&lt;="&amp;$G2432)-COUNTIFS('Rote Karten'!$A$2:$A$4,$A2432,'Rote Karten'!$D$2:$D$4,$B2432,'Rote Karten'!$B$2:$B$4,"&lt;"&amp;$F2432,'Rote Karten'!$C$2:$C$4,"&lt;="&amp;$G2432)</f>
        <v>0</v>
      </c>
      <c r="I2432" s="17" t="str">
        <f>IF(OR($L2432="Tor",$L2432="ET"),_xlfn.IFNA(IF(VLOOKUP($A2432,Spiele!$A$2:$C$16,3,FALSE)=$B2432,COUNTIFS($L$2:$L2432,"Tor",$B$2:$B2432,$B2432,$A$2:$A2432,$A2432)+COUNTIFS($L$2:$L2432,"ET",$B$2:$B2432,$B2432,$A$2:$A2432,$A2432)&amp;":"&amp;COUNTIFS($L$2:$L2432,"Tor",$B$2:$B2432,"&lt;&gt;"&amp;$B2432,$A$2:$A2432,$A2432)+COUNTIFS($L$2:$L2432,"ET",$B$2:$B2432,"&lt;&gt;"&amp;$B2432,$A$2:$A2432,$A2432),COUNTIFS($L$2:$L2432,"Tor",$B$2:$B2432,"&lt;&gt;"&amp;$B2432,$A$2:$A2432,$A2432)+COUNTIFS($L$2:$L2432,"ET",$B$2:$B2432,"&lt;&gt;"&amp;$B2432,$A$2:$A2432,$A2432)&amp;":"&amp;COUNTIFS($L$2:$L2432,"Tor",$B$2:$B2432,$B2432,$A$2:$A2432,$A2432)+COUNTIFS($L$2:$L2432,"ET",$B$2:$B2432,$B2432,$A$2:$A2432,$A2432)),""),"")</f>
        <v/>
      </c>
      <c r="J2432" s="18" t="str">
        <f>_xlfn.IFNA(IF(VLOOKUP($A2432,Spiele!$A$2:$D$16,3,FALSE)=$B2432,(COUNTIFS($L$1:$L2431,"Tor",$B$1:$B2431,$B2432,$A$1:$A2431,$A2432)+COUNTIFS($L$1:$L2431,"ET",$B$1:$B2431,$B2432,$A$1:$A2431,$A2432))-(COUNTIFS($L$1:$L2431,"Tor",$B$1:$B2431,"&lt;&gt;"&amp;$B2432,$A$1:$A2431,$A2432)+COUNTIFS($L$1:$L2431,"ET",$B$1:$B2431,"&lt;&gt;"&amp;$B2432,$A$1:$A2431,$A2432)),(COUNTIFS($L$1:$L2431,"Tor",$B$1:$B2431,$B2432,$A$1:$A2431,$A2432)+COUNTIFS($L$1:$L2431,"ET",$B$1:$B2431,$B2432,$A$1:$A2431,$A2432))-(COUNTIFS($L$1:$L2431,"Tor",$B$1:$B2431,"&lt;&gt;"&amp;$B2432,$A$1:$A2431,$A2432)+COUNTIFS($L$1:$L2431,"ET",$B$1:$B2431,"&lt;&gt;"&amp;$B2432,$A$1:$A2431,$A2432))),"")</f>
        <v/>
      </c>
      <c r="O2432" s="17"/>
      <c r="AC2432" s="14"/>
      <c r="AD2432" s="14"/>
      <c r="AE2432" s="18"/>
      <c r="AH2432" s="19">
        <f t="shared" si="150"/>
        <v>0</v>
      </c>
      <c r="AI2432" s="19">
        <f t="shared" si="151"/>
        <v>180</v>
      </c>
      <c r="AM2432" s="19">
        <f>IF(Abschlüsse[[#This Row],[Ergeb]]="ET","",SQRT(($AF2432-$AK2432)^2+($AG2432-$AL2432)^2))</f>
        <v>0</v>
      </c>
      <c r="AO2432" s="13"/>
      <c r="AP2432" s="13"/>
      <c r="AQ2432" s="19" t="str">
        <f t="shared" si="152"/>
        <v/>
      </c>
      <c r="AU2432" s="19" t="str">
        <f t="shared" si="153"/>
        <v/>
      </c>
    </row>
    <row r="2433" spans="3:47" ht="25.05" customHeight="1">
      <c r="C2433" s="17" t="str">
        <f>IF($A2433="","",IF(VLOOKUP($A2433,Spiele!$A$2:$D$16,3,FALSE)=$B2433,"H","G"))</f>
        <v/>
      </c>
      <c r="D2433" s="17" t="str">
        <f>IF($B2433="","",IF(VLOOKUP($A2433,Spiele!$A$2:$F$16,3,FALSE)=$B2433,VLOOKUP($A2433,Spiele!$A$2:$F$16,4,FALSE),VLOOKUP($A2433,Spiele!$A$2:$F$16,3,FALSE)))</f>
        <v/>
      </c>
      <c r="E2433" s="18">
        <f>IF(Abschlüsse[[#This Row],[Ergeb]]="ET",0,COUNTIFS($A$2:$A2433,$A2433,$B$2:$B2433,$B2433,$L$2:$L2433,"&lt;&gt;ET"))</f>
        <v>0</v>
      </c>
      <c r="F2433" s="11"/>
      <c r="G2433" s="12"/>
      <c r="H2433" s="18">
        <f>COUNTIFS('Rote Karten'!$A$2:$A$4,$A2433,'Rote Karten'!$D$2:$D$4,"&lt;&gt;"&amp;$B2433,'Rote Karten'!$B$2:$B$4,"&lt;"&amp;$F2433,'Rote Karten'!$C$2:$C$4,"&lt;="&amp;$G2433)-COUNTIFS('Rote Karten'!$A$2:$A$4,$A2433,'Rote Karten'!$D$2:$D$4,$B2433,'Rote Karten'!$B$2:$B$4,"&lt;"&amp;$F2433,'Rote Karten'!$C$2:$C$4,"&lt;="&amp;$G2433)</f>
        <v>0</v>
      </c>
      <c r="I2433" s="17" t="str">
        <f>IF(OR($L2433="Tor",$L2433="ET"),_xlfn.IFNA(IF(VLOOKUP($A2433,Spiele!$A$2:$C$16,3,FALSE)=$B2433,COUNTIFS($L$2:$L2433,"Tor",$B$2:$B2433,$B2433,$A$2:$A2433,$A2433)+COUNTIFS($L$2:$L2433,"ET",$B$2:$B2433,$B2433,$A$2:$A2433,$A2433)&amp;":"&amp;COUNTIFS($L$2:$L2433,"Tor",$B$2:$B2433,"&lt;&gt;"&amp;$B2433,$A$2:$A2433,$A2433)+COUNTIFS($L$2:$L2433,"ET",$B$2:$B2433,"&lt;&gt;"&amp;$B2433,$A$2:$A2433,$A2433),COUNTIFS($L$2:$L2433,"Tor",$B$2:$B2433,"&lt;&gt;"&amp;$B2433,$A$2:$A2433,$A2433)+COUNTIFS($L$2:$L2433,"ET",$B$2:$B2433,"&lt;&gt;"&amp;$B2433,$A$2:$A2433,$A2433)&amp;":"&amp;COUNTIFS($L$2:$L2433,"Tor",$B$2:$B2433,$B2433,$A$2:$A2433,$A2433)+COUNTIFS($L$2:$L2433,"ET",$B$2:$B2433,$B2433,$A$2:$A2433,$A2433)),""),"")</f>
        <v/>
      </c>
      <c r="J2433" s="18" t="str">
        <f>_xlfn.IFNA(IF(VLOOKUP($A2433,Spiele!$A$2:$D$16,3,FALSE)=$B2433,(COUNTIFS($L$1:$L2432,"Tor",$B$1:$B2432,$B2433,$A$1:$A2432,$A2433)+COUNTIFS($L$1:$L2432,"ET",$B$1:$B2432,$B2433,$A$1:$A2432,$A2433))-(COUNTIFS($L$1:$L2432,"Tor",$B$1:$B2432,"&lt;&gt;"&amp;$B2433,$A$1:$A2432,$A2433)+COUNTIFS($L$1:$L2432,"ET",$B$1:$B2432,"&lt;&gt;"&amp;$B2433,$A$1:$A2432,$A2433)),(COUNTIFS($L$1:$L2432,"Tor",$B$1:$B2432,$B2433,$A$1:$A2432,$A2433)+COUNTIFS($L$1:$L2432,"ET",$B$1:$B2432,$B2433,$A$1:$A2432,$A2433))-(COUNTIFS($L$1:$L2432,"Tor",$B$1:$B2432,"&lt;&gt;"&amp;$B2433,$A$1:$A2432,$A2433)+COUNTIFS($L$1:$L2432,"ET",$B$1:$B2432,"&lt;&gt;"&amp;$B2433,$A$1:$A2432,$A2433))),"")</f>
        <v/>
      </c>
      <c r="O2433" s="17"/>
      <c r="AC2433" s="14"/>
      <c r="AD2433" s="14"/>
      <c r="AE2433" s="18"/>
      <c r="AH2433" s="19">
        <f t="shared" si="150"/>
        <v>0</v>
      </c>
      <c r="AI2433" s="19">
        <f t="shared" si="151"/>
        <v>180</v>
      </c>
      <c r="AM2433" s="19">
        <f>IF(Abschlüsse[[#This Row],[Ergeb]]="ET","",SQRT(($AF2433-$AK2433)^2+($AG2433-$AL2433)^2))</f>
        <v>0</v>
      </c>
      <c r="AO2433" s="13"/>
      <c r="AP2433" s="13"/>
      <c r="AQ2433" s="19" t="str">
        <f t="shared" si="152"/>
        <v/>
      </c>
      <c r="AU2433" s="19" t="str">
        <f t="shared" si="153"/>
        <v/>
      </c>
    </row>
    <row r="2434" spans="3:47" ht="25.05" customHeight="1">
      <c r="C2434" s="17" t="str">
        <f>IF($A2434="","",IF(VLOOKUP($A2434,Spiele!$A$2:$D$16,3,FALSE)=$B2434,"H","G"))</f>
        <v/>
      </c>
      <c r="D2434" s="17" t="str">
        <f>IF($B2434="","",IF(VLOOKUP($A2434,Spiele!$A$2:$F$16,3,FALSE)=$B2434,VLOOKUP($A2434,Spiele!$A$2:$F$16,4,FALSE),VLOOKUP($A2434,Spiele!$A$2:$F$16,3,FALSE)))</f>
        <v/>
      </c>
      <c r="E2434" s="18">
        <f>IF(Abschlüsse[[#This Row],[Ergeb]]="ET",0,COUNTIFS($A$2:$A2434,$A2434,$B$2:$B2434,$B2434,$L$2:$L2434,"&lt;&gt;ET"))</f>
        <v>0</v>
      </c>
      <c r="F2434" s="11"/>
      <c r="G2434" s="12"/>
      <c r="H2434" s="18">
        <f>COUNTIFS('Rote Karten'!$A$2:$A$4,$A2434,'Rote Karten'!$D$2:$D$4,"&lt;&gt;"&amp;$B2434,'Rote Karten'!$B$2:$B$4,"&lt;"&amp;$F2434,'Rote Karten'!$C$2:$C$4,"&lt;="&amp;$G2434)-COUNTIFS('Rote Karten'!$A$2:$A$4,$A2434,'Rote Karten'!$D$2:$D$4,$B2434,'Rote Karten'!$B$2:$B$4,"&lt;"&amp;$F2434,'Rote Karten'!$C$2:$C$4,"&lt;="&amp;$G2434)</f>
        <v>0</v>
      </c>
      <c r="I2434" s="17" t="str">
        <f>IF(OR($L2434="Tor",$L2434="ET"),_xlfn.IFNA(IF(VLOOKUP($A2434,Spiele!$A$2:$C$16,3,FALSE)=$B2434,COUNTIFS($L$2:$L2434,"Tor",$B$2:$B2434,$B2434,$A$2:$A2434,$A2434)+COUNTIFS($L$2:$L2434,"ET",$B$2:$B2434,$B2434,$A$2:$A2434,$A2434)&amp;":"&amp;COUNTIFS($L$2:$L2434,"Tor",$B$2:$B2434,"&lt;&gt;"&amp;$B2434,$A$2:$A2434,$A2434)+COUNTIFS($L$2:$L2434,"ET",$B$2:$B2434,"&lt;&gt;"&amp;$B2434,$A$2:$A2434,$A2434),COUNTIFS($L$2:$L2434,"Tor",$B$2:$B2434,"&lt;&gt;"&amp;$B2434,$A$2:$A2434,$A2434)+COUNTIFS($L$2:$L2434,"ET",$B$2:$B2434,"&lt;&gt;"&amp;$B2434,$A$2:$A2434,$A2434)&amp;":"&amp;COUNTIFS($L$2:$L2434,"Tor",$B$2:$B2434,$B2434,$A$2:$A2434,$A2434)+COUNTIFS($L$2:$L2434,"ET",$B$2:$B2434,$B2434,$A$2:$A2434,$A2434)),""),"")</f>
        <v/>
      </c>
      <c r="J2434" s="18" t="str">
        <f>_xlfn.IFNA(IF(VLOOKUP($A2434,Spiele!$A$2:$D$16,3,FALSE)=$B2434,(COUNTIFS($L$1:$L2433,"Tor",$B$1:$B2433,$B2434,$A$1:$A2433,$A2434)+COUNTIFS($L$1:$L2433,"ET",$B$1:$B2433,$B2434,$A$1:$A2433,$A2434))-(COUNTIFS($L$1:$L2433,"Tor",$B$1:$B2433,"&lt;&gt;"&amp;$B2434,$A$1:$A2433,$A2434)+COUNTIFS($L$1:$L2433,"ET",$B$1:$B2433,"&lt;&gt;"&amp;$B2434,$A$1:$A2433,$A2434)),(COUNTIFS($L$1:$L2433,"Tor",$B$1:$B2433,$B2434,$A$1:$A2433,$A2434)+COUNTIFS($L$1:$L2433,"ET",$B$1:$B2433,$B2434,$A$1:$A2433,$A2434))-(COUNTIFS($L$1:$L2433,"Tor",$B$1:$B2433,"&lt;&gt;"&amp;$B2434,$A$1:$A2433,$A2434)+COUNTIFS($L$1:$L2433,"ET",$B$1:$B2433,"&lt;&gt;"&amp;$B2434,$A$1:$A2433,$A2434))),"")</f>
        <v/>
      </c>
      <c r="O2434" s="17"/>
      <c r="AC2434" s="14"/>
      <c r="AD2434" s="14"/>
      <c r="AE2434" s="18"/>
      <c r="AH2434" s="19">
        <f t="shared" si="150"/>
        <v>0</v>
      </c>
      <c r="AI2434" s="19">
        <f t="shared" si="151"/>
        <v>180</v>
      </c>
      <c r="AM2434" s="19">
        <f>IF(Abschlüsse[[#This Row],[Ergeb]]="ET","",SQRT(($AF2434-$AK2434)^2+($AG2434-$AL2434)^2))</f>
        <v>0</v>
      </c>
      <c r="AO2434" s="13"/>
      <c r="AP2434" s="13"/>
      <c r="AQ2434" s="19" t="str">
        <f t="shared" si="152"/>
        <v/>
      </c>
      <c r="AU2434" s="19" t="str">
        <f t="shared" si="153"/>
        <v/>
      </c>
    </row>
    <row r="2435" spans="3:47" ht="25.05" customHeight="1">
      <c r="C2435" s="17" t="str">
        <f>IF($A2435="","",IF(VLOOKUP($A2435,Spiele!$A$2:$D$16,3,FALSE)=$B2435,"H","G"))</f>
        <v/>
      </c>
      <c r="D2435" s="17" t="str">
        <f>IF($B2435="","",IF(VLOOKUP($A2435,Spiele!$A$2:$F$16,3,FALSE)=$B2435,VLOOKUP($A2435,Spiele!$A$2:$F$16,4,FALSE),VLOOKUP($A2435,Spiele!$A$2:$F$16,3,FALSE)))</f>
        <v/>
      </c>
      <c r="E2435" s="18">
        <f>IF(Abschlüsse[[#This Row],[Ergeb]]="ET",0,COUNTIFS($A$2:$A2435,$A2435,$B$2:$B2435,$B2435,$L$2:$L2435,"&lt;&gt;ET"))</f>
        <v>0</v>
      </c>
      <c r="F2435" s="11"/>
      <c r="G2435" s="12"/>
      <c r="H2435" s="18">
        <f>COUNTIFS('Rote Karten'!$A$2:$A$4,$A2435,'Rote Karten'!$D$2:$D$4,"&lt;&gt;"&amp;$B2435,'Rote Karten'!$B$2:$B$4,"&lt;"&amp;$F2435,'Rote Karten'!$C$2:$C$4,"&lt;="&amp;$G2435)-COUNTIFS('Rote Karten'!$A$2:$A$4,$A2435,'Rote Karten'!$D$2:$D$4,$B2435,'Rote Karten'!$B$2:$B$4,"&lt;"&amp;$F2435,'Rote Karten'!$C$2:$C$4,"&lt;="&amp;$G2435)</f>
        <v>0</v>
      </c>
      <c r="I2435" s="17" t="str">
        <f>IF(OR($L2435="Tor",$L2435="ET"),_xlfn.IFNA(IF(VLOOKUP($A2435,Spiele!$A$2:$C$16,3,FALSE)=$B2435,COUNTIFS($L$2:$L2435,"Tor",$B$2:$B2435,$B2435,$A$2:$A2435,$A2435)+COUNTIFS($L$2:$L2435,"ET",$B$2:$B2435,$B2435,$A$2:$A2435,$A2435)&amp;":"&amp;COUNTIFS($L$2:$L2435,"Tor",$B$2:$B2435,"&lt;&gt;"&amp;$B2435,$A$2:$A2435,$A2435)+COUNTIFS($L$2:$L2435,"ET",$B$2:$B2435,"&lt;&gt;"&amp;$B2435,$A$2:$A2435,$A2435),COUNTIFS($L$2:$L2435,"Tor",$B$2:$B2435,"&lt;&gt;"&amp;$B2435,$A$2:$A2435,$A2435)+COUNTIFS($L$2:$L2435,"ET",$B$2:$B2435,"&lt;&gt;"&amp;$B2435,$A$2:$A2435,$A2435)&amp;":"&amp;COUNTIFS($L$2:$L2435,"Tor",$B$2:$B2435,$B2435,$A$2:$A2435,$A2435)+COUNTIFS($L$2:$L2435,"ET",$B$2:$B2435,$B2435,$A$2:$A2435,$A2435)),""),"")</f>
        <v/>
      </c>
      <c r="J2435" s="18" t="str">
        <f>_xlfn.IFNA(IF(VLOOKUP($A2435,Spiele!$A$2:$D$16,3,FALSE)=$B2435,(COUNTIFS($L$1:$L2434,"Tor",$B$1:$B2434,$B2435,$A$1:$A2434,$A2435)+COUNTIFS($L$1:$L2434,"ET",$B$1:$B2434,$B2435,$A$1:$A2434,$A2435))-(COUNTIFS($L$1:$L2434,"Tor",$B$1:$B2434,"&lt;&gt;"&amp;$B2435,$A$1:$A2434,$A2435)+COUNTIFS($L$1:$L2434,"ET",$B$1:$B2434,"&lt;&gt;"&amp;$B2435,$A$1:$A2434,$A2435)),(COUNTIFS($L$1:$L2434,"Tor",$B$1:$B2434,$B2435,$A$1:$A2434,$A2435)+COUNTIFS($L$1:$L2434,"ET",$B$1:$B2434,$B2435,$A$1:$A2434,$A2435))-(COUNTIFS($L$1:$L2434,"Tor",$B$1:$B2434,"&lt;&gt;"&amp;$B2435,$A$1:$A2434,$A2435)+COUNTIFS($L$1:$L2434,"ET",$B$1:$B2434,"&lt;&gt;"&amp;$B2435,$A$1:$A2434,$A2435))),"")</f>
        <v/>
      </c>
      <c r="O2435" s="17"/>
      <c r="AC2435" s="14"/>
      <c r="AD2435" s="14"/>
      <c r="AE2435" s="18"/>
      <c r="AH2435" s="19">
        <f t="shared" ref="AH2435:AH2498" si="154">IF($L2435="ET","",IF($AF2435&gt;3.66,SQRT($AG2435^2+($AF2435-(7.32/2))^2),IF($AF2435&lt;-3.66,SQRT($AG2435^2+($AF2435+(7.32/2))^2),$AG2435)))</f>
        <v>0</v>
      </c>
      <c r="AI2435" s="19">
        <f t="shared" ref="AI2435:AI2498" si="155">IF($L2435="ET","",IF(DEGREES(ATAN((7.32*$AG2435)/($AG2435^2+$AF2435^2-(7.32/2)^2)))&lt;=0,180+DEGREES(ATAN((7.32*$AG2435)/($AG2435^2+$AF2435^2-(7.32/2)^2))),DEGREES(ATAN((7.32*$AG2435)/($AG2435^2+$AF2435^2-(7.32/2)^2)))))</f>
        <v>180</v>
      </c>
      <c r="AM2435" s="19">
        <f>IF(Abschlüsse[[#This Row],[Ergeb]]="ET","",SQRT(($AF2435-$AK2435)^2+($AG2435-$AL2435)^2))</f>
        <v>0</v>
      </c>
      <c r="AO2435" s="13"/>
      <c r="AP2435" s="13"/>
      <c r="AQ2435" s="19" t="str">
        <f t="shared" si="152"/>
        <v/>
      </c>
      <c r="AU2435" s="19" t="str">
        <f t="shared" si="153"/>
        <v/>
      </c>
    </row>
    <row r="2436" spans="3:47" ht="25.05" customHeight="1">
      <c r="C2436" s="17" t="str">
        <f>IF($A2436="","",IF(VLOOKUP($A2436,Spiele!$A$2:$D$16,3,FALSE)=$B2436,"H","G"))</f>
        <v/>
      </c>
      <c r="D2436" s="17" t="str">
        <f>IF($B2436="","",IF(VLOOKUP($A2436,Spiele!$A$2:$F$16,3,FALSE)=$B2436,VLOOKUP($A2436,Spiele!$A$2:$F$16,4,FALSE),VLOOKUP($A2436,Spiele!$A$2:$F$16,3,FALSE)))</f>
        <v/>
      </c>
      <c r="E2436" s="18">
        <f>IF(Abschlüsse[[#This Row],[Ergeb]]="ET",0,COUNTIFS($A$2:$A2436,$A2436,$B$2:$B2436,$B2436,$L$2:$L2436,"&lt;&gt;ET"))</f>
        <v>0</v>
      </c>
      <c r="F2436" s="11"/>
      <c r="G2436" s="12"/>
      <c r="H2436" s="18">
        <f>COUNTIFS('Rote Karten'!$A$2:$A$4,$A2436,'Rote Karten'!$D$2:$D$4,"&lt;&gt;"&amp;$B2436,'Rote Karten'!$B$2:$B$4,"&lt;"&amp;$F2436,'Rote Karten'!$C$2:$C$4,"&lt;="&amp;$G2436)-COUNTIFS('Rote Karten'!$A$2:$A$4,$A2436,'Rote Karten'!$D$2:$D$4,$B2436,'Rote Karten'!$B$2:$B$4,"&lt;"&amp;$F2436,'Rote Karten'!$C$2:$C$4,"&lt;="&amp;$G2436)</f>
        <v>0</v>
      </c>
      <c r="I2436" s="17" t="str">
        <f>IF(OR($L2436="Tor",$L2436="ET"),_xlfn.IFNA(IF(VLOOKUP($A2436,Spiele!$A$2:$C$16,3,FALSE)=$B2436,COUNTIFS($L$2:$L2436,"Tor",$B$2:$B2436,$B2436,$A$2:$A2436,$A2436)+COUNTIFS($L$2:$L2436,"ET",$B$2:$B2436,$B2436,$A$2:$A2436,$A2436)&amp;":"&amp;COUNTIFS($L$2:$L2436,"Tor",$B$2:$B2436,"&lt;&gt;"&amp;$B2436,$A$2:$A2436,$A2436)+COUNTIFS($L$2:$L2436,"ET",$B$2:$B2436,"&lt;&gt;"&amp;$B2436,$A$2:$A2436,$A2436),COUNTIFS($L$2:$L2436,"Tor",$B$2:$B2436,"&lt;&gt;"&amp;$B2436,$A$2:$A2436,$A2436)+COUNTIFS($L$2:$L2436,"ET",$B$2:$B2436,"&lt;&gt;"&amp;$B2436,$A$2:$A2436,$A2436)&amp;":"&amp;COUNTIFS($L$2:$L2436,"Tor",$B$2:$B2436,$B2436,$A$2:$A2436,$A2436)+COUNTIFS($L$2:$L2436,"ET",$B$2:$B2436,$B2436,$A$2:$A2436,$A2436)),""),"")</f>
        <v/>
      </c>
      <c r="J2436" s="18" t="str">
        <f>_xlfn.IFNA(IF(VLOOKUP($A2436,Spiele!$A$2:$D$16,3,FALSE)=$B2436,(COUNTIFS($L$1:$L2435,"Tor",$B$1:$B2435,$B2436,$A$1:$A2435,$A2436)+COUNTIFS($L$1:$L2435,"ET",$B$1:$B2435,$B2436,$A$1:$A2435,$A2436))-(COUNTIFS($L$1:$L2435,"Tor",$B$1:$B2435,"&lt;&gt;"&amp;$B2436,$A$1:$A2435,$A2436)+COUNTIFS($L$1:$L2435,"ET",$B$1:$B2435,"&lt;&gt;"&amp;$B2436,$A$1:$A2435,$A2436)),(COUNTIFS($L$1:$L2435,"Tor",$B$1:$B2435,$B2436,$A$1:$A2435,$A2436)+COUNTIFS($L$1:$L2435,"ET",$B$1:$B2435,$B2436,$A$1:$A2435,$A2436))-(COUNTIFS($L$1:$L2435,"Tor",$B$1:$B2435,"&lt;&gt;"&amp;$B2436,$A$1:$A2435,$A2436)+COUNTIFS($L$1:$L2435,"ET",$B$1:$B2435,"&lt;&gt;"&amp;$B2436,$A$1:$A2435,$A2436))),"")</f>
        <v/>
      </c>
      <c r="O2436" s="17"/>
      <c r="AC2436" s="14"/>
      <c r="AD2436" s="14"/>
      <c r="AE2436" s="18"/>
      <c r="AH2436" s="19">
        <f t="shared" si="154"/>
        <v>0</v>
      </c>
      <c r="AI2436" s="19">
        <f t="shared" si="155"/>
        <v>180</v>
      </c>
      <c r="AM2436" s="19">
        <f>IF(Abschlüsse[[#This Row],[Ergeb]]="ET","",SQRT(($AF2436-$AK2436)^2+($AG2436-$AL2436)^2))</f>
        <v>0</v>
      </c>
      <c r="AO2436" s="13"/>
      <c r="AP2436" s="13"/>
      <c r="AQ2436" s="19" t="str">
        <f t="shared" si="152"/>
        <v/>
      </c>
      <c r="AU2436" s="19" t="str">
        <f t="shared" si="153"/>
        <v/>
      </c>
    </row>
    <row r="2437" spans="3:47" ht="25.05" customHeight="1">
      <c r="C2437" s="17" t="str">
        <f>IF($A2437="","",IF(VLOOKUP($A2437,Spiele!$A$2:$D$16,3,FALSE)=$B2437,"H","G"))</f>
        <v/>
      </c>
      <c r="D2437" s="17" t="str">
        <f>IF($B2437="","",IF(VLOOKUP($A2437,Spiele!$A$2:$F$16,3,FALSE)=$B2437,VLOOKUP($A2437,Spiele!$A$2:$F$16,4,FALSE),VLOOKUP($A2437,Spiele!$A$2:$F$16,3,FALSE)))</f>
        <v/>
      </c>
      <c r="E2437" s="18">
        <f>IF(Abschlüsse[[#This Row],[Ergeb]]="ET",0,COUNTIFS($A$2:$A2437,$A2437,$B$2:$B2437,$B2437,$L$2:$L2437,"&lt;&gt;ET"))</f>
        <v>0</v>
      </c>
      <c r="F2437" s="11"/>
      <c r="G2437" s="12"/>
      <c r="H2437" s="18">
        <f>COUNTIFS('Rote Karten'!$A$2:$A$4,$A2437,'Rote Karten'!$D$2:$D$4,"&lt;&gt;"&amp;$B2437,'Rote Karten'!$B$2:$B$4,"&lt;"&amp;$F2437,'Rote Karten'!$C$2:$C$4,"&lt;="&amp;$G2437)-COUNTIFS('Rote Karten'!$A$2:$A$4,$A2437,'Rote Karten'!$D$2:$D$4,$B2437,'Rote Karten'!$B$2:$B$4,"&lt;"&amp;$F2437,'Rote Karten'!$C$2:$C$4,"&lt;="&amp;$G2437)</f>
        <v>0</v>
      </c>
      <c r="I2437" s="17" t="str">
        <f>IF(OR($L2437="Tor",$L2437="ET"),_xlfn.IFNA(IF(VLOOKUP($A2437,Spiele!$A$2:$C$16,3,FALSE)=$B2437,COUNTIFS($L$2:$L2437,"Tor",$B$2:$B2437,$B2437,$A$2:$A2437,$A2437)+COUNTIFS($L$2:$L2437,"ET",$B$2:$B2437,$B2437,$A$2:$A2437,$A2437)&amp;":"&amp;COUNTIFS($L$2:$L2437,"Tor",$B$2:$B2437,"&lt;&gt;"&amp;$B2437,$A$2:$A2437,$A2437)+COUNTIFS($L$2:$L2437,"ET",$B$2:$B2437,"&lt;&gt;"&amp;$B2437,$A$2:$A2437,$A2437),COUNTIFS($L$2:$L2437,"Tor",$B$2:$B2437,"&lt;&gt;"&amp;$B2437,$A$2:$A2437,$A2437)+COUNTIFS($L$2:$L2437,"ET",$B$2:$B2437,"&lt;&gt;"&amp;$B2437,$A$2:$A2437,$A2437)&amp;":"&amp;COUNTIFS($L$2:$L2437,"Tor",$B$2:$B2437,$B2437,$A$2:$A2437,$A2437)+COUNTIFS($L$2:$L2437,"ET",$B$2:$B2437,$B2437,$A$2:$A2437,$A2437)),""),"")</f>
        <v/>
      </c>
      <c r="J2437" s="18" t="str">
        <f>_xlfn.IFNA(IF(VLOOKUP($A2437,Spiele!$A$2:$D$16,3,FALSE)=$B2437,(COUNTIFS($L$1:$L2436,"Tor",$B$1:$B2436,$B2437,$A$1:$A2436,$A2437)+COUNTIFS($L$1:$L2436,"ET",$B$1:$B2436,$B2437,$A$1:$A2436,$A2437))-(COUNTIFS($L$1:$L2436,"Tor",$B$1:$B2436,"&lt;&gt;"&amp;$B2437,$A$1:$A2436,$A2437)+COUNTIFS($L$1:$L2436,"ET",$B$1:$B2436,"&lt;&gt;"&amp;$B2437,$A$1:$A2436,$A2437)),(COUNTIFS($L$1:$L2436,"Tor",$B$1:$B2436,$B2437,$A$1:$A2436,$A2437)+COUNTIFS($L$1:$L2436,"ET",$B$1:$B2436,$B2437,$A$1:$A2436,$A2437))-(COUNTIFS($L$1:$L2436,"Tor",$B$1:$B2436,"&lt;&gt;"&amp;$B2437,$A$1:$A2436,$A2437)+COUNTIFS($L$1:$L2436,"ET",$B$1:$B2436,"&lt;&gt;"&amp;$B2437,$A$1:$A2436,$A2437))),"")</f>
        <v/>
      </c>
      <c r="O2437" s="17"/>
      <c r="AC2437" s="14"/>
      <c r="AD2437" s="14"/>
      <c r="AE2437" s="18"/>
      <c r="AH2437" s="19">
        <f t="shared" si="154"/>
        <v>0</v>
      </c>
      <c r="AI2437" s="19">
        <f t="shared" si="155"/>
        <v>180</v>
      </c>
      <c r="AM2437" s="19">
        <f>IF(Abschlüsse[[#This Row],[Ergeb]]="ET","",SQRT(($AF2437-$AK2437)^2+($AG2437-$AL2437)^2))</f>
        <v>0</v>
      </c>
      <c r="AO2437" s="13"/>
      <c r="AP2437" s="13"/>
      <c r="AQ2437" s="19" t="str">
        <f t="shared" si="152"/>
        <v/>
      </c>
      <c r="AU2437" s="19" t="str">
        <f t="shared" si="153"/>
        <v/>
      </c>
    </row>
    <row r="2438" spans="3:47" ht="25.05" customHeight="1">
      <c r="C2438" s="17" t="str">
        <f>IF($A2438="","",IF(VLOOKUP($A2438,Spiele!$A$2:$D$16,3,FALSE)=$B2438,"H","G"))</f>
        <v/>
      </c>
      <c r="D2438" s="17" t="str">
        <f>IF($B2438="","",IF(VLOOKUP($A2438,Spiele!$A$2:$F$16,3,FALSE)=$B2438,VLOOKUP($A2438,Spiele!$A$2:$F$16,4,FALSE),VLOOKUP($A2438,Spiele!$A$2:$F$16,3,FALSE)))</f>
        <v/>
      </c>
      <c r="E2438" s="18">
        <f>IF(Abschlüsse[[#This Row],[Ergeb]]="ET",0,COUNTIFS($A$2:$A2438,$A2438,$B$2:$B2438,$B2438,$L$2:$L2438,"&lt;&gt;ET"))</f>
        <v>0</v>
      </c>
      <c r="F2438" s="11"/>
      <c r="G2438" s="12"/>
      <c r="H2438" s="18">
        <f>COUNTIFS('Rote Karten'!$A$2:$A$4,$A2438,'Rote Karten'!$D$2:$D$4,"&lt;&gt;"&amp;$B2438,'Rote Karten'!$B$2:$B$4,"&lt;"&amp;$F2438,'Rote Karten'!$C$2:$C$4,"&lt;="&amp;$G2438)-COUNTIFS('Rote Karten'!$A$2:$A$4,$A2438,'Rote Karten'!$D$2:$D$4,$B2438,'Rote Karten'!$B$2:$B$4,"&lt;"&amp;$F2438,'Rote Karten'!$C$2:$C$4,"&lt;="&amp;$G2438)</f>
        <v>0</v>
      </c>
      <c r="I2438" s="17" t="str">
        <f>IF(OR($L2438="Tor",$L2438="ET"),_xlfn.IFNA(IF(VLOOKUP($A2438,Spiele!$A$2:$C$16,3,FALSE)=$B2438,COUNTIFS($L$2:$L2438,"Tor",$B$2:$B2438,$B2438,$A$2:$A2438,$A2438)+COUNTIFS($L$2:$L2438,"ET",$B$2:$B2438,$B2438,$A$2:$A2438,$A2438)&amp;":"&amp;COUNTIFS($L$2:$L2438,"Tor",$B$2:$B2438,"&lt;&gt;"&amp;$B2438,$A$2:$A2438,$A2438)+COUNTIFS($L$2:$L2438,"ET",$B$2:$B2438,"&lt;&gt;"&amp;$B2438,$A$2:$A2438,$A2438),COUNTIFS($L$2:$L2438,"Tor",$B$2:$B2438,"&lt;&gt;"&amp;$B2438,$A$2:$A2438,$A2438)+COUNTIFS($L$2:$L2438,"ET",$B$2:$B2438,"&lt;&gt;"&amp;$B2438,$A$2:$A2438,$A2438)&amp;":"&amp;COUNTIFS($L$2:$L2438,"Tor",$B$2:$B2438,$B2438,$A$2:$A2438,$A2438)+COUNTIFS($L$2:$L2438,"ET",$B$2:$B2438,$B2438,$A$2:$A2438,$A2438)),""),"")</f>
        <v/>
      </c>
      <c r="J2438" s="18" t="str">
        <f>_xlfn.IFNA(IF(VLOOKUP($A2438,Spiele!$A$2:$D$16,3,FALSE)=$B2438,(COUNTIFS($L$1:$L2437,"Tor",$B$1:$B2437,$B2438,$A$1:$A2437,$A2438)+COUNTIFS($L$1:$L2437,"ET",$B$1:$B2437,$B2438,$A$1:$A2437,$A2438))-(COUNTIFS($L$1:$L2437,"Tor",$B$1:$B2437,"&lt;&gt;"&amp;$B2438,$A$1:$A2437,$A2438)+COUNTIFS($L$1:$L2437,"ET",$B$1:$B2437,"&lt;&gt;"&amp;$B2438,$A$1:$A2437,$A2438)),(COUNTIFS($L$1:$L2437,"Tor",$B$1:$B2437,$B2438,$A$1:$A2437,$A2438)+COUNTIFS($L$1:$L2437,"ET",$B$1:$B2437,$B2438,$A$1:$A2437,$A2438))-(COUNTIFS($L$1:$L2437,"Tor",$B$1:$B2437,"&lt;&gt;"&amp;$B2438,$A$1:$A2437,$A2438)+COUNTIFS($L$1:$L2437,"ET",$B$1:$B2437,"&lt;&gt;"&amp;$B2438,$A$1:$A2437,$A2438))),"")</f>
        <v/>
      </c>
      <c r="O2438" s="17"/>
      <c r="AC2438" s="14"/>
      <c r="AD2438" s="14"/>
      <c r="AE2438" s="18"/>
      <c r="AH2438" s="19">
        <f t="shared" si="154"/>
        <v>0</v>
      </c>
      <c r="AI2438" s="19">
        <f t="shared" si="155"/>
        <v>180</v>
      </c>
      <c r="AM2438" s="19">
        <f>IF(Abschlüsse[[#This Row],[Ergeb]]="ET","",SQRT(($AF2438-$AK2438)^2+($AG2438-$AL2438)^2))</f>
        <v>0</v>
      </c>
      <c r="AO2438" s="13"/>
      <c r="AP2438" s="13"/>
      <c r="AQ2438" s="19" t="str">
        <f t="shared" si="152"/>
        <v/>
      </c>
      <c r="AU2438" s="19" t="str">
        <f t="shared" si="153"/>
        <v/>
      </c>
    </row>
    <row r="2439" spans="3:47" ht="25.05" customHeight="1">
      <c r="C2439" s="17" t="str">
        <f>IF($A2439="","",IF(VLOOKUP($A2439,Spiele!$A$2:$D$16,3,FALSE)=$B2439,"H","G"))</f>
        <v/>
      </c>
      <c r="D2439" s="17" t="str">
        <f>IF($B2439="","",IF(VLOOKUP($A2439,Spiele!$A$2:$F$16,3,FALSE)=$B2439,VLOOKUP($A2439,Spiele!$A$2:$F$16,4,FALSE),VLOOKUP($A2439,Spiele!$A$2:$F$16,3,FALSE)))</f>
        <v/>
      </c>
      <c r="E2439" s="18">
        <f>IF(Abschlüsse[[#This Row],[Ergeb]]="ET",0,COUNTIFS($A$2:$A2439,$A2439,$B$2:$B2439,$B2439,$L$2:$L2439,"&lt;&gt;ET"))</f>
        <v>0</v>
      </c>
      <c r="F2439" s="11"/>
      <c r="G2439" s="12"/>
      <c r="H2439" s="18">
        <f>COUNTIFS('Rote Karten'!$A$2:$A$4,$A2439,'Rote Karten'!$D$2:$D$4,"&lt;&gt;"&amp;$B2439,'Rote Karten'!$B$2:$B$4,"&lt;"&amp;$F2439,'Rote Karten'!$C$2:$C$4,"&lt;="&amp;$G2439)-COUNTIFS('Rote Karten'!$A$2:$A$4,$A2439,'Rote Karten'!$D$2:$D$4,$B2439,'Rote Karten'!$B$2:$B$4,"&lt;"&amp;$F2439,'Rote Karten'!$C$2:$C$4,"&lt;="&amp;$G2439)</f>
        <v>0</v>
      </c>
      <c r="I2439" s="17" t="str">
        <f>IF(OR($L2439="Tor",$L2439="ET"),_xlfn.IFNA(IF(VLOOKUP($A2439,Spiele!$A$2:$C$16,3,FALSE)=$B2439,COUNTIFS($L$2:$L2439,"Tor",$B$2:$B2439,$B2439,$A$2:$A2439,$A2439)+COUNTIFS($L$2:$L2439,"ET",$B$2:$B2439,$B2439,$A$2:$A2439,$A2439)&amp;":"&amp;COUNTIFS($L$2:$L2439,"Tor",$B$2:$B2439,"&lt;&gt;"&amp;$B2439,$A$2:$A2439,$A2439)+COUNTIFS($L$2:$L2439,"ET",$B$2:$B2439,"&lt;&gt;"&amp;$B2439,$A$2:$A2439,$A2439),COUNTIFS($L$2:$L2439,"Tor",$B$2:$B2439,"&lt;&gt;"&amp;$B2439,$A$2:$A2439,$A2439)+COUNTIFS($L$2:$L2439,"ET",$B$2:$B2439,"&lt;&gt;"&amp;$B2439,$A$2:$A2439,$A2439)&amp;":"&amp;COUNTIFS($L$2:$L2439,"Tor",$B$2:$B2439,$B2439,$A$2:$A2439,$A2439)+COUNTIFS($L$2:$L2439,"ET",$B$2:$B2439,$B2439,$A$2:$A2439,$A2439)),""),"")</f>
        <v/>
      </c>
      <c r="J2439" s="18" t="str">
        <f>_xlfn.IFNA(IF(VLOOKUP($A2439,Spiele!$A$2:$D$16,3,FALSE)=$B2439,(COUNTIFS($L$1:$L2438,"Tor",$B$1:$B2438,$B2439,$A$1:$A2438,$A2439)+COUNTIFS($L$1:$L2438,"ET",$B$1:$B2438,$B2439,$A$1:$A2438,$A2439))-(COUNTIFS($L$1:$L2438,"Tor",$B$1:$B2438,"&lt;&gt;"&amp;$B2439,$A$1:$A2438,$A2439)+COUNTIFS($L$1:$L2438,"ET",$B$1:$B2438,"&lt;&gt;"&amp;$B2439,$A$1:$A2438,$A2439)),(COUNTIFS($L$1:$L2438,"Tor",$B$1:$B2438,$B2439,$A$1:$A2438,$A2439)+COUNTIFS($L$1:$L2438,"ET",$B$1:$B2438,$B2439,$A$1:$A2438,$A2439))-(COUNTIFS($L$1:$L2438,"Tor",$B$1:$B2438,"&lt;&gt;"&amp;$B2439,$A$1:$A2438,$A2439)+COUNTIFS($L$1:$L2438,"ET",$B$1:$B2438,"&lt;&gt;"&amp;$B2439,$A$1:$A2438,$A2439))),"")</f>
        <v/>
      </c>
      <c r="O2439" s="17"/>
      <c r="AC2439" s="14"/>
      <c r="AD2439" s="14"/>
      <c r="AE2439" s="18"/>
      <c r="AH2439" s="19">
        <f t="shared" si="154"/>
        <v>0</v>
      </c>
      <c r="AI2439" s="19">
        <f t="shared" si="155"/>
        <v>180</v>
      </c>
      <c r="AM2439" s="19">
        <f>IF(Abschlüsse[[#This Row],[Ergeb]]="ET","",SQRT(($AF2439-$AK2439)^2+($AG2439-$AL2439)^2))</f>
        <v>0</v>
      </c>
      <c r="AO2439" s="13"/>
      <c r="AP2439" s="13"/>
      <c r="AQ2439" s="19" t="str">
        <f t="shared" si="152"/>
        <v/>
      </c>
      <c r="AU2439" s="19" t="str">
        <f t="shared" si="153"/>
        <v/>
      </c>
    </row>
    <row r="2440" spans="3:47" ht="25.05" customHeight="1">
      <c r="C2440" s="17" t="str">
        <f>IF($A2440="","",IF(VLOOKUP($A2440,Spiele!$A$2:$D$16,3,FALSE)=$B2440,"H","G"))</f>
        <v/>
      </c>
      <c r="D2440" s="17" t="str">
        <f>IF($B2440="","",IF(VLOOKUP($A2440,Spiele!$A$2:$F$16,3,FALSE)=$B2440,VLOOKUP($A2440,Spiele!$A$2:$F$16,4,FALSE),VLOOKUP($A2440,Spiele!$A$2:$F$16,3,FALSE)))</f>
        <v/>
      </c>
      <c r="E2440" s="18">
        <f>IF(Abschlüsse[[#This Row],[Ergeb]]="ET",0,COUNTIFS($A$2:$A2440,$A2440,$B$2:$B2440,$B2440,$L$2:$L2440,"&lt;&gt;ET"))</f>
        <v>0</v>
      </c>
      <c r="F2440" s="11"/>
      <c r="G2440" s="12"/>
      <c r="H2440" s="18">
        <f>COUNTIFS('Rote Karten'!$A$2:$A$4,$A2440,'Rote Karten'!$D$2:$D$4,"&lt;&gt;"&amp;$B2440,'Rote Karten'!$B$2:$B$4,"&lt;"&amp;$F2440,'Rote Karten'!$C$2:$C$4,"&lt;="&amp;$G2440)-COUNTIFS('Rote Karten'!$A$2:$A$4,$A2440,'Rote Karten'!$D$2:$D$4,$B2440,'Rote Karten'!$B$2:$B$4,"&lt;"&amp;$F2440,'Rote Karten'!$C$2:$C$4,"&lt;="&amp;$G2440)</f>
        <v>0</v>
      </c>
      <c r="I2440" s="17" t="str">
        <f>IF(OR($L2440="Tor",$L2440="ET"),_xlfn.IFNA(IF(VLOOKUP($A2440,Spiele!$A$2:$C$16,3,FALSE)=$B2440,COUNTIFS($L$2:$L2440,"Tor",$B$2:$B2440,$B2440,$A$2:$A2440,$A2440)+COUNTIFS($L$2:$L2440,"ET",$B$2:$B2440,$B2440,$A$2:$A2440,$A2440)&amp;":"&amp;COUNTIFS($L$2:$L2440,"Tor",$B$2:$B2440,"&lt;&gt;"&amp;$B2440,$A$2:$A2440,$A2440)+COUNTIFS($L$2:$L2440,"ET",$B$2:$B2440,"&lt;&gt;"&amp;$B2440,$A$2:$A2440,$A2440),COUNTIFS($L$2:$L2440,"Tor",$B$2:$B2440,"&lt;&gt;"&amp;$B2440,$A$2:$A2440,$A2440)+COUNTIFS($L$2:$L2440,"ET",$B$2:$B2440,"&lt;&gt;"&amp;$B2440,$A$2:$A2440,$A2440)&amp;":"&amp;COUNTIFS($L$2:$L2440,"Tor",$B$2:$B2440,$B2440,$A$2:$A2440,$A2440)+COUNTIFS($L$2:$L2440,"ET",$B$2:$B2440,$B2440,$A$2:$A2440,$A2440)),""),"")</f>
        <v/>
      </c>
      <c r="J2440" s="18" t="str">
        <f>_xlfn.IFNA(IF(VLOOKUP($A2440,Spiele!$A$2:$D$16,3,FALSE)=$B2440,(COUNTIFS($L$1:$L2439,"Tor",$B$1:$B2439,$B2440,$A$1:$A2439,$A2440)+COUNTIFS($L$1:$L2439,"ET",$B$1:$B2439,$B2440,$A$1:$A2439,$A2440))-(COUNTIFS($L$1:$L2439,"Tor",$B$1:$B2439,"&lt;&gt;"&amp;$B2440,$A$1:$A2439,$A2440)+COUNTIFS($L$1:$L2439,"ET",$B$1:$B2439,"&lt;&gt;"&amp;$B2440,$A$1:$A2439,$A2440)),(COUNTIFS($L$1:$L2439,"Tor",$B$1:$B2439,$B2440,$A$1:$A2439,$A2440)+COUNTIFS($L$1:$L2439,"ET",$B$1:$B2439,$B2440,$A$1:$A2439,$A2440))-(COUNTIFS($L$1:$L2439,"Tor",$B$1:$B2439,"&lt;&gt;"&amp;$B2440,$A$1:$A2439,$A2440)+COUNTIFS($L$1:$L2439,"ET",$B$1:$B2439,"&lt;&gt;"&amp;$B2440,$A$1:$A2439,$A2440))),"")</f>
        <v/>
      </c>
      <c r="O2440" s="17"/>
      <c r="AC2440" s="14"/>
      <c r="AD2440" s="14"/>
      <c r="AE2440" s="18"/>
      <c r="AH2440" s="19">
        <f t="shared" si="154"/>
        <v>0</v>
      </c>
      <c r="AI2440" s="19">
        <f t="shared" si="155"/>
        <v>180</v>
      </c>
      <c r="AM2440" s="19">
        <f>IF(Abschlüsse[[#This Row],[Ergeb]]="ET","",SQRT(($AF2440-$AK2440)^2+($AG2440-$AL2440)^2))</f>
        <v>0</v>
      </c>
      <c r="AO2440" s="13"/>
      <c r="AP2440" s="13"/>
      <c r="AQ2440" s="19" t="str">
        <f t="shared" si="152"/>
        <v/>
      </c>
      <c r="AU2440" s="19" t="str">
        <f t="shared" si="153"/>
        <v/>
      </c>
    </row>
    <row r="2441" spans="3:47" ht="25.05" customHeight="1">
      <c r="C2441" s="17" t="str">
        <f>IF($A2441="","",IF(VLOOKUP($A2441,Spiele!$A$2:$D$16,3,FALSE)=$B2441,"H","G"))</f>
        <v/>
      </c>
      <c r="D2441" s="17" t="str">
        <f>IF($B2441="","",IF(VLOOKUP($A2441,Spiele!$A$2:$F$16,3,FALSE)=$B2441,VLOOKUP($A2441,Spiele!$A$2:$F$16,4,FALSE),VLOOKUP($A2441,Spiele!$A$2:$F$16,3,FALSE)))</f>
        <v/>
      </c>
      <c r="E2441" s="18">
        <f>IF(Abschlüsse[[#This Row],[Ergeb]]="ET",0,COUNTIFS($A$2:$A2441,$A2441,$B$2:$B2441,$B2441,$L$2:$L2441,"&lt;&gt;ET"))</f>
        <v>0</v>
      </c>
      <c r="F2441" s="11"/>
      <c r="G2441" s="12"/>
      <c r="H2441" s="18">
        <f>COUNTIFS('Rote Karten'!$A$2:$A$4,$A2441,'Rote Karten'!$D$2:$D$4,"&lt;&gt;"&amp;$B2441,'Rote Karten'!$B$2:$B$4,"&lt;"&amp;$F2441,'Rote Karten'!$C$2:$C$4,"&lt;="&amp;$G2441)-COUNTIFS('Rote Karten'!$A$2:$A$4,$A2441,'Rote Karten'!$D$2:$D$4,$B2441,'Rote Karten'!$B$2:$B$4,"&lt;"&amp;$F2441,'Rote Karten'!$C$2:$C$4,"&lt;="&amp;$G2441)</f>
        <v>0</v>
      </c>
      <c r="I2441" s="17" t="str">
        <f>IF(OR($L2441="Tor",$L2441="ET"),_xlfn.IFNA(IF(VLOOKUP($A2441,Spiele!$A$2:$C$16,3,FALSE)=$B2441,COUNTIFS($L$2:$L2441,"Tor",$B$2:$B2441,$B2441,$A$2:$A2441,$A2441)+COUNTIFS($L$2:$L2441,"ET",$B$2:$B2441,$B2441,$A$2:$A2441,$A2441)&amp;":"&amp;COUNTIFS($L$2:$L2441,"Tor",$B$2:$B2441,"&lt;&gt;"&amp;$B2441,$A$2:$A2441,$A2441)+COUNTIFS($L$2:$L2441,"ET",$B$2:$B2441,"&lt;&gt;"&amp;$B2441,$A$2:$A2441,$A2441),COUNTIFS($L$2:$L2441,"Tor",$B$2:$B2441,"&lt;&gt;"&amp;$B2441,$A$2:$A2441,$A2441)+COUNTIFS($L$2:$L2441,"ET",$B$2:$B2441,"&lt;&gt;"&amp;$B2441,$A$2:$A2441,$A2441)&amp;":"&amp;COUNTIFS($L$2:$L2441,"Tor",$B$2:$B2441,$B2441,$A$2:$A2441,$A2441)+COUNTIFS($L$2:$L2441,"ET",$B$2:$B2441,$B2441,$A$2:$A2441,$A2441)),""),"")</f>
        <v/>
      </c>
      <c r="J2441" s="18" t="str">
        <f>_xlfn.IFNA(IF(VLOOKUP($A2441,Spiele!$A$2:$D$16,3,FALSE)=$B2441,(COUNTIFS($L$1:$L2440,"Tor",$B$1:$B2440,$B2441,$A$1:$A2440,$A2441)+COUNTIFS($L$1:$L2440,"ET",$B$1:$B2440,$B2441,$A$1:$A2440,$A2441))-(COUNTIFS($L$1:$L2440,"Tor",$B$1:$B2440,"&lt;&gt;"&amp;$B2441,$A$1:$A2440,$A2441)+COUNTIFS($L$1:$L2440,"ET",$B$1:$B2440,"&lt;&gt;"&amp;$B2441,$A$1:$A2440,$A2441)),(COUNTIFS($L$1:$L2440,"Tor",$B$1:$B2440,$B2441,$A$1:$A2440,$A2441)+COUNTIFS($L$1:$L2440,"ET",$B$1:$B2440,$B2441,$A$1:$A2440,$A2441))-(COUNTIFS($L$1:$L2440,"Tor",$B$1:$B2440,"&lt;&gt;"&amp;$B2441,$A$1:$A2440,$A2441)+COUNTIFS($L$1:$L2440,"ET",$B$1:$B2440,"&lt;&gt;"&amp;$B2441,$A$1:$A2440,$A2441))),"")</f>
        <v/>
      </c>
      <c r="O2441" s="17"/>
      <c r="AC2441" s="14"/>
      <c r="AD2441" s="14"/>
      <c r="AE2441" s="18"/>
      <c r="AH2441" s="19">
        <f t="shared" si="154"/>
        <v>0</v>
      </c>
      <c r="AI2441" s="19">
        <f t="shared" si="155"/>
        <v>180</v>
      </c>
      <c r="AM2441" s="19">
        <f>IF(Abschlüsse[[#This Row],[Ergeb]]="ET","",SQRT(($AF2441-$AK2441)^2+($AG2441-$AL2441)^2))</f>
        <v>0</v>
      </c>
      <c r="AO2441" s="13"/>
      <c r="AP2441" s="13"/>
      <c r="AQ2441" s="19" t="str">
        <f t="shared" si="152"/>
        <v/>
      </c>
      <c r="AU2441" s="19" t="str">
        <f t="shared" si="153"/>
        <v/>
      </c>
    </row>
    <row r="2442" spans="3:47" ht="25.05" customHeight="1">
      <c r="C2442" s="17" t="str">
        <f>IF($A2442="","",IF(VLOOKUP($A2442,Spiele!$A$2:$D$16,3,FALSE)=$B2442,"H","G"))</f>
        <v/>
      </c>
      <c r="D2442" s="17" t="str">
        <f>IF($B2442="","",IF(VLOOKUP($A2442,Spiele!$A$2:$F$16,3,FALSE)=$B2442,VLOOKUP($A2442,Spiele!$A$2:$F$16,4,FALSE),VLOOKUP($A2442,Spiele!$A$2:$F$16,3,FALSE)))</f>
        <v/>
      </c>
      <c r="E2442" s="18">
        <f>IF(Abschlüsse[[#This Row],[Ergeb]]="ET",0,COUNTIFS($A$2:$A2442,$A2442,$B$2:$B2442,$B2442,$L$2:$L2442,"&lt;&gt;ET"))</f>
        <v>0</v>
      </c>
      <c r="F2442" s="11"/>
      <c r="G2442" s="12"/>
      <c r="H2442" s="18">
        <f>COUNTIFS('Rote Karten'!$A$2:$A$4,$A2442,'Rote Karten'!$D$2:$D$4,"&lt;&gt;"&amp;$B2442,'Rote Karten'!$B$2:$B$4,"&lt;"&amp;$F2442,'Rote Karten'!$C$2:$C$4,"&lt;="&amp;$G2442)-COUNTIFS('Rote Karten'!$A$2:$A$4,$A2442,'Rote Karten'!$D$2:$D$4,$B2442,'Rote Karten'!$B$2:$B$4,"&lt;"&amp;$F2442,'Rote Karten'!$C$2:$C$4,"&lt;="&amp;$G2442)</f>
        <v>0</v>
      </c>
      <c r="I2442" s="17" t="str">
        <f>IF(OR($L2442="Tor",$L2442="ET"),_xlfn.IFNA(IF(VLOOKUP($A2442,Spiele!$A$2:$C$16,3,FALSE)=$B2442,COUNTIFS($L$2:$L2442,"Tor",$B$2:$B2442,$B2442,$A$2:$A2442,$A2442)+COUNTIFS($L$2:$L2442,"ET",$B$2:$B2442,$B2442,$A$2:$A2442,$A2442)&amp;":"&amp;COUNTIFS($L$2:$L2442,"Tor",$B$2:$B2442,"&lt;&gt;"&amp;$B2442,$A$2:$A2442,$A2442)+COUNTIFS($L$2:$L2442,"ET",$B$2:$B2442,"&lt;&gt;"&amp;$B2442,$A$2:$A2442,$A2442),COUNTIFS($L$2:$L2442,"Tor",$B$2:$B2442,"&lt;&gt;"&amp;$B2442,$A$2:$A2442,$A2442)+COUNTIFS($L$2:$L2442,"ET",$B$2:$B2442,"&lt;&gt;"&amp;$B2442,$A$2:$A2442,$A2442)&amp;":"&amp;COUNTIFS($L$2:$L2442,"Tor",$B$2:$B2442,$B2442,$A$2:$A2442,$A2442)+COUNTIFS($L$2:$L2442,"ET",$B$2:$B2442,$B2442,$A$2:$A2442,$A2442)),""),"")</f>
        <v/>
      </c>
      <c r="J2442" s="18" t="str">
        <f>_xlfn.IFNA(IF(VLOOKUP($A2442,Spiele!$A$2:$D$16,3,FALSE)=$B2442,(COUNTIFS($L$1:$L2441,"Tor",$B$1:$B2441,$B2442,$A$1:$A2441,$A2442)+COUNTIFS($L$1:$L2441,"ET",$B$1:$B2441,$B2442,$A$1:$A2441,$A2442))-(COUNTIFS($L$1:$L2441,"Tor",$B$1:$B2441,"&lt;&gt;"&amp;$B2442,$A$1:$A2441,$A2442)+COUNTIFS($L$1:$L2441,"ET",$B$1:$B2441,"&lt;&gt;"&amp;$B2442,$A$1:$A2441,$A2442)),(COUNTIFS($L$1:$L2441,"Tor",$B$1:$B2441,$B2442,$A$1:$A2441,$A2442)+COUNTIFS($L$1:$L2441,"ET",$B$1:$B2441,$B2442,$A$1:$A2441,$A2442))-(COUNTIFS($L$1:$L2441,"Tor",$B$1:$B2441,"&lt;&gt;"&amp;$B2442,$A$1:$A2441,$A2442)+COUNTIFS($L$1:$L2441,"ET",$B$1:$B2441,"&lt;&gt;"&amp;$B2442,$A$1:$A2441,$A2442))),"")</f>
        <v/>
      </c>
      <c r="O2442" s="17"/>
      <c r="AC2442" s="14"/>
      <c r="AD2442" s="14"/>
      <c r="AE2442" s="18"/>
      <c r="AH2442" s="19">
        <f t="shared" si="154"/>
        <v>0</v>
      </c>
      <c r="AI2442" s="19">
        <f t="shared" si="155"/>
        <v>180</v>
      </c>
      <c r="AM2442" s="19">
        <f>IF(Abschlüsse[[#This Row],[Ergeb]]="ET","",SQRT(($AF2442-$AK2442)^2+($AG2442-$AL2442)^2))</f>
        <v>0</v>
      </c>
      <c r="AO2442" s="13"/>
      <c r="AP2442" s="13"/>
      <c r="AQ2442" s="19" t="str">
        <f t="shared" si="152"/>
        <v/>
      </c>
      <c r="AU2442" s="19" t="str">
        <f t="shared" si="153"/>
        <v/>
      </c>
    </row>
    <row r="2443" spans="3:47" ht="25.05" customHeight="1">
      <c r="C2443" s="17" t="str">
        <f>IF($A2443="","",IF(VLOOKUP($A2443,Spiele!$A$2:$D$16,3,FALSE)=$B2443,"H","G"))</f>
        <v/>
      </c>
      <c r="D2443" s="17" t="str">
        <f>IF($B2443="","",IF(VLOOKUP($A2443,Spiele!$A$2:$F$16,3,FALSE)=$B2443,VLOOKUP($A2443,Spiele!$A$2:$F$16,4,FALSE),VLOOKUP($A2443,Spiele!$A$2:$F$16,3,FALSE)))</f>
        <v/>
      </c>
      <c r="E2443" s="18">
        <f>IF(Abschlüsse[[#This Row],[Ergeb]]="ET",0,COUNTIFS($A$2:$A2443,$A2443,$B$2:$B2443,$B2443,$L$2:$L2443,"&lt;&gt;ET"))</f>
        <v>0</v>
      </c>
      <c r="F2443" s="11"/>
      <c r="G2443" s="12"/>
      <c r="H2443" s="18">
        <f>COUNTIFS('Rote Karten'!$A$2:$A$4,$A2443,'Rote Karten'!$D$2:$D$4,"&lt;&gt;"&amp;$B2443,'Rote Karten'!$B$2:$B$4,"&lt;"&amp;$F2443,'Rote Karten'!$C$2:$C$4,"&lt;="&amp;$G2443)-COUNTIFS('Rote Karten'!$A$2:$A$4,$A2443,'Rote Karten'!$D$2:$D$4,$B2443,'Rote Karten'!$B$2:$B$4,"&lt;"&amp;$F2443,'Rote Karten'!$C$2:$C$4,"&lt;="&amp;$G2443)</f>
        <v>0</v>
      </c>
      <c r="I2443" s="17" t="str">
        <f>IF(OR($L2443="Tor",$L2443="ET"),_xlfn.IFNA(IF(VLOOKUP($A2443,Spiele!$A$2:$C$16,3,FALSE)=$B2443,COUNTIFS($L$2:$L2443,"Tor",$B$2:$B2443,$B2443,$A$2:$A2443,$A2443)+COUNTIFS($L$2:$L2443,"ET",$B$2:$B2443,$B2443,$A$2:$A2443,$A2443)&amp;":"&amp;COUNTIFS($L$2:$L2443,"Tor",$B$2:$B2443,"&lt;&gt;"&amp;$B2443,$A$2:$A2443,$A2443)+COUNTIFS($L$2:$L2443,"ET",$B$2:$B2443,"&lt;&gt;"&amp;$B2443,$A$2:$A2443,$A2443),COUNTIFS($L$2:$L2443,"Tor",$B$2:$B2443,"&lt;&gt;"&amp;$B2443,$A$2:$A2443,$A2443)+COUNTIFS($L$2:$L2443,"ET",$B$2:$B2443,"&lt;&gt;"&amp;$B2443,$A$2:$A2443,$A2443)&amp;":"&amp;COUNTIFS($L$2:$L2443,"Tor",$B$2:$B2443,$B2443,$A$2:$A2443,$A2443)+COUNTIFS($L$2:$L2443,"ET",$B$2:$B2443,$B2443,$A$2:$A2443,$A2443)),""),"")</f>
        <v/>
      </c>
      <c r="J2443" s="18" t="str">
        <f>_xlfn.IFNA(IF(VLOOKUP($A2443,Spiele!$A$2:$D$16,3,FALSE)=$B2443,(COUNTIFS($L$1:$L2442,"Tor",$B$1:$B2442,$B2443,$A$1:$A2442,$A2443)+COUNTIFS($L$1:$L2442,"ET",$B$1:$B2442,$B2443,$A$1:$A2442,$A2443))-(COUNTIFS($L$1:$L2442,"Tor",$B$1:$B2442,"&lt;&gt;"&amp;$B2443,$A$1:$A2442,$A2443)+COUNTIFS($L$1:$L2442,"ET",$B$1:$B2442,"&lt;&gt;"&amp;$B2443,$A$1:$A2442,$A2443)),(COUNTIFS($L$1:$L2442,"Tor",$B$1:$B2442,$B2443,$A$1:$A2442,$A2443)+COUNTIFS($L$1:$L2442,"ET",$B$1:$B2442,$B2443,$A$1:$A2442,$A2443))-(COUNTIFS($L$1:$L2442,"Tor",$B$1:$B2442,"&lt;&gt;"&amp;$B2443,$A$1:$A2442,$A2443)+COUNTIFS($L$1:$L2442,"ET",$B$1:$B2442,"&lt;&gt;"&amp;$B2443,$A$1:$A2442,$A2443))),"")</f>
        <v/>
      </c>
      <c r="O2443" s="17"/>
      <c r="AC2443" s="14"/>
      <c r="AD2443" s="14"/>
      <c r="AE2443" s="18"/>
      <c r="AH2443" s="19">
        <f t="shared" si="154"/>
        <v>0</v>
      </c>
      <c r="AI2443" s="19">
        <f t="shared" si="155"/>
        <v>180</v>
      </c>
      <c r="AM2443" s="19">
        <f>IF(Abschlüsse[[#This Row],[Ergeb]]="ET","",SQRT(($AF2443-$AK2443)^2+($AG2443-$AL2443)^2))</f>
        <v>0</v>
      </c>
      <c r="AO2443" s="13"/>
      <c r="AP2443" s="13"/>
      <c r="AQ2443" s="19" t="str">
        <f t="shared" si="152"/>
        <v/>
      </c>
      <c r="AU2443" s="19" t="str">
        <f t="shared" si="153"/>
        <v/>
      </c>
    </row>
    <row r="2444" spans="3:47" ht="25.05" customHeight="1">
      <c r="C2444" s="17" t="str">
        <f>IF($A2444="","",IF(VLOOKUP($A2444,Spiele!$A$2:$D$16,3,FALSE)=$B2444,"H","G"))</f>
        <v/>
      </c>
      <c r="D2444" s="17" t="str">
        <f>IF($B2444="","",IF(VLOOKUP($A2444,Spiele!$A$2:$F$16,3,FALSE)=$B2444,VLOOKUP($A2444,Spiele!$A$2:$F$16,4,FALSE),VLOOKUP($A2444,Spiele!$A$2:$F$16,3,FALSE)))</f>
        <v/>
      </c>
      <c r="E2444" s="18">
        <f>IF(Abschlüsse[[#This Row],[Ergeb]]="ET",0,COUNTIFS($A$2:$A2444,$A2444,$B$2:$B2444,$B2444,$L$2:$L2444,"&lt;&gt;ET"))</f>
        <v>0</v>
      </c>
      <c r="F2444" s="11"/>
      <c r="G2444" s="12"/>
      <c r="H2444" s="18">
        <f>COUNTIFS('Rote Karten'!$A$2:$A$4,$A2444,'Rote Karten'!$D$2:$D$4,"&lt;&gt;"&amp;$B2444,'Rote Karten'!$B$2:$B$4,"&lt;"&amp;$F2444,'Rote Karten'!$C$2:$C$4,"&lt;="&amp;$G2444)-COUNTIFS('Rote Karten'!$A$2:$A$4,$A2444,'Rote Karten'!$D$2:$D$4,$B2444,'Rote Karten'!$B$2:$B$4,"&lt;"&amp;$F2444,'Rote Karten'!$C$2:$C$4,"&lt;="&amp;$G2444)</f>
        <v>0</v>
      </c>
      <c r="I2444" s="17" t="str">
        <f>IF(OR($L2444="Tor",$L2444="ET"),_xlfn.IFNA(IF(VLOOKUP($A2444,Spiele!$A$2:$C$16,3,FALSE)=$B2444,COUNTIFS($L$2:$L2444,"Tor",$B$2:$B2444,$B2444,$A$2:$A2444,$A2444)+COUNTIFS($L$2:$L2444,"ET",$B$2:$B2444,$B2444,$A$2:$A2444,$A2444)&amp;":"&amp;COUNTIFS($L$2:$L2444,"Tor",$B$2:$B2444,"&lt;&gt;"&amp;$B2444,$A$2:$A2444,$A2444)+COUNTIFS($L$2:$L2444,"ET",$B$2:$B2444,"&lt;&gt;"&amp;$B2444,$A$2:$A2444,$A2444),COUNTIFS($L$2:$L2444,"Tor",$B$2:$B2444,"&lt;&gt;"&amp;$B2444,$A$2:$A2444,$A2444)+COUNTIFS($L$2:$L2444,"ET",$B$2:$B2444,"&lt;&gt;"&amp;$B2444,$A$2:$A2444,$A2444)&amp;":"&amp;COUNTIFS($L$2:$L2444,"Tor",$B$2:$B2444,$B2444,$A$2:$A2444,$A2444)+COUNTIFS($L$2:$L2444,"ET",$B$2:$B2444,$B2444,$A$2:$A2444,$A2444)),""),"")</f>
        <v/>
      </c>
      <c r="J2444" s="18" t="str">
        <f>_xlfn.IFNA(IF(VLOOKUP($A2444,Spiele!$A$2:$D$16,3,FALSE)=$B2444,(COUNTIFS($L$1:$L2443,"Tor",$B$1:$B2443,$B2444,$A$1:$A2443,$A2444)+COUNTIFS($L$1:$L2443,"ET",$B$1:$B2443,$B2444,$A$1:$A2443,$A2444))-(COUNTIFS($L$1:$L2443,"Tor",$B$1:$B2443,"&lt;&gt;"&amp;$B2444,$A$1:$A2443,$A2444)+COUNTIFS($L$1:$L2443,"ET",$B$1:$B2443,"&lt;&gt;"&amp;$B2444,$A$1:$A2443,$A2444)),(COUNTIFS($L$1:$L2443,"Tor",$B$1:$B2443,$B2444,$A$1:$A2443,$A2444)+COUNTIFS($L$1:$L2443,"ET",$B$1:$B2443,$B2444,$A$1:$A2443,$A2444))-(COUNTIFS($L$1:$L2443,"Tor",$B$1:$B2443,"&lt;&gt;"&amp;$B2444,$A$1:$A2443,$A2444)+COUNTIFS($L$1:$L2443,"ET",$B$1:$B2443,"&lt;&gt;"&amp;$B2444,$A$1:$A2443,$A2444))),"")</f>
        <v/>
      </c>
      <c r="O2444" s="17"/>
      <c r="AC2444" s="14"/>
      <c r="AD2444" s="14"/>
      <c r="AE2444" s="18"/>
      <c r="AH2444" s="19">
        <f t="shared" si="154"/>
        <v>0</v>
      </c>
      <c r="AI2444" s="19">
        <f t="shared" si="155"/>
        <v>180</v>
      </c>
      <c r="AM2444" s="19">
        <f>IF(Abschlüsse[[#This Row],[Ergeb]]="ET","",SQRT(($AF2444-$AK2444)^2+($AG2444-$AL2444)^2))</f>
        <v>0</v>
      </c>
      <c r="AO2444" s="13"/>
      <c r="AP2444" s="13"/>
      <c r="AQ2444" s="19" t="str">
        <f t="shared" si="152"/>
        <v/>
      </c>
      <c r="AU2444" s="19" t="str">
        <f t="shared" si="153"/>
        <v/>
      </c>
    </row>
    <row r="2445" spans="3:47" ht="25.05" customHeight="1">
      <c r="C2445" s="17" t="str">
        <f>IF($A2445="","",IF(VLOOKUP($A2445,Spiele!$A$2:$D$16,3,FALSE)=$B2445,"H","G"))</f>
        <v/>
      </c>
      <c r="D2445" s="17" t="str">
        <f>IF($B2445="","",IF(VLOOKUP($A2445,Spiele!$A$2:$F$16,3,FALSE)=$B2445,VLOOKUP($A2445,Spiele!$A$2:$F$16,4,FALSE),VLOOKUP($A2445,Spiele!$A$2:$F$16,3,FALSE)))</f>
        <v/>
      </c>
      <c r="E2445" s="18">
        <f>IF(Abschlüsse[[#This Row],[Ergeb]]="ET",0,COUNTIFS($A$2:$A2445,$A2445,$B$2:$B2445,$B2445,$L$2:$L2445,"&lt;&gt;ET"))</f>
        <v>0</v>
      </c>
      <c r="F2445" s="11"/>
      <c r="G2445" s="12"/>
      <c r="H2445" s="18">
        <f>COUNTIFS('Rote Karten'!$A$2:$A$4,$A2445,'Rote Karten'!$D$2:$D$4,"&lt;&gt;"&amp;$B2445,'Rote Karten'!$B$2:$B$4,"&lt;"&amp;$F2445,'Rote Karten'!$C$2:$C$4,"&lt;="&amp;$G2445)-COUNTIFS('Rote Karten'!$A$2:$A$4,$A2445,'Rote Karten'!$D$2:$D$4,$B2445,'Rote Karten'!$B$2:$B$4,"&lt;"&amp;$F2445,'Rote Karten'!$C$2:$C$4,"&lt;="&amp;$G2445)</f>
        <v>0</v>
      </c>
      <c r="I2445" s="17" t="str">
        <f>IF(OR($L2445="Tor",$L2445="ET"),_xlfn.IFNA(IF(VLOOKUP($A2445,Spiele!$A$2:$C$16,3,FALSE)=$B2445,COUNTIFS($L$2:$L2445,"Tor",$B$2:$B2445,$B2445,$A$2:$A2445,$A2445)+COUNTIFS($L$2:$L2445,"ET",$B$2:$B2445,$B2445,$A$2:$A2445,$A2445)&amp;":"&amp;COUNTIFS($L$2:$L2445,"Tor",$B$2:$B2445,"&lt;&gt;"&amp;$B2445,$A$2:$A2445,$A2445)+COUNTIFS($L$2:$L2445,"ET",$B$2:$B2445,"&lt;&gt;"&amp;$B2445,$A$2:$A2445,$A2445),COUNTIFS($L$2:$L2445,"Tor",$B$2:$B2445,"&lt;&gt;"&amp;$B2445,$A$2:$A2445,$A2445)+COUNTIFS($L$2:$L2445,"ET",$B$2:$B2445,"&lt;&gt;"&amp;$B2445,$A$2:$A2445,$A2445)&amp;":"&amp;COUNTIFS($L$2:$L2445,"Tor",$B$2:$B2445,$B2445,$A$2:$A2445,$A2445)+COUNTIFS($L$2:$L2445,"ET",$B$2:$B2445,$B2445,$A$2:$A2445,$A2445)),""),"")</f>
        <v/>
      </c>
      <c r="J2445" s="18" t="str">
        <f>_xlfn.IFNA(IF(VLOOKUP($A2445,Spiele!$A$2:$D$16,3,FALSE)=$B2445,(COUNTIFS($L$1:$L2444,"Tor",$B$1:$B2444,$B2445,$A$1:$A2444,$A2445)+COUNTIFS($L$1:$L2444,"ET",$B$1:$B2444,$B2445,$A$1:$A2444,$A2445))-(COUNTIFS($L$1:$L2444,"Tor",$B$1:$B2444,"&lt;&gt;"&amp;$B2445,$A$1:$A2444,$A2445)+COUNTIFS($L$1:$L2444,"ET",$B$1:$B2444,"&lt;&gt;"&amp;$B2445,$A$1:$A2444,$A2445)),(COUNTIFS($L$1:$L2444,"Tor",$B$1:$B2444,$B2445,$A$1:$A2444,$A2445)+COUNTIFS($L$1:$L2444,"ET",$B$1:$B2444,$B2445,$A$1:$A2444,$A2445))-(COUNTIFS($L$1:$L2444,"Tor",$B$1:$B2444,"&lt;&gt;"&amp;$B2445,$A$1:$A2444,$A2445)+COUNTIFS($L$1:$L2444,"ET",$B$1:$B2444,"&lt;&gt;"&amp;$B2445,$A$1:$A2444,$A2445))),"")</f>
        <v/>
      </c>
      <c r="O2445" s="17"/>
      <c r="AC2445" s="14"/>
      <c r="AD2445" s="14"/>
      <c r="AE2445" s="18"/>
      <c r="AH2445" s="19">
        <f t="shared" si="154"/>
        <v>0</v>
      </c>
      <c r="AI2445" s="19">
        <f t="shared" si="155"/>
        <v>180</v>
      </c>
      <c r="AM2445" s="19">
        <f>IF(Abschlüsse[[#This Row],[Ergeb]]="ET","",SQRT(($AF2445-$AK2445)^2+($AG2445-$AL2445)^2))</f>
        <v>0</v>
      </c>
      <c r="AO2445" s="13"/>
      <c r="AP2445" s="13"/>
      <c r="AQ2445" s="19" t="str">
        <f t="shared" si="152"/>
        <v/>
      </c>
      <c r="AU2445" s="19" t="str">
        <f t="shared" si="153"/>
        <v/>
      </c>
    </row>
    <row r="2446" spans="3:47" ht="25.05" customHeight="1">
      <c r="C2446" s="17" t="str">
        <f>IF($A2446="","",IF(VLOOKUP($A2446,Spiele!$A$2:$D$16,3,FALSE)=$B2446,"H","G"))</f>
        <v/>
      </c>
      <c r="D2446" s="17" t="str">
        <f>IF($B2446="","",IF(VLOOKUP($A2446,Spiele!$A$2:$F$16,3,FALSE)=$B2446,VLOOKUP($A2446,Spiele!$A$2:$F$16,4,FALSE),VLOOKUP($A2446,Spiele!$A$2:$F$16,3,FALSE)))</f>
        <v/>
      </c>
      <c r="E2446" s="18">
        <f>IF(Abschlüsse[[#This Row],[Ergeb]]="ET",0,COUNTIFS($A$2:$A2446,$A2446,$B$2:$B2446,$B2446,$L$2:$L2446,"&lt;&gt;ET"))</f>
        <v>0</v>
      </c>
      <c r="F2446" s="11"/>
      <c r="G2446" s="12"/>
      <c r="H2446" s="18">
        <f>COUNTIFS('Rote Karten'!$A$2:$A$4,$A2446,'Rote Karten'!$D$2:$D$4,"&lt;&gt;"&amp;$B2446,'Rote Karten'!$B$2:$B$4,"&lt;"&amp;$F2446,'Rote Karten'!$C$2:$C$4,"&lt;="&amp;$G2446)-COUNTIFS('Rote Karten'!$A$2:$A$4,$A2446,'Rote Karten'!$D$2:$D$4,$B2446,'Rote Karten'!$B$2:$B$4,"&lt;"&amp;$F2446,'Rote Karten'!$C$2:$C$4,"&lt;="&amp;$G2446)</f>
        <v>0</v>
      </c>
      <c r="I2446" s="17" t="str">
        <f>IF(OR($L2446="Tor",$L2446="ET"),_xlfn.IFNA(IF(VLOOKUP($A2446,Spiele!$A$2:$C$16,3,FALSE)=$B2446,COUNTIFS($L$2:$L2446,"Tor",$B$2:$B2446,$B2446,$A$2:$A2446,$A2446)+COUNTIFS($L$2:$L2446,"ET",$B$2:$B2446,$B2446,$A$2:$A2446,$A2446)&amp;":"&amp;COUNTIFS($L$2:$L2446,"Tor",$B$2:$B2446,"&lt;&gt;"&amp;$B2446,$A$2:$A2446,$A2446)+COUNTIFS($L$2:$L2446,"ET",$B$2:$B2446,"&lt;&gt;"&amp;$B2446,$A$2:$A2446,$A2446),COUNTIFS($L$2:$L2446,"Tor",$B$2:$B2446,"&lt;&gt;"&amp;$B2446,$A$2:$A2446,$A2446)+COUNTIFS($L$2:$L2446,"ET",$B$2:$B2446,"&lt;&gt;"&amp;$B2446,$A$2:$A2446,$A2446)&amp;":"&amp;COUNTIFS($L$2:$L2446,"Tor",$B$2:$B2446,$B2446,$A$2:$A2446,$A2446)+COUNTIFS($L$2:$L2446,"ET",$B$2:$B2446,$B2446,$A$2:$A2446,$A2446)),""),"")</f>
        <v/>
      </c>
      <c r="J2446" s="18" t="str">
        <f>_xlfn.IFNA(IF(VLOOKUP($A2446,Spiele!$A$2:$D$16,3,FALSE)=$B2446,(COUNTIFS($L$1:$L2445,"Tor",$B$1:$B2445,$B2446,$A$1:$A2445,$A2446)+COUNTIFS($L$1:$L2445,"ET",$B$1:$B2445,$B2446,$A$1:$A2445,$A2446))-(COUNTIFS($L$1:$L2445,"Tor",$B$1:$B2445,"&lt;&gt;"&amp;$B2446,$A$1:$A2445,$A2446)+COUNTIFS($L$1:$L2445,"ET",$B$1:$B2445,"&lt;&gt;"&amp;$B2446,$A$1:$A2445,$A2446)),(COUNTIFS($L$1:$L2445,"Tor",$B$1:$B2445,$B2446,$A$1:$A2445,$A2446)+COUNTIFS($L$1:$L2445,"ET",$B$1:$B2445,$B2446,$A$1:$A2445,$A2446))-(COUNTIFS($L$1:$L2445,"Tor",$B$1:$B2445,"&lt;&gt;"&amp;$B2446,$A$1:$A2445,$A2446)+COUNTIFS($L$1:$L2445,"ET",$B$1:$B2445,"&lt;&gt;"&amp;$B2446,$A$1:$A2445,$A2446))),"")</f>
        <v/>
      </c>
      <c r="O2446" s="17"/>
      <c r="AC2446" s="14"/>
      <c r="AD2446" s="14"/>
      <c r="AE2446" s="18"/>
      <c r="AH2446" s="19">
        <f t="shared" si="154"/>
        <v>0</v>
      </c>
      <c r="AI2446" s="19">
        <f t="shared" si="155"/>
        <v>180</v>
      </c>
      <c r="AM2446" s="19">
        <f>IF(Abschlüsse[[#This Row],[Ergeb]]="ET","",SQRT(($AF2446-$AK2446)^2+($AG2446-$AL2446)^2))</f>
        <v>0</v>
      </c>
      <c r="AO2446" s="13"/>
      <c r="AP2446" s="13"/>
      <c r="AQ2446" s="19" t="str">
        <f t="shared" si="152"/>
        <v/>
      </c>
      <c r="AU2446" s="19" t="str">
        <f t="shared" si="153"/>
        <v/>
      </c>
    </row>
    <row r="2447" spans="3:47" ht="25.05" customHeight="1">
      <c r="C2447" s="17" t="str">
        <f>IF($A2447="","",IF(VLOOKUP($A2447,Spiele!$A$2:$D$16,3,FALSE)=$B2447,"H","G"))</f>
        <v/>
      </c>
      <c r="D2447" s="17" t="str">
        <f>IF($B2447="","",IF(VLOOKUP($A2447,Spiele!$A$2:$F$16,3,FALSE)=$B2447,VLOOKUP($A2447,Spiele!$A$2:$F$16,4,FALSE),VLOOKUP($A2447,Spiele!$A$2:$F$16,3,FALSE)))</f>
        <v/>
      </c>
      <c r="E2447" s="18">
        <f>IF(Abschlüsse[[#This Row],[Ergeb]]="ET",0,COUNTIFS($A$2:$A2447,$A2447,$B$2:$B2447,$B2447,$L$2:$L2447,"&lt;&gt;ET"))</f>
        <v>0</v>
      </c>
      <c r="F2447" s="11"/>
      <c r="G2447" s="12"/>
      <c r="H2447" s="18">
        <f>COUNTIFS('Rote Karten'!$A$2:$A$4,$A2447,'Rote Karten'!$D$2:$D$4,"&lt;&gt;"&amp;$B2447,'Rote Karten'!$B$2:$B$4,"&lt;"&amp;$F2447,'Rote Karten'!$C$2:$C$4,"&lt;="&amp;$G2447)-COUNTIFS('Rote Karten'!$A$2:$A$4,$A2447,'Rote Karten'!$D$2:$D$4,$B2447,'Rote Karten'!$B$2:$B$4,"&lt;"&amp;$F2447,'Rote Karten'!$C$2:$C$4,"&lt;="&amp;$G2447)</f>
        <v>0</v>
      </c>
      <c r="I2447" s="17" t="str">
        <f>IF(OR($L2447="Tor",$L2447="ET"),_xlfn.IFNA(IF(VLOOKUP($A2447,Spiele!$A$2:$C$16,3,FALSE)=$B2447,COUNTIFS($L$2:$L2447,"Tor",$B$2:$B2447,$B2447,$A$2:$A2447,$A2447)+COUNTIFS($L$2:$L2447,"ET",$B$2:$B2447,$B2447,$A$2:$A2447,$A2447)&amp;":"&amp;COUNTIFS($L$2:$L2447,"Tor",$B$2:$B2447,"&lt;&gt;"&amp;$B2447,$A$2:$A2447,$A2447)+COUNTIFS($L$2:$L2447,"ET",$B$2:$B2447,"&lt;&gt;"&amp;$B2447,$A$2:$A2447,$A2447),COUNTIFS($L$2:$L2447,"Tor",$B$2:$B2447,"&lt;&gt;"&amp;$B2447,$A$2:$A2447,$A2447)+COUNTIFS($L$2:$L2447,"ET",$B$2:$B2447,"&lt;&gt;"&amp;$B2447,$A$2:$A2447,$A2447)&amp;":"&amp;COUNTIFS($L$2:$L2447,"Tor",$B$2:$B2447,$B2447,$A$2:$A2447,$A2447)+COUNTIFS($L$2:$L2447,"ET",$B$2:$B2447,$B2447,$A$2:$A2447,$A2447)),""),"")</f>
        <v/>
      </c>
      <c r="J2447" s="18" t="str">
        <f>_xlfn.IFNA(IF(VLOOKUP($A2447,Spiele!$A$2:$D$16,3,FALSE)=$B2447,(COUNTIFS($L$1:$L2446,"Tor",$B$1:$B2446,$B2447,$A$1:$A2446,$A2447)+COUNTIFS($L$1:$L2446,"ET",$B$1:$B2446,$B2447,$A$1:$A2446,$A2447))-(COUNTIFS($L$1:$L2446,"Tor",$B$1:$B2446,"&lt;&gt;"&amp;$B2447,$A$1:$A2446,$A2447)+COUNTIFS($L$1:$L2446,"ET",$B$1:$B2446,"&lt;&gt;"&amp;$B2447,$A$1:$A2446,$A2447)),(COUNTIFS($L$1:$L2446,"Tor",$B$1:$B2446,$B2447,$A$1:$A2446,$A2447)+COUNTIFS($L$1:$L2446,"ET",$B$1:$B2446,$B2447,$A$1:$A2446,$A2447))-(COUNTIFS($L$1:$L2446,"Tor",$B$1:$B2446,"&lt;&gt;"&amp;$B2447,$A$1:$A2446,$A2447)+COUNTIFS($L$1:$L2446,"ET",$B$1:$B2446,"&lt;&gt;"&amp;$B2447,$A$1:$A2446,$A2447))),"")</f>
        <v/>
      </c>
      <c r="O2447" s="17"/>
      <c r="AC2447" s="14"/>
      <c r="AD2447" s="14"/>
      <c r="AE2447" s="18"/>
      <c r="AH2447" s="19">
        <f t="shared" si="154"/>
        <v>0</v>
      </c>
      <c r="AI2447" s="19">
        <f t="shared" si="155"/>
        <v>180</v>
      </c>
      <c r="AM2447" s="19">
        <f>IF(Abschlüsse[[#This Row],[Ergeb]]="ET","",SQRT(($AF2447-$AK2447)^2+($AG2447-$AL2447)^2))</f>
        <v>0</v>
      </c>
      <c r="AO2447" s="13"/>
      <c r="AP2447" s="13"/>
      <c r="AQ2447" s="19" t="str">
        <f t="shared" si="152"/>
        <v/>
      </c>
      <c r="AU2447" s="19" t="str">
        <f t="shared" si="153"/>
        <v/>
      </c>
    </row>
    <row r="2448" spans="3:47" ht="25.05" customHeight="1">
      <c r="C2448" s="17" t="str">
        <f>IF($A2448="","",IF(VLOOKUP($A2448,Spiele!$A$2:$D$16,3,FALSE)=$B2448,"H","G"))</f>
        <v/>
      </c>
      <c r="D2448" s="17" t="str">
        <f>IF($B2448="","",IF(VLOOKUP($A2448,Spiele!$A$2:$F$16,3,FALSE)=$B2448,VLOOKUP($A2448,Spiele!$A$2:$F$16,4,FALSE),VLOOKUP($A2448,Spiele!$A$2:$F$16,3,FALSE)))</f>
        <v/>
      </c>
      <c r="E2448" s="18">
        <f>IF(Abschlüsse[[#This Row],[Ergeb]]="ET",0,COUNTIFS($A$2:$A2448,$A2448,$B$2:$B2448,$B2448,$L$2:$L2448,"&lt;&gt;ET"))</f>
        <v>0</v>
      </c>
      <c r="F2448" s="11"/>
      <c r="G2448" s="12"/>
      <c r="H2448" s="18">
        <f>COUNTIFS('Rote Karten'!$A$2:$A$4,$A2448,'Rote Karten'!$D$2:$D$4,"&lt;&gt;"&amp;$B2448,'Rote Karten'!$B$2:$B$4,"&lt;"&amp;$F2448,'Rote Karten'!$C$2:$C$4,"&lt;="&amp;$G2448)-COUNTIFS('Rote Karten'!$A$2:$A$4,$A2448,'Rote Karten'!$D$2:$D$4,$B2448,'Rote Karten'!$B$2:$B$4,"&lt;"&amp;$F2448,'Rote Karten'!$C$2:$C$4,"&lt;="&amp;$G2448)</f>
        <v>0</v>
      </c>
      <c r="I2448" s="17" t="str">
        <f>IF(OR($L2448="Tor",$L2448="ET"),_xlfn.IFNA(IF(VLOOKUP($A2448,Spiele!$A$2:$C$16,3,FALSE)=$B2448,COUNTIFS($L$2:$L2448,"Tor",$B$2:$B2448,$B2448,$A$2:$A2448,$A2448)+COUNTIFS($L$2:$L2448,"ET",$B$2:$B2448,$B2448,$A$2:$A2448,$A2448)&amp;":"&amp;COUNTIFS($L$2:$L2448,"Tor",$B$2:$B2448,"&lt;&gt;"&amp;$B2448,$A$2:$A2448,$A2448)+COUNTIFS($L$2:$L2448,"ET",$B$2:$B2448,"&lt;&gt;"&amp;$B2448,$A$2:$A2448,$A2448),COUNTIFS($L$2:$L2448,"Tor",$B$2:$B2448,"&lt;&gt;"&amp;$B2448,$A$2:$A2448,$A2448)+COUNTIFS($L$2:$L2448,"ET",$B$2:$B2448,"&lt;&gt;"&amp;$B2448,$A$2:$A2448,$A2448)&amp;":"&amp;COUNTIFS($L$2:$L2448,"Tor",$B$2:$B2448,$B2448,$A$2:$A2448,$A2448)+COUNTIFS($L$2:$L2448,"ET",$B$2:$B2448,$B2448,$A$2:$A2448,$A2448)),""),"")</f>
        <v/>
      </c>
      <c r="J2448" s="18" t="str">
        <f>_xlfn.IFNA(IF(VLOOKUP($A2448,Spiele!$A$2:$D$16,3,FALSE)=$B2448,(COUNTIFS($L$1:$L2447,"Tor",$B$1:$B2447,$B2448,$A$1:$A2447,$A2448)+COUNTIFS($L$1:$L2447,"ET",$B$1:$B2447,$B2448,$A$1:$A2447,$A2448))-(COUNTIFS($L$1:$L2447,"Tor",$B$1:$B2447,"&lt;&gt;"&amp;$B2448,$A$1:$A2447,$A2448)+COUNTIFS($L$1:$L2447,"ET",$B$1:$B2447,"&lt;&gt;"&amp;$B2448,$A$1:$A2447,$A2448)),(COUNTIFS($L$1:$L2447,"Tor",$B$1:$B2447,$B2448,$A$1:$A2447,$A2448)+COUNTIFS($L$1:$L2447,"ET",$B$1:$B2447,$B2448,$A$1:$A2447,$A2448))-(COUNTIFS($L$1:$L2447,"Tor",$B$1:$B2447,"&lt;&gt;"&amp;$B2448,$A$1:$A2447,$A2448)+COUNTIFS($L$1:$L2447,"ET",$B$1:$B2447,"&lt;&gt;"&amp;$B2448,$A$1:$A2447,$A2448))),"")</f>
        <v/>
      </c>
      <c r="O2448" s="17"/>
      <c r="AC2448" s="14"/>
      <c r="AD2448" s="14"/>
      <c r="AE2448" s="18"/>
      <c r="AH2448" s="19">
        <f t="shared" si="154"/>
        <v>0</v>
      </c>
      <c r="AI2448" s="19">
        <f t="shared" si="155"/>
        <v>180</v>
      </c>
      <c r="AM2448" s="19">
        <f>IF(Abschlüsse[[#This Row],[Ergeb]]="ET","",SQRT(($AF2448-$AK2448)^2+($AG2448-$AL2448)^2))</f>
        <v>0</v>
      </c>
      <c r="AO2448" s="13"/>
      <c r="AP2448" s="13"/>
      <c r="AQ2448" s="19" t="str">
        <f t="shared" si="152"/>
        <v/>
      </c>
      <c r="AU2448" s="19" t="str">
        <f t="shared" si="153"/>
        <v/>
      </c>
    </row>
    <row r="2449" spans="3:47" ht="25.05" customHeight="1">
      <c r="C2449" s="17" t="str">
        <f>IF($A2449="","",IF(VLOOKUP($A2449,Spiele!$A$2:$D$16,3,FALSE)=$B2449,"H","G"))</f>
        <v/>
      </c>
      <c r="D2449" s="17" t="str">
        <f>IF($B2449="","",IF(VLOOKUP($A2449,Spiele!$A$2:$F$16,3,FALSE)=$B2449,VLOOKUP($A2449,Spiele!$A$2:$F$16,4,FALSE),VLOOKUP($A2449,Spiele!$A$2:$F$16,3,FALSE)))</f>
        <v/>
      </c>
      <c r="E2449" s="18">
        <f>IF(Abschlüsse[[#This Row],[Ergeb]]="ET",0,COUNTIFS($A$2:$A2449,$A2449,$B$2:$B2449,$B2449,$L$2:$L2449,"&lt;&gt;ET"))</f>
        <v>0</v>
      </c>
      <c r="F2449" s="11"/>
      <c r="G2449" s="12"/>
      <c r="H2449" s="18">
        <f>COUNTIFS('Rote Karten'!$A$2:$A$4,$A2449,'Rote Karten'!$D$2:$D$4,"&lt;&gt;"&amp;$B2449,'Rote Karten'!$B$2:$B$4,"&lt;"&amp;$F2449,'Rote Karten'!$C$2:$C$4,"&lt;="&amp;$G2449)-COUNTIFS('Rote Karten'!$A$2:$A$4,$A2449,'Rote Karten'!$D$2:$D$4,$B2449,'Rote Karten'!$B$2:$B$4,"&lt;"&amp;$F2449,'Rote Karten'!$C$2:$C$4,"&lt;="&amp;$G2449)</f>
        <v>0</v>
      </c>
      <c r="I2449" s="17" t="str">
        <f>IF(OR($L2449="Tor",$L2449="ET"),_xlfn.IFNA(IF(VLOOKUP($A2449,Spiele!$A$2:$C$16,3,FALSE)=$B2449,COUNTIFS($L$2:$L2449,"Tor",$B$2:$B2449,$B2449,$A$2:$A2449,$A2449)+COUNTIFS($L$2:$L2449,"ET",$B$2:$B2449,$B2449,$A$2:$A2449,$A2449)&amp;":"&amp;COUNTIFS($L$2:$L2449,"Tor",$B$2:$B2449,"&lt;&gt;"&amp;$B2449,$A$2:$A2449,$A2449)+COUNTIFS($L$2:$L2449,"ET",$B$2:$B2449,"&lt;&gt;"&amp;$B2449,$A$2:$A2449,$A2449),COUNTIFS($L$2:$L2449,"Tor",$B$2:$B2449,"&lt;&gt;"&amp;$B2449,$A$2:$A2449,$A2449)+COUNTIFS($L$2:$L2449,"ET",$B$2:$B2449,"&lt;&gt;"&amp;$B2449,$A$2:$A2449,$A2449)&amp;":"&amp;COUNTIFS($L$2:$L2449,"Tor",$B$2:$B2449,$B2449,$A$2:$A2449,$A2449)+COUNTIFS($L$2:$L2449,"ET",$B$2:$B2449,$B2449,$A$2:$A2449,$A2449)),""),"")</f>
        <v/>
      </c>
      <c r="J2449" s="18" t="str">
        <f>_xlfn.IFNA(IF(VLOOKUP($A2449,Spiele!$A$2:$D$16,3,FALSE)=$B2449,(COUNTIFS($L$1:$L2448,"Tor",$B$1:$B2448,$B2449,$A$1:$A2448,$A2449)+COUNTIFS($L$1:$L2448,"ET",$B$1:$B2448,$B2449,$A$1:$A2448,$A2449))-(COUNTIFS($L$1:$L2448,"Tor",$B$1:$B2448,"&lt;&gt;"&amp;$B2449,$A$1:$A2448,$A2449)+COUNTIFS($L$1:$L2448,"ET",$B$1:$B2448,"&lt;&gt;"&amp;$B2449,$A$1:$A2448,$A2449)),(COUNTIFS($L$1:$L2448,"Tor",$B$1:$B2448,$B2449,$A$1:$A2448,$A2449)+COUNTIFS($L$1:$L2448,"ET",$B$1:$B2448,$B2449,$A$1:$A2448,$A2449))-(COUNTIFS($L$1:$L2448,"Tor",$B$1:$B2448,"&lt;&gt;"&amp;$B2449,$A$1:$A2448,$A2449)+COUNTIFS($L$1:$L2448,"ET",$B$1:$B2448,"&lt;&gt;"&amp;$B2449,$A$1:$A2448,$A2449))),"")</f>
        <v/>
      </c>
      <c r="O2449" s="17"/>
      <c r="AC2449" s="14"/>
      <c r="AD2449" s="14"/>
      <c r="AE2449" s="18"/>
      <c r="AH2449" s="19">
        <f t="shared" si="154"/>
        <v>0</v>
      </c>
      <c r="AI2449" s="19">
        <f t="shared" si="155"/>
        <v>180</v>
      </c>
      <c r="AM2449" s="19">
        <f>IF(Abschlüsse[[#This Row],[Ergeb]]="ET","",SQRT(($AF2449-$AK2449)^2+($AG2449-$AL2449)^2))</f>
        <v>0</v>
      </c>
      <c r="AO2449" s="13"/>
      <c r="AP2449" s="13"/>
      <c r="AQ2449" s="19" t="str">
        <f t="shared" si="152"/>
        <v/>
      </c>
      <c r="AU2449" s="19" t="str">
        <f t="shared" si="153"/>
        <v/>
      </c>
    </row>
    <row r="2450" spans="3:47" ht="25.05" customHeight="1">
      <c r="C2450" s="17" t="str">
        <f>IF($A2450="","",IF(VLOOKUP($A2450,Spiele!$A$2:$D$16,3,FALSE)=$B2450,"H","G"))</f>
        <v/>
      </c>
      <c r="D2450" s="17" t="str">
        <f>IF($B2450="","",IF(VLOOKUP($A2450,Spiele!$A$2:$F$16,3,FALSE)=$B2450,VLOOKUP($A2450,Spiele!$A$2:$F$16,4,FALSE),VLOOKUP($A2450,Spiele!$A$2:$F$16,3,FALSE)))</f>
        <v/>
      </c>
      <c r="E2450" s="18">
        <f>IF(Abschlüsse[[#This Row],[Ergeb]]="ET",0,COUNTIFS($A$2:$A2450,$A2450,$B$2:$B2450,$B2450,$L$2:$L2450,"&lt;&gt;ET"))</f>
        <v>0</v>
      </c>
      <c r="F2450" s="11"/>
      <c r="G2450" s="12"/>
      <c r="H2450" s="18">
        <f>COUNTIFS('Rote Karten'!$A$2:$A$4,$A2450,'Rote Karten'!$D$2:$D$4,"&lt;&gt;"&amp;$B2450,'Rote Karten'!$B$2:$B$4,"&lt;"&amp;$F2450,'Rote Karten'!$C$2:$C$4,"&lt;="&amp;$G2450)-COUNTIFS('Rote Karten'!$A$2:$A$4,$A2450,'Rote Karten'!$D$2:$D$4,$B2450,'Rote Karten'!$B$2:$B$4,"&lt;"&amp;$F2450,'Rote Karten'!$C$2:$C$4,"&lt;="&amp;$G2450)</f>
        <v>0</v>
      </c>
      <c r="I2450" s="17" t="str">
        <f>IF(OR($L2450="Tor",$L2450="ET"),_xlfn.IFNA(IF(VLOOKUP($A2450,Spiele!$A$2:$C$16,3,FALSE)=$B2450,COUNTIFS($L$2:$L2450,"Tor",$B$2:$B2450,$B2450,$A$2:$A2450,$A2450)+COUNTIFS($L$2:$L2450,"ET",$B$2:$B2450,$B2450,$A$2:$A2450,$A2450)&amp;":"&amp;COUNTIFS($L$2:$L2450,"Tor",$B$2:$B2450,"&lt;&gt;"&amp;$B2450,$A$2:$A2450,$A2450)+COUNTIFS($L$2:$L2450,"ET",$B$2:$B2450,"&lt;&gt;"&amp;$B2450,$A$2:$A2450,$A2450),COUNTIFS($L$2:$L2450,"Tor",$B$2:$B2450,"&lt;&gt;"&amp;$B2450,$A$2:$A2450,$A2450)+COUNTIFS($L$2:$L2450,"ET",$B$2:$B2450,"&lt;&gt;"&amp;$B2450,$A$2:$A2450,$A2450)&amp;":"&amp;COUNTIFS($L$2:$L2450,"Tor",$B$2:$B2450,$B2450,$A$2:$A2450,$A2450)+COUNTIFS($L$2:$L2450,"ET",$B$2:$B2450,$B2450,$A$2:$A2450,$A2450)),""),"")</f>
        <v/>
      </c>
      <c r="J2450" s="18" t="str">
        <f>_xlfn.IFNA(IF(VLOOKUP($A2450,Spiele!$A$2:$D$16,3,FALSE)=$B2450,(COUNTIFS($L$1:$L2449,"Tor",$B$1:$B2449,$B2450,$A$1:$A2449,$A2450)+COUNTIFS($L$1:$L2449,"ET",$B$1:$B2449,$B2450,$A$1:$A2449,$A2450))-(COUNTIFS($L$1:$L2449,"Tor",$B$1:$B2449,"&lt;&gt;"&amp;$B2450,$A$1:$A2449,$A2450)+COUNTIFS($L$1:$L2449,"ET",$B$1:$B2449,"&lt;&gt;"&amp;$B2450,$A$1:$A2449,$A2450)),(COUNTIFS($L$1:$L2449,"Tor",$B$1:$B2449,$B2450,$A$1:$A2449,$A2450)+COUNTIFS($L$1:$L2449,"ET",$B$1:$B2449,$B2450,$A$1:$A2449,$A2450))-(COUNTIFS($L$1:$L2449,"Tor",$B$1:$B2449,"&lt;&gt;"&amp;$B2450,$A$1:$A2449,$A2450)+COUNTIFS($L$1:$L2449,"ET",$B$1:$B2449,"&lt;&gt;"&amp;$B2450,$A$1:$A2449,$A2450))),"")</f>
        <v/>
      </c>
      <c r="O2450" s="17"/>
      <c r="AC2450" s="14"/>
      <c r="AD2450" s="14"/>
      <c r="AE2450" s="18"/>
      <c r="AH2450" s="19">
        <f t="shared" si="154"/>
        <v>0</v>
      </c>
      <c r="AI2450" s="19">
        <f t="shared" si="155"/>
        <v>180</v>
      </c>
      <c r="AM2450" s="19">
        <f>IF(Abschlüsse[[#This Row],[Ergeb]]="ET","",SQRT(($AF2450-$AK2450)^2+($AG2450-$AL2450)^2))</f>
        <v>0</v>
      </c>
      <c r="AO2450" s="13"/>
      <c r="AP2450" s="13"/>
      <c r="AQ2450" s="19" t="str">
        <f t="shared" si="152"/>
        <v/>
      </c>
      <c r="AU2450" s="19" t="str">
        <f t="shared" si="153"/>
        <v/>
      </c>
    </row>
    <row r="2451" spans="3:47" ht="25.05" customHeight="1">
      <c r="C2451" s="17" t="str">
        <f>IF($A2451="","",IF(VLOOKUP($A2451,Spiele!$A$2:$D$16,3,FALSE)=$B2451,"H","G"))</f>
        <v/>
      </c>
      <c r="D2451" s="17" t="str">
        <f>IF($B2451="","",IF(VLOOKUP($A2451,Spiele!$A$2:$F$16,3,FALSE)=$B2451,VLOOKUP($A2451,Spiele!$A$2:$F$16,4,FALSE),VLOOKUP($A2451,Spiele!$A$2:$F$16,3,FALSE)))</f>
        <v/>
      </c>
      <c r="E2451" s="18">
        <f>IF(Abschlüsse[[#This Row],[Ergeb]]="ET",0,COUNTIFS($A$2:$A2451,$A2451,$B$2:$B2451,$B2451,$L$2:$L2451,"&lt;&gt;ET"))</f>
        <v>0</v>
      </c>
      <c r="F2451" s="11"/>
      <c r="G2451" s="12"/>
      <c r="H2451" s="18">
        <f>COUNTIFS('Rote Karten'!$A$2:$A$4,$A2451,'Rote Karten'!$D$2:$D$4,"&lt;&gt;"&amp;$B2451,'Rote Karten'!$B$2:$B$4,"&lt;"&amp;$F2451,'Rote Karten'!$C$2:$C$4,"&lt;="&amp;$G2451)-COUNTIFS('Rote Karten'!$A$2:$A$4,$A2451,'Rote Karten'!$D$2:$D$4,$B2451,'Rote Karten'!$B$2:$B$4,"&lt;"&amp;$F2451,'Rote Karten'!$C$2:$C$4,"&lt;="&amp;$G2451)</f>
        <v>0</v>
      </c>
      <c r="I2451" s="17" t="str">
        <f>IF(OR($L2451="Tor",$L2451="ET"),_xlfn.IFNA(IF(VLOOKUP($A2451,Spiele!$A$2:$C$16,3,FALSE)=$B2451,COUNTIFS($L$2:$L2451,"Tor",$B$2:$B2451,$B2451,$A$2:$A2451,$A2451)+COUNTIFS($L$2:$L2451,"ET",$B$2:$B2451,$B2451,$A$2:$A2451,$A2451)&amp;":"&amp;COUNTIFS($L$2:$L2451,"Tor",$B$2:$B2451,"&lt;&gt;"&amp;$B2451,$A$2:$A2451,$A2451)+COUNTIFS($L$2:$L2451,"ET",$B$2:$B2451,"&lt;&gt;"&amp;$B2451,$A$2:$A2451,$A2451),COUNTIFS($L$2:$L2451,"Tor",$B$2:$B2451,"&lt;&gt;"&amp;$B2451,$A$2:$A2451,$A2451)+COUNTIFS($L$2:$L2451,"ET",$B$2:$B2451,"&lt;&gt;"&amp;$B2451,$A$2:$A2451,$A2451)&amp;":"&amp;COUNTIFS($L$2:$L2451,"Tor",$B$2:$B2451,$B2451,$A$2:$A2451,$A2451)+COUNTIFS($L$2:$L2451,"ET",$B$2:$B2451,$B2451,$A$2:$A2451,$A2451)),""),"")</f>
        <v/>
      </c>
      <c r="J2451" s="18" t="str">
        <f>_xlfn.IFNA(IF(VLOOKUP($A2451,Spiele!$A$2:$D$16,3,FALSE)=$B2451,(COUNTIFS($L$1:$L2450,"Tor",$B$1:$B2450,$B2451,$A$1:$A2450,$A2451)+COUNTIFS($L$1:$L2450,"ET",$B$1:$B2450,$B2451,$A$1:$A2450,$A2451))-(COUNTIFS($L$1:$L2450,"Tor",$B$1:$B2450,"&lt;&gt;"&amp;$B2451,$A$1:$A2450,$A2451)+COUNTIFS($L$1:$L2450,"ET",$B$1:$B2450,"&lt;&gt;"&amp;$B2451,$A$1:$A2450,$A2451)),(COUNTIFS($L$1:$L2450,"Tor",$B$1:$B2450,$B2451,$A$1:$A2450,$A2451)+COUNTIFS($L$1:$L2450,"ET",$B$1:$B2450,$B2451,$A$1:$A2450,$A2451))-(COUNTIFS($L$1:$L2450,"Tor",$B$1:$B2450,"&lt;&gt;"&amp;$B2451,$A$1:$A2450,$A2451)+COUNTIFS($L$1:$L2450,"ET",$B$1:$B2450,"&lt;&gt;"&amp;$B2451,$A$1:$A2450,$A2451))),"")</f>
        <v/>
      </c>
      <c r="O2451" s="17"/>
      <c r="AC2451" s="14"/>
      <c r="AD2451" s="14"/>
      <c r="AE2451" s="18"/>
      <c r="AH2451" s="19">
        <f t="shared" si="154"/>
        <v>0</v>
      </c>
      <c r="AI2451" s="19">
        <f t="shared" si="155"/>
        <v>180</v>
      </c>
      <c r="AM2451" s="19">
        <f>IF(Abschlüsse[[#This Row],[Ergeb]]="ET","",SQRT(($AF2451-$AK2451)^2+($AG2451-$AL2451)^2))</f>
        <v>0</v>
      </c>
      <c r="AO2451" s="13"/>
      <c r="AP2451" s="13"/>
      <c r="AQ2451" s="19" t="str">
        <f t="shared" si="152"/>
        <v/>
      </c>
      <c r="AU2451" s="19" t="str">
        <f t="shared" si="153"/>
        <v/>
      </c>
    </row>
    <row r="2452" spans="3:47" ht="25.05" customHeight="1">
      <c r="C2452" s="17" t="str">
        <f>IF($A2452="","",IF(VLOOKUP($A2452,Spiele!$A$2:$D$16,3,FALSE)=$B2452,"H","G"))</f>
        <v/>
      </c>
      <c r="D2452" s="17" t="str">
        <f>IF($B2452="","",IF(VLOOKUP($A2452,Spiele!$A$2:$F$16,3,FALSE)=$B2452,VLOOKUP($A2452,Spiele!$A$2:$F$16,4,FALSE),VLOOKUP($A2452,Spiele!$A$2:$F$16,3,FALSE)))</f>
        <v/>
      </c>
      <c r="E2452" s="18">
        <f>IF(Abschlüsse[[#This Row],[Ergeb]]="ET",0,COUNTIFS($A$2:$A2452,$A2452,$B$2:$B2452,$B2452,$L$2:$L2452,"&lt;&gt;ET"))</f>
        <v>0</v>
      </c>
      <c r="F2452" s="11"/>
      <c r="G2452" s="12"/>
      <c r="H2452" s="18">
        <f>COUNTIFS('Rote Karten'!$A$2:$A$4,$A2452,'Rote Karten'!$D$2:$D$4,"&lt;&gt;"&amp;$B2452,'Rote Karten'!$B$2:$B$4,"&lt;"&amp;$F2452,'Rote Karten'!$C$2:$C$4,"&lt;="&amp;$G2452)-COUNTIFS('Rote Karten'!$A$2:$A$4,$A2452,'Rote Karten'!$D$2:$D$4,$B2452,'Rote Karten'!$B$2:$B$4,"&lt;"&amp;$F2452,'Rote Karten'!$C$2:$C$4,"&lt;="&amp;$G2452)</f>
        <v>0</v>
      </c>
      <c r="I2452" s="17" t="str">
        <f>IF(OR($L2452="Tor",$L2452="ET"),_xlfn.IFNA(IF(VLOOKUP($A2452,Spiele!$A$2:$C$16,3,FALSE)=$B2452,COUNTIFS($L$2:$L2452,"Tor",$B$2:$B2452,$B2452,$A$2:$A2452,$A2452)+COUNTIFS($L$2:$L2452,"ET",$B$2:$B2452,$B2452,$A$2:$A2452,$A2452)&amp;":"&amp;COUNTIFS($L$2:$L2452,"Tor",$B$2:$B2452,"&lt;&gt;"&amp;$B2452,$A$2:$A2452,$A2452)+COUNTIFS($L$2:$L2452,"ET",$B$2:$B2452,"&lt;&gt;"&amp;$B2452,$A$2:$A2452,$A2452),COUNTIFS($L$2:$L2452,"Tor",$B$2:$B2452,"&lt;&gt;"&amp;$B2452,$A$2:$A2452,$A2452)+COUNTIFS($L$2:$L2452,"ET",$B$2:$B2452,"&lt;&gt;"&amp;$B2452,$A$2:$A2452,$A2452)&amp;":"&amp;COUNTIFS($L$2:$L2452,"Tor",$B$2:$B2452,$B2452,$A$2:$A2452,$A2452)+COUNTIFS($L$2:$L2452,"ET",$B$2:$B2452,$B2452,$A$2:$A2452,$A2452)),""),"")</f>
        <v/>
      </c>
      <c r="J2452" s="18" t="str">
        <f>_xlfn.IFNA(IF(VLOOKUP($A2452,Spiele!$A$2:$D$16,3,FALSE)=$B2452,(COUNTIFS($L$1:$L2451,"Tor",$B$1:$B2451,$B2452,$A$1:$A2451,$A2452)+COUNTIFS($L$1:$L2451,"ET",$B$1:$B2451,$B2452,$A$1:$A2451,$A2452))-(COUNTIFS($L$1:$L2451,"Tor",$B$1:$B2451,"&lt;&gt;"&amp;$B2452,$A$1:$A2451,$A2452)+COUNTIFS($L$1:$L2451,"ET",$B$1:$B2451,"&lt;&gt;"&amp;$B2452,$A$1:$A2451,$A2452)),(COUNTIFS($L$1:$L2451,"Tor",$B$1:$B2451,$B2452,$A$1:$A2451,$A2452)+COUNTIFS($L$1:$L2451,"ET",$B$1:$B2451,$B2452,$A$1:$A2451,$A2452))-(COUNTIFS($L$1:$L2451,"Tor",$B$1:$B2451,"&lt;&gt;"&amp;$B2452,$A$1:$A2451,$A2452)+COUNTIFS($L$1:$L2451,"ET",$B$1:$B2451,"&lt;&gt;"&amp;$B2452,$A$1:$A2451,$A2452))),"")</f>
        <v/>
      </c>
      <c r="O2452" s="17"/>
      <c r="AC2452" s="14"/>
      <c r="AD2452" s="14"/>
      <c r="AE2452" s="18"/>
      <c r="AH2452" s="19">
        <f t="shared" si="154"/>
        <v>0</v>
      </c>
      <c r="AI2452" s="19">
        <f t="shared" si="155"/>
        <v>180</v>
      </c>
      <c r="AM2452" s="19">
        <f>IF(Abschlüsse[[#This Row],[Ergeb]]="ET","",SQRT(($AF2452-$AK2452)^2+($AG2452-$AL2452)^2))</f>
        <v>0</v>
      </c>
      <c r="AO2452" s="13"/>
      <c r="AP2452" s="13"/>
      <c r="AQ2452" s="19" t="str">
        <f t="shared" si="152"/>
        <v/>
      </c>
      <c r="AU2452" s="19" t="str">
        <f t="shared" si="153"/>
        <v/>
      </c>
    </row>
    <row r="2453" spans="3:47" ht="25.05" customHeight="1">
      <c r="C2453" s="17" t="str">
        <f>IF($A2453="","",IF(VLOOKUP($A2453,Spiele!$A$2:$D$16,3,FALSE)=$B2453,"H","G"))</f>
        <v/>
      </c>
      <c r="D2453" s="17" t="str">
        <f>IF($B2453="","",IF(VLOOKUP($A2453,Spiele!$A$2:$F$16,3,FALSE)=$B2453,VLOOKUP($A2453,Spiele!$A$2:$F$16,4,FALSE),VLOOKUP($A2453,Spiele!$A$2:$F$16,3,FALSE)))</f>
        <v/>
      </c>
      <c r="E2453" s="18">
        <f>IF(Abschlüsse[[#This Row],[Ergeb]]="ET",0,COUNTIFS($A$2:$A2453,$A2453,$B$2:$B2453,$B2453,$L$2:$L2453,"&lt;&gt;ET"))</f>
        <v>0</v>
      </c>
      <c r="F2453" s="11"/>
      <c r="G2453" s="12"/>
      <c r="H2453" s="18">
        <f>COUNTIFS('Rote Karten'!$A$2:$A$4,$A2453,'Rote Karten'!$D$2:$D$4,"&lt;&gt;"&amp;$B2453,'Rote Karten'!$B$2:$B$4,"&lt;"&amp;$F2453,'Rote Karten'!$C$2:$C$4,"&lt;="&amp;$G2453)-COUNTIFS('Rote Karten'!$A$2:$A$4,$A2453,'Rote Karten'!$D$2:$D$4,$B2453,'Rote Karten'!$B$2:$B$4,"&lt;"&amp;$F2453,'Rote Karten'!$C$2:$C$4,"&lt;="&amp;$G2453)</f>
        <v>0</v>
      </c>
      <c r="I2453" s="17" t="str">
        <f>IF(OR($L2453="Tor",$L2453="ET"),_xlfn.IFNA(IF(VLOOKUP($A2453,Spiele!$A$2:$C$16,3,FALSE)=$B2453,COUNTIFS($L$2:$L2453,"Tor",$B$2:$B2453,$B2453,$A$2:$A2453,$A2453)+COUNTIFS($L$2:$L2453,"ET",$B$2:$B2453,$B2453,$A$2:$A2453,$A2453)&amp;":"&amp;COUNTIFS($L$2:$L2453,"Tor",$B$2:$B2453,"&lt;&gt;"&amp;$B2453,$A$2:$A2453,$A2453)+COUNTIFS($L$2:$L2453,"ET",$B$2:$B2453,"&lt;&gt;"&amp;$B2453,$A$2:$A2453,$A2453),COUNTIFS($L$2:$L2453,"Tor",$B$2:$B2453,"&lt;&gt;"&amp;$B2453,$A$2:$A2453,$A2453)+COUNTIFS($L$2:$L2453,"ET",$B$2:$B2453,"&lt;&gt;"&amp;$B2453,$A$2:$A2453,$A2453)&amp;":"&amp;COUNTIFS($L$2:$L2453,"Tor",$B$2:$B2453,$B2453,$A$2:$A2453,$A2453)+COUNTIFS($L$2:$L2453,"ET",$B$2:$B2453,$B2453,$A$2:$A2453,$A2453)),""),"")</f>
        <v/>
      </c>
      <c r="J2453" s="18" t="str">
        <f>_xlfn.IFNA(IF(VLOOKUP($A2453,Spiele!$A$2:$D$16,3,FALSE)=$B2453,(COUNTIFS($L$1:$L2452,"Tor",$B$1:$B2452,$B2453,$A$1:$A2452,$A2453)+COUNTIFS($L$1:$L2452,"ET",$B$1:$B2452,$B2453,$A$1:$A2452,$A2453))-(COUNTIFS($L$1:$L2452,"Tor",$B$1:$B2452,"&lt;&gt;"&amp;$B2453,$A$1:$A2452,$A2453)+COUNTIFS($L$1:$L2452,"ET",$B$1:$B2452,"&lt;&gt;"&amp;$B2453,$A$1:$A2452,$A2453)),(COUNTIFS($L$1:$L2452,"Tor",$B$1:$B2452,$B2453,$A$1:$A2452,$A2453)+COUNTIFS($L$1:$L2452,"ET",$B$1:$B2452,$B2453,$A$1:$A2452,$A2453))-(COUNTIFS($L$1:$L2452,"Tor",$B$1:$B2452,"&lt;&gt;"&amp;$B2453,$A$1:$A2452,$A2453)+COUNTIFS($L$1:$L2452,"ET",$B$1:$B2452,"&lt;&gt;"&amp;$B2453,$A$1:$A2452,$A2453))),"")</f>
        <v/>
      </c>
      <c r="O2453" s="17"/>
      <c r="AC2453" s="14"/>
      <c r="AD2453" s="14"/>
      <c r="AE2453" s="18"/>
      <c r="AH2453" s="19">
        <f t="shared" si="154"/>
        <v>0</v>
      </c>
      <c r="AI2453" s="19">
        <f t="shared" si="155"/>
        <v>180</v>
      </c>
      <c r="AM2453" s="19">
        <f>IF(Abschlüsse[[#This Row],[Ergeb]]="ET","",SQRT(($AF2453-$AK2453)^2+($AG2453-$AL2453)^2))</f>
        <v>0</v>
      </c>
      <c r="AO2453" s="13"/>
      <c r="AP2453" s="13"/>
      <c r="AQ2453" s="19" t="str">
        <f t="shared" si="152"/>
        <v/>
      </c>
      <c r="AU2453" s="19" t="str">
        <f t="shared" si="153"/>
        <v/>
      </c>
    </row>
    <row r="2454" spans="3:47" ht="25.05" customHeight="1">
      <c r="C2454" s="17" t="str">
        <f>IF($A2454="","",IF(VLOOKUP($A2454,Spiele!$A$2:$D$16,3,FALSE)=$B2454,"H","G"))</f>
        <v/>
      </c>
      <c r="D2454" s="17" t="str">
        <f>IF($B2454="","",IF(VLOOKUP($A2454,Spiele!$A$2:$F$16,3,FALSE)=$B2454,VLOOKUP($A2454,Spiele!$A$2:$F$16,4,FALSE),VLOOKUP($A2454,Spiele!$A$2:$F$16,3,FALSE)))</f>
        <v/>
      </c>
      <c r="E2454" s="18">
        <f>IF(Abschlüsse[[#This Row],[Ergeb]]="ET",0,COUNTIFS($A$2:$A2454,$A2454,$B$2:$B2454,$B2454,$L$2:$L2454,"&lt;&gt;ET"))</f>
        <v>0</v>
      </c>
      <c r="F2454" s="11"/>
      <c r="G2454" s="12"/>
      <c r="H2454" s="18">
        <f>COUNTIFS('Rote Karten'!$A$2:$A$4,$A2454,'Rote Karten'!$D$2:$D$4,"&lt;&gt;"&amp;$B2454,'Rote Karten'!$B$2:$B$4,"&lt;"&amp;$F2454,'Rote Karten'!$C$2:$C$4,"&lt;="&amp;$G2454)-COUNTIFS('Rote Karten'!$A$2:$A$4,$A2454,'Rote Karten'!$D$2:$D$4,$B2454,'Rote Karten'!$B$2:$B$4,"&lt;"&amp;$F2454,'Rote Karten'!$C$2:$C$4,"&lt;="&amp;$G2454)</f>
        <v>0</v>
      </c>
      <c r="I2454" s="17" t="str">
        <f>IF(OR($L2454="Tor",$L2454="ET"),_xlfn.IFNA(IF(VLOOKUP($A2454,Spiele!$A$2:$C$16,3,FALSE)=$B2454,COUNTIFS($L$2:$L2454,"Tor",$B$2:$B2454,$B2454,$A$2:$A2454,$A2454)+COUNTIFS($L$2:$L2454,"ET",$B$2:$B2454,$B2454,$A$2:$A2454,$A2454)&amp;":"&amp;COUNTIFS($L$2:$L2454,"Tor",$B$2:$B2454,"&lt;&gt;"&amp;$B2454,$A$2:$A2454,$A2454)+COUNTIFS($L$2:$L2454,"ET",$B$2:$B2454,"&lt;&gt;"&amp;$B2454,$A$2:$A2454,$A2454),COUNTIFS($L$2:$L2454,"Tor",$B$2:$B2454,"&lt;&gt;"&amp;$B2454,$A$2:$A2454,$A2454)+COUNTIFS($L$2:$L2454,"ET",$B$2:$B2454,"&lt;&gt;"&amp;$B2454,$A$2:$A2454,$A2454)&amp;":"&amp;COUNTIFS($L$2:$L2454,"Tor",$B$2:$B2454,$B2454,$A$2:$A2454,$A2454)+COUNTIFS($L$2:$L2454,"ET",$B$2:$B2454,$B2454,$A$2:$A2454,$A2454)),""),"")</f>
        <v/>
      </c>
      <c r="J2454" s="18" t="str">
        <f>_xlfn.IFNA(IF(VLOOKUP($A2454,Spiele!$A$2:$D$16,3,FALSE)=$B2454,(COUNTIFS($L$1:$L2453,"Tor",$B$1:$B2453,$B2454,$A$1:$A2453,$A2454)+COUNTIFS($L$1:$L2453,"ET",$B$1:$B2453,$B2454,$A$1:$A2453,$A2454))-(COUNTIFS($L$1:$L2453,"Tor",$B$1:$B2453,"&lt;&gt;"&amp;$B2454,$A$1:$A2453,$A2454)+COUNTIFS($L$1:$L2453,"ET",$B$1:$B2453,"&lt;&gt;"&amp;$B2454,$A$1:$A2453,$A2454)),(COUNTIFS($L$1:$L2453,"Tor",$B$1:$B2453,$B2454,$A$1:$A2453,$A2454)+COUNTIFS($L$1:$L2453,"ET",$B$1:$B2453,$B2454,$A$1:$A2453,$A2454))-(COUNTIFS($L$1:$L2453,"Tor",$B$1:$B2453,"&lt;&gt;"&amp;$B2454,$A$1:$A2453,$A2454)+COUNTIFS($L$1:$L2453,"ET",$B$1:$B2453,"&lt;&gt;"&amp;$B2454,$A$1:$A2453,$A2454))),"")</f>
        <v/>
      </c>
      <c r="O2454" s="17"/>
      <c r="AC2454" s="14"/>
      <c r="AD2454" s="14"/>
      <c r="AE2454" s="18"/>
      <c r="AH2454" s="19">
        <f t="shared" si="154"/>
        <v>0</v>
      </c>
      <c r="AI2454" s="19">
        <f t="shared" si="155"/>
        <v>180</v>
      </c>
      <c r="AM2454" s="19">
        <f>IF(Abschlüsse[[#This Row],[Ergeb]]="ET","",SQRT(($AF2454-$AK2454)^2+($AG2454-$AL2454)^2))</f>
        <v>0</v>
      </c>
      <c r="AO2454" s="13"/>
      <c r="AP2454" s="13"/>
      <c r="AQ2454" s="19" t="str">
        <f t="shared" si="152"/>
        <v/>
      </c>
      <c r="AU2454" s="19" t="str">
        <f t="shared" si="153"/>
        <v/>
      </c>
    </row>
    <row r="2455" spans="3:47" ht="25.05" customHeight="1">
      <c r="C2455" s="17" t="str">
        <f>IF($A2455="","",IF(VLOOKUP($A2455,Spiele!$A$2:$D$16,3,FALSE)=$B2455,"H","G"))</f>
        <v/>
      </c>
      <c r="D2455" s="17" t="str">
        <f>IF($B2455="","",IF(VLOOKUP($A2455,Spiele!$A$2:$F$16,3,FALSE)=$B2455,VLOOKUP($A2455,Spiele!$A$2:$F$16,4,FALSE),VLOOKUP($A2455,Spiele!$A$2:$F$16,3,FALSE)))</f>
        <v/>
      </c>
      <c r="E2455" s="18">
        <f>IF(Abschlüsse[[#This Row],[Ergeb]]="ET",0,COUNTIFS($A$2:$A2455,$A2455,$B$2:$B2455,$B2455,$L$2:$L2455,"&lt;&gt;ET"))</f>
        <v>0</v>
      </c>
      <c r="F2455" s="11"/>
      <c r="G2455" s="12"/>
      <c r="H2455" s="18">
        <f>COUNTIFS('Rote Karten'!$A$2:$A$4,$A2455,'Rote Karten'!$D$2:$D$4,"&lt;&gt;"&amp;$B2455,'Rote Karten'!$B$2:$B$4,"&lt;"&amp;$F2455,'Rote Karten'!$C$2:$C$4,"&lt;="&amp;$G2455)-COUNTIFS('Rote Karten'!$A$2:$A$4,$A2455,'Rote Karten'!$D$2:$D$4,$B2455,'Rote Karten'!$B$2:$B$4,"&lt;"&amp;$F2455,'Rote Karten'!$C$2:$C$4,"&lt;="&amp;$G2455)</f>
        <v>0</v>
      </c>
      <c r="I2455" s="17" t="str">
        <f>IF(OR($L2455="Tor",$L2455="ET"),_xlfn.IFNA(IF(VLOOKUP($A2455,Spiele!$A$2:$C$16,3,FALSE)=$B2455,COUNTIFS($L$2:$L2455,"Tor",$B$2:$B2455,$B2455,$A$2:$A2455,$A2455)+COUNTIFS($L$2:$L2455,"ET",$B$2:$B2455,$B2455,$A$2:$A2455,$A2455)&amp;":"&amp;COUNTIFS($L$2:$L2455,"Tor",$B$2:$B2455,"&lt;&gt;"&amp;$B2455,$A$2:$A2455,$A2455)+COUNTIFS($L$2:$L2455,"ET",$B$2:$B2455,"&lt;&gt;"&amp;$B2455,$A$2:$A2455,$A2455),COUNTIFS($L$2:$L2455,"Tor",$B$2:$B2455,"&lt;&gt;"&amp;$B2455,$A$2:$A2455,$A2455)+COUNTIFS($L$2:$L2455,"ET",$B$2:$B2455,"&lt;&gt;"&amp;$B2455,$A$2:$A2455,$A2455)&amp;":"&amp;COUNTIFS($L$2:$L2455,"Tor",$B$2:$B2455,$B2455,$A$2:$A2455,$A2455)+COUNTIFS($L$2:$L2455,"ET",$B$2:$B2455,$B2455,$A$2:$A2455,$A2455)),""),"")</f>
        <v/>
      </c>
      <c r="J2455" s="18" t="str">
        <f>_xlfn.IFNA(IF(VLOOKUP($A2455,Spiele!$A$2:$D$16,3,FALSE)=$B2455,(COUNTIFS($L$1:$L2454,"Tor",$B$1:$B2454,$B2455,$A$1:$A2454,$A2455)+COUNTIFS($L$1:$L2454,"ET",$B$1:$B2454,$B2455,$A$1:$A2454,$A2455))-(COUNTIFS($L$1:$L2454,"Tor",$B$1:$B2454,"&lt;&gt;"&amp;$B2455,$A$1:$A2454,$A2455)+COUNTIFS($L$1:$L2454,"ET",$B$1:$B2454,"&lt;&gt;"&amp;$B2455,$A$1:$A2454,$A2455)),(COUNTIFS($L$1:$L2454,"Tor",$B$1:$B2454,$B2455,$A$1:$A2454,$A2455)+COUNTIFS($L$1:$L2454,"ET",$B$1:$B2454,$B2455,$A$1:$A2454,$A2455))-(COUNTIFS($L$1:$L2454,"Tor",$B$1:$B2454,"&lt;&gt;"&amp;$B2455,$A$1:$A2454,$A2455)+COUNTIFS($L$1:$L2454,"ET",$B$1:$B2454,"&lt;&gt;"&amp;$B2455,$A$1:$A2454,$A2455))),"")</f>
        <v/>
      </c>
      <c r="O2455" s="17"/>
      <c r="AC2455" s="14"/>
      <c r="AD2455" s="14"/>
      <c r="AE2455" s="18"/>
      <c r="AH2455" s="19">
        <f t="shared" si="154"/>
        <v>0</v>
      </c>
      <c r="AI2455" s="19">
        <f t="shared" si="155"/>
        <v>180</v>
      </c>
      <c r="AM2455" s="19">
        <f>IF(Abschlüsse[[#This Row],[Ergeb]]="ET","",SQRT(($AF2455-$AK2455)^2+($AG2455-$AL2455)^2))</f>
        <v>0</v>
      </c>
      <c r="AO2455" s="13"/>
      <c r="AP2455" s="13"/>
      <c r="AQ2455" s="19" t="str">
        <f t="shared" si="152"/>
        <v/>
      </c>
      <c r="AU2455" s="19" t="str">
        <f t="shared" si="153"/>
        <v/>
      </c>
    </row>
    <row r="2456" spans="3:47" ht="25.05" customHeight="1">
      <c r="C2456" s="17" t="str">
        <f>IF($A2456="","",IF(VLOOKUP($A2456,Spiele!$A$2:$D$16,3,FALSE)=$B2456,"H","G"))</f>
        <v/>
      </c>
      <c r="D2456" s="17" t="str">
        <f>IF($B2456="","",IF(VLOOKUP($A2456,Spiele!$A$2:$F$16,3,FALSE)=$B2456,VLOOKUP($A2456,Spiele!$A$2:$F$16,4,FALSE),VLOOKUP($A2456,Spiele!$A$2:$F$16,3,FALSE)))</f>
        <v/>
      </c>
      <c r="E2456" s="18">
        <f>IF(Abschlüsse[[#This Row],[Ergeb]]="ET",0,COUNTIFS($A$2:$A2456,$A2456,$B$2:$B2456,$B2456,$L$2:$L2456,"&lt;&gt;ET"))</f>
        <v>0</v>
      </c>
      <c r="F2456" s="11"/>
      <c r="G2456" s="12"/>
      <c r="H2456" s="18">
        <f>COUNTIFS('Rote Karten'!$A$2:$A$4,$A2456,'Rote Karten'!$D$2:$D$4,"&lt;&gt;"&amp;$B2456,'Rote Karten'!$B$2:$B$4,"&lt;"&amp;$F2456,'Rote Karten'!$C$2:$C$4,"&lt;="&amp;$G2456)-COUNTIFS('Rote Karten'!$A$2:$A$4,$A2456,'Rote Karten'!$D$2:$D$4,$B2456,'Rote Karten'!$B$2:$B$4,"&lt;"&amp;$F2456,'Rote Karten'!$C$2:$C$4,"&lt;="&amp;$G2456)</f>
        <v>0</v>
      </c>
      <c r="I2456" s="17" t="str">
        <f>IF(OR($L2456="Tor",$L2456="ET"),_xlfn.IFNA(IF(VLOOKUP($A2456,Spiele!$A$2:$C$16,3,FALSE)=$B2456,COUNTIFS($L$2:$L2456,"Tor",$B$2:$B2456,$B2456,$A$2:$A2456,$A2456)+COUNTIFS($L$2:$L2456,"ET",$B$2:$B2456,$B2456,$A$2:$A2456,$A2456)&amp;":"&amp;COUNTIFS($L$2:$L2456,"Tor",$B$2:$B2456,"&lt;&gt;"&amp;$B2456,$A$2:$A2456,$A2456)+COUNTIFS($L$2:$L2456,"ET",$B$2:$B2456,"&lt;&gt;"&amp;$B2456,$A$2:$A2456,$A2456),COUNTIFS($L$2:$L2456,"Tor",$B$2:$B2456,"&lt;&gt;"&amp;$B2456,$A$2:$A2456,$A2456)+COUNTIFS($L$2:$L2456,"ET",$B$2:$B2456,"&lt;&gt;"&amp;$B2456,$A$2:$A2456,$A2456)&amp;":"&amp;COUNTIFS($L$2:$L2456,"Tor",$B$2:$B2456,$B2456,$A$2:$A2456,$A2456)+COUNTIFS($L$2:$L2456,"ET",$B$2:$B2456,$B2456,$A$2:$A2456,$A2456)),""),"")</f>
        <v/>
      </c>
      <c r="J2456" s="18" t="str">
        <f>_xlfn.IFNA(IF(VLOOKUP($A2456,Spiele!$A$2:$D$16,3,FALSE)=$B2456,(COUNTIFS($L$1:$L2455,"Tor",$B$1:$B2455,$B2456,$A$1:$A2455,$A2456)+COUNTIFS($L$1:$L2455,"ET",$B$1:$B2455,$B2456,$A$1:$A2455,$A2456))-(COUNTIFS($L$1:$L2455,"Tor",$B$1:$B2455,"&lt;&gt;"&amp;$B2456,$A$1:$A2455,$A2456)+COUNTIFS($L$1:$L2455,"ET",$B$1:$B2455,"&lt;&gt;"&amp;$B2456,$A$1:$A2455,$A2456)),(COUNTIFS($L$1:$L2455,"Tor",$B$1:$B2455,$B2456,$A$1:$A2455,$A2456)+COUNTIFS($L$1:$L2455,"ET",$B$1:$B2455,$B2456,$A$1:$A2455,$A2456))-(COUNTIFS($L$1:$L2455,"Tor",$B$1:$B2455,"&lt;&gt;"&amp;$B2456,$A$1:$A2455,$A2456)+COUNTIFS($L$1:$L2455,"ET",$B$1:$B2455,"&lt;&gt;"&amp;$B2456,$A$1:$A2455,$A2456))),"")</f>
        <v/>
      </c>
      <c r="O2456" s="17"/>
      <c r="AC2456" s="14"/>
      <c r="AD2456" s="14"/>
      <c r="AE2456" s="18"/>
      <c r="AH2456" s="19">
        <f t="shared" si="154"/>
        <v>0</v>
      </c>
      <c r="AI2456" s="19">
        <f t="shared" si="155"/>
        <v>180</v>
      </c>
      <c r="AM2456" s="19">
        <f>IF(Abschlüsse[[#This Row],[Ergeb]]="ET","",SQRT(($AF2456-$AK2456)^2+($AG2456-$AL2456)^2))</f>
        <v>0</v>
      </c>
      <c r="AO2456" s="13"/>
      <c r="AP2456" s="13"/>
      <c r="AQ2456" s="19" t="str">
        <f t="shared" si="152"/>
        <v/>
      </c>
      <c r="AU2456" s="19" t="str">
        <f t="shared" si="153"/>
        <v/>
      </c>
    </row>
    <row r="2457" spans="3:47" ht="25.05" customHeight="1">
      <c r="C2457" s="17" t="str">
        <f>IF($A2457="","",IF(VLOOKUP($A2457,Spiele!$A$2:$D$16,3,FALSE)=$B2457,"H","G"))</f>
        <v/>
      </c>
      <c r="D2457" s="17" t="str">
        <f>IF($B2457="","",IF(VLOOKUP($A2457,Spiele!$A$2:$F$16,3,FALSE)=$B2457,VLOOKUP($A2457,Spiele!$A$2:$F$16,4,FALSE),VLOOKUP($A2457,Spiele!$A$2:$F$16,3,FALSE)))</f>
        <v/>
      </c>
      <c r="E2457" s="18">
        <f>IF(Abschlüsse[[#This Row],[Ergeb]]="ET",0,COUNTIFS($A$2:$A2457,$A2457,$B$2:$B2457,$B2457,$L$2:$L2457,"&lt;&gt;ET"))</f>
        <v>0</v>
      </c>
      <c r="F2457" s="11"/>
      <c r="G2457" s="12"/>
      <c r="H2457" s="18">
        <f>COUNTIFS('Rote Karten'!$A$2:$A$4,$A2457,'Rote Karten'!$D$2:$D$4,"&lt;&gt;"&amp;$B2457,'Rote Karten'!$B$2:$B$4,"&lt;"&amp;$F2457,'Rote Karten'!$C$2:$C$4,"&lt;="&amp;$G2457)-COUNTIFS('Rote Karten'!$A$2:$A$4,$A2457,'Rote Karten'!$D$2:$D$4,$B2457,'Rote Karten'!$B$2:$B$4,"&lt;"&amp;$F2457,'Rote Karten'!$C$2:$C$4,"&lt;="&amp;$G2457)</f>
        <v>0</v>
      </c>
      <c r="I2457" s="17" t="str">
        <f>IF(OR($L2457="Tor",$L2457="ET"),_xlfn.IFNA(IF(VLOOKUP($A2457,Spiele!$A$2:$C$16,3,FALSE)=$B2457,COUNTIFS($L$2:$L2457,"Tor",$B$2:$B2457,$B2457,$A$2:$A2457,$A2457)+COUNTIFS($L$2:$L2457,"ET",$B$2:$B2457,$B2457,$A$2:$A2457,$A2457)&amp;":"&amp;COUNTIFS($L$2:$L2457,"Tor",$B$2:$B2457,"&lt;&gt;"&amp;$B2457,$A$2:$A2457,$A2457)+COUNTIFS($L$2:$L2457,"ET",$B$2:$B2457,"&lt;&gt;"&amp;$B2457,$A$2:$A2457,$A2457),COUNTIFS($L$2:$L2457,"Tor",$B$2:$B2457,"&lt;&gt;"&amp;$B2457,$A$2:$A2457,$A2457)+COUNTIFS($L$2:$L2457,"ET",$B$2:$B2457,"&lt;&gt;"&amp;$B2457,$A$2:$A2457,$A2457)&amp;":"&amp;COUNTIFS($L$2:$L2457,"Tor",$B$2:$B2457,$B2457,$A$2:$A2457,$A2457)+COUNTIFS($L$2:$L2457,"ET",$B$2:$B2457,$B2457,$A$2:$A2457,$A2457)),""),"")</f>
        <v/>
      </c>
      <c r="J2457" s="18" t="str">
        <f>_xlfn.IFNA(IF(VLOOKUP($A2457,Spiele!$A$2:$D$16,3,FALSE)=$B2457,(COUNTIFS($L$1:$L2456,"Tor",$B$1:$B2456,$B2457,$A$1:$A2456,$A2457)+COUNTIFS($L$1:$L2456,"ET",$B$1:$B2456,$B2457,$A$1:$A2456,$A2457))-(COUNTIFS($L$1:$L2456,"Tor",$B$1:$B2456,"&lt;&gt;"&amp;$B2457,$A$1:$A2456,$A2457)+COUNTIFS($L$1:$L2456,"ET",$B$1:$B2456,"&lt;&gt;"&amp;$B2457,$A$1:$A2456,$A2457)),(COUNTIFS($L$1:$L2456,"Tor",$B$1:$B2456,$B2457,$A$1:$A2456,$A2457)+COUNTIFS($L$1:$L2456,"ET",$B$1:$B2456,$B2457,$A$1:$A2456,$A2457))-(COUNTIFS($L$1:$L2456,"Tor",$B$1:$B2456,"&lt;&gt;"&amp;$B2457,$A$1:$A2456,$A2457)+COUNTIFS($L$1:$L2456,"ET",$B$1:$B2456,"&lt;&gt;"&amp;$B2457,$A$1:$A2456,$A2457))),"")</f>
        <v/>
      </c>
      <c r="O2457" s="17"/>
      <c r="AC2457" s="14"/>
      <c r="AD2457" s="14"/>
      <c r="AE2457" s="18"/>
      <c r="AH2457" s="19">
        <f t="shared" si="154"/>
        <v>0</v>
      </c>
      <c r="AI2457" s="19">
        <f t="shared" si="155"/>
        <v>180</v>
      </c>
      <c r="AM2457" s="19">
        <f>IF(Abschlüsse[[#This Row],[Ergeb]]="ET","",SQRT(($AF2457-$AK2457)^2+($AG2457-$AL2457)^2))</f>
        <v>0</v>
      </c>
      <c r="AO2457" s="13"/>
      <c r="AP2457" s="13"/>
      <c r="AQ2457" s="19" t="str">
        <f t="shared" si="152"/>
        <v/>
      </c>
      <c r="AU2457" s="19" t="str">
        <f t="shared" si="153"/>
        <v/>
      </c>
    </row>
    <row r="2458" spans="3:47" ht="25.05" customHeight="1">
      <c r="C2458" s="17" t="str">
        <f>IF($A2458="","",IF(VLOOKUP($A2458,Spiele!$A$2:$D$16,3,FALSE)=$B2458,"H","G"))</f>
        <v/>
      </c>
      <c r="D2458" s="17" t="str">
        <f>IF($B2458="","",IF(VLOOKUP($A2458,Spiele!$A$2:$F$16,3,FALSE)=$B2458,VLOOKUP($A2458,Spiele!$A$2:$F$16,4,FALSE),VLOOKUP($A2458,Spiele!$A$2:$F$16,3,FALSE)))</f>
        <v/>
      </c>
      <c r="E2458" s="18">
        <f>IF(Abschlüsse[[#This Row],[Ergeb]]="ET",0,COUNTIFS($A$2:$A2458,$A2458,$B$2:$B2458,$B2458,$L$2:$L2458,"&lt;&gt;ET"))</f>
        <v>0</v>
      </c>
      <c r="F2458" s="11"/>
      <c r="G2458" s="12"/>
      <c r="H2458" s="18">
        <f>COUNTIFS('Rote Karten'!$A$2:$A$4,$A2458,'Rote Karten'!$D$2:$D$4,"&lt;&gt;"&amp;$B2458,'Rote Karten'!$B$2:$B$4,"&lt;"&amp;$F2458,'Rote Karten'!$C$2:$C$4,"&lt;="&amp;$G2458)-COUNTIFS('Rote Karten'!$A$2:$A$4,$A2458,'Rote Karten'!$D$2:$D$4,$B2458,'Rote Karten'!$B$2:$B$4,"&lt;"&amp;$F2458,'Rote Karten'!$C$2:$C$4,"&lt;="&amp;$G2458)</f>
        <v>0</v>
      </c>
      <c r="I2458" s="17" t="str">
        <f>IF(OR($L2458="Tor",$L2458="ET"),_xlfn.IFNA(IF(VLOOKUP($A2458,Spiele!$A$2:$C$16,3,FALSE)=$B2458,COUNTIFS($L$2:$L2458,"Tor",$B$2:$B2458,$B2458,$A$2:$A2458,$A2458)+COUNTIFS($L$2:$L2458,"ET",$B$2:$B2458,$B2458,$A$2:$A2458,$A2458)&amp;":"&amp;COUNTIFS($L$2:$L2458,"Tor",$B$2:$B2458,"&lt;&gt;"&amp;$B2458,$A$2:$A2458,$A2458)+COUNTIFS($L$2:$L2458,"ET",$B$2:$B2458,"&lt;&gt;"&amp;$B2458,$A$2:$A2458,$A2458),COUNTIFS($L$2:$L2458,"Tor",$B$2:$B2458,"&lt;&gt;"&amp;$B2458,$A$2:$A2458,$A2458)+COUNTIFS($L$2:$L2458,"ET",$B$2:$B2458,"&lt;&gt;"&amp;$B2458,$A$2:$A2458,$A2458)&amp;":"&amp;COUNTIFS($L$2:$L2458,"Tor",$B$2:$B2458,$B2458,$A$2:$A2458,$A2458)+COUNTIFS($L$2:$L2458,"ET",$B$2:$B2458,$B2458,$A$2:$A2458,$A2458)),""),"")</f>
        <v/>
      </c>
      <c r="J2458" s="18" t="str">
        <f>_xlfn.IFNA(IF(VLOOKUP($A2458,Spiele!$A$2:$D$16,3,FALSE)=$B2458,(COUNTIFS($L$1:$L2457,"Tor",$B$1:$B2457,$B2458,$A$1:$A2457,$A2458)+COUNTIFS($L$1:$L2457,"ET",$B$1:$B2457,$B2458,$A$1:$A2457,$A2458))-(COUNTIFS($L$1:$L2457,"Tor",$B$1:$B2457,"&lt;&gt;"&amp;$B2458,$A$1:$A2457,$A2458)+COUNTIFS($L$1:$L2457,"ET",$B$1:$B2457,"&lt;&gt;"&amp;$B2458,$A$1:$A2457,$A2458)),(COUNTIFS($L$1:$L2457,"Tor",$B$1:$B2457,$B2458,$A$1:$A2457,$A2458)+COUNTIFS($L$1:$L2457,"ET",$B$1:$B2457,$B2458,$A$1:$A2457,$A2458))-(COUNTIFS($L$1:$L2457,"Tor",$B$1:$B2457,"&lt;&gt;"&amp;$B2458,$A$1:$A2457,$A2458)+COUNTIFS($L$1:$L2457,"ET",$B$1:$B2457,"&lt;&gt;"&amp;$B2458,$A$1:$A2457,$A2458))),"")</f>
        <v/>
      </c>
      <c r="O2458" s="17"/>
      <c r="AC2458" s="14"/>
      <c r="AD2458" s="14"/>
      <c r="AE2458" s="18"/>
      <c r="AH2458" s="19">
        <f t="shared" si="154"/>
        <v>0</v>
      </c>
      <c r="AI2458" s="19">
        <f t="shared" si="155"/>
        <v>180</v>
      </c>
      <c r="AM2458" s="19">
        <f>IF(Abschlüsse[[#This Row],[Ergeb]]="ET","",SQRT(($AF2458-$AK2458)^2+($AG2458-$AL2458)^2))</f>
        <v>0</v>
      </c>
      <c r="AO2458" s="13"/>
      <c r="AP2458" s="13"/>
      <c r="AQ2458" s="19" t="str">
        <f t="shared" si="152"/>
        <v/>
      </c>
      <c r="AU2458" s="19" t="str">
        <f t="shared" si="153"/>
        <v/>
      </c>
    </row>
    <row r="2459" spans="3:47" ht="25.05" customHeight="1">
      <c r="C2459" s="17" t="str">
        <f>IF($A2459="","",IF(VLOOKUP($A2459,Spiele!$A$2:$D$16,3,FALSE)=$B2459,"H","G"))</f>
        <v/>
      </c>
      <c r="D2459" s="17" t="str">
        <f>IF($B2459="","",IF(VLOOKUP($A2459,Spiele!$A$2:$F$16,3,FALSE)=$B2459,VLOOKUP($A2459,Spiele!$A$2:$F$16,4,FALSE),VLOOKUP($A2459,Spiele!$A$2:$F$16,3,FALSE)))</f>
        <v/>
      </c>
      <c r="E2459" s="18">
        <f>IF(Abschlüsse[[#This Row],[Ergeb]]="ET",0,COUNTIFS($A$2:$A2459,$A2459,$B$2:$B2459,$B2459,$L$2:$L2459,"&lt;&gt;ET"))</f>
        <v>0</v>
      </c>
      <c r="F2459" s="11"/>
      <c r="G2459" s="12"/>
      <c r="H2459" s="18">
        <f>COUNTIFS('Rote Karten'!$A$2:$A$4,$A2459,'Rote Karten'!$D$2:$D$4,"&lt;&gt;"&amp;$B2459,'Rote Karten'!$B$2:$B$4,"&lt;"&amp;$F2459,'Rote Karten'!$C$2:$C$4,"&lt;="&amp;$G2459)-COUNTIFS('Rote Karten'!$A$2:$A$4,$A2459,'Rote Karten'!$D$2:$D$4,$B2459,'Rote Karten'!$B$2:$B$4,"&lt;"&amp;$F2459,'Rote Karten'!$C$2:$C$4,"&lt;="&amp;$G2459)</f>
        <v>0</v>
      </c>
      <c r="I2459" s="17" t="str">
        <f>IF(OR($L2459="Tor",$L2459="ET"),_xlfn.IFNA(IF(VLOOKUP($A2459,Spiele!$A$2:$C$16,3,FALSE)=$B2459,COUNTIFS($L$2:$L2459,"Tor",$B$2:$B2459,$B2459,$A$2:$A2459,$A2459)+COUNTIFS($L$2:$L2459,"ET",$B$2:$B2459,$B2459,$A$2:$A2459,$A2459)&amp;":"&amp;COUNTIFS($L$2:$L2459,"Tor",$B$2:$B2459,"&lt;&gt;"&amp;$B2459,$A$2:$A2459,$A2459)+COUNTIFS($L$2:$L2459,"ET",$B$2:$B2459,"&lt;&gt;"&amp;$B2459,$A$2:$A2459,$A2459),COUNTIFS($L$2:$L2459,"Tor",$B$2:$B2459,"&lt;&gt;"&amp;$B2459,$A$2:$A2459,$A2459)+COUNTIFS($L$2:$L2459,"ET",$B$2:$B2459,"&lt;&gt;"&amp;$B2459,$A$2:$A2459,$A2459)&amp;":"&amp;COUNTIFS($L$2:$L2459,"Tor",$B$2:$B2459,$B2459,$A$2:$A2459,$A2459)+COUNTIFS($L$2:$L2459,"ET",$B$2:$B2459,$B2459,$A$2:$A2459,$A2459)),""),"")</f>
        <v/>
      </c>
      <c r="J2459" s="18" t="str">
        <f>_xlfn.IFNA(IF(VLOOKUP($A2459,Spiele!$A$2:$D$16,3,FALSE)=$B2459,(COUNTIFS($L$1:$L2458,"Tor",$B$1:$B2458,$B2459,$A$1:$A2458,$A2459)+COUNTIFS($L$1:$L2458,"ET",$B$1:$B2458,$B2459,$A$1:$A2458,$A2459))-(COUNTIFS($L$1:$L2458,"Tor",$B$1:$B2458,"&lt;&gt;"&amp;$B2459,$A$1:$A2458,$A2459)+COUNTIFS($L$1:$L2458,"ET",$B$1:$B2458,"&lt;&gt;"&amp;$B2459,$A$1:$A2458,$A2459)),(COUNTIFS($L$1:$L2458,"Tor",$B$1:$B2458,$B2459,$A$1:$A2458,$A2459)+COUNTIFS($L$1:$L2458,"ET",$B$1:$B2458,$B2459,$A$1:$A2458,$A2459))-(COUNTIFS($L$1:$L2458,"Tor",$B$1:$B2458,"&lt;&gt;"&amp;$B2459,$A$1:$A2458,$A2459)+COUNTIFS($L$1:$L2458,"ET",$B$1:$B2458,"&lt;&gt;"&amp;$B2459,$A$1:$A2458,$A2459))),"")</f>
        <v/>
      </c>
      <c r="O2459" s="17"/>
      <c r="AC2459" s="14"/>
      <c r="AD2459" s="14"/>
      <c r="AE2459" s="18"/>
      <c r="AH2459" s="19">
        <f t="shared" si="154"/>
        <v>0</v>
      </c>
      <c r="AI2459" s="19">
        <f t="shared" si="155"/>
        <v>180</v>
      </c>
      <c r="AM2459" s="19">
        <f>IF(Abschlüsse[[#This Row],[Ergeb]]="ET","",SQRT(($AF2459-$AK2459)^2+($AG2459-$AL2459)^2))</f>
        <v>0</v>
      </c>
      <c r="AO2459" s="13"/>
      <c r="AP2459" s="13"/>
      <c r="AQ2459" s="19" t="str">
        <f t="shared" si="152"/>
        <v/>
      </c>
      <c r="AU2459" s="19" t="str">
        <f t="shared" si="153"/>
        <v/>
      </c>
    </row>
    <row r="2460" spans="3:47" ht="25.05" customHeight="1">
      <c r="C2460" s="17" t="str">
        <f>IF($A2460="","",IF(VLOOKUP($A2460,Spiele!$A$2:$D$16,3,FALSE)=$B2460,"H","G"))</f>
        <v/>
      </c>
      <c r="D2460" s="17" t="str">
        <f>IF($B2460="","",IF(VLOOKUP($A2460,Spiele!$A$2:$F$16,3,FALSE)=$B2460,VLOOKUP($A2460,Spiele!$A$2:$F$16,4,FALSE),VLOOKUP($A2460,Spiele!$A$2:$F$16,3,FALSE)))</f>
        <v/>
      </c>
      <c r="E2460" s="18">
        <f>IF(Abschlüsse[[#This Row],[Ergeb]]="ET",0,COUNTIFS($A$2:$A2460,$A2460,$B$2:$B2460,$B2460,$L$2:$L2460,"&lt;&gt;ET"))</f>
        <v>0</v>
      </c>
      <c r="F2460" s="11"/>
      <c r="G2460" s="12"/>
      <c r="H2460" s="18">
        <f>COUNTIFS('Rote Karten'!$A$2:$A$4,$A2460,'Rote Karten'!$D$2:$D$4,"&lt;&gt;"&amp;$B2460,'Rote Karten'!$B$2:$B$4,"&lt;"&amp;$F2460,'Rote Karten'!$C$2:$C$4,"&lt;="&amp;$G2460)-COUNTIFS('Rote Karten'!$A$2:$A$4,$A2460,'Rote Karten'!$D$2:$D$4,$B2460,'Rote Karten'!$B$2:$B$4,"&lt;"&amp;$F2460,'Rote Karten'!$C$2:$C$4,"&lt;="&amp;$G2460)</f>
        <v>0</v>
      </c>
      <c r="I2460" s="17" t="str">
        <f>IF(OR($L2460="Tor",$L2460="ET"),_xlfn.IFNA(IF(VLOOKUP($A2460,Spiele!$A$2:$C$16,3,FALSE)=$B2460,COUNTIFS($L$2:$L2460,"Tor",$B$2:$B2460,$B2460,$A$2:$A2460,$A2460)+COUNTIFS($L$2:$L2460,"ET",$B$2:$B2460,$B2460,$A$2:$A2460,$A2460)&amp;":"&amp;COUNTIFS($L$2:$L2460,"Tor",$B$2:$B2460,"&lt;&gt;"&amp;$B2460,$A$2:$A2460,$A2460)+COUNTIFS($L$2:$L2460,"ET",$B$2:$B2460,"&lt;&gt;"&amp;$B2460,$A$2:$A2460,$A2460),COUNTIFS($L$2:$L2460,"Tor",$B$2:$B2460,"&lt;&gt;"&amp;$B2460,$A$2:$A2460,$A2460)+COUNTIFS($L$2:$L2460,"ET",$B$2:$B2460,"&lt;&gt;"&amp;$B2460,$A$2:$A2460,$A2460)&amp;":"&amp;COUNTIFS($L$2:$L2460,"Tor",$B$2:$B2460,$B2460,$A$2:$A2460,$A2460)+COUNTIFS($L$2:$L2460,"ET",$B$2:$B2460,$B2460,$A$2:$A2460,$A2460)),""),"")</f>
        <v/>
      </c>
      <c r="J2460" s="18" t="str">
        <f>_xlfn.IFNA(IF(VLOOKUP($A2460,Spiele!$A$2:$D$16,3,FALSE)=$B2460,(COUNTIFS($L$1:$L2459,"Tor",$B$1:$B2459,$B2460,$A$1:$A2459,$A2460)+COUNTIFS($L$1:$L2459,"ET",$B$1:$B2459,$B2460,$A$1:$A2459,$A2460))-(COUNTIFS($L$1:$L2459,"Tor",$B$1:$B2459,"&lt;&gt;"&amp;$B2460,$A$1:$A2459,$A2460)+COUNTIFS($L$1:$L2459,"ET",$B$1:$B2459,"&lt;&gt;"&amp;$B2460,$A$1:$A2459,$A2460)),(COUNTIFS($L$1:$L2459,"Tor",$B$1:$B2459,$B2460,$A$1:$A2459,$A2460)+COUNTIFS($L$1:$L2459,"ET",$B$1:$B2459,$B2460,$A$1:$A2459,$A2460))-(COUNTIFS($L$1:$L2459,"Tor",$B$1:$B2459,"&lt;&gt;"&amp;$B2460,$A$1:$A2459,$A2460)+COUNTIFS($L$1:$L2459,"ET",$B$1:$B2459,"&lt;&gt;"&amp;$B2460,$A$1:$A2459,$A2460))),"")</f>
        <v/>
      </c>
      <c r="O2460" s="17"/>
      <c r="AC2460" s="14"/>
      <c r="AD2460" s="14"/>
      <c r="AE2460" s="18"/>
      <c r="AH2460" s="19">
        <f t="shared" si="154"/>
        <v>0</v>
      </c>
      <c r="AI2460" s="19">
        <f t="shared" si="155"/>
        <v>180</v>
      </c>
      <c r="AM2460" s="19">
        <f>IF(Abschlüsse[[#This Row],[Ergeb]]="ET","",SQRT(($AF2460-$AK2460)^2+($AG2460-$AL2460)^2))</f>
        <v>0</v>
      </c>
      <c r="AO2460" s="13"/>
      <c r="AP2460" s="13"/>
      <c r="AQ2460" s="19" t="str">
        <f t="shared" ref="AQ2460:AQ2523" si="156">IF(AN2460=0,"",SQRT(($AF2460-$AO2460)^2+($AG2460-$AP2460)^2))</f>
        <v/>
      </c>
      <c r="AU2460" s="19" t="str">
        <f t="shared" ref="AU2460:AU2523" si="157">IF(AR2460=0,"",SQRT(($AF2460-$AS2460)^2+($AG2460-$AT2460)^2))</f>
        <v/>
      </c>
    </row>
    <row r="2461" spans="3:47" ht="25.05" customHeight="1">
      <c r="C2461" s="17" t="str">
        <f>IF($A2461="","",IF(VLOOKUP($A2461,Spiele!$A$2:$D$16,3,FALSE)=$B2461,"H","G"))</f>
        <v/>
      </c>
      <c r="D2461" s="17" t="str">
        <f>IF($B2461="","",IF(VLOOKUP($A2461,Spiele!$A$2:$F$16,3,FALSE)=$B2461,VLOOKUP($A2461,Spiele!$A$2:$F$16,4,FALSE),VLOOKUP($A2461,Spiele!$A$2:$F$16,3,FALSE)))</f>
        <v/>
      </c>
      <c r="E2461" s="18">
        <f>IF(Abschlüsse[[#This Row],[Ergeb]]="ET",0,COUNTIFS($A$2:$A2461,$A2461,$B$2:$B2461,$B2461,$L$2:$L2461,"&lt;&gt;ET"))</f>
        <v>0</v>
      </c>
      <c r="F2461" s="11"/>
      <c r="G2461" s="12"/>
      <c r="H2461" s="18">
        <f>COUNTIFS('Rote Karten'!$A$2:$A$4,$A2461,'Rote Karten'!$D$2:$D$4,"&lt;&gt;"&amp;$B2461,'Rote Karten'!$B$2:$B$4,"&lt;"&amp;$F2461,'Rote Karten'!$C$2:$C$4,"&lt;="&amp;$G2461)-COUNTIFS('Rote Karten'!$A$2:$A$4,$A2461,'Rote Karten'!$D$2:$D$4,$B2461,'Rote Karten'!$B$2:$B$4,"&lt;"&amp;$F2461,'Rote Karten'!$C$2:$C$4,"&lt;="&amp;$G2461)</f>
        <v>0</v>
      </c>
      <c r="I2461" s="17" t="str">
        <f>IF(OR($L2461="Tor",$L2461="ET"),_xlfn.IFNA(IF(VLOOKUP($A2461,Spiele!$A$2:$C$16,3,FALSE)=$B2461,COUNTIFS($L$2:$L2461,"Tor",$B$2:$B2461,$B2461,$A$2:$A2461,$A2461)+COUNTIFS($L$2:$L2461,"ET",$B$2:$B2461,$B2461,$A$2:$A2461,$A2461)&amp;":"&amp;COUNTIFS($L$2:$L2461,"Tor",$B$2:$B2461,"&lt;&gt;"&amp;$B2461,$A$2:$A2461,$A2461)+COUNTIFS($L$2:$L2461,"ET",$B$2:$B2461,"&lt;&gt;"&amp;$B2461,$A$2:$A2461,$A2461),COUNTIFS($L$2:$L2461,"Tor",$B$2:$B2461,"&lt;&gt;"&amp;$B2461,$A$2:$A2461,$A2461)+COUNTIFS($L$2:$L2461,"ET",$B$2:$B2461,"&lt;&gt;"&amp;$B2461,$A$2:$A2461,$A2461)&amp;":"&amp;COUNTIFS($L$2:$L2461,"Tor",$B$2:$B2461,$B2461,$A$2:$A2461,$A2461)+COUNTIFS($L$2:$L2461,"ET",$B$2:$B2461,$B2461,$A$2:$A2461,$A2461)),""),"")</f>
        <v/>
      </c>
      <c r="J2461" s="18" t="str">
        <f>_xlfn.IFNA(IF(VLOOKUP($A2461,Spiele!$A$2:$D$16,3,FALSE)=$B2461,(COUNTIFS($L$1:$L2460,"Tor",$B$1:$B2460,$B2461,$A$1:$A2460,$A2461)+COUNTIFS($L$1:$L2460,"ET",$B$1:$B2460,$B2461,$A$1:$A2460,$A2461))-(COUNTIFS($L$1:$L2460,"Tor",$B$1:$B2460,"&lt;&gt;"&amp;$B2461,$A$1:$A2460,$A2461)+COUNTIFS($L$1:$L2460,"ET",$B$1:$B2460,"&lt;&gt;"&amp;$B2461,$A$1:$A2460,$A2461)),(COUNTIFS($L$1:$L2460,"Tor",$B$1:$B2460,$B2461,$A$1:$A2460,$A2461)+COUNTIFS($L$1:$L2460,"ET",$B$1:$B2460,$B2461,$A$1:$A2460,$A2461))-(COUNTIFS($L$1:$L2460,"Tor",$B$1:$B2460,"&lt;&gt;"&amp;$B2461,$A$1:$A2460,$A2461)+COUNTIFS($L$1:$L2460,"ET",$B$1:$B2460,"&lt;&gt;"&amp;$B2461,$A$1:$A2460,$A2461))),"")</f>
        <v/>
      </c>
      <c r="O2461" s="17"/>
      <c r="AC2461" s="14"/>
      <c r="AD2461" s="14"/>
      <c r="AE2461" s="18"/>
      <c r="AH2461" s="19">
        <f t="shared" si="154"/>
        <v>0</v>
      </c>
      <c r="AI2461" s="19">
        <f t="shared" si="155"/>
        <v>180</v>
      </c>
      <c r="AM2461" s="19">
        <f>IF(Abschlüsse[[#This Row],[Ergeb]]="ET","",SQRT(($AF2461-$AK2461)^2+($AG2461-$AL2461)^2))</f>
        <v>0</v>
      </c>
      <c r="AO2461" s="13"/>
      <c r="AP2461" s="13"/>
      <c r="AQ2461" s="19" t="str">
        <f t="shared" si="156"/>
        <v/>
      </c>
      <c r="AU2461" s="19" t="str">
        <f t="shared" si="157"/>
        <v/>
      </c>
    </row>
    <row r="2462" spans="3:47" ht="25.05" customHeight="1">
      <c r="C2462" s="17" t="str">
        <f>IF($A2462="","",IF(VLOOKUP($A2462,Spiele!$A$2:$D$16,3,FALSE)=$B2462,"H","G"))</f>
        <v/>
      </c>
      <c r="D2462" s="17" t="str">
        <f>IF($B2462="","",IF(VLOOKUP($A2462,Spiele!$A$2:$F$16,3,FALSE)=$B2462,VLOOKUP($A2462,Spiele!$A$2:$F$16,4,FALSE),VLOOKUP($A2462,Spiele!$A$2:$F$16,3,FALSE)))</f>
        <v/>
      </c>
      <c r="E2462" s="18">
        <f>IF(Abschlüsse[[#This Row],[Ergeb]]="ET",0,COUNTIFS($A$2:$A2462,$A2462,$B$2:$B2462,$B2462,$L$2:$L2462,"&lt;&gt;ET"))</f>
        <v>0</v>
      </c>
      <c r="F2462" s="11"/>
      <c r="G2462" s="12"/>
      <c r="H2462" s="18">
        <f>COUNTIFS('Rote Karten'!$A$2:$A$4,$A2462,'Rote Karten'!$D$2:$D$4,"&lt;&gt;"&amp;$B2462,'Rote Karten'!$B$2:$B$4,"&lt;"&amp;$F2462,'Rote Karten'!$C$2:$C$4,"&lt;="&amp;$G2462)-COUNTIFS('Rote Karten'!$A$2:$A$4,$A2462,'Rote Karten'!$D$2:$D$4,$B2462,'Rote Karten'!$B$2:$B$4,"&lt;"&amp;$F2462,'Rote Karten'!$C$2:$C$4,"&lt;="&amp;$G2462)</f>
        <v>0</v>
      </c>
      <c r="I2462" s="17" t="str">
        <f>IF(OR($L2462="Tor",$L2462="ET"),_xlfn.IFNA(IF(VLOOKUP($A2462,Spiele!$A$2:$C$16,3,FALSE)=$B2462,COUNTIFS($L$2:$L2462,"Tor",$B$2:$B2462,$B2462,$A$2:$A2462,$A2462)+COUNTIFS($L$2:$L2462,"ET",$B$2:$B2462,$B2462,$A$2:$A2462,$A2462)&amp;":"&amp;COUNTIFS($L$2:$L2462,"Tor",$B$2:$B2462,"&lt;&gt;"&amp;$B2462,$A$2:$A2462,$A2462)+COUNTIFS($L$2:$L2462,"ET",$B$2:$B2462,"&lt;&gt;"&amp;$B2462,$A$2:$A2462,$A2462),COUNTIFS($L$2:$L2462,"Tor",$B$2:$B2462,"&lt;&gt;"&amp;$B2462,$A$2:$A2462,$A2462)+COUNTIFS($L$2:$L2462,"ET",$B$2:$B2462,"&lt;&gt;"&amp;$B2462,$A$2:$A2462,$A2462)&amp;":"&amp;COUNTIFS($L$2:$L2462,"Tor",$B$2:$B2462,$B2462,$A$2:$A2462,$A2462)+COUNTIFS($L$2:$L2462,"ET",$B$2:$B2462,$B2462,$A$2:$A2462,$A2462)),""),"")</f>
        <v/>
      </c>
      <c r="J2462" s="18" t="str">
        <f>_xlfn.IFNA(IF(VLOOKUP($A2462,Spiele!$A$2:$D$16,3,FALSE)=$B2462,(COUNTIFS($L$1:$L2461,"Tor",$B$1:$B2461,$B2462,$A$1:$A2461,$A2462)+COUNTIFS($L$1:$L2461,"ET",$B$1:$B2461,$B2462,$A$1:$A2461,$A2462))-(COUNTIFS($L$1:$L2461,"Tor",$B$1:$B2461,"&lt;&gt;"&amp;$B2462,$A$1:$A2461,$A2462)+COUNTIFS($L$1:$L2461,"ET",$B$1:$B2461,"&lt;&gt;"&amp;$B2462,$A$1:$A2461,$A2462)),(COUNTIFS($L$1:$L2461,"Tor",$B$1:$B2461,$B2462,$A$1:$A2461,$A2462)+COUNTIFS($L$1:$L2461,"ET",$B$1:$B2461,$B2462,$A$1:$A2461,$A2462))-(COUNTIFS($L$1:$L2461,"Tor",$B$1:$B2461,"&lt;&gt;"&amp;$B2462,$A$1:$A2461,$A2462)+COUNTIFS($L$1:$L2461,"ET",$B$1:$B2461,"&lt;&gt;"&amp;$B2462,$A$1:$A2461,$A2462))),"")</f>
        <v/>
      </c>
      <c r="O2462" s="17"/>
      <c r="AC2462" s="14"/>
      <c r="AD2462" s="14"/>
      <c r="AE2462" s="18"/>
      <c r="AH2462" s="19">
        <f t="shared" si="154"/>
        <v>0</v>
      </c>
      <c r="AI2462" s="19">
        <f t="shared" si="155"/>
        <v>180</v>
      </c>
      <c r="AM2462" s="19">
        <f>IF(Abschlüsse[[#This Row],[Ergeb]]="ET","",SQRT(($AF2462-$AK2462)^2+($AG2462-$AL2462)^2))</f>
        <v>0</v>
      </c>
      <c r="AO2462" s="13"/>
      <c r="AP2462" s="13"/>
      <c r="AQ2462" s="19" t="str">
        <f t="shared" si="156"/>
        <v/>
      </c>
      <c r="AU2462" s="19" t="str">
        <f t="shared" si="157"/>
        <v/>
      </c>
    </row>
    <row r="2463" spans="3:47" ht="25.05" customHeight="1">
      <c r="C2463" s="17" t="str">
        <f>IF($A2463="","",IF(VLOOKUP($A2463,Spiele!$A$2:$D$16,3,FALSE)=$B2463,"H","G"))</f>
        <v/>
      </c>
      <c r="D2463" s="17" t="str">
        <f>IF($B2463="","",IF(VLOOKUP($A2463,Spiele!$A$2:$F$16,3,FALSE)=$B2463,VLOOKUP($A2463,Spiele!$A$2:$F$16,4,FALSE),VLOOKUP($A2463,Spiele!$A$2:$F$16,3,FALSE)))</f>
        <v/>
      </c>
      <c r="E2463" s="18">
        <f>IF(Abschlüsse[[#This Row],[Ergeb]]="ET",0,COUNTIFS($A$2:$A2463,$A2463,$B$2:$B2463,$B2463,$L$2:$L2463,"&lt;&gt;ET"))</f>
        <v>0</v>
      </c>
      <c r="F2463" s="11"/>
      <c r="G2463" s="12"/>
      <c r="H2463" s="18">
        <f>COUNTIFS('Rote Karten'!$A$2:$A$4,$A2463,'Rote Karten'!$D$2:$D$4,"&lt;&gt;"&amp;$B2463,'Rote Karten'!$B$2:$B$4,"&lt;"&amp;$F2463,'Rote Karten'!$C$2:$C$4,"&lt;="&amp;$G2463)-COUNTIFS('Rote Karten'!$A$2:$A$4,$A2463,'Rote Karten'!$D$2:$D$4,$B2463,'Rote Karten'!$B$2:$B$4,"&lt;"&amp;$F2463,'Rote Karten'!$C$2:$C$4,"&lt;="&amp;$G2463)</f>
        <v>0</v>
      </c>
      <c r="I2463" s="17" t="str">
        <f>IF(OR($L2463="Tor",$L2463="ET"),_xlfn.IFNA(IF(VLOOKUP($A2463,Spiele!$A$2:$C$16,3,FALSE)=$B2463,COUNTIFS($L$2:$L2463,"Tor",$B$2:$B2463,$B2463,$A$2:$A2463,$A2463)+COUNTIFS($L$2:$L2463,"ET",$B$2:$B2463,$B2463,$A$2:$A2463,$A2463)&amp;":"&amp;COUNTIFS($L$2:$L2463,"Tor",$B$2:$B2463,"&lt;&gt;"&amp;$B2463,$A$2:$A2463,$A2463)+COUNTIFS($L$2:$L2463,"ET",$B$2:$B2463,"&lt;&gt;"&amp;$B2463,$A$2:$A2463,$A2463),COUNTIFS($L$2:$L2463,"Tor",$B$2:$B2463,"&lt;&gt;"&amp;$B2463,$A$2:$A2463,$A2463)+COUNTIFS($L$2:$L2463,"ET",$B$2:$B2463,"&lt;&gt;"&amp;$B2463,$A$2:$A2463,$A2463)&amp;":"&amp;COUNTIFS($L$2:$L2463,"Tor",$B$2:$B2463,$B2463,$A$2:$A2463,$A2463)+COUNTIFS($L$2:$L2463,"ET",$B$2:$B2463,$B2463,$A$2:$A2463,$A2463)),""),"")</f>
        <v/>
      </c>
      <c r="J2463" s="18" t="str">
        <f>_xlfn.IFNA(IF(VLOOKUP($A2463,Spiele!$A$2:$D$16,3,FALSE)=$B2463,(COUNTIFS($L$1:$L2462,"Tor",$B$1:$B2462,$B2463,$A$1:$A2462,$A2463)+COUNTIFS($L$1:$L2462,"ET",$B$1:$B2462,$B2463,$A$1:$A2462,$A2463))-(COUNTIFS($L$1:$L2462,"Tor",$B$1:$B2462,"&lt;&gt;"&amp;$B2463,$A$1:$A2462,$A2463)+COUNTIFS($L$1:$L2462,"ET",$B$1:$B2462,"&lt;&gt;"&amp;$B2463,$A$1:$A2462,$A2463)),(COUNTIFS($L$1:$L2462,"Tor",$B$1:$B2462,$B2463,$A$1:$A2462,$A2463)+COUNTIFS($L$1:$L2462,"ET",$B$1:$B2462,$B2463,$A$1:$A2462,$A2463))-(COUNTIFS($L$1:$L2462,"Tor",$B$1:$B2462,"&lt;&gt;"&amp;$B2463,$A$1:$A2462,$A2463)+COUNTIFS($L$1:$L2462,"ET",$B$1:$B2462,"&lt;&gt;"&amp;$B2463,$A$1:$A2462,$A2463))),"")</f>
        <v/>
      </c>
      <c r="O2463" s="17"/>
      <c r="AC2463" s="14"/>
      <c r="AD2463" s="14"/>
      <c r="AE2463" s="18"/>
      <c r="AH2463" s="19">
        <f t="shared" si="154"/>
        <v>0</v>
      </c>
      <c r="AI2463" s="19">
        <f t="shared" si="155"/>
        <v>180</v>
      </c>
      <c r="AM2463" s="19">
        <f>IF(Abschlüsse[[#This Row],[Ergeb]]="ET","",SQRT(($AF2463-$AK2463)^2+($AG2463-$AL2463)^2))</f>
        <v>0</v>
      </c>
      <c r="AO2463" s="13"/>
      <c r="AP2463" s="13"/>
      <c r="AQ2463" s="19" t="str">
        <f t="shared" si="156"/>
        <v/>
      </c>
      <c r="AU2463" s="19" t="str">
        <f t="shared" si="157"/>
        <v/>
      </c>
    </row>
    <row r="2464" spans="3:47" ht="25.05" customHeight="1">
      <c r="C2464" s="17" t="str">
        <f>IF($A2464="","",IF(VLOOKUP($A2464,Spiele!$A$2:$D$16,3,FALSE)=$B2464,"H","G"))</f>
        <v/>
      </c>
      <c r="D2464" s="17" t="str">
        <f>IF($B2464="","",IF(VLOOKUP($A2464,Spiele!$A$2:$F$16,3,FALSE)=$B2464,VLOOKUP($A2464,Spiele!$A$2:$F$16,4,FALSE),VLOOKUP($A2464,Spiele!$A$2:$F$16,3,FALSE)))</f>
        <v/>
      </c>
      <c r="E2464" s="18">
        <f>IF(Abschlüsse[[#This Row],[Ergeb]]="ET",0,COUNTIFS($A$2:$A2464,$A2464,$B$2:$B2464,$B2464,$L$2:$L2464,"&lt;&gt;ET"))</f>
        <v>0</v>
      </c>
      <c r="F2464" s="11"/>
      <c r="G2464" s="12"/>
      <c r="H2464" s="18">
        <f>COUNTIFS('Rote Karten'!$A$2:$A$4,$A2464,'Rote Karten'!$D$2:$D$4,"&lt;&gt;"&amp;$B2464,'Rote Karten'!$B$2:$B$4,"&lt;"&amp;$F2464,'Rote Karten'!$C$2:$C$4,"&lt;="&amp;$G2464)-COUNTIFS('Rote Karten'!$A$2:$A$4,$A2464,'Rote Karten'!$D$2:$D$4,$B2464,'Rote Karten'!$B$2:$B$4,"&lt;"&amp;$F2464,'Rote Karten'!$C$2:$C$4,"&lt;="&amp;$G2464)</f>
        <v>0</v>
      </c>
      <c r="I2464" s="17" t="str">
        <f>IF(OR($L2464="Tor",$L2464="ET"),_xlfn.IFNA(IF(VLOOKUP($A2464,Spiele!$A$2:$C$16,3,FALSE)=$B2464,COUNTIFS($L$2:$L2464,"Tor",$B$2:$B2464,$B2464,$A$2:$A2464,$A2464)+COUNTIFS($L$2:$L2464,"ET",$B$2:$B2464,$B2464,$A$2:$A2464,$A2464)&amp;":"&amp;COUNTIFS($L$2:$L2464,"Tor",$B$2:$B2464,"&lt;&gt;"&amp;$B2464,$A$2:$A2464,$A2464)+COUNTIFS($L$2:$L2464,"ET",$B$2:$B2464,"&lt;&gt;"&amp;$B2464,$A$2:$A2464,$A2464),COUNTIFS($L$2:$L2464,"Tor",$B$2:$B2464,"&lt;&gt;"&amp;$B2464,$A$2:$A2464,$A2464)+COUNTIFS($L$2:$L2464,"ET",$B$2:$B2464,"&lt;&gt;"&amp;$B2464,$A$2:$A2464,$A2464)&amp;":"&amp;COUNTIFS($L$2:$L2464,"Tor",$B$2:$B2464,$B2464,$A$2:$A2464,$A2464)+COUNTIFS($L$2:$L2464,"ET",$B$2:$B2464,$B2464,$A$2:$A2464,$A2464)),""),"")</f>
        <v/>
      </c>
      <c r="J2464" s="18" t="str">
        <f>_xlfn.IFNA(IF(VLOOKUP($A2464,Spiele!$A$2:$D$16,3,FALSE)=$B2464,(COUNTIFS($L$1:$L2463,"Tor",$B$1:$B2463,$B2464,$A$1:$A2463,$A2464)+COUNTIFS($L$1:$L2463,"ET",$B$1:$B2463,$B2464,$A$1:$A2463,$A2464))-(COUNTIFS($L$1:$L2463,"Tor",$B$1:$B2463,"&lt;&gt;"&amp;$B2464,$A$1:$A2463,$A2464)+COUNTIFS($L$1:$L2463,"ET",$B$1:$B2463,"&lt;&gt;"&amp;$B2464,$A$1:$A2463,$A2464)),(COUNTIFS($L$1:$L2463,"Tor",$B$1:$B2463,$B2464,$A$1:$A2463,$A2464)+COUNTIFS($L$1:$L2463,"ET",$B$1:$B2463,$B2464,$A$1:$A2463,$A2464))-(COUNTIFS($L$1:$L2463,"Tor",$B$1:$B2463,"&lt;&gt;"&amp;$B2464,$A$1:$A2463,$A2464)+COUNTIFS($L$1:$L2463,"ET",$B$1:$B2463,"&lt;&gt;"&amp;$B2464,$A$1:$A2463,$A2464))),"")</f>
        <v/>
      </c>
      <c r="O2464" s="17"/>
      <c r="AC2464" s="14"/>
      <c r="AD2464" s="14"/>
      <c r="AE2464" s="18"/>
      <c r="AH2464" s="19">
        <f t="shared" si="154"/>
        <v>0</v>
      </c>
      <c r="AI2464" s="19">
        <f t="shared" si="155"/>
        <v>180</v>
      </c>
      <c r="AM2464" s="19">
        <f>IF(Abschlüsse[[#This Row],[Ergeb]]="ET","",SQRT(($AF2464-$AK2464)^2+($AG2464-$AL2464)^2))</f>
        <v>0</v>
      </c>
      <c r="AO2464" s="13"/>
      <c r="AP2464" s="13"/>
      <c r="AQ2464" s="19" t="str">
        <f t="shared" si="156"/>
        <v/>
      </c>
      <c r="AU2464" s="19" t="str">
        <f t="shared" si="157"/>
        <v/>
      </c>
    </row>
    <row r="2465" spans="3:47" ht="25.05" customHeight="1">
      <c r="C2465" s="17" t="str">
        <f>IF($A2465="","",IF(VLOOKUP($A2465,Spiele!$A$2:$D$16,3,FALSE)=$B2465,"H","G"))</f>
        <v/>
      </c>
      <c r="D2465" s="17" t="str">
        <f>IF($B2465="","",IF(VLOOKUP($A2465,Spiele!$A$2:$F$16,3,FALSE)=$B2465,VLOOKUP($A2465,Spiele!$A$2:$F$16,4,FALSE),VLOOKUP($A2465,Spiele!$A$2:$F$16,3,FALSE)))</f>
        <v/>
      </c>
      <c r="E2465" s="18">
        <f>IF(Abschlüsse[[#This Row],[Ergeb]]="ET",0,COUNTIFS($A$2:$A2465,$A2465,$B$2:$B2465,$B2465,$L$2:$L2465,"&lt;&gt;ET"))</f>
        <v>0</v>
      </c>
      <c r="F2465" s="11"/>
      <c r="G2465" s="12"/>
      <c r="H2465" s="18">
        <f>COUNTIFS('Rote Karten'!$A$2:$A$4,$A2465,'Rote Karten'!$D$2:$D$4,"&lt;&gt;"&amp;$B2465,'Rote Karten'!$B$2:$B$4,"&lt;"&amp;$F2465,'Rote Karten'!$C$2:$C$4,"&lt;="&amp;$G2465)-COUNTIFS('Rote Karten'!$A$2:$A$4,$A2465,'Rote Karten'!$D$2:$D$4,$B2465,'Rote Karten'!$B$2:$B$4,"&lt;"&amp;$F2465,'Rote Karten'!$C$2:$C$4,"&lt;="&amp;$G2465)</f>
        <v>0</v>
      </c>
      <c r="I2465" s="17" t="str">
        <f>IF(OR($L2465="Tor",$L2465="ET"),_xlfn.IFNA(IF(VLOOKUP($A2465,Spiele!$A$2:$C$16,3,FALSE)=$B2465,COUNTIFS($L$2:$L2465,"Tor",$B$2:$B2465,$B2465,$A$2:$A2465,$A2465)+COUNTIFS($L$2:$L2465,"ET",$B$2:$B2465,$B2465,$A$2:$A2465,$A2465)&amp;":"&amp;COUNTIFS($L$2:$L2465,"Tor",$B$2:$B2465,"&lt;&gt;"&amp;$B2465,$A$2:$A2465,$A2465)+COUNTIFS($L$2:$L2465,"ET",$B$2:$B2465,"&lt;&gt;"&amp;$B2465,$A$2:$A2465,$A2465),COUNTIFS($L$2:$L2465,"Tor",$B$2:$B2465,"&lt;&gt;"&amp;$B2465,$A$2:$A2465,$A2465)+COUNTIFS($L$2:$L2465,"ET",$B$2:$B2465,"&lt;&gt;"&amp;$B2465,$A$2:$A2465,$A2465)&amp;":"&amp;COUNTIFS($L$2:$L2465,"Tor",$B$2:$B2465,$B2465,$A$2:$A2465,$A2465)+COUNTIFS($L$2:$L2465,"ET",$B$2:$B2465,$B2465,$A$2:$A2465,$A2465)),""),"")</f>
        <v/>
      </c>
      <c r="J2465" s="18" t="str">
        <f>_xlfn.IFNA(IF(VLOOKUP($A2465,Spiele!$A$2:$D$16,3,FALSE)=$B2465,(COUNTIFS($L$1:$L2464,"Tor",$B$1:$B2464,$B2465,$A$1:$A2464,$A2465)+COUNTIFS($L$1:$L2464,"ET",$B$1:$B2464,$B2465,$A$1:$A2464,$A2465))-(COUNTIFS($L$1:$L2464,"Tor",$B$1:$B2464,"&lt;&gt;"&amp;$B2465,$A$1:$A2464,$A2465)+COUNTIFS($L$1:$L2464,"ET",$B$1:$B2464,"&lt;&gt;"&amp;$B2465,$A$1:$A2464,$A2465)),(COUNTIFS($L$1:$L2464,"Tor",$B$1:$B2464,$B2465,$A$1:$A2464,$A2465)+COUNTIFS($L$1:$L2464,"ET",$B$1:$B2464,$B2465,$A$1:$A2464,$A2465))-(COUNTIFS($L$1:$L2464,"Tor",$B$1:$B2464,"&lt;&gt;"&amp;$B2465,$A$1:$A2464,$A2465)+COUNTIFS($L$1:$L2464,"ET",$B$1:$B2464,"&lt;&gt;"&amp;$B2465,$A$1:$A2464,$A2465))),"")</f>
        <v/>
      </c>
      <c r="O2465" s="17"/>
      <c r="AC2465" s="14"/>
      <c r="AD2465" s="14"/>
      <c r="AE2465" s="18"/>
      <c r="AH2465" s="19">
        <f t="shared" si="154"/>
        <v>0</v>
      </c>
      <c r="AI2465" s="19">
        <f t="shared" si="155"/>
        <v>180</v>
      </c>
      <c r="AM2465" s="19">
        <f>IF(Abschlüsse[[#This Row],[Ergeb]]="ET","",SQRT(($AF2465-$AK2465)^2+($AG2465-$AL2465)^2))</f>
        <v>0</v>
      </c>
      <c r="AO2465" s="13"/>
      <c r="AP2465" s="13"/>
      <c r="AQ2465" s="19" t="str">
        <f t="shared" si="156"/>
        <v/>
      </c>
      <c r="AU2465" s="19" t="str">
        <f t="shared" si="157"/>
        <v/>
      </c>
    </row>
    <row r="2466" spans="3:47" ht="25.05" customHeight="1">
      <c r="C2466" s="17" t="str">
        <f>IF($A2466="","",IF(VLOOKUP($A2466,Spiele!$A$2:$D$16,3,FALSE)=$B2466,"H","G"))</f>
        <v/>
      </c>
      <c r="D2466" s="17" t="str">
        <f>IF($B2466="","",IF(VLOOKUP($A2466,Spiele!$A$2:$F$16,3,FALSE)=$B2466,VLOOKUP($A2466,Spiele!$A$2:$F$16,4,FALSE),VLOOKUP($A2466,Spiele!$A$2:$F$16,3,FALSE)))</f>
        <v/>
      </c>
      <c r="E2466" s="18">
        <f>IF(Abschlüsse[[#This Row],[Ergeb]]="ET",0,COUNTIFS($A$2:$A2466,$A2466,$B$2:$B2466,$B2466,$L$2:$L2466,"&lt;&gt;ET"))</f>
        <v>0</v>
      </c>
      <c r="F2466" s="11"/>
      <c r="G2466" s="12"/>
      <c r="H2466" s="18">
        <f>COUNTIFS('Rote Karten'!$A$2:$A$4,$A2466,'Rote Karten'!$D$2:$D$4,"&lt;&gt;"&amp;$B2466,'Rote Karten'!$B$2:$B$4,"&lt;"&amp;$F2466,'Rote Karten'!$C$2:$C$4,"&lt;="&amp;$G2466)-COUNTIFS('Rote Karten'!$A$2:$A$4,$A2466,'Rote Karten'!$D$2:$D$4,$B2466,'Rote Karten'!$B$2:$B$4,"&lt;"&amp;$F2466,'Rote Karten'!$C$2:$C$4,"&lt;="&amp;$G2466)</f>
        <v>0</v>
      </c>
      <c r="I2466" s="17" t="str">
        <f>IF(OR($L2466="Tor",$L2466="ET"),_xlfn.IFNA(IF(VLOOKUP($A2466,Spiele!$A$2:$C$16,3,FALSE)=$B2466,COUNTIFS($L$2:$L2466,"Tor",$B$2:$B2466,$B2466,$A$2:$A2466,$A2466)+COUNTIFS($L$2:$L2466,"ET",$B$2:$B2466,$B2466,$A$2:$A2466,$A2466)&amp;":"&amp;COUNTIFS($L$2:$L2466,"Tor",$B$2:$B2466,"&lt;&gt;"&amp;$B2466,$A$2:$A2466,$A2466)+COUNTIFS($L$2:$L2466,"ET",$B$2:$B2466,"&lt;&gt;"&amp;$B2466,$A$2:$A2466,$A2466),COUNTIFS($L$2:$L2466,"Tor",$B$2:$B2466,"&lt;&gt;"&amp;$B2466,$A$2:$A2466,$A2466)+COUNTIFS($L$2:$L2466,"ET",$B$2:$B2466,"&lt;&gt;"&amp;$B2466,$A$2:$A2466,$A2466)&amp;":"&amp;COUNTIFS($L$2:$L2466,"Tor",$B$2:$B2466,$B2466,$A$2:$A2466,$A2466)+COUNTIFS($L$2:$L2466,"ET",$B$2:$B2466,$B2466,$A$2:$A2466,$A2466)),""),"")</f>
        <v/>
      </c>
      <c r="J2466" s="18" t="str">
        <f>_xlfn.IFNA(IF(VLOOKUP($A2466,Spiele!$A$2:$D$16,3,FALSE)=$B2466,(COUNTIFS($L$1:$L2465,"Tor",$B$1:$B2465,$B2466,$A$1:$A2465,$A2466)+COUNTIFS($L$1:$L2465,"ET",$B$1:$B2465,$B2466,$A$1:$A2465,$A2466))-(COUNTIFS($L$1:$L2465,"Tor",$B$1:$B2465,"&lt;&gt;"&amp;$B2466,$A$1:$A2465,$A2466)+COUNTIFS($L$1:$L2465,"ET",$B$1:$B2465,"&lt;&gt;"&amp;$B2466,$A$1:$A2465,$A2466)),(COUNTIFS($L$1:$L2465,"Tor",$B$1:$B2465,$B2466,$A$1:$A2465,$A2466)+COUNTIFS($L$1:$L2465,"ET",$B$1:$B2465,$B2466,$A$1:$A2465,$A2466))-(COUNTIFS($L$1:$L2465,"Tor",$B$1:$B2465,"&lt;&gt;"&amp;$B2466,$A$1:$A2465,$A2466)+COUNTIFS($L$1:$L2465,"ET",$B$1:$B2465,"&lt;&gt;"&amp;$B2466,$A$1:$A2465,$A2466))),"")</f>
        <v/>
      </c>
      <c r="O2466" s="17"/>
      <c r="AC2466" s="14"/>
      <c r="AD2466" s="14"/>
      <c r="AE2466" s="18"/>
      <c r="AH2466" s="19">
        <f t="shared" si="154"/>
        <v>0</v>
      </c>
      <c r="AI2466" s="19">
        <f t="shared" si="155"/>
        <v>180</v>
      </c>
      <c r="AM2466" s="19">
        <f>IF(Abschlüsse[[#This Row],[Ergeb]]="ET","",SQRT(($AF2466-$AK2466)^2+($AG2466-$AL2466)^2))</f>
        <v>0</v>
      </c>
      <c r="AO2466" s="13"/>
      <c r="AP2466" s="13"/>
      <c r="AQ2466" s="19" t="str">
        <f t="shared" si="156"/>
        <v/>
      </c>
      <c r="AU2466" s="19" t="str">
        <f t="shared" si="157"/>
        <v/>
      </c>
    </row>
    <row r="2467" spans="3:47" ht="25.05" customHeight="1">
      <c r="C2467" s="17" t="str">
        <f>IF($A2467="","",IF(VLOOKUP($A2467,Spiele!$A$2:$D$16,3,FALSE)=$B2467,"H","G"))</f>
        <v/>
      </c>
      <c r="D2467" s="17" t="str">
        <f>IF($B2467="","",IF(VLOOKUP($A2467,Spiele!$A$2:$F$16,3,FALSE)=$B2467,VLOOKUP($A2467,Spiele!$A$2:$F$16,4,FALSE),VLOOKUP($A2467,Spiele!$A$2:$F$16,3,FALSE)))</f>
        <v/>
      </c>
      <c r="E2467" s="18">
        <f>IF(Abschlüsse[[#This Row],[Ergeb]]="ET",0,COUNTIFS($A$2:$A2467,$A2467,$B$2:$B2467,$B2467,$L$2:$L2467,"&lt;&gt;ET"))</f>
        <v>0</v>
      </c>
      <c r="F2467" s="11"/>
      <c r="G2467" s="12"/>
      <c r="H2467" s="18">
        <f>COUNTIFS('Rote Karten'!$A$2:$A$4,$A2467,'Rote Karten'!$D$2:$D$4,"&lt;&gt;"&amp;$B2467,'Rote Karten'!$B$2:$B$4,"&lt;"&amp;$F2467,'Rote Karten'!$C$2:$C$4,"&lt;="&amp;$G2467)-COUNTIFS('Rote Karten'!$A$2:$A$4,$A2467,'Rote Karten'!$D$2:$D$4,$B2467,'Rote Karten'!$B$2:$B$4,"&lt;"&amp;$F2467,'Rote Karten'!$C$2:$C$4,"&lt;="&amp;$G2467)</f>
        <v>0</v>
      </c>
      <c r="I2467" s="17" t="str">
        <f>IF(OR($L2467="Tor",$L2467="ET"),_xlfn.IFNA(IF(VLOOKUP($A2467,Spiele!$A$2:$C$16,3,FALSE)=$B2467,COUNTIFS($L$2:$L2467,"Tor",$B$2:$B2467,$B2467,$A$2:$A2467,$A2467)+COUNTIFS($L$2:$L2467,"ET",$B$2:$B2467,$B2467,$A$2:$A2467,$A2467)&amp;":"&amp;COUNTIFS($L$2:$L2467,"Tor",$B$2:$B2467,"&lt;&gt;"&amp;$B2467,$A$2:$A2467,$A2467)+COUNTIFS($L$2:$L2467,"ET",$B$2:$B2467,"&lt;&gt;"&amp;$B2467,$A$2:$A2467,$A2467),COUNTIFS($L$2:$L2467,"Tor",$B$2:$B2467,"&lt;&gt;"&amp;$B2467,$A$2:$A2467,$A2467)+COUNTIFS($L$2:$L2467,"ET",$B$2:$B2467,"&lt;&gt;"&amp;$B2467,$A$2:$A2467,$A2467)&amp;":"&amp;COUNTIFS($L$2:$L2467,"Tor",$B$2:$B2467,$B2467,$A$2:$A2467,$A2467)+COUNTIFS($L$2:$L2467,"ET",$B$2:$B2467,$B2467,$A$2:$A2467,$A2467)),""),"")</f>
        <v/>
      </c>
      <c r="J2467" s="18" t="str">
        <f>_xlfn.IFNA(IF(VLOOKUP($A2467,Spiele!$A$2:$D$16,3,FALSE)=$B2467,(COUNTIFS($L$1:$L2466,"Tor",$B$1:$B2466,$B2467,$A$1:$A2466,$A2467)+COUNTIFS($L$1:$L2466,"ET",$B$1:$B2466,$B2467,$A$1:$A2466,$A2467))-(COUNTIFS($L$1:$L2466,"Tor",$B$1:$B2466,"&lt;&gt;"&amp;$B2467,$A$1:$A2466,$A2467)+COUNTIFS($L$1:$L2466,"ET",$B$1:$B2466,"&lt;&gt;"&amp;$B2467,$A$1:$A2466,$A2467)),(COUNTIFS($L$1:$L2466,"Tor",$B$1:$B2466,$B2467,$A$1:$A2466,$A2467)+COUNTIFS($L$1:$L2466,"ET",$B$1:$B2466,$B2467,$A$1:$A2466,$A2467))-(COUNTIFS($L$1:$L2466,"Tor",$B$1:$B2466,"&lt;&gt;"&amp;$B2467,$A$1:$A2466,$A2467)+COUNTIFS($L$1:$L2466,"ET",$B$1:$B2466,"&lt;&gt;"&amp;$B2467,$A$1:$A2466,$A2467))),"")</f>
        <v/>
      </c>
      <c r="O2467" s="17"/>
      <c r="AC2467" s="14"/>
      <c r="AD2467" s="14"/>
      <c r="AE2467" s="18"/>
      <c r="AH2467" s="19">
        <f t="shared" si="154"/>
        <v>0</v>
      </c>
      <c r="AI2467" s="19">
        <f t="shared" si="155"/>
        <v>180</v>
      </c>
      <c r="AM2467" s="19">
        <f>IF(Abschlüsse[[#This Row],[Ergeb]]="ET","",SQRT(($AF2467-$AK2467)^2+($AG2467-$AL2467)^2))</f>
        <v>0</v>
      </c>
      <c r="AO2467" s="13"/>
      <c r="AP2467" s="13"/>
      <c r="AQ2467" s="19" t="str">
        <f t="shared" si="156"/>
        <v/>
      </c>
      <c r="AU2467" s="19" t="str">
        <f t="shared" si="157"/>
        <v/>
      </c>
    </row>
    <row r="2468" spans="3:47" ht="25.05" customHeight="1">
      <c r="C2468" s="17" t="str">
        <f>IF($A2468="","",IF(VLOOKUP($A2468,Spiele!$A$2:$D$16,3,FALSE)=$B2468,"H","G"))</f>
        <v/>
      </c>
      <c r="D2468" s="17" t="str">
        <f>IF($B2468="","",IF(VLOOKUP($A2468,Spiele!$A$2:$F$16,3,FALSE)=$B2468,VLOOKUP($A2468,Spiele!$A$2:$F$16,4,FALSE),VLOOKUP($A2468,Spiele!$A$2:$F$16,3,FALSE)))</f>
        <v/>
      </c>
      <c r="E2468" s="18">
        <f>IF(Abschlüsse[[#This Row],[Ergeb]]="ET",0,COUNTIFS($A$2:$A2468,$A2468,$B$2:$B2468,$B2468,$L$2:$L2468,"&lt;&gt;ET"))</f>
        <v>0</v>
      </c>
      <c r="F2468" s="11"/>
      <c r="G2468" s="12"/>
      <c r="H2468" s="18">
        <f>COUNTIFS('Rote Karten'!$A$2:$A$4,$A2468,'Rote Karten'!$D$2:$D$4,"&lt;&gt;"&amp;$B2468,'Rote Karten'!$B$2:$B$4,"&lt;"&amp;$F2468,'Rote Karten'!$C$2:$C$4,"&lt;="&amp;$G2468)-COUNTIFS('Rote Karten'!$A$2:$A$4,$A2468,'Rote Karten'!$D$2:$D$4,$B2468,'Rote Karten'!$B$2:$B$4,"&lt;"&amp;$F2468,'Rote Karten'!$C$2:$C$4,"&lt;="&amp;$G2468)</f>
        <v>0</v>
      </c>
      <c r="I2468" s="17" t="str">
        <f>IF(OR($L2468="Tor",$L2468="ET"),_xlfn.IFNA(IF(VLOOKUP($A2468,Spiele!$A$2:$C$16,3,FALSE)=$B2468,COUNTIFS($L$2:$L2468,"Tor",$B$2:$B2468,$B2468,$A$2:$A2468,$A2468)+COUNTIFS($L$2:$L2468,"ET",$B$2:$B2468,$B2468,$A$2:$A2468,$A2468)&amp;":"&amp;COUNTIFS($L$2:$L2468,"Tor",$B$2:$B2468,"&lt;&gt;"&amp;$B2468,$A$2:$A2468,$A2468)+COUNTIFS($L$2:$L2468,"ET",$B$2:$B2468,"&lt;&gt;"&amp;$B2468,$A$2:$A2468,$A2468),COUNTIFS($L$2:$L2468,"Tor",$B$2:$B2468,"&lt;&gt;"&amp;$B2468,$A$2:$A2468,$A2468)+COUNTIFS($L$2:$L2468,"ET",$B$2:$B2468,"&lt;&gt;"&amp;$B2468,$A$2:$A2468,$A2468)&amp;":"&amp;COUNTIFS($L$2:$L2468,"Tor",$B$2:$B2468,$B2468,$A$2:$A2468,$A2468)+COUNTIFS($L$2:$L2468,"ET",$B$2:$B2468,$B2468,$A$2:$A2468,$A2468)),""),"")</f>
        <v/>
      </c>
      <c r="J2468" s="18" t="str">
        <f>_xlfn.IFNA(IF(VLOOKUP($A2468,Spiele!$A$2:$D$16,3,FALSE)=$B2468,(COUNTIFS($L$1:$L2467,"Tor",$B$1:$B2467,$B2468,$A$1:$A2467,$A2468)+COUNTIFS($L$1:$L2467,"ET",$B$1:$B2467,$B2468,$A$1:$A2467,$A2468))-(COUNTIFS($L$1:$L2467,"Tor",$B$1:$B2467,"&lt;&gt;"&amp;$B2468,$A$1:$A2467,$A2468)+COUNTIFS($L$1:$L2467,"ET",$B$1:$B2467,"&lt;&gt;"&amp;$B2468,$A$1:$A2467,$A2468)),(COUNTIFS($L$1:$L2467,"Tor",$B$1:$B2467,$B2468,$A$1:$A2467,$A2468)+COUNTIFS($L$1:$L2467,"ET",$B$1:$B2467,$B2468,$A$1:$A2467,$A2468))-(COUNTIFS($L$1:$L2467,"Tor",$B$1:$B2467,"&lt;&gt;"&amp;$B2468,$A$1:$A2467,$A2468)+COUNTIFS($L$1:$L2467,"ET",$B$1:$B2467,"&lt;&gt;"&amp;$B2468,$A$1:$A2467,$A2468))),"")</f>
        <v/>
      </c>
      <c r="O2468" s="17"/>
      <c r="AC2468" s="14"/>
      <c r="AD2468" s="14"/>
      <c r="AE2468" s="18"/>
      <c r="AH2468" s="19">
        <f t="shared" si="154"/>
        <v>0</v>
      </c>
      <c r="AI2468" s="19">
        <f t="shared" si="155"/>
        <v>180</v>
      </c>
      <c r="AM2468" s="19">
        <f>IF(Abschlüsse[[#This Row],[Ergeb]]="ET","",SQRT(($AF2468-$AK2468)^2+($AG2468-$AL2468)^2))</f>
        <v>0</v>
      </c>
      <c r="AO2468" s="13"/>
      <c r="AP2468" s="13"/>
      <c r="AQ2468" s="19" t="str">
        <f t="shared" si="156"/>
        <v/>
      </c>
      <c r="AU2468" s="19" t="str">
        <f t="shared" si="157"/>
        <v/>
      </c>
    </row>
    <row r="2469" spans="3:47" ht="25.05" customHeight="1">
      <c r="C2469" s="17" t="str">
        <f>IF($A2469="","",IF(VLOOKUP($A2469,Spiele!$A$2:$D$16,3,FALSE)=$B2469,"H","G"))</f>
        <v/>
      </c>
      <c r="D2469" s="17" t="str">
        <f>IF($B2469="","",IF(VLOOKUP($A2469,Spiele!$A$2:$F$16,3,FALSE)=$B2469,VLOOKUP($A2469,Spiele!$A$2:$F$16,4,FALSE),VLOOKUP($A2469,Spiele!$A$2:$F$16,3,FALSE)))</f>
        <v/>
      </c>
      <c r="E2469" s="18">
        <f>IF(Abschlüsse[[#This Row],[Ergeb]]="ET",0,COUNTIFS($A$2:$A2469,$A2469,$B$2:$B2469,$B2469,$L$2:$L2469,"&lt;&gt;ET"))</f>
        <v>0</v>
      </c>
      <c r="F2469" s="11"/>
      <c r="G2469" s="12"/>
      <c r="H2469" s="18">
        <f>COUNTIFS('Rote Karten'!$A$2:$A$4,$A2469,'Rote Karten'!$D$2:$D$4,"&lt;&gt;"&amp;$B2469,'Rote Karten'!$B$2:$B$4,"&lt;"&amp;$F2469,'Rote Karten'!$C$2:$C$4,"&lt;="&amp;$G2469)-COUNTIFS('Rote Karten'!$A$2:$A$4,$A2469,'Rote Karten'!$D$2:$D$4,$B2469,'Rote Karten'!$B$2:$B$4,"&lt;"&amp;$F2469,'Rote Karten'!$C$2:$C$4,"&lt;="&amp;$G2469)</f>
        <v>0</v>
      </c>
      <c r="I2469" s="17" t="str">
        <f>IF(OR($L2469="Tor",$L2469="ET"),_xlfn.IFNA(IF(VLOOKUP($A2469,Spiele!$A$2:$C$16,3,FALSE)=$B2469,COUNTIFS($L$2:$L2469,"Tor",$B$2:$B2469,$B2469,$A$2:$A2469,$A2469)+COUNTIFS($L$2:$L2469,"ET",$B$2:$B2469,$B2469,$A$2:$A2469,$A2469)&amp;":"&amp;COUNTIFS($L$2:$L2469,"Tor",$B$2:$B2469,"&lt;&gt;"&amp;$B2469,$A$2:$A2469,$A2469)+COUNTIFS($L$2:$L2469,"ET",$B$2:$B2469,"&lt;&gt;"&amp;$B2469,$A$2:$A2469,$A2469),COUNTIFS($L$2:$L2469,"Tor",$B$2:$B2469,"&lt;&gt;"&amp;$B2469,$A$2:$A2469,$A2469)+COUNTIFS($L$2:$L2469,"ET",$B$2:$B2469,"&lt;&gt;"&amp;$B2469,$A$2:$A2469,$A2469)&amp;":"&amp;COUNTIFS($L$2:$L2469,"Tor",$B$2:$B2469,$B2469,$A$2:$A2469,$A2469)+COUNTIFS($L$2:$L2469,"ET",$B$2:$B2469,$B2469,$A$2:$A2469,$A2469)),""),"")</f>
        <v/>
      </c>
      <c r="J2469" s="18" t="str">
        <f>_xlfn.IFNA(IF(VLOOKUP($A2469,Spiele!$A$2:$D$16,3,FALSE)=$B2469,(COUNTIFS($L$1:$L2468,"Tor",$B$1:$B2468,$B2469,$A$1:$A2468,$A2469)+COUNTIFS($L$1:$L2468,"ET",$B$1:$B2468,$B2469,$A$1:$A2468,$A2469))-(COUNTIFS($L$1:$L2468,"Tor",$B$1:$B2468,"&lt;&gt;"&amp;$B2469,$A$1:$A2468,$A2469)+COUNTIFS($L$1:$L2468,"ET",$B$1:$B2468,"&lt;&gt;"&amp;$B2469,$A$1:$A2468,$A2469)),(COUNTIFS($L$1:$L2468,"Tor",$B$1:$B2468,$B2469,$A$1:$A2468,$A2469)+COUNTIFS($L$1:$L2468,"ET",$B$1:$B2468,$B2469,$A$1:$A2468,$A2469))-(COUNTIFS($L$1:$L2468,"Tor",$B$1:$B2468,"&lt;&gt;"&amp;$B2469,$A$1:$A2468,$A2469)+COUNTIFS($L$1:$L2468,"ET",$B$1:$B2468,"&lt;&gt;"&amp;$B2469,$A$1:$A2468,$A2469))),"")</f>
        <v/>
      </c>
      <c r="O2469" s="17"/>
      <c r="AC2469" s="14"/>
      <c r="AD2469" s="14"/>
      <c r="AE2469" s="18"/>
      <c r="AH2469" s="19">
        <f t="shared" si="154"/>
        <v>0</v>
      </c>
      <c r="AI2469" s="19">
        <f t="shared" si="155"/>
        <v>180</v>
      </c>
      <c r="AM2469" s="19">
        <f>IF(Abschlüsse[[#This Row],[Ergeb]]="ET","",SQRT(($AF2469-$AK2469)^2+($AG2469-$AL2469)^2))</f>
        <v>0</v>
      </c>
      <c r="AO2469" s="13"/>
      <c r="AP2469" s="13"/>
      <c r="AQ2469" s="19" t="str">
        <f t="shared" si="156"/>
        <v/>
      </c>
      <c r="AU2469" s="19" t="str">
        <f t="shared" si="157"/>
        <v/>
      </c>
    </row>
    <row r="2470" spans="3:47" ht="25.05" customHeight="1">
      <c r="C2470" s="17" t="str">
        <f>IF($A2470="","",IF(VLOOKUP($A2470,Spiele!$A$2:$D$16,3,FALSE)=$B2470,"H","G"))</f>
        <v/>
      </c>
      <c r="D2470" s="17" t="str">
        <f>IF($B2470="","",IF(VLOOKUP($A2470,Spiele!$A$2:$F$16,3,FALSE)=$B2470,VLOOKUP($A2470,Spiele!$A$2:$F$16,4,FALSE),VLOOKUP($A2470,Spiele!$A$2:$F$16,3,FALSE)))</f>
        <v/>
      </c>
      <c r="E2470" s="18">
        <f>IF(Abschlüsse[[#This Row],[Ergeb]]="ET",0,COUNTIFS($A$2:$A2470,$A2470,$B$2:$B2470,$B2470,$L$2:$L2470,"&lt;&gt;ET"))</f>
        <v>0</v>
      </c>
      <c r="F2470" s="11"/>
      <c r="G2470" s="12"/>
      <c r="H2470" s="18">
        <f>COUNTIFS('Rote Karten'!$A$2:$A$4,$A2470,'Rote Karten'!$D$2:$D$4,"&lt;&gt;"&amp;$B2470,'Rote Karten'!$B$2:$B$4,"&lt;"&amp;$F2470,'Rote Karten'!$C$2:$C$4,"&lt;="&amp;$G2470)-COUNTIFS('Rote Karten'!$A$2:$A$4,$A2470,'Rote Karten'!$D$2:$D$4,$B2470,'Rote Karten'!$B$2:$B$4,"&lt;"&amp;$F2470,'Rote Karten'!$C$2:$C$4,"&lt;="&amp;$G2470)</f>
        <v>0</v>
      </c>
      <c r="I2470" s="17" t="str">
        <f>IF(OR($L2470="Tor",$L2470="ET"),_xlfn.IFNA(IF(VLOOKUP($A2470,Spiele!$A$2:$C$16,3,FALSE)=$B2470,COUNTIFS($L$2:$L2470,"Tor",$B$2:$B2470,$B2470,$A$2:$A2470,$A2470)+COUNTIFS($L$2:$L2470,"ET",$B$2:$B2470,$B2470,$A$2:$A2470,$A2470)&amp;":"&amp;COUNTIFS($L$2:$L2470,"Tor",$B$2:$B2470,"&lt;&gt;"&amp;$B2470,$A$2:$A2470,$A2470)+COUNTIFS($L$2:$L2470,"ET",$B$2:$B2470,"&lt;&gt;"&amp;$B2470,$A$2:$A2470,$A2470),COUNTIFS($L$2:$L2470,"Tor",$B$2:$B2470,"&lt;&gt;"&amp;$B2470,$A$2:$A2470,$A2470)+COUNTIFS($L$2:$L2470,"ET",$B$2:$B2470,"&lt;&gt;"&amp;$B2470,$A$2:$A2470,$A2470)&amp;":"&amp;COUNTIFS($L$2:$L2470,"Tor",$B$2:$B2470,$B2470,$A$2:$A2470,$A2470)+COUNTIFS($L$2:$L2470,"ET",$B$2:$B2470,$B2470,$A$2:$A2470,$A2470)),""),"")</f>
        <v/>
      </c>
      <c r="J2470" s="18" t="str">
        <f>_xlfn.IFNA(IF(VLOOKUP($A2470,Spiele!$A$2:$D$16,3,FALSE)=$B2470,(COUNTIFS($L$1:$L2469,"Tor",$B$1:$B2469,$B2470,$A$1:$A2469,$A2470)+COUNTIFS($L$1:$L2469,"ET",$B$1:$B2469,$B2470,$A$1:$A2469,$A2470))-(COUNTIFS($L$1:$L2469,"Tor",$B$1:$B2469,"&lt;&gt;"&amp;$B2470,$A$1:$A2469,$A2470)+COUNTIFS($L$1:$L2469,"ET",$B$1:$B2469,"&lt;&gt;"&amp;$B2470,$A$1:$A2469,$A2470)),(COUNTIFS($L$1:$L2469,"Tor",$B$1:$B2469,$B2470,$A$1:$A2469,$A2470)+COUNTIFS($L$1:$L2469,"ET",$B$1:$B2469,$B2470,$A$1:$A2469,$A2470))-(COUNTIFS($L$1:$L2469,"Tor",$B$1:$B2469,"&lt;&gt;"&amp;$B2470,$A$1:$A2469,$A2470)+COUNTIFS($L$1:$L2469,"ET",$B$1:$B2469,"&lt;&gt;"&amp;$B2470,$A$1:$A2469,$A2470))),"")</f>
        <v/>
      </c>
      <c r="O2470" s="17"/>
      <c r="AC2470" s="14"/>
      <c r="AD2470" s="14"/>
      <c r="AE2470" s="18"/>
      <c r="AH2470" s="19">
        <f t="shared" si="154"/>
        <v>0</v>
      </c>
      <c r="AI2470" s="19">
        <f t="shared" si="155"/>
        <v>180</v>
      </c>
      <c r="AM2470" s="19">
        <f>IF(Abschlüsse[[#This Row],[Ergeb]]="ET","",SQRT(($AF2470-$AK2470)^2+($AG2470-$AL2470)^2))</f>
        <v>0</v>
      </c>
      <c r="AO2470" s="13"/>
      <c r="AP2470" s="13"/>
      <c r="AQ2470" s="19" t="str">
        <f t="shared" si="156"/>
        <v/>
      </c>
      <c r="AU2470" s="19" t="str">
        <f t="shared" si="157"/>
        <v/>
      </c>
    </row>
    <row r="2471" spans="3:47" ht="25.05" customHeight="1">
      <c r="C2471" s="17" t="str">
        <f>IF($A2471="","",IF(VLOOKUP($A2471,Spiele!$A$2:$D$16,3,FALSE)=$B2471,"H","G"))</f>
        <v/>
      </c>
      <c r="D2471" s="17" t="str">
        <f>IF($B2471="","",IF(VLOOKUP($A2471,Spiele!$A$2:$F$16,3,FALSE)=$B2471,VLOOKUP($A2471,Spiele!$A$2:$F$16,4,FALSE),VLOOKUP($A2471,Spiele!$A$2:$F$16,3,FALSE)))</f>
        <v/>
      </c>
      <c r="E2471" s="18">
        <f>IF(Abschlüsse[[#This Row],[Ergeb]]="ET",0,COUNTIFS($A$2:$A2471,$A2471,$B$2:$B2471,$B2471,$L$2:$L2471,"&lt;&gt;ET"))</f>
        <v>0</v>
      </c>
      <c r="F2471" s="11"/>
      <c r="G2471" s="12"/>
      <c r="H2471" s="18">
        <f>COUNTIFS('Rote Karten'!$A$2:$A$4,$A2471,'Rote Karten'!$D$2:$D$4,"&lt;&gt;"&amp;$B2471,'Rote Karten'!$B$2:$B$4,"&lt;"&amp;$F2471,'Rote Karten'!$C$2:$C$4,"&lt;="&amp;$G2471)-COUNTIFS('Rote Karten'!$A$2:$A$4,$A2471,'Rote Karten'!$D$2:$D$4,$B2471,'Rote Karten'!$B$2:$B$4,"&lt;"&amp;$F2471,'Rote Karten'!$C$2:$C$4,"&lt;="&amp;$G2471)</f>
        <v>0</v>
      </c>
      <c r="I2471" s="17" t="str">
        <f>IF(OR($L2471="Tor",$L2471="ET"),_xlfn.IFNA(IF(VLOOKUP($A2471,Spiele!$A$2:$C$16,3,FALSE)=$B2471,COUNTIFS($L$2:$L2471,"Tor",$B$2:$B2471,$B2471,$A$2:$A2471,$A2471)+COUNTIFS($L$2:$L2471,"ET",$B$2:$B2471,$B2471,$A$2:$A2471,$A2471)&amp;":"&amp;COUNTIFS($L$2:$L2471,"Tor",$B$2:$B2471,"&lt;&gt;"&amp;$B2471,$A$2:$A2471,$A2471)+COUNTIFS($L$2:$L2471,"ET",$B$2:$B2471,"&lt;&gt;"&amp;$B2471,$A$2:$A2471,$A2471),COUNTIFS($L$2:$L2471,"Tor",$B$2:$B2471,"&lt;&gt;"&amp;$B2471,$A$2:$A2471,$A2471)+COUNTIFS($L$2:$L2471,"ET",$B$2:$B2471,"&lt;&gt;"&amp;$B2471,$A$2:$A2471,$A2471)&amp;":"&amp;COUNTIFS($L$2:$L2471,"Tor",$B$2:$B2471,$B2471,$A$2:$A2471,$A2471)+COUNTIFS($L$2:$L2471,"ET",$B$2:$B2471,$B2471,$A$2:$A2471,$A2471)),""),"")</f>
        <v/>
      </c>
      <c r="J2471" s="18" t="str">
        <f>_xlfn.IFNA(IF(VLOOKUP($A2471,Spiele!$A$2:$D$16,3,FALSE)=$B2471,(COUNTIFS($L$1:$L2470,"Tor",$B$1:$B2470,$B2471,$A$1:$A2470,$A2471)+COUNTIFS($L$1:$L2470,"ET",$B$1:$B2470,$B2471,$A$1:$A2470,$A2471))-(COUNTIFS($L$1:$L2470,"Tor",$B$1:$B2470,"&lt;&gt;"&amp;$B2471,$A$1:$A2470,$A2471)+COUNTIFS($L$1:$L2470,"ET",$B$1:$B2470,"&lt;&gt;"&amp;$B2471,$A$1:$A2470,$A2471)),(COUNTIFS($L$1:$L2470,"Tor",$B$1:$B2470,$B2471,$A$1:$A2470,$A2471)+COUNTIFS($L$1:$L2470,"ET",$B$1:$B2470,$B2471,$A$1:$A2470,$A2471))-(COUNTIFS($L$1:$L2470,"Tor",$B$1:$B2470,"&lt;&gt;"&amp;$B2471,$A$1:$A2470,$A2471)+COUNTIFS($L$1:$L2470,"ET",$B$1:$B2470,"&lt;&gt;"&amp;$B2471,$A$1:$A2470,$A2471))),"")</f>
        <v/>
      </c>
      <c r="O2471" s="17"/>
      <c r="AC2471" s="14"/>
      <c r="AD2471" s="14"/>
      <c r="AE2471" s="18"/>
      <c r="AH2471" s="19">
        <f t="shared" si="154"/>
        <v>0</v>
      </c>
      <c r="AI2471" s="19">
        <f t="shared" si="155"/>
        <v>180</v>
      </c>
      <c r="AM2471" s="19">
        <f>IF(Abschlüsse[[#This Row],[Ergeb]]="ET","",SQRT(($AF2471-$AK2471)^2+($AG2471-$AL2471)^2))</f>
        <v>0</v>
      </c>
      <c r="AO2471" s="13"/>
      <c r="AP2471" s="13"/>
      <c r="AQ2471" s="19" t="str">
        <f t="shared" si="156"/>
        <v/>
      </c>
      <c r="AU2471" s="19" t="str">
        <f t="shared" si="157"/>
        <v/>
      </c>
    </row>
    <row r="2472" spans="3:47" ht="25.05" customHeight="1">
      <c r="C2472" s="17" t="str">
        <f>IF($A2472="","",IF(VLOOKUP($A2472,Spiele!$A$2:$D$16,3,FALSE)=$B2472,"H","G"))</f>
        <v/>
      </c>
      <c r="D2472" s="17" t="str">
        <f>IF($B2472="","",IF(VLOOKUP($A2472,Spiele!$A$2:$F$16,3,FALSE)=$B2472,VLOOKUP($A2472,Spiele!$A$2:$F$16,4,FALSE),VLOOKUP($A2472,Spiele!$A$2:$F$16,3,FALSE)))</f>
        <v/>
      </c>
      <c r="E2472" s="18">
        <f>IF(Abschlüsse[[#This Row],[Ergeb]]="ET",0,COUNTIFS($A$2:$A2472,$A2472,$B$2:$B2472,$B2472,$L$2:$L2472,"&lt;&gt;ET"))</f>
        <v>0</v>
      </c>
      <c r="F2472" s="11"/>
      <c r="G2472" s="12"/>
      <c r="H2472" s="18">
        <f>COUNTIFS('Rote Karten'!$A$2:$A$4,$A2472,'Rote Karten'!$D$2:$D$4,"&lt;&gt;"&amp;$B2472,'Rote Karten'!$B$2:$B$4,"&lt;"&amp;$F2472,'Rote Karten'!$C$2:$C$4,"&lt;="&amp;$G2472)-COUNTIFS('Rote Karten'!$A$2:$A$4,$A2472,'Rote Karten'!$D$2:$D$4,$B2472,'Rote Karten'!$B$2:$B$4,"&lt;"&amp;$F2472,'Rote Karten'!$C$2:$C$4,"&lt;="&amp;$G2472)</f>
        <v>0</v>
      </c>
      <c r="I2472" s="17" t="str">
        <f>IF(OR($L2472="Tor",$L2472="ET"),_xlfn.IFNA(IF(VLOOKUP($A2472,Spiele!$A$2:$C$16,3,FALSE)=$B2472,COUNTIFS($L$2:$L2472,"Tor",$B$2:$B2472,$B2472,$A$2:$A2472,$A2472)+COUNTIFS($L$2:$L2472,"ET",$B$2:$B2472,$B2472,$A$2:$A2472,$A2472)&amp;":"&amp;COUNTIFS($L$2:$L2472,"Tor",$B$2:$B2472,"&lt;&gt;"&amp;$B2472,$A$2:$A2472,$A2472)+COUNTIFS($L$2:$L2472,"ET",$B$2:$B2472,"&lt;&gt;"&amp;$B2472,$A$2:$A2472,$A2472),COUNTIFS($L$2:$L2472,"Tor",$B$2:$B2472,"&lt;&gt;"&amp;$B2472,$A$2:$A2472,$A2472)+COUNTIFS($L$2:$L2472,"ET",$B$2:$B2472,"&lt;&gt;"&amp;$B2472,$A$2:$A2472,$A2472)&amp;":"&amp;COUNTIFS($L$2:$L2472,"Tor",$B$2:$B2472,$B2472,$A$2:$A2472,$A2472)+COUNTIFS($L$2:$L2472,"ET",$B$2:$B2472,$B2472,$A$2:$A2472,$A2472)),""),"")</f>
        <v/>
      </c>
      <c r="J2472" s="18" t="str">
        <f>_xlfn.IFNA(IF(VLOOKUP($A2472,Spiele!$A$2:$D$16,3,FALSE)=$B2472,(COUNTIFS($L$1:$L2471,"Tor",$B$1:$B2471,$B2472,$A$1:$A2471,$A2472)+COUNTIFS($L$1:$L2471,"ET",$B$1:$B2471,$B2472,$A$1:$A2471,$A2472))-(COUNTIFS($L$1:$L2471,"Tor",$B$1:$B2471,"&lt;&gt;"&amp;$B2472,$A$1:$A2471,$A2472)+COUNTIFS($L$1:$L2471,"ET",$B$1:$B2471,"&lt;&gt;"&amp;$B2472,$A$1:$A2471,$A2472)),(COUNTIFS($L$1:$L2471,"Tor",$B$1:$B2471,$B2472,$A$1:$A2471,$A2472)+COUNTIFS($L$1:$L2471,"ET",$B$1:$B2471,$B2472,$A$1:$A2471,$A2472))-(COUNTIFS($L$1:$L2471,"Tor",$B$1:$B2471,"&lt;&gt;"&amp;$B2472,$A$1:$A2471,$A2472)+COUNTIFS($L$1:$L2471,"ET",$B$1:$B2471,"&lt;&gt;"&amp;$B2472,$A$1:$A2471,$A2472))),"")</f>
        <v/>
      </c>
      <c r="O2472" s="17"/>
      <c r="AC2472" s="14"/>
      <c r="AD2472" s="14"/>
      <c r="AE2472" s="18"/>
      <c r="AH2472" s="19">
        <f t="shared" si="154"/>
        <v>0</v>
      </c>
      <c r="AI2472" s="19">
        <f t="shared" si="155"/>
        <v>180</v>
      </c>
      <c r="AM2472" s="19">
        <f>IF(Abschlüsse[[#This Row],[Ergeb]]="ET","",SQRT(($AF2472-$AK2472)^2+($AG2472-$AL2472)^2))</f>
        <v>0</v>
      </c>
      <c r="AO2472" s="13"/>
      <c r="AP2472" s="13"/>
      <c r="AQ2472" s="19" t="str">
        <f t="shared" si="156"/>
        <v/>
      </c>
      <c r="AU2472" s="19" t="str">
        <f t="shared" si="157"/>
        <v/>
      </c>
    </row>
    <row r="2473" spans="3:47" ht="25.05" customHeight="1">
      <c r="C2473" s="17" t="str">
        <f>IF($A2473="","",IF(VLOOKUP($A2473,Spiele!$A$2:$D$16,3,FALSE)=$B2473,"H","G"))</f>
        <v/>
      </c>
      <c r="D2473" s="17" t="str">
        <f>IF($B2473="","",IF(VLOOKUP($A2473,Spiele!$A$2:$F$16,3,FALSE)=$B2473,VLOOKUP($A2473,Spiele!$A$2:$F$16,4,FALSE),VLOOKUP($A2473,Spiele!$A$2:$F$16,3,FALSE)))</f>
        <v/>
      </c>
      <c r="E2473" s="18">
        <f>IF(Abschlüsse[[#This Row],[Ergeb]]="ET",0,COUNTIFS($A$2:$A2473,$A2473,$B$2:$B2473,$B2473,$L$2:$L2473,"&lt;&gt;ET"))</f>
        <v>0</v>
      </c>
      <c r="F2473" s="11"/>
      <c r="G2473" s="12"/>
      <c r="H2473" s="18">
        <f>COUNTIFS('Rote Karten'!$A$2:$A$4,$A2473,'Rote Karten'!$D$2:$D$4,"&lt;&gt;"&amp;$B2473,'Rote Karten'!$B$2:$B$4,"&lt;"&amp;$F2473,'Rote Karten'!$C$2:$C$4,"&lt;="&amp;$G2473)-COUNTIFS('Rote Karten'!$A$2:$A$4,$A2473,'Rote Karten'!$D$2:$D$4,$B2473,'Rote Karten'!$B$2:$B$4,"&lt;"&amp;$F2473,'Rote Karten'!$C$2:$C$4,"&lt;="&amp;$G2473)</f>
        <v>0</v>
      </c>
      <c r="I2473" s="17" t="str">
        <f>IF(OR($L2473="Tor",$L2473="ET"),_xlfn.IFNA(IF(VLOOKUP($A2473,Spiele!$A$2:$C$16,3,FALSE)=$B2473,COUNTIFS($L$2:$L2473,"Tor",$B$2:$B2473,$B2473,$A$2:$A2473,$A2473)+COUNTIFS($L$2:$L2473,"ET",$B$2:$B2473,$B2473,$A$2:$A2473,$A2473)&amp;":"&amp;COUNTIFS($L$2:$L2473,"Tor",$B$2:$B2473,"&lt;&gt;"&amp;$B2473,$A$2:$A2473,$A2473)+COUNTIFS($L$2:$L2473,"ET",$B$2:$B2473,"&lt;&gt;"&amp;$B2473,$A$2:$A2473,$A2473),COUNTIFS($L$2:$L2473,"Tor",$B$2:$B2473,"&lt;&gt;"&amp;$B2473,$A$2:$A2473,$A2473)+COUNTIFS($L$2:$L2473,"ET",$B$2:$B2473,"&lt;&gt;"&amp;$B2473,$A$2:$A2473,$A2473)&amp;":"&amp;COUNTIFS($L$2:$L2473,"Tor",$B$2:$B2473,$B2473,$A$2:$A2473,$A2473)+COUNTIFS($L$2:$L2473,"ET",$B$2:$B2473,$B2473,$A$2:$A2473,$A2473)),""),"")</f>
        <v/>
      </c>
      <c r="J2473" s="18" t="str">
        <f>_xlfn.IFNA(IF(VLOOKUP($A2473,Spiele!$A$2:$D$16,3,FALSE)=$B2473,(COUNTIFS($L$1:$L2472,"Tor",$B$1:$B2472,$B2473,$A$1:$A2472,$A2473)+COUNTIFS($L$1:$L2472,"ET",$B$1:$B2472,$B2473,$A$1:$A2472,$A2473))-(COUNTIFS($L$1:$L2472,"Tor",$B$1:$B2472,"&lt;&gt;"&amp;$B2473,$A$1:$A2472,$A2473)+COUNTIFS($L$1:$L2472,"ET",$B$1:$B2472,"&lt;&gt;"&amp;$B2473,$A$1:$A2472,$A2473)),(COUNTIFS($L$1:$L2472,"Tor",$B$1:$B2472,$B2473,$A$1:$A2472,$A2473)+COUNTIFS($L$1:$L2472,"ET",$B$1:$B2472,$B2473,$A$1:$A2472,$A2473))-(COUNTIFS($L$1:$L2472,"Tor",$B$1:$B2472,"&lt;&gt;"&amp;$B2473,$A$1:$A2472,$A2473)+COUNTIFS($L$1:$L2472,"ET",$B$1:$B2472,"&lt;&gt;"&amp;$B2473,$A$1:$A2472,$A2473))),"")</f>
        <v/>
      </c>
      <c r="O2473" s="17"/>
      <c r="AC2473" s="14"/>
      <c r="AD2473" s="14"/>
      <c r="AE2473" s="18"/>
      <c r="AH2473" s="19">
        <f t="shared" si="154"/>
        <v>0</v>
      </c>
      <c r="AI2473" s="19">
        <f t="shared" si="155"/>
        <v>180</v>
      </c>
      <c r="AM2473" s="19">
        <f>IF(Abschlüsse[[#This Row],[Ergeb]]="ET","",SQRT(($AF2473-$AK2473)^2+($AG2473-$AL2473)^2))</f>
        <v>0</v>
      </c>
      <c r="AO2473" s="13"/>
      <c r="AP2473" s="13"/>
      <c r="AQ2473" s="19" t="str">
        <f t="shared" si="156"/>
        <v/>
      </c>
      <c r="AU2473" s="19" t="str">
        <f t="shared" si="157"/>
        <v/>
      </c>
    </row>
    <row r="2474" spans="3:47" ht="25.05" customHeight="1">
      <c r="C2474" s="17" t="str">
        <f>IF($A2474="","",IF(VLOOKUP($A2474,Spiele!$A$2:$D$16,3,FALSE)=$B2474,"H","G"))</f>
        <v/>
      </c>
      <c r="D2474" s="17" t="str">
        <f>IF($B2474="","",IF(VLOOKUP($A2474,Spiele!$A$2:$F$16,3,FALSE)=$B2474,VLOOKUP($A2474,Spiele!$A$2:$F$16,4,FALSE),VLOOKUP($A2474,Spiele!$A$2:$F$16,3,FALSE)))</f>
        <v/>
      </c>
      <c r="E2474" s="18">
        <f>IF(Abschlüsse[[#This Row],[Ergeb]]="ET",0,COUNTIFS($A$2:$A2474,$A2474,$B$2:$B2474,$B2474,$L$2:$L2474,"&lt;&gt;ET"))</f>
        <v>0</v>
      </c>
      <c r="F2474" s="11"/>
      <c r="G2474" s="12"/>
      <c r="H2474" s="18">
        <f>COUNTIFS('Rote Karten'!$A$2:$A$4,$A2474,'Rote Karten'!$D$2:$D$4,"&lt;&gt;"&amp;$B2474,'Rote Karten'!$B$2:$B$4,"&lt;"&amp;$F2474,'Rote Karten'!$C$2:$C$4,"&lt;="&amp;$G2474)-COUNTIFS('Rote Karten'!$A$2:$A$4,$A2474,'Rote Karten'!$D$2:$D$4,$B2474,'Rote Karten'!$B$2:$B$4,"&lt;"&amp;$F2474,'Rote Karten'!$C$2:$C$4,"&lt;="&amp;$G2474)</f>
        <v>0</v>
      </c>
      <c r="I2474" s="17" t="str">
        <f>IF(OR($L2474="Tor",$L2474="ET"),_xlfn.IFNA(IF(VLOOKUP($A2474,Spiele!$A$2:$C$16,3,FALSE)=$B2474,COUNTIFS($L$2:$L2474,"Tor",$B$2:$B2474,$B2474,$A$2:$A2474,$A2474)+COUNTIFS($L$2:$L2474,"ET",$B$2:$B2474,$B2474,$A$2:$A2474,$A2474)&amp;":"&amp;COUNTIFS($L$2:$L2474,"Tor",$B$2:$B2474,"&lt;&gt;"&amp;$B2474,$A$2:$A2474,$A2474)+COUNTIFS($L$2:$L2474,"ET",$B$2:$B2474,"&lt;&gt;"&amp;$B2474,$A$2:$A2474,$A2474),COUNTIFS($L$2:$L2474,"Tor",$B$2:$B2474,"&lt;&gt;"&amp;$B2474,$A$2:$A2474,$A2474)+COUNTIFS($L$2:$L2474,"ET",$B$2:$B2474,"&lt;&gt;"&amp;$B2474,$A$2:$A2474,$A2474)&amp;":"&amp;COUNTIFS($L$2:$L2474,"Tor",$B$2:$B2474,$B2474,$A$2:$A2474,$A2474)+COUNTIFS($L$2:$L2474,"ET",$B$2:$B2474,$B2474,$A$2:$A2474,$A2474)),""),"")</f>
        <v/>
      </c>
      <c r="J2474" s="18" t="str">
        <f>_xlfn.IFNA(IF(VLOOKUP($A2474,Spiele!$A$2:$D$16,3,FALSE)=$B2474,(COUNTIFS($L$1:$L2473,"Tor",$B$1:$B2473,$B2474,$A$1:$A2473,$A2474)+COUNTIFS($L$1:$L2473,"ET",$B$1:$B2473,$B2474,$A$1:$A2473,$A2474))-(COUNTIFS($L$1:$L2473,"Tor",$B$1:$B2473,"&lt;&gt;"&amp;$B2474,$A$1:$A2473,$A2474)+COUNTIFS($L$1:$L2473,"ET",$B$1:$B2473,"&lt;&gt;"&amp;$B2474,$A$1:$A2473,$A2474)),(COUNTIFS($L$1:$L2473,"Tor",$B$1:$B2473,$B2474,$A$1:$A2473,$A2474)+COUNTIFS($L$1:$L2473,"ET",$B$1:$B2473,$B2474,$A$1:$A2473,$A2474))-(COUNTIFS($L$1:$L2473,"Tor",$B$1:$B2473,"&lt;&gt;"&amp;$B2474,$A$1:$A2473,$A2474)+COUNTIFS($L$1:$L2473,"ET",$B$1:$B2473,"&lt;&gt;"&amp;$B2474,$A$1:$A2473,$A2474))),"")</f>
        <v/>
      </c>
      <c r="O2474" s="17"/>
      <c r="AC2474" s="14"/>
      <c r="AD2474" s="14"/>
      <c r="AE2474" s="18"/>
      <c r="AH2474" s="19">
        <f t="shared" si="154"/>
        <v>0</v>
      </c>
      <c r="AI2474" s="19">
        <f t="shared" si="155"/>
        <v>180</v>
      </c>
      <c r="AM2474" s="19">
        <f>IF(Abschlüsse[[#This Row],[Ergeb]]="ET","",SQRT(($AF2474-$AK2474)^2+($AG2474-$AL2474)^2))</f>
        <v>0</v>
      </c>
      <c r="AO2474" s="13"/>
      <c r="AP2474" s="13"/>
      <c r="AQ2474" s="19" t="str">
        <f t="shared" si="156"/>
        <v/>
      </c>
      <c r="AU2474" s="19" t="str">
        <f t="shared" si="157"/>
        <v/>
      </c>
    </row>
    <row r="2475" spans="3:47" ht="25.05" customHeight="1">
      <c r="C2475" s="17" t="str">
        <f>IF($A2475="","",IF(VLOOKUP($A2475,Spiele!$A$2:$D$16,3,FALSE)=$B2475,"H","G"))</f>
        <v/>
      </c>
      <c r="D2475" s="17" t="str">
        <f>IF($B2475="","",IF(VLOOKUP($A2475,Spiele!$A$2:$F$16,3,FALSE)=$B2475,VLOOKUP($A2475,Spiele!$A$2:$F$16,4,FALSE),VLOOKUP($A2475,Spiele!$A$2:$F$16,3,FALSE)))</f>
        <v/>
      </c>
      <c r="E2475" s="18">
        <f>IF(Abschlüsse[[#This Row],[Ergeb]]="ET",0,COUNTIFS($A$2:$A2475,$A2475,$B$2:$B2475,$B2475,$L$2:$L2475,"&lt;&gt;ET"))</f>
        <v>0</v>
      </c>
      <c r="F2475" s="11"/>
      <c r="G2475" s="12"/>
      <c r="H2475" s="18">
        <f>COUNTIFS('Rote Karten'!$A$2:$A$4,$A2475,'Rote Karten'!$D$2:$D$4,"&lt;&gt;"&amp;$B2475,'Rote Karten'!$B$2:$B$4,"&lt;"&amp;$F2475,'Rote Karten'!$C$2:$C$4,"&lt;="&amp;$G2475)-COUNTIFS('Rote Karten'!$A$2:$A$4,$A2475,'Rote Karten'!$D$2:$D$4,$B2475,'Rote Karten'!$B$2:$B$4,"&lt;"&amp;$F2475,'Rote Karten'!$C$2:$C$4,"&lt;="&amp;$G2475)</f>
        <v>0</v>
      </c>
      <c r="I2475" s="17" t="str">
        <f>IF(OR($L2475="Tor",$L2475="ET"),_xlfn.IFNA(IF(VLOOKUP($A2475,Spiele!$A$2:$C$16,3,FALSE)=$B2475,COUNTIFS($L$2:$L2475,"Tor",$B$2:$B2475,$B2475,$A$2:$A2475,$A2475)+COUNTIFS($L$2:$L2475,"ET",$B$2:$B2475,$B2475,$A$2:$A2475,$A2475)&amp;":"&amp;COUNTIFS($L$2:$L2475,"Tor",$B$2:$B2475,"&lt;&gt;"&amp;$B2475,$A$2:$A2475,$A2475)+COUNTIFS($L$2:$L2475,"ET",$B$2:$B2475,"&lt;&gt;"&amp;$B2475,$A$2:$A2475,$A2475),COUNTIFS($L$2:$L2475,"Tor",$B$2:$B2475,"&lt;&gt;"&amp;$B2475,$A$2:$A2475,$A2475)+COUNTIFS($L$2:$L2475,"ET",$B$2:$B2475,"&lt;&gt;"&amp;$B2475,$A$2:$A2475,$A2475)&amp;":"&amp;COUNTIFS($L$2:$L2475,"Tor",$B$2:$B2475,$B2475,$A$2:$A2475,$A2475)+COUNTIFS($L$2:$L2475,"ET",$B$2:$B2475,$B2475,$A$2:$A2475,$A2475)),""),"")</f>
        <v/>
      </c>
      <c r="J2475" s="18" t="str">
        <f>_xlfn.IFNA(IF(VLOOKUP($A2475,Spiele!$A$2:$D$16,3,FALSE)=$B2475,(COUNTIFS($L$1:$L2474,"Tor",$B$1:$B2474,$B2475,$A$1:$A2474,$A2475)+COUNTIFS($L$1:$L2474,"ET",$B$1:$B2474,$B2475,$A$1:$A2474,$A2475))-(COUNTIFS($L$1:$L2474,"Tor",$B$1:$B2474,"&lt;&gt;"&amp;$B2475,$A$1:$A2474,$A2475)+COUNTIFS($L$1:$L2474,"ET",$B$1:$B2474,"&lt;&gt;"&amp;$B2475,$A$1:$A2474,$A2475)),(COUNTIFS($L$1:$L2474,"Tor",$B$1:$B2474,$B2475,$A$1:$A2474,$A2475)+COUNTIFS($L$1:$L2474,"ET",$B$1:$B2474,$B2475,$A$1:$A2474,$A2475))-(COUNTIFS($L$1:$L2474,"Tor",$B$1:$B2474,"&lt;&gt;"&amp;$B2475,$A$1:$A2474,$A2475)+COUNTIFS($L$1:$L2474,"ET",$B$1:$B2474,"&lt;&gt;"&amp;$B2475,$A$1:$A2474,$A2475))),"")</f>
        <v/>
      </c>
      <c r="O2475" s="17"/>
      <c r="AC2475" s="14"/>
      <c r="AD2475" s="14"/>
      <c r="AE2475" s="18"/>
      <c r="AH2475" s="19">
        <f t="shared" si="154"/>
        <v>0</v>
      </c>
      <c r="AI2475" s="19">
        <f t="shared" si="155"/>
        <v>180</v>
      </c>
      <c r="AM2475" s="19">
        <f>IF(Abschlüsse[[#This Row],[Ergeb]]="ET","",SQRT(($AF2475-$AK2475)^2+($AG2475-$AL2475)^2))</f>
        <v>0</v>
      </c>
      <c r="AO2475" s="13"/>
      <c r="AP2475" s="13"/>
      <c r="AQ2475" s="19" t="str">
        <f t="shared" si="156"/>
        <v/>
      </c>
      <c r="AU2475" s="19" t="str">
        <f t="shared" si="157"/>
        <v/>
      </c>
    </row>
    <row r="2476" spans="3:47" ht="25.05" customHeight="1">
      <c r="C2476" s="17" t="str">
        <f>IF($A2476="","",IF(VLOOKUP($A2476,Spiele!$A$2:$D$16,3,FALSE)=$B2476,"H","G"))</f>
        <v/>
      </c>
      <c r="D2476" s="17" t="str">
        <f>IF($B2476="","",IF(VLOOKUP($A2476,Spiele!$A$2:$F$16,3,FALSE)=$B2476,VLOOKUP($A2476,Spiele!$A$2:$F$16,4,FALSE),VLOOKUP($A2476,Spiele!$A$2:$F$16,3,FALSE)))</f>
        <v/>
      </c>
      <c r="E2476" s="18">
        <f>IF(Abschlüsse[[#This Row],[Ergeb]]="ET",0,COUNTIFS($A$2:$A2476,$A2476,$B$2:$B2476,$B2476,$L$2:$L2476,"&lt;&gt;ET"))</f>
        <v>0</v>
      </c>
      <c r="F2476" s="11"/>
      <c r="G2476" s="12"/>
      <c r="H2476" s="18">
        <f>COUNTIFS('Rote Karten'!$A$2:$A$4,$A2476,'Rote Karten'!$D$2:$D$4,"&lt;&gt;"&amp;$B2476,'Rote Karten'!$B$2:$B$4,"&lt;"&amp;$F2476,'Rote Karten'!$C$2:$C$4,"&lt;="&amp;$G2476)-COUNTIFS('Rote Karten'!$A$2:$A$4,$A2476,'Rote Karten'!$D$2:$D$4,$B2476,'Rote Karten'!$B$2:$B$4,"&lt;"&amp;$F2476,'Rote Karten'!$C$2:$C$4,"&lt;="&amp;$G2476)</f>
        <v>0</v>
      </c>
      <c r="I2476" s="17" t="str">
        <f>IF(OR($L2476="Tor",$L2476="ET"),_xlfn.IFNA(IF(VLOOKUP($A2476,Spiele!$A$2:$C$16,3,FALSE)=$B2476,COUNTIFS($L$2:$L2476,"Tor",$B$2:$B2476,$B2476,$A$2:$A2476,$A2476)+COUNTIFS($L$2:$L2476,"ET",$B$2:$B2476,$B2476,$A$2:$A2476,$A2476)&amp;":"&amp;COUNTIFS($L$2:$L2476,"Tor",$B$2:$B2476,"&lt;&gt;"&amp;$B2476,$A$2:$A2476,$A2476)+COUNTIFS($L$2:$L2476,"ET",$B$2:$B2476,"&lt;&gt;"&amp;$B2476,$A$2:$A2476,$A2476),COUNTIFS($L$2:$L2476,"Tor",$B$2:$B2476,"&lt;&gt;"&amp;$B2476,$A$2:$A2476,$A2476)+COUNTIFS($L$2:$L2476,"ET",$B$2:$B2476,"&lt;&gt;"&amp;$B2476,$A$2:$A2476,$A2476)&amp;":"&amp;COUNTIFS($L$2:$L2476,"Tor",$B$2:$B2476,$B2476,$A$2:$A2476,$A2476)+COUNTIFS($L$2:$L2476,"ET",$B$2:$B2476,$B2476,$A$2:$A2476,$A2476)),""),"")</f>
        <v/>
      </c>
      <c r="J2476" s="18" t="str">
        <f>_xlfn.IFNA(IF(VLOOKUP($A2476,Spiele!$A$2:$D$16,3,FALSE)=$B2476,(COUNTIFS($L$1:$L2475,"Tor",$B$1:$B2475,$B2476,$A$1:$A2475,$A2476)+COUNTIFS($L$1:$L2475,"ET",$B$1:$B2475,$B2476,$A$1:$A2475,$A2476))-(COUNTIFS($L$1:$L2475,"Tor",$B$1:$B2475,"&lt;&gt;"&amp;$B2476,$A$1:$A2475,$A2476)+COUNTIFS($L$1:$L2475,"ET",$B$1:$B2475,"&lt;&gt;"&amp;$B2476,$A$1:$A2475,$A2476)),(COUNTIFS($L$1:$L2475,"Tor",$B$1:$B2475,$B2476,$A$1:$A2475,$A2476)+COUNTIFS($L$1:$L2475,"ET",$B$1:$B2475,$B2476,$A$1:$A2475,$A2476))-(COUNTIFS($L$1:$L2475,"Tor",$B$1:$B2475,"&lt;&gt;"&amp;$B2476,$A$1:$A2475,$A2476)+COUNTIFS($L$1:$L2475,"ET",$B$1:$B2475,"&lt;&gt;"&amp;$B2476,$A$1:$A2475,$A2476))),"")</f>
        <v/>
      </c>
      <c r="O2476" s="17"/>
      <c r="AC2476" s="14"/>
      <c r="AD2476" s="14"/>
      <c r="AE2476" s="18"/>
      <c r="AH2476" s="19">
        <f t="shared" si="154"/>
        <v>0</v>
      </c>
      <c r="AI2476" s="19">
        <f t="shared" si="155"/>
        <v>180</v>
      </c>
      <c r="AM2476" s="19">
        <f>IF(Abschlüsse[[#This Row],[Ergeb]]="ET","",SQRT(($AF2476-$AK2476)^2+($AG2476-$AL2476)^2))</f>
        <v>0</v>
      </c>
      <c r="AO2476" s="13"/>
      <c r="AP2476" s="13"/>
      <c r="AQ2476" s="19" t="str">
        <f t="shared" si="156"/>
        <v/>
      </c>
      <c r="AU2476" s="19" t="str">
        <f t="shared" si="157"/>
        <v/>
      </c>
    </row>
    <row r="2477" spans="3:47" ht="25.05" customHeight="1">
      <c r="C2477" s="17" t="str">
        <f>IF($A2477="","",IF(VLOOKUP($A2477,Spiele!$A$2:$D$16,3,FALSE)=$B2477,"H","G"))</f>
        <v/>
      </c>
      <c r="D2477" s="17" t="str">
        <f>IF($B2477="","",IF(VLOOKUP($A2477,Spiele!$A$2:$F$16,3,FALSE)=$B2477,VLOOKUP($A2477,Spiele!$A$2:$F$16,4,FALSE),VLOOKUP($A2477,Spiele!$A$2:$F$16,3,FALSE)))</f>
        <v/>
      </c>
      <c r="E2477" s="18">
        <f>IF(Abschlüsse[[#This Row],[Ergeb]]="ET",0,COUNTIFS($A$2:$A2477,$A2477,$B$2:$B2477,$B2477,$L$2:$L2477,"&lt;&gt;ET"))</f>
        <v>0</v>
      </c>
      <c r="F2477" s="11"/>
      <c r="G2477" s="12"/>
      <c r="H2477" s="18">
        <f>COUNTIFS('Rote Karten'!$A$2:$A$4,$A2477,'Rote Karten'!$D$2:$D$4,"&lt;&gt;"&amp;$B2477,'Rote Karten'!$B$2:$B$4,"&lt;"&amp;$F2477,'Rote Karten'!$C$2:$C$4,"&lt;="&amp;$G2477)-COUNTIFS('Rote Karten'!$A$2:$A$4,$A2477,'Rote Karten'!$D$2:$D$4,$B2477,'Rote Karten'!$B$2:$B$4,"&lt;"&amp;$F2477,'Rote Karten'!$C$2:$C$4,"&lt;="&amp;$G2477)</f>
        <v>0</v>
      </c>
      <c r="I2477" s="17" t="str">
        <f>IF(OR($L2477="Tor",$L2477="ET"),_xlfn.IFNA(IF(VLOOKUP($A2477,Spiele!$A$2:$C$16,3,FALSE)=$B2477,COUNTIFS($L$2:$L2477,"Tor",$B$2:$B2477,$B2477,$A$2:$A2477,$A2477)+COUNTIFS($L$2:$L2477,"ET",$B$2:$B2477,$B2477,$A$2:$A2477,$A2477)&amp;":"&amp;COUNTIFS($L$2:$L2477,"Tor",$B$2:$B2477,"&lt;&gt;"&amp;$B2477,$A$2:$A2477,$A2477)+COUNTIFS($L$2:$L2477,"ET",$B$2:$B2477,"&lt;&gt;"&amp;$B2477,$A$2:$A2477,$A2477),COUNTIFS($L$2:$L2477,"Tor",$B$2:$B2477,"&lt;&gt;"&amp;$B2477,$A$2:$A2477,$A2477)+COUNTIFS($L$2:$L2477,"ET",$B$2:$B2477,"&lt;&gt;"&amp;$B2477,$A$2:$A2477,$A2477)&amp;":"&amp;COUNTIFS($L$2:$L2477,"Tor",$B$2:$B2477,$B2477,$A$2:$A2477,$A2477)+COUNTIFS($L$2:$L2477,"ET",$B$2:$B2477,$B2477,$A$2:$A2477,$A2477)),""),"")</f>
        <v/>
      </c>
      <c r="J2477" s="18" t="str">
        <f>_xlfn.IFNA(IF(VLOOKUP($A2477,Spiele!$A$2:$D$16,3,FALSE)=$B2477,(COUNTIFS($L$1:$L2476,"Tor",$B$1:$B2476,$B2477,$A$1:$A2476,$A2477)+COUNTIFS($L$1:$L2476,"ET",$B$1:$B2476,$B2477,$A$1:$A2476,$A2477))-(COUNTIFS($L$1:$L2476,"Tor",$B$1:$B2476,"&lt;&gt;"&amp;$B2477,$A$1:$A2476,$A2477)+COUNTIFS($L$1:$L2476,"ET",$B$1:$B2476,"&lt;&gt;"&amp;$B2477,$A$1:$A2476,$A2477)),(COUNTIFS($L$1:$L2476,"Tor",$B$1:$B2476,$B2477,$A$1:$A2476,$A2477)+COUNTIFS($L$1:$L2476,"ET",$B$1:$B2476,$B2477,$A$1:$A2476,$A2477))-(COUNTIFS($L$1:$L2476,"Tor",$B$1:$B2476,"&lt;&gt;"&amp;$B2477,$A$1:$A2476,$A2477)+COUNTIFS($L$1:$L2476,"ET",$B$1:$B2476,"&lt;&gt;"&amp;$B2477,$A$1:$A2476,$A2477))),"")</f>
        <v/>
      </c>
      <c r="O2477" s="17"/>
      <c r="AC2477" s="14"/>
      <c r="AD2477" s="14"/>
      <c r="AE2477" s="18"/>
      <c r="AH2477" s="19">
        <f t="shared" si="154"/>
        <v>0</v>
      </c>
      <c r="AI2477" s="19">
        <f t="shared" si="155"/>
        <v>180</v>
      </c>
      <c r="AM2477" s="19">
        <f>IF(Abschlüsse[[#This Row],[Ergeb]]="ET","",SQRT(($AF2477-$AK2477)^2+($AG2477-$AL2477)^2))</f>
        <v>0</v>
      </c>
      <c r="AO2477" s="13"/>
      <c r="AP2477" s="13"/>
      <c r="AQ2477" s="19" t="str">
        <f t="shared" si="156"/>
        <v/>
      </c>
      <c r="AU2477" s="19" t="str">
        <f t="shared" si="157"/>
        <v/>
      </c>
    </row>
    <row r="2478" spans="3:47" ht="25.05" customHeight="1">
      <c r="C2478" s="17" t="str">
        <f>IF($A2478="","",IF(VLOOKUP($A2478,Spiele!$A$2:$D$16,3,FALSE)=$B2478,"H","G"))</f>
        <v/>
      </c>
      <c r="D2478" s="17" t="str">
        <f>IF($B2478="","",IF(VLOOKUP($A2478,Spiele!$A$2:$F$16,3,FALSE)=$B2478,VLOOKUP($A2478,Spiele!$A$2:$F$16,4,FALSE),VLOOKUP($A2478,Spiele!$A$2:$F$16,3,FALSE)))</f>
        <v/>
      </c>
      <c r="E2478" s="18">
        <f>IF(Abschlüsse[[#This Row],[Ergeb]]="ET",0,COUNTIFS($A$2:$A2478,$A2478,$B$2:$B2478,$B2478,$L$2:$L2478,"&lt;&gt;ET"))</f>
        <v>0</v>
      </c>
      <c r="F2478" s="11"/>
      <c r="G2478" s="12"/>
      <c r="H2478" s="18">
        <f>COUNTIFS('Rote Karten'!$A$2:$A$4,$A2478,'Rote Karten'!$D$2:$D$4,"&lt;&gt;"&amp;$B2478,'Rote Karten'!$B$2:$B$4,"&lt;"&amp;$F2478,'Rote Karten'!$C$2:$C$4,"&lt;="&amp;$G2478)-COUNTIFS('Rote Karten'!$A$2:$A$4,$A2478,'Rote Karten'!$D$2:$D$4,$B2478,'Rote Karten'!$B$2:$B$4,"&lt;"&amp;$F2478,'Rote Karten'!$C$2:$C$4,"&lt;="&amp;$G2478)</f>
        <v>0</v>
      </c>
      <c r="I2478" s="17" t="str">
        <f>IF(OR($L2478="Tor",$L2478="ET"),_xlfn.IFNA(IF(VLOOKUP($A2478,Spiele!$A$2:$C$16,3,FALSE)=$B2478,COUNTIFS($L$2:$L2478,"Tor",$B$2:$B2478,$B2478,$A$2:$A2478,$A2478)+COUNTIFS($L$2:$L2478,"ET",$B$2:$B2478,$B2478,$A$2:$A2478,$A2478)&amp;":"&amp;COUNTIFS($L$2:$L2478,"Tor",$B$2:$B2478,"&lt;&gt;"&amp;$B2478,$A$2:$A2478,$A2478)+COUNTIFS($L$2:$L2478,"ET",$B$2:$B2478,"&lt;&gt;"&amp;$B2478,$A$2:$A2478,$A2478),COUNTIFS($L$2:$L2478,"Tor",$B$2:$B2478,"&lt;&gt;"&amp;$B2478,$A$2:$A2478,$A2478)+COUNTIFS($L$2:$L2478,"ET",$B$2:$B2478,"&lt;&gt;"&amp;$B2478,$A$2:$A2478,$A2478)&amp;":"&amp;COUNTIFS($L$2:$L2478,"Tor",$B$2:$B2478,$B2478,$A$2:$A2478,$A2478)+COUNTIFS($L$2:$L2478,"ET",$B$2:$B2478,$B2478,$A$2:$A2478,$A2478)),""),"")</f>
        <v/>
      </c>
      <c r="J2478" s="18" t="str">
        <f>_xlfn.IFNA(IF(VLOOKUP($A2478,Spiele!$A$2:$D$16,3,FALSE)=$B2478,(COUNTIFS($L$1:$L2477,"Tor",$B$1:$B2477,$B2478,$A$1:$A2477,$A2478)+COUNTIFS($L$1:$L2477,"ET",$B$1:$B2477,$B2478,$A$1:$A2477,$A2478))-(COUNTIFS($L$1:$L2477,"Tor",$B$1:$B2477,"&lt;&gt;"&amp;$B2478,$A$1:$A2477,$A2478)+COUNTIFS($L$1:$L2477,"ET",$B$1:$B2477,"&lt;&gt;"&amp;$B2478,$A$1:$A2477,$A2478)),(COUNTIFS($L$1:$L2477,"Tor",$B$1:$B2477,$B2478,$A$1:$A2477,$A2478)+COUNTIFS($L$1:$L2477,"ET",$B$1:$B2477,$B2478,$A$1:$A2477,$A2478))-(COUNTIFS($L$1:$L2477,"Tor",$B$1:$B2477,"&lt;&gt;"&amp;$B2478,$A$1:$A2477,$A2478)+COUNTIFS($L$1:$L2477,"ET",$B$1:$B2477,"&lt;&gt;"&amp;$B2478,$A$1:$A2477,$A2478))),"")</f>
        <v/>
      </c>
      <c r="O2478" s="17"/>
      <c r="AC2478" s="14"/>
      <c r="AD2478" s="14"/>
      <c r="AE2478" s="18"/>
      <c r="AH2478" s="19">
        <f t="shared" si="154"/>
        <v>0</v>
      </c>
      <c r="AI2478" s="19">
        <f t="shared" si="155"/>
        <v>180</v>
      </c>
      <c r="AM2478" s="19">
        <f>IF(Abschlüsse[[#This Row],[Ergeb]]="ET","",SQRT(($AF2478-$AK2478)^2+($AG2478-$AL2478)^2))</f>
        <v>0</v>
      </c>
      <c r="AO2478" s="13"/>
      <c r="AP2478" s="13"/>
      <c r="AQ2478" s="19" t="str">
        <f t="shared" si="156"/>
        <v/>
      </c>
      <c r="AU2478" s="19" t="str">
        <f t="shared" si="157"/>
        <v/>
      </c>
    </row>
    <row r="2479" spans="3:47" ht="25.05" customHeight="1">
      <c r="C2479" s="17" t="str">
        <f>IF($A2479="","",IF(VLOOKUP($A2479,Spiele!$A$2:$D$16,3,FALSE)=$B2479,"H","G"))</f>
        <v/>
      </c>
      <c r="D2479" s="17" t="str">
        <f>IF($B2479="","",IF(VLOOKUP($A2479,Spiele!$A$2:$F$16,3,FALSE)=$B2479,VLOOKUP($A2479,Spiele!$A$2:$F$16,4,FALSE),VLOOKUP($A2479,Spiele!$A$2:$F$16,3,FALSE)))</f>
        <v/>
      </c>
      <c r="E2479" s="18">
        <f>IF(Abschlüsse[[#This Row],[Ergeb]]="ET",0,COUNTIFS($A$2:$A2479,$A2479,$B$2:$B2479,$B2479,$L$2:$L2479,"&lt;&gt;ET"))</f>
        <v>0</v>
      </c>
      <c r="F2479" s="11"/>
      <c r="G2479" s="12"/>
      <c r="H2479" s="18">
        <f>COUNTIFS('Rote Karten'!$A$2:$A$4,$A2479,'Rote Karten'!$D$2:$D$4,"&lt;&gt;"&amp;$B2479,'Rote Karten'!$B$2:$B$4,"&lt;"&amp;$F2479,'Rote Karten'!$C$2:$C$4,"&lt;="&amp;$G2479)-COUNTIFS('Rote Karten'!$A$2:$A$4,$A2479,'Rote Karten'!$D$2:$D$4,$B2479,'Rote Karten'!$B$2:$B$4,"&lt;"&amp;$F2479,'Rote Karten'!$C$2:$C$4,"&lt;="&amp;$G2479)</f>
        <v>0</v>
      </c>
      <c r="I2479" s="17" t="str">
        <f>IF(OR($L2479="Tor",$L2479="ET"),_xlfn.IFNA(IF(VLOOKUP($A2479,Spiele!$A$2:$C$16,3,FALSE)=$B2479,COUNTIFS($L$2:$L2479,"Tor",$B$2:$B2479,$B2479,$A$2:$A2479,$A2479)+COUNTIFS($L$2:$L2479,"ET",$B$2:$B2479,$B2479,$A$2:$A2479,$A2479)&amp;":"&amp;COUNTIFS($L$2:$L2479,"Tor",$B$2:$B2479,"&lt;&gt;"&amp;$B2479,$A$2:$A2479,$A2479)+COUNTIFS($L$2:$L2479,"ET",$B$2:$B2479,"&lt;&gt;"&amp;$B2479,$A$2:$A2479,$A2479),COUNTIFS($L$2:$L2479,"Tor",$B$2:$B2479,"&lt;&gt;"&amp;$B2479,$A$2:$A2479,$A2479)+COUNTIFS($L$2:$L2479,"ET",$B$2:$B2479,"&lt;&gt;"&amp;$B2479,$A$2:$A2479,$A2479)&amp;":"&amp;COUNTIFS($L$2:$L2479,"Tor",$B$2:$B2479,$B2479,$A$2:$A2479,$A2479)+COUNTIFS($L$2:$L2479,"ET",$B$2:$B2479,$B2479,$A$2:$A2479,$A2479)),""),"")</f>
        <v/>
      </c>
      <c r="J2479" s="18" t="str">
        <f>_xlfn.IFNA(IF(VLOOKUP($A2479,Spiele!$A$2:$D$16,3,FALSE)=$B2479,(COUNTIFS($L$1:$L2478,"Tor",$B$1:$B2478,$B2479,$A$1:$A2478,$A2479)+COUNTIFS($L$1:$L2478,"ET",$B$1:$B2478,$B2479,$A$1:$A2478,$A2479))-(COUNTIFS($L$1:$L2478,"Tor",$B$1:$B2478,"&lt;&gt;"&amp;$B2479,$A$1:$A2478,$A2479)+COUNTIFS($L$1:$L2478,"ET",$B$1:$B2478,"&lt;&gt;"&amp;$B2479,$A$1:$A2478,$A2479)),(COUNTIFS($L$1:$L2478,"Tor",$B$1:$B2478,$B2479,$A$1:$A2478,$A2479)+COUNTIFS($L$1:$L2478,"ET",$B$1:$B2478,$B2479,$A$1:$A2478,$A2479))-(COUNTIFS($L$1:$L2478,"Tor",$B$1:$B2478,"&lt;&gt;"&amp;$B2479,$A$1:$A2478,$A2479)+COUNTIFS($L$1:$L2478,"ET",$B$1:$B2478,"&lt;&gt;"&amp;$B2479,$A$1:$A2478,$A2479))),"")</f>
        <v/>
      </c>
      <c r="O2479" s="17"/>
      <c r="AC2479" s="14"/>
      <c r="AD2479" s="14"/>
      <c r="AE2479" s="18"/>
      <c r="AH2479" s="19">
        <f t="shared" si="154"/>
        <v>0</v>
      </c>
      <c r="AI2479" s="19">
        <f t="shared" si="155"/>
        <v>180</v>
      </c>
      <c r="AM2479" s="19">
        <f>IF(Abschlüsse[[#This Row],[Ergeb]]="ET","",SQRT(($AF2479-$AK2479)^2+($AG2479-$AL2479)^2))</f>
        <v>0</v>
      </c>
      <c r="AO2479" s="13"/>
      <c r="AP2479" s="13"/>
      <c r="AQ2479" s="19" t="str">
        <f t="shared" si="156"/>
        <v/>
      </c>
      <c r="AU2479" s="19" t="str">
        <f t="shared" si="157"/>
        <v/>
      </c>
    </row>
    <row r="2480" spans="3:47" ht="25.05" customHeight="1">
      <c r="C2480" s="17" t="str">
        <f>IF($A2480="","",IF(VLOOKUP($A2480,Spiele!$A$2:$D$16,3,FALSE)=$B2480,"H","G"))</f>
        <v/>
      </c>
      <c r="D2480" s="17" t="str">
        <f>IF($B2480="","",IF(VLOOKUP($A2480,Spiele!$A$2:$F$16,3,FALSE)=$B2480,VLOOKUP($A2480,Spiele!$A$2:$F$16,4,FALSE),VLOOKUP($A2480,Spiele!$A$2:$F$16,3,FALSE)))</f>
        <v/>
      </c>
      <c r="E2480" s="18">
        <f>IF(Abschlüsse[[#This Row],[Ergeb]]="ET",0,COUNTIFS($A$2:$A2480,$A2480,$B$2:$B2480,$B2480,$L$2:$L2480,"&lt;&gt;ET"))</f>
        <v>0</v>
      </c>
      <c r="F2480" s="11"/>
      <c r="G2480" s="12"/>
      <c r="H2480" s="18">
        <f>COUNTIFS('Rote Karten'!$A$2:$A$4,$A2480,'Rote Karten'!$D$2:$D$4,"&lt;&gt;"&amp;$B2480,'Rote Karten'!$B$2:$B$4,"&lt;"&amp;$F2480,'Rote Karten'!$C$2:$C$4,"&lt;="&amp;$G2480)-COUNTIFS('Rote Karten'!$A$2:$A$4,$A2480,'Rote Karten'!$D$2:$D$4,$B2480,'Rote Karten'!$B$2:$B$4,"&lt;"&amp;$F2480,'Rote Karten'!$C$2:$C$4,"&lt;="&amp;$G2480)</f>
        <v>0</v>
      </c>
      <c r="I2480" s="17" t="str">
        <f>IF(OR($L2480="Tor",$L2480="ET"),_xlfn.IFNA(IF(VLOOKUP($A2480,Spiele!$A$2:$C$16,3,FALSE)=$B2480,COUNTIFS($L$2:$L2480,"Tor",$B$2:$B2480,$B2480,$A$2:$A2480,$A2480)+COUNTIFS($L$2:$L2480,"ET",$B$2:$B2480,$B2480,$A$2:$A2480,$A2480)&amp;":"&amp;COUNTIFS($L$2:$L2480,"Tor",$B$2:$B2480,"&lt;&gt;"&amp;$B2480,$A$2:$A2480,$A2480)+COUNTIFS($L$2:$L2480,"ET",$B$2:$B2480,"&lt;&gt;"&amp;$B2480,$A$2:$A2480,$A2480),COUNTIFS($L$2:$L2480,"Tor",$B$2:$B2480,"&lt;&gt;"&amp;$B2480,$A$2:$A2480,$A2480)+COUNTIFS($L$2:$L2480,"ET",$B$2:$B2480,"&lt;&gt;"&amp;$B2480,$A$2:$A2480,$A2480)&amp;":"&amp;COUNTIFS($L$2:$L2480,"Tor",$B$2:$B2480,$B2480,$A$2:$A2480,$A2480)+COUNTIFS($L$2:$L2480,"ET",$B$2:$B2480,$B2480,$A$2:$A2480,$A2480)),""),"")</f>
        <v/>
      </c>
      <c r="J2480" s="18" t="str">
        <f>_xlfn.IFNA(IF(VLOOKUP($A2480,Spiele!$A$2:$D$16,3,FALSE)=$B2480,(COUNTIFS($L$1:$L2479,"Tor",$B$1:$B2479,$B2480,$A$1:$A2479,$A2480)+COUNTIFS($L$1:$L2479,"ET",$B$1:$B2479,$B2480,$A$1:$A2479,$A2480))-(COUNTIFS($L$1:$L2479,"Tor",$B$1:$B2479,"&lt;&gt;"&amp;$B2480,$A$1:$A2479,$A2480)+COUNTIFS($L$1:$L2479,"ET",$B$1:$B2479,"&lt;&gt;"&amp;$B2480,$A$1:$A2479,$A2480)),(COUNTIFS($L$1:$L2479,"Tor",$B$1:$B2479,$B2480,$A$1:$A2479,$A2480)+COUNTIFS($L$1:$L2479,"ET",$B$1:$B2479,$B2480,$A$1:$A2479,$A2480))-(COUNTIFS($L$1:$L2479,"Tor",$B$1:$B2479,"&lt;&gt;"&amp;$B2480,$A$1:$A2479,$A2480)+COUNTIFS($L$1:$L2479,"ET",$B$1:$B2479,"&lt;&gt;"&amp;$B2480,$A$1:$A2479,$A2480))),"")</f>
        <v/>
      </c>
      <c r="O2480" s="17"/>
      <c r="AC2480" s="14"/>
      <c r="AD2480" s="14"/>
      <c r="AE2480" s="18"/>
      <c r="AH2480" s="19">
        <f t="shared" si="154"/>
        <v>0</v>
      </c>
      <c r="AI2480" s="19">
        <f t="shared" si="155"/>
        <v>180</v>
      </c>
      <c r="AM2480" s="19">
        <f>IF(Abschlüsse[[#This Row],[Ergeb]]="ET","",SQRT(($AF2480-$AK2480)^2+($AG2480-$AL2480)^2))</f>
        <v>0</v>
      </c>
      <c r="AO2480" s="13"/>
      <c r="AP2480" s="13"/>
      <c r="AQ2480" s="19" t="str">
        <f t="shared" si="156"/>
        <v/>
      </c>
      <c r="AU2480" s="19" t="str">
        <f t="shared" si="157"/>
        <v/>
      </c>
    </row>
    <row r="2481" spans="3:47" ht="25.05" customHeight="1">
      <c r="C2481" s="17" t="str">
        <f>IF($A2481="","",IF(VLOOKUP($A2481,Spiele!$A$2:$D$16,3,FALSE)=$B2481,"H","G"))</f>
        <v/>
      </c>
      <c r="D2481" s="17" t="str">
        <f>IF($B2481="","",IF(VLOOKUP($A2481,Spiele!$A$2:$F$16,3,FALSE)=$B2481,VLOOKUP($A2481,Spiele!$A$2:$F$16,4,FALSE),VLOOKUP($A2481,Spiele!$A$2:$F$16,3,FALSE)))</f>
        <v/>
      </c>
      <c r="E2481" s="18">
        <f>IF(Abschlüsse[[#This Row],[Ergeb]]="ET",0,COUNTIFS($A$2:$A2481,$A2481,$B$2:$B2481,$B2481,$L$2:$L2481,"&lt;&gt;ET"))</f>
        <v>0</v>
      </c>
      <c r="F2481" s="11"/>
      <c r="G2481" s="12"/>
      <c r="H2481" s="18">
        <f>COUNTIFS('Rote Karten'!$A$2:$A$4,$A2481,'Rote Karten'!$D$2:$D$4,"&lt;&gt;"&amp;$B2481,'Rote Karten'!$B$2:$B$4,"&lt;"&amp;$F2481,'Rote Karten'!$C$2:$C$4,"&lt;="&amp;$G2481)-COUNTIFS('Rote Karten'!$A$2:$A$4,$A2481,'Rote Karten'!$D$2:$D$4,$B2481,'Rote Karten'!$B$2:$B$4,"&lt;"&amp;$F2481,'Rote Karten'!$C$2:$C$4,"&lt;="&amp;$G2481)</f>
        <v>0</v>
      </c>
      <c r="I2481" s="17" t="str">
        <f>IF(OR($L2481="Tor",$L2481="ET"),_xlfn.IFNA(IF(VLOOKUP($A2481,Spiele!$A$2:$C$16,3,FALSE)=$B2481,COUNTIFS($L$2:$L2481,"Tor",$B$2:$B2481,$B2481,$A$2:$A2481,$A2481)+COUNTIFS($L$2:$L2481,"ET",$B$2:$B2481,$B2481,$A$2:$A2481,$A2481)&amp;":"&amp;COUNTIFS($L$2:$L2481,"Tor",$B$2:$B2481,"&lt;&gt;"&amp;$B2481,$A$2:$A2481,$A2481)+COUNTIFS($L$2:$L2481,"ET",$B$2:$B2481,"&lt;&gt;"&amp;$B2481,$A$2:$A2481,$A2481),COUNTIFS($L$2:$L2481,"Tor",$B$2:$B2481,"&lt;&gt;"&amp;$B2481,$A$2:$A2481,$A2481)+COUNTIFS($L$2:$L2481,"ET",$B$2:$B2481,"&lt;&gt;"&amp;$B2481,$A$2:$A2481,$A2481)&amp;":"&amp;COUNTIFS($L$2:$L2481,"Tor",$B$2:$B2481,$B2481,$A$2:$A2481,$A2481)+COUNTIFS($L$2:$L2481,"ET",$B$2:$B2481,$B2481,$A$2:$A2481,$A2481)),""),"")</f>
        <v/>
      </c>
      <c r="J2481" s="18" t="str">
        <f>_xlfn.IFNA(IF(VLOOKUP($A2481,Spiele!$A$2:$D$16,3,FALSE)=$B2481,(COUNTIFS($L$1:$L2480,"Tor",$B$1:$B2480,$B2481,$A$1:$A2480,$A2481)+COUNTIFS($L$1:$L2480,"ET",$B$1:$B2480,$B2481,$A$1:$A2480,$A2481))-(COUNTIFS($L$1:$L2480,"Tor",$B$1:$B2480,"&lt;&gt;"&amp;$B2481,$A$1:$A2480,$A2481)+COUNTIFS($L$1:$L2480,"ET",$B$1:$B2480,"&lt;&gt;"&amp;$B2481,$A$1:$A2480,$A2481)),(COUNTIFS($L$1:$L2480,"Tor",$B$1:$B2480,$B2481,$A$1:$A2480,$A2481)+COUNTIFS($L$1:$L2480,"ET",$B$1:$B2480,$B2481,$A$1:$A2480,$A2481))-(COUNTIFS($L$1:$L2480,"Tor",$B$1:$B2480,"&lt;&gt;"&amp;$B2481,$A$1:$A2480,$A2481)+COUNTIFS($L$1:$L2480,"ET",$B$1:$B2480,"&lt;&gt;"&amp;$B2481,$A$1:$A2480,$A2481))),"")</f>
        <v/>
      </c>
      <c r="O2481" s="17"/>
      <c r="AC2481" s="14"/>
      <c r="AD2481" s="14"/>
      <c r="AE2481" s="18"/>
      <c r="AH2481" s="19">
        <f t="shared" si="154"/>
        <v>0</v>
      </c>
      <c r="AI2481" s="19">
        <f t="shared" si="155"/>
        <v>180</v>
      </c>
      <c r="AM2481" s="19">
        <f>IF(Abschlüsse[[#This Row],[Ergeb]]="ET","",SQRT(($AF2481-$AK2481)^2+($AG2481-$AL2481)^2))</f>
        <v>0</v>
      </c>
      <c r="AO2481" s="13"/>
      <c r="AP2481" s="13"/>
      <c r="AQ2481" s="19" t="str">
        <f t="shared" si="156"/>
        <v/>
      </c>
      <c r="AU2481" s="19" t="str">
        <f t="shared" si="157"/>
        <v/>
      </c>
    </row>
    <row r="2482" spans="3:47" ht="25.05" customHeight="1">
      <c r="C2482" s="17" t="str">
        <f>IF($A2482="","",IF(VLOOKUP($A2482,Spiele!$A$2:$D$16,3,FALSE)=$B2482,"H","G"))</f>
        <v/>
      </c>
      <c r="D2482" s="17" t="str">
        <f>IF($B2482="","",IF(VLOOKUP($A2482,Spiele!$A$2:$F$16,3,FALSE)=$B2482,VLOOKUP($A2482,Spiele!$A$2:$F$16,4,FALSE),VLOOKUP($A2482,Spiele!$A$2:$F$16,3,FALSE)))</f>
        <v/>
      </c>
      <c r="E2482" s="18">
        <f>IF(Abschlüsse[[#This Row],[Ergeb]]="ET",0,COUNTIFS($A$2:$A2482,$A2482,$B$2:$B2482,$B2482,$L$2:$L2482,"&lt;&gt;ET"))</f>
        <v>0</v>
      </c>
      <c r="F2482" s="11"/>
      <c r="G2482" s="12"/>
      <c r="H2482" s="18">
        <f>COUNTIFS('Rote Karten'!$A$2:$A$4,$A2482,'Rote Karten'!$D$2:$D$4,"&lt;&gt;"&amp;$B2482,'Rote Karten'!$B$2:$B$4,"&lt;"&amp;$F2482,'Rote Karten'!$C$2:$C$4,"&lt;="&amp;$G2482)-COUNTIFS('Rote Karten'!$A$2:$A$4,$A2482,'Rote Karten'!$D$2:$D$4,$B2482,'Rote Karten'!$B$2:$B$4,"&lt;"&amp;$F2482,'Rote Karten'!$C$2:$C$4,"&lt;="&amp;$G2482)</f>
        <v>0</v>
      </c>
      <c r="I2482" s="17" t="str">
        <f>IF(OR($L2482="Tor",$L2482="ET"),_xlfn.IFNA(IF(VLOOKUP($A2482,Spiele!$A$2:$C$16,3,FALSE)=$B2482,COUNTIFS($L$2:$L2482,"Tor",$B$2:$B2482,$B2482,$A$2:$A2482,$A2482)+COUNTIFS($L$2:$L2482,"ET",$B$2:$B2482,$B2482,$A$2:$A2482,$A2482)&amp;":"&amp;COUNTIFS($L$2:$L2482,"Tor",$B$2:$B2482,"&lt;&gt;"&amp;$B2482,$A$2:$A2482,$A2482)+COUNTIFS($L$2:$L2482,"ET",$B$2:$B2482,"&lt;&gt;"&amp;$B2482,$A$2:$A2482,$A2482),COUNTIFS($L$2:$L2482,"Tor",$B$2:$B2482,"&lt;&gt;"&amp;$B2482,$A$2:$A2482,$A2482)+COUNTIFS($L$2:$L2482,"ET",$B$2:$B2482,"&lt;&gt;"&amp;$B2482,$A$2:$A2482,$A2482)&amp;":"&amp;COUNTIFS($L$2:$L2482,"Tor",$B$2:$B2482,$B2482,$A$2:$A2482,$A2482)+COUNTIFS($L$2:$L2482,"ET",$B$2:$B2482,$B2482,$A$2:$A2482,$A2482)),""),"")</f>
        <v/>
      </c>
      <c r="J2482" s="18" t="str">
        <f>_xlfn.IFNA(IF(VLOOKUP($A2482,Spiele!$A$2:$D$16,3,FALSE)=$B2482,(COUNTIFS($L$1:$L2481,"Tor",$B$1:$B2481,$B2482,$A$1:$A2481,$A2482)+COUNTIFS($L$1:$L2481,"ET",$B$1:$B2481,$B2482,$A$1:$A2481,$A2482))-(COUNTIFS($L$1:$L2481,"Tor",$B$1:$B2481,"&lt;&gt;"&amp;$B2482,$A$1:$A2481,$A2482)+COUNTIFS($L$1:$L2481,"ET",$B$1:$B2481,"&lt;&gt;"&amp;$B2482,$A$1:$A2481,$A2482)),(COUNTIFS($L$1:$L2481,"Tor",$B$1:$B2481,$B2482,$A$1:$A2481,$A2482)+COUNTIFS($L$1:$L2481,"ET",$B$1:$B2481,$B2482,$A$1:$A2481,$A2482))-(COUNTIFS($L$1:$L2481,"Tor",$B$1:$B2481,"&lt;&gt;"&amp;$B2482,$A$1:$A2481,$A2482)+COUNTIFS($L$1:$L2481,"ET",$B$1:$B2481,"&lt;&gt;"&amp;$B2482,$A$1:$A2481,$A2482))),"")</f>
        <v/>
      </c>
      <c r="O2482" s="17"/>
      <c r="AC2482" s="14"/>
      <c r="AD2482" s="14"/>
      <c r="AE2482" s="18"/>
      <c r="AH2482" s="19">
        <f t="shared" si="154"/>
        <v>0</v>
      </c>
      <c r="AI2482" s="19">
        <f t="shared" si="155"/>
        <v>180</v>
      </c>
      <c r="AM2482" s="19">
        <f>IF(Abschlüsse[[#This Row],[Ergeb]]="ET","",SQRT(($AF2482-$AK2482)^2+($AG2482-$AL2482)^2))</f>
        <v>0</v>
      </c>
      <c r="AO2482" s="13"/>
      <c r="AP2482" s="13"/>
      <c r="AQ2482" s="19" t="str">
        <f t="shared" si="156"/>
        <v/>
      </c>
      <c r="AU2482" s="19" t="str">
        <f t="shared" si="157"/>
        <v/>
      </c>
    </row>
    <row r="2483" spans="3:47" ht="25.05" customHeight="1">
      <c r="C2483" s="17" t="str">
        <f>IF($A2483="","",IF(VLOOKUP($A2483,Spiele!$A$2:$D$16,3,FALSE)=$B2483,"H","G"))</f>
        <v/>
      </c>
      <c r="D2483" s="17" t="str">
        <f>IF($B2483="","",IF(VLOOKUP($A2483,Spiele!$A$2:$F$16,3,FALSE)=$B2483,VLOOKUP($A2483,Spiele!$A$2:$F$16,4,FALSE),VLOOKUP($A2483,Spiele!$A$2:$F$16,3,FALSE)))</f>
        <v/>
      </c>
      <c r="E2483" s="18">
        <f>IF(Abschlüsse[[#This Row],[Ergeb]]="ET",0,COUNTIFS($A$2:$A2483,$A2483,$B$2:$B2483,$B2483,$L$2:$L2483,"&lt;&gt;ET"))</f>
        <v>0</v>
      </c>
      <c r="F2483" s="11"/>
      <c r="G2483" s="12"/>
      <c r="H2483" s="18">
        <f>COUNTIFS('Rote Karten'!$A$2:$A$4,$A2483,'Rote Karten'!$D$2:$D$4,"&lt;&gt;"&amp;$B2483,'Rote Karten'!$B$2:$B$4,"&lt;"&amp;$F2483,'Rote Karten'!$C$2:$C$4,"&lt;="&amp;$G2483)-COUNTIFS('Rote Karten'!$A$2:$A$4,$A2483,'Rote Karten'!$D$2:$D$4,$B2483,'Rote Karten'!$B$2:$B$4,"&lt;"&amp;$F2483,'Rote Karten'!$C$2:$C$4,"&lt;="&amp;$G2483)</f>
        <v>0</v>
      </c>
      <c r="I2483" s="17" t="str">
        <f>IF(OR($L2483="Tor",$L2483="ET"),_xlfn.IFNA(IF(VLOOKUP($A2483,Spiele!$A$2:$C$16,3,FALSE)=$B2483,COUNTIFS($L$2:$L2483,"Tor",$B$2:$B2483,$B2483,$A$2:$A2483,$A2483)+COUNTIFS($L$2:$L2483,"ET",$B$2:$B2483,$B2483,$A$2:$A2483,$A2483)&amp;":"&amp;COUNTIFS($L$2:$L2483,"Tor",$B$2:$B2483,"&lt;&gt;"&amp;$B2483,$A$2:$A2483,$A2483)+COUNTIFS($L$2:$L2483,"ET",$B$2:$B2483,"&lt;&gt;"&amp;$B2483,$A$2:$A2483,$A2483),COUNTIFS($L$2:$L2483,"Tor",$B$2:$B2483,"&lt;&gt;"&amp;$B2483,$A$2:$A2483,$A2483)+COUNTIFS($L$2:$L2483,"ET",$B$2:$B2483,"&lt;&gt;"&amp;$B2483,$A$2:$A2483,$A2483)&amp;":"&amp;COUNTIFS($L$2:$L2483,"Tor",$B$2:$B2483,$B2483,$A$2:$A2483,$A2483)+COUNTIFS($L$2:$L2483,"ET",$B$2:$B2483,$B2483,$A$2:$A2483,$A2483)),""),"")</f>
        <v/>
      </c>
      <c r="J2483" s="18" t="str">
        <f>_xlfn.IFNA(IF(VLOOKUP($A2483,Spiele!$A$2:$D$16,3,FALSE)=$B2483,(COUNTIFS($L$1:$L2482,"Tor",$B$1:$B2482,$B2483,$A$1:$A2482,$A2483)+COUNTIFS($L$1:$L2482,"ET",$B$1:$B2482,$B2483,$A$1:$A2482,$A2483))-(COUNTIFS($L$1:$L2482,"Tor",$B$1:$B2482,"&lt;&gt;"&amp;$B2483,$A$1:$A2482,$A2483)+COUNTIFS($L$1:$L2482,"ET",$B$1:$B2482,"&lt;&gt;"&amp;$B2483,$A$1:$A2482,$A2483)),(COUNTIFS($L$1:$L2482,"Tor",$B$1:$B2482,$B2483,$A$1:$A2482,$A2483)+COUNTIFS($L$1:$L2482,"ET",$B$1:$B2482,$B2483,$A$1:$A2482,$A2483))-(COUNTIFS($L$1:$L2482,"Tor",$B$1:$B2482,"&lt;&gt;"&amp;$B2483,$A$1:$A2482,$A2483)+COUNTIFS($L$1:$L2482,"ET",$B$1:$B2482,"&lt;&gt;"&amp;$B2483,$A$1:$A2482,$A2483))),"")</f>
        <v/>
      </c>
      <c r="O2483" s="17"/>
      <c r="AC2483" s="14"/>
      <c r="AD2483" s="14"/>
      <c r="AE2483" s="18"/>
      <c r="AH2483" s="19">
        <f t="shared" si="154"/>
        <v>0</v>
      </c>
      <c r="AI2483" s="19">
        <f t="shared" si="155"/>
        <v>180</v>
      </c>
      <c r="AM2483" s="19">
        <f>IF(Abschlüsse[[#This Row],[Ergeb]]="ET","",SQRT(($AF2483-$AK2483)^2+($AG2483-$AL2483)^2))</f>
        <v>0</v>
      </c>
      <c r="AO2483" s="13"/>
      <c r="AP2483" s="13"/>
      <c r="AQ2483" s="19" t="str">
        <f t="shared" si="156"/>
        <v/>
      </c>
      <c r="AU2483" s="19" t="str">
        <f t="shared" si="157"/>
        <v/>
      </c>
    </row>
    <row r="2484" spans="3:47" ht="25.05" customHeight="1">
      <c r="C2484" s="17" t="str">
        <f>IF($A2484="","",IF(VLOOKUP($A2484,Spiele!$A$2:$D$16,3,FALSE)=$B2484,"H","G"))</f>
        <v/>
      </c>
      <c r="D2484" s="17" t="str">
        <f>IF($B2484="","",IF(VLOOKUP($A2484,Spiele!$A$2:$F$16,3,FALSE)=$B2484,VLOOKUP($A2484,Spiele!$A$2:$F$16,4,FALSE),VLOOKUP($A2484,Spiele!$A$2:$F$16,3,FALSE)))</f>
        <v/>
      </c>
      <c r="E2484" s="18">
        <f>IF(Abschlüsse[[#This Row],[Ergeb]]="ET",0,COUNTIFS($A$2:$A2484,$A2484,$B$2:$B2484,$B2484,$L$2:$L2484,"&lt;&gt;ET"))</f>
        <v>0</v>
      </c>
      <c r="F2484" s="11"/>
      <c r="G2484" s="12"/>
      <c r="H2484" s="18">
        <f>COUNTIFS('Rote Karten'!$A$2:$A$4,$A2484,'Rote Karten'!$D$2:$D$4,"&lt;&gt;"&amp;$B2484,'Rote Karten'!$B$2:$B$4,"&lt;"&amp;$F2484,'Rote Karten'!$C$2:$C$4,"&lt;="&amp;$G2484)-COUNTIFS('Rote Karten'!$A$2:$A$4,$A2484,'Rote Karten'!$D$2:$D$4,$B2484,'Rote Karten'!$B$2:$B$4,"&lt;"&amp;$F2484,'Rote Karten'!$C$2:$C$4,"&lt;="&amp;$G2484)</f>
        <v>0</v>
      </c>
      <c r="I2484" s="17" t="str">
        <f>IF(OR($L2484="Tor",$L2484="ET"),_xlfn.IFNA(IF(VLOOKUP($A2484,Spiele!$A$2:$C$16,3,FALSE)=$B2484,COUNTIFS($L$2:$L2484,"Tor",$B$2:$B2484,$B2484,$A$2:$A2484,$A2484)+COUNTIFS($L$2:$L2484,"ET",$B$2:$B2484,$B2484,$A$2:$A2484,$A2484)&amp;":"&amp;COUNTIFS($L$2:$L2484,"Tor",$B$2:$B2484,"&lt;&gt;"&amp;$B2484,$A$2:$A2484,$A2484)+COUNTIFS($L$2:$L2484,"ET",$B$2:$B2484,"&lt;&gt;"&amp;$B2484,$A$2:$A2484,$A2484),COUNTIFS($L$2:$L2484,"Tor",$B$2:$B2484,"&lt;&gt;"&amp;$B2484,$A$2:$A2484,$A2484)+COUNTIFS($L$2:$L2484,"ET",$B$2:$B2484,"&lt;&gt;"&amp;$B2484,$A$2:$A2484,$A2484)&amp;":"&amp;COUNTIFS($L$2:$L2484,"Tor",$B$2:$B2484,$B2484,$A$2:$A2484,$A2484)+COUNTIFS($L$2:$L2484,"ET",$B$2:$B2484,$B2484,$A$2:$A2484,$A2484)),""),"")</f>
        <v/>
      </c>
      <c r="J2484" s="18" t="str">
        <f>_xlfn.IFNA(IF(VLOOKUP($A2484,Spiele!$A$2:$D$16,3,FALSE)=$B2484,(COUNTIFS($L$1:$L2483,"Tor",$B$1:$B2483,$B2484,$A$1:$A2483,$A2484)+COUNTIFS($L$1:$L2483,"ET",$B$1:$B2483,$B2484,$A$1:$A2483,$A2484))-(COUNTIFS($L$1:$L2483,"Tor",$B$1:$B2483,"&lt;&gt;"&amp;$B2484,$A$1:$A2483,$A2484)+COUNTIFS($L$1:$L2483,"ET",$B$1:$B2483,"&lt;&gt;"&amp;$B2484,$A$1:$A2483,$A2484)),(COUNTIFS($L$1:$L2483,"Tor",$B$1:$B2483,$B2484,$A$1:$A2483,$A2484)+COUNTIFS($L$1:$L2483,"ET",$B$1:$B2483,$B2484,$A$1:$A2483,$A2484))-(COUNTIFS($L$1:$L2483,"Tor",$B$1:$B2483,"&lt;&gt;"&amp;$B2484,$A$1:$A2483,$A2484)+COUNTIFS($L$1:$L2483,"ET",$B$1:$B2483,"&lt;&gt;"&amp;$B2484,$A$1:$A2483,$A2484))),"")</f>
        <v/>
      </c>
      <c r="O2484" s="17"/>
      <c r="AC2484" s="14"/>
      <c r="AD2484" s="14"/>
      <c r="AE2484" s="18"/>
      <c r="AH2484" s="19">
        <f t="shared" si="154"/>
        <v>0</v>
      </c>
      <c r="AI2484" s="19">
        <f t="shared" si="155"/>
        <v>180</v>
      </c>
      <c r="AM2484" s="19">
        <f>IF(Abschlüsse[[#This Row],[Ergeb]]="ET","",SQRT(($AF2484-$AK2484)^2+($AG2484-$AL2484)^2))</f>
        <v>0</v>
      </c>
      <c r="AO2484" s="13"/>
      <c r="AP2484" s="13"/>
      <c r="AQ2484" s="19" t="str">
        <f t="shared" si="156"/>
        <v/>
      </c>
      <c r="AU2484" s="19" t="str">
        <f t="shared" si="157"/>
        <v/>
      </c>
    </row>
    <row r="2485" spans="3:47" ht="25.05" customHeight="1">
      <c r="C2485" s="17" t="str">
        <f>IF($A2485="","",IF(VLOOKUP($A2485,Spiele!$A$2:$D$16,3,FALSE)=$B2485,"H","G"))</f>
        <v/>
      </c>
      <c r="D2485" s="17" t="str">
        <f>IF($B2485="","",IF(VLOOKUP($A2485,Spiele!$A$2:$F$16,3,FALSE)=$B2485,VLOOKUP($A2485,Spiele!$A$2:$F$16,4,FALSE),VLOOKUP($A2485,Spiele!$A$2:$F$16,3,FALSE)))</f>
        <v/>
      </c>
      <c r="E2485" s="18">
        <f>IF(Abschlüsse[[#This Row],[Ergeb]]="ET",0,COUNTIFS($A$2:$A2485,$A2485,$B$2:$B2485,$B2485,$L$2:$L2485,"&lt;&gt;ET"))</f>
        <v>0</v>
      </c>
      <c r="F2485" s="11"/>
      <c r="G2485" s="12"/>
      <c r="H2485" s="18">
        <f>COUNTIFS('Rote Karten'!$A$2:$A$4,$A2485,'Rote Karten'!$D$2:$D$4,"&lt;&gt;"&amp;$B2485,'Rote Karten'!$B$2:$B$4,"&lt;"&amp;$F2485,'Rote Karten'!$C$2:$C$4,"&lt;="&amp;$G2485)-COUNTIFS('Rote Karten'!$A$2:$A$4,$A2485,'Rote Karten'!$D$2:$D$4,$B2485,'Rote Karten'!$B$2:$B$4,"&lt;"&amp;$F2485,'Rote Karten'!$C$2:$C$4,"&lt;="&amp;$G2485)</f>
        <v>0</v>
      </c>
      <c r="I2485" s="17" t="str">
        <f>IF(OR($L2485="Tor",$L2485="ET"),_xlfn.IFNA(IF(VLOOKUP($A2485,Spiele!$A$2:$C$16,3,FALSE)=$B2485,COUNTIFS($L$2:$L2485,"Tor",$B$2:$B2485,$B2485,$A$2:$A2485,$A2485)+COUNTIFS($L$2:$L2485,"ET",$B$2:$B2485,$B2485,$A$2:$A2485,$A2485)&amp;":"&amp;COUNTIFS($L$2:$L2485,"Tor",$B$2:$B2485,"&lt;&gt;"&amp;$B2485,$A$2:$A2485,$A2485)+COUNTIFS($L$2:$L2485,"ET",$B$2:$B2485,"&lt;&gt;"&amp;$B2485,$A$2:$A2485,$A2485),COUNTIFS($L$2:$L2485,"Tor",$B$2:$B2485,"&lt;&gt;"&amp;$B2485,$A$2:$A2485,$A2485)+COUNTIFS($L$2:$L2485,"ET",$B$2:$B2485,"&lt;&gt;"&amp;$B2485,$A$2:$A2485,$A2485)&amp;":"&amp;COUNTIFS($L$2:$L2485,"Tor",$B$2:$B2485,$B2485,$A$2:$A2485,$A2485)+COUNTIFS($L$2:$L2485,"ET",$B$2:$B2485,$B2485,$A$2:$A2485,$A2485)),""),"")</f>
        <v/>
      </c>
      <c r="J2485" s="18" t="str">
        <f>_xlfn.IFNA(IF(VLOOKUP($A2485,Spiele!$A$2:$D$16,3,FALSE)=$B2485,(COUNTIFS($L$1:$L2484,"Tor",$B$1:$B2484,$B2485,$A$1:$A2484,$A2485)+COUNTIFS($L$1:$L2484,"ET",$B$1:$B2484,$B2485,$A$1:$A2484,$A2485))-(COUNTIFS($L$1:$L2484,"Tor",$B$1:$B2484,"&lt;&gt;"&amp;$B2485,$A$1:$A2484,$A2485)+COUNTIFS($L$1:$L2484,"ET",$B$1:$B2484,"&lt;&gt;"&amp;$B2485,$A$1:$A2484,$A2485)),(COUNTIFS($L$1:$L2484,"Tor",$B$1:$B2484,$B2485,$A$1:$A2484,$A2485)+COUNTIFS($L$1:$L2484,"ET",$B$1:$B2484,$B2485,$A$1:$A2484,$A2485))-(COUNTIFS($L$1:$L2484,"Tor",$B$1:$B2484,"&lt;&gt;"&amp;$B2485,$A$1:$A2484,$A2485)+COUNTIFS($L$1:$L2484,"ET",$B$1:$B2484,"&lt;&gt;"&amp;$B2485,$A$1:$A2484,$A2485))),"")</f>
        <v/>
      </c>
      <c r="O2485" s="17"/>
      <c r="AC2485" s="14"/>
      <c r="AD2485" s="14"/>
      <c r="AE2485" s="18"/>
      <c r="AH2485" s="19">
        <f t="shared" si="154"/>
        <v>0</v>
      </c>
      <c r="AI2485" s="19">
        <f t="shared" si="155"/>
        <v>180</v>
      </c>
      <c r="AM2485" s="19">
        <f>IF(Abschlüsse[[#This Row],[Ergeb]]="ET","",SQRT(($AF2485-$AK2485)^2+($AG2485-$AL2485)^2))</f>
        <v>0</v>
      </c>
      <c r="AO2485" s="13"/>
      <c r="AP2485" s="13"/>
      <c r="AQ2485" s="19" t="str">
        <f t="shared" si="156"/>
        <v/>
      </c>
      <c r="AU2485" s="19" t="str">
        <f t="shared" si="157"/>
        <v/>
      </c>
    </row>
    <row r="2486" spans="3:47" ht="25.05" customHeight="1">
      <c r="C2486" s="17" t="str">
        <f>IF($A2486="","",IF(VLOOKUP($A2486,Spiele!$A$2:$D$16,3,FALSE)=$B2486,"H","G"))</f>
        <v/>
      </c>
      <c r="D2486" s="17" t="str">
        <f>IF($B2486="","",IF(VLOOKUP($A2486,Spiele!$A$2:$F$16,3,FALSE)=$B2486,VLOOKUP($A2486,Spiele!$A$2:$F$16,4,FALSE),VLOOKUP($A2486,Spiele!$A$2:$F$16,3,FALSE)))</f>
        <v/>
      </c>
      <c r="E2486" s="18">
        <f>IF(Abschlüsse[[#This Row],[Ergeb]]="ET",0,COUNTIFS($A$2:$A2486,$A2486,$B$2:$B2486,$B2486,$L$2:$L2486,"&lt;&gt;ET"))</f>
        <v>0</v>
      </c>
      <c r="F2486" s="11"/>
      <c r="G2486" s="12"/>
      <c r="H2486" s="18">
        <f>COUNTIFS('Rote Karten'!$A$2:$A$4,$A2486,'Rote Karten'!$D$2:$D$4,"&lt;&gt;"&amp;$B2486,'Rote Karten'!$B$2:$B$4,"&lt;"&amp;$F2486,'Rote Karten'!$C$2:$C$4,"&lt;="&amp;$G2486)-COUNTIFS('Rote Karten'!$A$2:$A$4,$A2486,'Rote Karten'!$D$2:$D$4,$B2486,'Rote Karten'!$B$2:$B$4,"&lt;"&amp;$F2486,'Rote Karten'!$C$2:$C$4,"&lt;="&amp;$G2486)</f>
        <v>0</v>
      </c>
      <c r="I2486" s="17" t="str">
        <f>IF(OR($L2486="Tor",$L2486="ET"),_xlfn.IFNA(IF(VLOOKUP($A2486,Spiele!$A$2:$C$16,3,FALSE)=$B2486,COUNTIFS($L$2:$L2486,"Tor",$B$2:$B2486,$B2486,$A$2:$A2486,$A2486)+COUNTIFS($L$2:$L2486,"ET",$B$2:$B2486,$B2486,$A$2:$A2486,$A2486)&amp;":"&amp;COUNTIFS($L$2:$L2486,"Tor",$B$2:$B2486,"&lt;&gt;"&amp;$B2486,$A$2:$A2486,$A2486)+COUNTIFS($L$2:$L2486,"ET",$B$2:$B2486,"&lt;&gt;"&amp;$B2486,$A$2:$A2486,$A2486),COUNTIFS($L$2:$L2486,"Tor",$B$2:$B2486,"&lt;&gt;"&amp;$B2486,$A$2:$A2486,$A2486)+COUNTIFS($L$2:$L2486,"ET",$B$2:$B2486,"&lt;&gt;"&amp;$B2486,$A$2:$A2486,$A2486)&amp;":"&amp;COUNTIFS($L$2:$L2486,"Tor",$B$2:$B2486,$B2486,$A$2:$A2486,$A2486)+COUNTIFS($L$2:$L2486,"ET",$B$2:$B2486,$B2486,$A$2:$A2486,$A2486)),""),"")</f>
        <v/>
      </c>
      <c r="J2486" s="18" t="str">
        <f>_xlfn.IFNA(IF(VLOOKUP($A2486,Spiele!$A$2:$D$16,3,FALSE)=$B2486,(COUNTIFS($L$1:$L2485,"Tor",$B$1:$B2485,$B2486,$A$1:$A2485,$A2486)+COUNTIFS($L$1:$L2485,"ET",$B$1:$B2485,$B2486,$A$1:$A2485,$A2486))-(COUNTIFS($L$1:$L2485,"Tor",$B$1:$B2485,"&lt;&gt;"&amp;$B2486,$A$1:$A2485,$A2486)+COUNTIFS($L$1:$L2485,"ET",$B$1:$B2485,"&lt;&gt;"&amp;$B2486,$A$1:$A2485,$A2486)),(COUNTIFS($L$1:$L2485,"Tor",$B$1:$B2485,$B2486,$A$1:$A2485,$A2486)+COUNTIFS($L$1:$L2485,"ET",$B$1:$B2485,$B2486,$A$1:$A2485,$A2486))-(COUNTIFS($L$1:$L2485,"Tor",$B$1:$B2485,"&lt;&gt;"&amp;$B2486,$A$1:$A2485,$A2486)+COUNTIFS($L$1:$L2485,"ET",$B$1:$B2485,"&lt;&gt;"&amp;$B2486,$A$1:$A2485,$A2486))),"")</f>
        <v/>
      </c>
      <c r="O2486" s="17"/>
      <c r="AC2486" s="14"/>
      <c r="AD2486" s="14"/>
      <c r="AE2486" s="18"/>
      <c r="AH2486" s="19">
        <f t="shared" si="154"/>
        <v>0</v>
      </c>
      <c r="AI2486" s="19">
        <f t="shared" si="155"/>
        <v>180</v>
      </c>
      <c r="AM2486" s="19">
        <f>IF(Abschlüsse[[#This Row],[Ergeb]]="ET","",SQRT(($AF2486-$AK2486)^2+($AG2486-$AL2486)^2))</f>
        <v>0</v>
      </c>
      <c r="AO2486" s="13"/>
      <c r="AP2486" s="13"/>
      <c r="AQ2486" s="19" t="str">
        <f t="shared" si="156"/>
        <v/>
      </c>
      <c r="AU2486" s="19" t="str">
        <f t="shared" si="157"/>
        <v/>
      </c>
    </row>
    <row r="2487" spans="3:47" ht="25.05" customHeight="1">
      <c r="C2487" s="17" t="str">
        <f>IF($A2487="","",IF(VLOOKUP($A2487,Spiele!$A$2:$D$16,3,FALSE)=$B2487,"H","G"))</f>
        <v/>
      </c>
      <c r="D2487" s="17" t="str">
        <f>IF($B2487="","",IF(VLOOKUP($A2487,Spiele!$A$2:$F$16,3,FALSE)=$B2487,VLOOKUP($A2487,Spiele!$A$2:$F$16,4,FALSE),VLOOKUP($A2487,Spiele!$A$2:$F$16,3,FALSE)))</f>
        <v/>
      </c>
      <c r="E2487" s="18">
        <f>IF(Abschlüsse[[#This Row],[Ergeb]]="ET",0,COUNTIFS($A$2:$A2487,$A2487,$B$2:$B2487,$B2487,$L$2:$L2487,"&lt;&gt;ET"))</f>
        <v>0</v>
      </c>
      <c r="F2487" s="11"/>
      <c r="G2487" s="12"/>
      <c r="H2487" s="18">
        <f>COUNTIFS('Rote Karten'!$A$2:$A$4,$A2487,'Rote Karten'!$D$2:$D$4,"&lt;&gt;"&amp;$B2487,'Rote Karten'!$B$2:$B$4,"&lt;"&amp;$F2487,'Rote Karten'!$C$2:$C$4,"&lt;="&amp;$G2487)-COUNTIFS('Rote Karten'!$A$2:$A$4,$A2487,'Rote Karten'!$D$2:$D$4,$B2487,'Rote Karten'!$B$2:$B$4,"&lt;"&amp;$F2487,'Rote Karten'!$C$2:$C$4,"&lt;="&amp;$G2487)</f>
        <v>0</v>
      </c>
      <c r="I2487" s="17" t="str">
        <f>IF(OR($L2487="Tor",$L2487="ET"),_xlfn.IFNA(IF(VLOOKUP($A2487,Spiele!$A$2:$C$16,3,FALSE)=$B2487,COUNTIFS($L$2:$L2487,"Tor",$B$2:$B2487,$B2487,$A$2:$A2487,$A2487)+COUNTIFS($L$2:$L2487,"ET",$B$2:$B2487,$B2487,$A$2:$A2487,$A2487)&amp;":"&amp;COUNTIFS($L$2:$L2487,"Tor",$B$2:$B2487,"&lt;&gt;"&amp;$B2487,$A$2:$A2487,$A2487)+COUNTIFS($L$2:$L2487,"ET",$B$2:$B2487,"&lt;&gt;"&amp;$B2487,$A$2:$A2487,$A2487),COUNTIFS($L$2:$L2487,"Tor",$B$2:$B2487,"&lt;&gt;"&amp;$B2487,$A$2:$A2487,$A2487)+COUNTIFS($L$2:$L2487,"ET",$B$2:$B2487,"&lt;&gt;"&amp;$B2487,$A$2:$A2487,$A2487)&amp;":"&amp;COUNTIFS($L$2:$L2487,"Tor",$B$2:$B2487,$B2487,$A$2:$A2487,$A2487)+COUNTIFS($L$2:$L2487,"ET",$B$2:$B2487,$B2487,$A$2:$A2487,$A2487)),""),"")</f>
        <v/>
      </c>
      <c r="J2487" s="18" t="str">
        <f>_xlfn.IFNA(IF(VLOOKUP($A2487,Spiele!$A$2:$D$16,3,FALSE)=$B2487,(COUNTIFS($L$1:$L2486,"Tor",$B$1:$B2486,$B2487,$A$1:$A2486,$A2487)+COUNTIFS($L$1:$L2486,"ET",$B$1:$B2486,$B2487,$A$1:$A2486,$A2487))-(COUNTIFS($L$1:$L2486,"Tor",$B$1:$B2486,"&lt;&gt;"&amp;$B2487,$A$1:$A2486,$A2487)+COUNTIFS($L$1:$L2486,"ET",$B$1:$B2486,"&lt;&gt;"&amp;$B2487,$A$1:$A2486,$A2487)),(COUNTIFS($L$1:$L2486,"Tor",$B$1:$B2486,$B2487,$A$1:$A2486,$A2487)+COUNTIFS($L$1:$L2486,"ET",$B$1:$B2486,$B2487,$A$1:$A2486,$A2487))-(COUNTIFS($L$1:$L2486,"Tor",$B$1:$B2486,"&lt;&gt;"&amp;$B2487,$A$1:$A2486,$A2487)+COUNTIFS($L$1:$L2486,"ET",$B$1:$B2486,"&lt;&gt;"&amp;$B2487,$A$1:$A2486,$A2487))),"")</f>
        <v/>
      </c>
      <c r="O2487" s="17"/>
      <c r="AC2487" s="14"/>
      <c r="AD2487" s="14"/>
      <c r="AE2487" s="18"/>
      <c r="AH2487" s="19">
        <f t="shared" si="154"/>
        <v>0</v>
      </c>
      <c r="AI2487" s="19">
        <f t="shared" si="155"/>
        <v>180</v>
      </c>
      <c r="AM2487" s="19">
        <f>IF(Abschlüsse[[#This Row],[Ergeb]]="ET","",SQRT(($AF2487-$AK2487)^2+($AG2487-$AL2487)^2))</f>
        <v>0</v>
      </c>
      <c r="AO2487" s="13"/>
      <c r="AP2487" s="13"/>
      <c r="AQ2487" s="19" t="str">
        <f t="shared" si="156"/>
        <v/>
      </c>
      <c r="AU2487" s="19" t="str">
        <f t="shared" si="157"/>
        <v/>
      </c>
    </row>
    <row r="2488" spans="3:47" ht="25.05" customHeight="1">
      <c r="C2488" s="17" t="str">
        <f>IF($A2488="","",IF(VLOOKUP($A2488,Spiele!$A$2:$D$16,3,FALSE)=$B2488,"H","G"))</f>
        <v/>
      </c>
      <c r="D2488" s="17" t="str">
        <f>IF($B2488="","",IF(VLOOKUP($A2488,Spiele!$A$2:$F$16,3,FALSE)=$B2488,VLOOKUP($A2488,Spiele!$A$2:$F$16,4,FALSE),VLOOKUP($A2488,Spiele!$A$2:$F$16,3,FALSE)))</f>
        <v/>
      </c>
      <c r="E2488" s="18">
        <f>IF(Abschlüsse[[#This Row],[Ergeb]]="ET",0,COUNTIFS($A$2:$A2488,$A2488,$B$2:$B2488,$B2488,$L$2:$L2488,"&lt;&gt;ET"))</f>
        <v>0</v>
      </c>
      <c r="F2488" s="11"/>
      <c r="G2488" s="12"/>
      <c r="H2488" s="18">
        <f>COUNTIFS('Rote Karten'!$A$2:$A$4,$A2488,'Rote Karten'!$D$2:$D$4,"&lt;&gt;"&amp;$B2488,'Rote Karten'!$B$2:$B$4,"&lt;"&amp;$F2488,'Rote Karten'!$C$2:$C$4,"&lt;="&amp;$G2488)-COUNTIFS('Rote Karten'!$A$2:$A$4,$A2488,'Rote Karten'!$D$2:$D$4,$B2488,'Rote Karten'!$B$2:$B$4,"&lt;"&amp;$F2488,'Rote Karten'!$C$2:$C$4,"&lt;="&amp;$G2488)</f>
        <v>0</v>
      </c>
      <c r="I2488" s="17" t="str">
        <f>IF(OR($L2488="Tor",$L2488="ET"),_xlfn.IFNA(IF(VLOOKUP($A2488,Spiele!$A$2:$C$16,3,FALSE)=$B2488,COUNTIFS($L$2:$L2488,"Tor",$B$2:$B2488,$B2488,$A$2:$A2488,$A2488)+COUNTIFS($L$2:$L2488,"ET",$B$2:$B2488,$B2488,$A$2:$A2488,$A2488)&amp;":"&amp;COUNTIFS($L$2:$L2488,"Tor",$B$2:$B2488,"&lt;&gt;"&amp;$B2488,$A$2:$A2488,$A2488)+COUNTIFS($L$2:$L2488,"ET",$B$2:$B2488,"&lt;&gt;"&amp;$B2488,$A$2:$A2488,$A2488),COUNTIFS($L$2:$L2488,"Tor",$B$2:$B2488,"&lt;&gt;"&amp;$B2488,$A$2:$A2488,$A2488)+COUNTIFS($L$2:$L2488,"ET",$B$2:$B2488,"&lt;&gt;"&amp;$B2488,$A$2:$A2488,$A2488)&amp;":"&amp;COUNTIFS($L$2:$L2488,"Tor",$B$2:$B2488,$B2488,$A$2:$A2488,$A2488)+COUNTIFS($L$2:$L2488,"ET",$B$2:$B2488,$B2488,$A$2:$A2488,$A2488)),""),"")</f>
        <v/>
      </c>
      <c r="J2488" s="18" t="str">
        <f>_xlfn.IFNA(IF(VLOOKUP($A2488,Spiele!$A$2:$D$16,3,FALSE)=$B2488,(COUNTIFS($L$1:$L2487,"Tor",$B$1:$B2487,$B2488,$A$1:$A2487,$A2488)+COUNTIFS($L$1:$L2487,"ET",$B$1:$B2487,$B2488,$A$1:$A2487,$A2488))-(COUNTIFS($L$1:$L2487,"Tor",$B$1:$B2487,"&lt;&gt;"&amp;$B2488,$A$1:$A2487,$A2488)+COUNTIFS($L$1:$L2487,"ET",$B$1:$B2487,"&lt;&gt;"&amp;$B2488,$A$1:$A2487,$A2488)),(COUNTIFS($L$1:$L2487,"Tor",$B$1:$B2487,$B2488,$A$1:$A2487,$A2488)+COUNTIFS($L$1:$L2487,"ET",$B$1:$B2487,$B2488,$A$1:$A2487,$A2488))-(COUNTIFS($L$1:$L2487,"Tor",$B$1:$B2487,"&lt;&gt;"&amp;$B2488,$A$1:$A2487,$A2488)+COUNTIFS($L$1:$L2487,"ET",$B$1:$B2487,"&lt;&gt;"&amp;$B2488,$A$1:$A2487,$A2488))),"")</f>
        <v/>
      </c>
      <c r="O2488" s="17"/>
      <c r="AC2488" s="14"/>
      <c r="AD2488" s="14"/>
      <c r="AE2488" s="18"/>
      <c r="AH2488" s="19">
        <f t="shared" si="154"/>
        <v>0</v>
      </c>
      <c r="AI2488" s="19">
        <f t="shared" si="155"/>
        <v>180</v>
      </c>
      <c r="AM2488" s="19">
        <f>IF(Abschlüsse[[#This Row],[Ergeb]]="ET","",SQRT(($AF2488-$AK2488)^2+($AG2488-$AL2488)^2))</f>
        <v>0</v>
      </c>
      <c r="AO2488" s="13"/>
      <c r="AP2488" s="13"/>
      <c r="AQ2488" s="19" t="str">
        <f t="shared" si="156"/>
        <v/>
      </c>
      <c r="AU2488" s="19" t="str">
        <f t="shared" si="157"/>
        <v/>
      </c>
    </row>
    <row r="2489" spans="3:47" ht="25.05" customHeight="1">
      <c r="C2489" s="17" t="str">
        <f>IF($A2489="","",IF(VLOOKUP($A2489,Spiele!$A$2:$D$16,3,FALSE)=$B2489,"H","G"))</f>
        <v/>
      </c>
      <c r="D2489" s="17" t="str">
        <f>IF($B2489="","",IF(VLOOKUP($A2489,Spiele!$A$2:$F$16,3,FALSE)=$B2489,VLOOKUP($A2489,Spiele!$A$2:$F$16,4,FALSE),VLOOKUP($A2489,Spiele!$A$2:$F$16,3,FALSE)))</f>
        <v/>
      </c>
      <c r="E2489" s="18">
        <f>IF(Abschlüsse[[#This Row],[Ergeb]]="ET",0,COUNTIFS($A$2:$A2489,$A2489,$B$2:$B2489,$B2489,$L$2:$L2489,"&lt;&gt;ET"))</f>
        <v>0</v>
      </c>
      <c r="F2489" s="11"/>
      <c r="G2489" s="12"/>
      <c r="H2489" s="18">
        <f>COUNTIFS('Rote Karten'!$A$2:$A$4,$A2489,'Rote Karten'!$D$2:$D$4,"&lt;&gt;"&amp;$B2489,'Rote Karten'!$B$2:$B$4,"&lt;"&amp;$F2489,'Rote Karten'!$C$2:$C$4,"&lt;="&amp;$G2489)-COUNTIFS('Rote Karten'!$A$2:$A$4,$A2489,'Rote Karten'!$D$2:$D$4,$B2489,'Rote Karten'!$B$2:$B$4,"&lt;"&amp;$F2489,'Rote Karten'!$C$2:$C$4,"&lt;="&amp;$G2489)</f>
        <v>0</v>
      </c>
      <c r="I2489" s="17" t="str">
        <f>IF(OR($L2489="Tor",$L2489="ET"),_xlfn.IFNA(IF(VLOOKUP($A2489,Spiele!$A$2:$C$16,3,FALSE)=$B2489,COUNTIFS($L$2:$L2489,"Tor",$B$2:$B2489,$B2489,$A$2:$A2489,$A2489)+COUNTIFS($L$2:$L2489,"ET",$B$2:$B2489,$B2489,$A$2:$A2489,$A2489)&amp;":"&amp;COUNTIFS($L$2:$L2489,"Tor",$B$2:$B2489,"&lt;&gt;"&amp;$B2489,$A$2:$A2489,$A2489)+COUNTIFS($L$2:$L2489,"ET",$B$2:$B2489,"&lt;&gt;"&amp;$B2489,$A$2:$A2489,$A2489),COUNTIFS($L$2:$L2489,"Tor",$B$2:$B2489,"&lt;&gt;"&amp;$B2489,$A$2:$A2489,$A2489)+COUNTIFS($L$2:$L2489,"ET",$B$2:$B2489,"&lt;&gt;"&amp;$B2489,$A$2:$A2489,$A2489)&amp;":"&amp;COUNTIFS($L$2:$L2489,"Tor",$B$2:$B2489,$B2489,$A$2:$A2489,$A2489)+COUNTIFS($L$2:$L2489,"ET",$B$2:$B2489,$B2489,$A$2:$A2489,$A2489)),""),"")</f>
        <v/>
      </c>
      <c r="J2489" s="18" t="str">
        <f>_xlfn.IFNA(IF(VLOOKUP($A2489,Spiele!$A$2:$D$16,3,FALSE)=$B2489,(COUNTIFS($L$1:$L2488,"Tor",$B$1:$B2488,$B2489,$A$1:$A2488,$A2489)+COUNTIFS($L$1:$L2488,"ET",$B$1:$B2488,$B2489,$A$1:$A2488,$A2489))-(COUNTIFS($L$1:$L2488,"Tor",$B$1:$B2488,"&lt;&gt;"&amp;$B2489,$A$1:$A2488,$A2489)+COUNTIFS($L$1:$L2488,"ET",$B$1:$B2488,"&lt;&gt;"&amp;$B2489,$A$1:$A2488,$A2489)),(COUNTIFS($L$1:$L2488,"Tor",$B$1:$B2488,$B2489,$A$1:$A2488,$A2489)+COUNTIFS($L$1:$L2488,"ET",$B$1:$B2488,$B2489,$A$1:$A2488,$A2489))-(COUNTIFS($L$1:$L2488,"Tor",$B$1:$B2488,"&lt;&gt;"&amp;$B2489,$A$1:$A2488,$A2489)+COUNTIFS($L$1:$L2488,"ET",$B$1:$B2488,"&lt;&gt;"&amp;$B2489,$A$1:$A2488,$A2489))),"")</f>
        <v/>
      </c>
      <c r="O2489" s="17"/>
      <c r="AC2489" s="14"/>
      <c r="AD2489" s="14"/>
      <c r="AE2489" s="18"/>
      <c r="AH2489" s="19">
        <f t="shared" si="154"/>
        <v>0</v>
      </c>
      <c r="AI2489" s="19">
        <f t="shared" si="155"/>
        <v>180</v>
      </c>
      <c r="AM2489" s="19">
        <f>IF(Abschlüsse[[#This Row],[Ergeb]]="ET","",SQRT(($AF2489-$AK2489)^2+($AG2489-$AL2489)^2))</f>
        <v>0</v>
      </c>
      <c r="AO2489" s="13"/>
      <c r="AP2489" s="13"/>
      <c r="AQ2489" s="19" t="str">
        <f t="shared" si="156"/>
        <v/>
      </c>
      <c r="AU2489" s="19" t="str">
        <f t="shared" si="157"/>
        <v/>
      </c>
    </row>
    <row r="2490" spans="3:47" ht="25.05" customHeight="1">
      <c r="C2490" s="17" t="str">
        <f>IF($A2490="","",IF(VLOOKUP($A2490,Spiele!$A$2:$D$16,3,FALSE)=$B2490,"H","G"))</f>
        <v/>
      </c>
      <c r="D2490" s="17" t="str">
        <f>IF($B2490="","",IF(VLOOKUP($A2490,Spiele!$A$2:$F$16,3,FALSE)=$B2490,VLOOKUP($A2490,Spiele!$A$2:$F$16,4,FALSE),VLOOKUP($A2490,Spiele!$A$2:$F$16,3,FALSE)))</f>
        <v/>
      </c>
      <c r="E2490" s="18">
        <f>IF(Abschlüsse[[#This Row],[Ergeb]]="ET",0,COUNTIFS($A$2:$A2490,$A2490,$B$2:$B2490,$B2490,$L$2:$L2490,"&lt;&gt;ET"))</f>
        <v>0</v>
      </c>
      <c r="F2490" s="11"/>
      <c r="G2490" s="12"/>
      <c r="H2490" s="18">
        <f>COUNTIFS('Rote Karten'!$A$2:$A$4,$A2490,'Rote Karten'!$D$2:$D$4,"&lt;&gt;"&amp;$B2490,'Rote Karten'!$B$2:$B$4,"&lt;"&amp;$F2490,'Rote Karten'!$C$2:$C$4,"&lt;="&amp;$G2490)-COUNTIFS('Rote Karten'!$A$2:$A$4,$A2490,'Rote Karten'!$D$2:$D$4,$B2490,'Rote Karten'!$B$2:$B$4,"&lt;"&amp;$F2490,'Rote Karten'!$C$2:$C$4,"&lt;="&amp;$G2490)</f>
        <v>0</v>
      </c>
      <c r="I2490" s="17" t="str">
        <f>IF(OR($L2490="Tor",$L2490="ET"),_xlfn.IFNA(IF(VLOOKUP($A2490,Spiele!$A$2:$C$16,3,FALSE)=$B2490,COUNTIFS($L$2:$L2490,"Tor",$B$2:$B2490,$B2490,$A$2:$A2490,$A2490)+COUNTIFS($L$2:$L2490,"ET",$B$2:$B2490,$B2490,$A$2:$A2490,$A2490)&amp;":"&amp;COUNTIFS($L$2:$L2490,"Tor",$B$2:$B2490,"&lt;&gt;"&amp;$B2490,$A$2:$A2490,$A2490)+COUNTIFS($L$2:$L2490,"ET",$B$2:$B2490,"&lt;&gt;"&amp;$B2490,$A$2:$A2490,$A2490),COUNTIFS($L$2:$L2490,"Tor",$B$2:$B2490,"&lt;&gt;"&amp;$B2490,$A$2:$A2490,$A2490)+COUNTIFS($L$2:$L2490,"ET",$B$2:$B2490,"&lt;&gt;"&amp;$B2490,$A$2:$A2490,$A2490)&amp;":"&amp;COUNTIFS($L$2:$L2490,"Tor",$B$2:$B2490,$B2490,$A$2:$A2490,$A2490)+COUNTIFS($L$2:$L2490,"ET",$B$2:$B2490,$B2490,$A$2:$A2490,$A2490)),""),"")</f>
        <v/>
      </c>
      <c r="J2490" s="18" t="str">
        <f>_xlfn.IFNA(IF(VLOOKUP($A2490,Spiele!$A$2:$D$16,3,FALSE)=$B2490,(COUNTIFS($L$1:$L2489,"Tor",$B$1:$B2489,$B2490,$A$1:$A2489,$A2490)+COUNTIFS($L$1:$L2489,"ET",$B$1:$B2489,$B2490,$A$1:$A2489,$A2490))-(COUNTIFS($L$1:$L2489,"Tor",$B$1:$B2489,"&lt;&gt;"&amp;$B2490,$A$1:$A2489,$A2490)+COUNTIFS($L$1:$L2489,"ET",$B$1:$B2489,"&lt;&gt;"&amp;$B2490,$A$1:$A2489,$A2490)),(COUNTIFS($L$1:$L2489,"Tor",$B$1:$B2489,$B2490,$A$1:$A2489,$A2490)+COUNTIFS($L$1:$L2489,"ET",$B$1:$B2489,$B2490,$A$1:$A2489,$A2490))-(COUNTIFS($L$1:$L2489,"Tor",$B$1:$B2489,"&lt;&gt;"&amp;$B2490,$A$1:$A2489,$A2490)+COUNTIFS($L$1:$L2489,"ET",$B$1:$B2489,"&lt;&gt;"&amp;$B2490,$A$1:$A2489,$A2490))),"")</f>
        <v/>
      </c>
      <c r="O2490" s="17"/>
      <c r="AC2490" s="14"/>
      <c r="AD2490" s="14"/>
      <c r="AE2490" s="18"/>
      <c r="AH2490" s="19">
        <f t="shared" si="154"/>
        <v>0</v>
      </c>
      <c r="AI2490" s="19">
        <f t="shared" si="155"/>
        <v>180</v>
      </c>
      <c r="AM2490" s="19">
        <f>IF(Abschlüsse[[#This Row],[Ergeb]]="ET","",SQRT(($AF2490-$AK2490)^2+($AG2490-$AL2490)^2))</f>
        <v>0</v>
      </c>
      <c r="AO2490" s="13"/>
      <c r="AP2490" s="13"/>
      <c r="AQ2490" s="19" t="str">
        <f t="shared" si="156"/>
        <v/>
      </c>
      <c r="AU2490" s="19" t="str">
        <f t="shared" si="157"/>
        <v/>
      </c>
    </row>
    <row r="2491" spans="3:47" ht="25.05" customHeight="1">
      <c r="C2491" s="17" t="str">
        <f>IF($A2491="","",IF(VLOOKUP($A2491,Spiele!$A$2:$D$16,3,FALSE)=$B2491,"H","G"))</f>
        <v/>
      </c>
      <c r="D2491" s="17" t="str">
        <f>IF($B2491="","",IF(VLOOKUP($A2491,Spiele!$A$2:$F$16,3,FALSE)=$B2491,VLOOKUP($A2491,Spiele!$A$2:$F$16,4,FALSE),VLOOKUP($A2491,Spiele!$A$2:$F$16,3,FALSE)))</f>
        <v/>
      </c>
      <c r="E2491" s="18">
        <f>IF(Abschlüsse[[#This Row],[Ergeb]]="ET",0,COUNTIFS($A$2:$A2491,$A2491,$B$2:$B2491,$B2491,$L$2:$L2491,"&lt;&gt;ET"))</f>
        <v>0</v>
      </c>
      <c r="F2491" s="11"/>
      <c r="G2491" s="12"/>
      <c r="H2491" s="18">
        <f>COUNTIFS('Rote Karten'!$A$2:$A$4,$A2491,'Rote Karten'!$D$2:$D$4,"&lt;&gt;"&amp;$B2491,'Rote Karten'!$B$2:$B$4,"&lt;"&amp;$F2491,'Rote Karten'!$C$2:$C$4,"&lt;="&amp;$G2491)-COUNTIFS('Rote Karten'!$A$2:$A$4,$A2491,'Rote Karten'!$D$2:$D$4,$B2491,'Rote Karten'!$B$2:$B$4,"&lt;"&amp;$F2491,'Rote Karten'!$C$2:$C$4,"&lt;="&amp;$G2491)</f>
        <v>0</v>
      </c>
      <c r="I2491" s="17" t="str">
        <f>IF(OR($L2491="Tor",$L2491="ET"),_xlfn.IFNA(IF(VLOOKUP($A2491,Spiele!$A$2:$C$16,3,FALSE)=$B2491,COUNTIFS($L$2:$L2491,"Tor",$B$2:$B2491,$B2491,$A$2:$A2491,$A2491)+COUNTIFS($L$2:$L2491,"ET",$B$2:$B2491,$B2491,$A$2:$A2491,$A2491)&amp;":"&amp;COUNTIFS($L$2:$L2491,"Tor",$B$2:$B2491,"&lt;&gt;"&amp;$B2491,$A$2:$A2491,$A2491)+COUNTIFS($L$2:$L2491,"ET",$B$2:$B2491,"&lt;&gt;"&amp;$B2491,$A$2:$A2491,$A2491),COUNTIFS($L$2:$L2491,"Tor",$B$2:$B2491,"&lt;&gt;"&amp;$B2491,$A$2:$A2491,$A2491)+COUNTIFS($L$2:$L2491,"ET",$B$2:$B2491,"&lt;&gt;"&amp;$B2491,$A$2:$A2491,$A2491)&amp;":"&amp;COUNTIFS($L$2:$L2491,"Tor",$B$2:$B2491,$B2491,$A$2:$A2491,$A2491)+COUNTIFS($L$2:$L2491,"ET",$B$2:$B2491,$B2491,$A$2:$A2491,$A2491)),""),"")</f>
        <v/>
      </c>
      <c r="J2491" s="18" t="str">
        <f>_xlfn.IFNA(IF(VLOOKUP($A2491,Spiele!$A$2:$D$16,3,FALSE)=$B2491,(COUNTIFS($L$1:$L2490,"Tor",$B$1:$B2490,$B2491,$A$1:$A2490,$A2491)+COUNTIFS($L$1:$L2490,"ET",$B$1:$B2490,$B2491,$A$1:$A2490,$A2491))-(COUNTIFS($L$1:$L2490,"Tor",$B$1:$B2490,"&lt;&gt;"&amp;$B2491,$A$1:$A2490,$A2491)+COUNTIFS($L$1:$L2490,"ET",$B$1:$B2490,"&lt;&gt;"&amp;$B2491,$A$1:$A2490,$A2491)),(COUNTIFS($L$1:$L2490,"Tor",$B$1:$B2490,$B2491,$A$1:$A2490,$A2491)+COUNTIFS($L$1:$L2490,"ET",$B$1:$B2490,$B2491,$A$1:$A2490,$A2491))-(COUNTIFS($L$1:$L2490,"Tor",$B$1:$B2490,"&lt;&gt;"&amp;$B2491,$A$1:$A2490,$A2491)+COUNTIFS($L$1:$L2490,"ET",$B$1:$B2490,"&lt;&gt;"&amp;$B2491,$A$1:$A2490,$A2491))),"")</f>
        <v/>
      </c>
      <c r="O2491" s="17"/>
      <c r="AC2491" s="14"/>
      <c r="AD2491" s="14"/>
      <c r="AE2491" s="18"/>
      <c r="AH2491" s="19">
        <f t="shared" si="154"/>
        <v>0</v>
      </c>
      <c r="AI2491" s="19">
        <f t="shared" si="155"/>
        <v>180</v>
      </c>
      <c r="AM2491" s="19">
        <f>IF(Abschlüsse[[#This Row],[Ergeb]]="ET","",SQRT(($AF2491-$AK2491)^2+($AG2491-$AL2491)^2))</f>
        <v>0</v>
      </c>
      <c r="AO2491" s="13"/>
      <c r="AP2491" s="13"/>
      <c r="AQ2491" s="19" t="str">
        <f t="shared" si="156"/>
        <v/>
      </c>
      <c r="AU2491" s="19" t="str">
        <f t="shared" si="157"/>
        <v/>
      </c>
    </row>
    <row r="2492" spans="3:47" ht="25.05" customHeight="1">
      <c r="C2492" s="17" t="str">
        <f>IF($A2492="","",IF(VLOOKUP($A2492,Spiele!$A$2:$D$16,3,FALSE)=$B2492,"H","G"))</f>
        <v/>
      </c>
      <c r="D2492" s="17" t="str">
        <f>IF($B2492="","",IF(VLOOKUP($A2492,Spiele!$A$2:$F$16,3,FALSE)=$B2492,VLOOKUP($A2492,Spiele!$A$2:$F$16,4,FALSE),VLOOKUP($A2492,Spiele!$A$2:$F$16,3,FALSE)))</f>
        <v/>
      </c>
      <c r="E2492" s="18">
        <f>IF(Abschlüsse[[#This Row],[Ergeb]]="ET",0,COUNTIFS($A$2:$A2492,$A2492,$B$2:$B2492,$B2492,$L$2:$L2492,"&lt;&gt;ET"))</f>
        <v>0</v>
      </c>
      <c r="F2492" s="11"/>
      <c r="G2492" s="12"/>
      <c r="H2492" s="18">
        <f>COUNTIFS('Rote Karten'!$A$2:$A$4,$A2492,'Rote Karten'!$D$2:$D$4,"&lt;&gt;"&amp;$B2492,'Rote Karten'!$B$2:$B$4,"&lt;"&amp;$F2492,'Rote Karten'!$C$2:$C$4,"&lt;="&amp;$G2492)-COUNTIFS('Rote Karten'!$A$2:$A$4,$A2492,'Rote Karten'!$D$2:$D$4,$B2492,'Rote Karten'!$B$2:$B$4,"&lt;"&amp;$F2492,'Rote Karten'!$C$2:$C$4,"&lt;="&amp;$G2492)</f>
        <v>0</v>
      </c>
      <c r="I2492" s="17" t="str">
        <f>IF(OR($L2492="Tor",$L2492="ET"),_xlfn.IFNA(IF(VLOOKUP($A2492,Spiele!$A$2:$C$16,3,FALSE)=$B2492,COUNTIFS($L$2:$L2492,"Tor",$B$2:$B2492,$B2492,$A$2:$A2492,$A2492)+COUNTIFS($L$2:$L2492,"ET",$B$2:$B2492,$B2492,$A$2:$A2492,$A2492)&amp;":"&amp;COUNTIFS($L$2:$L2492,"Tor",$B$2:$B2492,"&lt;&gt;"&amp;$B2492,$A$2:$A2492,$A2492)+COUNTIFS($L$2:$L2492,"ET",$B$2:$B2492,"&lt;&gt;"&amp;$B2492,$A$2:$A2492,$A2492),COUNTIFS($L$2:$L2492,"Tor",$B$2:$B2492,"&lt;&gt;"&amp;$B2492,$A$2:$A2492,$A2492)+COUNTIFS($L$2:$L2492,"ET",$B$2:$B2492,"&lt;&gt;"&amp;$B2492,$A$2:$A2492,$A2492)&amp;":"&amp;COUNTIFS($L$2:$L2492,"Tor",$B$2:$B2492,$B2492,$A$2:$A2492,$A2492)+COUNTIFS($L$2:$L2492,"ET",$B$2:$B2492,$B2492,$A$2:$A2492,$A2492)),""),"")</f>
        <v/>
      </c>
      <c r="J2492" s="18" t="str">
        <f>_xlfn.IFNA(IF(VLOOKUP($A2492,Spiele!$A$2:$D$16,3,FALSE)=$B2492,(COUNTIFS($L$1:$L2491,"Tor",$B$1:$B2491,$B2492,$A$1:$A2491,$A2492)+COUNTIFS($L$1:$L2491,"ET",$B$1:$B2491,$B2492,$A$1:$A2491,$A2492))-(COUNTIFS($L$1:$L2491,"Tor",$B$1:$B2491,"&lt;&gt;"&amp;$B2492,$A$1:$A2491,$A2492)+COUNTIFS($L$1:$L2491,"ET",$B$1:$B2491,"&lt;&gt;"&amp;$B2492,$A$1:$A2491,$A2492)),(COUNTIFS($L$1:$L2491,"Tor",$B$1:$B2491,$B2492,$A$1:$A2491,$A2492)+COUNTIFS($L$1:$L2491,"ET",$B$1:$B2491,$B2492,$A$1:$A2491,$A2492))-(COUNTIFS($L$1:$L2491,"Tor",$B$1:$B2491,"&lt;&gt;"&amp;$B2492,$A$1:$A2491,$A2492)+COUNTIFS($L$1:$L2491,"ET",$B$1:$B2491,"&lt;&gt;"&amp;$B2492,$A$1:$A2491,$A2492))),"")</f>
        <v/>
      </c>
      <c r="O2492" s="17"/>
      <c r="AC2492" s="14"/>
      <c r="AD2492" s="14"/>
      <c r="AE2492" s="18"/>
      <c r="AH2492" s="19">
        <f t="shared" si="154"/>
        <v>0</v>
      </c>
      <c r="AI2492" s="19">
        <f t="shared" si="155"/>
        <v>180</v>
      </c>
      <c r="AM2492" s="19">
        <f>IF(Abschlüsse[[#This Row],[Ergeb]]="ET","",SQRT(($AF2492-$AK2492)^2+($AG2492-$AL2492)^2))</f>
        <v>0</v>
      </c>
      <c r="AO2492" s="13"/>
      <c r="AP2492" s="13"/>
      <c r="AQ2492" s="19" t="str">
        <f t="shared" si="156"/>
        <v/>
      </c>
      <c r="AU2492" s="19" t="str">
        <f t="shared" si="157"/>
        <v/>
      </c>
    </row>
    <row r="2493" spans="3:47" ht="25.05" customHeight="1">
      <c r="C2493" s="17" t="str">
        <f>IF($A2493="","",IF(VLOOKUP($A2493,Spiele!$A$2:$D$16,3,FALSE)=$B2493,"H","G"))</f>
        <v/>
      </c>
      <c r="D2493" s="17" t="str">
        <f>IF($B2493="","",IF(VLOOKUP($A2493,Spiele!$A$2:$F$16,3,FALSE)=$B2493,VLOOKUP($A2493,Spiele!$A$2:$F$16,4,FALSE),VLOOKUP($A2493,Spiele!$A$2:$F$16,3,FALSE)))</f>
        <v/>
      </c>
      <c r="E2493" s="18">
        <f>IF(Abschlüsse[[#This Row],[Ergeb]]="ET",0,COUNTIFS($A$2:$A2493,$A2493,$B$2:$B2493,$B2493,$L$2:$L2493,"&lt;&gt;ET"))</f>
        <v>0</v>
      </c>
      <c r="F2493" s="11"/>
      <c r="G2493" s="12"/>
      <c r="H2493" s="18">
        <f>COUNTIFS('Rote Karten'!$A$2:$A$4,$A2493,'Rote Karten'!$D$2:$D$4,"&lt;&gt;"&amp;$B2493,'Rote Karten'!$B$2:$B$4,"&lt;"&amp;$F2493,'Rote Karten'!$C$2:$C$4,"&lt;="&amp;$G2493)-COUNTIFS('Rote Karten'!$A$2:$A$4,$A2493,'Rote Karten'!$D$2:$D$4,$B2493,'Rote Karten'!$B$2:$B$4,"&lt;"&amp;$F2493,'Rote Karten'!$C$2:$C$4,"&lt;="&amp;$G2493)</f>
        <v>0</v>
      </c>
      <c r="I2493" s="17" t="str">
        <f>IF(OR($L2493="Tor",$L2493="ET"),_xlfn.IFNA(IF(VLOOKUP($A2493,Spiele!$A$2:$C$16,3,FALSE)=$B2493,COUNTIFS($L$2:$L2493,"Tor",$B$2:$B2493,$B2493,$A$2:$A2493,$A2493)+COUNTIFS($L$2:$L2493,"ET",$B$2:$B2493,$B2493,$A$2:$A2493,$A2493)&amp;":"&amp;COUNTIFS($L$2:$L2493,"Tor",$B$2:$B2493,"&lt;&gt;"&amp;$B2493,$A$2:$A2493,$A2493)+COUNTIFS($L$2:$L2493,"ET",$B$2:$B2493,"&lt;&gt;"&amp;$B2493,$A$2:$A2493,$A2493),COUNTIFS($L$2:$L2493,"Tor",$B$2:$B2493,"&lt;&gt;"&amp;$B2493,$A$2:$A2493,$A2493)+COUNTIFS($L$2:$L2493,"ET",$B$2:$B2493,"&lt;&gt;"&amp;$B2493,$A$2:$A2493,$A2493)&amp;":"&amp;COUNTIFS($L$2:$L2493,"Tor",$B$2:$B2493,$B2493,$A$2:$A2493,$A2493)+COUNTIFS($L$2:$L2493,"ET",$B$2:$B2493,$B2493,$A$2:$A2493,$A2493)),""),"")</f>
        <v/>
      </c>
      <c r="J2493" s="18" t="str">
        <f>_xlfn.IFNA(IF(VLOOKUP($A2493,Spiele!$A$2:$D$16,3,FALSE)=$B2493,(COUNTIFS($L$1:$L2492,"Tor",$B$1:$B2492,$B2493,$A$1:$A2492,$A2493)+COUNTIFS($L$1:$L2492,"ET",$B$1:$B2492,$B2493,$A$1:$A2492,$A2493))-(COUNTIFS($L$1:$L2492,"Tor",$B$1:$B2492,"&lt;&gt;"&amp;$B2493,$A$1:$A2492,$A2493)+COUNTIFS($L$1:$L2492,"ET",$B$1:$B2492,"&lt;&gt;"&amp;$B2493,$A$1:$A2492,$A2493)),(COUNTIFS($L$1:$L2492,"Tor",$B$1:$B2492,$B2493,$A$1:$A2492,$A2493)+COUNTIFS($L$1:$L2492,"ET",$B$1:$B2492,$B2493,$A$1:$A2492,$A2493))-(COUNTIFS($L$1:$L2492,"Tor",$B$1:$B2492,"&lt;&gt;"&amp;$B2493,$A$1:$A2492,$A2493)+COUNTIFS($L$1:$L2492,"ET",$B$1:$B2492,"&lt;&gt;"&amp;$B2493,$A$1:$A2492,$A2493))),"")</f>
        <v/>
      </c>
      <c r="O2493" s="17"/>
      <c r="AC2493" s="14"/>
      <c r="AD2493" s="14"/>
      <c r="AE2493" s="18"/>
      <c r="AH2493" s="19">
        <f t="shared" si="154"/>
        <v>0</v>
      </c>
      <c r="AI2493" s="19">
        <f t="shared" si="155"/>
        <v>180</v>
      </c>
      <c r="AM2493" s="19">
        <f>IF(Abschlüsse[[#This Row],[Ergeb]]="ET","",SQRT(($AF2493-$AK2493)^2+($AG2493-$AL2493)^2))</f>
        <v>0</v>
      </c>
      <c r="AO2493" s="13"/>
      <c r="AP2493" s="13"/>
      <c r="AQ2493" s="19" t="str">
        <f t="shared" si="156"/>
        <v/>
      </c>
      <c r="AU2493" s="19" t="str">
        <f t="shared" si="157"/>
        <v/>
      </c>
    </row>
    <row r="2494" spans="3:47" ht="25.05" customHeight="1">
      <c r="C2494" s="17" t="str">
        <f>IF($A2494="","",IF(VLOOKUP($A2494,Spiele!$A$2:$D$16,3,FALSE)=$B2494,"H","G"))</f>
        <v/>
      </c>
      <c r="D2494" s="17" t="str">
        <f>IF($B2494="","",IF(VLOOKUP($A2494,Spiele!$A$2:$F$16,3,FALSE)=$B2494,VLOOKUP($A2494,Spiele!$A$2:$F$16,4,FALSE),VLOOKUP($A2494,Spiele!$A$2:$F$16,3,FALSE)))</f>
        <v/>
      </c>
      <c r="E2494" s="18">
        <f>IF(Abschlüsse[[#This Row],[Ergeb]]="ET",0,COUNTIFS($A$2:$A2494,$A2494,$B$2:$B2494,$B2494,$L$2:$L2494,"&lt;&gt;ET"))</f>
        <v>0</v>
      </c>
      <c r="F2494" s="11"/>
      <c r="G2494" s="12"/>
      <c r="H2494" s="18">
        <f>COUNTIFS('Rote Karten'!$A$2:$A$4,$A2494,'Rote Karten'!$D$2:$D$4,"&lt;&gt;"&amp;$B2494,'Rote Karten'!$B$2:$B$4,"&lt;"&amp;$F2494,'Rote Karten'!$C$2:$C$4,"&lt;="&amp;$G2494)-COUNTIFS('Rote Karten'!$A$2:$A$4,$A2494,'Rote Karten'!$D$2:$D$4,$B2494,'Rote Karten'!$B$2:$B$4,"&lt;"&amp;$F2494,'Rote Karten'!$C$2:$C$4,"&lt;="&amp;$G2494)</f>
        <v>0</v>
      </c>
      <c r="I2494" s="17" t="str">
        <f>IF(OR($L2494="Tor",$L2494="ET"),_xlfn.IFNA(IF(VLOOKUP($A2494,Spiele!$A$2:$C$16,3,FALSE)=$B2494,COUNTIFS($L$2:$L2494,"Tor",$B$2:$B2494,$B2494,$A$2:$A2494,$A2494)+COUNTIFS($L$2:$L2494,"ET",$B$2:$B2494,$B2494,$A$2:$A2494,$A2494)&amp;":"&amp;COUNTIFS($L$2:$L2494,"Tor",$B$2:$B2494,"&lt;&gt;"&amp;$B2494,$A$2:$A2494,$A2494)+COUNTIFS($L$2:$L2494,"ET",$B$2:$B2494,"&lt;&gt;"&amp;$B2494,$A$2:$A2494,$A2494),COUNTIFS($L$2:$L2494,"Tor",$B$2:$B2494,"&lt;&gt;"&amp;$B2494,$A$2:$A2494,$A2494)+COUNTIFS($L$2:$L2494,"ET",$B$2:$B2494,"&lt;&gt;"&amp;$B2494,$A$2:$A2494,$A2494)&amp;":"&amp;COUNTIFS($L$2:$L2494,"Tor",$B$2:$B2494,$B2494,$A$2:$A2494,$A2494)+COUNTIFS($L$2:$L2494,"ET",$B$2:$B2494,$B2494,$A$2:$A2494,$A2494)),""),"")</f>
        <v/>
      </c>
      <c r="J2494" s="18" t="str">
        <f>_xlfn.IFNA(IF(VLOOKUP($A2494,Spiele!$A$2:$D$16,3,FALSE)=$B2494,(COUNTIFS($L$1:$L2493,"Tor",$B$1:$B2493,$B2494,$A$1:$A2493,$A2494)+COUNTIFS($L$1:$L2493,"ET",$B$1:$B2493,$B2494,$A$1:$A2493,$A2494))-(COUNTIFS($L$1:$L2493,"Tor",$B$1:$B2493,"&lt;&gt;"&amp;$B2494,$A$1:$A2493,$A2494)+COUNTIFS($L$1:$L2493,"ET",$B$1:$B2493,"&lt;&gt;"&amp;$B2494,$A$1:$A2493,$A2494)),(COUNTIFS($L$1:$L2493,"Tor",$B$1:$B2493,$B2494,$A$1:$A2493,$A2494)+COUNTIFS($L$1:$L2493,"ET",$B$1:$B2493,$B2494,$A$1:$A2493,$A2494))-(COUNTIFS($L$1:$L2493,"Tor",$B$1:$B2493,"&lt;&gt;"&amp;$B2494,$A$1:$A2493,$A2494)+COUNTIFS($L$1:$L2493,"ET",$B$1:$B2493,"&lt;&gt;"&amp;$B2494,$A$1:$A2493,$A2494))),"")</f>
        <v/>
      </c>
      <c r="O2494" s="17"/>
      <c r="AC2494" s="14"/>
      <c r="AD2494" s="14"/>
      <c r="AE2494" s="18"/>
      <c r="AH2494" s="19">
        <f t="shared" si="154"/>
        <v>0</v>
      </c>
      <c r="AI2494" s="19">
        <f t="shared" si="155"/>
        <v>180</v>
      </c>
      <c r="AM2494" s="19">
        <f>IF(Abschlüsse[[#This Row],[Ergeb]]="ET","",SQRT(($AF2494-$AK2494)^2+($AG2494-$AL2494)^2))</f>
        <v>0</v>
      </c>
      <c r="AO2494" s="13"/>
      <c r="AP2494" s="13"/>
      <c r="AQ2494" s="19" t="str">
        <f t="shared" si="156"/>
        <v/>
      </c>
      <c r="AU2494" s="19" t="str">
        <f t="shared" si="157"/>
        <v/>
      </c>
    </row>
    <row r="2495" spans="3:47" ht="25.05" customHeight="1">
      <c r="C2495" s="17" t="str">
        <f>IF($A2495="","",IF(VLOOKUP($A2495,Spiele!$A$2:$D$16,3,FALSE)=$B2495,"H","G"))</f>
        <v/>
      </c>
      <c r="D2495" s="17" t="str">
        <f>IF($B2495="","",IF(VLOOKUP($A2495,Spiele!$A$2:$F$16,3,FALSE)=$B2495,VLOOKUP($A2495,Spiele!$A$2:$F$16,4,FALSE),VLOOKUP($A2495,Spiele!$A$2:$F$16,3,FALSE)))</f>
        <v/>
      </c>
      <c r="E2495" s="18">
        <f>IF(Abschlüsse[[#This Row],[Ergeb]]="ET",0,COUNTIFS($A$2:$A2495,$A2495,$B$2:$B2495,$B2495,$L$2:$L2495,"&lt;&gt;ET"))</f>
        <v>0</v>
      </c>
      <c r="F2495" s="11"/>
      <c r="G2495" s="12"/>
      <c r="H2495" s="18">
        <f>COUNTIFS('Rote Karten'!$A$2:$A$4,$A2495,'Rote Karten'!$D$2:$D$4,"&lt;&gt;"&amp;$B2495,'Rote Karten'!$B$2:$B$4,"&lt;"&amp;$F2495,'Rote Karten'!$C$2:$C$4,"&lt;="&amp;$G2495)-COUNTIFS('Rote Karten'!$A$2:$A$4,$A2495,'Rote Karten'!$D$2:$D$4,$B2495,'Rote Karten'!$B$2:$B$4,"&lt;"&amp;$F2495,'Rote Karten'!$C$2:$C$4,"&lt;="&amp;$G2495)</f>
        <v>0</v>
      </c>
      <c r="I2495" s="17" t="str">
        <f>IF(OR($L2495="Tor",$L2495="ET"),_xlfn.IFNA(IF(VLOOKUP($A2495,Spiele!$A$2:$C$16,3,FALSE)=$B2495,COUNTIFS($L$2:$L2495,"Tor",$B$2:$B2495,$B2495,$A$2:$A2495,$A2495)+COUNTIFS($L$2:$L2495,"ET",$B$2:$B2495,$B2495,$A$2:$A2495,$A2495)&amp;":"&amp;COUNTIFS($L$2:$L2495,"Tor",$B$2:$B2495,"&lt;&gt;"&amp;$B2495,$A$2:$A2495,$A2495)+COUNTIFS($L$2:$L2495,"ET",$B$2:$B2495,"&lt;&gt;"&amp;$B2495,$A$2:$A2495,$A2495),COUNTIFS($L$2:$L2495,"Tor",$B$2:$B2495,"&lt;&gt;"&amp;$B2495,$A$2:$A2495,$A2495)+COUNTIFS($L$2:$L2495,"ET",$B$2:$B2495,"&lt;&gt;"&amp;$B2495,$A$2:$A2495,$A2495)&amp;":"&amp;COUNTIFS($L$2:$L2495,"Tor",$B$2:$B2495,$B2495,$A$2:$A2495,$A2495)+COUNTIFS($L$2:$L2495,"ET",$B$2:$B2495,$B2495,$A$2:$A2495,$A2495)),""),"")</f>
        <v/>
      </c>
      <c r="J2495" s="18" t="str">
        <f>_xlfn.IFNA(IF(VLOOKUP($A2495,Spiele!$A$2:$D$16,3,FALSE)=$B2495,(COUNTIFS($L$1:$L2494,"Tor",$B$1:$B2494,$B2495,$A$1:$A2494,$A2495)+COUNTIFS($L$1:$L2494,"ET",$B$1:$B2494,$B2495,$A$1:$A2494,$A2495))-(COUNTIFS($L$1:$L2494,"Tor",$B$1:$B2494,"&lt;&gt;"&amp;$B2495,$A$1:$A2494,$A2495)+COUNTIFS($L$1:$L2494,"ET",$B$1:$B2494,"&lt;&gt;"&amp;$B2495,$A$1:$A2494,$A2495)),(COUNTIFS($L$1:$L2494,"Tor",$B$1:$B2494,$B2495,$A$1:$A2494,$A2495)+COUNTIFS($L$1:$L2494,"ET",$B$1:$B2494,$B2495,$A$1:$A2494,$A2495))-(COUNTIFS($L$1:$L2494,"Tor",$B$1:$B2494,"&lt;&gt;"&amp;$B2495,$A$1:$A2494,$A2495)+COUNTIFS($L$1:$L2494,"ET",$B$1:$B2494,"&lt;&gt;"&amp;$B2495,$A$1:$A2494,$A2495))),"")</f>
        <v/>
      </c>
      <c r="O2495" s="17"/>
      <c r="AC2495" s="14"/>
      <c r="AD2495" s="14"/>
      <c r="AE2495" s="18"/>
      <c r="AH2495" s="19">
        <f t="shared" si="154"/>
        <v>0</v>
      </c>
      <c r="AI2495" s="19">
        <f t="shared" si="155"/>
        <v>180</v>
      </c>
      <c r="AM2495" s="19">
        <f>IF(Abschlüsse[[#This Row],[Ergeb]]="ET","",SQRT(($AF2495-$AK2495)^2+($AG2495-$AL2495)^2))</f>
        <v>0</v>
      </c>
      <c r="AO2495" s="13"/>
      <c r="AP2495" s="13"/>
      <c r="AQ2495" s="19" t="str">
        <f t="shared" si="156"/>
        <v/>
      </c>
      <c r="AU2495" s="19" t="str">
        <f t="shared" si="157"/>
        <v/>
      </c>
    </row>
    <row r="2496" spans="3:47" ht="25.05" customHeight="1">
      <c r="C2496" s="17" t="str">
        <f>IF($A2496="","",IF(VLOOKUP($A2496,Spiele!$A$2:$D$16,3,FALSE)=$B2496,"H","G"))</f>
        <v/>
      </c>
      <c r="D2496" s="17" t="str">
        <f>IF($B2496="","",IF(VLOOKUP($A2496,Spiele!$A$2:$F$16,3,FALSE)=$B2496,VLOOKUP($A2496,Spiele!$A$2:$F$16,4,FALSE),VLOOKUP($A2496,Spiele!$A$2:$F$16,3,FALSE)))</f>
        <v/>
      </c>
      <c r="E2496" s="18">
        <f>IF(Abschlüsse[[#This Row],[Ergeb]]="ET",0,COUNTIFS($A$2:$A2496,$A2496,$B$2:$B2496,$B2496,$L$2:$L2496,"&lt;&gt;ET"))</f>
        <v>0</v>
      </c>
      <c r="F2496" s="11"/>
      <c r="G2496" s="12"/>
      <c r="H2496" s="18">
        <f>COUNTIFS('Rote Karten'!$A$2:$A$4,$A2496,'Rote Karten'!$D$2:$D$4,"&lt;&gt;"&amp;$B2496,'Rote Karten'!$B$2:$B$4,"&lt;"&amp;$F2496,'Rote Karten'!$C$2:$C$4,"&lt;="&amp;$G2496)-COUNTIFS('Rote Karten'!$A$2:$A$4,$A2496,'Rote Karten'!$D$2:$D$4,$B2496,'Rote Karten'!$B$2:$B$4,"&lt;"&amp;$F2496,'Rote Karten'!$C$2:$C$4,"&lt;="&amp;$G2496)</f>
        <v>0</v>
      </c>
      <c r="I2496" s="17" t="str">
        <f>IF(OR($L2496="Tor",$L2496="ET"),_xlfn.IFNA(IF(VLOOKUP($A2496,Spiele!$A$2:$C$16,3,FALSE)=$B2496,COUNTIFS($L$2:$L2496,"Tor",$B$2:$B2496,$B2496,$A$2:$A2496,$A2496)+COUNTIFS($L$2:$L2496,"ET",$B$2:$B2496,$B2496,$A$2:$A2496,$A2496)&amp;":"&amp;COUNTIFS($L$2:$L2496,"Tor",$B$2:$B2496,"&lt;&gt;"&amp;$B2496,$A$2:$A2496,$A2496)+COUNTIFS($L$2:$L2496,"ET",$B$2:$B2496,"&lt;&gt;"&amp;$B2496,$A$2:$A2496,$A2496),COUNTIFS($L$2:$L2496,"Tor",$B$2:$B2496,"&lt;&gt;"&amp;$B2496,$A$2:$A2496,$A2496)+COUNTIFS($L$2:$L2496,"ET",$B$2:$B2496,"&lt;&gt;"&amp;$B2496,$A$2:$A2496,$A2496)&amp;":"&amp;COUNTIFS($L$2:$L2496,"Tor",$B$2:$B2496,$B2496,$A$2:$A2496,$A2496)+COUNTIFS($L$2:$L2496,"ET",$B$2:$B2496,$B2496,$A$2:$A2496,$A2496)),""),"")</f>
        <v/>
      </c>
      <c r="J2496" s="18" t="str">
        <f>_xlfn.IFNA(IF(VLOOKUP($A2496,Spiele!$A$2:$D$16,3,FALSE)=$B2496,(COUNTIFS($L$1:$L2495,"Tor",$B$1:$B2495,$B2496,$A$1:$A2495,$A2496)+COUNTIFS($L$1:$L2495,"ET",$B$1:$B2495,$B2496,$A$1:$A2495,$A2496))-(COUNTIFS($L$1:$L2495,"Tor",$B$1:$B2495,"&lt;&gt;"&amp;$B2496,$A$1:$A2495,$A2496)+COUNTIFS($L$1:$L2495,"ET",$B$1:$B2495,"&lt;&gt;"&amp;$B2496,$A$1:$A2495,$A2496)),(COUNTIFS($L$1:$L2495,"Tor",$B$1:$B2495,$B2496,$A$1:$A2495,$A2496)+COUNTIFS($L$1:$L2495,"ET",$B$1:$B2495,$B2496,$A$1:$A2495,$A2496))-(COUNTIFS($L$1:$L2495,"Tor",$B$1:$B2495,"&lt;&gt;"&amp;$B2496,$A$1:$A2495,$A2496)+COUNTIFS($L$1:$L2495,"ET",$B$1:$B2495,"&lt;&gt;"&amp;$B2496,$A$1:$A2495,$A2496))),"")</f>
        <v/>
      </c>
      <c r="O2496" s="17"/>
      <c r="AC2496" s="14"/>
      <c r="AD2496" s="14"/>
      <c r="AE2496" s="18"/>
      <c r="AH2496" s="19">
        <f t="shared" si="154"/>
        <v>0</v>
      </c>
      <c r="AI2496" s="19">
        <f t="shared" si="155"/>
        <v>180</v>
      </c>
      <c r="AM2496" s="19">
        <f>IF(Abschlüsse[[#This Row],[Ergeb]]="ET","",SQRT(($AF2496-$AK2496)^2+($AG2496-$AL2496)^2))</f>
        <v>0</v>
      </c>
      <c r="AO2496" s="13"/>
      <c r="AP2496" s="13"/>
      <c r="AQ2496" s="19" t="str">
        <f t="shared" si="156"/>
        <v/>
      </c>
      <c r="AU2496" s="19" t="str">
        <f t="shared" si="157"/>
        <v/>
      </c>
    </row>
    <row r="2497" spans="3:47" ht="25.05" customHeight="1">
      <c r="C2497" s="17" t="str">
        <f>IF($A2497="","",IF(VLOOKUP($A2497,Spiele!$A$2:$D$16,3,FALSE)=$B2497,"H","G"))</f>
        <v/>
      </c>
      <c r="D2497" s="17" t="str">
        <f>IF($B2497="","",IF(VLOOKUP($A2497,Spiele!$A$2:$F$16,3,FALSE)=$B2497,VLOOKUP($A2497,Spiele!$A$2:$F$16,4,FALSE),VLOOKUP($A2497,Spiele!$A$2:$F$16,3,FALSE)))</f>
        <v/>
      </c>
      <c r="E2497" s="18">
        <f>IF(Abschlüsse[[#This Row],[Ergeb]]="ET",0,COUNTIFS($A$2:$A2497,$A2497,$B$2:$B2497,$B2497,$L$2:$L2497,"&lt;&gt;ET"))</f>
        <v>0</v>
      </c>
      <c r="F2497" s="11"/>
      <c r="G2497" s="12"/>
      <c r="H2497" s="18">
        <f>COUNTIFS('Rote Karten'!$A$2:$A$4,$A2497,'Rote Karten'!$D$2:$D$4,"&lt;&gt;"&amp;$B2497,'Rote Karten'!$B$2:$B$4,"&lt;"&amp;$F2497,'Rote Karten'!$C$2:$C$4,"&lt;="&amp;$G2497)-COUNTIFS('Rote Karten'!$A$2:$A$4,$A2497,'Rote Karten'!$D$2:$D$4,$B2497,'Rote Karten'!$B$2:$B$4,"&lt;"&amp;$F2497,'Rote Karten'!$C$2:$C$4,"&lt;="&amp;$G2497)</f>
        <v>0</v>
      </c>
      <c r="I2497" s="17" t="str">
        <f>IF(OR($L2497="Tor",$L2497="ET"),_xlfn.IFNA(IF(VLOOKUP($A2497,Spiele!$A$2:$C$16,3,FALSE)=$B2497,COUNTIFS($L$2:$L2497,"Tor",$B$2:$B2497,$B2497,$A$2:$A2497,$A2497)+COUNTIFS($L$2:$L2497,"ET",$B$2:$B2497,$B2497,$A$2:$A2497,$A2497)&amp;":"&amp;COUNTIFS($L$2:$L2497,"Tor",$B$2:$B2497,"&lt;&gt;"&amp;$B2497,$A$2:$A2497,$A2497)+COUNTIFS($L$2:$L2497,"ET",$B$2:$B2497,"&lt;&gt;"&amp;$B2497,$A$2:$A2497,$A2497),COUNTIFS($L$2:$L2497,"Tor",$B$2:$B2497,"&lt;&gt;"&amp;$B2497,$A$2:$A2497,$A2497)+COUNTIFS($L$2:$L2497,"ET",$B$2:$B2497,"&lt;&gt;"&amp;$B2497,$A$2:$A2497,$A2497)&amp;":"&amp;COUNTIFS($L$2:$L2497,"Tor",$B$2:$B2497,$B2497,$A$2:$A2497,$A2497)+COUNTIFS($L$2:$L2497,"ET",$B$2:$B2497,$B2497,$A$2:$A2497,$A2497)),""),"")</f>
        <v/>
      </c>
      <c r="J2497" s="18" t="str">
        <f>_xlfn.IFNA(IF(VLOOKUP($A2497,Spiele!$A$2:$D$16,3,FALSE)=$B2497,(COUNTIFS($L$1:$L2496,"Tor",$B$1:$B2496,$B2497,$A$1:$A2496,$A2497)+COUNTIFS($L$1:$L2496,"ET",$B$1:$B2496,$B2497,$A$1:$A2496,$A2497))-(COUNTIFS($L$1:$L2496,"Tor",$B$1:$B2496,"&lt;&gt;"&amp;$B2497,$A$1:$A2496,$A2497)+COUNTIFS($L$1:$L2496,"ET",$B$1:$B2496,"&lt;&gt;"&amp;$B2497,$A$1:$A2496,$A2497)),(COUNTIFS($L$1:$L2496,"Tor",$B$1:$B2496,$B2497,$A$1:$A2496,$A2497)+COUNTIFS($L$1:$L2496,"ET",$B$1:$B2496,$B2497,$A$1:$A2496,$A2497))-(COUNTIFS($L$1:$L2496,"Tor",$B$1:$B2496,"&lt;&gt;"&amp;$B2497,$A$1:$A2496,$A2497)+COUNTIFS($L$1:$L2496,"ET",$B$1:$B2496,"&lt;&gt;"&amp;$B2497,$A$1:$A2496,$A2497))),"")</f>
        <v/>
      </c>
      <c r="O2497" s="17"/>
      <c r="AC2497" s="14"/>
      <c r="AD2497" s="14"/>
      <c r="AE2497" s="18"/>
      <c r="AH2497" s="19">
        <f t="shared" si="154"/>
        <v>0</v>
      </c>
      <c r="AI2497" s="19">
        <f t="shared" si="155"/>
        <v>180</v>
      </c>
      <c r="AM2497" s="19">
        <f>IF(Abschlüsse[[#This Row],[Ergeb]]="ET","",SQRT(($AF2497-$AK2497)^2+($AG2497-$AL2497)^2))</f>
        <v>0</v>
      </c>
      <c r="AO2497" s="13"/>
      <c r="AP2497" s="13"/>
      <c r="AQ2497" s="19" t="str">
        <f t="shared" si="156"/>
        <v/>
      </c>
      <c r="AU2497" s="19" t="str">
        <f t="shared" si="157"/>
        <v/>
      </c>
    </row>
    <row r="2498" spans="3:47" ht="25.05" customHeight="1">
      <c r="C2498" s="17" t="str">
        <f>IF($A2498="","",IF(VLOOKUP($A2498,Spiele!$A$2:$D$16,3,FALSE)=$B2498,"H","G"))</f>
        <v/>
      </c>
      <c r="D2498" s="17" t="str">
        <f>IF($B2498="","",IF(VLOOKUP($A2498,Spiele!$A$2:$F$16,3,FALSE)=$B2498,VLOOKUP($A2498,Spiele!$A$2:$F$16,4,FALSE),VLOOKUP($A2498,Spiele!$A$2:$F$16,3,FALSE)))</f>
        <v/>
      </c>
      <c r="E2498" s="18">
        <f>IF(Abschlüsse[[#This Row],[Ergeb]]="ET",0,COUNTIFS($A$2:$A2498,$A2498,$B$2:$B2498,$B2498,$L$2:$L2498,"&lt;&gt;ET"))</f>
        <v>0</v>
      </c>
      <c r="F2498" s="11"/>
      <c r="G2498" s="12"/>
      <c r="H2498" s="18">
        <f>COUNTIFS('Rote Karten'!$A$2:$A$4,$A2498,'Rote Karten'!$D$2:$D$4,"&lt;&gt;"&amp;$B2498,'Rote Karten'!$B$2:$B$4,"&lt;"&amp;$F2498,'Rote Karten'!$C$2:$C$4,"&lt;="&amp;$G2498)-COUNTIFS('Rote Karten'!$A$2:$A$4,$A2498,'Rote Karten'!$D$2:$D$4,$B2498,'Rote Karten'!$B$2:$B$4,"&lt;"&amp;$F2498,'Rote Karten'!$C$2:$C$4,"&lt;="&amp;$G2498)</f>
        <v>0</v>
      </c>
      <c r="I2498" s="17" t="str">
        <f>IF(OR($L2498="Tor",$L2498="ET"),_xlfn.IFNA(IF(VLOOKUP($A2498,Spiele!$A$2:$C$16,3,FALSE)=$B2498,COUNTIFS($L$2:$L2498,"Tor",$B$2:$B2498,$B2498,$A$2:$A2498,$A2498)+COUNTIFS($L$2:$L2498,"ET",$B$2:$B2498,$B2498,$A$2:$A2498,$A2498)&amp;":"&amp;COUNTIFS($L$2:$L2498,"Tor",$B$2:$B2498,"&lt;&gt;"&amp;$B2498,$A$2:$A2498,$A2498)+COUNTIFS($L$2:$L2498,"ET",$B$2:$B2498,"&lt;&gt;"&amp;$B2498,$A$2:$A2498,$A2498),COUNTIFS($L$2:$L2498,"Tor",$B$2:$B2498,"&lt;&gt;"&amp;$B2498,$A$2:$A2498,$A2498)+COUNTIFS($L$2:$L2498,"ET",$B$2:$B2498,"&lt;&gt;"&amp;$B2498,$A$2:$A2498,$A2498)&amp;":"&amp;COUNTIFS($L$2:$L2498,"Tor",$B$2:$B2498,$B2498,$A$2:$A2498,$A2498)+COUNTIFS($L$2:$L2498,"ET",$B$2:$B2498,$B2498,$A$2:$A2498,$A2498)),""),"")</f>
        <v/>
      </c>
      <c r="J2498" s="18" t="str">
        <f>_xlfn.IFNA(IF(VLOOKUP($A2498,Spiele!$A$2:$D$16,3,FALSE)=$B2498,(COUNTIFS($L$1:$L2497,"Tor",$B$1:$B2497,$B2498,$A$1:$A2497,$A2498)+COUNTIFS($L$1:$L2497,"ET",$B$1:$B2497,$B2498,$A$1:$A2497,$A2498))-(COUNTIFS($L$1:$L2497,"Tor",$B$1:$B2497,"&lt;&gt;"&amp;$B2498,$A$1:$A2497,$A2498)+COUNTIFS($L$1:$L2497,"ET",$B$1:$B2497,"&lt;&gt;"&amp;$B2498,$A$1:$A2497,$A2498)),(COUNTIFS($L$1:$L2497,"Tor",$B$1:$B2497,$B2498,$A$1:$A2497,$A2498)+COUNTIFS($L$1:$L2497,"ET",$B$1:$B2497,$B2498,$A$1:$A2497,$A2498))-(COUNTIFS($L$1:$L2497,"Tor",$B$1:$B2497,"&lt;&gt;"&amp;$B2498,$A$1:$A2497,$A2498)+COUNTIFS($L$1:$L2497,"ET",$B$1:$B2497,"&lt;&gt;"&amp;$B2498,$A$1:$A2497,$A2498))),"")</f>
        <v/>
      </c>
      <c r="O2498" s="17"/>
      <c r="AC2498" s="14"/>
      <c r="AD2498" s="14"/>
      <c r="AE2498" s="18"/>
      <c r="AH2498" s="19">
        <f t="shared" si="154"/>
        <v>0</v>
      </c>
      <c r="AI2498" s="19">
        <f t="shared" si="155"/>
        <v>180</v>
      </c>
      <c r="AM2498" s="19">
        <f>IF(Abschlüsse[[#This Row],[Ergeb]]="ET","",SQRT(($AF2498-$AK2498)^2+($AG2498-$AL2498)^2))</f>
        <v>0</v>
      </c>
      <c r="AO2498" s="13"/>
      <c r="AP2498" s="13"/>
      <c r="AQ2498" s="19" t="str">
        <f t="shared" si="156"/>
        <v/>
      </c>
      <c r="AU2498" s="19" t="str">
        <f t="shared" si="157"/>
        <v/>
      </c>
    </row>
    <row r="2499" spans="3:47" ht="25.05" customHeight="1">
      <c r="C2499" s="17" t="str">
        <f>IF($A2499="","",IF(VLOOKUP($A2499,Spiele!$A$2:$D$16,3,FALSE)=$B2499,"H","G"))</f>
        <v/>
      </c>
      <c r="D2499" s="17" t="str">
        <f>IF($B2499="","",IF(VLOOKUP($A2499,Spiele!$A$2:$F$16,3,FALSE)=$B2499,VLOOKUP($A2499,Spiele!$A$2:$F$16,4,FALSE),VLOOKUP($A2499,Spiele!$A$2:$F$16,3,FALSE)))</f>
        <v/>
      </c>
      <c r="E2499" s="18">
        <f>IF(Abschlüsse[[#This Row],[Ergeb]]="ET",0,COUNTIFS($A$2:$A2499,$A2499,$B$2:$B2499,$B2499,$L$2:$L2499,"&lt;&gt;ET"))</f>
        <v>0</v>
      </c>
      <c r="F2499" s="11"/>
      <c r="G2499" s="12"/>
      <c r="H2499" s="18">
        <f>COUNTIFS('Rote Karten'!$A$2:$A$4,$A2499,'Rote Karten'!$D$2:$D$4,"&lt;&gt;"&amp;$B2499,'Rote Karten'!$B$2:$B$4,"&lt;"&amp;$F2499,'Rote Karten'!$C$2:$C$4,"&lt;="&amp;$G2499)-COUNTIFS('Rote Karten'!$A$2:$A$4,$A2499,'Rote Karten'!$D$2:$D$4,$B2499,'Rote Karten'!$B$2:$B$4,"&lt;"&amp;$F2499,'Rote Karten'!$C$2:$C$4,"&lt;="&amp;$G2499)</f>
        <v>0</v>
      </c>
      <c r="I2499" s="17" t="str">
        <f>IF(OR($L2499="Tor",$L2499="ET"),_xlfn.IFNA(IF(VLOOKUP($A2499,Spiele!$A$2:$C$16,3,FALSE)=$B2499,COUNTIFS($L$2:$L2499,"Tor",$B$2:$B2499,$B2499,$A$2:$A2499,$A2499)+COUNTIFS($L$2:$L2499,"ET",$B$2:$B2499,$B2499,$A$2:$A2499,$A2499)&amp;":"&amp;COUNTIFS($L$2:$L2499,"Tor",$B$2:$B2499,"&lt;&gt;"&amp;$B2499,$A$2:$A2499,$A2499)+COUNTIFS($L$2:$L2499,"ET",$B$2:$B2499,"&lt;&gt;"&amp;$B2499,$A$2:$A2499,$A2499),COUNTIFS($L$2:$L2499,"Tor",$B$2:$B2499,"&lt;&gt;"&amp;$B2499,$A$2:$A2499,$A2499)+COUNTIFS($L$2:$L2499,"ET",$B$2:$B2499,"&lt;&gt;"&amp;$B2499,$A$2:$A2499,$A2499)&amp;":"&amp;COUNTIFS($L$2:$L2499,"Tor",$B$2:$B2499,$B2499,$A$2:$A2499,$A2499)+COUNTIFS($L$2:$L2499,"ET",$B$2:$B2499,$B2499,$A$2:$A2499,$A2499)),""),"")</f>
        <v/>
      </c>
      <c r="J2499" s="18" t="str">
        <f>_xlfn.IFNA(IF(VLOOKUP($A2499,Spiele!$A$2:$D$16,3,FALSE)=$B2499,(COUNTIFS($L$1:$L2498,"Tor",$B$1:$B2498,$B2499,$A$1:$A2498,$A2499)+COUNTIFS($L$1:$L2498,"ET",$B$1:$B2498,$B2499,$A$1:$A2498,$A2499))-(COUNTIFS($L$1:$L2498,"Tor",$B$1:$B2498,"&lt;&gt;"&amp;$B2499,$A$1:$A2498,$A2499)+COUNTIFS($L$1:$L2498,"ET",$B$1:$B2498,"&lt;&gt;"&amp;$B2499,$A$1:$A2498,$A2499)),(COUNTIFS($L$1:$L2498,"Tor",$B$1:$B2498,$B2499,$A$1:$A2498,$A2499)+COUNTIFS($L$1:$L2498,"ET",$B$1:$B2498,$B2499,$A$1:$A2498,$A2499))-(COUNTIFS($L$1:$L2498,"Tor",$B$1:$B2498,"&lt;&gt;"&amp;$B2499,$A$1:$A2498,$A2499)+COUNTIFS($L$1:$L2498,"ET",$B$1:$B2498,"&lt;&gt;"&amp;$B2499,$A$1:$A2498,$A2499))),"")</f>
        <v/>
      </c>
      <c r="O2499" s="17"/>
      <c r="AC2499" s="14"/>
      <c r="AD2499" s="14"/>
      <c r="AE2499" s="18"/>
      <c r="AH2499" s="19">
        <f t="shared" ref="AH2499:AH2562" si="158">IF($L2499="ET","",IF($AF2499&gt;3.66,SQRT($AG2499^2+($AF2499-(7.32/2))^2),IF($AF2499&lt;-3.66,SQRT($AG2499^2+($AF2499+(7.32/2))^2),$AG2499)))</f>
        <v>0</v>
      </c>
      <c r="AI2499" s="19">
        <f t="shared" ref="AI2499:AI2562" si="159">IF($L2499="ET","",IF(DEGREES(ATAN((7.32*$AG2499)/($AG2499^2+$AF2499^2-(7.32/2)^2)))&lt;=0,180+DEGREES(ATAN((7.32*$AG2499)/($AG2499^2+$AF2499^2-(7.32/2)^2))),DEGREES(ATAN((7.32*$AG2499)/($AG2499^2+$AF2499^2-(7.32/2)^2)))))</f>
        <v>180</v>
      </c>
      <c r="AM2499" s="19">
        <f>IF(Abschlüsse[[#This Row],[Ergeb]]="ET","",SQRT(($AF2499-$AK2499)^2+($AG2499-$AL2499)^2))</f>
        <v>0</v>
      </c>
      <c r="AO2499" s="13"/>
      <c r="AP2499" s="13"/>
      <c r="AQ2499" s="19" t="str">
        <f t="shared" si="156"/>
        <v/>
      </c>
      <c r="AU2499" s="19" t="str">
        <f t="shared" si="157"/>
        <v/>
      </c>
    </row>
    <row r="2500" spans="3:47" ht="25.05" customHeight="1">
      <c r="C2500" s="17" t="str">
        <f>IF($A2500="","",IF(VLOOKUP($A2500,Spiele!$A$2:$D$16,3,FALSE)=$B2500,"H","G"))</f>
        <v/>
      </c>
      <c r="D2500" s="17" t="str">
        <f>IF($B2500="","",IF(VLOOKUP($A2500,Spiele!$A$2:$F$16,3,FALSE)=$B2500,VLOOKUP($A2500,Spiele!$A$2:$F$16,4,FALSE),VLOOKUP($A2500,Spiele!$A$2:$F$16,3,FALSE)))</f>
        <v/>
      </c>
      <c r="E2500" s="18">
        <f>IF(Abschlüsse[[#This Row],[Ergeb]]="ET",0,COUNTIFS($A$2:$A2500,$A2500,$B$2:$B2500,$B2500,$L$2:$L2500,"&lt;&gt;ET"))</f>
        <v>0</v>
      </c>
      <c r="F2500" s="11"/>
      <c r="G2500" s="12"/>
      <c r="H2500" s="18">
        <f>COUNTIFS('Rote Karten'!$A$2:$A$4,$A2500,'Rote Karten'!$D$2:$D$4,"&lt;&gt;"&amp;$B2500,'Rote Karten'!$B$2:$B$4,"&lt;"&amp;$F2500,'Rote Karten'!$C$2:$C$4,"&lt;="&amp;$G2500)-COUNTIFS('Rote Karten'!$A$2:$A$4,$A2500,'Rote Karten'!$D$2:$D$4,$B2500,'Rote Karten'!$B$2:$B$4,"&lt;"&amp;$F2500,'Rote Karten'!$C$2:$C$4,"&lt;="&amp;$G2500)</f>
        <v>0</v>
      </c>
      <c r="I2500" s="17" t="str">
        <f>IF(OR($L2500="Tor",$L2500="ET"),_xlfn.IFNA(IF(VLOOKUP($A2500,Spiele!$A$2:$C$16,3,FALSE)=$B2500,COUNTIFS($L$2:$L2500,"Tor",$B$2:$B2500,$B2500,$A$2:$A2500,$A2500)+COUNTIFS($L$2:$L2500,"ET",$B$2:$B2500,$B2500,$A$2:$A2500,$A2500)&amp;":"&amp;COUNTIFS($L$2:$L2500,"Tor",$B$2:$B2500,"&lt;&gt;"&amp;$B2500,$A$2:$A2500,$A2500)+COUNTIFS($L$2:$L2500,"ET",$B$2:$B2500,"&lt;&gt;"&amp;$B2500,$A$2:$A2500,$A2500),COUNTIFS($L$2:$L2500,"Tor",$B$2:$B2500,"&lt;&gt;"&amp;$B2500,$A$2:$A2500,$A2500)+COUNTIFS($L$2:$L2500,"ET",$B$2:$B2500,"&lt;&gt;"&amp;$B2500,$A$2:$A2500,$A2500)&amp;":"&amp;COUNTIFS($L$2:$L2500,"Tor",$B$2:$B2500,$B2500,$A$2:$A2500,$A2500)+COUNTIFS($L$2:$L2500,"ET",$B$2:$B2500,$B2500,$A$2:$A2500,$A2500)),""),"")</f>
        <v/>
      </c>
      <c r="J2500" s="18" t="str">
        <f>_xlfn.IFNA(IF(VLOOKUP($A2500,Spiele!$A$2:$D$16,3,FALSE)=$B2500,(COUNTIFS($L$1:$L2499,"Tor",$B$1:$B2499,$B2500,$A$1:$A2499,$A2500)+COUNTIFS($L$1:$L2499,"ET",$B$1:$B2499,$B2500,$A$1:$A2499,$A2500))-(COUNTIFS($L$1:$L2499,"Tor",$B$1:$B2499,"&lt;&gt;"&amp;$B2500,$A$1:$A2499,$A2500)+COUNTIFS($L$1:$L2499,"ET",$B$1:$B2499,"&lt;&gt;"&amp;$B2500,$A$1:$A2499,$A2500)),(COUNTIFS($L$1:$L2499,"Tor",$B$1:$B2499,$B2500,$A$1:$A2499,$A2500)+COUNTIFS($L$1:$L2499,"ET",$B$1:$B2499,$B2500,$A$1:$A2499,$A2500))-(COUNTIFS($L$1:$L2499,"Tor",$B$1:$B2499,"&lt;&gt;"&amp;$B2500,$A$1:$A2499,$A2500)+COUNTIFS($L$1:$L2499,"ET",$B$1:$B2499,"&lt;&gt;"&amp;$B2500,$A$1:$A2499,$A2500))),"")</f>
        <v/>
      </c>
      <c r="O2500" s="17"/>
      <c r="AC2500" s="14"/>
      <c r="AD2500" s="14"/>
      <c r="AE2500" s="18"/>
      <c r="AH2500" s="19">
        <f t="shared" si="158"/>
        <v>0</v>
      </c>
      <c r="AI2500" s="19">
        <f t="shared" si="159"/>
        <v>180</v>
      </c>
      <c r="AM2500" s="19">
        <f>IF(Abschlüsse[[#This Row],[Ergeb]]="ET","",SQRT(($AF2500-$AK2500)^2+($AG2500-$AL2500)^2))</f>
        <v>0</v>
      </c>
      <c r="AO2500" s="13"/>
      <c r="AP2500" s="13"/>
      <c r="AQ2500" s="19" t="str">
        <f t="shared" si="156"/>
        <v/>
      </c>
      <c r="AU2500" s="19" t="str">
        <f t="shared" si="157"/>
        <v/>
      </c>
    </row>
    <row r="2501" spans="3:47" ht="25.05" customHeight="1">
      <c r="C2501" s="17" t="str">
        <f>IF($A2501="","",IF(VLOOKUP($A2501,Spiele!$A$2:$D$16,3,FALSE)=$B2501,"H","G"))</f>
        <v/>
      </c>
      <c r="D2501" s="17" t="str">
        <f>IF($B2501="","",IF(VLOOKUP($A2501,Spiele!$A$2:$F$16,3,FALSE)=$B2501,VLOOKUP($A2501,Spiele!$A$2:$F$16,4,FALSE),VLOOKUP($A2501,Spiele!$A$2:$F$16,3,FALSE)))</f>
        <v/>
      </c>
      <c r="E2501" s="18">
        <f>IF(Abschlüsse[[#This Row],[Ergeb]]="ET",0,COUNTIFS($A$2:$A2501,$A2501,$B$2:$B2501,$B2501,$L$2:$L2501,"&lt;&gt;ET"))</f>
        <v>0</v>
      </c>
      <c r="F2501" s="11"/>
      <c r="G2501" s="12"/>
      <c r="H2501" s="18">
        <f>COUNTIFS('Rote Karten'!$A$2:$A$4,$A2501,'Rote Karten'!$D$2:$D$4,"&lt;&gt;"&amp;$B2501,'Rote Karten'!$B$2:$B$4,"&lt;"&amp;$F2501,'Rote Karten'!$C$2:$C$4,"&lt;="&amp;$G2501)-COUNTIFS('Rote Karten'!$A$2:$A$4,$A2501,'Rote Karten'!$D$2:$D$4,$B2501,'Rote Karten'!$B$2:$B$4,"&lt;"&amp;$F2501,'Rote Karten'!$C$2:$C$4,"&lt;="&amp;$G2501)</f>
        <v>0</v>
      </c>
      <c r="I2501" s="17" t="str">
        <f>IF(OR($L2501="Tor",$L2501="ET"),_xlfn.IFNA(IF(VLOOKUP($A2501,Spiele!$A$2:$C$16,3,FALSE)=$B2501,COUNTIFS($L$2:$L2501,"Tor",$B$2:$B2501,$B2501,$A$2:$A2501,$A2501)+COUNTIFS($L$2:$L2501,"ET",$B$2:$B2501,$B2501,$A$2:$A2501,$A2501)&amp;":"&amp;COUNTIFS($L$2:$L2501,"Tor",$B$2:$B2501,"&lt;&gt;"&amp;$B2501,$A$2:$A2501,$A2501)+COUNTIFS($L$2:$L2501,"ET",$B$2:$B2501,"&lt;&gt;"&amp;$B2501,$A$2:$A2501,$A2501),COUNTIFS($L$2:$L2501,"Tor",$B$2:$B2501,"&lt;&gt;"&amp;$B2501,$A$2:$A2501,$A2501)+COUNTIFS($L$2:$L2501,"ET",$B$2:$B2501,"&lt;&gt;"&amp;$B2501,$A$2:$A2501,$A2501)&amp;":"&amp;COUNTIFS($L$2:$L2501,"Tor",$B$2:$B2501,$B2501,$A$2:$A2501,$A2501)+COUNTIFS($L$2:$L2501,"ET",$B$2:$B2501,$B2501,$A$2:$A2501,$A2501)),""),"")</f>
        <v/>
      </c>
      <c r="J2501" s="18" t="str">
        <f>_xlfn.IFNA(IF(VLOOKUP($A2501,Spiele!$A$2:$D$16,3,FALSE)=$B2501,(COUNTIFS($L$1:$L2500,"Tor",$B$1:$B2500,$B2501,$A$1:$A2500,$A2501)+COUNTIFS($L$1:$L2500,"ET",$B$1:$B2500,$B2501,$A$1:$A2500,$A2501))-(COUNTIFS($L$1:$L2500,"Tor",$B$1:$B2500,"&lt;&gt;"&amp;$B2501,$A$1:$A2500,$A2501)+COUNTIFS($L$1:$L2500,"ET",$B$1:$B2500,"&lt;&gt;"&amp;$B2501,$A$1:$A2500,$A2501)),(COUNTIFS($L$1:$L2500,"Tor",$B$1:$B2500,$B2501,$A$1:$A2500,$A2501)+COUNTIFS($L$1:$L2500,"ET",$B$1:$B2500,$B2501,$A$1:$A2500,$A2501))-(COUNTIFS($L$1:$L2500,"Tor",$B$1:$B2500,"&lt;&gt;"&amp;$B2501,$A$1:$A2500,$A2501)+COUNTIFS($L$1:$L2500,"ET",$B$1:$B2500,"&lt;&gt;"&amp;$B2501,$A$1:$A2500,$A2501))),"")</f>
        <v/>
      </c>
      <c r="O2501" s="17"/>
      <c r="AC2501" s="14"/>
      <c r="AD2501" s="14"/>
      <c r="AE2501" s="18"/>
      <c r="AH2501" s="19">
        <f t="shared" si="158"/>
        <v>0</v>
      </c>
      <c r="AI2501" s="19">
        <f t="shared" si="159"/>
        <v>180</v>
      </c>
      <c r="AM2501" s="19">
        <f>IF(Abschlüsse[[#This Row],[Ergeb]]="ET","",SQRT(($AF2501-$AK2501)^2+($AG2501-$AL2501)^2))</f>
        <v>0</v>
      </c>
      <c r="AO2501" s="13"/>
      <c r="AP2501" s="13"/>
      <c r="AQ2501" s="19" t="str">
        <f t="shared" si="156"/>
        <v/>
      </c>
      <c r="AU2501" s="19" t="str">
        <f t="shared" si="157"/>
        <v/>
      </c>
    </row>
    <row r="2502" spans="3:47" ht="25.05" customHeight="1">
      <c r="C2502" s="17" t="str">
        <f>IF($A2502="","",IF(VLOOKUP($A2502,Spiele!$A$2:$D$16,3,FALSE)=$B2502,"H","G"))</f>
        <v/>
      </c>
      <c r="D2502" s="17" t="str">
        <f>IF($B2502="","",IF(VLOOKUP($A2502,Spiele!$A$2:$F$16,3,FALSE)=$B2502,VLOOKUP($A2502,Spiele!$A$2:$F$16,4,FALSE),VLOOKUP($A2502,Spiele!$A$2:$F$16,3,FALSE)))</f>
        <v/>
      </c>
      <c r="E2502" s="18">
        <f>IF(Abschlüsse[[#This Row],[Ergeb]]="ET",0,COUNTIFS($A$2:$A2502,$A2502,$B$2:$B2502,$B2502,$L$2:$L2502,"&lt;&gt;ET"))</f>
        <v>0</v>
      </c>
      <c r="F2502" s="11"/>
      <c r="G2502" s="12"/>
      <c r="H2502" s="18">
        <f>COUNTIFS('Rote Karten'!$A$2:$A$4,$A2502,'Rote Karten'!$D$2:$D$4,"&lt;&gt;"&amp;$B2502,'Rote Karten'!$B$2:$B$4,"&lt;"&amp;$F2502,'Rote Karten'!$C$2:$C$4,"&lt;="&amp;$G2502)-COUNTIFS('Rote Karten'!$A$2:$A$4,$A2502,'Rote Karten'!$D$2:$D$4,$B2502,'Rote Karten'!$B$2:$B$4,"&lt;"&amp;$F2502,'Rote Karten'!$C$2:$C$4,"&lt;="&amp;$G2502)</f>
        <v>0</v>
      </c>
      <c r="I2502" s="17" t="str">
        <f>IF(OR($L2502="Tor",$L2502="ET"),_xlfn.IFNA(IF(VLOOKUP($A2502,Spiele!$A$2:$C$16,3,FALSE)=$B2502,COUNTIFS($L$2:$L2502,"Tor",$B$2:$B2502,$B2502,$A$2:$A2502,$A2502)+COUNTIFS($L$2:$L2502,"ET",$B$2:$B2502,$B2502,$A$2:$A2502,$A2502)&amp;":"&amp;COUNTIFS($L$2:$L2502,"Tor",$B$2:$B2502,"&lt;&gt;"&amp;$B2502,$A$2:$A2502,$A2502)+COUNTIFS($L$2:$L2502,"ET",$B$2:$B2502,"&lt;&gt;"&amp;$B2502,$A$2:$A2502,$A2502),COUNTIFS($L$2:$L2502,"Tor",$B$2:$B2502,"&lt;&gt;"&amp;$B2502,$A$2:$A2502,$A2502)+COUNTIFS($L$2:$L2502,"ET",$B$2:$B2502,"&lt;&gt;"&amp;$B2502,$A$2:$A2502,$A2502)&amp;":"&amp;COUNTIFS($L$2:$L2502,"Tor",$B$2:$B2502,$B2502,$A$2:$A2502,$A2502)+COUNTIFS($L$2:$L2502,"ET",$B$2:$B2502,$B2502,$A$2:$A2502,$A2502)),""),"")</f>
        <v/>
      </c>
      <c r="J2502" s="18" t="str">
        <f>_xlfn.IFNA(IF(VLOOKUP($A2502,Spiele!$A$2:$D$16,3,FALSE)=$B2502,(COUNTIFS($L$1:$L2501,"Tor",$B$1:$B2501,$B2502,$A$1:$A2501,$A2502)+COUNTIFS($L$1:$L2501,"ET",$B$1:$B2501,$B2502,$A$1:$A2501,$A2502))-(COUNTIFS($L$1:$L2501,"Tor",$B$1:$B2501,"&lt;&gt;"&amp;$B2502,$A$1:$A2501,$A2502)+COUNTIFS($L$1:$L2501,"ET",$B$1:$B2501,"&lt;&gt;"&amp;$B2502,$A$1:$A2501,$A2502)),(COUNTIFS($L$1:$L2501,"Tor",$B$1:$B2501,$B2502,$A$1:$A2501,$A2502)+COUNTIFS($L$1:$L2501,"ET",$B$1:$B2501,$B2502,$A$1:$A2501,$A2502))-(COUNTIFS($L$1:$L2501,"Tor",$B$1:$B2501,"&lt;&gt;"&amp;$B2502,$A$1:$A2501,$A2502)+COUNTIFS($L$1:$L2501,"ET",$B$1:$B2501,"&lt;&gt;"&amp;$B2502,$A$1:$A2501,$A2502))),"")</f>
        <v/>
      </c>
      <c r="O2502" s="17"/>
      <c r="AC2502" s="14"/>
      <c r="AD2502" s="14"/>
      <c r="AE2502" s="18"/>
      <c r="AH2502" s="19">
        <f t="shared" si="158"/>
        <v>0</v>
      </c>
      <c r="AI2502" s="19">
        <f t="shared" si="159"/>
        <v>180</v>
      </c>
      <c r="AM2502" s="19">
        <f>IF(Abschlüsse[[#This Row],[Ergeb]]="ET","",SQRT(($AF2502-$AK2502)^2+($AG2502-$AL2502)^2))</f>
        <v>0</v>
      </c>
      <c r="AO2502" s="13"/>
      <c r="AP2502" s="13"/>
      <c r="AQ2502" s="19" t="str">
        <f t="shared" si="156"/>
        <v/>
      </c>
      <c r="AU2502" s="19" t="str">
        <f t="shared" si="157"/>
        <v/>
      </c>
    </row>
    <row r="2503" spans="3:47" ht="25.05" customHeight="1">
      <c r="C2503" s="17" t="str">
        <f>IF($A2503="","",IF(VLOOKUP($A2503,Spiele!$A$2:$D$16,3,FALSE)=$B2503,"H","G"))</f>
        <v/>
      </c>
      <c r="D2503" s="17" t="str">
        <f>IF($B2503="","",IF(VLOOKUP($A2503,Spiele!$A$2:$F$16,3,FALSE)=$B2503,VLOOKUP($A2503,Spiele!$A$2:$F$16,4,FALSE),VLOOKUP($A2503,Spiele!$A$2:$F$16,3,FALSE)))</f>
        <v/>
      </c>
      <c r="E2503" s="18">
        <f>IF(Abschlüsse[[#This Row],[Ergeb]]="ET",0,COUNTIFS($A$2:$A2503,$A2503,$B$2:$B2503,$B2503,$L$2:$L2503,"&lt;&gt;ET"))</f>
        <v>0</v>
      </c>
      <c r="F2503" s="11"/>
      <c r="G2503" s="12"/>
      <c r="H2503" s="18">
        <f>COUNTIFS('Rote Karten'!$A$2:$A$4,$A2503,'Rote Karten'!$D$2:$D$4,"&lt;&gt;"&amp;$B2503,'Rote Karten'!$B$2:$B$4,"&lt;"&amp;$F2503,'Rote Karten'!$C$2:$C$4,"&lt;="&amp;$G2503)-COUNTIFS('Rote Karten'!$A$2:$A$4,$A2503,'Rote Karten'!$D$2:$D$4,$B2503,'Rote Karten'!$B$2:$B$4,"&lt;"&amp;$F2503,'Rote Karten'!$C$2:$C$4,"&lt;="&amp;$G2503)</f>
        <v>0</v>
      </c>
      <c r="I2503" s="17" t="str">
        <f>IF(OR($L2503="Tor",$L2503="ET"),_xlfn.IFNA(IF(VLOOKUP($A2503,Spiele!$A$2:$C$16,3,FALSE)=$B2503,COUNTIFS($L$2:$L2503,"Tor",$B$2:$B2503,$B2503,$A$2:$A2503,$A2503)+COUNTIFS($L$2:$L2503,"ET",$B$2:$B2503,$B2503,$A$2:$A2503,$A2503)&amp;":"&amp;COUNTIFS($L$2:$L2503,"Tor",$B$2:$B2503,"&lt;&gt;"&amp;$B2503,$A$2:$A2503,$A2503)+COUNTIFS($L$2:$L2503,"ET",$B$2:$B2503,"&lt;&gt;"&amp;$B2503,$A$2:$A2503,$A2503),COUNTIFS($L$2:$L2503,"Tor",$B$2:$B2503,"&lt;&gt;"&amp;$B2503,$A$2:$A2503,$A2503)+COUNTIFS($L$2:$L2503,"ET",$B$2:$B2503,"&lt;&gt;"&amp;$B2503,$A$2:$A2503,$A2503)&amp;":"&amp;COUNTIFS($L$2:$L2503,"Tor",$B$2:$B2503,$B2503,$A$2:$A2503,$A2503)+COUNTIFS($L$2:$L2503,"ET",$B$2:$B2503,$B2503,$A$2:$A2503,$A2503)),""),"")</f>
        <v/>
      </c>
      <c r="J2503" s="18" t="str">
        <f>_xlfn.IFNA(IF(VLOOKUP($A2503,Spiele!$A$2:$D$16,3,FALSE)=$B2503,(COUNTIFS($L$1:$L2502,"Tor",$B$1:$B2502,$B2503,$A$1:$A2502,$A2503)+COUNTIFS($L$1:$L2502,"ET",$B$1:$B2502,$B2503,$A$1:$A2502,$A2503))-(COUNTIFS($L$1:$L2502,"Tor",$B$1:$B2502,"&lt;&gt;"&amp;$B2503,$A$1:$A2502,$A2503)+COUNTIFS($L$1:$L2502,"ET",$B$1:$B2502,"&lt;&gt;"&amp;$B2503,$A$1:$A2502,$A2503)),(COUNTIFS($L$1:$L2502,"Tor",$B$1:$B2502,$B2503,$A$1:$A2502,$A2503)+COUNTIFS($L$1:$L2502,"ET",$B$1:$B2502,$B2503,$A$1:$A2502,$A2503))-(COUNTIFS($L$1:$L2502,"Tor",$B$1:$B2502,"&lt;&gt;"&amp;$B2503,$A$1:$A2502,$A2503)+COUNTIFS($L$1:$L2502,"ET",$B$1:$B2502,"&lt;&gt;"&amp;$B2503,$A$1:$A2502,$A2503))),"")</f>
        <v/>
      </c>
      <c r="O2503" s="17"/>
      <c r="AC2503" s="14"/>
      <c r="AD2503" s="14"/>
      <c r="AE2503" s="18"/>
      <c r="AH2503" s="19">
        <f t="shared" si="158"/>
        <v>0</v>
      </c>
      <c r="AI2503" s="19">
        <f t="shared" si="159"/>
        <v>180</v>
      </c>
      <c r="AM2503" s="19">
        <f>IF(Abschlüsse[[#This Row],[Ergeb]]="ET","",SQRT(($AF2503-$AK2503)^2+($AG2503-$AL2503)^2))</f>
        <v>0</v>
      </c>
      <c r="AO2503" s="13"/>
      <c r="AP2503" s="13"/>
      <c r="AQ2503" s="19" t="str">
        <f t="shared" si="156"/>
        <v/>
      </c>
      <c r="AU2503" s="19" t="str">
        <f t="shared" si="157"/>
        <v/>
      </c>
    </row>
    <row r="2504" spans="3:47" ht="25.05" customHeight="1">
      <c r="C2504" s="17" t="str">
        <f>IF($A2504="","",IF(VLOOKUP($A2504,Spiele!$A$2:$D$16,3,FALSE)=$B2504,"H","G"))</f>
        <v/>
      </c>
      <c r="D2504" s="17" t="str">
        <f>IF($B2504="","",IF(VLOOKUP($A2504,Spiele!$A$2:$F$16,3,FALSE)=$B2504,VLOOKUP($A2504,Spiele!$A$2:$F$16,4,FALSE),VLOOKUP($A2504,Spiele!$A$2:$F$16,3,FALSE)))</f>
        <v/>
      </c>
      <c r="E2504" s="18">
        <f>IF(Abschlüsse[[#This Row],[Ergeb]]="ET",0,COUNTIFS($A$2:$A2504,$A2504,$B$2:$B2504,$B2504,$L$2:$L2504,"&lt;&gt;ET"))</f>
        <v>0</v>
      </c>
      <c r="F2504" s="11"/>
      <c r="G2504" s="12"/>
      <c r="H2504" s="18">
        <f>COUNTIFS('Rote Karten'!$A$2:$A$4,$A2504,'Rote Karten'!$D$2:$D$4,"&lt;&gt;"&amp;$B2504,'Rote Karten'!$B$2:$B$4,"&lt;"&amp;$F2504,'Rote Karten'!$C$2:$C$4,"&lt;="&amp;$G2504)-COUNTIFS('Rote Karten'!$A$2:$A$4,$A2504,'Rote Karten'!$D$2:$D$4,$B2504,'Rote Karten'!$B$2:$B$4,"&lt;"&amp;$F2504,'Rote Karten'!$C$2:$C$4,"&lt;="&amp;$G2504)</f>
        <v>0</v>
      </c>
      <c r="I2504" s="17" t="str">
        <f>IF(OR($L2504="Tor",$L2504="ET"),_xlfn.IFNA(IF(VLOOKUP($A2504,Spiele!$A$2:$C$16,3,FALSE)=$B2504,COUNTIFS($L$2:$L2504,"Tor",$B$2:$B2504,$B2504,$A$2:$A2504,$A2504)+COUNTIFS($L$2:$L2504,"ET",$B$2:$B2504,$B2504,$A$2:$A2504,$A2504)&amp;":"&amp;COUNTIFS($L$2:$L2504,"Tor",$B$2:$B2504,"&lt;&gt;"&amp;$B2504,$A$2:$A2504,$A2504)+COUNTIFS($L$2:$L2504,"ET",$B$2:$B2504,"&lt;&gt;"&amp;$B2504,$A$2:$A2504,$A2504),COUNTIFS($L$2:$L2504,"Tor",$B$2:$B2504,"&lt;&gt;"&amp;$B2504,$A$2:$A2504,$A2504)+COUNTIFS($L$2:$L2504,"ET",$B$2:$B2504,"&lt;&gt;"&amp;$B2504,$A$2:$A2504,$A2504)&amp;":"&amp;COUNTIFS($L$2:$L2504,"Tor",$B$2:$B2504,$B2504,$A$2:$A2504,$A2504)+COUNTIFS($L$2:$L2504,"ET",$B$2:$B2504,$B2504,$A$2:$A2504,$A2504)),""),"")</f>
        <v/>
      </c>
      <c r="J2504" s="18" t="str">
        <f>_xlfn.IFNA(IF(VLOOKUP($A2504,Spiele!$A$2:$D$16,3,FALSE)=$B2504,(COUNTIFS($L$1:$L2503,"Tor",$B$1:$B2503,$B2504,$A$1:$A2503,$A2504)+COUNTIFS($L$1:$L2503,"ET",$B$1:$B2503,$B2504,$A$1:$A2503,$A2504))-(COUNTIFS($L$1:$L2503,"Tor",$B$1:$B2503,"&lt;&gt;"&amp;$B2504,$A$1:$A2503,$A2504)+COUNTIFS($L$1:$L2503,"ET",$B$1:$B2503,"&lt;&gt;"&amp;$B2504,$A$1:$A2503,$A2504)),(COUNTIFS($L$1:$L2503,"Tor",$B$1:$B2503,$B2504,$A$1:$A2503,$A2504)+COUNTIFS($L$1:$L2503,"ET",$B$1:$B2503,$B2504,$A$1:$A2503,$A2504))-(COUNTIFS($L$1:$L2503,"Tor",$B$1:$B2503,"&lt;&gt;"&amp;$B2504,$A$1:$A2503,$A2504)+COUNTIFS($L$1:$L2503,"ET",$B$1:$B2503,"&lt;&gt;"&amp;$B2504,$A$1:$A2503,$A2504))),"")</f>
        <v/>
      </c>
      <c r="O2504" s="17"/>
      <c r="AC2504" s="14"/>
      <c r="AD2504" s="14"/>
      <c r="AE2504" s="18"/>
      <c r="AH2504" s="19">
        <f t="shared" si="158"/>
        <v>0</v>
      </c>
      <c r="AI2504" s="19">
        <f t="shared" si="159"/>
        <v>180</v>
      </c>
      <c r="AM2504" s="19">
        <f>IF(Abschlüsse[[#This Row],[Ergeb]]="ET","",SQRT(($AF2504-$AK2504)^2+($AG2504-$AL2504)^2))</f>
        <v>0</v>
      </c>
      <c r="AO2504" s="13"/>
      <c r="AP2504" s="13"/>
      <c r="AQ2504" s="19" t="str">
        <f t="shared" si="156"/>
        <v/>
      </c>
      <c r="AU2504" s="19" t="str">
        <f t="shared" si="157"/>
        <v/>
      </c>
    </row>
    <row r="2505" spans="3:47" ht="25.05" customHeight="1">
      <c r="C2505" s="17" t="str">
        <f>IF($A2505="","",IF(VLOOKUP($A2505,Spiele!$A$2:$D$16,3,FALSE)=$B2505,"H","G"))</f>
        <v/>
      </c>
      <c r="D2505" s="17" t="str">
        <f>IF($B2505="","",IF(VLOOKUP($A2505,Spiele!$A$2:$F$16,3,FALSE)=$B2505,VLOOKUP($A2505,Spiele!$A$2:$F$16,4,FALSE),VLOOKUP($A2505,Spiele!$A$2:$F$16,3,FALSE)))</f>
        <v/>
      </c>
      <c r="E2505" s="18">
        <f>IF(Abschlüsse[[#This Row],[Ergeb]]="ET",0,COUNTIFS($A$2:$A2505,$A2505,$B$2:$B2505,$B2505,$L$2:$L2505,"&lt;&gt;ET"))</f>
        <v>0</v>
      </c>
      <c r="F2505" s="11"/>
      <c r="G2505" s="12"/>
      <c r="H2505" s="18">
        <f>COUNTIFS('Rote Karten'!$A$2:$A$4,$A2505,'Rote Karten'!$D$2:$D$4,"&lt;&gt;"&amp;$B2505,'Rote Karten'!$B$2:$B$4,"&lt;"&amp;$F2505,'Rote Karten'!$C$2:$C$4,"&lt;="&amp;$G2505)-COUNTIFS('Rote Karten'!$A$2:$A$4,$A2505,'Rote Karten'!$D$2:$D$4,$B2505,'Rote Karten'!$B$2:$B$4,"&lt;"&amp;$F2505,'Rote Karten'!$C$2:$C$4,"&lt;="&amp;$G2505)</f>
        <v>0</v>
      </c>
      <c r="I2505" s="17" t="str">
        <f>IF(OR($L2505="Tor",$L2505="ET"),_xlfn.IFNA(IF(VLOOKUP($A2505,Spiele!$A$2:$C$16,3,FALSE)=$B2505,COUNTIFS($L$2:$L2505,"Tor",$B$2:$B2505,$B2505,$A$2:$A2505,$A2505)+COUNTIFS($L$2:$L2505,"ET",$B$2:$B2505,$B2505,$A$2:$A2505,$A2505)&amp;":"&amp;COUNTIFS($L$2:$L2505,"Tor",$B$2:$B2505,"&lt;&gt;"&amp;$B2505,$A$2:$A2505,$A2505)+COUNTIFS($L$2:$L2505,"ET",$B$2:$B2505,"&lt;&gt;"&amp;$B2505,$A$2:$A2505,$A2505),COUNTIFS($L$2:$L2505,"Tor",$B$2:$B2505,"&lt;&gt;"&amp;$B2505,$A$2:$A2505,$A2505)+COUNTIFS($L$2:$L2505,"ET",$B$2:$B2505,"&lt;&gt;"&amp;$B2505,$A$2:$A2505,$A2505)&amp;":"&amp;COUNTIFS($L$2:$L2505,"Tor",$B$2:$B2505,$B2505,$A$2:$A2505,$A2505)+COUNTIFS($L$2:$L2505,"ET",$B$2:$B2505,$B2505,$A$2:$A2505,$A2505)),""),"")</f>
        <v/>
      </c>
      <c r="J2505" s="18" t="str">
        <f>_xlfn.IFNA(IF(VLOOKUP($A2505,Spiele!$A$2:$D$16,3,FALSE)=$B2505,(COUNTIFS($L$1:$L2504,"Tor",$B$1:$B2504,$B2505,$A$1:$A2504,$A2505)+COUNTIFS($L$1:$L2504,"ET",$B$1:$B2504,$B2505,$A$1:$A2504,$A2505))-(COUNTIFS($L$1:$L2504,"Tor",$B$1:$B2504,"&lt;&gt;"&amp;$B2505,$A$1:$A2504,$A2505)+COUNTIFS($L$1:$L2504,"ET",$B$1:$B2504,"&lt;&gt;"&amp;$B2505,$A$1:$A2504,$A2505)),(COUNTIFS($L$1:$L2504,"Tor",$B$1:$B2504,$B2505,$A$1:$A2504,$A2505)+COUNTIFS($L$1:$L2504,"ET",$B$1:$B2504,$B2505,$A$1:$A2504,$A2505))-(COUNTIFS($L$1:$L2504,"Tor",$B$1:$B2504,"&lt;&gt;"&amp;$B2505,$A$1:$A2504,$A2505)+COUNTIFS($L$1:$L2504,"ET",$B$1:$B2504,"&lt;&gt;"&amp;$B2505,$A$1:$A2504,$A2505))),"")</f>
        <v/>
      </c>
      <c r="O2505" s="17"/>
      <c r="AC2505" s="14"/>
      <c r="AD2505" s="14"/>
      <c r="AE2505" s="18"/>
      <c r="AH2505" s="19">
        <f t="shared" si="158"/>
        <v>0</v>
      </c>
      <c r="AI2505" s="19">
        <f t="shared" si="159"/>
        <v>180</v>
      </c>
      <c r="AM2505" s="19">
        <f>IF(Abschlüsse[[#This Row],[Ergeb]]="ET","",SQRT(($AF2505-$AK2505)^2+($AG2505-$AL2505)^2))</f>
        <v>0</v>
      </c>
      <c r="AO2505" s="13"/>
      <c r="AP2505" s="13"/>
      <c r="AQ2505" s="19" t="str">
        <f t="shared" si="156"/>
        <v/>
      </c>
      <c r="AU2505" s="19" t="str">
        <f t="shared" si="157"/>
        <v/>
      </c>
    </row>
    <row r="2506" spans="3:47" ht="25.05" customHeight="1">
      <c r="C2506" s="17" t="str">
        <f>IF($A2506="","",IF(VLOOKUP($A2506,Spiele!$A$2:$D$16,3,FALSE)=$B2506,"H","G"))</f>
        <v/>
      </c>
      <c r="D2506" s="17" t="str">
        <f>IF($B2506="","",IF(VLOOKUP($A2506,Spiele!$A$2:$F$16,3,FALSE)=$B2506,VLOOKUP($A2506,Spiele!$A$2:$F$16,4,FALSE),VLOOKUP($A2506,Spiele!$A$2:$F$16,3,FALSE)))</f>
        <v/>
      </c>
      <c r="E2506" s="18">
        <f>IF(Abschlüsse[[#This Row],[Ergeb]]="ET",0,COUNTIFS($A$2:$A2506,$A2506,$B$2:$B2506,$B2506,$L$2:$L2506,"&lt;&gt;ET"))</f>
        <v>0</v>
      </c>
      <c r="F2506" s="11"/>
      <c r="G2506" s="12"/>
      <c r="H2506" s="18">
        <f>COUNTIFS('Rote Karten'!$A$2:$A$4,$A2506,'Rote Karten'!$D$2:$D$4,"&lt;&gt;"&amp;$B2506,'Rote Karten'!$B$2:$B$4,"&lt;"&amp;$F2506,'Rote Karten'!$C$2:$C$4,"&lt;="&amp;$G2506)-COUNTIFS('Rote Karten'!$A$2:$A$4,$A2506,'Rote Karten'!$D$2:$D$4,$B2506,'Rote Karten'!$B$2:$B$4,"&lt;"&amp;$F2506,'Rote Karten'!$C$2:$C$4,"&lt;="&amp;$G2506)</f>
        <v>0</v>
      </c>
      <c r="I2506" s="17" t="str">
        <f>IF(OR($L2506="Tor",$L2506="ET"),_xlfn.IFNA(IF(VLOOKUP($A2506,Spiele!$A$2:$C$16,3,FALSE)=$B2506,COUNTIFS($L$2:$L2506,"Tor",$B$2:$B2506,$B2506,$A$2:$A2506,$A2506)+COUNTIFS($L$2:$L2506,"ET",$B$2:$B2506,$B2506,$A$2:$A2506,$A2506)&amp;":"&amp;COUNTIFS($L$2:$L2506,"Tor",$B$2:$B2506,"&lt;&gt;"&amp;$B2506,$A$2:$A2506,$A2506)+COUNTIFS($L$2:$L2506,"ET",$B$2:$B2506,"&lt;&gt;"&amp;$B2506,$A$2:$A2506,$A2506),COUNTIFS($L$2:$L2506,"Tor",$B$2:$B2506,"&lt;&gt;"&amp;$B2506,$A$2:$A2506,$A2506)+COUNTIFS($L$2:$L2506,"ET",$B$2:$B2506,"&lt;&gt;"&amp;$B2506,$A$2:$A2506,$A2506)&amp;":"&amp;COUNTIFS($L$2:$L2506,"Tor",$B$2:$B2506,$B2506,$A$2:$A2506,$A2506)+COUNTIFS($L$2:$L2506,"ET",$B$2:$B2506,$B2506,$A$2:$A2506,$A2506)),""),"")</f>
        <v/>
      </c>
      <c r="J2506" s="18" t="str">
        <f>_xlfn.IFNA(IF(VLOOKUP($A2506,Spiele!$A$2:$D$16,3,FALSE)=$B2506,(COUNTIFS($L$1:$L2505,"Tor",$B$1:$B2505,$B2506,$A$1:$A2505,$A2506)+COUNTIFS($L$1:$L2505,"ET",$B$1:$B2505,$B2506,$A$1:$A2505,$A2506))-(COUNTIFS($L$1:$L2505,"Tor",$B$1:$B2505,"&lt;&gt;"&amp;$B2506,$A$1:$A2505,$A2506)+COUNTIFS($L$1:$L2505,"ET",$B$1:$B2505,"&lt;&gt;"&amp;$B2506,$A$1:$A2505,$A2506)),(COUNTIFS($L$1:$L2505,"Tor",$B$1:$B2505,$B2506,$A$1:$A2505,$A2506)+COUNTIFS($L$1:$L2505,"ET",$B$1:$B2505,$B2506,$A$1:$A2505,$A2506))-(COUNTIFS($L$1:$L2505,"Tor",$B$1:$B2505,"&lt;&gt;"&amp;$B2506,$A$1:$A2505,$A2506)+COUNTIFS($L$1:$L2505,"ET",$B$1:$B2505,"&lt;&gt;"&amp;$B2506,$A$1:$A2505,$A2506))),"")</f>
        <v/>
      </c>
      <c r="O2506" s="17"/>
      <c r="AC2506" s="14"/>
      <c r="AD2506" s="14"/>
      <c r="AE2506" s="18"/>
      <c r="AH2506" s="19">
        <f t="shared" si="158"/>
        <v>0</v>
      </c>
      <c r="AI2506" s="19">
        <f t="shared" si="159"/>
        <v>180</v>
      </c>
      <c r="AM2506" s="19">
        <f>IF(Abschlüsse[[#This Row],[Ergeb]]="ET","",SQRT(($AF2506-$AK2506)^2+($AG2506-$AL2506)^2))</f>
        <v>0</v>
      </c>
      <c r="AO2506" s="13"/>
      <c r="AP2506" s="13"/>
      <c r="AQ2506" s="19" t="str">
        <f t="shared" si="156"/>
        <v/>
      </c>
      <c r="AU2506" s="19" t="str">
        <f t="shared" si="157"/>
        <v/>
      </c>
    </row>
    <row r="2507" spans="3:47" ht="25.05" customHeight="1">
      <c r="C2507" s="17" t="str">
        <f>IF($A2507="","",IF(VLOOKUP($A2507,Spiele!$A$2:$D$16,3,FALSE)=$B2507,"H","G"))</f>
        <v/>
      </c>
      <c r="D2507" s="17" t="str">
        <f>IF($B2507="","",IF(VLOOKUP($A2507,Spiele!$A$2:$F$16,3,FALSE)=$B2507,VLOOKUP($A2507,Spiele!$A$2:$F$16,4,FALSE),VLOOKUP($A2507,Spiele!$A$2:$F$16,3,FALSE)))</f>
        <v/>
      </c>
      <c r="E2507" s="18">
        <f>IF(Abschlüsse[[#This Row],[Ergeb]]="ET",0,COUNTIFS($A$2:$A2507,$A2507,$B$2:$B2507,$B2507,$L$2:$L2507,"&lt;&gt;ET"))</f>
        <v>0</v>
      </c>
      <c r="F2507" s="11"/>
      <c r="G2507" s="12"/>
      <c r="H2507" s="18">
        <f>COUNTIFS('Rote Karten'!$A$2:$A$4,$A2507,'Rote Karten'!$D$2:$D$4,"&lt;&gt;"&amp;$B2507,'Rote Karten'!$B$2:$B$4,"&lt;"&amp;$F2507,'Rote Karten'!$C$2:$C$4,"&lt;="&amp;$G2507)-COUNTIFS('Rote Karten'!$A$2:$A$4,$A2507,'Rote Karten'!$D$2:$D$4,$B2507,'Rote Karten'!$B$2:$B$4,"&lt;"&amp;$F2507,'Rote Karten'!$C$2:$C$4,"&lt;="&amp;$G2507)</f>
        <v>0</v>
      </c>
      <c r="I2507" s="17" t="str">
        <f>IF(OR($L2507="Tor",$L2507="ET"),_xlfn.IFNA(IF(VLOOKUP($A2507,Spiele!$A$2:$C$16,3,FALSE)=$B2507,COUNTIFS($L$2:$L2507,"Tor",$B$2:$B2507,$B2507,$A$2:$A2507,$A2507)+COUNTIFS($L$2:$L2507,"ET",$B$2:$B2507,$B2507,$A$2:$A2507,$A2507)&amp;":"&amp;COUNTIFS($L$2:$L2507,"Tor",$B$2:$B2507,"&lt;&gt;"&amp;$B2507,$A$2:$A2507,$A2507)+COUNTIFS($L$2:$L2507,"ET",$B$2:$B2507,"&lt;&gt;"&amp;$B2507,$A$2:$A2507,$A2507),COUNTIFS($L$2:$L2507,"Tor",$B$2:$B2507,"&lt;&gt;"&amp;$B2507,$A$2:$A2507,$A2507)+COUNTIFS($L$2:$L2507,"ET",$B$2:$B2507,"&lt;&gt;"&amp;$B2507,$A$2:$A2507,$A2507)&amp;":"&amp;COUNTIFS($L$2:$L2507,"Tor",$B$2:$B2507,$B2507,$A$2:$A2507,$A2507)+COUNTIFS($L$2:$L2507,"ET",$B$2:$B2507,$B2507,$A$2:$A2507,$A2507)),""),"")</f>
        <v/>
      </c>
      <c r="J2507" s="18" t="str">
        <f>_xlfn.IFNA(IF(VLOOKUP($A2507,Spiele!$A$2:$D$16,3,FALSE)=$B2507,(COUNTIFS($L$1:$L2506,"Tor",$B$1:$B2506,$B2507,$A$1:$A2506,$A2507)+COUNTIFS($L$1:$L2506,"ET",$B$1:$B2506,$B2507,$A$1:$A2506,$A2507))-(COUNTIFS($L$1:$L2506,"Tor",$B$1:$B2506,"&lt;&gt;"&amp;$B2507,$A$1:$A2506,$A2507)+COUNTIFS($L$1:$L2506,"ET",$B$1:$B2506,"&lt;&gt;"&amp;$B2507,$A$1:$A2506,$A2507)),(COUNTIFS($L$1:$L2506,"Tor",$B$1:$B2506,$B2507,$A$1:$A2506,$A2507)+COUNTIFS($L$1:$L2506,"ET",$B$1:$B2506,$B2507,$A$1:$A2506,$A2507))-(COUNTIFS($L$1:$L2506,"Tor",$B$1:$B2506,"&lt;&gt;"&amp;$B2507,$A$1:$A2506,$A2507)+COUNTIFS($L$1:$L2506,"ET",$B$1:$B2506,"&lt;&gt;"&amp;$B2507,$A$1:$A2506,$A2507))),"")</f>
        <v/>
      </c>
      <c r="O2507" s="17"/>
      <c r="AC2507" s="14"/>
      <c r="AD2507" s="14"/>
      <c r="AE2507" s="18"/>
      <c r="AH2507" s="19">
        <f t="shared" si="158"/>
        <v>0</v>
      </c>
      <c r="AI2507" s="19">
        <f t="shared" si="159"/>
        <v>180</v>
      </c>
      <c r="AM2507" s="19">
        <f>IF(Abschlüsse[[#This Row],[Ergeb]]="ET","",SQRT(($AF2507-$AK2507)^2+($AG2507-$AL2507)^2))</f>
        <v>0</v>
      </c>
      <c r="AO2507" s="13"/>
      <c r="AP2507" s="13"/>
      <c r="AQ2507" s="19" t="str">
        <f t="shared" si="156"/>
        <v/>
      </c>
      <c r="AU2507" s="19" t="str">
        <f t="shared" si="157"/>
        <v/>
      </c>
    </row>
    <row r="2508" spans="3:47" ht="25.05" customHeight="1">
      <c r="C2508" s="17" t="str">
        <f>IF($A2508="","",IF(VLOOKUP($A2508,Spiele!$A$2:$D$16,3,FALSE)=$B2508,"H","G"))</f>
        <v/>
      </c>
      <c r="D2508" s="17" t="str">
        <f>IF($B2508="","",IF(VLOOKUP($A2508,Spiele!$A$2:$F$16,3,FALSE)=$B2508,VLOOKUP($A2508,Spiele!$A$2:$F$16,4,FALSE),VLOOKUP($A2508,Spiele!$A$2:$F$16,3,FALSE)))</f>
        <v/>
      </c>
      <c r="E2508" s="18">
        <f>IF(Abschlüsse[[#This Row],[Ergeb]]="ET",0,COUNTIFS($A$2:$A2508,$A2508,$B$2:$B2508,$B2508,$L$2:$L2508,"&lt;&gt;ET"))</f>
        <v>0</v>
      </c>
      <c r="F2508" s="11"/>
      <c r="G2508" s="12"/>
      <c r="H2508" s="18">
        <f>COUNTIFS('Rote Karten'!$A$2:$A$4,$A2508,'Rote Karten'!$D$2:$D$4,"&lt;&gt;"&amp;$B2508,'Rote Karten'!$B$2:$B$4,"&lt;"&amp;$F2508,'Rote Karten'!$C$2:$C$4,"&lt;="&amp;$G2508)-COUNTIFS('Rote Karten'!$A$2:$A$4,$A2508,'Rote Karten'!$D$2:$D$4,$B2508,'Rote Karten'!$B$2:$B$4,"&lt;"&amp;$F2508,'Rote Karten'!$C$2:$C$4,"&lt;="&amp;$G2508)</f>
        <v>0</v>
      </c>
      <c r="I2508" s="17" t="str">
        <f>IF(OR($L2508="Tor",$L2508="ET"),_xlfn.IFNA(IF(VLOOKUP($A2508,Spiele!$A$2:$C$16,3,FALSE)=$B2508,COUNTIFS($L$2:$L2508,"Tor",$B$2:$B2508,$B2508,$A$2:$A2508,$A2508)+COUNTIFS($L$2:$L2508,"ET",$B$2:$B2508,$B2508,$A$2:$A2508,$A2508)&amp;":"&amp;COUNTIFS($L$2:$L2508,"Tor",$B$2:$B2508,"&lt;&gt;"&amp;$B2508,$A$2:$A2508,$A2508)+COUNTIFS($L$2:$L2508,"ET",$B$2:$B2508,"&lt;&gt;"&amp;$B2508,$A$2:$A2508,$A2508),COUNTIFS($L$2:$L2508,"Tor",$B$2:$B2508,"&lt;&gt;"&amp;$B2508,$A$2:$A2508,$A2508)+COUNTIFS($L$2:$L2508,"ET",$B$2:$B2508,"&lt;&gt;"&amp;$B2508,$A$2:$A2508,$A2508)&amp;":"&amp;COUNTIFS($L$2:$L2508,"Tor",$B$2:$B2508,$B2508,$A$2:$A2508,$A2508)+COUNTIFS($L$2:$L2508,"ET",$B$2:$B2508,$B2508,$A$2:$A2508,$A2508)),""),"")</f>
        <v/>
      </c>
      <c r="J2508" s="18" t="str">
        <f>_xlfn.IFNA(IF(VLOOKUP($A2508,Spiele!$A$2:$D$16,3,FALSE)=$B2508,(COUNTIFS($L$1:$L2507,"Tor",$B$1:$B2507,$B2508,$A$1:$A2507,$A2508)+COUNTIFS($L$1:$L2507,"ET",$B$1:$B2507,$B2508,$A$1:$A2507,$A2508))-(COUNTIFS($L$1:$L2507,"Tor",$B$1:$B2507,"&lt;&gt;"&amp;$B2508,$A$1:$A2507,$A2508)+COUNTIFS($L$1:$L2507,"ET",$B$1:$B2507,"&lt;&gt;"&amp;$B2508,$A$1:$A2507,$A2508)),(COUNTIFS($L$1:$L2507,"Tor",$B$1:$B2507,$B2508,$A$1:$A2507,$A2508)+COUNTIFS($L$1:$L2507,"ET",$B$1:$B2507,$B2508,$A$1:$A2507,$A2508))-(COUNTIFS($L$1:$L2507,"Tor",$B$1:$B2507,"&lt;&gt;"&amp;$B2508,$A$1:$A2507,$A2508)+COUNTIFS($L$1:$L2507,"ET",$B$1:$B2507,"&lt;&gt;"&amp;$B2508,$A$1:$A2507,$A2508))),"")</f>
        <v/>
      </c>
      <c r="O2508" s="17"/>
      <c r="AC2508" s="14"/>
      <c r="AD2508" s="14"/>
      <c r="AE2508" s="18"/>
      <c r="AH2508" s="19">
        <f t="shared" si="158"/>
        <v>0</v>
      </c>
      <c r="AI2508" s="19">
        <f t="shared" si="159"/>
        <v>180</v>
      </c>
      <c r="AM2508" s="19">
        <f>IF(Abschlüsse[[#This Row],[Ergeb]]="ET","",SQRT(($AF2508-$AK2508)^2+($AG2508-$AL2508)^2))</f>
        <v>0</v>
      </c>
      <c r="AO2508" s="13"/>
      <c r="AP2508" s="13"/>
      <c r="AQ2508" s="19" t="str">
        <f t="shared" si="156"/>
        <v/>
      </c>
      <c r="AU2508" s="19" t="str">
        <f t="shared" si="157"/>
        <v/>
      </c>
    </row>
    <row r="2509" spans="3:47" ht="25.05" customHeight="1">
      <c r="C2509" s="17" t="str">
        <f>IF($A2509="","",IF(VLOOKUP($A2509,Spiele!$A$2:$D$16,3,FALSE)=$B2509,"H","G"))</f>
        <v/>
      </c>
      <c r="D2509" s="17" t="str">
        <f>IF($B2509="","",IF(VLOOKUP($A2509,Spiele!$A$2:$F$16,3,FALSE)=$B2509,VLOOKUP($A2509,Spiele!$A$2:$F$16,4,FALSE),VLOOKUP($A2509,Spiele!$A$2:$F$16,3,FALSE)))</f>
        <v/>
      </c>
      <c r="E2509" s="18">
        <f>IF(Abschlüsse[[#This Row],[Ergeb]]="ET",0,COUNTIFS($A$2:$A2509,$A2509,$B$2:$B2509,$B2509,$L$2:$L2509,"&lt;&gt;ET"))</f>
        <v>0</v>
      </c>
      <c r="F2509" s="11"/>
      <c r="G2509" s="12"/>
      <c r="H2509" s="18">
        <f>COUNTIFS('Rote Karten'!$A$2:$A$4,$A2509,'Rote Karten'!$D$2:$D$4,"&lt;&gt;"&amp;$B2509,'Rote Karten'!$B$2:$B$4,"&lt;"&amp;$F2509,'Rote Karten'!$C$2:$C$4,"&lt;="&amp;$G2509)-COUNTIFS('Rote Karten'!$A$2:$A$4,$A2509,'Rote Karten'!$D$2:$D$4,$B2509,'Rote Karten'!$B$2:$B$4,"&lt;"&amp;$F2509,'Rote Karten'!$C$2:$C$4,"&lt;="&amp;$G2509)</f>
        <v>0</v>
      </c>
      <c r="I2509" s="17" t="str">
        <f>IF(OR($L2509="Tor",$L2509="ET"),_xlfn.IFNA(IF(VLOOKUP($A2509,Spiele!$A$2:$C$16,3,FALSE)=$B2509,COUNTIFS($L$2:$L2509,"Tor",$B$2:$B2509,$B2509,$A$2:$A2509,$A2509)+COUNTIFS($L$2:$L2509,"ET",$B$2:$B2509,$B2509,$A$2:$A2509,$A2509)&amp;":"&amp;COUNTIFS($L$2:$L2509,"Tor",$B$2:$B2509,"&lt;&gt;"&amp;$B2509,$A$2:$A2509,$A2509)+COUNTIFS($L$2:$L2509,"ET",$B$2:$B2509,"&lt;&gt;"&amp;$B2509,$A$2:$A2509,$A2509),COUNTIFS($L$2:$L2509,"Tor",$B$2:$B2509,"&lt;&gt;"&amp;$B2509,$A$2:$A2509,$A2509)+COUNTIFS($L$2:$L2509,"ET",$B$2:$B2509,"&lt;&gt;"&amp;$B2509,$A$2:$A2509,$A2509)&amp;":"&amp;COUNTIFS($L$2:$L2509,"Tor",$B$2:$B2509,$B2509,$A$2:$A2509,$A2509)+COUNTIFS($L$2:$L2509,"ET",$B$2:$B2509,$B2509,$A$2:$A2509,$A2509)),""),"")</f>
        <v/>
      </c>
      <c r="J2509" s="18" t="str">
        <f>_xlfn.IFNA(IF(VLOOKUP($A2509,Spiele!$A$2:$D$16,3,FALSE)=$B2509,(COUNTIFS($L$1:$L2508,"Tor",$B$1:$B2508,$B2509,$A$1:$A2508,$A2509)+COUNTIFS($L$1:$L2508,"ET",$B$1:$B2508,$B2509,$A$1:$A2508,$A2509))-(COUNTIFS($L$1:$L2508,"Tor",$B$1:$B2508,"&lt;&gt;"&amp;$B2509,$A$1:$A2508,$A2509)+COUNTIFS($L$1:$L2508,"ET",$B$1:$B2508,"&lt;&gt;"&amp;$B2509,$A$1:$A2508,$A2509)),(COUNTIFS($L$1:$L2508,"Tor",$B$1:$B2508,$B2509,$A$1:$A2508,$A2509)+COUNTIFS($L$1:$L2508,"ET",$B$1:$B2508,$B2509,$A$1:$A2508,$A2509))-(COUNTIFS($L$1:$L2508,"Tor",$B$1:$B2508,"&lt;&gt;"&amp;$B2509,$A$1:$A2508,$A2509)+COUNTIFS($L$1:$L2508,"ET",$B$1:$B2508,"&lt;&gt;"&amp;$B2509,$A$1:$A2508,$A2509))),"")</f>
        <v/>
      </c>
      <c r="O2509" s="17"/>
      <c r="AC2509" s="14"/>
      <c r="AD2509" s="14"/>
      <c r="AE2509" s="18"/>
      <c r="AH2509" s="19">
        <f t="shared" si="158"/>
        <v>0</v>
      </c>
      <c r="AI2509" s="19">
        <f t="shared" si="159"/>
        <v>180</v>
      </c>
      <c r="AM2509" s="19">
        <f>IF(Abschlüsse[[#This Row],[Ergeb]]="ET","",SQRT(($AF2509-$AK2509)^2+($AG2509-$AL2509)^2))</f>
        <v>0</v>
      </c>
      <c r="AO2509" s="13"/>
      <c r="AP2509" s="13"/>
      <c r="AQ2509" s="19" t="str">
        <f t="shared" si="156"/>
        <v/>
      </c>
      <c r="AU2509" s="19" t="str">
        <f t="shared" si="157"/>
        <v/>
      </c>
    </row>
    <row r="2510" spans="3:47" ht="25.05" customHeight="1">
      <c r="C2510" s="17" t="str">
        <f>IF($A2510="","",IF(VLOOKUP($A2510,Spiele!$A$2:$D$16,3,FALSE)=$B2510,"H","G"))</f>
        <v/>
      </c>
      <c r="D2510" s="17" t="str">
        <f>IF($B2510="","",IF(VLOOKUP($A2510,Spiele!$A$2:$F$16,3,FALSE)=$B2510,VLOOKUP($A2510,Spiele!$A$2:$F$16,4,FALSE),VLOOKUP($A2510,Spiele!$A$2:$F$16,3,FALSE)))</f>
        <v/>
      </c>
      <c r="E2510" s="18">
        <f>IF(Abschlüsse[[#This Row],[Ergeb]]="ET",0,COUNTIFS($A$2:$A2510,$A2510,$B$2:$B2510,$B2510,$L$2:$L2510,"&lt;&gt;ET"))</f>
        <v>0</v>
      </c>
      <c r="F2510" s="11"/>
      <c r="G2510" s="12"/>
      <c r="H2510" s="18">
        <f>COUNTIFS('Rote Karten'!$A$2:$A$4,$A2510,'Rote Karten'!$D$2:$D$4,"&lt;&gt;"&amp;$B2510,'Rote Karten'!$B$2:$B$4,"&lt;"&amp;$F2510,'Rote Karten'!$C$2:$C$4,"&lt;="&amp;$G2510)-COUNTIFS('Rote Karten'!$A$2:$A$4,$A2510,'Rote Karten'!$D$2:$D$4,$B2510,'Rote Karten'!$B$2:$B$4,"&lt;"&amp;$F2510,'Rote Karten'!$C$2:$C$4,"&lt;="&amp;$G2510)</f>
        <v>0</v>
      </c>
      <c r="I2510" s="17" t="str">
        <f>IF(OR($L2510="Tor",$L2510="ET"),_xlfn.IFNA(IF(VLOOKUP($A2510,Spiele!$A$2:$C$16,3,FALSE)=$B2510,COUNTIFS($L$2:$L2510,"Tor",$B$2:$B2510,$B2510,$A$2:$A2510,$A2510)+COUNTIFS($L$2:$L2510,"ET",$B$2:$B2510,$B2510,$A$2:$A2510,$A2510)&amp;":"&amp;COUNTIFS($L$2:$L2510,"Tor",$B$2:$B2510,"&lt;&gt;"&amp;$B2510,$A$2:$A2510,$A2510)+COUNTIFS($L$2:$L2510,"ET",$B$2:$B2510,"&lt;&gt;"&amp;$B2510,$A$2:$A2510,$A2510),COUNTIFS($L$2:$L2510,"Tor",$B$2:$B2510,"&lt;&gt;"&amp;$B2510,$A$2:$A2510,$A2510)+COUNTIFS($L$2:$L2510,"ET",$B$2:$B2510,"&lt;&gt;"&amp;$B2510,$A$2:$A2510,$A2510)&amp;":"&amp;COUNTIFS($L$2:$L2510,"Tor",$B$2:$B2510,$B2510,$A$2:$A2510,$A2510)+COUNTIFS($L$2:$L2510,"ET",$B$2:$B2510,$B2510,$A$2:$A2510,$A2510)),""),"")</f>
        <v/>
      </c>
      <c r="J2510" s="18" t="str">
        <f>_xlfn.IFNA(IF(VLOOKUP($A2510,Spiele!$A$2:$D$16,3,FALSE)=$B2510,(COUNTIFS($L$1:$L2509,"Tor",$B$1:$B2509,$B2510,$A$1:$A2509,$A2510)+COUNTIFS($L$1:$L2509,"ET",$B$1:$B2509,$B2510,$A$1:$A2509,$A2510))-(COUNTIFS($L$1:$L2509,"Tor",$B$1:$B2509,"&lt;&gt;"&amp;$B2510,$A$1:$A2509,$A2510)+COUNTIFS($L$1:$L2509,"ET",$B$1:$B2509,"&lt;&gt;"&amp;$B2510,$A$1:$A2509,$A2510)),(COUNTIFS($L$1:$L2509,"Tor",$B$1:$B2509,$B2510,$A$1:$A2509,$A2510)+COUNTIFS($L$1:$L2509,"ET",$B$1:$B2509,$B2510,$A$1:$A2509,$A2510))-(COUNTIFS($L$1:$L2509,"Tor",$B$1:$B2509,"&lt;&gt;"&amp;$B2510,$A$1:$A2509,$A2510)+COUNTIFS($L$1:$L2509,"ET",$B$1:$B2509,"&lt;&gt;"&amp;$B2510,$A$1:$A2509,$A2510))),"")</f>
        <v/>
      </c>
      <c r="O2510" s="17"/>
      <c r="AC2510" s="14"/>
      <c r="AD2510" s="14"/>
      <c r="AE2510" s="18"/>
      <c r="AH2510" s="19">
        <f t="shared" si="158"/>
        <v>0</v>
      </c>
      <c r="AI2510" s="19">
        <f t="shared" si="159"/>
        <v>180</v>
      </c>
      <c r="AM2510" s="19">
        <f>IF(Abschlüsse[[#This Row],[Ergeb]]="ET","",SQRT(($AF2510-$AK2510)^2+($AG2510-$AL2510)^2))</f>
        <v>0</v>
      </c>
      <c r="AO2510" s="13"/>
      <c r="AP2510" s="13"/>
      <c r="AQ2510" s="19" t="str">
        <f t="shared" si="156"/>
        <v/>
      </c>
      <c r="AU2510" s="19" t="str">
        <f t="shared" si="157"/>
        <v/>
      </c>
    </row>
    <row r="2511" spans="3:47" ht="25.05" customHeight="1">
      <c r="C2511" s="17" t="str">
        <f>IF($A2511="","",IF(VLOOKUP($A2511,Spiele!$A$2:$D$16,3,FALSE)=$B2511,"H","G"))</f>
        <v/>
      </c>
      <c r="D2511" s="17" t="str">
        <f>IF($B2511="","",IF(VLOOKUP($A2511,Spiele!$A$2:$F$16,3,FALSE)=$B2511,VLOOKUP($A2511,Spiele!$A$2:$F$16,4,FALSE),VLOOKUP($A2511,Spiele!$A$2:$F$16,3,FALSE)))</f>
        <v/>
      </c>
      <c r="E2511" s="18">
        <f>IF(Abschlüsse[[#This Row],[Ergeb]]="ET",0,COUNTIFS($A$2:$A2511,$A2511,$B$2:$B2511,$B2511,$L$2:$L2511,"&lt;&gt;ET"))</f>
        <v>0</v>
      </c>
      <c r="F2511" s="11"/>
      <c r="G2511" s="12"/>
      <c r="H2511" s="18">
        <f>COUNTIFS('Rote Karten'!$A$2:$A$4,$A2511,'Rote Karten'!$D$2:$D$4,"&lt;&gt;"&amp;$B2511,'Rote Karten'!$B$2:$B$4,"&lt;"&amp;$F2511,'Rote Karten'!$C$2:$C$4,"&lt;="&amp;$G2511)-COUNTIFS('Rote Karten'!$A$2:$A$4,$A2511,'Rote Karten'!$D$2:$D$4,$B2511,'Rote Karten'!$B$2:$B$4,"&lt;"&amp;$F2511,'Rote Karten'!$C$2:$C$4,"&lt;="&amp;$G2511)</f>
        <v>0</v>
      </c>
      <c r="I2511" s="17" t="str">
        <f>IF(OR($L2511="Tor",$L2511="ET"),_xlfn.IFNA(IF(VLOOKUP($A2511,Spiele!$A$2:$C$16,3,FALSE)=$B2511,COUNTIFS($L$2:$L2511,"Tor",$B$2:$B2511,$B2511,$A$2:$A2511,$A2511)+COUNTIFS($L$2:$L2511,"ET",$B$2:$B2511,$B2511,$A$2:$A2511,$A2511)&amp;":"&amp;COUNTIFS($L$2:$L2511,"Tor",$B$2:$B2511,"&lt;&gt;"&amp;$B2511,$A$2:$A2511,$A2511)+COUNTIFS($L$2:$L2511,"ET",$B$2:$B2511,"&lt;&gt;"&amp;$B2511,$A$2:$A2511,$A2511),COUNTIFS($L$2:$L2511,"Tor",$B$2:$B2511,"&lt;&gt;"&amp;$B2511,$A$2:$A2511,$A2511)+COUNTIFS($L$2:$L2511,"ET",$B$2:$B2511,"&lt;&gt;"&amp;$B2511,$A$2:$A2511,$A2511)&amp;":"&amp;COUNTIFS($L$2:$L2511,"Tor",$B$2:$B2511,$B2511,$A$2:$A2511,$A2511)+COUNTIFS($L$2:$L2511,"ET",$B$2:$B2511,$B2511,$A$2:$A2511,$A2511)),""),"")</f>
        <v/>
      </c>
      <c r="J2511" s="18" t="str">
        <f>_xlfn.IFNA(IF(VLOOKUP($A2511,Spiele!$A$2:$D$16,3,FALSE)=$B2511,(COUNTIFS($L$1:$L2510,"Tor",$B$1:$B2510,$B2511,$A$1:$A2510,$A2511)+COUNTIFS($L$1:$L2510,"ET",$B$1:$B2510,$B2511,$A$1:$A2510,$A2511))-(COUNTIFS($L$1:$L2510,"Tor",$B$1:$B2510,"&lt;&gt;"&amp;$B2511,$A$1:$A2510,$A2511)+COUNTIFS($L$1:$L2510,"ET",$B$1:$B2510,"&lt;&gt;"&amp;$B2511,$A$1:$A2510,$A2511)),(COUNTIFS($L$1:$L2510,"Tor",$B$1:$B2510,$B2511,$A$1:$A2510,$A2511)+COUNTIFS($L$1:$L2510,"ET",$B$1:$B2510,$B2511,$A$1:$A2510,$A2511))-(COUNTIFS($L$1:$L2510,"Tor",$B$1:$B2510,"&lt;&gt;"&amp;$B2511,$A$1:$A2510,$A2511)+COUNTIFS($L$1:$L2510,"ET",$B$1:$B2510,"&lt;&gt;"&amp;$B2511,$A$1:$A2510,$A2511))),"")</f>
        <v/>
      </c>
      <c r="O2511" s="17"/>
      <c r="AC2511" s="14"/>
      <c r="AD2511" s="14"/>
      <c r="AE2511" s="18"/>
      <c r="AH2511" s="19">
        <f t="shared" si="158"/>
        <v>0</v>
      </c>
      <c r="AI2511" s="19">
        <f t="shared" si="159"/>
        <v>180</v>
      </c>
      <c r="AM2511" s="19">
        <f>IF(Abschlüsse[[#This Row],[Ergeb]]="ET","",SQRT(($AF2511-$AK2511)^2+($AG2511-$AL2511)^2))</f>
        <v>0</v>
      </c>
      <c r="AO2511" s="13"/>
      <c r="AP2511" s="13"/>
      <c r="AQ2511" s="19" t="str">
        <f t="shared" si="156"/>
        <v/>
      </c>
      <c r="AU2511" s="19" t="str">
        <f t="shared" si="157"/>
        <v/>
      </c>
    </row>
    <row r="2512" spans="3:47" ht="25.05" customHeight="1">
      <c r="C2512" s="17" t="str">
        <f>IF($A2512="","",IF(VLOOKUP($A2512,Spiele!$A$2:$D$16,3,FALSE)=$B2512,"H","G"))</f>
        <v/>
      </c>
      <c r="D2512" s="17" t="str">
        <f>IF($B2512="","",IF(VLOOKUP($A2512,Spiele!$A$2:$F$16,3,FALSE)=$B2512,VLOOKUP($A2512,Spiele!$A$2:$F$16,4,FALSE),VLOOKUP($A2512,Spiele!$A$2:$F$16,3,FALSE)))</f>
        <v/>
      </c>
      <c r="E2512" s="18">
        <f>IF(Abschlüsse[[#This Row],[Ergeb]]="ET",0,COUNTIFS($A$2:$A2512,$A2512,$B$2:$B2512,$B2512,$L$2:$L2512,"&lt;&gt;ET"))</f>
        <v>0</v>
      </c>
      <c r="F2512" s="11"/>
      <c r="G2512" s="12"/>
      <c r="H2512" s="18">
        <f>COUNTIFS('Rote Karten'!$A$2:$A$4,$A2512,'Rote Karten'!$D$2:$D$4,"&lt;&gt;"&amp;$B2512,'Rote Karten'!$B$2:$B$4,"&lt;"&amp;$F2512,'Rote Karten'!$C$2:$C$4,"&lt;="&amp;$G2512)-COUNTIFS('Rote Karten'!$A$2:$A$4,$A2512,'Rote Karten'!$D$2:$D$4,$B2512,'Rote Karten'!$B$2:$B$4,"&lt;"&amp;$F2512,'Rote Karten'!$C$2:$C$4,"&lt;="&amp;$G2512)</f>
        <v>0</v>
      </c>
      <c r="I2512" s="17" t="str">
        <f>IF(OR($L2512="Tor",$L2512="ET"),_xlfn.IFNA(IF(VLOOKUP($A2512,Spiele!$A$2:$C$16,3,FALSE)=$B2512,COUNTIFS($L$2:$L2512,"Tor",$B$2:$B2512,$B2512,$A$2:$A2512,$A2512)+COUNTIFS($L$2:$L2512,"ET",$B$2:$B2512,$B2512,$A$2:$A2512,$A2512)&amp;":"&amp;COUNTIFS($L$2:$L2512,"Tor",$B$2:$B2512,"&lt;&gt;"&amp;$B2512,$A$2:$A2512,$A2512)+COUNTIFS($L$2:$L2512,"ET",$B$2:$B2512,"&lt;&gt;"&amp;$B2512,$A$2:$A2512,$A2512),COUNTIFS($L$2:$L2512,"Tor",$B$2:$B2512,"&lt;&gt;"&amp;$B2512,$A$2:$A2512,$A2512)+COUNTIFS($L$2:$L2512,"ET",$B$2:$B2512,"&lt;&gt;"&amp;$B2512,$A$2:$A2512,$A2512)&amp;":"&amp;COUNTIFS($L$2:$L2512,"Tor",$B$2:$B2512,$B2512,$A$2:$A2512,$A2512)+COUNTIFS($L$2:$L2512,"ET",$B$2:$B2512,$B2512,$A$2:$A2512,$A2512)),""),"")</f>
        <v/>
      </c>
      <c r="J2512" s="18" t="str">
        <f>_xlfn.IFNA(IF(VLOOKUP($A2512,Spiele!$A$2:$D$16,3,FALSE)=$B2512,(COUNTIFS($L$1:$L2511,"Tor",$B$1:$B2511,$B2512,$A$1:$A2511,$A2512)+COUNTIFS($L$1:$L2511,"ET",$B$1:$B2511,$B2512,$A$1:$A2511,$A2512))-(COUNTIFS($L$1:$L2511,"Tor",$B$1:$B2511,"&lt;&gt;"&amp;$B2512,$A$1:$A2511,$A2512)+COUNTIFS($L$1:$L2511,"ET",$B$1:$B2511,"&lt;&gt;"&amp;$B2512,$A$1:$A2511,$A2512)),(COUNTIFS($L$1:$L2511,"Tor",$B$1:$B2511,$B2512,$A$1:$A2511,$A2512)+COUNTIFS($L$1:$L2511,"ET",$B$1:$B2511,$B2512,$A$1:$A2511,$A2512))-(COUNTIFS($L$1:$L2511,"Tor",$B$1:$B2511,"&lt;&gt;"&amp;$B2512,$A$1:$A2511,$A2512)+COUNTIFS($L$1:$L2511,"ET",$B$1:$B2511,"&lt;&gt;"&amp;$B2512,$A$1:$A2511,$A2512))),"")</f>
        <v/>
      </c>
      <c r="O2512" s="17"/>
      <c r="AC2512" s="14"/>
      <c r="AD2512" s="14"/>
      <c r="AE2512" s="18"/>
      <c r="AH2512" s="19">
        <f t="shared" si="158"/>
        <v>0</v>
      </c>
      <c r="AI2512" s="19">
        <f t="shared" si="159"/>
        <v>180</v>
      </c>
      <c r="AM2512" s="19">
        <f>IF(Abschlüsse[[#This Row],[Ergeb]]="ET","",SQRT(($AF2512-$AK2512)^2+($AG2512-$AL2512)^2))</f>
        <v>0</v>
      </c>
      <c r="AO2512" s="13"/>
      <c r="AP2512" s="13"/>
      <c r="AQ2512" s="19" t="str">
        <f t="shared" si="156"/>
        <v/>
      </c>
      <c r="AU2512" s="19" t="str">
        <f t="shared" si="157"/>
        <v/>
      </c>
    </row>
    <row r="2513" spans="3:47" ht="25.05" customHeight="1">
      <c r="C2513" s="17" t="str">
        <f>IF($A2513="","",IF(VLOOKUP($A2513,Spiele!$A$2:$D$16,3,FALSE)=$B2513,"H","G"))</f>
        <v/>
      </c>
      <c r="D2513" s="17" t="str">
        <f>IF($B2513="","",IF(VLOOKUP($A2513,Spiele!$A$2:$F$16,3,FALSE)=$B2513,VLOOKUP($A2513,Spiele!$A$2:$F$16,4,FALSE),VLOOKUP($A2513,Spiele!$A$2:$F$16,3,FALSE)))</f>
        <v/>
      </c>
      <c r="E2513" s="18">
        <f>IF(Abschlüsse[[#This Row],[Ergeb]]="ET",0,COUNTIFS($A$2:$A2513,$A2513,$B$2:$B2513,$B2513,$L$2:$L2513,"&lt;&gt;ET"))</f>
        <v>0</v>
      </c>
      <c r="F2513" s="11"/>
      <c r="G2513" s="12"/>
      <c r="H2513" s="18">
        <f>COUNTIFS('Rote Karten'!$A$2:$A$4,$A2513,'Rote Karten'!$D$2:$D$4,"&lt;&gt;"&amp;$B2513,'Rote Karten'!$B$2:$B$4,"&lt;"&amp;$F2513,'Rote Karten'!$C$2:$C$4,"&lt;="&amp;$G2513)-COUNTIFS('Rote Karten'!$A$2:$A$4,$A2513,'Rote Karten'!$D$2:$D$4,$B2513,'Rote Karten'!$B$2:$B$4,"&lt;"&amp;$F2513,'Rote Karten'!$C$2:$C$4,"&lt;="&amp;$G2513)</f>
        <v>0</v>
      </c>
      <c r="I2513" s="17" t="str">
        <f>IF(OR($L2513="Tor",$L2513="ET"),_xlfn.IFNA(IF(VLOOKUP($A2513,Spiele!$A$2:$C$16,3,FALSE)=$B2513,COUNTIFS($L$2:$L2513,"Tor",$B$2:$B2513,$B2513,$A$2:$A2513,$A2513)+COUNTIFS($L$2:$L2513,"ET",$B$2:$B2513,$B2513,$A$2:$A2513,$A2513)&amp;":"&amp;COUNTIFS($L$2:$L2513,"Tor",$B$2:$B2513,"&lt;&gt;"&amp;$B2513,$A$2:$A2513,$A2513)+COUNTIFS($L$2:$L2513,"ET",$B$2:$B2513,"&lt;&gt;"&amp;$B2513,$A$2:$A2513,$A2513),COUNTIFS($L$2:$L2513,"Tor",$B$2:$B2513,"&lt;&gt;"&amp;$B2513,$A$2:$A2513,$A2513)+COUNTIFS($L$2:$L2513,"ET",$B$2:$B2513,"&lt;&gt;"&amp;$B2513,$A$2:$A2513,$A2513)&amp;":"&amp;COUNTIFS($L$2:$L2513,"Tor",$B$2:$B2513,$B2513,$A$2:$A2513,$A2513)+COUNTIFS($L$2:$L2513,"ET",$B$2:$B2513,$B2513,$A$2:$A2513,$A2513)),""),"")</f>
        <v/>
      </c>
      <c r="J2513" s="18" t="str">
        <f>_xlfn.IFNA(IF(VLOOKUP($A2513,Spiele!$A$2:$D$16,3,FALSE)=$B2513,(COUNTIFS($L$1:$L2512,"Tor",$B$1:$B2512,$B2513,$A$1:$A2512,$A2513)+COUNTIFS($L$1:$L2512,"ET",$B$1:$B2512,$B2513,$A$1:$A2512,$A2513))-(COUNTIFS($L$1:$L2512,"Tor",$B$1:$B2512,"&lt;&gt;"&amp;$B2513,$A$1:$A2512,$A2513)+COUNTIFS($L$1:$L2512,"ET",$B$1:$B2512,"&lt;&gt;"&amp;$B2513,$A$1:$A2512,$A2513)),(COUNTIFS($L$1:$L2512,"Tor",$B$1:$B2512,$B2513,$A$1:$A2512,$A2513)+COUNTIFS($L$1:$L2512,"ET",$B$1:$B2512,$B2513,$A$1:$A2512,$A2513))-(COUNTIFS($L$1:$L2512,"Tor",$B$1:$B2512,"&lt;&gt;"&amp;$B2513,$A$1:$A2512,$A2513)+COUNTIFS($L$1:$L2512,"ET",$B$1:$B2512,"&lt;&gt;"&amp;$B2513,$A$1:$A2512,$A2513))),"")</f>
        <v/>
      </c>
      <c r="O2513" s="17"/>
      <c r="AC2513" s="14"/>
      <c r="AD2513" s="14"/>
      <c r="AE2513" s="18"/>
      <c r="AH2513" s="19">
        <f t="shared" si="158"/>
        <v>0</v>
      </c>
      <c r="AI2513" s="19">
        <f t="shared" si="159"/>
        <v>180</v>
      </c>
      <c r="AM2513" s="19">
        <f>IF(Abschlüsse[[#This Row],[Ergeb]]="ET","",SQRT(($AF2513-$AK2513)^2+($AG2513-$AL2513)^2))</f>
        <v>0</v>
      </c>
      <c r="AO2513" s="13"/>
      <c r="AP2513" s="13"/>
      <c r="AQ2513" s="19" t="str">
        <f t="shared" si="156"/>
        <v/>
      </c>
      <c r="AU2513" s="19" t="str">
        <f t="shared" si="157"/>
        <v/>
      </c>
    </row>
    <row r="2514" spans="3:47" ht="25.05" customHeight="1">
      <c r="C2514" s="17" t="str">
        <f>IF($A2514="","",IF(VLOOKUP($A2514,Spiele!$A$2:$D$16,3,FALSE)=$B2514,"H","G"))</f>
        <v/>
      </c>
      <c r="D2514" s="17" t="str">
        <f>IF($B2514="","",IF(VLOOKUP($A2514,Spiele!$A$2:$F$16,3,FALSE)=$B2514,VLOOKUP($A2514,Spiele!$A$2:$F$16,4,FALSE),VLOOKUP($A2514,Spiele!$A$2:$F$16,3,FALSE)))</f>
        <v/>
      </c>
      <c r="E2514" s="18">
        <f>IF(Abschlüsse[[#This Row],[Ergeb]]="ET",0,COUNTIFS($A$2:$A2514,$A2514,$B$2:$B2514,$B2514,$L$2:$L2514,"&lt;&gt;ET"))</f>
        <v>0</v>
      </c>
      <c r="F2514" s="11"/>
      <c r="G2514" s="12"/>
      <c r="H2514" s="18">
        <f>COUNTIFS('Rote Karten'!$A$2:$A$4,$A2514,'Rote Karten'!$D$2:$D$4,"&lt;&gt;"&amp;$B2514,'Rote Karten'!$B$2:$B$4,"&lt;"&amp;$F2514,'Rote Karten'!$C$2:$C$4,"&lt;="&amp;$G2514)-COUNTIFS('Rote Karten'!$A$2:$A$4,$A2514,'Rote Karten'!$D$2:$D$4,$B2514,'Rote Karten'!$B$2:$B$4,"&lt;"&amp;$F2514,'Rote Karten'!$C$2:$C$4,"&lt;="&amp;$G2514)</f>
        <v>0</v>
      </c>
      <c r="I2514" s="17" t="str">
        <f>IF(OR($L2514="Tor",$L2514="ET"),_xlfn.IFNA(IF(VLOOKUP($A2514,Spiele!$A$2:$C$16,3,FALSE)=$B2514,COUNTIFS($L$2:$L2514,"Tor",$B$2:$B2514,$B2514,$A$2:$A2514,$A2514)+COUNTIFS($L$2:$L2514,"ET",$B$2:$B2514,$B2514,$A$2:$A2514,$A2514)&amp;":"&amp;COUNTIFS($L$2:$L2514,"Tor",$B$2:$B2514,"&lt;&gt;"&amp;$B2514,$A$2:$A2514,$A2514)+COUNTIFS($L$2:$L2514,"ET",$B$2:$B2514,"&lt;&gt;"&amp;$B2514,$A$2:$A2514,$A2514),COUNTIFS($L$2:$L2514,"Tor",$B$2:$B2514,"&lt;&gt;"&amp;$B2514,$A$2:$A2514,$A2514)+COUNTIFS($L$2:$L2514,"ET",$B$2:$B2514,"&lt;&gt;"&amp;$B2514,$A$2:$A2514,$A2514)&amp;":"&amp;COUNTIFS($L$2:$L2514,"Tor",$B$2:$B2514,$B2514,$A$2:$A2514,$A2514)+COUNTIFS($L$2:$L2514,"ET",$B$2:$B2514,$B2514,$A$2:$A2514,$A2514)),""),"")</f>
        <v/>
      </c>
      <c r="J2514" s="18" t="str">
        <f>_xlfn.IFNA(IF(VLOOKUP($A2514,Spiele!$A$2:$D$16,3,FALSE)=$B2514,(COUNTIFS($L$1:$L2513,"Tor",$B$1:$B2513,$B2514,$A$1:$A2513,$A2514)+COUNTIFS($L$1:$L2513,"ET",$B$1:$B2513,$B2514,$A$1:$A2513,$A2514))-(COUNTIFS($L$1:$L2513,"Tor",$B$1:$B2513,"&lt;&gt;"&amp;$B2514,$A$1:$A2513,$A2514)+COUNTIFS($L$1:$L2513,"ET",$B$1:$B2513,"&lt;&gt;"&amp;$B2514,$A$1:$A2513,$A2514)),(COUNTIFS($L$1:$L2513,"Tor",$B$1:$B2513,$B2514,$A$1:$A2513,$A2514)+COUNTIFS($L$1:$L2513,"ET",$B$1:$B2513,$B2514,$A$1:$A2513,$A2514))-(COUNTIFS($L$1:$L2513,"Tor",$B$1:$B2513,"&lt;&gt;"&amp;$B2514,$A$1:$A2513,$A2514)+COUNTIFS($L$1:$L2513,"ET",$B$1:$B2513,"&lt;&gt;"&amp;$B2514,$A$1:$A2513,$A2514))),"")</f>
        <v/>
      </c>
      <c r="O2514" s="17"/>
      <c r="AC2514" s="14"/>
      <c r="AD2514" s="14"/>
      <c r="AE2514" s="18"/>
      <c r="AH2514" s="19">
        <f t="shared" si="158"/>
        <v>0</v>
      </c>
      <c r="AI2514" s="19">
        <f t="shared" si="159"/>
        <v>180</v>
      </c>
      <c r="AM2514" s="19">
        <f>IF(Abschlüsse[[#This Row],[Ergeb]]="ET","",SQRT(($AF2514-$AK2514)^2+($AG2514-$AL2514)^2))</f>
        <v>0</v>
      </c>
      <c r="AO2514" s="13"/>
      <c r="AP2514" s="13"/>
      <c r="AQ2514" s="19" t="str">
        <f t="shared" si="156"/>
        <v/>
      </c>
      <c r="AU2514" s="19" t="str">
        <f t="shared" si="157"/>
        <v/>
      </c>
    </row>
    <row r="2515" spans="3:47" ht="25.05" customHeight="1">
      <c r="C2515" s="17" t="str">
        <f>IF($A2515="","",IF(VLOOKUP($A2515,Spiele!$A$2:$D$16,3,FALSE)=$B2515,"H","G"))</f>
        <v/>
      </c>
      <c r="D2515" s="17" t="str">
        <f>IF($B2515="","",IF(VLOOKUP($A2515,Spiele!$A$2:$F$16,3,FALSE)=$B2515,VLOOKUP($A2515,Spiele!$A$2:$F$16,4,FALSE),VLOOKUP($A2515,Spiele!$A$2:$F$16,3,FALSE)))</f>
        <v/>
      </c>
      <c r="E2515" s="18">
        <f>IF(Abschlüsse[[#This Row],[Ergeb]]="ET",0,COUNTIFS($A$2:$A2515,$A2515,$B$2:$B2515,$B2515,$L$2:$L2515,"&lt;&gt;ET"))</f>
        <v>0</v>
      </c>
      <c r="F2515" s="11"/>
      <c r="G2515" s="12"/>
      <c r="H2515" s="18">
        <f>COUNTIFS('Rote Karten'!$A$2:$A$4,$A2515,'Rote Karten'!$D$2:$D$4,"&lt;&gt;"&amp;$B2515,'Rote Karten'!$B$2:$B$4,"&lt;"&amp;$F2515,'Rote Karten'!$C$2:$C$4,"&lt;="&amp;$G2515)-COUNTIFS('Rote Karten'!$A$2:$A$4,$A2515,'Rote Karten'!$D$2:$D$4,$B2515,'Rote Karten'!$B$2:$B$4,"&lt;"&amp;$F2515,'Rote Karten'!$C$2:$C$4,"&lt;="&amp;$G2515)</f>
        <v>0</v>
      </c>
      <c r="I2515" s="17" t="str">
        <f>IF(OR($L2515="Tor",$L2515="ET"),_xlfn.IFNA(IF(VLOOKUP($A2515,Spiele!$A$2:$C$16,3,FALSE)=$B2515,COUNTIFS($L$2:$L2515,"Tor",$B$2:$B2515,$B2515,$A$2:$A2515,$A2515)+COUNTIFS($L$2:$L2515,"ET",$B$2:$B2515,$B2515,$A$2:$A2515,$A2515)&amp;":"&amp;COUNTIFS($L$2:$L2515,"Tor",$B$2:$B2515,"&lt;&gt;"&amp;$B2515,$A$2:$A2515,$A2515)+COUNTIFS($L$2:$L2515,"ET",$B$2:$B2515,"&lt;&gt;"&amp;$B2515,$A$2:$A2515,$A2515),COUNTIFS($L$2:$L2515,"Tor",$B$2:$B2515,"&lt;&gt;"&amp;$B2515,$A$2:$A2515,$A2515)+COUNTIFS($L$2:$L2515,"ET",$B$2:$B2515,"&lt;&gt;"&amp;$B2515,$A$2:$A2515,$A2515)&amp;":"&amp;COUNTIFS($L$2:$L2515,"Tor",$B$2:$B2515,$B2515,$A$2:$A2515,$A2515)+COUNTIFS($L$2:$L2515,"ET",$B$2:$B2515,$B2515,$A$2:$A2515,$A2515)),""),"")</f>
        <v/>
      </c>
      <c r="J2515" s="18" t="str">
        <f>_xlfn.IFNA(IF(VLOOKUP($A2515,Spiele!$A$2:$D$16,3,FALSE)=$B2515,(COUNTIFS($L$1:$L2514,"Tor",$B$1:$B2514,$B2515,$A$1:$A2514,$A2515)+COUNTIFS($L$1:$L2514,"ET",$B$1:$B2514,$B2515,$A$1:$A2514,$A2515))-(COUNTIFS($L$1:$L2514,"Tor",$B$1:$B2514,"&lt;&gt;"&amp;$B2515,$A$1:$A2514,$A2515)+COUNTIFS($L$1:$L2514,"ET",$B$1:$B2514,"&lt;&gt;"&amp;$B2515,$A$1:$A2514,$A2515)),(COUNTIFS($L$1:$L2514,"Tor",$B$1:$B2514,$B2515,$A$1:$A2514,$A2515)+COUNTIFS($L$1:$L2514,"ET",$B$1:$B2514,$B2515,$A$1:$A2514,$A2515))-(COUNTIFS($L$1:$L2514,"Tor",$B$1:$B2514,"&lt;&gt;"&amp;$B2515,$A$1:$A2514,$A2515)+COUNTIFS($L$1:$L2514,"ET",$B$1:$B2514,"&lt;&gt;"&amp;$B2515,$A$1:$A2514,$A2515))),"")</f>
        <v/>
      </c>
      <c r="O2515" s="17"/>
      <c r="AC2515" s="14"/>
      <c r="AD2515" s="14"/>
      <c r="AE2515" s="18"/>
      <c r="AH2515" s="19">
        <f t="shared" si="158"/>
        <v>0</v>
      </c>
      <c r="AI2515" s="19">
        <f t="shared" si="159"/>
        <v>180</v>
      </c>
      <c r="AM2515" s="19">
        <f>IF(Abschlüsse[[#This Row],[Ergeb]]="ET","",SQRT(($AF2515-$AK2515)^2+($AG2515-$AL2515)^2))</f>
        <v>0</v>
      </c>
      <c r="AO2515" s="13"/>
      <c r="AP2515" s="13"/>
      <c r="AQ2515" s="19" t="str">
        <f t="shared" si="156"/>
        <v/>
      </c>
      <c r="AU2515" s="19" t="str">
        <f t="shared" si="157"/>
        <v/>
      </c>
    </row>
    <row r="2516" spans="3:47" ht="25.05" customHeight="1">
      <c r="C2516" s="17" t="str">
        <f>IF($A2516="","",IF(VLOOKUP($A2516,Spiele!$A$2:$D$16,3,FALSE)=$B2516,"H","G"))</f>
        <v/>
      </c>
      <c r="D2516" s="17" t="str">
        <f>IF($B2516="","",IF(VLOOKUP($A2516,Spiele!$A$2:$F$16,3,FALSE)=$B2516,VLOOKUP($A2516,Spiele!$A$2:$F$16,4,FALSE),VLOOKUP($A2516,Spiele!$A$2:$F$16,3,FALSE)))</f>
        <v/>
      </c>
      <c r="E2516" s="18">
        <f>IF(Abschlüsse[[#This Row],[Ergeb]]="ET",0,COUNTIFS($A$2:$A2516,$A2516,$B$2:$B2516,$B2516,$L$2:$L2516,"&lt;&gt;ET"))</f>
        <v>0</v>
      </c>
      <c r="F2516" s="11"/>
      <c r="G2516" s="12"/>
      <c r="H2516" s="18">
        <f>COUNTIFS('Rote Karten'!$A$2:$A$4,$A2516,'Rote Karten'!$D$2:$D$4,"&lt;&gt;"&amp;$B2516,'Rote Karten'!$B$2:$B$4,"&lt;"&amp;$F2516,'Rote Karten'!$C$2:$C$4,"&lt;="&amp;$G2516)-COUNTIFS('Rote Karten'!$A$2:$A$4,$A2516,'Rote Karten'!$D$2:$D$4,$B2516,'Rote Karten'!$B$2:$B$4,"&lt;"&amp;$F2516,'Rote Karten'!$C$2:$C$4,"&lt;="&amp;$G2516)</f>
        <v>0</v>
      </c>
      <c r="I2516" s="17" t="str">
        <f>IF(OR($L2516="Tor",$L2516="ET"),_xlfn.IFNA(IF(VLOOKUP($A2516,Spiele!$A$2:$C$16,3,FALSE)=$B2516,COUNTIFS($L$2:$L2516,"Tor",$B$2:$B2516,$B2516,$A$2:$A2516,$A2516)+COUNTIFS($L$2:$L2516,"ET",$B$2:$B2516,$B2516,$A$2:$A2516,$A2516)&amp;":"&amp;COUNTIFS($L$2:$L2516,"Tor",$B$2:$B2516,"&lt;&gt;"&amp;$B2516,$A$2:$A2516,$A2516)+COUNTIFS($L$2:$L2516,"ET",$B$2:$B2516,"&lt;&gt;"&amp;$B2516,$A$2:$A2516,$A2516),COUNTIFS($L$2:$L2516,"Tor",$B$2:$B2516,"&lt;&gt;"&amp;$B2516,$A$2:$A2516,$A2516)+COUNTIFS($L$2:$L2516,"ET",$B$2:$B2516,"&lt;&gt;"&amp;$B2516,$A$2:$A2516,$A2516)&amp;":"&amp;COUNTIFS($L$2:$L2516,"Tor",$B$2:$B2516,$B2516,$A$2:$A2516,$A2516)+COUNTIFS($L$2:$L2516,"ET",$B$2:$B2516,$B2516,$A$2:$A2516,$A2516)),""),"")</f>
        <v/>
      </c>
      <c r="J2516" s="18" t="str">
        <f>_xlfn.IFNA(IF(VLOOKUP($A2516,Spiele!$A$2:$D$16,3,FALSE)=$B2516,(COUNTIFS($L$1:$L2515,"Tor",$B$1:$B2515,$B2516,$A$1:$A2515,$A2516)+COUNTIFS($L$1:$L2515,"ET",$B$1:$B2515,$B2516,$A$1:$A2515,$A2516))-(COUNTIFS($L$1:$L2515,"Tor",$B$1:$B2515,"&lt;&gt;"&amp;$B2516,$A$1:$A2515,$A2516)+COUNTIFS($L$1:$L2515,"ET",$B$1:$B2515,"&lt;&gt;"&amp;$B2516,$A$1:$A2515,$A2516)),(COUNTIFS($L$1:$L2515,"Tor",$B$1:$B2515,$B2516,$A$1:$A2515,$A2516)+COUNTIFS($L$1:$L2515,"ET",$B$1:$B2515,$B2516,$A$1:$A2515,$A2516))-(COUNTIFS($L$1:$L2515,"Tor",$B$1:$B2515,"&lt;&gt;"&amp;$B2516,$A$1:$A2515,$A2516)+COUNTIFS($L$1:$L2515,"ET",$B$1:$B2515,"&lt;&gt;"&amp;$B2516,$A$1:$A2515,$A2516))),"")</f>
        <v/>
      </c>
      <c r="O2516" s="17"/>
      <c r="AC2516" s="14"/>
      <c r="AD2516" s="14"/>
      <c r="AE2516" s="18"/>
      <c r="AH2516" s="19">
        <f t="shared" si="158"/>
        <v>0</v>
      </c>
      <c r="AI2516" s="19">
        <f t="shared" si="159"/>
        <v>180</v>
      </c>
      <c r="AM2516" s="19">
        <f>IF(Abschlüsse[[#This Row],[Ergeb]]="ET","",SQRT(($AF2516-$AK2516)^2+($AG2516-$AL2516)^2))</f>
        <v>0</v>
      </c>
      <c r="AO2516" s="13"/>
      <c r="AP2516" s="13"/>
      <c r="AQ2516" s="19" t="str">
        <f t="shared" si="156"/>
        <v/>
      </c>
      <c r="AU2516" s="19" t="str">
        <f t="shared" si="157"/>
        <v/>
      </c>
    </row>
    <row r="2517" spans="3:47" ht="25.05" customHeight="1">
      <c r="C2517" s="17" t="str">
        <f>IF($A2517="","",IF(VLOOKUP($A2517,Spiele!$A$2:$D$16,3,FALSE)=$B2517,"H","G"))</f>
        <v/>
      </c>
      <c r="D2517" s="17" t="str">
        <f>IF($B2517="","",IF(VLOOKUP($A2517,Spiele!$A$2:$F$16,3,FALSE)=$B2517,VLOOKUP($A2517,Spiele!$A$2:$F$16,4,FALSE),VLOOKUP($A2517,Spiele!$A$2:$F$16,3,FALSE)))</f>
        <v/>
      </c>
      <c r="E2517" s="18">
        <f>IF(Abschlüsse[[#This Row],[Ergeb]]="ET",0,COUNTIFS($A$2:$A2517,$A2517,$B$2:$B2517,$B2517,$L$2:$L2517,"&lt;&gt;ET"))</f>
        <v>0</v>
      </c>
      <c r="F2517" s="11"/>
      <c r="G2517" s="12"/>
      <c r="H2517" s="18">
        <f>COUNTIFS('Rote Karten'!$A$2:$A$4,$A2517,'Rote Karten'!$D$2:$D$4,"&lt;&gt;"&amp;$B2517,'Rote Karten'!$B$2:$B$4,"&lt;"&amp;$F2517,'Rote Karten'!$C$2:$C$4,"&lt;="&amp;$G2517)-COUNTIFS('Rote Karten'!$A$2:$A$4,$A2517,'Rote Karten'!$D$2:$D$4,$B2517,'Rote Karten'!$B$2:$B$4,"&lt;"&amp;$F2517,'Rote Karten'!$C$2:$C$4,"&lt;="&amp;$G2517)</f>
        <v>0</v>
      </c>
      <c r="I2517" s="17" t="str">
        <f>IF(OR($L2517="Tor",$L2517="ET"),_xlfn.IFNA(IF(VLOOKUP($A2517,Spiele!$A$2:$C$16,3,FALSE)=$B2517,COUNTIFS($L$2:$L2517,"Tor",$B$2:$B2517,$B2517,$A$2:$A2517,$A2517)+COUNTIFS($L$2:$L2517,"ET",$B$2:$B2517,$B2517,$A$2:$A2517,$A2517)&amp;":"&amp;COUNTIFS($L$2:$L2517,"Tor",$B$2:$B2517,"&lt;&gt;"&amp;$B2517,$A$2:$A2517,$A2517)+COUNTIFS($L$2:$L2517,"ET",$B$2:$B2517,"&lt;&gt;"&amp;$B2517,$A$2:$A2517,$A2517),COUNTIFS($L$2:$L2517,"Tor",$B$2:$B2517,"&lt;&gt;"&amp;$B2517,$A$2:$A2517,$A2517)+COUNTIFS($L$2:$L2517,"ET",$B$2:$B2517,"&lt;&gt;"&amp;$B2517,$A$2:$A2517,$A2517)&amp;":"&amp;COUNTIFS($L$2:$L2517,"Tor",$B$2:$B2517,$B2517,$A$2:$A2517,$A2517)+COUNTIFS($L$2:$L2517,"ET",$B$2:$B2517,$B2517,$A$2:$A2517,$A2517)),""),"")</f>
        <v/>
      </c>
      <c r="J2517" s="18" t="str">
        <f>_xlfn.IFNA(IF(VLOOKUP($A2517,Spiele!$A$2:$D$16,3,FALSE)=$B2517,(COUNTIFS($L$1:$L2516,"Tor",$B$1:$B2516,$B2517,$A$1:$A2516,$A2517)+COUNTIFS($L$1:$L2516,"ET",$B$1:$B2516,$B2517,$A$1:$A2516,$A2517))-(COUNTIFS($L$1:$L2516,"Tor",$B$1:$B2516,"&lt;&gt;"&amp;$B2517,$A$1:$A2516,$A2517)+COUNTIFS($L$1:$L2516,"ET",$B$1:$B2516,"&lt;&gt;"&amp;$B2517,$A$1:$A2516,$A2517)),(COUNTIFS($L$1:$L2516,"Tor",$B$1:$B2516,$B2517,$A$1:$A2516,$A2517)+COUNTIFS($L$1:$L2516,"ET",$B$1:$B2516,$B2517,$A$1:$A2516,$A2517))-(COUNTIFS($L$1:$L2516,"Tor",$B$1:$B2516,"&lt;&gt;"&amp;$B2517,$A$1:$A2516,$A2517)+COUNTIFS($L$1:$L2516,"ET",$B$1:$B2516,"&lt;&gt;"&amp;$B2517,$A$1:$A2516,$A2517))),"")</f>
        <v/>
      </c>
      <c r="O2517" s="17"/>
      <c r="AC2517" s="14"/>
      <c r="AD2517" s="14"/>
      <c r="AE2517" s="18"/>
      <c r="AH2517" s="19">
        <f t="shared" si="158"/>
        <v>0</v>
      </c>
      <c r="AI2517" s="19">
        <f t="shared" si="159"/>
        <v>180</v>
      </c>
      <c r="AM2517" s="19">
        <f>IF(Abschlüsse[[#This Row],[Ergeb]]="ET","",SQRT(($AF2517-$AK2517)^2+($AG2517-$AL2517)^2))</f>
        <v>0</v>
      </c>
      <c r="AO2517" s="13"/>
      <c r="AP2517" s="13"/>
      <c r="AQ2517" s="19" t="str">
        <f t="shared" si="156"/>
        <v/>
      </c>
      <c r="AU2517" s="19" t="str">
        <f t="shared" si="157"/>
        <v/>
      </c>
    </row>
    <row r="2518" spans="3:47" ht="25.05" customHeight="1">
      <c r="C2518" s="17" t="str">
        <f>IF($A2518="","",IF(VLOOKUP($A2518,Spiele!$A$2:$D$16,3,FALSE)=$B2518,"H","G"))</f>
        <v/>
      </c>
      <c r="D2518" s="17" t="str">
        <f>IF($B2518="","",IF(VLOOKUP($A2518,Spiele!$A$2:$F$16,3,FALSE)=$B2518,VLOOKUP($A2518,Spiele!$A$2:$F$16,4,FALSE),VLOOKUP($A2518,Spiele!$A$2:$F$16,3,FALSE)))</f>
        <v/>
      </c>
      <c r="E2518" s="18">
        <f>IF(Abschlüsse[[#This Row],[Ergeb]]="ET",0,COUNTIFS($A$2:$A2518,$A2518,$B$2:$B2518,$B2518,$L$2:$L2518,"&lt;&gt;ET"))</f>
        <v>0</v>
      </c>
      <c r="F2518" s="11"/>
      <c r="G2518" s="12"/>
      <c r="H2518" s="18">
        <f>COUNTIFS('Rote Karten'!$A$2:$A$4,$A2518,'Rote Karten'!$D$2:$D$4,"&lt;&gt;"&amp;$B2518,'Rote Karten'!$B$2:$B$4,"&lt;"&amp;$F2518,'Rote Karten'!$C$2:$C$4,"&lt;="&amp;$G2518)-COUNTIFS('Rote Karten'!$A$2:$A$4,$A2518,'Rote Karten'!$D$2:$D$4,$B2518,'Rote Karten'!$B$2:$B$4,"&lt;"&amp;$F2518,'Rote Karten'!$C$2:$C$4,"&lt;="&amp;$G2518)</f>
        <v>0</v>
      </c>
      <c r="I2518" s="17" t="str">
        <f>IF(OR($L2518="Tor",$L2518="ET"),_xlfn.IFNA(IF(VLOOKUP($A2518,Spiele!$A$2:$C$16,3,FALSE)=$B2518,COUNTIFS($L$2:$L2518,"Tor",$B$2:$B2518,$B2518,$A$2:$A2518,$A2518)+COUNTIFS($L$2:$L2518,"ET",$B$2:$B2518,$B2518,$A$2:$A2518,$A2518)&amp;":"&amp;COUNTIFS($L$2:$L2518,"Tor",$B$2:$B2518,"&lt;&gt;"&amp;$B2518,$A$2:$A2518,$A2518)+COUNTIFS($L$2:$L2518,"ET",$B$2:$B2518,"&lt;&gt;"&amp;$B2518,$A$2:$A2518,$A2518),COUNTIFS($L$2:$L2518,"Tor",$B$2:$B2518,"&lt;&gt;"&amp;$B2518,$A$2:$A2518,$A2518)+COUNTIFS($L$2:$L2518,"ET",$B$2:$B2518,"&lt;&gt;"&amp;$B2518,$A$2:$A2518,$A2518)&amp;":"&amp;COUNTIFS($L$2:$L2518,"Tor",$B$2:$B2518,$B2518,$A$2:$A2518,$A2518)+COUNTIFS($L$2:$L2518,"ET",$B$2:$B2518,$B2518,$A$2:$A2518,$A2518)),""),"")</f>
        <v/>
      </c>
      <c r="J2518" s="18" t="str">
        <f>_xlfn.IFNA(IF(VLOOKUP($A2518,Spiele!$A$2:$D$16,3,FALSE)=$B2518,(COUNTIFS($L$1:$L2517,"Tor",$B$1:$B2517,$B2518,$A$1:$A2517,$A2518)+COUNTIFS($L$1:$L2517,"ET",$B$1:$B2517,$B2518,$A$1:$A2517,$A2518))-(COUNTIFS($L$1:$L2517,"Tor",$B$1:$B2517,"&lt;&gt;"&amp;$B2518,$A$1:$A2517,$A2518)+COUNTIFS($L$1:$L2517,"ET",$B$1:$B2517,"&lt;&gt;"&amp;$B2518,$A$1:$A2517,$A2518)),(COUNTIFS($L$1:$L2517,"Tor",$B$1:$B2517,$B2518,$A$1:$A2517,$A2518)+COUNTIFS($L$1:$L2517,"ET",$B$1:$B2517,$B2518,$A$1:$A2517,$A2518))-(COUNTIFS($L$1:$L2517,"Tor",$B$1:$B2517,"&lt;&gt;"&amp;$B2518,$A$1:$A2517,$A2518)+COUNTIFS($L$1:$L2517,"ET",$B$1:$B2517,"&lt;&gt;"&amp;$B2518,$A$1:$A2517,$A2518))),"")</f>
        <v/>
      </c>
      <c r="O2518" s="17"/>
      <c r="AC2518" s="14"/>
      <c r="AD2518" s="14"/>
      <c r="AE2518" s="18"/>
      <c r="AH2518" s="19">
        <f t="shared" si="158"/>
        <v>0</v>
      </c>
      <c r="AI2518" s="19">
        <f t="shared" si="159"/>
        <v>180</v>
      </c>
      <c r="AM2518" s="19">
        <f>IF(Abschlüsse[[#This Row],[Ergeb]]="ET","",SQRT(($AF2518-$AK2518)^2+($AG2518-$AL2518)^2))</f>
        <v>0</v>
      </c>
      <c r="AO2518" s="13"/>
      <c r="AP2518" s="13"/>
      <c r="AQ2518" s="19" t="str">
        <f t="shared" si="156"/>
        <v/>
      </c>
      <c r="AU2518" s="19" t="str">
        <f t="shared" si="157"/>
        <v/>
      </c>
    </row>
    <row r="2519" spans="3:47" ht="25.05" customHeight="1">
      <c r="C2519" s="17" t="str">
        <f>IF($A2519="","",IF(VLOOKUP($A2519,Spiele!$A$2:$D$16,3,FALSE)=$B2519,"H","G"))</f>
        <v/>
      </c>
      <c r="D2519" s="17" t="str">
        <f>IF($B2519="","",IF(VLOOKUP($A2519,Spiele!$A$2:$F$16,3,FALSE)=$B2519,VLOOKUP($A2519,Spiele!$A$2:$F$16,4,FALSE),VLOOKUP($A2519,Spiele!$A$2:$F$16,3,FALSE)))</f>
        <v/>
      </c>
      <c r="E2519" s="18">
        <f>IF(Abschlüsse[[#This Row],[Ergeb]]="ET",0,COUNTIFS($A$2:$A2519,$A2519,$B$2:$B2519,$B2519,$L$2:$L2519,"&lt;&gt;ET"))</f>
        <v>0</v>
      </c>
      <c r="F2519" s="11"/>
      <c r="G2519" s="12"/>
      <c r="H2519" s="18">
        <f>COUNTIFS('Rote Karten'!$A$2:$A$4,$A2519,'Rote Karten'!$D$2:$D$4,"&lt;&gt;"&amp;$B2519,'Rote Karten'!$B$2:$B$4,"&lt;"&amp;$F2519,'Rote Karten'!$C$2:$C$4,"&lt;="&amp;$G2519)-COUNTIFS('Rote Karten'!$A$2:$A$4,$A2519,'Rote Karten'!$D$2:$D$4,$B2519,'Rote Karten'!$B$2:$B$4,"&lt;"&amp;$F2519,'Rote Karten'!$C$2:$C$4,"&lt;="&amp;$G2519)</f>
        <v>0</v>
      </c>
      <c r="I2519" s="17" t="str">
        <f>IF(OR($L2519="Tor",$L2519="ET"),_xlfn.IFNA(IF(VLOOKUP($A2519,Spiele!$A$2:$C$16,3,FALSE)=$B2519,COUNTIFS($L$2:$L2519,"Tor",$B$2:$B2519,$B2519,$A$2:$A2519,$A2519)+COUNTIFS($L$2:$L2519,"ET",$B$2:$B2519,$B2519,$A$2:$A2519,$A2519)&amp;":"&amp;COUNTIFS($L$2:$L2519,"Tor",$B$2:$B2519,"&lt;&gt;"&amp;$B2519,$A$2:$A2519,$A2519)+COUNTIFS($L$2:$L2519,"ET",$B$2:$B2519,"&lt;&gt;"&amp;$B2519,$A$2:$A2519,$A2519),COUNTIFS($L$2:$L2519,"Tor",$B$2:$B2519,"&lt;&gt;"&amp;$B2519,$A$2:$A2519,$A2519)+COUNTIFS($L$2:$L2519,"ET",$B$2:$B2519,"&lt;&gt;"&amp;$B2519,$A$2:$A2519,$A2519)&amp;":"&amp;COUNTIFS($L$2:$L2519,"Tor",$B$2:$B2519,$B2519,$A$2:$A2519,$A2519)+COUNTIFS($L$2:$L2519,"ET",$B$2:$B2519,$B2519,$A$2:$A2519,$A2519)),""),"")</f>
        <v/>
      </c>
      <c r="J2519" s="18" t="str">
        <f>_xlfn.IFNA(IF(VLOOKUP($A2519,Spiele!$A$2:$D$16,3,FALSE)=$B2519,(COUNTIFS($L$1:$L2518,"Tor",$B$1:$B2518,$B2519,$A$1:$A2518,$A2519)+COUNTIFS($L$1:$L2518,"ET",$B$1:$B2518,$B2519,$A$1:$A2518,$A2519))-(COUNTIFS($L$1:$L2518,"Tor",$B$1:$B2518,"&lt;&gt;"&amp;$B2519,$A$1:$A2518,$A2519)+COUNTIFS($L$1:$L2518,"ET",$B$1:$B2518,"&lt;&gt;"&amp;$B2519,$A$1:$A2518,$A2519)),(COUNTIFS($L$1:$L2518,"Tor",$B$1:$B2518,$B2519,$A$1:$A2518,$A2519)+COUNTIFS($L$1:$L2518,"ET",$B$1:$B2518,$B2519,$A$1:$A2518,$A2519))-(COUNTIFS($L$1:$L2518,"Tor",$B$1:$B2518,"&lt;&gt;"&amp;$B2519,$A$1:$A2518,$A2519)+COUNTIFS($L$1:$L2518,"ET",$B$1:$B2518,"&lt;&gt;"&amp;$B2519,$A$1:$A2518,$A2519))),"")</f>
        <v/>
      </c>
      <c r="O2519" s="17"/>
      <c r="AC2519" s="14"/>
      <c r="AD2519" s="14"/>
      <c r="AE2519" s="18"/>
      <c r="AH2519" s="19">
        <f t="shared" si="158"/>
        <v>0</v>
      </c>
      <c r="AI2519" s="19">
        <f t="shared" si="159"/>
        <v>180</v>
      </c>
      <c r="AM2519" s="19">
        <f>IF(Abschlüsse[[#This Row],[Ergeb]]="ET","",SQRT(($AF2519-$AK2519)^2+($AG2519-$AL2519)^2))</f>
        <v>0</v>
      </c>
      <c r="AO2519" s="13"/>
      <c r="AP2519" s="13"/>
      <c r="AQ2519" s="19" t="str">
        <f t="shared" si="156"/>
        <v/>
      </c>
      <c r="AU2519" s="19" t="str">
        <f t="shared" si="157"/>
        <v/>
      </c>
    </row>
    <row r="2520" spans="3:47" ht="25.05" customHeight="1">
      <c r="C2520" s="17" t="str">
        <f>IF($A2520="","",IF(VLOOKUP($A2520,Spiele!$A$2:$D$16,3,FALSE)=$B2520,"H","G"))</f>
        <v/>
      </c>
      <c r="D2520" s="17" t="str">
        <f>IF($B2520="","",IF(VLOOKUP($A2520,Spiele!$A$2:$F$16,3,FALSE)=$B2520,VLOOKUP($A2520,Spiele!$A$2:$F$16,4,FALSE),VLOOKUP($A2520,Spiele!$A$2:$F$16,3,FALSE)))</f>
        <v/>
      </c>
      <c r="E2520" s="18">
        <f>IF(Abschlüsse[[#This Row],[Ergeb]]="ET",0,COUNTIFS($A$2:$A2520,$A2520,$B$2:$B2520,$B2520,$L$2:$L2520,"&lt;&gt;ET"))</f>
        <v>0</v>
      </c>
      <c r="F2520" s="11"/>
      <c r="G2520" s="12"/>
      <c r="H2520" s="18">
        <f>COUNTIFS('Rote Karten'!$A$2:$A$4,$A2520,'Rote Karten'!$D$2:$D$4,"&lt;&gt;"&amp;$B2520,'Rote Karten'!$B$2:$B$4,"&lt;"&amp;$F2520,'Rote Karten'!$C$2:$C$4,"&lt;="&amp;$G2520)-COUNTIFS('Rote Karten'!$A$2:$A$4,$A2520,'Rote Karten'!$D$2:$D$4,$B2520,'Rote Karten'!$B$2:$B$4,"&lt;"&amp;$F2520,'Rote Karten'!$C$2:$C$4,"&lt;="&amp;$G2520)</f>
        <v>0</v>
      </c>
      <c r="I2520" s="17" t="str">
        <f>IF(OR($L2520="Tor",$L2520="ET"),_xlfn.IFNA(IF(VLOOKUP($A2520,Spiele!$A$2:$C$16,3,FALSE)=$B2520,COUNTIFS($L$2:$L2520,"Tor",$B$2:$B2520,$B2520,$A$2:$A2520,$A2520)+COUNTIFS($L$2:$L2520,"ET",$B$2:$B2520,$B2520,$A$2:$A2520,$A2520)&amp;":"&amp;COUNTIFS($L$2:$L2520,"Tor",$B$2:$B2520,"&lt;&gt;"&amp;$B2520,$A$2:$A2520,$A2520)+COUNTIFS($L$2:$L2520,"ET",$B$2:$B2520,"&lt;&gt;"&amp;$B2520,$A$2:$A2520,$A2520),COUNTIFS($L$2:$L2520,"Tor",$B$2:$B2520,"&lt;&gt;"&amp;$B2520,$A$2:$A2520,$A2520)+COUNTIFS($L$2:$L2520,"ET",$B$2:$B2520,"&lt;&gt;"&amp;$B2520,$A$2:$A2520,$A2520)&amp;":"&amp;COUNTIFS($L$2:$L2520,"Tor",$B$2:$B2520,$B2520,$A$2:$A2520,$A2520)+COUNTIFS($L$2:$L2520,"ET",$B$2:$B2520,$B2520,$A$2:$A2520,$A2520)),""),"")</f>
        <v/>
      </c>
      <c r="J2520" s="18" t="str">
        <f>_xlfn.IFNA(IF(VLOOKUP($A2520,Spiele!$A$2:$D$16,3,FALSE)=$B2520,(COUNTIFS($L$1:$L2519,"Tor",$B$1:$B2519,$B2520,$A$1:$A2519,$A2520)+COUNTIFS($L$1:$L2519,"ET",$B$1:$B2519,$B2520,$A$1:$A2519,$A2520))-(COUNTIFS($L$1:$L2519,"Tor",$B$1:$B2519,"&lt;&gt;"&amp;$B2520,$A$1:$A2519,$A2520)+COUNTIFS($L$1:$L2519,"ET",$B$1:$B2519,"&lt;&gt;"&amp;$B2520,$A$1:$A2519,$A2520)),(COUNTIFS($L$1:$L2519,"Tor",$B$1:$B2519,$B2520,$A$1:$A2519,$A2520)+COUNTIFS($L$1:$L2519,"ET",$B$1:$B2519,$B2520,$A$1:$A2519,$A2520))-(COUNTIFS($L$1:$L2519,"Tor",$B$1:$B2519,"&lt;&gt;"&amp;$B2520,$A$1:$A2519,$A2520)+COUNTIFS($L$1:$L2519,"ET",$B$1:$B2519,"&lt;&gt;"&amp;$B2520,$A$1:$A2519,$A2520))),"")</f>
        <v/>
      </c>
      <c r="O2520" s="17"/>
      <c r="AC2520" s="14"/>
      <c r="AD2520" s="14"/>
      <c r="AE2520" s="18"/>
      <c r="AH2520" s="19">
        <f t="shared" si="158"/>
        <v>0</v>
      </c>
      <c r="AI2520" s="19">
        <f t="shared" si="159"/>
        <v>180</v>
      </c>
      <c r="AM2520" s="19">
        <f>IF(Abschlüsse[[#This Row],[Ergeb]]="ET","",SQRT(($AF2520-$AK2520)^2+($AG2520-$AL2520)^2))</f>
        <v>0</v>
      </c>
      <c r="AO2520" s="13"/>
      <c r="AP2520" s="13"/>
      <c r="AQ2520" s="19" t="str">
        <f t="shared" si="156"/>
        <v/>
      </c>
      <c r="AU2520" s="19" t="str">
        <f t="shared" si="157"/>
        <v/>
      </c>
    </row>
    <row r="2521" spans="3:47" ht="25.05" customHeight="1">
      <c r="C2521" s="17" t="str">
        <f>IF($A2521="","",IF(VLOOKUP($A2521,Spiele!$A$2:$D$16,3,FALSE)=$B2521,"H","G"))</f>
        <v/>
      </c>
      <c r="D2521" s="17" t="str">
        <f>IF($B2521="","",IF(VLOOKUP($A2521,Spiele!$A$2:$F$16,3,FALSE)=$B2521,VLOOKUP($A2521,Spiele!$A$2:$F$16,4,FALSE),VLOOKUP($A2521,Spiele!$A$2:$F$16,3,FALSE)))</f>
        <v/>
      </c>
      <c r="E2521" s="18">
        <f>IF(Abschlüsse[[#This Row],[Ergeb]]="ET",0,COUNTIFS($A$2:$A2521,$A2521,$B$2:$B2521,$B2521,$L$2:$L2521,"&lt;&gt;ET"))</f>
        <v>0</v>
      </c>
      <c r="F2521" s="11"/>
      <c r="G2521" s="12"/>
      <c r="H2521" s="18">
        <f>COUNTIFS('Rote Karten'!$A$2:$A$4,$A2521,'Rote Karten'!$D$2:$D$4,"&lt;&gt;"&amp;$B2521,'Rote Karten'!$B$2:$B$4,"&lt;"&amp;$F2521,'Rote Karten'!$C$2:$C$4,"&lt;="&amp;$G2521)-COUNTIFS('Rote Karten'!$A$2:$A$4,$A2521,'Rote Karten'!$D$2:$D$4,$B2521,'Rote Karten'!$B$2:$B$4,"&lt;"&amp;$F2521,'Rote Karten'!$C$2:$C$4,"&lt;="&amp;$G2521)</f>
        <v>0</v>
      </c>
      <c r="I2521" s="17" t="str">
        <f>IF(OR($L2521="Tor",$L2521="ET"),_xlfn.IFNA(IF(VLOOKUP($A2521,Spiele!$A$2:$C$16,3,FALSE)=$B2521,COUNTIFS($L$2:$L2521,"Tor",$B$2:$B2521,$B2521,$A$2:$A2521,$A2521)+COUNTIFS($L$2:$L2521,"ET",$B$2:$B2521,$B2521,$A$2:$A2521,$A2521)&amp;":"&amp;COUNTIFS($L$2:$L2521,"Tor",$B$2:$B2521,"&lt;&gt;"&amp;$B2521,$A$2:$A2521,$A2521)+COUNTIFS($L$2:$L2521,"ET",$B$2:$B2521,"&lt;&gt;"&amp;$B2521,$A$2:$A2521,$A2521),COUNTIFS($L$2:$L2521,"Tor",$B$2:$B2521,"&lt;&gt;"&amp;$B2521,$A$2:$A2521,$A2521)+COUNTIFS($L$2:$L2521,"ET",$B$2:$B2521,"&lt;&gt;"&amp;$B2521,$A$2:$A2521,$A2521)&amp;":"&amp;COUNTIFS($L$2:$L2521,"Tor",$B$2:$B2521,$B2521,$A$2:$A2521,$A2521)+COUNTIFS($L$2:$L2521,"ET",$B$2:$B2521,$B2521,$A$2:$A2521,$A2521)),""),"")</f>
        <v/>
      </c>
      <c r="J2521" s="18" t="str">
        <f>_xlfn.IFNA(IF(VLOOKUP($A2521,Spiele!$A$2:$D$16,3,FALSE)=$B2521,(COUNTIFS($L$1:$L2520,"Tor",$B$1:$B2520,$B2521,$A$1:$A2520,$A2521)+COUNTIFS($L$1:$L2520,"ET",$B$1:$B2520,$B2521,$A$1:$A2520,$A2521))-(COUNTIFS($L$1:$L2520,"Tor",$B$1:$B2520,"&lt;&gt;"&amp;$B2521,$A$1:$A2520,$A2521)+COUNTIFS($L$1:$L2520,"ET",$B$1:$B2520,"&lt;&gt;"&amp;$B2521,$A$1:$A2520,$A2521)),(COUNTIFS($L$1:$L2520,"Tor",$B$1:$B2520,$B2521,$A$1:$A2520,$A2521)+COUNTIFS($L$1:$L2520,"ET",$B$1:$B2520,$B2521,$A$1:$A2520,$A2521))-(COUNTIFS($L$1:$L2520,"Tor",$B$1:$B2520,"&lt;&gt;"&amp;$B2521,$A$1:$A2520,$A2521)+COUNTIFS($L$1:$L2520,"ET",$B$1:$B2520,"&lt;&gt;"&amp;$B2521,$A$1:$A2520,$A2521))),"")</f>
        <v/>
      </c>
      <c r="O2521" s="17"/>
      <c r="AC2521" s="14"/>
      <c r="AD2521" s="14"/>
      <c r="AE2521" s="18"/>
      <c r="AH2521" s="19">
        <f t="shared" si="158"/>
        <v>0</v>
      </c>
      <c r="AI2521" s="19">
        <f t="shared" si="159"/>
        <v>180</v>
      </c>
      <c r="AM2521" s="19">
        <f>IF(Abschlüsse[[#This Row],[Ergeb]]="ET","",SQRT(($AF2521-$AK2521)^2+($AG2521-$AL2521)^2))</f>
        <v>0</v>
      </c>
      <c r="AO2521" s="13"/>
      <c r="AP2521" s="13"/>
      <c r="AQ2521" s="19" t="str">
        <f t="shared" si="156"/>
        <v/>
      </c>
      <c r="AU2521" s="19" t="str">
        <f t="shared" si="157"/>
        <v/>
      </c>
    </row>
    <row r="2522" spans="3:47" ht="25.05" customHeight="1">
      <c r="C2522" s="17" t="str">
        <f>IF($A2522="","",IF(VLOOKUP($A2522,Spiele!$A$2:$D$16,3,FALSE)=$B2522,"H","G"))</f>
        <v/>
      </c>
      <c r="D2522" s="17" t="str">
        <f>IF($B2522="","",IF(VLOOKUP($A2522,Spiele!$A$2:$F$16,3,FALSE)=$B2522,VLOOKUP($A2522,Spiele!$A$2:$F$16,4,FALSE),VLOOKUP($A2522,Spiele!$A$2:$F$16,3,FALSE)))</f>
        <v/>
      </c>
      <c r="E2522" s="18">
        <f>IF(Abschlüsse[[#This Row],[Ergeb]]="ET",0,COUNTIFS($A$2:$A2522,$A2522,$B$2:$B2522,$B2522,$L$2:$L2522,"&lt;&gt;ET"))</f>
        <v>0</v>
      </c>
      <c r="F2522" s="11"/>
      <c r="G2522" s="12"/>
      <c r="H2522" s="18">
        <f>COUNTIFS('Rote Karten'!$A$2:$A$4,$A2522,'Rote Karten'!$D$2:$D$4,"&lt;&gt;"&amp;$B2522,'Rote Karten'!$B$2:$B$4,"&lt;"&amp;$F2522,'Rote Karten'!$C$2:$C$4,"&lt;="&amp;$G2522)-COUNTIFS('Rote Karten'!$A$2:$A$4,$A2522,'Rote Karten'!$D$2:$D$4,$B2522,'Rote Karten'!$B$2:$B$4,"&lt;"&amp;$F2522,'Rote Karten'!$C$2:$C$4,"&lt;="&amp;$G2522)</f>
        <v>0</v>
      </c>
      <c r="I2522" s="17" t="str">
        <f>IF(OR($L2522="Tor",$L2522="ET"),_xlfn.IFNA(IF(VLOOKUP($A2522,Spiele!$A$2:$C$16,3,FALSE)=$B2522,COUNTIFS($L$2:$L2522,"Tor",$B$2:$B2522,$B2522,$A$2:$A2522,$A2522)+COUNTIFS($L$2:$L2522,"ET",$B$2:$B2522,$B2522,$A$2:$A2522,$A2522)&amp;":"&amp;COUNTIFS($L$2:$L2522,"Tor",$B$2:$B2522,"&lt;&gt;"&amp;$B2522,$A$2:$A2522,$A2522)+COUNTIFS($L$2:$L2522,"ET",$B$2:$B2522,"&lt;&gt;"&amp;$B2522,$A$2:$A2522,$A2522),COUNTIFS($L$2:$L2522,"Tor",$B$2:$B2522,"&lt;&gt;"&amp;$B2522,$A$2:$A2522,$A2522)+COUNTIFS($L$2:$L2522,"ET",$B$2:$B2522,"&lt;&gt;"&amp;$B2522,$A$2:$A2522,$A2522)&amp;":"&amp;COUNTIFS($L$2:$L2522,"Tor",$B$2:$B2522,$B2522,$A$2:$A2522,$A2522)+COUNTIFS($L$2:$L2522,"ET",$B$2:$B2522,$B2522,$A$2:$A2522,$A2522)),""),"")</f>
        <v/>
      </c>
      <c r="J2522" s="18" t="str">
        <f>_xlfn.IFNA(IF(VLOOKUP($A2522,Spiele!$A$2:$D$16,3,FALSE)=$B2522,(COUNTIFS($L$1:$L2521,"Tor",$B$1:$B2521,$B2522,$A$1:$A2521,$A2522)+COUNTIFS($L$1:$L2521,"ET",$B$1:$B2521,$B2522,$A$1:$A2521,$A2522))-(COUNTIFS($L$1:$L2521,"Tor",$B$1:$B2521,"&lt;&gt;"&amp;$B2522,$A$1:$A2521,$A2522)+COUNTIFS($L$1:$L2521,"ET",$B$1:$B2521,"&lt;&gt;"&amp;$B2522,$A$1:$A2521,$A2522)),(COUNTIFS($L$1:$L2521,"Tor",$B$1:$B2521,$B2522,$A$1:$A2521,$A2522)+COUNTIFS($L$1:$L2521,"ET",$B$1:$B2521,$B2522,$A$1:$A2521,$A2522))-(COUNTIFS($L$1:$L2521,"Tor",$B$1:$B2521,"&lt;&gt;"&amp;$B2522,$A$1:$A2521,$A2522)+COUNTIFS($L$1:$L2521,"ET",$B$1:$B2521,"&lt;&gt;"&amp;$B2522,$A$1:$A2521,$A2522))),"")</f>
        <v/>
      </c>
      <c r="O2522" s="17"/>
      <c r="AC2522" s="14"/>
      <c r="AD2522" s="14"/>
      <c r="AE2522" s="18"/>
      <c r="AH2522" s="19">
        <f t="shared" si="158"/>
        <v>0</v>
      </c>
      <c r="AI2522" s="19">
        <f t="shared" si="159"/>
        <v>180</v>
      </c>
      <c r="AM2522" s="19">
        <f>IF(Abschlüsse[[#This Row],[Ergeb]]="ET","",SQRT(($AF2522-$AK2522)^2+($AG2522-$AL2522)^2))</f>
        <v>0</v>
      </c>
      <c r="AO2522" s="13"/>
      <c r="AP2522" s="13"/>
      <c r="AQ2522" s="19" t="str">
        <f t="shared" si="156"/>
        <v/>
      </c>
      <c r="AU2522" s="19" t="str">
        <f t="shared" si="157"/>
        <v/>
      </c>
    </row>
    <row r="2523" spans="3:47" ht="25.05" customHeight="1">
      <c r="C2523" s="17" t="str">
        <f>IF($A2523="","",IF(VLOOKUP($A2523,Spiele!$A$2:$D$16,3,FALSE)=$B2523,"H","G"))</f>
        <v/>
      </c>
      <c r="D2523" s="17" t="str">
        <f>IF($B2523="","",IF(VLOOKUP($A2523,Spiele!$A$2:$F$16,3,FALSE)=$B2523,VLOOKUP($A2523,Spiele!$A$2:$F$16,4,FALSE),VLOOKUP($A2523,Spiele!$A$2:$F$16,3,FALSE)))</f>
        <v/>
      </c>
      <c r="E2523" s="18">
        <f>IF(Abschlüsse[[#This Row],[Ergeb]]="ET",0,COUNTIFS($A$2:$A2523,$A2523,$B$2:$B2523,$B2523,$L$2:$L2523,"&lt;&gt;ET"))</f>
        <v>0</v>
      </c>
      <c r="F2523" s="11"/>
      <c r="G2523" s="12"/>
      <c r="H2523" s="18">
        <f>COUNTIFS('Rote Karten'!$A$2:$A$4,$A2523,'Rote Karten'!$D$2:$D$4,"&lt;&gt;"&amp;$B2523,'Rote Karten'!$B$2:$B$4,"&lt;"&amp;$F2523,'Rote Karten'!$C$2:$C$4,"&lt;="&amp;$G2523)-COUNTIFS('Rote Karten'!$A$2:$A$4,$A2523,'Rote Karten'!$D$2:$D$4,$B2523,'Rote Karten'!$B$2:$B$4,"&lt;"&amp;$F2523,'Rote Karten'!$C$2:$C$4,"&lt;="&amp;$G2523)</f>
        <v>0</v>
      </c>
      <c r="I2523" s="17" t="str">
        <f>IF(OR($L2523="Tor",$L2523="ET"),_xlfn.IFNA(IF(VLOOKUP($A2523,Spiele!$A$2:$C$16,3,FALSE)=$B2523,COUNTIFS($L$2:$L2523,"Tor",$B$2:$B2523,$B2523,$A$2:$A2523,$A2523)+COUNTIFS($L$2:$L2523,"ET",$B$2:$B2523,$B2523,$A$2:$A2523,$A2523)&amp;":"&amp;COUNTIFS($L$2:$L2523,"Tor",$B$2:$B2523,"&lt;&gt;"&amp;$B2523,$A$2:$A2523,$A2523)+COUNTIFS($L$2:$L2523,"ET",$B$2:$B2523,"&lt;&gt;"&amp;$B2523,$A$2:$A2523,$A2523),COUNTIFS($L$2:$L2523,"Tor",$B$2:$B2523,"&lt;&gt;"&amp;$B2523,$A$2:$A2523,$A2523)+COUNTIFS($L$2:$L2523,"ET",$B$2:$B2523,"&lt;&gt;"&amp;$B2523,$A$2:$A2523,$A2523)&amp;":"&amp;COUNTIFS($L$2:$L2523,"Tor",$B$2:$B2523,$B2523,$A$2:$A2523,$A2523)+COUNTIFS($L$2:$L2523,"ET",$B$2:$B2523,$B2523,$A$2:$A2523,$A2523)),""),"")</f>
        <v/>
      </c>
      <c r="J2523" s="18" t="str">
        <f>_xlfn.IFNA(IF(VLOOKUP($A2523,Spiele!$A$2:$D$16,3,FALSE)=$B2523,(COUNTIFS($L$1:$L2522,"Tor",$B$1:$B2522,$B2523,$A$1:$A2522,$A2523)+COUNTIFS($L$1:$L2522,"ET",$B$1:$B2522,$B2523,$A$1:$A2522,$A2523))-(COUNTIFS($L$1:$L2522,"Tor",$B$1:$B2522,"&lt;&gt;"&amp;$B2523,$A$1:$A2522,$A2523)+COUNTIFS($L$1:$L2522,"ET",$B$1:$B2522,"&lt;&gt;"&amp;$B2523,$A$1:$A2522,$A2523)),(COUNTIFS($L$1:$L2522,"Tor",$B$1:$B2522,$B2523,$A$1:$A2522,$A2523)+COUNTIFS($L$1:$L2522,"ET",$B$1:$B2522,$B2523,$A$1:$A2522,$A2523))-(COUNTIFS($L$1:$L2522,"Tor",$B$1:$B2522,"&lt;&gt;"&amp;$B2523,$A$1:$A2522,$A2523)+COUNTIFS($L$1:$L2522,"ET",$B$1:$B2522,"&lt;&gt;"&amp;$B2523,$A$1:$A2522,$A2523))),"")</f>
        <v/>
      </c>
      <c r="O2523" s="17"/>
      <c r="AC2523" s="14"/>
      <c r="AD2523" s="14"/>
      <c r="AE2523" s="18"/>
      <c r="AH2523" s="19">
        <f t="shared" si="158"/>
        <v>0</v>
      </c>
      <c r="AI2523" s="19">
        <f t="shared" si="159"/>
        <v>180</v>
      </c>
      <c r="AM2523" s="19">
        <f>IF(Abschlüsse[[#This Row],[Ergeb]]="ET","",SQRT(($AF2523-$AK2523)^2+($AG2523-$AL2523)^2))</f>
        <v>0</v>
      </c>
      <c r="AO2523" s="13"/>
      <c r="AP2523" s="13"/>
      <c r="AQ2523" s="19" t="str">
        <f t="shared" si="156"/>
        <v/>
      </c>
      <c r="AU2523" s="19" t="str">
        <f t="shared" si="157"/>
        <v/>
      </c>
    </row>
    <row r="2524" spans="3:47" ht="25.05" customHeight="1">
      <c r="C2524" s="17" t="str">
        <f>IF($A2524="","",IF(VLOOKUP($A2524,Spiele!$A$2:$D$16,3,FALSE)=$B2524,"H","G"))</f>
        <v/>
      </c>
      <c r="D2524" s="17" t="str">
        <f>IF($B2524="","",IF(VLOOKUP($A2524,Spiele!$A$2:$F$16,3,FALSE)=$B2524,VLOOKUP($A2524,Spiele!$A$2:$F$16,4,FALSE),VLOOKUP($A2524,Spiele!$A$2:$F$16,3,FALSE)))</f>
        <v/>
      </c>
      <c r="E2524" s="18">
        <f>IF(Abschlüsse[[#This Row],[Ergeb]]="ET",0,COUNTIFS($A$2:$A2524,$A2524,$B$2:$B2524,$B2524,$L$2:$L2524,"&lt;&gt;ET"))</f>
        <v>0</v>
      </c>
      <c r="F2524" s="11"/>
      <c r="G2524" s="12"/>
      <c r="H2524" s="18">
        <f>COUNTIFS('Rote Karten'!$A$2:$A$4,$A2524,'Rote Karten'!$D$2:$D$4,"&lt;&gt;"&amp;$B2524,'Rote Karten'!$B$2:$B$4,"&lt;"&amp;$F2524,'Rote Karten'!$C$2:$C$4,"&lt;="&amp;$G2524)-COUNTIFS('Rote Karten'!$A$2:$A$4,$A2524,'Rote Karten'!$D$2:$D$4,$B2524,'Rote Karten'!$B$2:$B$4,"&lt;"&amp;$F2524,'Rote Karten'!$C$2:$C$4,"&lt;="&amp;$G2524)</f>
        <v>0</v>
      </c>
      <c r="I2524" s="17" t="str">
        <f>IF(OR($L2524="Tor",$L2524="ET"),_xlfn.IFNA(IF(VLOOKUP($A2524,Spiele!$A$2:$C$16,3,FALSE)=$B2524,COUNTIFS($L$2:$L2524,"Tor",$B$2:$B2524,$B2524,$A$2:$A2524,$A2524)+COUNTIFS($L$2:$L2524,"ET",$B$2:$B2524,$B2524,$A$2:$A2524,$A2524)&amp;":"&amp;COUNTIFS($L$2:$L2524,"Tor",$B$2:$B2524,"&lt;&gt;"&amp;$B2524,$A$2:$A2524,$A2524)+COUNTIFS($L$2:$L2524,"ET",$B$2:$B2524,"&lt;&gt;"&amp;$B2524,$A$2:$A2524,$A2524),COUNTIFS($L$2:$L2524,"Tor",$B$2:$B2524,"&lt;&gt;"&amp;$B2524,$A$2:$A2524,$A2524)+COUNTIFS($L$2:$L2524,"ET",$B$2:$B2524,"&lt;&gt;"&amp;$B2524,$A$2:$A2524,$A2524)&amp;":"&amp;COUNTIFS($L$2:$L2524,"Tor",$B$2:$B2524,$B2524,$A$2:$A2524,$A2524)+COUNTIFS($L$2:$L2524,"ET",$B$2:$B2524,$B2524,$A$2:$A2524,$A2524)),""),"")</f>
        <v/>
      </c>
      <c r="J2524" s="18" t="str">
        <f>_xlfn.IFNA(IF(VLOOKUP($A2524,Spiele!$A$2:$D$16,3,FALSE)=$B2524,(COUNTIFS($L$1:$L2523,"Tor",$B$1:$B2523,$B2524,$A$1:$A2523,$A2524)+COUNTIFS($L$1:$L2523,"ET",$B$1:$B2523,$B2524,$A$1:$A2523,$A2524))-(COUNTIFS($L$1:$L2523,"Tor",$B$1:$B2523,"&lt;&gt;"&amp;$B2524,$A$1:$A2523,$A2524)+COUNTIFS($L$1:$L2523,"ET",$B$1:$B2523,"&lt;&gt;"&amp;$B2524,$A$1:$A2523,$A2524)),(COUNTIFS($L$1:$L2523,"Tor",$B$1:$B2523,$B2524,$A$1:$A2523,$A2524)+COUNTIFS($L$1:$L2523,"ET",$B$1:$B2523,$B2524,$A$1:$A2523,$A2524))-(COUNTIFS($L$1:$L2523,"Tor",$B$1:$B2523,"&lt;&gt;"&amp;$B2524,$A$1:$A2523,$A2524)+COUNTIFS($L$1:$L2523,"ET",$B$1:$B2523,"&lt;&gt;"&amp;$B2524,$A$1:$A2523,$A2524))),"")</f>
        <v/>
      </c>
      <c r="O2524" s="17"/>
      <c r="AC2524" s="14"/>
      <c r="AD2524" s="14"/>
      <c r="AE2524" s="18"/>
      <c r="AH2524" s="19">
        <f t="shared" si="158"/>
        <v>0</v>
      </c>
      <c r="AI2524" s="19">
        <f t="shared" si="159"/>
        <v>180</v>
      </c>
      <c r="AM2524" s="19">
        <f>IF(Abschlüsse[[#This Row],[Ergeb]]="ET","",SQRT(($AF2524-$AK2524)^2+($AG2524-$AL2524)^2))</f>
        <v>0</v>
      </c>
      <c r="AO2524" s="13"/>
      <c r="AP2524" s="13"/>
      <c r="AQ2524" s="19" t="str">
        <f t="shared" ref="AQ2524:AQ2587" si="160">IF(AN2524=0,"",SQRT(($AF2524-$AO2524)^2+($AG2524-$AP2524)^2))</f>
        <v/>
      </c>
      <c r="AU2524" s="19" t="str">
        <f t="shared" ref="AU2524:AU2587" si="161">IF(AR2524=0,"",SQRT(($AF2524-$AS2524)^2+($AG2524-$AT2524)^2))</f>
        <v/>
      </c>
    </row>
    <row r="2525" spans="3:47" ht="25.05" customHeight="1">
      <c r="C2525" s="17" t="str">
        <f>IF($A2525="","",IF(VLOOKUP($A2525,Spiele!$A$2:$D$16,3,FALSE)=$B2525,"H","G"))</f>
        <v/>
      </c>
      <c r="D2525" s="17" t="str">
        <f>IF($B2525="","",IF(VLOOKUP($A2525,Spiele!$A$2:$F$16,3,FALSE)=$B2525,VLOOKUP($A2525,Spiele!$A$2:$F$16,4,FALSE),VLOOKUP($A2525,Spiele!$A$2:$F$16,3,FALSE)))</f>
        <v/>
      </c>
      <c r="E2525" s="18">
        <f>IF(Abschlüsse[[#This Row],[Ergeb]]="ET",0,COUNTIFS($A$2:$A2525,$A2525,$B$2:$B2525,$B2525,$L$2:$L2525,"&lt;&gt;ET"))</f>
        <v>0</v>
      </c>
      <c r="F2525" s="11"/>
      <c r="G2525" s="12"/>
      <c r="H2525" s="18">
        <f>COUNTIFS('Rote Karten'!$A$2:$A$4,$A2525,'Rote Karten'!$D$2:$D$4,"&lt;&gt;"&amp;$B2525,'Rote Karten'!$B$2:$B$4,"&lt;"&amp;$F2525,'Rote Karten'!$C$2:$C$4,"&lt;="&amp;$G2525)-COUNTIFS('Rote Karten'!$A$2:$A$4,$A2525,'Rote Karten'!$D$2:$D$4,$B2525,'Rote Karten'!$B$2:$B$4,"&lt;"&amp;$F2525,'Rote Karten'!$C$2:$C$4,"&lt;="&amp;$G2525)</f>
        <v>0</v>
      </c>
      <c r="I2525" s="17" t="str">
        <f>IF(OR($L2525="Tor",$L2525="ET"),_xlfn.IFNA(IF(VLOOKUP($A2525,Spiele!$A$2:$C$16,3,FALSE)=$B2525,COUNTIFS($L$2:$L2525,"Tor",$B$2:$B2525,$B2525,$A$2:$A2525,$A2525)+COUNTIFS($L$2:$L2525,"ET",$B$2:$B2525,$B2525,$A$2:$A2525,$A2525)&amp;":"&amp;COUNTIFS($L$2:$L2525,"Tor",$B$2:$B2525,"&lt;&gt;"&amp;$B2525,$A$2:$A2525,$A2525)+COUNTIFS($L$2:$L2525,"ET",$B$2:$B2525,"&lt;&gt;"&amp;$B2525,$A$2:$A2525,$A2525),COUNTIFS($L$2:$L2525,"Tor",$B$2:$B2525,"&lt;&gt;"&amp;$B2525,$A$2:$A2525,$A2525)+COUNTIFS($L$2:$L2525,"ET",$B$2:$B2525,"&lt;&gt;"&amp;$B2525,$A$2:$A2525,$A2525)&amp;":"&amp;COUNTIFS($L$2:$L2525,"Tor",$B$2:$B2525,$B2525,$A$2:$A2525,$A2525)+COUNTIFS($L$2:$L2525,"ET",$B$2:$B2525,$B2525,$A$2:$A2525,$A2525)),""),"")</f>
        <v/>
      </c>
      <c r="J2525" s="18" t="str">
        <f>_xlfn.IFNA(IF(VLOOKUP($A2525,Spiele!$A$2:$D$16,3,FALSE)=$B2525,(COUNTIFS($L$1:$L2524,"Tor",$B$1:$B2524,$B2525,$A$1:$A2524,$A2525)+COUNTIFS($L$1:$L2524,"ET",$B$1:$B2524,$B2525,$A$1:$A2524,$A2525))-(COUNTIFS($L$1:$L2524,"Tor",$B$1:$B2524,"&lt;&gt;"&amp;$B2525,$A$1:$A2524,$A2525)+COUNTIFS($L$1:$L2524,"ET",$B$1:$B2524,"&lt;&gt;"&amp;$B2525,$A$1:$A2524,$A2525)),(COUNTIFS($L$1:$L2524,"Tor",$B$1:$B2524,$B2525,$A$1:$A2524,$A2525)+COUNTIFS($L$1:$L2524,"ET",$B$1:$B2524,$B2525,$A$1:$A2524,$A2525))-(COUNTIFS($L$1:$L2524,"Tor",$B$1:$B2524,"&lt;&gt;"&amp;$B2525,$A$1:$A2524,$A2525)+COUNTIFS($L$1:$L2524,"ET",$B$1:$B2524,"&lt;&gt;"&amp;$B2525,$A$1:$A2524,$A2525))),"")</f>
        <v/>
      </c>
      <c r="O2525" s="17"/>
      <c r="AC2525" s="14"/>
      <c r="AD2525" s="14"/>
      <c r="AE2525" s="18"/>
      <c r="AH2525" s="19">
        <f t="shared" si="158"/>
        <v>0</v>
      </c>
      <c r="AI2525" s="19">
        <f t="shared" si="159"/>
        <v>180</v>
      </c>
      <c r="AM2525" s="19">
        <f>IF(Abschlüsse[[#This Row],[Ergeb]]="ET","",SQRT(($AF2525-$AK2525)^2+($AG2525-$AL2525)^2))</f>
        <v>0</v>
      </c>
      <c r="AO2525" s="13"/>
      <c r="AP2525" s="13"/>
      <c r="AQ2525" s="19" t="str">
        <f t="shared" si="160"/>
        <v/>
      </c>
      <c r="AU2525" s="19" t="str">
        <f t="shared" si="161"/>
        <v/>
      </c>
    </row>
    <row r="2526" spans="3:47" ht="25.05" customHeight="1">
      <c r="C2526" s="17" t="str">
        <f>IF($A2526="","",IF(VLOOKUP($A2526,Spiele!$A$2:$D$16,3,FALSE)=$B2526,"H","G"))</f>
        <v/>
      </c>
      <c r="D2526" s="17" t="str">
        <f>IF($B2526="","",IF(VLOOKUP($A2526,Spiele!$A$2:$F$16,3,FALSE)=$B2526,VLOOKUP($A2526,Spiele!$A$2:$F$16,4,FALSE),VLOOKUP($A2526,Spiele!$A$2:$F$16,3,FALSE)))</f>
        <v/>
      </c>
      <c r="E2526" s="18">
        <f>IF(Abschlüsse[[#This Row],[Ergeb]]="ET",0,COUNTIFS($A$2:$A2526,$A2526,$B$2:$B2526,$B2526,$L$2:$L2526,"&lt;&gt;ET"))</f>
        <v>0</v>
      </c>
      <c r="F2526" s="11"/>
      <c r="G2526" s="12"/>
      <c r="H2526" s="18">
        <f>COUNTIFS('Rote Karten'!$A$2:$A$4,$A2526,'Rote Karten'!$D$2:$D$4,"&lt;&gt;"&amp;$B2526,'Rote Karten'!$B$2:$B$4,"&lt;"&amp;$F2526,'Rote Karten'!$C$2:$C$4,"&lt;="&amp;$G2526)-COUNTIFS('Rote Karten'!$A$2:$A$4,$A2526,'Rote Karten'!$D$2:$D$4,$B2526,'Rote Karten'!$B$2:$B$4,"&lt;"&amp;$F2526,'Rote Karten'!$C$2:$C$4,"&lt;="&amp;$G2526)</f>
        <v>0</v>
      </c>
      <c r="I2526" s="17" t="str">
        <f>IF(OR($L2526="Tor",$L2526="ET"),_xlfn.IFNA(IF(VLOOKUP($A2526,Spiele!$A$2:$C$16,3,FALSE)=$B2526,COUNTIFS($L$2:$L2526,"Tor",$B$2:$B2526,$B2526,$A$2:$A2526,$A2526)+COUNTIFS($L$2:$L2526,"ET",$B$2:$B2526,$B2526,$A$2:$A2526,$A2526)&amp;":"&amp;COUNTIFS($L$2:$L2526,"Tor",$B$2:$B2526,"&lt;&gt;"&amp;$B2526,$A$2:$A2526,$A2526)+COUNTIFS($L$2:$L2526,"ET",$B$2:$B2526,"&lt;&gt;"&amp;$B2526,$A$2:$A2526,$A2526),COUNTIFS($L$2:$L2526,"Tor",$B$2:$B2526,"&lt;&gt;"&amp;$B2526,$A$2:$A2526,$A2526)+COUNTIFS($L$2:$L2526,"ET",$B$2:$B2526,"&lt;&gt;"&amp;$B2526,$A$2:$A2526,$A2526)&amp;":"&amp;COUNTIFS($L$2:$L2526,"Tor",$B$2:$B2526,$B2526,$A$2:$A2526,$A2526)+COUNTIFS($L$2:$L2526,"ET",$B$2:$B2526,$B2526,$A$2:$A2526,$A2526)),""),"")</f>
        <v/>
      </c>
      <c r="J2526" s="18" t="str">
        <f>_xlfn.IFNA(IF(VLOOKUP($A2526,Spiele!$A$2:$D$16,3,FALSE)=$B2526,(COUNTIFS($L$1:$L2525,"Tor",$B$1:$B2525,$B2526,$A$1:$A2525,$A2526)+COUNTIFS($L$1:$L2525,"ET",$B$1:$B2525,$B2526,$A$1:$A2525,$A2526))-(COUNTIFS($L$1:$L2525,"Tor",$B$1:$B2525,"&lt;&gt;"&amp;$B2526,$A$1:$A2525,$A2526)+COUNTIFS($L$1:$L2525,"ET",$B$1:$B2525,"&lt;&gt;"&amp;$B2526,$A$1:$A2525,$A2526)),(COUNTIFS($L$1:$L2525,"Tor",$B$1:$B2525,$B2526,$A$1:$A2525,$A2526)+COUNTIFS($L$1:$L2525,"ET",$B$1:$B2525,$B2526,$A$1:$A2525,$A2526))-(COUNTIFS($L$1:$L2525,"Tor",$B$1:$B2525,"&lt;&gt;"&amp;$B2526,$A$1:$A2525,$A2526)+COUNTIFS($L$1:$L2525,"ET",$B$1:$B2525,"&lt;&gt;"&amp;$B2526,$A$1:$A2525,$A2526))),"")</f>
        <v/>
      </c>
      <c r="O2526" s="17"/>
      <c r="AC2526" s="14"/>
      <c r="AD2526" s="14"/>
      <c r="AE2526" s="18"/>
      <c r="AH2526" s="19">
        <f t="shared" si="158"/>
        <v>0</v>
      </c>
      <c r="AI2526" s="19">
        <f t="shared" si="159"/>
        <v>180</v>
      </c>
      <c r="AM2526" s="19">
        <f>IF(Abschlüsse[[#This Row],[Ergeb]]="ET","",SQRT(($AF2526-$AK2526)^2+($AG2526-$AL2526)^2))</f>
        <v>0</v>
      </c>
      <c r="AO2526" s="13"/>
      <c r="AP2526" s="13"/>
      <c r="AQ2526" s="19" t="str">
        <f t="shared" si="160"/>
        <v/>
      </c>
      <c r="AU2526" s="19" t="str">
        <f t="shared" si="161"/>
        <v/>
      </c>
    </row>
    <row r="2527" spans="3:47" ht="25.05" customHeight="1">
      <c r="C2527" s="17" t="str">
        <f>IF($A2527="","",IF(VLOOKUP($A2527,Spiele!$A$2:$D$16,3,FALSE)=$B2527,"H","G"))</f>
        <v/>
      </c>
      <c r="D2527" s="17" t="str">
        <f>IF($B2527="","",IF(VLOOKUP($A2527,Spiele!$A$2:$F$16,3,FALSE)=$B2527,VLOOKUP($A2527,Spiele!$A$2:$F$16,4,FALSE),VLOOKUP($A2527,Spiele!$A$2:$F$16,3,FALSE)))</f>
        <v/>
      </c>
      <c r="E2527" s="18">
        <f>IF(Abschlüsse[[#This Row],[Ergeb]]="ET",0,COUNTIFS($A$2:$A2527,$A2527,$B$2:$B2527,$B2527,$L$2:$L2527,"&lt;&gt;ET"))</f>
        <v>0</v>
      </c>
      <c r="F2527" s="11"/>
      <c r="G2527" s="12"/>
      <c r="H2527" s="18">
        <f>COUNTIFS('Rote Karten'!$A$2:$A$4,$A2527,'Rote Karten'!$D$2:$D$4,"&lt;&gt;"&amp;$B2527,'Rote Karten'!$B$2:$B$4,"&lt;"&amp;$F2527,'Rote Karten'!$C$2:$C$4,"&lt;="&amp;$G2527)-COUNTIFS('Rote Karten'!$A$2:$A$4,$A2527,'Rote Karten'!$D$2:$D$4,$B2527,'Rote Karten'!$B$2:$B$4,"&lt;"&amp;$F2527,'Rote Karten'!$C$2:$C$4,"&lt;="&amp;$G2527)</f>
        <v>0</v>
      </c>
      <c r="I2527" s="17" t="str">
        <f>IF(OR($L2527="Tor",$L2527="ET"),_xlfn.IFNA(IF(VLOOKUP($A2527,Spiele!$A$2:$C$16,3,FALSE)=$B2527,COUNTIFS($L$2:$L2527,"Tor",$B$2:$B2527,$B2527,$A$2:$A2527,$A2527)+COUNTIFS($L$2:$L2527,"ET",$B$2:$B2527,$B2527,$A$2:$A2527,$A2527)&amp;":"&amp;COUNTIFS($L$2:$L2527,"Tor",$B$2:$B2527,"&lt;&gt;"&amp;$B2527,$A$2:$A2527,$A2527)+COUNTIFS($L$2:$L2527,"ET",$B$2:$B2527,"&lt;&gt;"&amp;$B2527,$A$2:$A2527,$A2527),COUNTIFS($L$2:$L2527,"Tor",$B$2:$B2527,"&lt;&gt;"&amp;$B2527,$A$2:$A2527,$A2527)+COUNTIFS($L$2:$L2527,"ET",$B$2:$B2527,"&lt;&gt;"&amp;$B2527,$A$2:$A2527,$A2527)&amp;":"&amp;COUNTIFS($L$2:$L2527,"Tor",$B$2:$B2527,$B2527,$A$2:$A2527,$A2527)+COUNTIFS($L$2:$L2527,"ET",$B$2:$B2527,$B2527,$A$2:$A2527,$A2527)),""),"")</f>
        <v/>
      </c>
      <c r="J2527" s="18" t="str">
        <f>_xlfn.IFNA(IF(VLOOKUP($A2527,Spiele!$A$2:$D$16,3,FALSE)=$B2527,(COUNTIFS($L$1:$L2526,"Tor",$B$1:$B2526,$B2527,$A$1:$A2526,$A2527)+COUNTIFS($L$1:$L2526,"ET",$B$1:$B2526,$B2527,$A$1:$A2526,$A2527))-(COUNTIFS($L$1:$L2526,"Tor",$B$1:$B2526,"&lt;&gt;"&amp;$B2527,$A$1:$A2526,$A2527)+COUNTIFS($L$1:$L2526,"ET",$B$1:$B2526,"&lt;&gt;"&amp;$B2527,$A$1:$A2526,$A2527)),(COUNTIFS($L$1:$L2526,"Tor",$B$1:$B2526,$B2527,$A$1:$A2526,$A2527)+COUNTIFS($L$1:$L2526,"ET",$B$1:$B2526,$B2527,$A$1:$A2526,$A2527))-(COUNTIFS($L$1:$L2526,"Tor",$B$1:$B2526,"&lt;&gt;"&amp;$B2527,$A$1:$A2526,$A2527)+COUNTIFS($L$1:$L2526,"ET",$B$1:$B2526,"&lt;&gt;"&amp;$B2527,$A$1:$A2526,$A2527))),"")</f>
        <v/>
      </c>
      <c r="O2527" s="17"/>
      <c r="AC2527" s="14"/>
      <c r="AD2527" s="14"/>
      <c r="AE2527" s="18"/>
      <c r="AH2527" s="19">
        <f t="shared" si="158"/>
        <v>0</v>
      </c>
      <c r="AI2527" s="19">
        <f t="shared" si="159"/>
        <v>180</v>
      </c>
      <c r="AM2527" s="19">
        <f>IF(Abschlüsse[[#This Row],[Ergeb]]="ET","",SQRT(($AF2527-$AK2527)^2+($AG2527-$AL2527)^2))</f>
        <v>0</v>
      </c>
      <c r="AO2527" s="13"/>
      <c r="AP2527" s="13"/>
      <c r="AQ2527" s="19" t="str">
        <f t="shared" si="160"/>
        <v/>
      </c>
      <c r="AU2527" s="19" t="str">
        <f t="shared" si="161"/>
        <v/>
      </c>
    </row>
    <row r="2528" spans="3:47" ht="25.05" customHeight="1">
      <c r="C2528" s="17" t="str">
        <f>IF($A2528="","",IF(VLOOKUP($A2528,Spiele!$A$2:$D$16,3,FALSE)=$B2528,"H","G"))</f>
        <v/>
      </c>
      <c r="D2528" s="17" t="str">
        <f>IF($B2528="","",IF(VLOOKUP($A2528,Spiele!$A$2:$F$16,3,FALSE)=$B2528,VLOOKUP($A2528,Spiele!$A$2:$F$16,4,FALSE),VLOOKUP($A2528,Spiele!$A$2:$F$16,3,FALSE)))</f>
        <v/>
      </c>
      <c r="E2528" s="18">
        <f>IF(Abschlüsse[[#This Row],[Ergeb]]="ET",0,COUNTIFS($A$2:$A2528,$A2528,$B$2:$B2528,$B2528,$L$2:$L2528,"&lt;&gt;ET"))</f>
        <v>0</v>
      </c>
      <c r="F2528" s="11"/>
      <c r="G2528" s="12"/>
      <c r="H2528" s="18">
        <f>COUNTIFS('Rote Karten'!$A$2:$A$4,$A2528,'Rote Karten'!$D$2:$D$4,"&lt;&gt;"&amp;$B2528,'Rote Karten'!$B$2:$B$4,"&lt;"&amp;$F2528,'Rote Karten'!$C$2:$C$4,"&lt;="&amp;$G2528)-COUNTIFS('Rote Karten'!$A$2:$A$4,$A2528,'Rote Karten'!$D$2:$D$4,$B2528,'Rote Karten'!$B$2:$B$4,"&lt;"&amp;$F2528,'Rote Karten'!$C$2:$C$4,"&lt;="&amp;$G2528)</f>
        <v>0</v>
      </c>
      <c r="I2528" s="17" t="str">
        <f>IF(OR($L2528="Tor",$L2528="ET"),_xlfn.IFNA(IF(VLOOKUP($A2528,Spiele!$A$2:$C$16,3,FALSE)=$B2528,COUNTIFS($L$2:$L2528,"Tor",$B$2:$B2528,$B2528,$A$2:$A2528,$A2528)+COUNTIFS($L$2:$L2528,"ET",$B$2:$B2528,$B2528,$A$2:$A2528,$A2528)&amp;":"&amp;COUNTIFS($L$2:$L2528,"Tor",$B$2:$B2528,"&lt;&gt;"&amp;$B2528,$A$2:$A2528,$A2528)+COUNTIFS($L$2:$L2528,"ET",$B$2:$B2528,"&lt;&gt;"&amp;$B2528,$A$2:$A2528,$A2528),COUNTIFS($L$2:$L2528,"Tor",$B$2:$B2528,"&lt;&gt;"&amp;$B2528,$A$2:$A2528,$A2528)+COUNTIFS($L$2:$L2528,"ET",$B$2:$B2528,"&lt;&gt;"&amp;$B2528,$A$2:$A2528,$A2528)&amp;":"&amp;COUNTIFS($L$2:$L2528,"Tor",$B$2:$B2528,$B2528,$A$2:$A2528,$A2528)+COUNTIFS($L$2:$L2528,"ET",$B$2:$B2528,$B2528,$A$2:$A2528,$A2528)),""),"")</f>
        <v/>
      </c>
      <c r="J2528" s="18" t="str">
        <f>_xlfn.IFNA(IF(VLOOKUP($A2528,Spiele!$A$2:$D$16,3,FALSE)=$B2528,(COUNTIFS($L$1:$L2527,"Tor",$B$1:$B2527,$B2528,$A$1:$A2527,$A2528)+COUNTIFS($L$1:$L2527,"ET",$B$1:$B2527,$B2528,$A$1:$A2527,$A2528))-(COUNTIFS($L$1:$L2527,"Tor",$B$1:$B2527,"&lt;&gt;"&amp;$B2528,$A$1:$A2527,$A2528)+COUNTIFS($L$1:$L2527,"ET",$B$1:$B2527,"&lt;&gt;"&amp;$B2528,$A$1:$A2527,$A2528)),(COUNTIFS($L$1:$L2527,"Tor",$B$1:$B2527,$B2528,$A$1:$A2527,$A2528)+COUNTIFS($L$1:$L2527,"ET",$B$1:$B2527,$B2528,$A$1:$A2527,$A2528))-(COUNTIFS($L$1:$L2527,"Tor",$B$1:$B2527,"&lt;&gt;"&amp;$B2528,$A$1:$A2527,$A2528)+COUNTIFS($L$1:$L2527,"ET",$B$1:$B2527,"&lt;&gt;"&amp;$B2528,$A$1:$A2527,$A2528))),"")</f>
        <v/>
      </c>
      <c r="O2528" s="17"/>
      <c r="AC2528" s="14"/>
      <c r="AD2528" s="14"/>
      <c r="AE2528" s="18"/>
      <c r="AH2528" s="19">
        <f t="shared" si="158"/>
        <v>0</v>
      </c>
      <c r="AI2528" s="19">
        <f t="shared" si="159"/>
        <v>180</v>
      </c>
      <c r="AM2528" s="19">
        <f>IF(Abschlüsse[[#This Row],[Ergeb]]="ET","",SQRT(($AF2528-$AK2528)^2+($AG2528-$AL2528)^2))</f>
        <v>0</v>
      </c>
      <c r="AO2528" s="13"/>
      <c r="AP2528" s="13"/>
      <c r="AQ2528" s="19" t="str">
        <f t="shared" si="160"/>
        <v/>
      </c>
      <c r="AU2528" s="19" t="str">
        <f t="shared" si="161"/>
        <v/>
      </c>
    </row>
    <row r="2529" spans="3:47" ht="25.05" customHeight="1">
      <c r="C2529" s="17" t="str">
        <f>IF($A2529="","",IF(VLOOKUP($A2529,Spiele!$A$2:$D$16,3,FALSE)=$B2529,"H","G"))</f>
        <v/>
      </c>
      <c r="D2529" s="17" t="str">
        <f>IF($B2529="","",IF(VLOOKUP($A2529,Spiele!$A$2:$F$16,3,FALSE)=$B2529,VLOOKUP($A2529,Spiele!$A$2:$F$16,4,FALSE),VLOOKUP($A2529,Spiele!$A$2:$F$16,3,FALSE)))</f>
        <v/>
      </c>
      <c r="E2529" s="18">
        <f>IF(Abschlüsse[[#This Row],[Ergeb]]="ET",0,COUNTIFS($A$2:$A2529,$A2529,$B$2:$B2529,$B2529,$L$2:$L2529,"&lt;&gt;ET"))</f>
        <v>0</v>
      </c>
      <c r="F2529" s="11"/>
      <c r="G2529" s="12"/>
      <c r="H2529" s="18">
        <f>COUNTIFS('Rote Karten'!$A$2:$A$4,$A2529,'Rote Karten'!$D$2:$D$4,"&lt;&gt;"&amp;$B2529,'Rote Karten'!$B$2:$B$4,"&lt;"&amp;$F2529,'Rote Karten'!$C$2:$C$4,"&lt;="&amp;$G2529)-COUNTIFS('Rote Karten'!$A$2:$A$4,$A2529,'Rote Karten'!$D$2:$D$4,$B2529,'Rote Karten'!$B$2:$B$4,"&lt;"&amp;$F2529,'Rote Karten'!$C$2:$C$4,"&lt;="&amp;$G2529)</f>
        <v>0</v>
      </c>
      <c r="I2529" s="17" t="str">
        <f>IF(OR($L2529="Tor",$L2529="ET"),_xlfn.IFNA(IF(VLOOKUP($A2529,Spiele!$A$2:$C$16,3,FALSE)=$B2529,COUNTIFS($L$2:$L2529,"Tor",$B$2:$B2529,$B2529,$A$2:$A2529,$A2529)+COUNTIFS($L$2:$L2529,"ET",$B$2:$B2529,$B2529,$A$2:$A2529,$A2529)&amp;":"&amp;COUNTIFS($L$2:$L2529,"Tor",$B$2:$B2529,"&lt;&gt;"&amp;$B2529,$A$2:$A2529,$A2529)+COUNTIFS($L$2:$L2529,"ET",$B$2:$B2529,"&lt;&gt;"&amp;$B2529,$A$2:$A2529,$A2529),COUNTIFS($L$2:$L2529,"Tor",$B$2:$B2529,"&lt;&gt;"&amp;$B2529,$A$2:$A2529,$A2529)+COUNTIFS($L$2:$L2529,"ET",$B$2:$B2529,"&lt;&gt;"&amp;$B2529,$A$2:$A2529,$A2529)&amp;":"&amp;COUNTIFS($L$2:$L2529,"Tor",$B$2:$B2529,$B2529,$A$2:$A2529,$A2529)+COUNTIFS($L$2:$L2529,"ET",$B$2:$B2529,$B2529,$A$2:$A2529,$A2529)),""),"")</f>
        <v/>
      </c>
      <c r="J2529" s="18" t="str">
        <f>_xlfn.IFNA(IF(VLOOKUP($A2529,Spiele!$A$2:$D$16,3,FALSE)=$B2529,(COUNTIFS($L$1:$L2528,"Tor",$B$1:$B2528,$B2529,$A$1:$A2528,$A2529)+COUNTIFS($L$1:$L2528,"ET",$B$1:$B2528,$B2529,$A$1:$A2528,$A2529))-(COUNTIFS($L$1:$L2528,"Tor",$B$1:$B2528,"&lt;&gt;"&amp;$B2529,$A$1:$A2528,$A2529)+COUNTIFS($L$1:$L2528,"ET",$B$1:$B2528,"&lt;&gt;"&amp;$B2529,$A$1:$A2528,$A2529)),(COUNTIFS($L$1:$L2528,"Tor",$B$1:$B2528,$B2529,$A$1:$A2528,$A2529)+COUNTIFS($L$1:$L2528,"ET",$B$1:$B2528,$B2529,$A$1:$A2528,$A2529))-(COUNTIFS($L$1:$L2528,"Tor",$B$1:$B2528,"&lt;&gt;"&amp;$B2529,$A$1:$A2528,$A2529)+COUNTIFS($L$1:$L2528,"ET",$B$1:$B2528,"&lt;&gt;"&amp;$B2529,$A$1:$A2528,$A2529))),"")</f>
        <v/>
      </c>
      <c r="O2529" s="17"/>
      <c r="AC2529" s="14"/>
      <c r="AD2529" s="14"/>
      <c r="AE2529" s="18"/>
      <c r="AH2529" s="19">
        <f t="shared" si="158"/>
        <v>0</v>
      </c>
      <c r="AI2529" s="19">
        <f t="shared" si="159"/>
        <v>180</v>
      </c>
      <c r="AM2529" s="19">
        <f>IF(Abschlüsse[[#This Row],[Ergeb]]="ET","",SQRT(($AF2529-$AK2529)^2+($AG2529-$AL2529)^2))</f>
        <v>0</v>
      </c>
      <c r="AO2529" s="13"/>
      <c r="AP2529" s="13"/>
      <c r="AQ2529" s="19" t="str">
        <f t="shared" si="160"/>
        <v/>
      </c>
      <c r="AU2529" s="19" t="str">
        <f t="shared" si="161"/>
        <v/>
      </c>
    </row>
    <row r="2530" spans="3:47" ht="25.05" customHeight="1">
      <c r="C2530" s="17" t="str">
        <f>IF($A2530="","",IF(VLOOKUP($A2530,Spiele!$A$2:$D$16,3,FALSE)=$B2530,"H","G"))</f>
        <v/>
      </c>
      <c r="D2530" s="17" t="str">
        <f>IF($B2530="","",IF(VLOOKUP($A2530,Spiele!$A$2:$F$16,3,FALSE)=$B2530,VLOOKUP($A2530,Spiele!$A$2:$F$16,4,FALSE),VLOOKUP($A2530,Spiele!$A$2:$F$16,3,FALSE)))</f>
        <v/>
      </c>
      <c r="E2530" s="18">
        <f>IF(Abschlüsse[[#This Row],[Ergeb]]="ET",0,COUNTIFS($A$2:$A2530,$A2530,$B$2:$B2530,$B2530,$L$2:$L2530,"&lt;&gt;ET"))</f>
        <v>0</v>
      </c>
      <c r="F2530" s="11"/>
      <c r="G2530" s="12"/>
      <c r="H2530" s="18">
        <f>COUNTIFS('Rote Karten'!$A$2:$A$4,$A2530,'Rote Karten'!$D$2:$D$4,"&lt;&gt;"&amp;$B2530,'Rote Karten'!$B$2:$B$4,"&lt;"&amp;$F2530,'Rote Karten'!$C$2:$C$4,"&lt;="&amp;$G2530)-COUNTIFS('Rote Karten'!$A$2:$A$4,$A2530,'Rote Karten'!$D$2:$D$4,$B2530,'Rote Karten'!$B$2:$B$4,"&lt;"&amp;$F2530,'Rote Karten'!$C$2:$C$4,"&lt;="&amp;$G2530)</f>
        <v>0</v>
      </c>
      <c r="I2530" s="17" t="str">
        <f>IF(OR($L2530="Tor",$L2530="ET"),_xlfn.IFNA(IF(VLOOKUP($A2530,Spiele!$A$2:$C$16,3,FALSE)=$B2530,COUNTIFS($L$2:$L2530,"Tor",$B$2:$B2530,$B2530,$A$2:$A2530,$A2530)+COUNTIFS($L$2:$L2530,"ET",$B$2:$B2530,$B2530,$A$2:$A2530,$A2530)&amp;":"&amp;COUNTIFS($L$2:$L2530,"Tor",$B$2:$B2530,"&lt;&gt;"&amp;$B2530,$A$2:$A2530,$A2530)+COUNTIFS($L$2:$L2530,"ET",$B$2:$B2530,"&lt;&gt;"&amp;$B2530,$A$2:$A2530,$A2530),COUNTIFS($L$2:$L2530,"Tor",$B$2:$B2530,"&lt;&gt;"&amp;$B2530,$A$2:$A2530,$A2530)+COUNTIFS($L$2:$L2530,"ET",$B$2:$B2530,"&lt;&gt;"&amp;$B2530,$A$2:$A2530,$A2530)&amp;":"&amp;COUNTIFS($L$2:$L2530,"Tor",$B$2:$B2530,$B2530,$A$2:$A2530,$A2530)+COUNTIFS($L$2:$L2530,"ET",$B$2:$B2530,$B2530,$A$2:$A2530,$A2530)),""),"")</f>
        <v/>
      </c>
      <c r="J2530" s="18" t="str">
        <f>_xlfn.IFNA(IF(VLOOKUP($A2530,Spiele!$A$2:$D$16,3,FALSE)=$B2530,(COUNTIFS($L$1:$L2529,"Tor",$B$1:$B2529,$B2530,$A$1:$A2529,$A2530)+COUNTIFS($L$1:$L2529,"ET",$B$1:$B2529,$B2530,$A$1:$A2529,$A2530))-(COUNTIFS($L$1:$L2529,"Tor",$B$1:$B2529,"&lt;&gt;"&amp;$B2530,$A$1:$A2529,$A2530)+COUNTIFS($L$1:$L2529,"ET",$B$1:$B2529,"&lt;&gt;"&amp;$B2530,$A$1:$A2529,$A2530)),(COUNTIFS($L$1:$L2529,"Tor",$B$1:$B2529,$B2530,$A$1:$A2529,$A2530)+COUNTIFS($L$1:$L2529,"ET",$B$1:$B2529,$B2530,$A$1:$A2529,$A2530))-(COUNTIFS($L$1:$L2529,"Tor",$B$1:$B2529,"&lt;&gt;"&amp;$B2530,$A$1:$A2529,$A2530)+COUNTIFS($L$1:$L2529,"ET",$B$1:$B2529,"&lt;&gt;"&amp;$B2530,$A$1:$A2529,$A2530))),"")</f>
        <v/>
      </c>
      <c r="O2530" s="17"/>
      <c r="AC2530" s="14"/>
      <c r="AD2530" s="14"/>
      <c r="AE2530" s="18"/>
      <c r="AH2530" s="19">
        <f t="shared" si="158"/>
        <v>0</v>
      </c>
      <c r="AI2530" s="19">
        <f t="shared" si="159"/>
        <v>180</v>
      </c>
      <c r="AM2530" s="19">
        <f>IF(Abschlüsse[[#This Row],[Ergeb]]="ET","",SQRT(($AF2530-$AK2530)^2+($AG2530-$AL2530)^2))</f>
        <v>0</v>
      </c>
      <c r="AO2530" s="13"/>
      <c r="AP2530" s="13"/>
      <c r="AQ2530" s="19" t="str">
        <f t="shared" si="160"/>
        <v/>
      </c>
      <c r="AU2530" s="19" t="str">
        <f t="shared" si="161"/>
        <v/>
      </c>
    </row>
    <row r="2531" spans="3:47" ht="25.05" customHeight="1">
      <c r="C2531" s="17" t="str">
        <f>IF($A2531="","",IF(VLOOKUP($A2531,Spiele!$A$2:$D$16,3,FALSE)=$B2531,"H","G"))</f>
        <v/>
      </c>
      <c r="D2531" s="17" t="str">
        <f>IF($B2531="","",IF(VLOOKUP($A2531,Spiele!$A$2:$F$16,3,FALSE)=$B2531,VLOOKUP($A2531,Spiele!$A$2:$F$16,4,FALSE),VLOOKUP($A2531,Spiele!$A$2:$F$16,3,FALSE)))</f>
        <v/>
      </c>
      <c r="E2531" s="18">
        <f>IF(Abschlüsse[[#This Row],[Ergeb]]="ET",0,COUNTIFS($A$2:$A2531,$A2531,$B$2:$B2531,$B2531,$L$2:$L2531,"&lt;&gt;ET"))</f>
        <v>0</v>
      </c>
      <c r="F2531" s="11"/>
      <c r="G2531" s="12"/>
      <c r="H2531" s="18">
        <f>COUNTIFS('Rote Karten'!$A$2:$A$4,$A2531,'Rote Karten'!$D$2:$D$4,"&lt;&gt;"&amp;$B2531,'Rote Karten'!$B$2:$B$4,"&lt;"&amp;$F2531,'Rote Karten'!$C$2:$C$4,"&lt;="&amp;$G2531)-COUNTIFS('Rote Karten'!$A$2:$A$4,$A2531,'Rote Karten'!$D$2:$D$4,$B2531,'Rote Karten'!$B$2:$B$4,"&lt;"&amp;$F2531,'Rote Karten'!$C$2:$C$4,"&lt;="&amp;$G2531)</f>
        <v>0</v>
      </c>
      <c r="I2531" s="17" t="str">
        <f>IF(OR($L2531="Tor",$L2531="ET"),_xlfn.IFNA(IF(VLOOKUP($A2531,Spiele!$A$2:$C$16,3,FALSE)=$B2531,COUNTIFS($L$2:$L2531,"Tor",$B$2:$B2531,$B2531,$A$2:$A2531,$A2531)+COUNTIFS($L$2:$L2531,"ET",$B$2:$B2531,$B2531,$A$2:$A2531,$A2531)&amp;":"&amp;COUNTIFS($L$2:$L2531,"Tor",$B$2:$B2531,"&lt;&gt;"&amp;$B2531,$A$2:$A2531,$A2531)+COUNTIFS($L$2:$L2531,"ET",$B$2:$B2531,"&lt;&gt;"&amp;$B2531,$A$2:$A2531,$A2531),COUNTIFS($L$2:$L2531,"Tor",$B$2:$B2531,"&lt;&gt;"&amp;$B2531,$A$2:$A2531,$A2531)+COUNTIFS($L$2:$L2531,"ET",$B$2:$B2531,"&lt;&gt;"&amp;$B2531,$A$2:$A2531,$A2531)&amp;":"&amp;COUNTIFS($L$2:$L2531,"Tor",$B$2:$B2531,$B2531,$A$2:$A2531,$A2531)+COUNTIFS($L$2:$L2531,"ET",$B$2:$B2531,$B2531,$A$2:$A2531,$A2531)),""),"")</f>
        <v/>
      </c>
      <c r="J2531" s="18" t="str">
        <f>_xlfn.IFNA(IF(VLOOKUP($A2531,Spiele!$A$2:$D$16,3,FALSE)=$B2531,(COUNTIFS($L$1:$L2530,"Tor",$B$1:$B2530,$B2531,$A$1:$A2530,$A2531)+COUNTIFS($L$1:$L2530,"ET",$B$1:$B2530,$B2531,$A$1:$A2530,$A2531))-(COUNTIFS($L$1:$L2530,"Tor",$B$1:$B2530,"&lt;&gt;"&amp;$B2531,$A$1:$A2530,$A2531)+COUNTIFS($L$1:$L2530,"ET",$B$1:$B2530,"&lt;&gt;"&amp;$B2531,$A$1:$A2530,$A2531)),(COUNTIFS($L$1:$L2530,"Tor",$B$1:$B2530,$B2531,$A$1:$A2530,$A2531)+COUNTIFS($L$1:$L2530,"ET",$B$1:$B2530,$B2531,$A$1:$A2530,$A2531))-(COUNTIFS($L$1:$L2530,"Tor",$B$1:$B2530,"&lt;&gt;"&amp;$B2531,$A$1:$A2530,$A2531)+COUNTIFS($L$1:$L2530,"ET",$B$1:$B2530,"&lt;&gt;"&amp;$B2531,$A$1:$A2530,$A2531))),"")</f>
        <v/>
      </c>
      <c r="O2531" s="17"/>
      <c r="AC2531" s="14"/>
      <c r="AD2531" s="14"/>
      <c r="AE2531" s="18"/>
      <c r="AH2531" s="19">
        <f t="shared" si="158"/>
        <v>0</v>
      </c>
      <c r="AI2531" s="19">
        <f t="shared" si="159"/>
        <v>180</v>
      </c>
      <c r="AM2531" s="19">
        <f>IF(Abschlüsse[[#This Row],[Ergeb]]="ET","",SQRT(($AF2531-$AK2531)^2+($AG2531-$AL2531)^2))</f>
        <v>0</v>
      </c>
      <c r="AO2531" s="13"/>
      <c r="AP2531" s="13"/>
      <c r="AQ2531" s="19" t="str">
        <f t="shared" si="160"/>
        <v/>
      </c>
      <c r="AU2531" s="19" t="str">
        <f t="shared" si="161"/>
        <v/>
      </c>
    </row>
    <row r="2532" spans="3:47" ht="25.05" customHeight="1">
      <c r="C2532" s="17" t="str">
        <f>IF($A2532="","",IF(VLOOKUP($A2532,Spiele!$A$2:$D$16,3,FALSE)=$B2532,"H","G"))</f>
        <v/>
      </c>
      <c r="D2532" s="17" t="str">
        <f>IF($B2532="","",IF(VLOOKUP($A2532,Spiele!$A$2:$F$16,3,FALSE)=$B2532,VLOOKUP($A2532,Spiele!$A$2:$F$16,4,FALSE),VLOOKUP($A2532,Spiele!$A$2:$F$16,3,FALSE)))</f>
        <v/>
      </c>
      <c r="E2532" s="18">
        <f>IF(Abschlüsse[[#This Row],[Ergeb]]="ET",0,COUNTIFS($A$2:$A2532,$A2532,$B$2:$B2532,$B2532,$L$2:$L2532,"&lt;&gt;ET"))</f>
        <v>0</v>
      </c>
      <c r="F2532" s="11"/>
      <c r="G2532" s="12"/>
      <c r="H2532" s="18">
        <f>COUNTIFS('Rote Karten'!$A$2:$A$4,$A2532,'Rote Karten'!$D$2:$D$4,"&lt;&gt;"&amp;$B2532,'Rote Karten'!$B$2:$B$4,"&lt;"&amp;$F2532,'Rote Karten'!$C$2:$C$4,"&lt;="&amp;$G2532)-COUNTIFS('Rote Karten'!$A$2:$A$4,$A2532,'Rote Karten'!$D$2:$D$4,$B2532,'Rote Karten'!$B$2:$B$4,"&lt;"&amp;$F2532,'Rote Karten'!$C$2:$C$4,"&lt;="&amp;$G2532)</f>
        <v>0</v>
      </c>
      <c r="I2532" s="17" t="str">
        <f>IF(OR($L2532="Tor",$L2532="ET"),_xlfn.IFNA(IF(VLOOKUP($A2532,Spiele!$A$2:$C$16,3,FALSE)=$B2532,COUNTIFS($L$2:$L2532,"Tor",$B$2:$B2532,$B2532,$A$2:$A2532,$A2532)+COUNTIFS($L$2:$L2532,"ET",$B$2:$B2532,$B2532,$A$2:$A2532,$A2532)&amp;":"&amp;COUNTIFS($L$2:$L2532,"Tor",$B$2:$B2532,"&lt;&gt;"&amp;$B2532,$A$2:$A2532,$A2532)+COUNTIFS($L$2:$L2532,"ET",$B$2:$B2532,"&lt;&gt;"&amp;$B2532,$A$2:$A2532,$A2532),COUNTIFS($L$2:$L2532,"Tor",$B$2:$B2532,"&lt;&gt;"&amp;$B2532,$A$2:$A2532,$A2532)+COUNTIFS($L$2:$L2532,"ET",$B$2:$B2532,"&lt;&gt;"&amp;$B2532,$A$2:$A2532,$A2532)&amp;":"&amp;COUNTIFS($L$2:$L2532,"Tor",$B$2:$B2532,$B2532,$A$2:$A2532,$A2532)+COUNTIFS($L$2:$L2532,"ET",$B$2:$B2532,$B2532,$A$2:$A2532,$A2532)),""),"")</f>
        <v/>
      </c>
      <c r="J2532" s="18" t="str">
        <f>_xlfn.IFNA(IF(VLOOKUP($A2532,Spiele!$A$2:$D$16,3,FALSE)=$B2532,(COUNTIFS($L$1:$L2531,"Tor",$B$1:$B2531,$B2532,$A$1:$A2531,$A2532)+COUNTIFS($L$1:$L2531,"ET",$B$1:$B2531,$B2532,$A$1:$A2531,$A2532))-(COUNTIFS($L$1:$L2531,"Tor",$B$1:$B2531,"&lt;&gt;"&amp;$B2532,$A$1:$A2531,$A2532)+COUNTIFS($L$1:$L2531,"ET",$B$1:$B2531,"&lt;&gt;"&amp;$B2532,$A$1:$A2531,$A2532)),(COUNTIFS($L$1:$L2531,"Tor",$B$1:$B2531,$B2532,$A$1:$A2531,$A2532)+COUNTIFS($L$1:$L2531,"ET",$B$1:$B2531,$B2532,$A$1:$A2531,$A2532))-(COUNTIFS($L$1:$L2531,"Tor",$B$1:$B2531,"&lt;&gt;"&amp;$B2532,$A$1:$A2531,$A2532)+COUNTIFS($L$1:$L2531,"ET",$B$1:$B2531,"&lt;&gt;"&amp;$B2532,$A$1:$A2531,$A2532))),"")</f>
        <v/>
      </c>
      <c r="O2532" s="17"/>
      <c r="AC2532" s="14"/>
      <c r="AD2532" s="14"/>
      <c r="AE2532" s="18"/>
      <c r="AH2532" s="19">
        <f t="shared" si="158"/>
        <v>0</v>
      </c>
      <c r="AI2532" s="19">
        <f t="shared" si="159"/>
        <v>180</v>
      </c>
      <c r="AM2532" s="19">
        <f>IF(Abschlüsse[[#This Row],[Ergeb]]="ET","",SQRT(($AF2532-$AK2532)^2+($AG2532-$AL2532)^2))</f>
        <v>0</v>
      </c>
      <c r="AO2532" s="13"/>
      <c r="AP2532" s="13"/>
      <c r="AQ2532" s="19" t="str">
        <f t="shared" si="160"/>
        <v/>
      </c>
      <c r="AU2532" s="19" t="str">
        <f t="shared" si="161"/>
        <v/>
      </c>
    </row>
    <row r="2533" spans="3:47" ht="25.05" customHeight="1">
      <c r="C2533" s="17" t="str">
        <f>IF($A2533="","",IF(VLOOKUP($A2533,Spiele!$A$2:$D$16,3,FALSE)=$B2533,"H","G"))</f>
        <v/>
      </c>
      <c r="D2533" s="17" t="str">
        <f>IF($B2533="","",IF(VLOOKUP($A2533,Spiele!$A$2:$F$16,3,FALSE)=$B2533,VLOOKUP($A2533,Spiele!$A$2:$F$16,4,FALSE),VLOOKUP($A2533,Spiele!$A$2:$F$16,3,FALSE)))</f>
        <v/>
      </c>
      <c r="E2533" s="18">
        <f>IF(Abschlüsse[[#This Row],[Ergeb]]="ET",0,COUNTIFS($A$2:$A2533,$A2533,$B$2:$B2533,$B2533,$L$2:$L2533,"&lt;&gt;ET"))</f>
        <v>0</v>
      </c>
      <c r="F2533" s="11"/>
      <c r="G2533" s="12"/>
      <c r="H2533" s="18">
        <f>COUNTIFS('Rote Karten'!$A$2:$A$4,$A2533,'Rote Karten'!$D$2:$D$4,"&lt;&gt;"&amp;$B2533,'Rote Karten'!$B$2:$B$4,"&lt;"&amp;$F2533,'Rote Karten'!$C$2:$C$4,"&lt;="&amp;$G2533)-COUNTIFS('Rote Karten'!$A$2:$A$4,$A2533,'Rote Karten'!$D$2:$D$4,$B2533,'Rote Karten'!$B$2:$B$4,"&lt;"&amp;$F2533,'Rote Karten'!$C$2:$C$4,"&lt;="&amp;$G2533)</f>
        <v>0</v>
      </c>
      <c r="I2533" s="17" t="str">
        <f>IF(OR($L2533="Tor",$L2533="ET"),_xlfn.IFNA(IF(VLOOKUP($A2533,Spiele!$A$2:$C$16,3,FALSE)=$B2533,COUNTIFS($L$2:$L2533,"Tor",$B$2:$B2533,$B2533,$A$2:$A2533,$A2533)+COUNTIFS($L$2:$L2533,"ET",$B$2:$B2533,$B2533,$A$2:$A2533,$A2533)&amp;":"&amp;COUNTIFS($L$2:$L2533,"Tor",$B$2:$B2533,"&lt;&gt;"&amp;$B2533,$A$2:$A2533,$A2533)+COUNTIFS($L$2:$L2533,"ET",$B$2:$B2533,"&lt;&gt;"&amp;$B2533,$A$2:$A2533,$A2533),COUNTIFS($L$2:$L2533,"Tor",$B$2:$B2533,"&lt;&gt;"&amp;$B2533,$A$2:$A2533,$A2533)+COUNTIFS($L$2:$L2533,"ET",$B$2:$B2533,"&lt;&gt;"&amp;$B2533,$A$2:$A2533,$A2533)&amp;":"&amp;COUNTIFS($L$2:$L2533,"Tor",$B$2:$B2533,$B2533,$A$2:$A2533,$A2533)+COUNTIFS($L$2:$L2533,"ET",$B$2:$B2533,$B2533,$A$2:$A2533,$A2533)),""),"")</f>
        <v/>
      </c>
      <c r="J2533" s="18" t="str">
        <f>_xlfn.IFNA(IF(VLOOKUP($A2533,Spiele!$A$2:$D$16,3,FALSE)=$B2533,(COUNTIFS($L$1:$L2532,"Tor",$B$1:$B2532,$B2533,$A$1:$A2532,$A2533)+COUNTIFS($L$1:$L2532,"ET",$B$1:$B2532,$B2533,$A$1:$A2532,$A2533))-(COUNTIFS($L$1:$L2532,"Tor",$B$1:$B2532,"&lt;&gt;"&amp;$B2533,$A$1:$A2532,$A2533)+COUNTIFS($L$1:$L2532,"ET",$B$1:$B2532,"&lt;&gt;"&amp;$B2533,$A$1:$A2532,$A2533)),(COUNTIFS($L$1:$L2532,"Tor",$B$1:$B2532,$B2533,$A$1:$A2532,$A2533)+COUNTIFS($L$1:$L2532,"ET",$B$1:$B2532,$B2533,$A$1:$A2532,$A2533))-(COUNTIFS($L$1:$L2532,"Tor",$B$1:$B2532,"&lt;&gt;"&amp;$B2533,$A$1:$A2532,$A2533)+COUNTIFS($L$1:$L2532,"ET",$B$1:$B2532,"&lt;&gt;"&amp;$B2533,$A$1:$A2532,$A2533))),"")</f>
        <v/>
      </c>
      <c r="O2533" s="17"/>
      <c r="AC2533" s="14"/>
      <c r="AD2533" s="14"/>
      <c r="AE2533" s="18"/>
      <c r="AH2533" s="19">
        <f t="shared" si="158"/>
        <v>0</v>
      </c>
      <c r="AI2533" s="19">
        <f t="shared" si="159"/>
        <v>180</v>
      </c>
      <c r="AM2533" s="19">
        <f>IF(Abschlüsse[[#This Row],[Ergeb]]="ET","",SQRT(($AF2533-$AK2533)^2+($AG2533-$AL2533)^2))</f>
        <v>0</v>
      </c>
      <c r="AO2533" s="13"/>
      <c r="AP2533" s="13"/>
      <c r="AQ2533" s="19" t="str">
        <f t="shared" si="160"/>
        <v/>
      </c>
      <c r="AU2533" s="19" t="str">
        <f t="shared" si="161"/>
        <v/>
      </c>
    </row>
    <row r="2534" spans="3:47" ht="25.05" customHeight="1">
      <c r="C2534" s="17" t="str">
        <f>IF($A2534="","",IF(VLOOKUP($A2534,Spiele!$A$2:$D$16,3,FALSE)=$B2534,"H","G"))</f>
        <v/>
      </c>
      <c r="D2534" s="17" t="str">
        <f>IF($B2534="","",IF(VLOOKUP($A2534,Spiele!$A$2:$F$16,3,FALSE)=$B2534,VLOOKUP($A2534,Spiele!$A$2:$F$16,4,FALSE),VLOOKUP($A2534,Spiele!$A$2:$F$16,3,FALSE)))</f>
        <v/>
      </c>
      <c r="E2534" s="18">
        <f>IF(Abschlüsse[[#This Row],[Ergeb]]="ET",0,COUNTIFS($A$2:$A2534,$A2534,$B$2:$B2534,$B2534,$L$2:$L2534,"&lt;&gt;ET"))</f>
        <v>0</v>
      </c>
      <c r="F2534" s="11"/>
      <c r="G2534" s="12"/>
      <c r="H2534" s="18">
        <f>COUNTIFS('Rote Karten'!$A$2:$A$4,$A2534,'Rote Karten'!$D$2:$D$4,"&lt;&gt;"&amp;$B2534,'Rote Karten'!$B$2:$B$4,"&lt;"&amp;$F2534,'Rote Karten'!$C$2:$C$4,"&lt;="&amp;$G2534)-COUNTIFS('Rote Karten'!$A$2:$A$4,$A2534,'Rote Karten'!$D$2:$D$4,$B2534,'Rote Karten'!$B$2:$B$4,"&lt;"&amp;$F2534,'Rote Karten'!$C$2:$C$4,"&lt;="&amp;$G2534)</f>
        <v>0</v>
      </c>
      <c r="I2534" s="17" t="str">
        <f>IF(OR($L2534="Tor",$L2534="ET"),_xlfn.IFNA(IF(VLOOKUP($A2534,Spiele!$A$2:$C$16,3,FALSE)=$B2534,COUNTIFS($L$2:$L2534,"Tor",$B$2:$B2534,$B2534,$A$2:$A2534,$A2534)+COUNTIFS($L$2:$L2534,"ET",$B$2:$B2534,$B2534,$A$2:$A2534,$A2534)&amp;":"&amp;COUNTIFS($L$2:$L2534,"Tor",$B$2:$B2534,"&lt;&gt;"&amp;$B2534,$A$2:$A2534,$A2534)+COUNTIFS($L$2:$L2534,"ET",$B$2:$B2534,"&lt;&gt;"&amp;$B2534,$A$2:$A2534,$A2534),COUNTIFS($L$2:$L2534,"Tor",$B$2:$B2534,"&lt;&gt;"&amp;$B2534,$A$2:$A2534,$A2534)+COUNTIFS($L$2:$L2534,"ET",$B$2:$B2534,"&lt;&gt;"&amp;$B2534,$A$2:$A2534,$A2534)&amp;":"&amp;COUNTIFS($L$2:$L2534,"Tor",$B$2:$B2534,$B2534,$A$2:$A2534,$A2534)+COUNTIFS($L$2:$L2534,"ET",$B$2:$B2534,$B2534,$A$2:$A2534,$A2534)),""),"")</f>
        <v/>
      </c>
      <c r="J2534" s="18" t="str">
        <f>_xlfn.IFNA(IF(VLOOKUP($A2534,Spiele!$A$2:$D$16,3,FALSE)=$B2534,(COUNTIFS($L$1:$L2533,"Tor",$B$1:$B2533,$B2534,$A$1:$A2533,$A2534)+COUNTIFS($L$1:$L2533,"ET",$B$1:$B2533,$B2534,$A$1:$A2533,$A2534))-(COUNTIFS($L$1:$L2533,"Tor",$B$1:$B2533,"&lt;&gt;"&amp;$B2534,$A$1:$A2533,$A2534)+COUNTIFS($L$1:$L2533,"ET",$B$1:$B2533,"&lt;&gt;"&amp;$B2534,$A$1:$A2533,$A2534)),(COUNTIFS($L$1:$L2533,"Tor",$B$1:$B2533,$B2534,$A$1:$A2533,$A2534)+COUNTIFS($L$1:$L2533,"ET",$B$1:$B2533,$B2534,$A$1:$A2533,$A2534))-(COUNTIFS($L$1:$L2533,"Tor",$B$1:$B2533,"&lt;&gt;"&amp;$B2534,$A$1:$A2533,$A2534)+COUNTIFS($L$1:$L2533,"ET",$B$1:$B2533,"&lt;&gt;"&amp;$B2534,$A$1:$A2533,$A2534))),"")</f>
        <v/>
      </c>
      <c r="O2534" s="17"/>
      <c r="AC2534" s="14"/>
      <c r="AD2534" s="14"/>
      <c r="AE2534" s="18"/>
      <c r="AH2534" s="19">
        <f t="shared" si="158"/>
        <v>0</v>
      </c>
      <c r="AI2534" s="19">
        <f t="shared" si="159"/>
        <v>180</v>
      </c>
      <c r="AM2534" s="19">
        <f>IF(Abschlüsse[[#This Row],[Ergeb]]="ET","",SQRT(($AF2534-$AK2534)^2+($AG2534-$AL2534)^2))</f>
        <v>0</v>
      </c>
      <c r="AO2534" s="13"/>
      <c r="AP2534" s="13"/>
      <c r="AQ2534" s="19" t="str">
        <f t="shared" si="160"/>
        <v/>
      </c>
      <c r="AU2534" s="19" t="str">
        <f t="shared" si="161"/>
        <v/>
      </c>
    </row>
    <row r="2535" spans="3:47" ht="25.05" customHeight="1">
      <c r="C2535" s="17" t="str">
        <f>IF($A2535="","",IF(VLOOKUP($A2535,Spiele!$A$2:$D$16,3,FALSE)=$B2535,"H","G"))</f>
        <v/>
      </c>
      <c r="D2535" s="17" t="str">
        <f>IF($B2535="","",IF(VLOOKUP($A2535,Spiele!$A$2:$F$16,3,FALSE)=$B2535,VLOOKUP($A2535,Spiele!$A$2:$F$16,4,FALSE),VLOOKUP($A2535,Spiele!$A$2:$F$16,3,FALSE)))</f>
        <v/>
      </c>
      <c r="E2535" s="18">
        <f>IF(Abschlüsse[[#This Row],[Ergeb]]="ET",0,COUNTIFS($A$2:$A2535,$A2535,$B$2:$B2535,$B2535,$L$2:$L2535,"&lt;&gt;ET"))</f>
        <v>0</v>
      </c>
      <c r="F2535" s="11"/>
      <c r="G2535" s="12"/>
      <c r="H2535" s="18">
        <f>COUNTIFS('Rote Karten'!$A$2:$A$4,$A2535,'Rote Karten'!$D$2:$D$4,"&lt;&gt;"&amp;$B2535,'Rote Karten'!$B$2:$B$4,"&lt;"&amp;$F2535,'Rote Karten'!$C$2:$C$4,"&lt;="&amp;$G2535)-COUNTIFS('Rote Karten'!$A$2:$A$4,$A2535,'Rote Karten'!$D$2:$D$4,$B2535,'Rote Karten'!$B$2:$B$4,"&lt;"&amp;$F2535,'Rote Karten'!$C$2:$C$4,"&lt;="&amp;$G2535)</f>
        <v>0</v>
      </c>
      <c r="I2535" s="17" t="str">
        <f>IF(OR($L2535="Tor",$L2535="ET"),_xlfn.IFNA(IF(VLOOKUP($A2535,Spiele!$A$2:$C$16,3,FALSE)=$B2535,COUNTIFS($L$2:$L2535,"Tor",$B$2:$B2535,$B2535,$A$2:$A2535,$A2535)+COUNTIFS($L$2:$L2535,"ET",$B$2:$B2535,$B2535,$A$2:$A2535,$A2535)&amp;":"&amp;COUNTIFS($L$2:$L2535,"Tor",$B$2:$B2535,"&lt;&gt;"&amp;$B2535,$A$2:$A2535,$A2535)+COUNTIFS($L$2:$L2535,"ET",$B$2:$B2535,"&lt;&gt;"&amp;$B2535,$A$2:$A2535,$A2535),COUNTIFS($L$2:$L2535,"Tor",$B$2:$B2535,"&lt;&gt;"&amp;$B2535,$A$2:$A2535,$A2535)+COUNTIFS($L$2:$L2535,"ET",$B$2:$B2535,"&lt;&gt;"&amp;$B2535,$A$2:$A2535,$A2535)&amp;":"&amp;COUNTIFS($L$2:$L2535,"Tor",$B$2:$B2535,$B2535,$A$2:$A2535,$A2535)+COUNTIFS($L$2:$L2535,"ET",$B$2:$B2535,$B2535,$A$2:$A2535,$A2535)),""),"")</f>
        <v/>
      </c>
      <c r="J2535" s="18" t="str">
        <f>_xlfn.IFNA(IF(VLOOKUP($A2535,Spiele!$A$2:$D$16,3,FALSE)=$B2535,(COUNTIFS($L$1:$L2534,"Tor",$B$1:$B2534,$B2535,$A$1:$A2534,$A2535)+COUNTIFS($L$1:$L2534,"ET",$B$1:$B2534,$B2535,$A$1:$A2534,$A2535))-(COUNTIFS($L$1:$L2534,"Tor",$B$1:$B2534,"&lt;&gt;"&amp;$B2535,$A$1:$A2534,$A2535)+COUNTIFS($L$1:$L2534,"ET",$B$1:$B2534,"&lt;&gt;"&amp;$B2535,$A$1:$A2534,$A2535)),(COUNTIFS($L$1:$L2534,"Tor",$B$1:$B2534,$B2535,$A$1:$A2534,$A2535)+COUNTIFS($L$1:$L2534,"ET",$B$1:$B2534,$B2535,$A$1:$A2534,$A2535))-(COUNTIFS($L$1:$L2534,"Tor",$B$1:$B2534,"&lt;&gt;"&amp;$B2535,$A$1:$A2534,$A2535)+COUNTIFS($L$1:$L2534,"ET",$B$1:$B2534,"&lt;&gt;"&amp;$B2535,$A$1:$A2534,$A2535))),"")</f>
        <v/>
      </c>
      <c r="O2535" s="17"/>
      <c r="AC2535" s="14"/>
      <c r="AD2535" s="14"/>
      <c r="AE2535" s="18"/>
      <c r="AH2535" s="19">
        <f t="shared" si="158"/>
        <v>0</v>
      </c>
      <c r="AI2535" s="19">
        <f t="shared" si="159"/>
        <v>180</v>
      </c>
      <c r="AM2535" s="19">
        <f>IF(Abschlüsse[[#This Row],[Ergeb]]="ET","",SQRT(($AF2535-$AK2535)^2+($AG2535-$AL2535)^2))</f>
        <v>0</v>
      </c>
      <c r="AO2535" s="13"/>
      <c r="AP2535" s="13"/>
      <c r="AQ2535" s="19" t="str">
        <f t="shared" si="160"/>
        <v/>
      </c>
      <c r="AU2535" s="19" t="str">
        <f t="shared" si="161"/>
        <v/>
      </c>
    </row>
    <row r="2536" spans="3:47" ht="25.05" customHeight="1">
      <c r="C2536" s="17" t="str">
        <f>IF($A2536="","",IF(VLOOKUP($A2536,Spiele!$A$2:$D$16,3,FALSE)=$B2536,"H","G"))</f>
        <v/>
      </c>
      <c r="D2536" s="17" t="str">
        <f>IF($B2536="","",IF(VLOOKUP($A2536,Spiele!$A$2:$F$16,3,FALSE)=$B2536,VLOOKUP($A2536,Spiele!$A$2:$F$16,4,FALSE),VLOOKUP($A2536,Spiele!$A$2:$F$16,3,FALSE)))</f>
        <v/>
      </c>
      <c r="E2536" s="18">
        <f>IF(Abschlüsse[[#This Row],[Ergeb]]="ET",0,COUNTIFS($A$2:$A2536,$A2536,$B$2:$B2536,$B2536,$L$2:$L2536,"&lt;&gt;ET"))</f>
        <v>0</v>
      </c>
      <c r="F2536" s="11"/>
      <c r="G2536" s="12"/>
      <c r="H2536" s="18">
        <f>COUNTIFS('Rote Karten'!$A$2:$A$4,$A2536,'Rote Karten'!$D$2:$D$4,"&lt;&gt;"&amp;$B2536,'Rote Karten'!$B$2:$B$4,"&lt;"&amp;$F2536,'Rote Karten'!$C$2:$C$4,"&lt;="&amp;$G2536)-COUNTIFS('Rote Karten'!$A$2:$A$4,$A2536,'Rote Karten'!$D$2:$D$4,$B2536,'Rote Karten'!$B$2:$B$4,"&lt;"&amp;$F2536,'Rote Karten'!$C$2:$C$4,"&lt;="&amp;$G2536)</f>
        <v>0</v>
      </c>
      <c r="I2536" s="17" t="str">
        <f>IF(OR($L2536="Tor",$L2536="ET"),_xlfn.IFNA(IF(VLOOKUP($A2536,Spiele!$A$2:$C$16,3,FALSE)=$B2536,COUNTIFS($L$2:$L2536,"Tor",$B$2:$B2536,$B2536,$A$2:$A2536,$A2536)+COUNTIFS($L$2:$L2536,"ET",$B$2:$B2536,$B2536,$A$2:$A2536,$A2536)&amp;":"&amp;COUNTIFS($L$2:$L2536,"Tor",$B$2:$B2536,"&lt;&gt;"&amp;$B2536,$A$2:$A2536,$A2536)+COUNTIFS($L$2:$L2536,"ET",$B$2:$B2536,"&lt;&gt;"&amp;$B2536,$A$2:$A2536,$A2536),COUNTIFS($L$2:$L2536,"Tor",$B$2:$B2536,"&lt;&gt;"&amp;$B2536,$A$2:$A2536,$A2536)+COUNTIFS($L$2:$L2536,"ET",$B$2:$B2536,"&lt;&gt;"&amp;$B2536,$A$2:$A2536,$A2536)&amp;":"&amp;COUNTIFS($L$2:$L2536,"Tor",$B$2:$B2536,$B2536,$A$2:$A2536,$A2536)+COUNTIFS($L$2:$L2536,"ET",$B$2:$B2536,$B2536,$A$2:$A2536,$A2536)),""),"")</f>
        <v/>
      </c>
      <c r="J2536" s="18" t="str">
        <f>_xlfn.IFNA(IF(VLOOKUP($A2536,Spiele!$A$2:$D$16,3,FALSE)=$B2536,(COUNTIFS($L$1:$L2535,"Tor",$B$1:$B2535,$B2536,$A$1:$A2535,$A2536)+COUNTIFS($L$1:$L2535,"ET",$B$1:$B2535,$B2536,$A$1:$A2535,$A2536))-(COUNTIFS($L$1:$L2535,"Tor",$B$1:$B2535,"&lt;&gt;"&amp;$B2536,$A$1:$A2535,$A2536)+COUNTIFS($L$1:$L2535,"ET",$B$1:$B2535,"&lt;&gt;"&amp;$B2536,$A$1:$A2535,$A2536)),(COUNTIFS($L$1:$L2535,"Tor",$B$1:$B2535,$B2536,$A$1:$A2535,$A2536)+COUNTIFS($L$1:$L2535,"ET",$B$1:$B2535,$B2536,$A$1:$A2535,$A2536))-(COUNTIFS($L$1:$L2535,"Tor",$B$1:$B2535,"&lt;&gt;"&amp;$B2536,$A$1:$A2535,$A2536)+COUNTIFS($L$1:$L2535,"ET",$B$1:$B2535,"&lt;&gt;"&amp;$B2536,$A$1:$A2535,$A2536))),"")</f>
        <v/>
      </c>
      <c r="O2536" s="17"/>
      <c r="AC2536" s="14"/>
      <c r="AD2536" s="14"/>
      <c r="AE2536" s="18"/>
      <c r="AH2536" s="19">
        <f t="shared" si="158"/>
        <v>0</v>
      </c>
      <c r="AI2536" s="19">
        <f t="shared" si="159"/>
        <v>180</v>
      </c>
      <c r="AM2536" s="19">
        <f>IF(Abschlüsse[[#This Row],[Ergeb]]="ET","",SQRT(($AF2536-$AK2536)^2+($AG2536-$AL2536)^2))</f>
        <v>0</v>
      </c>
      <c r="AO2536" s="13"/>
      <c r="AP2536" s="13"/>
      <c r="AQ2536" s="19" t="str">
        <f t="shared" si="160"/>
        <v/>
      </c>
      <c r="AU2536" s="19" t="str">
        <f t="shared" si="161"/>
        <v/>
      </c>
    </row>
    <row r="2537" spans="3:47" ht="25.05" customHeight="1">
      <c r="C2537" s="17" t="str">
        <f>IF($A2537="","",IF(VLOOKUP($A2537,Spiele!$A$2:$D$16,3,FALSE)=$B2537,"H","G"))</f>
        <v/>
      </c>
      <c r="D2537" s="17" t="str">
        <f>IF($B2537="","",IF(VLOOKUP($A2537,Spiele!$A$2:$F$16,3,FALSE)=$B2537,VLOOKUP($A2537,Spiele!$A$2:$F$16,4,FALSE),VLOOKUP($A2537,Spiele!$A$2:$F$16,3,FALSE)))</f>
        <v/>
      </c>
      <c r="E2537" s="18">
        <f>IF(Abschlüsse[[#This Row],[Ergeb]]="ET",0,COUNTIFS($A$2:$A2537,$A2537,$B$2:$B2537,$B2537,$L$2:$L2537,"&lt;&gt;ET"))</f>
        <v>0</v>
      </c>
      <c r="F2537" s="11"/>
      <c r="G2537" s="12"/>
      <c r="H2537" s="18">
        <f>COUNTIFS('Rote Karten'!$A$2:$A$4,$A2537,'Rote Karten'!$D$2:$D$4,"&lt;&gt;"&amp;$B2537,'Rote Karten'!$B$2:$B$4,"&lt;"&amp;$F2537,'Rote Karten'!$C$2:$C$4,"&lt;="&amp;$G2537)-COUNTIFS('Rote Karten'!$A$2:$A$4,$A2537,'Rote Karten'!$D$2:$D$4,$B2537,'Rote Karten'!$B$2:$B$4,"&lt;"&amp;$F2537,'Rote Karten'!$C$2:$C$4,"&lt;="&amp;$G2537)</f>
        <v>0</v>
      </c>
      <c r="I2537" s="17" t="str">
        <f>IF(OR($L2537="Tor",$L2537="ET"),_xlfn.IFNA(IF(VLOOKUP($A2537,Spiele!$A$2:$C$16,3,FALSE)=$B2537,COUNTIFS($L$2:$L2537,"Tor",$B$2:$B2537,$B2537,$A$2:$A2537,$A2537)+COUNTIFS($L$2:$L2537,"ET",$B$2:$B2537,$B2537,$A$2:$A2537,$A2537)&amp;":"&amp;COUNTIFS($L$2:$L2537,"Tor",$B$2:$B2537,"&lt;&gt;"&amp;$B2537,$A$2:$A2537,$A2537)+COUNTIFS($L$2:$L2537,"ET",$B$2:$B2537,"&lt;&gt;"&amp;$B2537,$A$2:$A2537,$A2537),COUNTIFS($L$2:$L2537,"Tor",$B$2:$B2537,"&lt;&gt;"&amp;$B2537,$A$2:$A2537,$A2537)+COUNTIFS($L$2:$L2537,"ET",$B$2:$B2537,"&lt;&gt;"&amp;$B2537,$A$2:$A2537,$A2537)&amp;":"&amp;COUNTIFS($L$2:$L2537,"Tor",$B$2:$B2537,$B2537,$A$2:$A2537,$A2537)+COUNTIFS($L$2:$L2537,"ET",$B$2:$B2537,$B2537,$A$2:$A2537,$A2537)),""),"")</f>
        <v/>
      </c>
      <c r="J2537" s="18" t="str">
        <f>_xlfn.IFNA(IF(VLOOKUP($A2537,Spiele!$A$2:$D$16,3,FALSE)=$B2537,(COUNTIFS($L$1:$L2536,"Tor",$B$1:$B2536,$B2537,$A$1:$A2536,$A2537)+COUNTIFS($L$1:$L2536,"ET",$B$1:$B2536,$B2537,$A$1:$A2536,$A2537))-(COUNTIFS($L$1:$L2536,"Tor",$B$1:$B2536,"&lt;&gt;"&amp;$B2537,$A$1:$A2536,$A2537)+COUNTIFS($L$1:$L2536,"ET",$B$1:$B2536,"&lt;&gt;"&amp;$B2537,$A$1:$A2536,$A2537)),(COUNTIFS($L$1:$L2536,"Tor",$B$1:$B2536,$B2537,$A$1:$A2536,$A2537)+COUNTIFS($L$1:$L2536,"ET",$B$1:$B2536,$B2537,$A$1:$A2536,$A2537))-(COUNTIFS($L$1:$L2536,"Tor",$B$1:$B2536,"&lt;&gt;"&amp;$B2537,$A$1:$A2536,$A2537)+COUNTIFS($L$1:$L2536,"ET",$B$1:$B2536,"&lt;&gt;"&amp;$B2537,$A$1:$A2536,$A2537))),"")</f>
        <v/>
      </c>
      <c r="O2537" s="17"/>
      <c r="AC2537" s="14"/>
      <c r="AD2537" s="14"/>
      <c r="AE2537" s="18"/>
      <c r="AH2537" s="19">
        <f t="shared" si="158"/>
        <v>0</v>
      </c>
      <c r="AI2537" s="19">
        <f t="shared" si="159"/>
        <v>180</v>
      </c>
      <c r="AM2537" s="19">
        <f>IF(Abschlüsse[[#This Row],[Ergeb]]="ET","",SQRT(($AF2537-$AK2537)^2+($AG2537-$AL2537)^2))</f>
        <v>0</v>
      </c>
      <c r="AO2537" s="13"/>
      <c r="AP2537" s="13"/>
      <c r="AQ2537" s="19" t="str">
        <f t="shared" si="160"/>
        <v/>
      </c>
      <c r="AU2537" s="19" t="str">
        <f t="shared" si="161"/>
        <v/>
      </c>
    </row>
    <row r="2538" spans="3:47" ht="25.05" customHeight="1">
      <c r="C2538" s="17" t="str">
        <f>IF($A2538="","",IF(VLOOKUP($A2538,Spiele!$A$2:$D$16,3,FALSE)=$B2538,"H","G"))</f>
        <v/>
      </c>
      <c r="D2538" s="17" t="str">
        <f>IF($B2538="","",IF(VLOOKUP($A2538,Spiele!$A$2:$F$16,3,FALSE)=$B2538,VLOOKUP($A2538,Spiele!$A$2:$F$16,4,FALSE),VLOOKUP($A2538,Spiele!$A$2:$F$16,3,FALSE)))</f>
        <v/>
      </c>
      <c r="E2538" s="18">
        <f>IF(Abschlüsse[[#This Row],[Ergeb]]="ET",0,COUNTIFS($A$2:$A2538,$A2538,$B$2:$B2538,$B2538,$L$2:$L2538,"&lt;&gt;ET"))</f>
        <v>0</v>
      </c>
      <c r="F2538" s="11"/>
      <c r="G2538" s="12"/>
      <c r="H2538" s="18">
        <f>COUNTIFS('Rote Karten'!$A$2:$A$4,$A2538,'Rote Karten'!$D$2:$D$4,"&lt;&gt;"&amp;$B2538,'Rote Karten'!$B$2:$B$4,"&lt;"&amp;$F2538,'Rote Karten'!$C$2:$C$4,"&lt;="&amp;$G2538)-COUNTIFS('Rote Karten'!$A$2:$A$4,$A2538,'Rote Karten'!$D$2:$D$4,$B2538,'Rote Karten'!$B$2:$B$4,"&lt;"&amp;$F2538,'Rote Karten'!$C$2:$C$4,"&lt;="&amp;$G2538)</f>
        <v>0</v>
      </c>
      <c r="I2538" s="17" t="str">
        <f>IF(OR($L2538="Tor",$L2538="ET"),_xlfn.IFNA(IF(VLOOKUP($A2538,Spiele!$A$2:$C$16,3,FALSE)=$B2538,COUNTIFS($L$2:$L2538,"Tor",$B$2:$B2538,$B2538,$A$2:$A2538,$A2538)+COUNTIFS($L$2:$L2538,"ET",$B$2:$B2538,$B2538,$A$2:$A2538,$A2538)&amp;":"&amp;COUNTIFS($L$2:$L2538,"Tor",$B$2:$B2538,"&lt;&gt;"&amp;$B2538,$A$2:$A2538,$A2538)+COUNTIFS($L$2:$L2538,"ET",$B$2:$B2538,"&lt;&gt;"&amp;$B2538,$A$2:$A2538,$A2538),COUNTIFS($L$2:$L2538,"Tor",$B$2:$B2538,"&lt;&gt;"&amp;$B2538,$A$2:$A2538,$A2538)+COUNTIFS($L$2:$L2538,"ET",$B$2:$B2538,"&lt;&gt;"&amp;$B2538,$A$2:$A2538,$A2538)&amp;":"&amp;COUNTIFS($L$2:$L2538,"Tor",$B$2:$B2538,$B2538,$A$2:$A2538,$A2538)+COUNTIFS($L$2:$L2538,"ET",$B$2:$B2538,$B2538,$A$2:$A2538,$A2538)),""),"")</f>
        <v/>
      </c>
      <c r="J2538" s="18" t="str">
        <f>_xlfn.IFNA(IF(VLOOKUP($A2538,Spiele!$A$2:$D$16,3,FALSE)=$B2538,(COUNTIFS($L$1:$L2537,"Tor",$B$1:$B2537,$B2538,$A$1:$A2537,$A2538)+COUNTIFS($L$1:$L2537,"ET",$B$1:$B2537,$B2538,$A$1:$A2537,$A2538))-(COUNTIFS($L$1:$L2537,"Tor",$B$1:$B2537,"&lt;&gt;"&amp;$B2538,$A$1:$A2537,$A2538)+COUNTIFS($L$1:$L2537,"ET",$B$1:$B2537,"&lt;&gt;"&amp;$B2538,$A$1:$A2537,$A2538)),(COUNTIFS($L$1:$L2537,"Tor",$B$1:$B2537,$B2538,$A$1:$A2537,$A2538)+COUNTIFS($L$1:$L2537,"ET",$B$1:$B2537,$B2538,$A$1:$A2537,$A2538))-(COUNTIFS($L$1:$L2537,"Tor",$B$1:$B2537,"&lt;&gt;"&amp;$B2538,$A$1:$A2537,$A2538)+COUNTIFS($L$1:$L2537,"ET",$B$1:$B2537,"&lt;&gt;"&amp;$B2538,$A$1:$A2537,$A2538))),"")</f>
        <v/>
      </c>
      <c r="O2538" s="17"/>
      <c r="AC2538" s="14"/>
      <c r="AD2538" s="14"/>
      <c r="AE2538" s="18"/>
      <c r="AH2538" s="19">
        <f t="shared" si="158"/>
        <v>0</v>
      </c>
      <c r="AI2538" s="19">
        <f t="shared" si="159"/>
        <v>180</v>
      </c>
      <c r="AM2538" s="19">
        <f>IF(Abschlüsse[[#This Row],[Ergeb]]="ET","",SQRT(($AF2538-$AK2538)^2+($AG2538-$AL2538)^2))</f>
        <v>0</v>
      </c>
      <c r="AO2538" s="13"/>
      <c r="AP2538" s="13"/>
      <c r="AQ2538" s="19" t="str">
        <f t="shared" si="160"/>
        <v/>
      </c>
      <c r="AU2538" s="19" t="str">
        <f t="shared" si="161"/>
        <v/>
      </c>
    </row>
    <row r="2539" spans="3:47" ht="25.05" customHeight="1">
      <c r="C2539" s="17" t="str">
        <f>IF($A2539="","",IF(VLOOKUP($A2539,Spiele!$A$2:$D$16,3,FALSE)=$B2539,"H","G"))</f>
        <v/>
      </c>
      <c r="D2539" s="17" t="str">
        <f>IF($B2539="","",IF(VLOOKUP($A2539,Spiele!$A$2:$F$16,3,FALSE)=$B2539,VLOOKUP($A2539,Spiele!$A$2:$F$16,4,FALSE),VLOOKUP($A2539,Spiele!$A$2:$F$16,3,FALSE)))</f>
        <v/>
      </c>
      <c r="E2539" s="18">
        <f>IF(Abschlüsse[[#This Row],[Ergeb]]="ET",0,COUNTIFS($A$2:$A2539,$A2539,$B$2:$B2539,$B2539,$L$2:$L2539,"&lt;&gt;ET"))</f>
        <v>0</v>
      </c>
      <c r="F2539" s="11"/>
      <c r="G2539" s="12"/>
      <c r="H2539" s="18">
        <f>COUNTIFS('Rote Karten'!$A$2:$A$4,$A2539,'Rote Karten'!$D$2:$D$4,"&lt;&gt;"&amp;$B2539,'Rote Karten'!$B$2:$B$4,"&lt;"&amp;$F2539,'Rote Karten'!$C$2:$C$4,"&lt;="&amp;$G2539)-COUNTIFS('Rote Karten'!$A$2:$A$4,$A2539,'Rote Karten'!$D$2:$D$4,$B2539,'Rote Karten'!$B$2:$B$4,"&lt;"&amp;$F2539,'Rote Karten'!$C$2:$C$4,"&lt;="&amp;$G2539)</f>
        <v>0</v>
      </c>
      <c r="I2539" s="17" t="str">
        <f>IF(OR($L2539="Tor",$L2539="ET"),_xlfn.IFNA(IF(VLOOKUP($A2539,Spiele!$A$2:$C$16,3,FALSE)=$B2539,COUNTIFS($L$2:$L2539,"Tor",$B$2:$B2539,$B2539,$A$2:$A2539,$A2539)+COUNTIFS($L$2:$L2539,"ET",$B$2:$B2539,$B2539,$A$2:$A2539,$A2539)&amp;":"&amp;COUNTIFS($L$2:$L2539,"Tor",$B$2:$B2539,"&lt;&gt;"&amp;$B2539,$A$2:$A2539,$A2539)+COUNTIFS($L$2:$L2539,"ET",$B$2:$B2539,"&lt;&gt;"&amp;$B2539,$A$2:$A2539,$A2539),COUNTIFS($L$2:$L2539,"Tor",$B$2:$B2539,"&lt;&gt;"&amp;$B2539,$A$2:$A2539,$A2539)+COUNTIFS($L$2:$L2539,"ET",$B$2:$B2539,"&lt;&gt;"&amp;$B2539,$A$2:$A2539,$A2539)&amp;":"&amp;COUNTIFS($L$2:$L2539,"Tor",$B$2:$B2539,$B2539,$A$2:$A2539,$A2539)+COUNTIFS($L$2:$L2539,"ET",$B$2:$B2539,$B2539,$A$2:$A2539,$A2539)),""),"")</f>
        <v/>
      </c>
      <c r="J2539" s="18" t="str">
        <f>_xlfn.IFNA(IF(VLOOKUP($A2539,Spiele!$A$2:$D$16,3,FALSE)=$B2539,(COUNTIFS($L$1:$L2538,"Tor",$B$1:$B2538,$B2539,$A$1:$A2538,$A2539)+COUNTIFS($L$1:$L2538,"ET",$B$1:$B2538,$B2539,$A$1:$A2538,$A2539))-(COUNTIFS($L$1:$L2538,"Tor",$B$1:$B2538,"&lt;&gt;"&amp;$B2539,$A$1:$A2538,$A2539)+COUNTIFS($L$1:$L2538,"ET",$B$1:$B2538,"&lt;&gt;"&amp;$B2539,$A$1:$A2538,$A2539)),(COUNTIFS($L$1:$L2538,"Tor",$B$1:$B2538,$B2539,$A$1:$A2538,$A2539)+COUNTIFS($L$1:$L2538,"ET",$B$1:$B2538,$B2539,$A$1:$A2538,$A2539))-(COUNTIFS($L$1:$L2538,"Tor",$B$1:$B2538,"&lt;&gt;"&amp;$B2539,$A$1:$A2538,$A2539)+COUNTIFS($L$1:$L2538,"ET",$B$1:$B2538,"&lt;&gt;"&amp;$B2539,$A$1:$A2538,$A2539))),"")</f>
        <v/>
      </c>
      <c r="O2539" s="17"/>
      <c r="AC2539" s="14"/>
      <c r="AD2539" s="14"/>
      <c r="AE2539" s="18"/>
      <c r="AH2539" s="19">
        <f t="shared" si="158"/>
        <v>0</v>
      </c>
      <c r="AI2539" s="19">
        <f t="shared" si="159"/>
        <v>180</v>
      </c>
      <c r="AM2539" s="19">
        <f>IF(Abschlüsse[[#This Row],[Ergeb]]="ET","",SQRT(($AF2539-$AK2539)^2+($AG2539-$AL2539)^2))</f>
        <v>0</v>
      </c>
      <c r="AO2539" s="13"/>
      <c r="AP2539" s="13"/>
      <c r="AQ2539" s="19" t="str">
        <f t="shared" si="160"/>
        <v/>
      </c>
      <c r="AU2539" s="19" t="str">
        <f t="shared" si="161"/>
        <v/>
      </c>
    </row>
    <row r="2540" spans="3:47" ht="25.05" customHeight="1">
      <c r="C2540" s="17" t="str">
        <f>IF($A2540="","",IF(VLOOKUP($A2540,Spiele!$A$2:$D$16,3,FALSE)=$B2540,"H","G"))</f>
        <v/>
      </c>
      <c r="D2540" s="17" t="str">
        <f>IF($B2540="","",IF(VLOOKUP($A2540,Spiele!$A$2:$F$16,3,FALSE)=$B2540,VLOOKUP($A2540,Spiele!$A$2:$F$16,4,FALSE),VLOOKUP($A2540,Spiele!$A$2:$F$16,3,FALSE)))</f>
        <v/>
      </c>
      <c r="E2540" s="18">
        <f>IF(Abschlüsse[[#This Row],[Ergeb]]="ET",0,COUNTIFS($A$2:$A2540,$A2540,$B$2:$B2540,$B2540,$L$2:$L2540,"&lt;&gt;ET"))</f>
        <v>0</v>
      </c>
      <c r="F2540" s="11"/>
      <c r="G2540" s="12"/>
      <c r="H2540" s="18">
        <f>COUNTIFS('Rote Karten'!$A$2:$A$4,$A2540,'Rote Karten'!$D$2:$D$4,"&lt;&gt;"&amp;$B2540,'Rote Karten'!$B$2:$B$4,"&lt;"&amp;$F2540,'Rote Karten'!$C$2:$C$4,"&lt;="&amp;$G2540)-COUNTIFS('Rote Karten'!$A$2:$A$4,$A2540,'Rote Karten'!$D$2:$D$4,$B2540,'Rote Karten'!$B$2:$B$4,"&lt;"&amp;$F2540,'Rote Karten'!$C$2:$C$4,"&lt;="&amp;$G2540)</f>
        <v>0</v>
      </c>
      <c r="I2540" s="17" t="str">
        <f>IF(OR($L2540="Tor",$L2540="ET"),_xlfn.IFNA(IF(VLOOKUP($A2540,Spiele!$A$2:$C$16,3,FALSE)=$B2540,COUNTIFS($L$2:$L2540,"Tor",$B$2:$B2540,$B2540,$A$2:$A2540,$A2540)+COUNTIFS($L$2:$L2540,"ET",$B$2:$B2540,$B2540,$A$2:$A2540,$A2540)&amp;":"&amp;COUNTIFS($L$2:$L2540,"Tor",$B$2:$B2540,"&lt;&gt;"&amp;$B2540,$A$2:$A2540,$A2540)+COUNTIFS($L$2:$L2540,"ET",$B$2:$B2540,"&lt;&gt;"&amp;$B2540,$A$2:$A2540,$A2540),COUNTIFS($L$2:$L2540,"Tor",$B$2:$B2540,"&lt;&gt;"&amp;$B2540,$A$2:$A2540,$A2540)+COUNTIFS($L$2:$L2540,"ET",$B$2:$B2540,"&lt;&gt;"&amp;$B2540,$A$2:$A2540,$A2540)&amp;":"&amp;COUNTIFS($L$2:$L2540,"Tor",$B$2:$B2540,$B2540,$A$2:$A2540,$A2540)+COUNTIFS($L$2:$L2540,"ET",$B$2:$B2540,$B2540,$A$2:$A2540,$A2540)),""),"")</f>
        <v/>
      </c>
      <c r="J2540" s="18" t="str">
        <f>_xlfn.IFNA(IF(VLOOKUP($A2540,Spiele!$A$2:$D$16,3,FALSE)=$B2540,(COUNTIFS($L$1:$L2539,"Tor",$B$1:$B2539,$B2540,$A$1:$A2539,$A2540)+COUNTIFS($L$1:$L2539,"ET",$B$1:$B2539,$B2540,$A$1:$A2539,$A2540))-(COUNTIFS($L$1:$L2539,"Tor",$B$1:$B2539,"&lt;&gt;"&amp;$B2540,$A$1:$A2539,$A2540)+COUNTIFS($L$1:$L2539,"ET",$B$1:$B2539,"&lt;&gt;"&amp;$B2540,$A$1:$A2539,$A2540)),(COUNTIFS($L$1:$L2539,"Tor",$B$1:$B2539,$B2540,$A$1:$A2539,$A2540)+COUNTIFS($L$1:$L2539,"ET",$B$1:$B2539,$B2540,$A$1:$A2539,$A2540))-(COUNTIFS($L$1:$L2539,"Tor",$B$1:$B2539,"&lt;&gt;"&amp;$B2540,$A$1:$A2539,$A2540)+COUNTIFS($L$1:$L2539,"ET",$B$1:$B2539,"&lt;&gt;"&amp;$B2540,$A$1:$A2539,$A2540))),"")</f>
        <v/>
      </c>
      <c r="O2540" s="17"/>
      <c r="AC2540" s="14"/>
      <c r="AD2540" s="14"/>
      <c r="AE2540" s="18"/>
      <c r="AH2540" s="19">
        <f t="shared" si="158"/>
        <v>0</v>
      </c>
      <c r="AI2540" s="19">
        <f t="shared" si="159"/>
        <v>180</v>
      </c>
      <c r="AM2540" s="19">
        <f>IF(Abschlüsse[[#This Row],[Ergeb]]="ET","",SQRT(($AF2540-$AK2540)^2+($AG2540-$AL2540)^2))</f>
        <v>0</v>
      </c>
      <c r="AO2540" s="13"/>
      <c r="AP2540" s="13"/>
      <c r="AQ2540" s="19" t="str">
        <f t="shared" si="160"/>
        <v/>
      </c>
      <c r="AU2540" s="19" t="str">
        <f t="shared" si="161"/>
        <v/>
      </c>
    </row>
    <row r="2541" spans="3:47" ht="25.05" customHeight="1">
      <c r="C2541" s="17" t="str">
        <f>IF($A2541="","",IF(VLOOKUP($A2541,Spiele!$A$2:$D$16,3,FALSE)=$B2541,"H","G"))</f>
        <v/>
      </c>
      <c r="D2541" s="17" t="str">
        <f>IF($B2541="","",IF(VLOOKUP($A2541,Spiele!$A$2:$F$16,3,FALSE)=$B2541,VLOOKUP($A2541,Spiele!$A$2:$F$16,4,FALSE),VLOOKUP($A2541,Spiele!$A$2:$F$16,3,FALSE)))</f>
        <v/>
      </c>
      <c r="E2541" s="18">
        <f>IF(Abschlüsse[[#This Row],[Ergeb]]="ET",0,COUNTIFS($A$2:$A2541,$A2541,$B$2:$B2541,$B2541,$L$2:$L2541,"&lt;&gt;ET"))</f>
        <v>0</v>
      </c>
      <c r="F2541" s="11"/>
      <c r="G2541" s="12"/>
      <c r="H2541" s="18">
        <f>COUNTIFS('Rote Karten'!$A$2:$A$4,$A2541,'Rote Karten'!$D$2:$D$4,"&lt;&gt;"&amp;$B2541,'Rote Karten'!$B$2:$B$4,"&lt;"&amp;$F2541,'Rote Karten'!$C$2:$C$4,"&lt;="&amp;$G2541)-COUNTIFS('Rote Karten'!$A$2:$A$4,$A2541,'Rote Karten'!$D$2:$D$4,$B2541,'Rote Karten'!$B$2:$B$4,"&lt;"&amp;$F2541,'Rote Karten'!$C$2:$C$4,"&lt;="&amp;$G2541)</f>
        <v>0</v>
      </c>
      <c r="I2541" s="17" t="str">
        <f>IF(OR($L2541="Tor",$L2541="ET"),_xlfn.IFNA(IF(VLOOKUP($A2541,Spiele!$A$2:$C$16,3,FALSE)=$B2541,COUNTIFS($L$2:$L2541,"Tor",$B$2:$B2541,$B2541,$A$2:$A2541,$A2541)+COUNTIFS($L$2:$L2541,"ET",$B$2:$B2541,$B2541,$A$2:$A2541,$A2541)&amp;":"&amp;COUNTIFS($L$2:$L2541,"Tor",$B$2:$B2541,"&lt;&gt;"&amp;$B2541,$A$2:$A2541,$A2541)+COUNTIFS($L$2:$L2541,"ET",$B$2:$B2541,"&lt;&gt;"&amp;$B2541,$A$2:$A2541,$A2541),COUNTIFS($L$2:$L2541,"Tor",$B$2:$B2541,"&lt;&gt;"&amp;$B2541,$A$2:$A2541,$A2541)+COUNTIFS($L$2:$L2541,"ET",$B$2:$B2541,"&lt;&gt;"&amp;$B2541,$A$2:$A2541,$A2541)&amp;":"&amp;COUNTIFS($L$2:$L2541,"Tor",$B$2:$B2541,$B2541,$A$2:$A2541,$A2541)+COUNTIFS($L$2:$L2541,"ET",$B$2:$B2541,$B2541,$A$2:$A2541,$A2541)),""),"")</f>
        <v/>
      </c>
      <c r="J2541" s="18" t="str">
        <f>_xlfn.IFNA(IF(VLOOKUP($A2541,Spiele!$A$2:$D$16,3,FALSE)=$B2541,(COUNTIFS($L$1:$L2540,"Tor",$B$1:$B2540,$B2541,$A$1:$A2540,$A2541)+COUNTIFS($L$1:$L2540,"ET",$B$1:$B2540,$B2541,$A$1:$A2540,$A2541))-(COUNTIFS($L$1:$L2540,"Tor",$B$1:$B2540,"&lt;&gt;"&amp;$B2541,$A$1:$A2540,$A2541)+COUNTIFS($L$1:$L2540,"ET",$B$1:$B2540,"&lt;&gt;"&amp;$B2541,$A$1:$A2540,$A2541)),(COUNTIFS($L$1:$L2540,"Tor",$B$1:$B2540,$B2541,$A$1:$A2540,$A2541)+COUNTIFS($L$1:$L2540,"ET",$B$1:$B2540,$B2541,$A$1:$A2540,$A2541))-(COUNTIFS($L$1:$L2540,"Tor",$B$1:$B2540,"&lt;&gt;"&amp;$B2541,$A$1:$A2540,$A2541)+COUNTIFS($L$1:$L2540,"ET",$B$1:$B2540,"&lt;&gt;"&amp;$B2541,$A$1:$A2540,$A2541))),"")</f>
        <v/>
      </c>
      <c r="O2541" s="17"/>
      <c r="AC2541" s="14"/>
      <c r="AD2541" s="14"/>
      <c r="AE2541" s="18"/>
      <c r="AH2541" s="19">
        <f t="shared" si="158"/>
        <v>0</v>
      </c>
      <c r="AI2541" s="19">
        <f t="shared" si="159"/>
        <v>180</v>
      </c>
      <c r="AM2541" s="19">
        <f>IF(Abschlüsse[[#This Row],[Ergeb]]="ET","",SQRT(($AF2541-$AK2541)^2+($AG2541-$AL2541)^2))</f>
        <v>0</v>
      </c>
      <c r="AO2541" s="13"/>
      <c r="AP2541" s="13"/>
      <c r="AQ2541" s="19" t="str">
        <f t="shared" si="160"/>
        <v/>
      </c>
      <c r="AU2541" s="19" t="str">
        <f t="shared" si="161"/>
        <v/>
      </c>
    </row>
    <row r="2542" spans="3:47" ht="25.05" customHeight="1">
      <c r="C2542" s="17" t="str">
        <f>IF($A2542="","",IF(VLOOKUP($A2542,Spiele!$A$2:$D$16,3,FALSE)=$B2542,"H","G"))</f>
        <v/>
      </c>
      <c r="D2542" s="17" t="str">
        <f>IF($B2542="","",IF(VLOOKUP($A2542,Spiele!$A$2:$F$16,3,FALSE)=$B2542,VLOOKUP($A2542,Spiele!$A$2:$F$16,4,FALSE),VLOOKUP($A2542,Spiele!$A$2:$F$16,3,FALSE)))</f>
        <v/>
      </c>
      <c r="E2542" s="18">
        <f>IF(Abschlüsse[[#This Row],[Ergeb]]="ET",0,COUNTIFS($A$2:$A2542,$A2542,$B$2:$B2542,$B2542,$L$2:$L2542,"&lt;&gt;ET"))</f>
        <v>0</v>
      </c>
      <c r="F2542" s="11"/>
      <c r="G2542" s="12"/>
      <c r="H2542" s="18">
        <f>COUNTIFS('Rote Karten'!$A$2:$A$4,$A2542,'Rote Karten'!$D$2:$D$4,"&lt;&gt;"&amp;$B2542,'Rote Karten'!$B$2:$B$4,"&lt;"&amp;$F2542,'Rote Karten'!$C$2:$C$4,"&lt;="&amp;$G2542)-COUNTIFS('Rote Karten'!$A$2:$A$4,$A2542,'Rote Karten'!$D$2:$D$4,$B2542,'Rote Karten'!$B$2:$B$4,"&lt;"&amp;$F2542,'Rote Karten'!$C$2:$C$4,"&lt;="&amp;$G2542)</f>
        <v>0</v>
      </c>
      <c r="I2542" s="17" t="str">
        <f>IF(OR($L2542="Tor",$L2542="ET"),_xlfn.IFNA(IF(VLOOKUP($A2542,Spiele!$A$2:$C$16,3,FALSE)=$B2542,COUNTIFS($L$2:$L2542,"Tor",$B$2:$B2542,$B2542,$A$2:$A2542,$A2542)+COUNTIFS($L$2:$L2542,"ET",$B$2:$B2542,$B2542,$A$2:$A2542,$A2542)&amp;":"&amp;COUNTIFS($L$2:$L2542,"Tor",$B$2:$B2542,"&lt;&gt;"&amp;$B2542,$A$2:$A2542,$A2542)+COUNTIFS($L$2:$L2542,"ET",$B$2:$B2542,"&lt;&gt;"&amp;$B2542,$A$2:$A2542,$A2542),COUNTIFS($L$2:$L2542,"Tor",$B$2:$B2542,"&lt;&gt;"&amp;$B2542,$A$2:$A2542,$A2542)+COUNTIFS($L$2:$L2542,"ET",$B$2:$B2542,"&lt;&gt;"&amp;$B2542,$A$2:$A2542,$A2542)&amp;":"&amp;COUNTIFS($L$2:$L2542,"Tor",$B$2:$B2542,$B2542,$A$2:$A2542,$A2542)+COUNTIFS($L$2:$L2542,"ET",$B$2:$B2542,$B2542,$A$2:$A2542,$A2542)),""),"")</f>
        <v/>
      </c>
      <c r="J2542" s="18" t="str">
        <f>_xlfn.IFNA(IF(VLOOKUP($A2542,Spiele!$A$2:$D$16,3,FALSE)=$B2542,(COUNTIFS($L$1:$L2541,"Tor",$B$1:$B2541,$B2542,$A$1:$A2541,$A2542)+COUNTIFS($L$1:$L2541,"ET",$B$1:$B2541,$B2542,$A$1:$A2541,$A2542))-(COUNTIFS($L$1:$L2541,"Tor",$B$1:$B2541,"&lt;&gt;"&amp;$B2542,$A$1:$A2541,$A2542)+COUNTIFS($L$1:$L2541,"ET",$B$1:$B2541,"&lt;&gt;"&amp;$B2542,$A$1:$A2541,$A2542)),(COUNTIFS($L$1:$L2541,"Tor",$B$1:$B2541,$B2542,$A$1:$A2541,$A2542)+COUNTIFS($L$1:$L2541,"ET",$B$1:$B2541,$B2542,$A$1:$A2541,$A2542))-(COUNTIFS($L$1:$L2541,"Tor",$B$1:$B2541,"&lt;&gt;"&amp;$B2542,$A$1:$A2541,$A2542)+COUNTIFS($L$1:$L2541,"ET",$B$1:$B2541,"&lt;&gt;"&amp;$B2542,$A$1:$A2541,$A2542))),"")</f>
        <v/>
      </c>
      <c r="O2542" s="17"/>
      <c r="AC2542" s="14"/>
      <c r="AD2542" s="14"/>
      <c r="AE2542" s="18"/>
      <c r="AH2542" s="19">
        <f t="shared" si="158"/>
        <v>0</v>
      </c>
      <c r="AI2542" s="19">
        <f t="shared" si="159"/>
        <v>180</v>
      </c>
      <c r="AM2542" s="19">
        <f>IF(Abschlüsse[[#This Row],[Ergeb]]="ET","",SQRT(($AF2542-$AK2542)^2+($AG2542-$AL2542)^2))</f>
        <v>0</v>
      </c>
      <c r="AO2542" s="13"/>
      <c r="AP2542" s="13"/>
      <c r="AQ2542" s="19" t="str">
        <f t="shared" si="160"/>
        <v/>
      </c>
      <c r="AU2542" s="19" t="str">
        <f t="shared" si="161"/>
        <v/>
      </c>
    </row>
    <row r="2543" spans="3:47" ht="25.05" customHeight="1">
      <c r="C2543" s="17" t="str">
        <f>IF($A2543="","",IF(VLOOKUP($A2543,Spiele!$A$2:$D$16,3,FALSE)=$B2543,"H","G"))</f>
        <v/>
      </c>
      <c r="D2543" s="17" t="str">
        <f>IF($B2543="","",IF(VLOOKUP($A2543,Spiele!$A$2:$F$16,3,FALSE)=$B2543,VLOOKUP($A2543,Spiele!$A$2:$F$16,4,FALSE),VLOOKUP($A2543,Spiele!$A$2:$F$16,3,FALSE)))</f>
        <v/>
      </c>
      <c r="E2543" s="18">
        <f>IF(Abschlüsse[[#This Row],[Ergeb]]="ET",0,COUNTIFS($A$2:$A2543,$A2543,$B$2:$B2543,$B2543,$L$2:$L2543,"&lt;&gt;ET"))</f>
        <v>0</v>
      </c>
      <c r="F2543" s="11"/>
      <c r="G2543" s="12"/>
      <c r="H2543" s="18">
        <f>COUNTIFS('Rote Karten'!$A$2:$A$4,$A2543,'Rote Karten'!$D$2:$D$4,"&lt;&gt;"&amp;$B2543,'Rote Karten'!$B$2:$B$4,"&lt;"&amp;$F2543,'Rote Karten'!$C$2:$C$4,"&lt;="&amp;$G2543)-COUNTIFS('Rote Karten'!$A$2:$A$4,$A2543,'Rote Karten'!$D$2:$D$4,$B2543,'Rote Karten'!$B$2:$B$4,"&lt;"&amp;$F2543,'Rote Karten'!$C$2:$C$4,"&lt;="&amp;$G2543)</f>
        <v>0</v>
      </c>
      <c r="I2543" s="17" t="str">
        <f>IF(OR($L2543="Tor",$L2543="ET"),_xlfn.IFNA(IF(VLOOKUP($A2543,Spiele!$A$2:$C$16,3,FALSE)=$B2543,COUNTIFS($L$2:$L2543,"Tor",$B$2:$B2543,$B2543,$A$2:$A2543,$A2543)+COUNTIFS($L$2:$L2543,"ET",$B$2:$B2543,$B2543,$A$2:$A2543,$A2543)&amp;":"&amp;COUNTIFS($L$2:$L2543,"Tor",$B$2:$B2543,"&lt;&gt;"&amp;$B2543,$A$2:$A2543,$A2543)+COUNTIFS($L$2:$L2543,"ET",$B$2:$B2543,"&lt;&gt;"&amp;$B2543,$A$2:$A2543,$A2543),COUNTIFS($L$2:$L2543,"Tor",$B$2:$B2543,"&lt;&gt;"&amp;$B2543,$A$2:$A2543,$A2543)+COUNTIFS($L$2:$L2543,"ET",$B$2:$B2543,"&lt;&gt;"&amp;$B2543,$A$2:$A2543,$A2543)&amp;":"&amp;COUNTIFS($L$2:$L2543,"Tor",$B$2:$B2543,$B2543,$A$2:$A2543,$A2543)+COUNTIFS($L$2:$L2543,"ET",$B$2:$B2543,$B2543,$A$2:$A2543,$A2543)),""),"")</f>
        <v/>
      </c>
      <c r="J2543" s="18" t="str">
        <f>_xlfn.IFNA(IF(VLOOKUP($A2543,Spiele!$A$2:$D$16,3,FALSE)=$B2543,(COUNTIFS($L$1:$L2542,"Tor",$B$1:$B2542,$B2543,$A$1:$A2542,$A2543)+COUNTIFS($L$1:$L2542,"ET",$B$1:$B2542,$B2543,$A$1:$A2542,$A2543))-(COUNTIFS($L$1:$L2542,"Tor",$B$1:$B2542,"&lt;&gt;"&amp;$B2543,$A$1:$A2542,$A2543)+COUNTIFS($L$1:$L2542,"ET",$B$1:$B2542,"&lt;&gt;"&amp;$B2543,$A$1:$A2542,$A2543)),(COUNTIFS($L$1:$L2542,"Tor",$B$1:$B2542,$B2543,$A$1:$A2542,$A2543)+COUNTIFS($L$1:$L2542,"ET",$B$1:$B2542,$B2543,$A$1:$A2542,$A2543))-(COUNTIFS($L$1:$L2542,"Tor",$B$1:$B2542,"&lt;&gt;"&amp;$B2543,$A$1:$A2542,$A2543)+COUNTIFS($L$1:$L2542,"ET",$B$1:$B2542,"&lt;&gt;"&amp;$B2543,$A$1:$A2542,$A2543))),"")</f>
        <v/>
      </c>
      <c r="O2543" s="17"/>
      <c r="AC2543" s="14"/>
      <c r="AD2543" s="14"/>
      <c r="AE2543" s="18"/>
      <c r="AH2543" s="19">
        <f t="shared" si="158"/>
        <v>0</v>
      </c>
      <c r="AI2543" s="19">
        <f t="shared" si="159"/>
        <v>180</v>
      </c>
      <c r="AM2543" s="19">
        <f>IF(Abschlüsse[[#This Row],[Ergeb]]="ET","",SQRT(($AF2543-$AK2543)^2+($AG2543-$AL2543)^2))</f>
        <v>0</v>
      </c>
      <c r="AO2543" s="13"/>
      <c r="AP2543" s="13"/>
      <c r="AQ2543" s="19" t="str">
        <f t="shared" si="160"/>
        <v/>
      </c>
      <c r="AU2543" s="19" t="str">
        <f t="shared" si="161"/>
        <v/>
      </c>
    </row>
    <row r="2544" spans="3:47" ht="25.05" customHeight="1">
      <c r="C2544" s="17" t="str">
        <f>IF($A2544="","",IF(VLOOKUP($A2544,Spiele!$A$2:$D$16,3,FALSE)=$B2544,"H","G"))</f>
        <v/>
      </c>
      <c r="D2544" s="17" t="str">
        <f>IF($B2544="","",IF(VLOOKUP($A2544,Spiele!$A$2:$F$16,3,FALSE)=$B2544,VLOOKUP($A2544,Spiele!$A$2:$F$16,4,FALSE),VLOOKUP($A2544,Spiele!$A$2:$F$16,3,FALSE)))</f>
        <v/>
      </c>
      <c r="E2544" s="18">
        <f>IF(Abschlüsse[[#This Row],[Ergeb]]="ET",0,COUNTIFS($A$2:$A2544,$A2544,$B$2:$B2544,$B2544,$L$2:$L2544,"&lt;&gt;ET"))</f>
        <v>0</v>
      </c>
      <c r="F2544" s="11"/>
      <c r="G2544" s="12"/>
      <c r="H2544" s="18">
        <f>COUNTIFS('Rote Karten'!$A$2:$A$4,$A2544,'Rote Karten'!$D$2:$D$4,"&lt;&gt;"&amp;$B2544,'Rote Karten'!$B$2:$B$4,"&lt;"&amp;$F2544,'Rote Karten'!$C$2:$C$4,"&lt;="&amp;$G2544)-COUNTIFS('Rote Karten'!$A$2:$A$4,$A2544,'Rote Karten'!$D$2:$D$4,$B2544,'Rote Karten'!$B$2:$B$4,"&lt;"&amp;$F2544,'Rote Karten'!$C$2:$C$4,"&lt;="&amp;$G2544)</f>
        <v>0</v>
      </c>
      <c r="I2544" s="17" t="str">
        <f>IF(OR($L2544="Tor",$L2544="ET"),_xlfn.IFNA(IF(VLOOKUP($A2544,Spiele!$A$2:$C$16,3,FALSE)=$B2544,COUNTIFS($L$2:$L2544,"Tor",$B$2:$B2544,$B2544,$A$2:$A2544,$A2544)+COUNTIFS($L$2:$L2544,"ET",$B$2:$B2544,$B2544,$A$2:$A2544,$A2544)&amp;":"&amp;COUNTIFS($L$2:$L2544,"Tor",$B$2:$B2544,"&lt;&gt;"&amp;$B2544,$A$2:$A2544,$A2544)+COUNTIFS($L$2:$L2544,"ET",$B$2:$B2544,"&lt;&gt;"&amp;$B2544,$A$2:$A2544,$A2544),COUNTIFS($L$2:$L2544,"Tor",$B$2:$B2544,"&lt;&gt;"&amp;$B2544,$A$2:$A2544,$A2544)+COUNTIFS($L$2:$L2544,"ET",$B$2:$B2544,"&lt;&gt;"&amp;$B2544,$A$2:$A2544,$A2544)&amp;":"&amp;COUNTIFS($L$2:$L2544,"Tor",$B$2:$B2544,$B2544,$A$2:$A2544,$A2544)+COUNTIFS($L$2:$L2544,"ET",$B$2:$B2544,$B2544,$A$2:$A2544,$A2544)),""),"")</f>
        <v/>
      </c>
      <c r="J2544" s="18" t="str">
        <f>_xlfn.IFNA(IF(VLOOKUP($A2544,Spiele!$A$2:$D$16,3,FALSE)=$B2544,(COUNTIFS($L$1:$L2543,"Tor",$B$1:$B2543,$B2544,$A$1:$A2543,$A2544)+COUNTIFS($L$1:$L2543,"ET",$B$1:$B2543,$B2544,$A$1:$A2543,$A2544))-(COUNTIFS($L$1:$L2543,"Tor",$B$1:$B2543,"&lt;&gt;"&amp;$B2544,$A$1:$A2543,$A2544)+COUNTIFS($L$1:$L2543,"ET",$B$1:$B2543,"&lt;&gt;"&amp;$B2544,$A$1:$A2543,$A2544)),(COUNTIFS($L$1:$L2543,"Tor",$B$1:$B2543,$B2544,$A$1:$A2543,$A2544)+COUNTIFS($L$1:$L2543,"ET",$B$1:$B2543,$B2544,$A$1:$A2543,$A2544))-(COUNTIFS($L$1:$L2543,"Tor",$B$1:$B2543,"&lt;&gt;"&amp;$B2544,$A$1:$A2543,$A2544)+COUNTIFS($L$1:$L2543,"ET",$B$1:$B2543,"&lt;&gt;"&amp;$B2544,$A$1:$A2543,$A2544))),"")</f>
        <v/>
      </c>
      <c r="O2544" s="17"/>
      <c r="AC2544" s="14"/>
      <c r="AD2544" s="14"/>
      <c r="AE2544" s="18"/>
      <c r="AH2544" s="19">
        <f t="shared" si="158"/>
        <v>0</v>
      </c>
      <c r="AI2544" s="19">
        <f t="shared" si="159"/>
        <v>180</v>
      </c>
      <c r="AM2544" s="19">
        <f>IF(Abschlüsse[[#This Row],[Ergeb]]="ET","",SQRT(($AF2544-$AK2544)^2+($AG2544-$AL2544)^2))</f>
        <v>0</v>
      </c>
      <c r="AO2544" s="13"/>
      <c r="AP2544" s="13"/>
      <c r="AQ2544" s="19" t="str">
        <f t="shared" si="160"/>
        <v/>
      </c>
      <c r="AU2544" s="19" t="str">
        <f t="shared" si="161"/>
        <v/>
      </c>
    </row>
    <row r="2545" spans="3:47" ht="25.05" customHeight="1">
      <c r="C2545" s="17" t="str">
        <f>IF($A2545="","",IF(VLOOKUP($A2545,Spiele!$A$2:$D$16,3,FALSE)=$B2545,"H","G"))</f>
        <v/>
      </c>
      <c r="D2545" s="17" t="str">
        <f>IF($B2545="","",IF(VLOOKUP($A2545,Spiele!$A$2:$F$16,3,FALSE)=$B2545,VLOOKUP($A2545,Spiele!$A$2:$F$16,4,FALSE),VLOOKUP($A2545,Spiele!$A$2:$F$16,3,FALSE)))</f>
        <v/>
      </c>
      <c r="E2545" s="18">
        <f>IF(Abschlüsse[[#This Row],[Ergeb]]="ET",0,COUNTIFS($A$2:$A2545,$A2545,$B$2:$B2545,$B2545,$L$2:$L2545,"&lt;&gt;ET"))</f>
        <v>0</v>
      </c>
      <c r="F2545" s="11"/>
      <c r="G2545" s="12"/>
      <c r="H2545" s="18">
        <f>COUNTIFS('Rote Karten'!$A$2:$A$4,$A2545,'Rote Karten'!$D$2:$D$4,"&lt;&gt;"&amp;$B2545,'Rote Karten'!$B$2:$B$4,"&lt;"&amp;$F2545,'Rote Karten'!$C$2:$C$4,"&lt;="&amp;$G2545)-COUNTIFS('Rote Karten'!$A$2:$A$4,$A2545,'Rote Karten'!$D$2:$D$4,$B2545,'Rote Karten'!$B$2:$B$4,"&lt;"&amp;$F2545,'Rote Karten'!$C$2:$C$4,"&lt;="&amp;$G2545)</f>
        <v>0</v>
      </c>
      <c r="I2545" s="17" t="str">
        <f>IF(OR($L2545="Tor",$L2545="ET"),_xlfn.IFNA(IF(VLOOKUP($A2545,Spiele!$A$2:$C$16,3,FALSE)=$B2545,COUNTIFS($L$2:$L2545,"Tor",$B$2:$B2545,$B2545,$A$2:$A2545,$A2545)+COUNTIFS($L$2:$L2545,"ET",$B$2:$B2545,$B2545,$A$2:$A2545,$A2545)&amp;":"&amp;COUNTIFS($L$2:$L2545,"Tor",$B$2:$B2545,"&lt;&gt;"&amp;$B2545,$A$2:$A2545,$A2545)+COUNTIFS($L$2:$L2545,"ET",$B$2:$B2545,"&lt;&gt;"&amp;$B2545,$A$2:$A2545,$A2545),COUNTIFS($L$2:$L2545,"Tor",$B$2:$B2545,"&lt;&gt;"&amp;$B2545,$A$2:$A2545,$A2545)+COUNTIFS($L$2:$L2545,"ET",$B$2:$B2545,"&lt;&gt;"&amp;$B2545,$A$2:$A2545,$A2545)&amp;":"&amp;COUNTIFS($L$2:$L2545,"Tor",$B$2:$B2545,$B2545,$A$2:$A2545,$A2545)+COUNTIFS($L$2:$L2545,"ET",$B$2:$B2545,$B2545,$A$2:$A2545,$A2545)),""),"")</f>
        <v/>
      </c>
      <c r="J2545" s="18" t="str">
        <f>_xlfn.IFNA(IF(VLOOKUP($A2545,Spiele!$A$2:$D$16,3,FALSE)=$B2545,(COUNTIFS($L$1:$L2544,"Tor",$B$1:$B2544,$B2545,$A$1:$A2544,$A2545)+COUNTIFS($L$1:$L2544,"ET",$B$1:$B2544,$B2545,$A$1:$A2544,$A2545))-(COUNTIFS($L$1:$L2544,"Tor",$B$1:$B2544,"&lt;&gt;"&amp;$B2545,$A$1:$A2544,$A2545)+COUNTIFS($L$1:$L2544,"ET",$B$1:$B2544,"&lt;&gt;"&amp;$B2545,$A$1:$A2544,$A2545)),(COUNTIFS($L$1:$L2544,"Tor",$B$1:$B2544,$B2545,$A$1:$A2544,$A2545)+COUNTIFS($L$1:$L2544,"ET",$B$1:$B2544,$B2545,$A$1:$A2544,$A2545))-(COUNTIFS($L$1:$L2544,"Tor",$B$1:$B2544,"&lt;&gt;"&amp;$B2545,$A$1:$A2544,$A2545)+COUNTIFS($L$1:$L2544,"ET",$B$1:$B2544,"&lt;&gt;"&amp;$B2545,$A$1:$A2544,$A2545))),"")</f>
        <v/>
      </c>
      <c r="O2545" s="17"/>
      <c r="AC2545" s="14"/>
      <c r="AD2545" s="14"/>
      <c r="AE2545" s="18"/>
      <c r="AH2545" s="19">
        <f t="shared" si="158"/>
        <v>0</v>
      </c>
      <c r="AI2545" s="19">
        <f t="shared" si="159"/>
        <v>180</v>
      </c>
      <c r="AM2545" s="19">
        <f>IF(Abschlüsse[[#This Row],[Ergeb]]="ET","",SQRT(($AF2545-$AK2545)^2+($AG2545-$AL2545)^2))</f>
        <v>0</v>
      </c>
      <c r="AO2545" s="13"/>
      <c r="AP2545" s="13"/>
      <c r="AQ2545" s="19" t="str">
        <f t="shared" si="160"/>
        <v/>
      </c>
      <c r="AU2545" s="19" t="str">
        <f t="shared" si="161"/>
        <v/>
      </c>
    </row>
    <row r="2546" spans="3:47" ht="25.05" customHeight="1">
      <c r="C2546" s="17" t="str">
        <f>IF($A2546="","",IF(VLOOKUP($A2546,Spiele!$A$2:$D$16,3,FALSE)=$B2546,"H","G"))</f>
        <v/>
      </c>
      <c r="D2546" s="17" t="str">
        <f>IF($B2546="","",IF(VLOOKUP($A2546,Spiele!$A$2:$F$16,3,FALSE)=$B2546,VLOOKUP($A2546,Spiele!$A$2:$F$16,4,FALSE),VLOOKUP($A2546,Spiele!$A$2:$F$16,3,FALSE)))</f>
        <v/>
      </c>
      <c r="E2546" s="18">
        <f>IF(Abschlüsse[[#This Row],[Ergeb]]="ET",0,COUNTIFS($A$2:$A2546,$A2546,$B$2:$B2546,$B2546,$L$2:$L2546,"&lt;&gt;ET"))</f>
        <v>0</v>
      </c>
      <c r="F2546" s="11"/>
      <c r="G2546" s="12"/>
      <c r="H2546" s="18">
        <f>COUNTIFS('Rote Karten'!$A$2:$A$4,$A2546,'Rote Karten'!$D$2:$D$4,"&lt;&gt;"&amp;$B2546,'Rote Karten'!$B$2:$B$4,"&lt;"&amp;$F2546,'Rote Karten'!$C$2:$C$4,"&lt;="&amp;$G2546)-COUNTIFS('Rote Karten'!$A$2:$A$4,$A2546,'Rote Karten'!$D$2:$D$4,$B2546,'Rote Karten'!$B$2:$B$4,"&lt;"&amp;$F2546,'Rote Karten'!$C$2:$C$4,"&lt;="&amp;$G2546)</f>
        <v>0</v>
      </c>
      <c r="I2546" s="17" t="str">
        <f>IF(OR($L2546="Tor",$L2546="ET"),_xlfn.IFNA(IF(VLOOKUP($A2546,Spiele!$A$2:$C$16,3,FALSE)=$B2546,COUNTIFS($L$2:$L2546,"Tor",$B$2:$B2546,$B2546,$A$2:$A2546,$A2546)+COUNTIFS($L$2:$L2546,"ET",$B$2:$B2546,$B2546,$A$2:$A2546,$A2546)&amp;":"&amp;COUNTIFS($L$2:$L2546,"Tor",$B$2:$B2546,"&lt;&gt;"&amp;$B2546,$A$2:$A2546,$A2546)+COUNTIFS($L$2:$L2546,"ET",$B$2:$B2546,"&lt;&gt;"&amp;$B2546,$A$2:$A2546,$A2546),COUNTIFS($L$2:$L2546,"Tor",$B$2:$B2546,"&lt;&gt;"&amp;$B2546,$A$2:$A2546,$A2546)+COUNTIFS($L$2:$L2546,"ET",$B$2:$B2546,"&lt;&gt;"&amp;$B2546,$A$2:$A2546,$A2546)&amp;":"&amp;COUNTIFS($L$2:$L2546,"Tor",$B$2:$B2546,$B2546,$A$2:$A2546,$A2546)+COUNTIFS($L$2:$L2546,"ET",$B$2:$B2546,$B2546,$A$2:$A2546,$A2546)),""),"")</f>
        <v/>
      </c>
      <c r="J2546" s="18" t="str">
        <f>_xlfn.IFNA(IF(VLOOKUP($A2546,Spiele!$A$2:$D$16,3,FALSE)=$B2546,(COUNTIFS($L$1:$L2545,"Tor",$B$1:$B2545,$B2546,$A$1:$A2545,$A2546)+COUNTIFS($L$1:$L2545,"ET",$B$1:$B2545,$B2546,$A$1:$A2545,$A2546))-(COUNTIFS($L$1:$L2545,"Tor",$B$1:$B2545,"&lt;&gt;"&amp;$B2546,$A$1:$A2545,$A2546)+COUNTIFS($L$1:$L2545,"ET",$B$1:$B2545,"&lt;&gt;"&amp;$B2546,$A$1:$A2545,$A2546)),(COUNTIFS($L$1:$L2545,"Tor",$B$1:$B2545,$B2546,$A$1:$A2545,$A2546)+COUNTIFS($L$1:$L2545,"ET",$B$1:$B2545,$B2546,$A$1:$A2545,$A2546))-(COUNTIFS($L$1:$L2545,"Tor",$B$1:$B2545,"&lt;&gt;"&amp;$B2546,$A$1:$A2545,$A2546)+COUNTIFS($L$1:$L2545,"ET",$B$1:$B2545,"&lt;&gt;"&amp;$B2546,$A$1:$A2545,$A2546))),"")</f>
        <v/>
      </c>
      <c r="O2546" s="17"/>
      <c r="AC2546" s="14"/>
      <c r="AD2546" s="14"/>
      <c r="AE2546" s="18"/>
      <c r="AH2546" s="19">
        <f t="shared" si="158"/>
        <v>0</v>
      </c>
      <c r="AI2546" s="19">
        <f t="shared" si="159"/>
        <v>180</v>
      </c>
      <c r="AM2546" s="19">
        <f>IF(Abschlüsse[[#This Row],[Ergeb]]="ET","",SQRT(($AF2546-$AK2546)^2+($AG2546-$AL2546)^2))</f>
        <v>0</v>
      </c>
      <c r="AO2546" s="13"/>
      <c r="AP2546" s="13"/>
      <c r="AQ2546" s="19" t="str">
        <f t="shared" si="160"/>
        <v/>
      </c>
      <c r="AU2546" s="19" t="str">
        <f t="shared" si="161"/>
        <v/>
      </c>
    </row>
    <row r="2547" spans="3:47" ht="25.05" customHeight="1">
      <c r="C2547" s="17" t="str">
        <f>IF($A2547="","",IF(VLOOKUP($A2547,Spiele!$A$2:$D$16,3,FALSE)=$B2547,"H","G"))</f>
        <v/>
      </c>
      <c r="D2547" s="17" t="str">
        <f>IF($B2547="","",IF(VLOOKUP($A2547,Spiele!$A$2:$F$16,3,FALSE)=$B2547,VLOOKUP($A2547,Spiele!$A$2:$F$16,4,FALSE),VLOOKUP($A2547,Spiele!$A$2:$F$16,3,FALSE)))</f>
        <v/>
      </c>
      <c r="E2547" s="18">
        <f>IF(Abschlüsse[[#This Row],[Ergeb]]="ET",0,COUNTIFS($A$2:$A2547,$A2547,$B$2:$B2547,$B2547,$L$2:$L2547,"&lt;&gt;ET"))</f>
        <v>0</v>
      </c>
      <c r="F2547" s="11"/>
      <c r="G2547" s="12"/>
      <c r="H2547" s="18">
        <f>COUNTIFS('Rote Karten'!$A$2:$A$4,$A2547,'Rote Karten'!$D$2:$D$4,"&lt;&gt;"&amp;$B2547,'Rote Karten'!$B$2:$B$4,"&lt;"&amp;$F2547,'Rote Karten'!$C$2:$C$4,"&lt;="&amp;$G2547)-COUNTIFS('Rote Karten'!$A$2:$A$4,$A2547,'Rote Karten'!$D$2:$D$4,$B2547,'Rote Karten'!$B$2:$B$4,"&lt;"&amp;$F2547,'Rote Karten'!$C$2:$C$4,"&lt;="&amp;$G2547)</f>
        <v>0</v>
      </c>
      <c r="I2547" s="17" t="str">
        <f>IF(OR($L2547="Tor",$L2547="ET"),_xlfn.IFNA(IF(VLOOKUP($A2547,Spiele!$A$2:$C$16,3,FALSE)=$B2547,COUNTIFS($L$2:$L2547,"Tor",$B$2:$B2547,$B2547,$A$2:$A2547,$A2547)+COUNTIFS($L$2:$L2547,"ET",$B$2:$B2547,$B2547,$A$2:$A2547,$A2547)&amp;":"&amp;COUNTIFS($L$2:$L2547,"Tor",$B$2:$B2547,"&lt;&gt;"&amp;$B2547,$A$2:$A2547,$A2547)+COUNTIFS($L$2:$L2547,"ET",$B$2:$B2547,"&lt;&gt;"&amp;$B2547,$A$2:$A2547,$A2547),COUNTIFS($L$2:$L2547,"Tor",$B$2:$B2547,"&lt;&gt;"&amp;$B2547,$A$2:$A2547,$A2547)+COUNTIFS($L$2:$L2547,"ET",$B$2:$B2547,"&lt;&gt;"&amp;$B2547,$A$2:$A2547,$A2547)&amp;":"&amp;COUNTIFS($L$2:$L2547,"Tor",$B$2:$B2547,$B2547,$A$2:$A2547,$A2547)+COUNTIFS($L$2:$L2547,"ET",$B$2:$B2547,$B2547,$A$2:$A2547,$A2547)),""),"")</f>
        <v/>
      </c>
      <c r="J2547" s="18" t="str">
        <f>_xlfn.IFNA(IF(VLOOKUP($A2547,Spiele!$A$2:$D$16,3,FALSE)=$B2547,(COUNTIFS($L$1:$L2546,"Tor",$B$1:$B2546,$B2547,$A$1:$A2546,$A2547)+COUNTIFS($L$1:$L2546,"ET",$B$1:$B2546,$B2547,$A$1:$A2546,$A2547))-(COUNTIFS($L$1:$L2546,"Tor",$B$1:$B2546,"&lt;&gt;"&amp;$B2547,$A$1:$A2546,$A2547)+COUNTIFS($L$1:$L2546,"ET",$B$1:$B2546,"&lt;&gt;"&amp;$B2547,$A$1:$A2546,$A2547)),(COUNTIFS($L$1:$L2546,"Tor",$B$1:$B2546,$B2547,$A$1:$A2546,$A2547)+COUNTIFS($L$1:$L2546,"ET",$B$1:$B2546,$B2547,$A$1:$A2546,$A2547))-(COUNTIFS($L$1:$L2546,"Tor",$B$1:$B2546,"&lt;&gt;"&amp;$B2547,$A$1:$A2546,$A2547)+COUNTIFS($L$1:$L2546,"ET",$B$1:$B2546,"&lt;&gt;"&amp;$B2547,$A$1:$A2546,$A2547))),"")</f>
        <v/>
      </c>
      <c r="O2547" s="17"/>
      <c r="AC2547" s="14"/>
      <c r="AD2547" s="14"/>
      <c r="AE2547" s="18"/>
      <c r="AH2547" s="19">
        <f t="shared" si="158"/>
        <v>0</v>
      </c>
      <c r="AI2547" s="19">
        <f t="shared" si="159"/>
        <v>180</v>
      </c>
      <c r="AM2547" s="19">
        <f>IF(Abschlüsse[[#This Row],[Ergeb]]="ET","",SQRT(($AF2547-$AK2547)^2+($AG2547-$AL2547)^2))</f>
        <v>0</v>
      </c>
      <c r="AO2547" s="13"/>
      <c r="AP2547" s="13"/>
      <c r="AQ2547" s="19" t="str">
        <f t="shared" si="160"/>
        <v/>
      </c>
      <c r="AU2547" s="19" t="str">
        <f t="shared" si="161"/>
        <v/>
      </c>
    </row>
    <row r="2548" spans="3:47" ht="25.05" customHeight="1">
      <c r="C2548" s="17" t="str">
        <f>IF($A2548="","",IF(VLOOKUP($A2548,Spiele!$A$2:$D$16,3,FALSE)=$B2548,"H","G"))</f>
        <v/>
      </c>
      <c r="D2548" s="17" t="str">
        <f>IF($B2548="","",IF(VLOOKUP($A2548,Spiele!$A$2:$F$16,3,FALSE)=$B2548,VLOOKUP($A2548,Spiele!$A$2:$F$16,4,FALSE),VLOOKUP($A2548,Spiele!$A$2:$F$16,3,FALSE)))</f>
        <v/>
      </c>
      <c r="E2548" s="18">
        <f>IF(Abschlüsse[[#This Row],[Ergeb]]="ET",0,COUNTIFS($A$2:$A2548,$A2548,$B$2:$B2548,$B2548,$L$2:$L2548,"&lt;&gt;ET"))</f>
        <v>0</v>
      </c>
      <c r="F2548" s="11"/>
      <c r="G2548" s="12"/>
      <c r="H2548" s="18">
        <f>COUNTIFS('Rote Karten'!$A$2:$A$4,$A2548,'Rote Karten'!$D$2:$D$4,"&lt;&gt;"&amp;$B2548,'Rote Karten'!$B$2:$B$4,"&lt;"&amp;$F2548,'Rote Karten'!$C$2:$C$4,"&lt;="&amp;$G2548)-COUNTIFS('Rote Karten'!$A$2:$A$4,$A2548,'Rote Karten'!$D$2:$D$4,$B2548,'Rote Karten'!$B$2:$B$4,"&lt;"&amp;$F2548,'Rote Karten'!$C$2:$C$4,"&lt;="&amp;$G2548)</f>
        <v>0</v>
      </c>
      <c r="I2548" s="17" t="str">
        <f>IF(OR($L2548="Tor",$L2548="ET"),_xlfn.IFNA(IF(VLOOKUP($A2548,Spiele!$A$2:$C$16,3,FALSE)=$B2548,COUNTIFS($L$2:$L2548,"Tor",$B$2:$B2548,$B2548,$A$2:$A2548,$A2548)+COUNTIFS($L$2:$L2548,"ET",$B$2:$B2548,$B2548,$A$2:$A2548,$A2548)&amp;":"&amp;COUNTIFS($L$2:$L2548,"Tor",$B$2:$B2548,"&lt;&gt;"&amp;$B2548,$A$2:$A2548,$A2548)+COUNTIFS($L$2:$L2548,"ET",$B$2:$B2548,"&lt;&gt;"&amp;$B2548,$A$2:$A2548,$A2548),COUNTIFS($L$2:$L2548,"Tor",$B$2:$B2548,"&lt;&gt;"&amp;$B2548,$A$2:$A2548,$A2548)+COUNTIFS($L$2:$L2548,"ET",$B$2:$B2548,"&lt;&gt;"&amp;$B2548,$A$2:$A2548,$A2548)&amp;":"&amp;COUNTIFS($L$2:$L2548,"Tor",$B$2:$B2548,$B2548,$A$2:$A2548,$A2548)+COUNTIFS($L$2:$L2548,"ET",$B$2:$B2548,$B2548,$A$2:$A2548,$A2548)),""),"")</f>
        <v/>
      </c>
      <c r="J2548" s="18" t="str">
        <f>_xlfn.IFNA(IF(VLOOKUP($A2548,Spiele!$A$2:$D$16,3,FALSE)=$B2548,(COUNTIFS($L$1:$L2547,"Tor",$B$1:$B2547,$B2548,$A$1:$A2547,$A2548)+COUNTIFS($L$1:$L2547,"ET",$B$1:$B2547,$B2548,$A$1:$A2547,$A2548))-(COUNTIFS($L$1:$L2547,"Tor",$B$1:$B2547,"&lt;&gt;"&amp;$B2548,$A$1:$A2547,$A2548)+COUNTIFS($L$1:$L2547,"ET",$B$1:$B2547,"&lt;&gt;"&amp;$B2548,$A$1:$A2547,$A2548)),(COUNTIFS($L$1:$L2547,"Tor",$B$1:$B2547,$B2548,$A$1:$A2547,$A2548)+COUNTIFS($L$1:$L2547,"ET",$B$1:$B2547,$B2548,$A$1:$A2547,$A2548))-(COUNTIFS($L$1:$L2547,"Tor",$B$1:$B2547,"&lt;&gt;"&amp;$B2548,$A$1:$A2547,$A2548)+COUNTIFS($L$1:$L2547,"ET",$B$1:$B2547,"&lt;&gt;"&amp;$B2548,$A$1:$A2547,$A2548))),"")</f>
        <v/>
      </c>
      <c r="O2548" s="17"/>
      <c r="AC2548" s="14"/>
      <c r="AD2548" s="14"/>
      <c r="AE2548" s="18"/>
      <c r="AH2548" s="19">
        <f t="shared" si="158"/>
        <v>0</v>
      </c>
      <c r="AI2548" s="19">
        <f t="shared" si="159"/>
        <v>180</v>
      </c>
      <c r="AM2548" s="19">
        <f>IF(Abschlüsse[[#This Row],[Ergeb]]="ET","",SQRT(($AF2548-$AK2548)^2+($AG2548-$AL2548)^2))</f>
        <v>0</v>
      </c>
      <c r="AO2548" s="13"/>
      <c r="AP2548" s="13"/>
      <c r="AQ2548" s="19" t="str">
        <f t="shared" si="160"/>
        <v/>
      </c>
      <c r="AU2548" s="19" t="str">
        <f t="shared" si="161"/>
        <v/>
      </c>
    </row>
    <row r="2549" spans="3:47" ht="25.05" customHeight="1">
      <c r="C2549" s="17" t="str">
        <f>IF($A2549="","",IF(VLOOKUP($A2549,Spiele!$A$2:$D$16,3,FALSE)=$B2549,"H","G"))</f>
        <v/>
      </c>
      <c r="D2549" s="17" t="str">
        <f>IF($B2549="","",IF(VLOOKUP($A2549,Spiele!$A$2:$F$16,3,FALSE)=$B2549,VLOOKUP($A2549,Spiele!$A$2:$F$16,4,FALSE),VLOOKUP($A2549,Spiele!$A$2:$F$16,3,FALSE)))</f>
        <v/>
      </c>
      <c r="E2549" s="18">
        <f>IF(Abschlüsse[[#This Row],[Ergeb]]="ET",0,COUNTIFS($A$2:$A2549,$A2549,$B$2:$B2549,$B2549,$L$2:$L2549,"&lt;&gt;ET"))</f>
        <v>0</v>
      </c>
      <c r="F2549" s="11"/>
      <c r="G2549" s="12"/>
      <c r="H2549" s="18">
        <f>COUNTIFS('Rote Karten'!$A$2:$A$4,$A2549,'Rote Karten'!$D$2:$D$4,"&lt;&gt;"&amp;$B2549,'Rote Karten'!$B$2:$B$4,"&lt;"&amp;$F2549,'Rote Karten'!$C$2:$C$4,"&lt;="&amp;$G2549)-COUNTIFS('Rote Karten'!$A$2:$A$4,$A2549,'Rote Karten'!$D$2:$D$4,$B2549,'Rote Karten'!$B$2:$B$4,"&lt;"&amp;$F2549,'Rote Karten'!$C$2:$C$4,"&lt;="&amp;$G2549)</f>
        <v>0</v>
      </c>
      <c r="I2549" s="17" t="str">
        <f>IF(OR($L2549="Tor",$L2549="ET"),_xlfn.IFNA(IF(VLOOKUP($A2549,Spiele!$A$2:$C$16,3,FALSE)=$B2549,COUNTIFS($L$2:$L2549,"Tor",$B$2:$B2549,$B2549,$A$2:$A2549,$A2549)+COUNTIFS($L$2:$L2549,"ET",$B$2:$B2549,$B2549,$A$2:$A2549,$A2549)&amp;":"&amp;COUNTIFS($L$2:$L2549,"Tor",$B$2:$B2549,"&lt;&gt;"&amp;$B2549,$A$2:$A2549,$A2549)+COUNTIFS($L$2:$L2549,"ET",$B$2:$B2549,"&lt;&gt;"&amp;$B2549,$A$2:$A2549,$A2549),COUNTIFS($L$2:$L2549,"Tor",$B$2:$B2549,"&lt;&gt;"&amp;$B2549,$A$2:$A2549,$A2549)+COUNTIFS($L$2:$L2549,"ET",$B$2:$B2549,"&lt;&gt;"&amp;$B2549,$A$2:$A2549,$A2549)&amp;":"&amp;COUNTIFS($L$2:$L2549,"Tor",$B$2:$B2549,$B2549,$A$2:$A2549,$A2549)+COUNTIFS($L$2:$L2549,"ET",$B$2:$B2549,$B2549,$A$2:$A2549,$A2549)),""),"")</f>
        <v/>
      </c>
      <c r="J2549" s="18" t="str">
        <f>_xlfn.IFNA(IF(VLOOKUP($A2549,Spiele!$A$2:$D$16,3,FALSE)=$B2549,(COUNTIFS($L$1:$L2548,"Tor",$B$1:$B2548,$B2549,$A$1:$A2548,$A2549)+COUNTIFS($L$1:$L2548,"ET",$B$1:$B2548,$B2549,$A$1:$A2548,$A2549))-(COUNTIFS($L$1:$L2548,"Tor",$B$1:$B2548,"&lt;&gt;"&amp;$B2549,$A$1:$A2548,$A2549)+COUNTIFS($L$1:$L2548,"ET",$B$1:$B2548,"&lt;&gt;"&amp;$B2549,$A$1:$A2548,$A2549)),(COUNTIFS($L$1:$L2548,"Tor",$B$1:$B2548,$B2549,$A$1:$A2548,$A2549)+COUNTIFS($L$1:$L2548,"ET",$B$1:$B2548,$B2549,$A$1:$A2548,$A2549))-(COUNTIFS($L$1:$L2548,"Tor",$B$1:$B2548,"&lt;&gt;"&amp;$B2549,$A$1:$A2548,$A2549)+COUNTIFS($L$1:$L2548,"ET",$B$1:$B2548,"&lt;&gt;"&amp;$B2549,$A$1:$A2548,$A2549))),"")</f>
        <v/>
      </c>
      <c r="O2549" s="17"/>
      <c r="AC2549" s="14"/>
      <c r="AD2549" s="14"/>
      <c r="AE2549" s="18"/>
      <c r="AH2549" s="19">
        <f t="shared" si="158"/>
        <v>0</v>
      </c>
      <c r="AI2549" s="19">
        <f t="shared" si="159"/>
        <v>180</v>
      </c>
      <c r="AM2549" s="19">
        <f>IF(Abschlüsse[[#This Row],[Ergeb]]="ET","",SQRT(($AF2549-$AK2549)^2+($AG2549-$AL2549)^2))</f>
        <v>0</v>
      </c>
      <c r="AO2549" s="13"/>
      <c r="AP2549" s="13"/>
      <c r="AQ2549" s="19" t="str">
        <f t="shared" si="160"/>
        <v/>
      </c>
      <c r="AU2549" s="19" t="str">
        <f t="shared" si="161"/>
        <v/>
      </c>
    </row>
    <row r="2550" spans="3:47" ht="25.05" customHeight="1">
      <c r="C2550" s="17" t="str">
        <f>IF($A2550="","",IF(VLOOKUP($A2550,Spiele!$A$2:$D$16,3,FALSE)=$B2550,"H","G"))</f>
        <v/>
      </c>
      <c r="D2550" s="17" t="str">
        <f>IF($B2550="","",IF(VLOOKUP($A2550,Spiele!$A$2:$F$16,3,FALSE)=$B2550,VLOOKUP($A2550,Spiele!$A$2:$F$16,4,FALSE),VLOOKUP($A2550,Spiele!$A$2:$F$16,3,FALSE)))</f>
        <v/>
      </c>
      <c r="E2550" s="18">
        <f>IF(Abschlüsse[[#This Row],[Ergeb]]="ET",0,COUNTIFS($A$2:$A2550,$A2550,$B$2:$B2550,$B2550,$L$2:$L2550,"&lt;&gt;ET"))</f>
        <v>0</v>
      </c>
      <c r="F2550" s="11"/>
      <c r="G2550" s="12"/>
      <c r="H2550" s="18">
        <f>COUNTIFS('Rote Karten'!$A$2:$A$4,$A2550,'Rote Karten'!$D$2:$D$4,"&lt;&gt;"&amp;$B2550,'Rote Karten'!$B$2:$B$4,"&lt;"&amp;$F2550,'Rote Karten'!$C$2:$C$4,"&lt;="&amp;$G2550)-COUNTIFS('Rote Karten'!$A$2:$A$4,$A2550,'Rote Karten'!$D$2:$D$4,$B2550,'Rote Karten'!$B$2:$B$4,"&lt;"&amp;$F2550,'Rote Karten'!$C$2:$C$4,"&lt;="&amp;$G2550)</f>
        <v>0</v>
      </c>
      <c r="I2550" s="17" t="str">
        <f>IF(OR($L2550="Tor",$L2550="ET"),_xlfn.IFNA(IF(VLOOKUP($A2550,Spiele!$A$2:$C$16,3,FALSE)=$B2550,COUNTIFS($L$2:$L2550,"Tor",$B$2:$B2550,$B2550,$A$2:$A2550,$A2550)+COUNTIFS($L$2:$L2550,"ET",$B$2:$B2550,$B2550,$A$2:$A2550,$A2550)&amp;":"&amp;COUNTIFS($L$2:$L2550,"Tor",$B$2:$B2550,"&lt;&gt;"&amp;$B2550,$A$2:$A2550,$A2550)+COUNTIFS($L$2:$L2550,"ET",$B$2:$B2550,"&lt;&gt;"&amp;$B2550,$A$2:$A2550,$A2550),COUNTIFS($L$2:$L2550,"Tor",$B$2:$B2550,"&lt;&gt;"&amp;$B2550,$A$2:$A2550,$A2550)+COUNTIFS($L$2:$L2550,"ET",$B$2:$B2550,"&lt;&gt;"&amp;$B2550,$A$2:$A2550,$A2550)&amp;":"&amp;COUNTIFS($L$2:$L2550,"Tor",$B$2:$B2550,$B2550,$A$2:$A2550,$A2550)+COUNTIFS($L$2:$L2550,"ET",$B$2:$B2550,$B2550,$A$2:$A2550,$A2550)),""),"")</f>
        <v/>
      </c>
      <c r="J2550" s="18" t="str">
        <f>_xlfn.IFNA(IF(VLOOKUP($A2550,Spiele!$A$2:$D$16,3,FALSE)=$B2550,(COUNTIFS($L$1:$L2549,"Tor",$B$1:$B2549,$B2550,$A$1:$A2549,$A2550)+COUNTIFS($L$1:$L2549,"ET",$B$1:$B2549,$B2550,$A$1:$A2549,$A2550))-(COUNTIFS($L$1:$L2549,"Tor",$B$1:$B2549,"&lt;&gt;"&amp;$B2550,$A$1:$A2549,$A2550)+COUNTIFS($L$1:$L2549,"ET",$B$1:$B2549,"&lt;&gt;"&amp;$B2550,$A$1:$A2549,$A2550)),(COUNTIFS($L$1:$L2549,"Tor",$B$1:$B2549,$B2550,$A$1:$A2549,$A2550)+COUNTIFS($L$1:$L2549,"ET",$B$1:$B2549,$B2550,$A$1:$A2549,$A2550))-(COUNTIFS($L$1:$L2549,"Tor",$B$1:$B2549,"&lt;&gt;"&amp;$B2550,$A$1:$A2549,$A2550)+COUNTIFS($L$1:$L2549,"ET",$B$1:$B2549,"&lt;&gt;"&amp;$B2550,$A$1:$A2549,$A2550))),"")</f>
        <v/>
      </c>
      <c r="O2550" s="17"/>
      <c r="AC2550" s="14"/>
      <c r="AD2550" s="14"/>
      <c r="AE2550" s="18"/>
      <c r="AH2550" s="19">
        <f t="shared" si="158"/>
        <v>0</v>
      </c>
      <c r="AI2550" s="19">
        <f t="shared" si="159"/>
        <v>180</v>
      </c>
      <c r="AM2550" s="19">
        <f>IF(Abschlüsse[[#This Row],[Ergeb]]="ET","",SQRT(($AF2550-$AK2550)^2+($AG2550-$AL2550)^2))</f>
        <v>0</v>
      </c>
      <c r="AO2550" s="13"/>
      <c r="AP2550" s="13"/>
      <c r="AQ2550" s="19" t="str">
        <f t="shared" si="160"/>
        <v/>
      </c>
      <c r="AU2550" s="19" t="str">
        <f t="shared" si="161"/>
        <v/>
      </c>
    </row>
    <row r="2551" spans="3:47" ht="25.05" customHeight="1">
      <c r="C2551" s="17" t="str">
        <f>IF($A2551="","",IF(VLOOKUP($A2551,Spiele!$A$2:$D$16,3,FALSE)=$B2551,"H","G"))</f>
        <v/>
      </c>
      <c r="D2551" s="17" t="str">
        <f>IF($B2551="","",IF(VLOOKUP($A2551,Spiele!$A$2:$F$16,3,FALSE)=$B2551,VLOOKUP($A2551,Spiele!$A$2:$F$16,4,FALSE),VLOOKUP($A2551,Spiele!$A$2:$F$16,3,FALSE)))</f>
        <v/>
      </c>
      <c r="E2551" s="18">
        <f>IF(Abschlüsse[[#This Row],[Ergeb]]="ET",0,COUNTIFS($A$2:$A2551,$A2551,$B$2:$B2551,$B2551,$L$2:$L2551,"&lt;&gt;ET"))</f>
        <v>0</v>
      </c>
      <c r="F2551" s="11"/>
      <c r="G2551" s="12"/>
      <c r="H2551" s="18">
        <f>COUNTIFS('Rote Karten'!$A$2:$A$4,$A2551,'Rote Karten'!$D$2:$D$4,"&lt;&gt;"&amp;$B2551,'Rote Karten'!$B$2:$B$4,"&lt;"&amp;$F2551,'Rote Karten'!$C$2:$C$4,"&lt;="&amp;$G2551)-COUNTIFS('Rote Karten'!$A$2:$A$4,$A2551,'Rote Karten'!$D$2:$D$4,$B2551,'Rote Karten'!$B$2:$B$4,"&lt;"&amp;$F2551,'Rote Karten'!$C$2:$C$4,"&lt;="&amp;$G2551)</f>
        <v>0</v>
      </c>
      <c r="I2551" s="17" t="str">
        <f>IF(OR($L2551="Tor",$L2551="ET"),_xlfn.IFNA(IF(VLOOKUP($A2551,Spiele!$A$2:$C$16,3,FALSE)=$B2551,COUNTIFS($L$2:$L2551,"Tor",$B$2:$B2551,$B2551,$A$2:$A2551,$A2551)+COUNTIFS($L$2:$L2551,"ET",$B$2:$B2551,$B2551,$A$2:$A2551,$A2551)&amp;":"&amp;COUNTIFS($L$2:$L2551,"Tor",$B$2:$B2551,"&lt;&gt;"&amp;$B2551,$A$2:$A2551,$A2551)+COUNTIFS($L$2:$L2551,"ET",$B$2:$B2551,"&lt;&gt;"&amp;$B2551,$A$2:$A2551,$A2551),COUNTIFS($L$2:$L2551,"Tor",$B$2:$B2551,"&lt;&gt;"&amp;$B2551,$A$2:$A2551,$A2551)+COUNTIFS($L$2:$L2551,"ET",$B$2:$B2551,"&lt;&gt;"&amp;$B2551,$A$2:$A2551,$A2551)&amp;":"&amp;COUNTIFS($L$2:$L2551,"Tor",$B$2:$B2551,$B2551,$A$2:$A2551,$A2551)+COUNTIFS($L$2:$L2551,"ET",$B$2:$B2551,$B2551,$A$2:$A2551,$A2551)),""),"")</f>
        <v/>
      </c>
      <c r="J2551" s="18" t="str">
        <f>_xlfn.IFNA(IF(VLOOKUP($A2551,Spiele!$A$2:$D$16,3,FALSE)=$B2551,(COUNTIFS($L$1:$L2550,"Tor",$B$1:$B2550,$B2551,$A$1:$A2550,$A2551)+COUNTIFS($L$1:$L2550,"ET",$B$1:$B2550,$B2551,$A$1:$A2550,$A2551))-(COUNTIFS($L$1:$L2550,"Tor",$B$1:$B2550,"&lt;&gt;"&amp;$B2551,$A$1:$A2550,$A2551)+COUNTIFS($L$1:$L2550,"ET",$B$1:$B2550,"&lt;&gt;"&amp;$B2551,$A$1:$A2550,$A2551)),(COUNTIFS($L$1:$L2550,"Tor",$B$1:$B2550,$B2551,$A$1:$A2550,$A2551)+COUNTIFS($L$1:$L2550,"ET",$B$1:$B2550,$B2551,$A$1:$A2550,$A2551))-(COUNTIFS($L$1:$L2550,"Tor",$B$1:$B2550,"&lt;&gt;"&amp;$B2551,$A$1:$A2550,$A2551)+COUNTIFS($L$1:$L2550,"ET",$B$1:$B2550,"&lt;&gt;"&amp;$B2551,$A$1:$A2550,$A2551))),"")</f>
        <v/>
      </c>
      <c r="O2551" s="17"/>
      <c r="AC2551" s="14"/>
      <c r="AD2551" s="14"/>
      <c r="AE2551" s="18"/>
      <c r="AH2551" s="19">
        <f t="shared" si="158"/>
        <v>0</v>
      </c>
      <c r="AI2551" s="19">
        <f t="shared" si="159"/>
        <v>180</v>
      </c>
      <c r="AM2551" s="19">
        <f>IF(Abschlüsse[[#This Row],[Ergeb]]="ET","",SQRT(($AF2551-$AK2551)^2+($AG2551-$AL2551)^2))</f>
        <v>0</v>
      </c>
      <c r="AO2551" s="13"/>
      <c r="AP2551" s="13"/>
      <c r="AQ2551" s="19" t="str">
        <f t="shared" si="160"/>
        <v/>
      </c>
      <c r="AU2551" s="19" t="str">
        <f t="shared" si="161"/>
        <v/>
      </c>
    </row>
    <row r="2552" spans="3:47" ht="25.05" customHeight="1">
      <c r="C2552" s="17" t="str">
        <f>IF($A2552="","",IF(VLOOKUP($A2552,Spiele!$A$2:$D$16,3,FALSE)=$B2552,"H","G"))</f>
        <v/>
      </c>
      <c r="D2552" s="17" t="str">
        <f>IF($B2552="","",IF(VLOOKUP($A2552,Spiele!$A$2:$F$16,3,FALSE)=$B2552,VLOOKUP($A2552,Spiele!$A$2:$F$16,4,FALSE),VLOOKUP($A2552,Spiele!$A$2:$F$16,3,FALSE)))</f>
        <v/>
      </c>
      <c r="E2552" s="18">
        <f>IF(Abschlüsse[[#This Row],[Ergeb]]="ET",0,COUNTIFS($A$2:$A2552,$A2552,$B$2:$B2552,$B2552,$L$2:$L2552,"&lt;&gt;ET"))</f>
        <v>0</v>
      </c>
      <c r="F2552" s="11"/>
      <c r="G2552" s="12"/>
      <c r="H2552" s="18">
        <f>COUNTIFS('Rote Karten'!$A$2:$A$4,$A2552,'Rote Karten'!$D$2:$D$4,"&lt;&gt;"&amp;$B2552,'Rote Karten'!$B$2:$B$4,"&lt;"&amp;$F2552,'Rote Karten'!$C$2:$C$4,"&lt;="&amp;$G2552)-COUNTIFS('Rote Karten'!$A$2:$A$4,$A2552,'Rote Karten'!$D$2:$D$4,$B2552,'Rote Karten'!$B$2:$B$4,"&lt;"&amp;$F2552,'Rote Karten'!$C$2:$C$4,"&lt;="&amp;$G2552)</f>
        <v>0</v>
      </c>
      <c r="I2552" s="17" t="str">
        <f>IF(OR($L2552="Tor",$L2552="ET"),_xlfn.IFNA(IF(VLOOKUP($A2552,Spiele!$A$2:$C$16,3,FALSE)=$B2552,COUNTIFS($L$2:$L2552,"Tor",$B$2:$B2552,$B2552,$A$2:$A2552,$A2552)+COUNTIFS($L$2:$L2552,"ET",$B$2:$B2552,$B2552,$A$2:$A2552,$A2552)&amp;":"&amp;COUNTIFS($L$2:$L2552,"Tor",$B$2:$B2552,"&lt;&gt;"&amp;$B2552,$A$2:$A2552,$A2552)+COUNTIFS($L$2:$L2552,"ET",$B$2:$B2552,"&lt;&gt;"&amp;$B2552,$A$2:$A2552,$A2552),COUNTIFS($L$2:$L2552,"Tor",$B$2:$B2552,"&lt;&gt;"&amp;$B2552,$A$2:$A2552,$A2552)+COUNTIFS($L$2:$L2552,"ET",$B$2:$B2552,"&lt;&gt;"&amp;$B2552,$A$2:$A2552,$A2552)&amp;":"&amp;COUNTIFS($L$2:$L2552,"Tor",$B$2:$B2552,$B2552,$A$2:$A2552,$A2552)+COUNTIFS($L$2:$L2552,"ET",$B$2:$B2552,$B2552,$A$2:$A2552,$A2552)),""),"")</f>
        <v/>
      </c>
      <c r="J2552" s="18" t="str">
        <f>_xlfn.IFNA(IF(VLOOKUP($A2552,Spiele!$A$2:$D$16,3,FALSE)=$B2552,(COUNTIFS($L$1:$L2551,"Tor",$B$1:$B2551,$B2552,$A$1:$A2551,$A2552)+COUNTIFS($L$1:$L2551,"ET",$B$1:$B2551,$B2552,$A$1:$A2551,$A2552))-(COUNTIFS($L$1:$L2551,"Tor",$B$1:$B2551,"&lt;&gt;"&amp;$B2552,$A$1:$A2551,$A2552)+COUNTIFS($L$1:$L2551,"ET",$B$1:$B2551,"&lt;&gt;"&amp;$B2552,$A$1:$A2551,$A2552)),(COUNTIFS($L$1:$L2551,"Tor",$B$1:$B2551,$B2552,$A$1:$A2551,$A2552)+COUNTIFS($L$1:$L2551,"ET",$B$1:$B2551,$B2552,$A$1:$A2551,$A2552))-(COUNTIFS($L$1:$L2551,"Tor",$B$1:$B2551,"&lt;&gt;"&amp;$B2552,$A$1:$A2551,$A2552)+COUNTIFS($L$1:$L2551,"ET",$B$1:$B2551,"&lt;&gt;"&amp;$B2552,$A$1:$A2551,$A2552))),"")</f>
        <v/>
      </c>
      <c r="O2552" s="17"/>
      <c r="AC2552" s="14"/>
      <c r="AD2552" s="14"/>
      <c r="AE2552" s="18"/>
      <c r="AH2552" s="19">
        <f t="shared" si="158"/>
        <v>0</v>
      </c>
      <c r="AI2552" s="19">
        <f t="shared" si="159"/>
        <v>180</v>
      </c>
      <c r="AM2552" s="19">
        <f>IF(Abschlüsse[[#This Row],[Ergeb]]="ET","",SQRT(($AF2552-$AK2552)^2+($AG2552-$AL2552)^2))</f>
        <v>0</v>
      </c>
      <c r="AO2552" s="13"/>
      <c r="AP2552" s="13"/>
      <c r="AQ2552" s="19" t="str">
        <f t="shared" si="160"/>
        <v/>
      </c>
      <c r="AU2552" s="19" t="str">
        <f t="shared" si="161"/>
        <v/>
      </c>
    </row>
    <row r="2553" spans="3:47" ht="25.05" customHeight="1">
      <c r="C2553" s="17" t="str">
        <f>IF($A2553="","",IF(VLOOKUP($A2553,Spiele!$A$2:$D$16,3,FALSE)=$B2553,"H","G"))</f>
        <v/>
      </c>
      <c r="D2553" s="17" t="str">
        <f>IF($B2553="","",IF(VLOOKUP($A2553,Spiele!$A$2:$F$16,3,FALSE)=$B2553,VLOOKUP($A2553,Spiele!$A$2:$F$16,4,FALSE),VLOOKUP($A2553,Spiele!$A$2:$F$16,3,FALSE)))</f>
        <v/>
      </c>
      <c r="E2553" s="18">
        <f>IF(Abschlüsse[[#This Row],[Ergeb]]="ET",0,COUNTIFS($A$2:$A2553,$A2553,$B$2:$B2553,$B2553,$L$2:$L2553,"&lt;&gt;ET"))</f>
        <v>0</v>
      </c>
      <c r="F2553" s="11"/>
      <c r="G2553" s="12"/>
      <c r="H2553" s="18">
        <f>COUNTIFS('Rote Karten'!$A$2:$A$4,$A2553,'Rote Karten'!$D$2:$D$4,"&lt;&gt;"&amp;$B2553,'Rote Karten'!$B$2:$B$4,"&lt;"&amp;$F2553,'Rote Karten'!$C$2:$C$4,"&lt;="&amp;$G2553)-COUNTIFS('Rote Karten'!$A$2:$A$4,$A2553,'Rote Karten'!$D$2:$D$4,$B2553,'Rote Karten'!$B$2:$B$4,"&lt;"&amp;$F2553,'Rote Karten'!$C$2:$C$4,"&lt;="&amp;$G2553)</f>
        <v>0</v>
      </c>
      <c r="I2553" s="17" t="str">
        <f>IF(OR($L2553="Tor",$L2553="ET"),_xlfn.IFNA(IF(VLOOKUP($A2553,Spiele!$A$2:$C$16,3,FALSE)=$B2553,COUNTIFS($L$2:$L2553,"Tor",$B$2:$B2553,$B2553,$A$2:$A2553,$A2553)+COUNTIFS($L$2:$L2553,"ET",$B$2:$B2553,$B2553,$A$2:$A2553,$A2553)&amp;":"&amp;COUNTIFS($L$2:$L2553,"Tor",$B$2:$B2553,"&lt;&gt;"&amp;$B2553,$A$2:$A2553,$A2553)+COUNTIFS($L$2:$L2553,"ET",$B$2:$B2553,"&lt;&gt;"&amp;$B2553,$A$2:$A2553,$A2553),COUNTIFS($L$2:$L2553,"Tor",$B$2:$B2553,"&lt;&gt;"&amp;$B2553,$A$2:$A2553,$A2553)+COUNTIFS($L$2:$L2553,"ET",$B$2:$B2553,"&lt;&gt;"&amp;$B2553,$A$2:$A2553,$A2553)&amp;":"&amp;COUNTIFS($L$2:$L2553,"Tor",$B$2:$B2553,$B2553,$A$2:$A2553,$A2553)+COUNTIFS($L$2:$L2553,"ET",$B$2:$B2553,$B2553,$A$2:$A2553,$A2553)),""),"")</f>
        <v/>
      </c>
      <c r="J2553" s="18" t="str">
        <f>_xlfn.IFNA(IF(VLOOKUP($A2553,Spiele!$A$2:$D$16,3,FALSE)=$B2553,(COUNTIFS($L$1:$L2552,"Tor",$B$1:$B2552,$B2553,$A$1:$A2552,$A2553)+COUNTIFS($L$1:$L2552,"ET",$B$1:$B2552,$B2553,$A$1:$A2552,$A2553))-(COUNTIFS($L$1:$L2552,"Tor",$B$1:$B2552,"&lt;&gt;"&amp;$B2553,$A$1:$A2552,$A2553)+COUNTIFS($L$1:$L2552,"ET",$B$1:$B2552,"&lt;&gt;"&amp;$B2553,$A$1:$A2552,$A2553)),(COUNTIFS($L$1:$L2552,"Tor",$B$1:$B2552,$B2553,$A$1:$A2552,$A2553)+COUNTIFS($L$1:$L2552,"ET",$B$1:$B2552,$B2553,$A$1:$A2552,$A2553))-(COUNTIFS($L$1:$L2552,"Tor",$B$1:$B2552,"&lt;&gt;"&amp;$B2553,$A$1:$A2552,$A2553)+COUNTIFS($L$1:$L2552,"ET",$B$1:$B2552,"&lt;&gt;"&amp;$B2553,$A$1:$A2552,$A2553))),"")</f>
        <v/>
      </c>
      <c r="O2553" s="17"/>
      <c r="AC2553" s="14"/>
      <c r="AD2553" s="14"/>
      <c r="AE2553" s="18"/>
      <c r="AH2553" s="19">
        <f t="shared" si="158"/>
        <v>0</v>
      </c>
      <c r="AI2553" s="19">
        <f t="shared" si="159"/>
        <v>180</v>
      </c>
      <c r="AM2553" s="19">
        <f>IF(Abschlüsse[[#This Row],[Ergeb]]="ET","",SQRT(($AF2553-$AK2553)^2+($AG2553-$AL2553)^2))</f>
        <v>0</v>
      </c>
      <c r="AO2553" s="13"/>
      <c r="AP2553" s="13"/>
      <c r="AQ2553" s="19" t="str">
        <f t="shared" si="160"/>
        <v/>
      </c>
      <c r="AU2553" s="19" t="str">
        <f t="shared" si="161"/>
        <v/>
      </c>
    </row>
    <row r="2554" spans="3:47" ht="25.05" customHeight="1">
      <c r="C2554" s="17" t="str">
        <f>IF($A2554="","",IF(VLOOKUP($A2554,Spiele!$A$2:$D$16,3,FALSE)=$B2554,"H","G"))</f>
        <v/>
      </c>
      <c r="D2554" s="17" t="str">
        <f>IF($B2554="","",IF(VLOOKUP($A2554,Spiele!$A$2:$F$16,3,FALSE)=$B2554,VLOOKUP($A2554,Spiele!$A$2:$F$16,4,FALSE),VLOOKUP($A2554,Spiele!$A$2:$F$16,3,FALSE)))</f>
        <v/>
      </c>
      <c r="E2554" s="18">
        <f>IF(Abschlüsse[[#This Row],[Ergeb]]="ET",0,COUNTIFS($A$2:$A2554,$A2554,$B$2:$B2554,$B2554,$L$2:$L2554,"&lt;&gt;ET"))</f>
        <v>0</v>
      </c>
      <c r="F2554" s="11"/>
      <c r="G2554" s="12"/>
      <c r="H2554" s="18">
        <f>COUNTIFS('Rote Karten'!$A$2:$A$4,$A2554,'Rote Karten'!$D$2:$D$4,"&lt;&gt;"&amp;$B2554,'Rote Karten'!$B$2:$B$4,"&lt;"&amp;$F2554,'Rote Karten'!$C$2:$C$4,"&lt;="&amp;$G2554)-COUNTIFS('Rote Karten'!$A$2:$A$4,$A2554,'Rote Karten'!$D$2:$D$4,$B2554,'Rote Karten'!$B$2:$B$4,"&lt;"&amp;$F2554,'Rote Karten'!$C$2:$C$4,"&lt;="&amp;$G2554)</f>
        <v>0</v>
      </c>
      <c r="I2554" s="17" t="str">
        <f>IF(OR($L2554="Tor",$L2554="ET"),_xlfn.IFNA(IF(VLOOKUP($A2554,Spiele!$A$2:$C$16,3,FALSE)=$B2554,COUNTIFS($L$2:$L2554,"Tor",$B$2:$B2554,$B2554,$A$2:$A2554,$A2554)+COUNTIFS($L$2:$L2554,"ET",$B$2:$B2554,$B2554,$A$2:$A2554,$A2554)&amp;":"&amp;COUNTIFS($L$2:$L2554,"Tor",$B$2:$B2554,"&lt;&gt;"&amp;$B2554,$A$2:$A2554,$A2554)+COUNTIFS($L$2:$L2554,"ET",$B$2:$B2554,"&lt;&gt;"&amp;$B2554,$A$2:$A2554,$A2554),COUNTIFS($L$2:$L2554,"Tor",$B$2:$B2554,"&lt;&gt;"&amp;$B2554,$A$2:$A2554,$A2554)+COUNTIFS($L$2:$L2554,"ET",$B$2:$B2554,"&lt;&gt;"&amp;$B2554,$A$2:$A2554,$A2554)&amp;":"&amp;COUNTIFS($L$2:$L2554,"Tor",$B$2:$B2554,$B2554,$A$2:$A2554,$A2554)+COUNTIFS($L$2:$L2554,"ET",$B$2:$B2554,$B2554,$A$2:$A2554,$A2554)),""),"")</f>
        <v/>
      </c>
      <c r="J2554" s="18" t="str">
        <f>_xlfn.IFNA(IF(VLOOKUP($A2554,Spiele!$A$2:$D$16,3,FALSE)=$B2554,(COUNTIFS($L$1:$L2553,"Tor",$B$1:$B2553,$B2554,$A$1:$A2553,$A2554)+COUNTIFS($L$1:$L2553,"ET",$B$1:$B2553,$B2554,$A$1:$A2553,$A2554))-(COUNTIFS($L$1:$L2553,"Tor",$B$1:$B2553,"&lt;&gt;"&amp;$B2554,$A$1:$A2553,$A2554)+COUNTIFS($L$1:$L2553,"ET",$B$1:$B2553,"&lt;&gt;"&amp;$B2554,$A$1:$A2553,$A2554)),(COUNTIFS($L$1:$L2553,"Tor",$B$1:$B2553,$B2554,$A$1:$A2553,$A2554)+COUNTIFS($L$1:$L2553,"ET",$B$1:$B2553,$B2554,$A$1:$A2553,$A2554))-(COUNTIFS($L$1:$L2553,"Tor",$B$1:$B2553,"&lt;&gt;"&amp;$B2554,$A$1:$A2553,$A2554)+COUNTIFS($L$1:$L2553,"ET",$B$1:$B2553,"&lt;&gt;"&amp;$B2554,$A$1:$A2553,$A2554))),"")</f>
        <v/>
      </c>
      <c r="O2554" s="17"/>
      <c r="AC2554" s="14"/>
      <c r="AD2554" s="14"/>
      <c r="AE2554" s="18"/>
      <c r="AH2554" s="19">
        <f t="shared" si="158"/>
        <v>0</v>
      </c>
      <c r="AI2554" s="19">
        <f t="shared" si="159"/>
        <v>180</v>
      </c>
      <c r="AM2554" s="19">
        <f>IF(Abschlüsse[[#This Row],[Ergeb]]="ET","",SQRT(($AF2554-$AK2554)^2+($AG2554-$AL2554)^2))</f>
        <v>0</v>
      </c>
      <c r="AO2554" s="13"/>
      <c r="AP2554" s="13"/>
      <c r="AQ2554" s="19" t="str">
        <f t="shared" si="160"/>
        <v/>
      </c>
      <c r="AU2554" s="19" t="str">
        <f t="shared" si="161"/>
        <v/>
      </c>
    </row>
    <row r="2555" spans="3:47" ht="25.05" customHeight="1">
      <c r="C2555" s="17" t="str">
        <f>IF($A2555="","",IF(VLOOKUP($A2555,Spiele!$A$2:$D$16,3,FALSE)=$B2555,"H","G"))</f>
        <v/>
      </c>
      <c r="D2555" s="17" t="str">
        <f>IF($B2555="","",IF(VLOOKUP($A2555,Spiele!$A$2:$F$16,3,FALSE)=$B2555,VLOOKUP($A2555,Spiele!$A$2:$F$16,4,FALSE),VLOOKUP($A2555,Spiele!$A$2:$F$16,3,FALSE)))</f>
        <v/>
      </c>
      <c r="E2555" s="18">
        <f>IF(Abschlüsse[[#This Row],[Ergeb]]="ET",0,COUNTIFS($A$2:$A2555,$A2555,$B$2:$B2555,$B2555,$L$2:$L2555,"&lt;&gt;ET"))</f>
        <v>0</v>
      </c>
      <c r="F2555" s="11"/>
      <c r="G2555" s="12"/>
      <c r="H2555" s="18">
        <f>COUNTIFS('Rote Karten'!$A$2:$A$4,$A2555,'Rote Karten'!$D$2:$D$4,"&lt;&gt;"&amp;$B2555,'Rote Karten'!$B$2:$B$4,"&lt;"&amp;$F2555,'Rote Karten'!$C$2:$C$4,"&lt;="&amp;$G2555)-COUNTIFS('Rote Karten'!$A$2:$A$4,$A2555,'Rote Karten'!$D$2:$D$4,$B2555,'Rote Karten'!$B$2:$B$4,"&lt;"&amp;$F2555,'Rote Karten'!$C$2:$C$4,"&lt;="&amp;$G2555)</f>
        <v>0</v>
      </c>
      <c r="I2555" s="17" t="str">
        <f>IF(OR($L2555="Tor",$L2555="ET"),_xlfn.IFNA(IF(VLOOKUP($A2555,Spiele!$A$2:$C$16,3,FALSE)=$B2555,COUNTIFS($L$2:$L2555,"Tor",$B$2:$B2555,$B2555,$A$2:$A2555,$A2555)+COUNTIFS($L$2:$L2555,"ET",$B$2:$B2555,$B2555,$A$2:$A2555,$A2555)&amp;":"&amp;COUNTIFS($L$2:$L2555,"Tor",$B$2:$B2555,"&lt;&gt;"&amp;$B2555,$A$2:$A2555,$A2555)+COUNTIFS($L$2:$L2555,"ET",$B$2:$B2555,"&lt;&gt;"&amp;$B2555,$A$2:$A2555,$A2555),COUNTIFS($L$2:$L2555,"Tor",$B$2:$B2555,"&lt;&gt;"&amp;$B2555,$A$2:$A2555,$A2555)+COUNTIFS($L$2:$L2555,"ET",$B$2:$B2555,"&lt;&gt;"&amp;$B2555,$A$2:$A2555,$A2555)&amp;":"&amp;COUNTIFS($L$2:$L2555,"Tor",$B$2:$B2555,$B2555,$A$2:$A2555,$A2555)+COUNTIFS($L$2:$L2555,"ET",$B$2:$B2555,$B2555,$A$2:$A2555,$A2555)),""),"")</f>
        <v/>
      </c>
      <c r="J2555" s="18" t="str">
        <f>_xlfn.IFNA(IF(VLOOKUP($A2555,Spiele!$A$2:$D$16,3,FALSE)=$B2555,(COUNTIFS($L$1:$L2554,"Tor",$B$1:$B2554,$B2555,$A$1:$A2554,$A2555)+COUNTIFS($L$1:$L2554,"ET",$B$1:$B2554,$B2555,$A$1:$A2554,$A2555))-(COUNTIFS($L$1:$L2554,"Tor",$B$1:$B2554,"&lt;&gt;"&amp;$B2555,$A$1:$A2554,$A2555)+COUNTIFS($L$1:$L2554,"ET",$B$1:$B2554,"&lt;&gt;"&amp;$B2555,$A$1:$A2554,$A2555)),(COUNTIFS($L$1:$L2554,"Tor",$B$1:$B2554,$B2555,$A$1:$A2554,$A2555)+COUNTIFS($L$1:$L2554,"ET",$B$1:$B2554,$B2555,$A$1:$A2554,$A2555))-(COUNTIFS($L$1:$L2554,"Tor",$B$1:$B2554,"&lt;&gt;"&amp;$B2555,$A$1:$A2554,$A2555)+COUNTIFS($L$1:$L2554,"ET",$B$1:$B2554,"&lt;&gt;"&amp;$B2555,$A$1:$A2554,$A2555))),"")</f>
        <v/>
      </c>
      <c r="O2555" s="17"/>
      <c r="AC2555" s="14"/>
      <c r="AD2555" s="14"/>
      <c r="AE2555" s="18"/>
      <c r="AH2555" s="19">
        <f t="shared" si="158"/>
        <v>0</v>
      </c>
      <c r="AI2555" s="19">
        <f t="shared" si="159"/>
        <v>180</v>
      </c>
      <c r="AM2555" s="19">
        <f>IF(Abschlüsse[[#This Row],[Ergeb]]="ET","",SQRT(($AF2555-$AK2555)^2+($AG2555-$AL2555)^2))</f>
        <v>0</v>
      </c>
      <c r="AO2555" s="13"/>
      <c r="AP2555" s="13"/>
      <c r="AQ2555" s="19" t="str">
        <f t="shared" si="160"/>
        <v/>
      </c>
      <c r="AU2555" s="19" t="str">
        <f t="shared" si="161"/>
        <v/>
      </c>
    </row>
    <row r="2556" spans="3:47" ht="25.05" customHeight="1">
      <c r="C2556" s="17" t="str">
        <f>IF($A2556="","",IF(VLOOKUP($A2556,Spiele!$A$2:$D$16,3,FALSE)=$B2556,"H","G"))</f>
        <v/>
      </c>
      <c r="D2556" s="17" t="str">
        <f>IF($B2556="","",IF(VLOOKUP($A2556,Spiele!$A$2:$F$16,3,FALSE)=$B2556,VLOOKUP($A2556,Spiele!$A$2:$F$16,4,FALSE),VLOOKUP($A2556,Spiele!$A$2:$F$16,3,FALSE)))</f>
        <v/>
      </c>
      <c r="E2556" s="18">
        <f>IF(Abschlüsse[[#This Row],[Ergeb]]="ET",0,COUNTIFS($A$2:$A2556,$A2556,$B$2:$B2556,$B2556,$L$2:$L2556,"&lt;&gt;ET"))</f>
        <v>0</v>
      </c>
      <c r="F2556" s="11"/>
      <c r="G2556" s="12"/>
      <c r="H2556" s="18">
        <f>COUNTIFS('Rote Karten'!$A$2:$A$4,$A2556,'Rote Karten'!$D$2:$D$4,"&lt;&gt;"&amp;$B2556,'Rote Karten'!$B$2:$B$4,"&lt;"&amp;$F2556,'Rote Karten'!$C$2:$C$4,"&lt;="&amp;$G2556)-COUNTIFS('Rote Karten'!$A$2:$A$4,$A2556,'Rote Karten'!$D$2:$D$4,$B2556,'Rote Karten'!$B$2:$B$4,"&lt;"&amp;$F2556,'Rote Karten'!$C$2:$C$4,"&lt;="&amp;$G2556)</f>
        <v>0</v>
      </c>
      <c r="I2556" s="17" t="str">
        <f>IF(OR($L2556="Tor",$L2556="ET"),_xlfn.IFNA(IF(VLOOKUP($A2556,Spiele!$A$2:$C$16,3,FALSE)=$B2556,COUNTIFS($L$2:$L2556,"Tor",$B$2:$B2556,$B2556,$A$2:$A2556,$A2556)+COUNTIFS($L$2:$L2556,"ET",$B$2:$B2556,$B2556,$A$2:$A2556,$A2556)&amp;":"&amp;COUNTIFS($L$2:$L2556,"Tor",$B$2:$B2556,"&lt;&gt;"&amp;$B2556,$A$2:$A2556,$A2556)+COUNTIFS($L$2:$L2556,"ET",$B$2:$B2556,"&lt;&gt;"&amp;$B2556,$A$2:$A2556,$A2556),COUNTIFS($L$2:$L2556,"Tor",$B$2:$B2556,"&lt;&gt;"&amp;$B2556,$A$2:$A2556,$A2556)+COUNTIFS($L$2:$L2556,"ET",$B$2:$B2556,"&lt;&gt;"&amp;$B2556,$A$2:$A2556,$A2556)&amp;":"&amp;COUNTIFS($L$2:$L2556,"Tor",$B$2:$B2556,$B2556,$A$2:$A2556,$A2556)+COUNTIFS($L$2:$L2556,"ET",$B$2:$B2556,$B2556,$A$2:$A2556,$A2556)),""),"")</f>
        <v/>
      </c>
      <c r="J2556" s="18" t="str">
        <f>_xlfn.IFNA(IF(VLOOKUP($A2556,Spiele!$A$2:$D$16,3,FALSE)=$B2556,(COUNTIFS($L$1:$L2555,"Tor",$B$1:$B2555,$B2556,$A$1:$A2555,$A2556)+COUNTIFS($L$1:$L2555,"ET",$B$1:$B2555,$B2556,$A$1:$A2555,$A2556))-(COUNTIFS($L$1:$L2555,"Tor",$B$1:$B2555,"&lt;&gt;"&amp;$B2556,$A$1:$A2555,$A2556)+COUNTIFS($L$1:$L2555,"ET",$B$1:$B2555,"&lt;&gt;"&amp;$B2556,$A$1:$A2555,$A2556)),(COUNTIFS($L$1:$L2555,"Tor",$B$1:$B2555,$B2556,$A$1:$A2555,$A2556)+COUNTIFS($L$1:$L2555,"ET",$B$1:$B2555,$B2556,$A$1:$A2555,$A2556))-(COUNTIFS($L$1:$L2555,"Tor",$B$1:$B2555,"&lt;&gt;"&amp;$B2556,$A$1:$A2555,$A2556)+COUNTIFS($L$1:$L2555,"ET",$B$1:$B2555,"&lt;&gt;"&amp;$B2556,$A$1:$A2555,$A2556))),"")</f>
        <v/>
      </c>
      <c r="O2556" s="17"/>
      <c r="AC2556" s="14"/>
      <c r="AD2556" s="14"/>
      <c r="AE2556" s="18"/>
      <c r="AH2556" s="19">
        <f t="shared" si="158"/>
        <v>0</v>
      </c>
      <c r="AI2556" s="19">
        <f t="shared" si="159"/>
        <v>180</v>
      </c>
      <c r="AM2556" s="19">
        <f>IF(Abschlüsse[[#This Row],[Ergeb]]="ET","",SQRT(($AF2556-$AK2556)^2+($AG2556-$AL2556)^2))</f>
        <v>0</v>
      </c>
      <c r="AO2556" s="13"/>
      <c r="AP2556" s="13"/>
      <c r="AQ2556" s="19" t="str">
        <f t="shared" si="160"/>
        <v/>
      </c>
      <c r="AU2556" s="19" t="str">
        <f t="shared" si="161"/>
        <v/>
      </c>
    </row>
    <row r="2557" spans="3:47" ht="25.05" customHeight="1">
      <c r="C2557" s="17" t="str">
        <f>IF($A2557="","",IF(VLOOKUP($A2557,Spiele!$A$2:$D$16,3,FALSE)=$B2557,"H","G"))</f>
        <v/>
      </c>
      <c r="D2557" s="17" t="str">
        <f>IF($B2557="","",IF(VLOOKUP($A2557,Spiele!$A$2:$F$16,3,FALSE)=$B2557,VLOOKUP($A2557,Spiele!$A$2:$F$16,4,FALSE),VLOOKUP($A2557,Spiele!$A$2:$F$16,3,FALSE)))</f>
        <v/>
      </c>
      <c r="E2557" s="18">
        <f>IF(Abschlüsse[[#This Row],[Ergeb]]="ET",0,COUNTIFS($A$2:$A2557,$A2557,$B$2:$B2557,$B2557,$L$2:$L2557,"&lt;&gt;ET"))</f>
        <v>0</v>
      </c>
      <c r="F2557" s="11"/>
      <c r="G2557" s="12"/>
      <c r="H2557" s="18">
        <f>COUNTIFS('Rote Karten'!$A$2:$A$4,$A2557,'Rote Karten'!$D$2:$D$4,"&lt;&gt;"&amp;$B2557,'Rote Karten'!$B$2:$B$4,"&lt;"&amp;$F2557,'Rote Karten'!$C$2:$C$4,"&lt;="&amp;$G2557)-COUNTIFS('Rote Karten'!$A$2:$A$4,$A2557,'Rote Karten'!$D$2:$D$4,$B2557,'Rote Karten'!$B$2:$B$4,"&lt;"&amp;$F2557,'Rote Karten'!$C$2:$C$4,"&lt;="&amp;$G2557)</f>
        <v>0</v>
      </c>
      <c r="I2557" s="17" t="str">
        <f>IF(OR($L2557="Tor",$L2557="ET"),_xlfn.IFNA(IF(VLOOKUP($A2557,Spiele!$A$2:$C$16,3,FALSE)=$B2557,COUNTIFS($L$2:$L2557,"Tor",$B$2:$B2557,$B2557,$A$2:$A2557,$A2557)+COUNTIFS($L$2:$L2557,"ET",$B$2:$B2557,$B2557,$A$2:$A2557,$A2557)&amp;":"&amp;COUNTIFS($L$2:$L2557,"Tor",$B$2:$B2557,"&lt;&gt;"&amp;$B2557,$A$2:$A2557,$A2557)+COUNTIFS($L$2:$L2557,"ET",$B$2:$B2557,"&lt;&gt;"&amp;$B2557,$A$2:$A2557,$A2557),COUNTIFS($L$2:$L2557,"Tor",$B$2:$B2557,"&lt;&gt;"&amp;$B2557,$A$2:$A2557,$A2557)+COUNTIFS($L$2:$L2557,"ET",$B$2:$B2557,"&lt;&gt;"&amp;$B2557,$A$2:$A2557,$A2557)&amp;":"&amp;COUNTIFS($L$2:$L2557,"Tor",$B$2:$B2557,$B2557,$A$2:$A2557,$A2557)+COUNTIFS($L$2:$L2557,"ET",$B$2:$B2557,$B2557,$A$2:$A2557,$A2557)),""),"")</f>
        <v/>
      </c>
      <c r="J2557" s="18" t="str">
        <f>_xlfn.IFNA(IF(VLOOKUP($A2557,Spiele!$A$2:$D$16,3,FALSE)=$B2557,(COUNTIFS($L$1:$L2556,"Tor",$B$1:$B2556,$B2557,$A$1:$A2556,$A2557)+COUNTIFS($L$1:$L2556,"ET",$B$1:$B2556,$B2557,$A$1:$A2556,$A2557))-(COUNTIFS($L$1:$L2556,"Tor",$B$1:$B2556,"&lt;&gt;"&amp;$B2557,$A$1:$A2556,$A2557)+COUNTIFS($L$1:$L2556,"ET",$B$1:$B2556,"&lt;&gt;"&amp;$B2557,$A$1:$A2556,$A2557)),(COUNTIFS($L$1:$L2556,"Tor",$B$1:$B2556,$B2557,$A$1:$A2556,$A2557)+COUNTIFS($L$1:$L2556,"ET",$B$1:$B2556,$B2557,$A$1:$A2556,$A2557))-(COUNTIFS($L$1:$L2556,"Tor",$B$1:$B2556,"&lt;&gt;"&amp;$B2557,$A$1:$A2556,$A2557)+COUNTIFS($L$1:$L2556,"ET",$B$1:$B2556,"&lt;&gt;"&amp;$B2557,$A$1:$A2556,$A2557))),"")</f>
        <v/>
      </c>
      <c r="O2557" s="17"/>
      <c r="AC2557" s="14"/>
      <c r="AD2557" s="14"/>
      <c r="AE2557" s="18"/>
      <c r="AH2557" s="19">
        <f t="shared" si="158"/>
        <v>0</v>
      </c>
      <c r="AI2557" s="19">
        <f t="shared" si="159"/>
        <v>180</v>
      </c>
      <c r="AM2557" s="19">
        <f>IF(Abschlüsse[[#This Row],[Ergeb]]="ET","",SQRT(($AF2557-$AK2557)^2+($AG2557-$AL2557)^2))</f>
        <v>0</v>
      </c>
      <c r="AO2557" s="13"/>
      <c r="AP2557" s="13"/>
      <c r="AQ2557" s="19" t="str">
        <f t="shared" si="160"/>
        <v/>
      </c>
      <c r="AU2557" s="19" t="str">
        <f t="shared" si="161"/>
        <v/>
      </c>
    </row>
    <row r="2558" spans="3:47" ht="25.05" customHeight="1">
      <c r="C2558" s="17" t="str">
        <f>IF($A2558="","",IF(VLOOKUP($A2558,Spiele!$A$2:$D$16,3,FALSE)=$B2558,"H","G"))</f>
        <v/>
      </c>
      <c r="D2558" s="17" t="str">
        <f>IF($B2558="","",IF(VLOOKUP($A2558,Spiele!$A$2:$F$16,3,FALSE)=$B2558,VLOOKUP($A2558,Spiele!$A$2:$F$16,4,FALSE),VLOOKUP($A2558,Spiele!$A$2:$F$16,3,FALSE)))</f>
        <v/>
      </c>
      <c r="E2558" s="18">
        <f>IF(Abschlüsse[[#This Row],[Ergeb]]="ET",0,COUNTIFS($A$2:$A2558,$A2558,$B$2:$B2558,$B2558,$L$2:$L2558,"&lt;&gt;ET"))</f>
        <v>0</v>
      </c>
      <c r="F2558" s="11"/>
      <c r="G2558" s="12"/>
      <c r="H2558" s="18">
        <f>COUNTIFS('Rote Karten'!$A$2:$A$4,$A2558,'Rote Karten'!$D$2:$D$4,"&lt;&gt;"&amp;$B2558,'Rote Karten'!$B$2:$B$4,"&lt;"&amp;$F2558,'Rote Karten'!$C$2:$C$4,"&lt;="&amp;$G2558)-COUNTIFS('Rote Karten'!$A$2:$A$4,$A2558,'Rote Karten'!$D$2:$D$4,$B2558,'Rote Karten'!$B$2:$B$4,"&lt;"&amp;$F2558,'Rote Karten'!$C$2:$C$4,"&lt;="&amp;$G2558)</f>
        <v>0</v>
      </c>
      <c r="I2558" s="17" t="str">
        <f>IF(OR($L2558="Tor",$L2558="ET"),_xlfn.IFNA(IF(VLOOKUP($A2558,Spiele!$A$2:$C$16,3,FALSE)=$B2558,COUNTIFS($L$2:$L2558,"Tor",$B$2:$B2558,$B2558,$A$2:$A2558,$A2558)+COUNTIFS($L$2:$L2558,"ET",$B$2:$B2558,$B2558,$A$2:$A2558,$A2558)&amp;":"&amp;COUNTIFS($L$2:$L2558,"Tor",$B$2:$B2558,"&lt;&gt;"&amp;$B2558,$A$2:$A2558,$A2558)+COUNTIFS($L$2:$L2558,"ET",$B$2:$B2558,"&lt;&gt;"&amp;$B2558,$A$2:$A2558,$A2558),COUNTIFS($L$2:$L2558,"Tor",$B$2:$B2558,"&lt;&gt;"&amp;$B2558,$A$2:$A2558,$A2558)+COUNTIFS($L$2:$L2558,"ET",$B$2:$B2558,"&lt;&gt;"&amp;$B2558,$A$2:$A2558,$A2558)&amp;":"&amp;COUNTIFS($L$2:$L2558,"Tor",$B$2:$B2558,$B2558,$A$2:$A2558,$A2558)+COUNTIFS($L$2:$L2558,"ET",$B$2:$B2558,$B2558,$A$2:$A2558,$A2558)),""),"")</f>
        <v/>
      </c>
      <c r="J2558" s="18" t="str">
        <f>_xlfn.IFNA(IF(VLOOKUP($A2558,Spiele!$A$2:$D$16,3,FALSE)=$B2558,(COUNTIFS($L$1:$L2557,"Tor",$B$1:$B2557,$B2558,$A$1:$A2557,$A2558)+COUNTIFS($L$1:$L2557,"ET",$B$1:$B2557,$B2558,$A$1:$A2557,$A2558))-(COUNTIFS($L$1:$L2557,"Tor",$B$1:$B2557,"&lt;&gt;"&amp;$B2558,$A$1:$A2557,$A2558)+COUNTIFS($L$1:$L2557,"ET",$B$1:$B2557,"&lt;&gt;"&amp;$B2558,$A$1:$A2557,$A2558)),(COUNTIFS($L$1:$L2557,"Tor",$B$1:$B2557,$B2558,$A$1:$A2557,$A2558)+COUNTIFS($L$1:$L2557,"ET",$B$1:$B2557,$B2558,$A$1:$A2557,$A2558))-(COUNTIFS($L$1:$L2557,"Tor",$B$1:$B2557,"&lt;&gt;"&amp;$B2558,$A$1:$A2557,$A2558)+COUNTIFS($L$1:$L2557,"ET",$B$1:$B2557,"&lt;&gt;"&amp;$B2558,$A$1:$A2557,$A2558))),"")</f>
        <v/>
      </c>
      <c r="O2558" s="17"/>
      <c r="AC2558" s="14"/>
      <c r="AD2558" s="14"/>
      <c r="AE2558" s="18"/>
      <c r="AH2558" s="19">
        <f t="shared" si="158"/>
        <v>0</v>
      </c>
      <c r="AI2558" s="19">
        <f t="shared" si="159"/>
        <v>180</v>
      </c>
      <c r="AM2558" s="19">
        <f>IF(Abschlüsse[[#This Row],[Ergeb]]="ET","",SQRT(($AF2558-$AK2558)^2+($AG2558-$AL2558)^2))</f>
        <v>0</v>
      </c>
      <c r="AO2558" s="13"/>
      <c r="AP2558" s="13"/>
      <c r="AQ2558" s="19" t="str">
        <f t="shared" si="160"/>
        <v/>
      </c>
      <c r="AU2558" s="19" t="str">
        <f t="shared" si="161"/>
        <v/>
      </c>
    </row>
    <row r="2559" spans="3:47" ht="25.05" customHeight="1">
      <c r="C2559" s="17" t="str">
        <f>IF($A2559="","",IF(VLOOKUP($A2559,Spiele!$A$2:$D$16,3,FALSE)=$B2559,"H","G"))</f>
        <v/>
      </c>
      <c r="D2559" s="17" t="str">
        <f>IF($B2559="","",IF(VLOOKUP($A2559,Spiele!$A$2:$F$16,3,FALSE)=$B2559,VLOOKUP($A2559,Spiele!$A$2:$F$16,4,FALSE),VLOOKUP($A2559,Spiele!$A$2:$F$16,3,FALSE)))</f>
        <v/>
      </c>
      <c r="E2559" s="18">
        <f>IF(Abschlüsse[[#This Row],[Ergeb]]="ET",0,COUNTIFS($A$2:$A2559,$A2559,$B$2:$B2559,$B2559,$L$2:$L2559,"&lt;&gt;ET"))</f>
        <v>0</v>
      </c>
      <c r="F2559" s="11"/>
      <c r="G2559" s="12"/>
      <c r="H2559" s="18">
        <f>COUNTIFS('Rote Karten'!$A$2:$A$4,$A2559,'Rote Karten'!$D$2:$D$4,"&lt;&gt;"&amp;$B2559,'Rote Karten'!$B$2:$B$4,"&lt;"&amp;$F2559,'Rote Karten'!$C$2:$C$4,"&lt;="&amp;$G2559)-COUNTIFS('Rote Karten'!$A$2:$A$4,$A2559,'Rote Karten'!$D$2:$D$4,$B2559,'Rote Karten'!$B$2:$B$4,"&lt;"&amp;$F2559,'Rote Karten'!$C$2:$C$4,"&lt;="&amp;$G2559)</f>
        <v>0</v>
      </c>
      <c r="I2559" s="17" t="str">
        <f>IF(OR($L2559="Tor",$L2559="ET"),_xlfn.IFNA(IF(VLOOKUP($A2559,Spiele!$A$2:$C$16,3,FALSE)=$B2559,COUNTIFS($L$2:$L2559,"Tor",$B$2:$B2559,$B2559,$A$2:$A2559,$A2559)+COUNTIFS($L$2:$L2559,"ET",$B$2:$B2559,$B2559,$A$2:$A2559,$A2559)&amp;":"&amp;COUNTIFS($L$2:$L2559,"Tor",$B$2:$B2559,"&lt;&gt;"&amp;$B2559,$A$2:$A2559,$A2559)+COUNTIFS($L$2:$L2559,"ET",$B$2:$B2559,"&lt;&gt;"&amp;$B2559,$A$2:$A2559,$A2559),COUNTIFS($L$2:$L2559,"Tor",$B$2:$B2559,"&lt;&gt;"&amp;$B2559,$A$2:$A2559,$A2559)+COUNTIFS($L$2:$L2559,"ET",$B$2:$B2559,"&lt;&gt;"&amp;$B2559,$A$2:$A2559,$A2559)&amp;":"&amp;COUNTIFS($L$2:$L2559,"Tor",$B$2:$B2559,$B2559,$A$2:$A2559,$A2559)+COUNTIFS($L$2:$L2559,"ET",$B$2:$B2559,$B2559,$A$2:$A2559,$A2559)),""),"")</f>
        <v/>
      </c>
      <c r="J2559" s="18" t="str">
        <f>_xlfn.IFNA(IF(VLOOKUP($A2559,Spiele!$A$2:$D$16,3,FALSE)=$B2559,(COUNTIFS($L$1:$L2558,"Tor",$B$1:$B2558,$B2559,$A$1:$A2558,$A2559)+COUNTIFS($L$1:$L2558,"ET",$B$1:$B2558,$B2559,$A$1:$A2558,$A2559))-(COUNTIFS($L$1:$L2558,"Tor",$B$1:$B2558,"&lt;&gt;"&amp;$B2559,$A$1:$A2558,$A2559)+COUNTIFS($L$1:$L2558,"ET",$B$1:$B2558,"&lt;&gt;"&amp;$B2559,$A$1:$A2558,$A2559)),(COUNTIFS($L$1:$L2558,"Tor",$B$1:$B2558,$B2559,$A$1:$A2558,$A2559)+COUNTIFS($L$1:$L2558,"ET",$B$1:$B2558,$B2559,$A$1:$A2558,$A2559))-(COUNTIFS($L$1:$L2558,"Tor",$B$1:$B2558,"&lt;&gt;"&amp;$B2559,$A$1:$A2558,$A2559)+COUNTIFS($L$1:$L2558,"ET",$B$1:$B2558,"&lt;&gt;"&amp;$B2559,$A$1:$A2558,$A2559))),"")</f>
        <v/>
      </c>
      <c r="O2559" s="17"/>
      <c r="AC2559" s="14"/>
      <c r="AD2559" s="14"/>
      <c r="AE2559" s="18"/>
      <c r="AH2559" s="19">
        <f t="shared" si="158"/>
        <v>0</v>
      </c>
      <c r="AI2559" s="19">
        <f t="shared" si="159"/>
        <v>180</v>
      </c>
      <c r="AM2559" s="19">
        <f>IF(Abschlüsse[[#This Row],[Ergeb]]="ET","",SQRT(($AF2559-$AK2559)^2+($AG2559-$AL2559)^2))</f>
        <v>0</v>
      </c>
      <c r="AO2559" s="13"/>
      <c r="AP2559" s="13"/>
      <c r="AQ2559" s="19" t="str">
        <f t="shared" si="160"/>
        <v/>
      </c>
      <c r="AU2559" s="19" t="str">
        <f t="shared" si="161"/>
        <v/>
      </c>
    </row>
    <row r="2560" spans="3:47" ht="25.05" customHeight="1">
      <c r="C2560" s="17" t="str">
        <f>IF($A2560="","",IF(VLOOKUP($A2560,Spiele!$A$2:$D$16,3,FALSE)=$B2560,"H","G"))</f>
        <v/>
      </c>
      <c r="D2560" s="17" t="str">
        <f>IF($B2560="","",IF(VLOOKUP($A2560,Spiele!$A$2:$F$16,3,FALSE)=$B2560,VLOOKUP($A2560,Spiele!$A$2:$F$16,4,FALSE),VLOOKUP($A2560,Spiele!$A$2:$F$16,3,FALSE)))</f>
        <v/>
      </c>
      <c r="E2560" s="18">
        <f>IF(Abschlüsse[[#This Row],[Ergeb]]="ET",0,COUNTIFS($A$2:$A2560,$A2560,$B$2:$B2560,$B2560,$L$2:$L2560,"&lt;&gt;ET"))</f>
        <v>0</v>
      </c>
      <c r="F2560" s="11"/>
      <c r="G2560" s="12"/>
      <c r="H2560" s="18">
        <f>COUNTIFS('Rote Karten'!$A$2:$A$4,$A2560,'Rote Karten'!$D$2:$D$4,"&lt;&gt;"&amp;$B2560,'Rote Karten'!$B$2:$B$4,"&lt;"&amp;$F2560,'Rote Karten'!$C$2:$C$4,"&lt;="&amp;$G2560)-COUNTIFS('Rote Karten'!$A$2:$A$4,$A2560,'Rote Karten'!$D$2:$D$4,$B2560,'Rote Karten'!$B$2:$B$4,"&lt;"&amp;$F2560,'Rote Karten'!$C$2:$C$4,"&lt;="&amp;$G2560)</f>
        <v>0</v>
      </c>
      <c r="I2560" s="17" t="str">
        <f>IF(OR($L2560="Tor",$L2560="ET"),_xlfn.IFNA(IF(VLOOKUP($A2560,Spiele!$A$2:$C$16,3,FALSE)=$B2560,COUNTIFS($L$2:$L2560,"Tor",$B$2:$B2560,$B2560,$A$2:$A2560,$A2560)+COUNTIFS($L$2:$L2560,"ET",$B$2:$B2560,$B2560,$A$2:$A2560,$A2560)&amp;":"&amp;COUNTIFS($L$2:$L2560,"Tor",$B$2:$B2560,"&lt;&gt;"&amp;$B2560,$A$2:$A2560,$A2560)+COUNTIFS($L$2:$L2560,"ET",$B$2:$B2560,"&lt;&gt;"&amp;$B2560,$A$2:$A2560,$A2560),COUNTIFS($L$2:$L2560,"Tor",$B$2:$B2560,"&lt;&gt;"&amp;$B2560,$A$2:$A2560,$A2560)+COUNTIFS($L$2:$L2560,"ET",$B$2:$B2560,"&lt;&gt;"&amp;$B2560,$A$2:$A2560,$A2560)&amp;":"&amp;COUNTIFS($L$2:$L2560,"Tor",$B$2:$B2560,$B2560,$A$2:$A2560,$A2560)+COUNTIFS($L$2:$L2560,"ET",$B$2:$B2560,$B2560,$A$2:$A2560,$A2560)),""),"")</f>
        <v/>
      </c>
      <c r="J2560" s="18" t="str">
        <f>_xlfn.IFNA(IF(VLOOKUP($A2560,Spiele!$A$2:$D$16,3,FALSE)=$B2560,(COUNTIFS($L$1:$L2559,"Tor",$B$1:$B2559,$B2560,$A$1:$A2559,$A2560)+COUNTIFS($L$1:$L2559,"ET",$B$1:$B2559,$B2560,$A$1:$A2559,$A2560))-(COUNTIFS($L$1:$L2559,"Tor",$B$1:$B2559,"&lt;&gt;"&amp;$B2560,$A$1:$A2559,$A2560)+COUNTIFS($L$1:$L2559,"ET",$B$1:$B2559,"&lt;&gt;"&amp;$B2560,$A$1:$A2559,$A2560)),(COUNTIFS($L$1:$L2559,"Tor",$B$1:$B2559,$B2560,$A$1:$A2559,$A2560)+COUNTIFS($L$1:$L2559,"ET",$B$1:$B2559,$B2560,$A$1:$A2559,$A2560))-(COUNTIFS($L$1:$L2559,"Tor",$B$1:$B2559,"&lt;&gt;"&amp;$B2560,$A$1:$A2559,$A2560)+COUNTIFS($L$1:$L2559,"ET",$B$1:$B2559,"&lt;&gt;"&amp;$B2560,$A$1:$A2559,$A2560))),"")</f>
        <v/>
      </c>
      <c r="O2560" s="17"/>
      <c r="AC2560" s="14"/>
      <c r="AD2560" s="14"/>
      <c r="AE2560" s="18"/>
      <c r="AH2560" s="19">
        <f t="shared" si="158"/>
        <v>0</v>
      </c>
      <c r="AI2560" s="19">
        <f t="shared" si="159"/>
        <v>180</v>
      </c>
      <c r="AM2560" s="19">
        <f>IF(Abschlüsse[[#This Row],[Ergeb]]="ET","",SQRT(($AF2560-$AK2560)^2+($AG2560-$AL2560)^2))</f>
        <v>0</v>
      </c>
      <c r="AO2560" s="13"/>
      <c r="AP2560" s="13"/>
      <c r="AQ2560" s="19" t="str">
        <f t="shared" si="160"/>
        <v/>
      </c>
      <c r="AU2560" s="19" t="str">
        <f t="shared" si="161"/>
        <v/>
      </c>
    </row>
    <row r="2561" spans="3:47" ht="25.05" customHeight="1">
      <c r="C2561" s="17" t="str">
        <f>IF($A2561="","",IF(VLOOKUP($A2561,Spiele!$A$2:$D$16,3,FALSE)=$B2561,"H","G"))</f>
        <v/>
      </c>
      <c r="D2561" s="17" t="str">
        <f>IF($B2561="","",IF(VLOOKUP($A2561,Spiele!$A$2:$F$16,3,FALSE)=$B2561,VLOOKUP($A2561,Spiele!$A$2:$F$16,4,FALSE),VLOOKUP($A2561,Spiele!$A$2:$F$16,3,FALSE)))</f>
        <v/>
      </c>
      <c r="E2561" s="18">
        <f>IF(Abschlüsse[[#This Row],[Ergeb]]="ET",0,COUNTIFS($A$2:$A2561,$A2561,$B$2:$B2561,$B2561,$L$2:$L2561,"&lt;&gt;ET"))</f>
        <v>0</v>
      </c>
      <c r="F2561" s="11"/>
      <c r="G2561" s="12"/>
      <c r="H2561" s="18">
        <f>COUNTIFS('Rote Karten'!$A$2:$A$4,$A2561,'Rote Karten'!$D$2:$D$4,"&lt;&gt;"&amp;$B2561,'Rote Karten'!$B$2:$B$4,"&lt;"&amp;$F2561,'Rote Karten'!$C$2:$C$4,"&lt;="&amp;$G2561)-COUNTIFS('Rote Karten'!$A$2:$A$4,$A2561,'Rote Karten'!$D$2:$D$4,$B2561,'Rote Karten'!$B$2:$B$4,"&lt;"&amp;$F2561,'Rote Karten'!$C$2:$C$4,"&lt;="&amp;$G2561)</f>
        <v>0</v>
      </c>
      <c r="I2561" s="17" t="str">
        <f>IF(OR($L2561="Tor",$L2561="ET"),_xlfn.IFNA(IF(VLOOKUP($A2561,Spiele!$A$2:$C$16,3,FALSE)=$B2561,COUNTIFS($L$2:$L2561,"Tor",$B$2:$B2561,$B2561,$A$2:$A2561,$A2561)+COUNTIFS($L$2:$L2561,"ET",$B$2:$B2561,$B2561,$A$2:$A2561,$A2561)&amp;":"&amp;COUNTIFS($L$2:$L2561,"Tor",$B$2:$B2561,"&lt;&gt;"&amp;$B2561,$A$2:$A2561,$A2561)+COUNTIFS($L$2:$L2561,"ET",$B$2:$B2561,"&lt;&gt;"&amp;$B2561,$A$2:$A2561,$A2561),COUNTIFS($L$2:$L2561,"Tor",$B$2:$B2561,"&lt;&gt;"&amp;$B2561,$A$2:$A2561,$A2561)+COUNTIFS($L$2:$L2561,"ET",$B$2:$B2561,"&lt;&gt;"&amp;$B2561,$A$2:$A2561,$A2561)&amp;":"&amp;COUNTIFS($L$2:$L2561,"Tor",$B$2:$B2561,$B2561,$A$2:$A2561,$A2561)+COUNTIFS($L$2:$L2561,"ET",$B$2:$B2561,$B2561,$A$2:$A2561,$A2561)),""),"")</f>
        <v/>
      </c>
      <c r="J2561" s="18" t="str">
        <f>_xlfn.IFNA(IF(VLOOKUP($A2561,Spiele!$A$2:$D$16,3,FALSE)=$B2561,(COUNTIFS($L$1:$L2560,"Tor",$B$1:$B2560,$B2561,$A$1:$A2560,$A2561)+COUNTIFS($L$1:$L2560,"ET",$B$1:$B2560,$B2561,$A$1:$A2560,$A2561))-(COUNTIFS($L$1:$L2560,"Tor",$B$1:$B2560,"&lt;&gt;"&amp;$B2561,$A$1:$A2560,$A2561)+COUNTIFS($L$1:$L2560,"ET",$B$1:$B2560,"&lt;&gt;"&amp;$B2561,$A$1:$A2560,$A2561)),(COUNTIFS($L$1:$L2560,"Tor",$B$1:$B2560,$B2561,$A$1:$A2560,$A2561)+COUNTIFS($L$1:$L2560,"ET",$B$1:$B2560,$B2561,$A$1:$A2560,$A2561))-(COUNTIFS($L$1:$L2560,"Tor",$B$1:$B2560,"&lt;&gt;"&amp;$B2561,$A$1:$A2560,$A2561)+COUNTIFS($L$1:$L2560,"ET",$B$1:$B2560,"&lt;&gt;"&amp;$B2561,$A$1:$A2560,$A2561))),"")</f>
        <v/>
      </c>
      <c r="O2561" s="17"/>
      <c r="AC2561" s="14"/>
      <c r="AD2561" s="14"/>
      <c r="AE2561" s="18"/>
      <c r="AH2561" s="19">
        <f t="shared" si="158"/>
        <v>0</v>
      </c>
      <c r="AI2561" s="19">
        <f t="shared" si="159"/>
        <v>180</v>
      </c>
      <c r="AM2561" s="19">
        <f>IF(Abschlüsse[[#This Row],[Ergeb]]="ET","",SQRT(($AF2561-$AK2561)^2+($AG2561-$AL2561)^2))</f>
        <v>0</v>
      </c>
      <c r="AO2561" s="13"/>
      <c r="AP2561" s="13"/>
      <c r="AQ2561" s="19" t="str">
        <f t="shared" si="160"/>
        <v/>
      </c>
      <c r="AU2561" s="19" t="str">
        <f t="shared" si="161"/>
        <v/>
      </c>
    </row>
    <row r="2562" spans="3:47" ht="25.05" customHeight="1">
      <c r="C2562" s="17" t="str">
        <f>IF($A2562="","",IF(VLOOKUP($A2562,Spiele!$A$2:$D$16,3,FALSE)=$B2562,"H","G"))</f>
        <v/>
      </c>
      <c r="D2562" s="17" t="str">
        <f>IF($B2562="","",IF(VLOOKUP($A2562,Spiele!$A$2:$F$16,3,FALSE)=$B2562,VLOOKUP($A2562,Spiele!$A$2:$F$16,4,FALSE),VLOOKUP($A2562,Spiele!$A$2:$F$16,3,FALSE)))</f>
        <v/>
      </c>
      <c r="E2562" s="18">
        <f>IF(Abschlüsse[[#This Row],[Ergeb]]="ET",0,COUNTIFS($A$2:$A2562,$A2562,$B$2:$B2562,$B2562,$L$2:$L2562,"&lt;&gt;ET"))</f>
        <v>0</v>
      </c>
      <c r="F2562" s="11"/>
      <c r="G2562" s="12"/>
      <c r="H2562" s="18">
        <f>COUNTIFS('Rote Karten'!$A$2:$A$4,$A2562,'Rote Karten'!$D$2:$D$4,"&lt;&gt;"&amp;$B2562,'Rote Karten'!$B$2:$B$4,"&lt;"&amp;$F2562,'Rote Karten'!$C$2:$C$4,"&lt;="&amp;$G2562)-COUNTIFS('Rote Karten'!$A$2:$A$4,$A2562,'Rote Karten'!$D$2:$D$4,$B2562,'Rote Karten'!$B$2:$B$4,"&lt;"&amp;$F2562,'Rote Karten'!$C$2:$C$4,"&lt;="&amp;$G2562)</f>
        <v>0</v>
      </c>
      <c r="I2562" s="17" t="str">
        <f>IF(OR($L2562="Tor",$L2562="ET"),_xlfn.IFNA(IF(VLOOKUP($A2562,Spiele!$A$2:$C$16,3,FALSE)=$B2562,COUNTIFS($L$2:$L2562,"Tor",$B$2:$B2562,$B2562,$A$2:$A2562,$A2562)+COUNTIFS($L$2:$L2562,"ET",$B$2:$B2562,$B2562,$A$2:$A2562,$A2562)&amp;":"&amp;COUNTIFS($L$2:$L2562,"Tor",$B$2:$B2562,"&lt;&gt;"&amp;$B2562,$A$2:$A2562,$A2562)+COUNTIFS($L$2:$L2562,"ET",$B$2:$B2562,"&lt;&gt;"&amp;$B2562,$A$2:$A2562,$A2562),COUNTIFS($L$2:$L2562,"Tor",$B$2:$B2562,"&lt;&gt;"&amp;$B2562,$A$2:$A2562,$A2562)+COUNTIFS($L$2:$L2562,"ET",$B$2:$B2562,"&lt;&gt;"&amp;$B2562,$A$2:$A2562,$A2562)&amp;":"&amp;COUNTIFS($L$2:$L2562,"Tor",$B$2:$B2562,$B2562,$A$2:$A2562,$A2562)+COUNTIFS($L$2:$L2562,"ET",$B$2:$B2562,$B2562,$A$2:$A2562,$A2562)),""),"")</f>
        <v/>
      </c>
      <c r="J2562" s="18" t="str">
        <f>_xlfn.IFNA(IF(VLOOKUP($A2562,Spiele!$A$2:$D$16,3,FALSE)=$B2562,(COUNTIFS($L$1:$L2561,"Tor",$B$1:$B2561,$B2562,$A$1:$A2561,$A2562)+COUNTIFS($L$1:$L2561,"ET",$B$1:$B2561,$B2562,$A$1:$A2561,$A2562))-(COUNTIFS($L$1:$L2561,"Tor",$B$1:$B2561,"&lt;&gt;"&amp;$B2562,$A$1:$A2561,$A2562)+COUNTIFS($L$1:$L2561,"ET",$B$1:$B2561,"&lt;&gt;"&amp;$B2562,$A$1:$A2561,$A2562)),(COUNTIFS($L$1:$L2561,"Tor",$B$1:$B2561,$B2562,$A$1:$A2561,$A2562)+COUNTIFS($L$1:$L2561,"ET",$B$1:$B2561,$B2562,$A$1:$A2561,$A2562))-(COUNTIFS($L$1:$L2561,"Tor",$B$1:$B2561,"&lt;&gt;"&amp;$B2562,$A$1:$A2561,$A2562)+COUNTIFS($L$1:$L2561,"ET",$B$1:$B2561,"&lt;&gt;"&amp;$B2562,$A$1:$A2561,$A2562))),"")</f>
        <v/>
      </c>
      <c r="O2562" s="17"/>
      <c r="AC2562" s="14"/>
      <c r="AD2562" s="14"/>
      <c r="AE2562" s="18"/>
      <c r="AH2562" s="19">
        <f t="shared" si="158"/>
        <v>0</v>
      </c>
      <c r="AI2562" s="19">
        <f t="shared" si="159"/>
        <v>180</v>
      </c>
      <c r="AM2562" s="19">
        <f>IF(Abschlüsse[[#This Row],[Ergeb]]="ET","",SQRT(($AF2562-$AK2562)^2+($AG2562-$AL2562)^2))</f>
        <v>0</v>
      </c>
      <c r="AO2562" s="13"/>
      <c r="AP2562" s="13"/>
      <c r="AQ2562" s="19" t="str">
        <f t="shared" si="160"/>
        <v/>
      </c>
      <c r="AU2562" s="19" t="str">
        <f t="shared" si="161"/>
        <v/>
      </c>
    </row>
    <row r="2563" spans="3:47" ht="25.05" customHeight="1">
      <c r="C2563" s="17" t="str">
        <f>IF($A2563="","",IF(VLOOKUP($A2563,Spiele!$A$2:$D$16,3,FALSE)=$B2563,"H","G"))</f>
        <v/>
      </c>
      <c r="D2563" s="17" t="str">
        <f>IF($B2563="","",IF(VLOOKUP($A2563,Spiele!$A$2:$F$16,3,FALSE)=$B2563,VLOOKUP($A2563,Spiele!$A$2:$F$16,4,FALSE),VLOOKUP($A2563,Spiele!$A$2:$F$16,3,FALSE)))</f>
        <v/>
      </c>
      <c r="E2563" s="18">
        <f>IF(Abschlüsse[[#This Row],[Ergeb]]="ET",0,COUNTIFS($A$2:$A2563,$A2563,$B$2:$B2563,$B2563,$L$2:$L2563,"&lt;&gt;ET"))</f>
        <v>0</v>
      </c>
      <c r="F2563" s="11"/>
      <c r="G2563" s="12"/>
      <c r="H2563" s="18">
        <f>COUNTIFS('Rote Karten'!$A$2:$A$4,$A2563,'Rote Karten'!$D$2:$D$4,"&lt;&gt;"&amp;$B2563,'Rote Karten'!$B$2:$B$4,"&lt;"&amp;$F2563,'Rote Karten'!$C$2:$C$4,"&lt;="&amp;$G2563)-COUNTIFS('Rote Karten'!$A$2:$A$4,$A2563,'Rote Karten'!$D$2:$D$4,$B2563,'Rote Karten'!$B$2:$B$4,"&lt;"&amp;$F2563,'Rote Karten'!$C$2:$C$4,"&lt;="&amp;$G2563)</f>
        <v>0</v>
      </c>
      <c r="I2563" s="17" t="str">
        <f>IF(OR($L2563="Tor",$L2563="ET"),_xlfn.IFNA(IF(VLOOKUP($A2563,Spiele!$A$2:$C$16,3,FALSE)=$B2563,COUNTIFS($L$2:$L2563,"Tor",$B$2:$B2563,$B2563,$A$2:$A2563,$A2563)+COUNTIFS($L$2:$L2563,"ET",$B$2:$B2563,$B2563,$A$2:$A2563,$A2563)&amp;":"&amp;COUNTIFS($L$2:$L2563,"Tor",$B$2:$B2563,"&lt;&gt;"&amp;$B2563,$A$2:$A2563,$A2563)+COUNTIFS($L$2:$L2563,"ET",$B$2:$B2563,"&lt;&gt;"&amp;$B2563,$A$2:$A2563,$A2563),COUNTIFS($L$2:$L2563,"Tor",$B$2:$B2563,"&lt;&gt;"&amp;$B2563,$A$2:$A2563,$A2563)+COUNTIFS($L$2:$L2563,"ET",$B$2:$B2563,"&lt;&gt;"&amp;$B2563,$A$2:$A2563,$A2563)&amp;":"&amp;COUNTIFS($L$2:$L2563,"Tor",$B$2:$B2563,$B2563,$A$2:$A2563,$A2563)+COUNTIFS($L$2:$L2563,"ET",$B$2:$B2563,$B2563,$A$2:$A2563,$A2563)),""),"")</f>
        <v/>
      </c>
      <c r="J2563" s="18" t="str">
        <f>_xlfn.IFNA(IF(VLOOKUP($A2563,Spiele!$A$2:$D$16,3,FALSE)=$B2563,(COUNTIFS($L$1:$L2562,"Tor",$B$1:$B2562,$B2563,$A$1:$A2562,$A2563)+COUNTIFS($L$1:$L2562,"ET",$B$1:$B2562,$B2563,$A$1:$A2562,$A2563))-(COUNTIFS($L$1:$L2562,"Tor",$B$1:$B2562,"&lt;&gt;"&amp;$B2563,$A$1:$A2562,$A2563)+COUNTIFS($L$1:$L2562,"ET",$B$1:$B2562,"&lt;&gt;"&amp;$B2563,$A$1:$A2562,$A2563)),(COUNTIFS($L$1:$L2562,"Tor",$B$1:$B2562,$B2563,$A$1:$A2562,$A2563)+COUNTIFS($L$1:$L2562,"ET",$B$1:$B2562,$B2563,$A$1:$A2562,$A2563))-(COUNTIFS($L$1:$L2562,"Tor",$B$1:$B2562,"&lt;&gt;"&amp;$B2563,$A$1:$A2562,$A2563)+COUNTIFS($L$1:$L2562,"ET",$B$1:$B2562,"&lt;&gt;"&amp;$B2563,$A$1:$A2562,$A2563))),"")</f>
        <v/>
      </c>
      <c r="O2563" s="17"/>
      <c r="AC2563" s="14"/>
      <c r="AD2563" s="14"/>
      <c r="AE2563" s="18"/>
      <c r="AH2563" s="19">
        <f t="shared" ref="AH2563:AH2626" si="162">IF($L2563="ET","",IF($AF2563&gt;3.66,SQRT($AG2563^2+($AF2563-(7.32/2))^2),IF($AF2563&lt;-3.66,SQRT($AG2563^2+($AF2563+(7.32/2))^2),$AG2563)))</f>
        <v>0</v>
      </c>
      <c r="AI2563" s="19">
        <f t="shared" ref="AI2563:AI2626" si="163">IF($L2563="ET","",IF(DEGREES(ATAN((7.32*$AG2563)/($AG2563^2+$AF2563^2-(7.32/2)^2)))&lt;=0,180+DEGREES(ATAN((7.32*$AG2563)/($AG2563^2+$AF2563^2-(7.32/2)^2))),DEGREES(ATAN((7.32*$AG2563)/($AG2563^2+$AF2563^2-(7.32/2)^2)))))</f>
        <v>180</v>
      </c>
      <c r="AM2563" s="19">
        <f>IF(Abschlüsse[[#This Row],[Ergeb]]="ET","",SQRT(($AF2563-$AK2563)^2+($AG2563-$AL2563)^2))</f>
        <v>0</v>
      </c>
      <c r="AO2563" s="13"/>
      <c r="AP2563" s="13"/>
      <c r="AQ2563" s="19" t="str">
        <f t="shared" si="160"/>
        <v/>
      </c>
      <c r="AU2563" s="19" t="str">
        <f t="shared" si="161"/>
        <v/>
      </c>
    </row>
    <row r="2564" spans="3:47" ht="25.05" customHeight="1">
      <c r="C2564" s="17" t="str">
        <f>IF($A2564="","",IF(VLOOKUP($A2564,Spiele!$A$2:$D$16,3,FALSE)=$B2564,"H","G"))</f>
        <v/>
      </c>
      <c r="D2564" s="17" t="str">
        <f>IF($B2564="","",IF(VLOOKUP($A2564,Spiele!$A$2:$F$16,3,FALSE)=$B2564,VLOOKUP($A2564,Spiele!$A$2:$F$16,4,FALSE),VLOOKUP($A2564,Spiele!$A$2:$F$16,3,FALSE)))</f>
        <v/>
      </c>
      <c r="E2564" s="18">
        <f>IF(Abschlüsse[[#This Row],[Ergeb]]="ET",0,COUNTIFS($A$2:$A2564,$A2564,$B$2:$B2564,$B2564,$L$2:$L2564,"&lt;&gt;ET"))</f>
        <v>0</v>
      </c>
      <c r="F2564" s="11"/>
      <c r="G2564" s="12"/>
      <c r="H2564" s="18">
        <f>COUNTIFS('Rote Karten'!$A$2:$A$4,$A2564,'Rote Karten'!$D$2:$D$4,"&lt;&gt;"&amp;$B2564,'Rote Karten'!$B$2:$B$4,"&lt;"&amp;$F2564,'Rote Karten'!$C$2:$C$4,"&lt;="&amp;$G2564)-COUNTIFS('Rote Karten'!$A$2:$A$4,$A2564,'Rote Karten'!$D$2:$D$4,$B2564,'Rote Karten'!$B$2:$B$4,"&lt;"&amp;$F2564,'Rote Karten'!$C$2:$C$4,"&lt;="&amp;$G2564)</f>
        <v>0</v>
      </c>
      <c r="I2564" s="17" t="str">
        <f>IF(OR($L2564="Tor",$L2564="ET"),_xlfn.IFNA(IF(VLOOKUP($A2564,Spiele!$A$2:$C$16,3,FALSE)=$B2564,COUNTIFS($L$2:$L2564,"Tor",$B$2:$B2564,$B2564,$A$2:$A2564,$A2564)+COUNTIFS($L$2:$L2564,"ET",$B$2:$B2564,$B2564,$A$2:$A2564,$A2564)&amp;":"&amp;COUNTIFS($L$2:$L2564,"Tor",$B$2:$B2564,"&lt;&gt;"&amp;$B2564,$A$2:$A2564,$A2564)+COUNTIFS($L$2:$L2564,"ET",$B$2:$B2564,"&lt;&gt;"&amp;$B2564,$A$2:$A2564,$A2564),COUNTIFS($L$2:$L2564,"Tor",$B$2:$B2564,"&lt;&gt;"&amp;$B2564,$A$2:$A2564,$A2564)+COUNTIFS($L$2:$L2564,"ET",$B$2:$B2564,"&lt;&gt;"&amp;$B2564,$A$2:$A2564,$A2564)&amp;":"&amp;COUNTIFS($L$2:$L2564,"Tor",$B$2:$B2564,$B2564,$A$2:$A2564,$A2564)+COUNTIFS($L$2:$L2564,"ET",$B$2:$B2564,$B2564,$A$2:$A2564,$A2564)),""),"")</f>
        <v/>
      </c>
      <c r="J2564" s="18" t="str">
        <f>_xlfn.IFNA(IF(VLOOKUP($A2564,Spiele!$A$2:$D$16,3,FALSE)=$B2564,(COUNTIFS($L$1:$L2563,"Tor",$B$1:$B2563,$B2564,$A$1:$A2563,$A2564)+COUNTIFS($L$1:$L2563,"ET",$B$1:$B2563,$B2564,$A$1:$A2563,$A2564))-(COUNTIFS($L$1:$L2563,"Tor",$B$1:$B2563,"&lt;&gt;"&amp;$B2564,$A$1:$A2563,$A2564)+COUNTIFS($L$1:$L2563,"ET",$B$1:$B2563,"&lt;&gt;"&amp;$B2564,$A$1:$A2563,$A2564)),(COUNTIFS($L$1:$L2563,"Tor",$B$1:$B2563,$B2564,$A$1:$A2563,$A2564)+COUNTIFS($L$1:$L2563,"ET",$B$1:$B2563,$B2564,$A$1:$A2563,$A2564))-(COUNTIFS($L$1:$L2563,"Tor",$B$1:$B2563,"&lt;&gt;"&amp;$B2564,$A$1:$A2563,$A2564)+COUNTIFS($L$1:$L2563,"ET",$B$1:$B2563,"&lt;&gt;"&amp;$B2564,$A$1:$A2563,$A2564))),"")</f>
        <v/>
      </c>
      <c r="O2564" s="17"/>
      <c r="AC2564" s="14"/>
      <c r="AD2564" s="14"/>
      <c r="AE2564" s="18"/>
      <c r="AH2564" s="19">
        <f t="shared" si="162"/>
        <v>0</v>
      </c>
      <c r="AI2564" s="19">
        <f t="shared" si="163"/>
        <v>180</v>
      </c>
      <c r="AM2564" s="19">
        <f>IF(Abschlüsse[[#This Row],[Ergeb]]="ET","",SQRT(($AF2564-$AK2564)^2+($AG2564-$AL2564)^2))</f>
        <v>0</v>
      </c>
      <c r="AO2564" s="13"/>
      <c r="AP2564" s="13"/>
      <c r="AQ2564" s="19" t="str">
        <f t="shared" si="160"/>
        <v/>
      </c>
      <c r="AU2564" s="19" t="str">
        <f t="shared" si="161"/>
        <v/>
      </c>
    </row>
    <row r="2565" spans="3:47" ht="25.05" customHeight="1">
      <c r="C2565" s="17" t="str">
        <f>IF($A2565="","",IF(VLOOKUP($A2565,Spiele!$A$2:$D$16,3,FALSE)=$B2565,"H","G"))</f>
        <v/>
      </c>
      <c r="D2565" s="17" t="str">
        <f>IF($B2565="","",IF(VLOOKUP($A2565,Spiele!$A$2:$F$16,3,FALSE)=$B2565,VLOOKUP($A2565,Spiele!$A$2:$F$16,4,FALSE),VLOOKUP($A2565,Spiele!$A$2:$F$16,3,FALSE)))</f>
        <v/>
      </c>
      <c r="E2565" s="18">
        <f>IF(Abschlüsse[[#This Row],[Ergeb]]="ET",0,COUNTIFS($A$2:$A2565,$A2565,$B$2:$B2565,$B2565,$L$2:$L2565,"&lt;&gt;ET"))</f>
        <v>0</v>
      </c>
      <c r="F2565" s="11"/>
      <c r="G2565" s="12"/>
      <c r="H2565" s="18">
        <f>COUNTIFS('Rote Karten'!$A$2:$A$4,$A2565,'Rote Karten'!$D$2:$D$4,"&lt;&gt;"&amp;$B2565,'Rote Karten'!$B$2:$B$4,"&lt;"&amp;$F2565,'Rote Karten'!$C$2:$C$4,"&lt;="&amp;$G2565)-COUNTIFS('Rote Karten'!$A$2:$A$4,$A2565,'Rote Karten'!$D$2:$D$4,$B2565,'Rote Karten'!$B$2:$B$4,"&lt;"&amp;$F2565,'Rote Karten'!$C$2:$C$4,"&lt;="&amp;$G2565)</f>
        <v>0</v>
      </c>
      <c r="I2565" s="17" t="str">
        <f>IF(OR($L2565="Tor",$L2565="ET"),_xlfn.IFNA(IF(VLOOKUP($A2565,Spiele!$A$2:$C$16,3,FALSE)=$B2565,COUNTIFS($L$2:$L2565,"Tor",$B$2:$B2565,$B2565,$A$2:$A2565,$A2565)+COUNTIFS($L$2:$L2565,"ET",$B$2:$B2565,$B2565,$A$2:$A2565,$A2565)&amp;":"&amp;COUNTIFS($L$2:$L2565,"Tor",$B$2:$B2565,"&lt;&gt;"&amp;$B2565,$A$2:$A2565,$A2565)+COUNTIFS($L$2:$L2565,"ET",$B$2:$B2565,"&lt;&gt;"&amp;$B2565,$A$2:$A2565,$A2565),COUNTIFS($L$2:$L2565,"Tor",$B$2:$B2565,"&lt;&gt;"&amp;$B2565,$A$2:$A2565,$A2565)+COUNTIFS($L$2:$L2565,"ET",$B$2:$B2565,"&lt;&gt;"&amp;$B2565,$A$2:$A2565,$A2565)&amp;":"&amp;COUNTIFS($L$2:$L2565,"Tor",$B$2:$B2565,$B2565,$A$2:$A2565,$A2565)+COUNTIFS($L$2:$L2565,"ET",$B$2:$B2565,$B2565,$A$2:$A2565,$A2565)),""),"")</f>
        <v/>
      </c>
      <c r="J2565" s="18" t="str">
        <f>_xlfn.IFNA(IF(VLOOKUP($A2565,Spiele!$A$2:$D$16,3,FALSE)=$B2565,(COUNTIFS($L$1:$L2564,"Tor",$B$1:$B2564,$B2565,$A$1:$A2564,$A2565)+COUNTIFS($L$1:$L2564,"ET",$B$1:$B2564,$B2565,$A$1:$A2564,$A2565))-(COUNTIFS($L$1:$L2564,"Tor",$B$1:$B2564,"&lt;&gt;"&amp;$B2565,$A$1:$A2564,$A2565)+COUNTIFS($L$1:$L2564,"ET",$B$1:$B2564,"&lt;&gt;"&amp;$B2565,$A$1:$A2564,$A2565)),(COUNTIFS($L$1:$L2564,"Tor",$B$1:$B2564,$B2565,$A$1:$A2564,$A2565)+COUNTIFS($L$1:$L2564,"ET",$B$1:$B2564,$B2565,$A$1:$A2564,$A2565))-(COUNTIFS($L$1:$L2564,"Tor",$B$1:$B2564,"&lt;&gt;"&amp;$B2565,$A$1:$A2564,$A2565)+COUNTIFS($L$1:$L2564,"ET",$B$1:$B2564,"&lt;&gt;"&amp;$B2565,$A$1:$A2564,$A2565))),"")</f>
        <v/>
      </c>
      <c r="O2565" s="17"/>
      <c r="AC2565" s="14"/>
      <c r="AD2565" s="14"/>
      <c r="AE2565" s="18"/>
      <c r="AH2565" s="19">
        <f t="shared" si="162"/>
        <v>0</v>
      </c>
      <c r="AI2565" s="19">
        <f t="shared" si="163"/>
        <v>180</v>
      </c>
      <c r="AM2565" s="19">
        <f>IF(Abschlüsse[[#This Row],[Ergeb]]="ET","",SQRT(($AF2565-$AK2565)^2+($AG2565-$AL2565)^2))</f>
        <v>0</v>
      </c>
      <c r="AO2565" s="13"/>
      <c r="AP2565" s="13"/>
      <c r="AQ2565" s="19" t="str">
        <f t="shared" si="160"/>
        <v/>
      </c>
      <c r="AU2565" s="19" t="str">
        <f t="shared" si="161"/>
        <v/>
      </c>
    </row>
    <row r="2566" spans="3:47" ht="25.05" customHeight="1">
      <c r="C2566" s="17" t="str">
        <f>IF($A2566="","",IF(VLOOKUP($A2566,Spiele!$A$2:$D$16,3,FALSE)=$B2566,"H","G"))</f>
        <v/>
      </c>
      <c r="D2566" s="17" t="str">
        <f>IF($B2566="","",IF(VLOOKUP($A2566,Spiele!$A$2:$F$16,3,FALSE)=$B2566,VLOOKUP($A2566,Spiele!$A$2:$F$16,4,FALSE),VLOOKUP($A2566,Spiele!$A$2:$F$16,3,FALSE)))</f>
        <v/>
      </c>
      <c r="E2566" s="18">
        <f>IF(Abschlüsse[[#This Row],[Ergeb]]="ET",0,COUNTIFS($A$2:$A2566,$A2566,$B$2:$B2566,$B2566,$L$2:$L2566,"&lt;&gt;ET"))</f>
        <v>0</v>
      </c>
      <c r="F2566" s="11"/>
      <c r="G2566" s="12"/>
      <c r="H2566" s="18">
        <f>COUNTIFS('Rote Karten'!$A$2:$A$4,$A2566,'Rote Karten'!$D$2:$D$4,"&lt;&gt;"&amp;$B2566,'Rote Karten'!$B$2:$B$4,"&lt;"&amp;$F2566,'Rote Karten'!$C$2:$C$4,"&lt;="&amp;$G2566)-COUNTIFS('Rote Karten'!$A$2:$A$4,$A2566,'Rote Karten'!$D$2:$D$4,$B2566,'Rote Karten'!$B$2:$B$4,"&lt;"&amp;$F2566,'Rote Karten'!$C$2:$C$4,"&lt;="&amp;$G2566)</f>
        <v>0</v>
      </c>
      <c r="I2566" s="17" t="str">
        <f>IF(OR($L2566="Tor",$L2566="ET"),_xlfn.IFNA(IF(VLOOKUP($A2566,Spiele!$A$2:$C$16,3,FALSE)=$B2566,COUNTIFS($L$2:$L2566,"Tor",$B$2:$B2566,$B2566,$A$2:$A2566,$A2566)+COUNTIFS($L$2:$L2566,"ET",$B$2:$B2566,$B2566,$A$2:$A2566,$A2566)&amp;":"&amp;COUNTIFS($L$2:$L2566,"Tor",$B$2:$B2566,"&lt;&gt;"&amp;$B2566,$A$2:$A2566,$A2566)+COUNTIFS($L$2:$L2566,"ET",$B$2:$B2566,"&lt;&gt;"&amp;$B2566,$A$2:$A2566,$A2566),COUNTIFS($L$2:$L2566,"Tor",$B$2:$B2566,"&lt;&gt;"&amp;$B2566,$A$2:$A2566,$A2566)+COUNTIFS($L$2:$L2566,"ET",$B$2:$B2566,"&lt;&gt;"&amp;$B2566,$A$2:$A2566,$A2566)&amp;":"&amp;COUNTIFS($L$2:$L2566,"Tor",$B$2:$B2566,$B2566,$A$2:$A2566,$A2566)+COUNTIFS($L$2:$L2566,"ET",$B$2:$B2566,$B2566,$A$2:$A2566,$A2566)),""),"")</f>
        <v/>
      </c>
      <c r="J2566" s="18" t="str">
        <f>_xlfn.IFNA(IF(VLOOKUP($A2566,Spiele!$A$2:$D$16,3,FALSE)=$B2566,(COUNTIFS($L$1:$L2565,"Tor",$B$1:$B2565,$B2566,$A$1:$A2565,$A2566)+COUNTIFS($L$1:$L2565,"ET",$B$1:$B2565,$B2566,$A$1:$A2565,$A2566))-(COUNTIFS($L$1:$L2565,"Tor",$B$1:$B2565,"&lt;&gt;"&amp;$B2566,$A$1:$A2565,$A2566)+COUNTIFS($L$1:$L2565,"ET",$B$1:$B2565,"&lt;&gt;"&amp;$B2566,$A$1:$A2565,$A2566)),(COUNTIFS($L$1:$L2565,"Tor",$B$1:$B2565,$B2566,$A$1:$A2565,$A2566)+COUNTIFS($L$1:$L2565,"ET",$B$1:$B2565,$B2566,$A$1:$A2565,$A2566))-(COUNTIFS($L$1:$L2565,"Tor",$B$1:$B2565,"&lt;&gt;"&amp;$B2566,$A$1:$A2565,$A2566)+COUNTIFS($L$1:$L2565,"ET",$B$1:$B2565,"&lt;&gt;"&amp;$B2566,$A$1:$A2565,$A2566))),"")</f>
        <v/>
      </c>
      <c r="O2566" s="17"/>
      <c r="AC2566" s="14"/>
      <c r="AD2566" s="14"/>
      <c r="AE2566" s="18"/>
      <c r="AH2566" s="19">
        <f t="shared" si="162"/>
        <v>0</v>
      </c>
      <c r="AI2566" s="19">
        <f t="shared" si="163"/>
        <v>180</v>
      </c>
      <c r="AM2566" s="19">
        <f>IF(Abschlüsse[[#This Row],[Ergeb]]="ET","",SQRT(($AF2566-$AK2566)^2+($AG2566-$AL2566)^2))</f>
        <v>0</v>
      </c>
      <c r="AO2566" s="13"/>
      <c r="AP2566" s="13"/>
      <c r="AQ2566" s="19" t="str">
        <f t="shared" si="160"/>
        <v/>
      </c>
      <c r="AU2566" s="19" t="str">
        <f t="shared" si="161"/>
        <v/>
      </c>
    </row>
    <row r="2567" spans="3:47" ht="25.05" customHeight="1">
      <c r="C2567" s="17" t="str">
        <f>IF($A2567="","",IF(VLOOKUP($A2567,Spiele!$A$2:$D$16,3,FALSE)=$B2567,"H","G"))</f>
        <v/>
      </c>
      <c r="D2567" s="17" t="str">
        <f>IF($B2567="","",IF(VLOOKUP($A2567,Spiele!$A$2:$F$16,3,FALSE)=$B2567,VLOOKUP($A2567,Spiele!$A$2:$F$16,4,FALSE),VLOOKUP($A2567,Spiele!$A$2:$F$16,3,FALSE)))</f>
        <v/>
      </c>
      <c r="E2567" s="18">
        <f>IF(Abschlüsse[[#This Row],[Ergeb]]="ET",0,COUNTIFS($A$2:$A2567,$A2567,$B$2:$B2567,$B2567,$L$2:$L2567,"&lt;&gt;ET"))</f>
        <v>0</v>
      </c>
      <c r="F2567" s="11"/>
      <c r="G2567" s="12"/>
      <c r="H2567" s="18">
        <f>COUNTIFS('Rote Karten'!$A$2:$A$4,$A2567,'Rote Karten'!$D$2:$D$4,"&lt;&gt;"&amp;$B2567,'Rote Karten'!$B$2:$B$4,"&lt;"&amp;$F2567,'Rote Karten'!$C$2:$C$4,"&lt;="&amp;$G2567)-COUNTIFS('Rote Karten'!$A$2:$A$4,$A2567,'Rote Karten'!$D$2:$D$4,$B2567,'Rote Karten'!$B$2:$B$4,"&lt;"&amp;$F2567,'Rote Karten'!$C$2:$C$4,"&lt;="&amp;$G2567)</f>
        <v>0</v>
      </c>
      <c r="I2567" s="17" t="str">
        <f>IF(OR($L2567="Tor",$L2567="ET"),_xlfn.IFNA(IF(VLOOKUP($A2567,Spiele!$A$2:$C$16,3,FALSE)=$B2567,COUNTIFS($L$2:$L2567,"Tor",$B$2:$B2567,$B2567,$A$2:$A2567,$A2567)+COUNTIFS($L$2:$L2567,"ET",$B$2:$B2567,$B2567,$A$2:$A2567,$A2567)&amp;":"&amp;COUNTIFS($L$2:$L2567,"Tor",$B$2:$B2567,"&lt;&gt;"&amp;$B2567,$A$2:$A2567,$A2567)+COUNTIFS($L$2:$L2567,"ET",$B$2:$B2567,"&lt;&gt;"&amp;$B2567,$A$2:$A2567,$A2567),COUNTIFS($L$2:$L2567,"Tor",$B$2:$B2567,"&lt;&gt;"&amp;$B2567,$A$2:$A2567,$A2567)+COUNTIFS($L$2:$L2567,"ET",$B$2:$B2567,"&lt;&gt;"&amp;$B2567,$A$2:$A2567,$A2567)&amp;":"&amp;COUNTIFS($L$2:$L2567,"Tor",$B$2:$B2567,$B2567,$A$2:$A2567,$A2567)+COUNTIFS($L$2:$L2567,"ET",$B$2:$B2567,$B2567,$A$2:$A2567,$A2567)),""),"")</f>
        <v/>
      </c>
      <c r="J2567" s="18" t="str">
        <f>_xlfn.IFNA(IF(VLOOKUP($A2567,Spiele!$A$2:$D$16,3,FALSE)=$B2567,(COUNTIFS($L$1:$L2566,"Tor",$B$1:$B2566,$B2567,$A$1:$A2566,$A2567)+COUNTIFS($L$1:$L2566,"ET",$B$1:$B2566,$B2567,$A$1:$A2566,$A2567))-(COUNTIFS($L$1:$L2566,"Tor",$B$1:$B2566,"&lt;&gt;"&amp;$B2567,$A$1:$A2566,$A2567)+COUNTIFS($L$1:$L2566,"ET",$B$1:$B2566,"&lt;&gt;"&amp;$B2567,$A$1:$A2566,$A2567)),(COUNTIFS($L$1:$L2566,"Tor",$B$1:$B2566,$B2567,$A$1:$A2566,$A2567)+COUNTIFS($L$1:$L2566,"ET",$B$1:$B2566,$B2567,$A$1:$A2566,$A2567))-(COUNTIFS($L$1:$L2566,"Tor",$B$1:$B2566,"&lt;&gt;"&amp;$B2567,$A$1:$A2566,$A2567)+COUNTIFS($L$1:$L2566,"ET",$B$1:$B2566,"&lt;&gt;"&amp;$B2567,$A$1:$A2566,$A2567))),"")</f>
        <v/>
      </c>
      <c r="O2567" s="17"/>
      <c r="AC2567" s="14"/>
      <c r="AD2567" s="14"/>
      <c r="AE2567" s="18"/>
      <c r="AH2567" s="19">
        <f t="shared" si="162"/>
        <v>0</v>
      </c>
      <c r="AI2567" s="19">
        <f t="shared" si="163"/>
        <v>180</v>
      </c>
      <c r="AM2567" s="19">
        <f>IF(Abschlüsse[[#This Row],[Ergeb]]="ET","",SQRT(($AF2567-$AK2567)^2+($AG2567-$AL2567)^2))</f>
        <v>0</v>
      </c>
      <c r="AO2567" s="13"/>
      <c r="AP2567" s="13"/>
      <c r="AQ2567" s="19" t="str">
        <f t="shared" si="160"/>
        <v/>
      </c>
      <c r="AU2567" s="19" t="str">
        <f t="shared" si="161"/>
        <v/>
      </c>
    </row>
    <row r="2568" spans="3:47" ht="25.05" customHeight="1">
      <c r="C2568" s="17" t="str">
        <f>IF($A2568="","",IF(VLOOKUP($A2568,Spiele!$A$2:$D$16,3,FALSE)=$B2568,"H","G"))</f>
        <v/>
      </c>
      <c r="D2568" s="17" t="str">
        <f>IF($B2568="","",IF(VLOOKUP($A2568,Spiele!$A$2:$F$16,3,FALSE)=$B2568,VLOOKUP($A2568,Spiele!$A$2:$F$16,4,FALSE),VLOOKUP($A2568,Spiele!$A$2:$F$16,3,FALSE)))</f>
        <v/>
      </c>
      <c r="E2568" s="18">
        <f>IF(Abschlüsse[[#This Row],[Ergeb]]="ET",0,COUNTIFS($A$2:$A2568,$A2568,$B$2:$B2568,$B2568,$L$2:$L2568,"&lt;&gt;ET"))</f>
        <v>0</v>
      </c>
      <c r="F2568" s="11"/>
      <c r="G2568" s="12"/>
      <c r="H2568" s="18">
        <f>COUNTIFS('Rote Karten'!$A$2:$A$4,$A2568,'Rote Karten'!$D$2:$D$4,"&lt;&gt;"&amp;$B2568,'Rote Karten'!$B$2:$B$4,"&lt;"&amp;$F2568,'Rote Karten'!$C$2:$C$4,"&lt;="&amp;$G2568)-COUNTIFS('Rote Karten'!$A$2:$A$4,$A2568,'Rote Karten'!$D$2:$D$4,$B2568,'Rote Karten'!$B$2:$B$4,"&lt;"&amp;$F2568,'Rote Karten'!$C$2:$C$4,"&lt;="&amp;$G2568)</f>
        <v>0</v>
      </c>
      <c r="I2568" s="17" t="str">
        <f>IF(OR($L2568="Tor",$L2568="ET"),_xlfn.IFNA(IF(VLOOKUP($A2568,Spiele!$A$2:$C$16,3,FALSE)=$B2568,COUNTIFS($L$2:$L2568,"Tor",$B$2:$B2568,$B2568,$A$2:$A2568,$A2568)+COUNTIFS($L$2:$L2568,"ET",$B$2:$B2568,$B2568,$A$2:$A2568,$A2568)&amp;":"&amp;COUNTIFS($L$2:$L2568,"Tor",$B$2:$B2568,"&lt;&gt;"&amp;$B2568,$A$2:$A2568,$A2568)+COUNTIFS($L$2:$L2568,"ET",$B$2:$B2568,"&lt;&gt;"&amp;$B2568,$A$2:$A2568,$A2568),COUNTIFS($L$2:$L2568,"Tor",$B$2:$B2568,"&lt;&gt;"&amp;$B2568,$A$2:$A2568,$A2568)+COUNTIFS($L$2:$L2568,"ET",$B$2:$B2568,"&lt;&gt;"&amp;$B2568,$A$2:$A2568,$A2568)&amp;":"&amp;COUNTIFS($L$2:$L2568,"Tor",$B$2:$B2568,$B2568,$A$2:$A2568,$A2568)+COUNTIFS($L$2:$L2568,"ET",$B$2:$B2568,$B2568,$A$2:$A2568,$A2568)),""),"")</f>
        <v/>
      </c>
      <c r="J2568" s="18" t="str">
        <f>_xlfn.IFNA(IF(VLOOKUP($A2568,Spiele!$A$2:$D$16,3,FALSE)=$B2568,(COUNTIFS($L$1:$L2567,"Tor",$B$1:$B2567,$B2568,$A$1:$A2567,$A2568)+COUNTIFS($L$1:$L2567,"ET",$B$1:$B2567,$B2568,$A$1:$A2567,$A2568))-(COUNTIFS($L$1:$L2567,"Tor",$B$1:$B2567,"&lt;&gt;"&amp;$B2568,$A$1:$A2567,$A2568)+COUNTIFS($L$1:$L2567,"ET",$B$1:$B2567,"&lt;&gt;"&amp;$B2568,$A$1:$A2567,$A2568)),(COUNTIFS($L$1:$L2567,"Tor",$B$1:$B2567,$B2568,$A$1:$A2567,$A2568)+COUNTIFS($L$1:$L2567,"ET",$B$1:$B2567,$B2568,$A$1:$A2567,$A2568))-(COUNTIFS($L$1:$L2567,"Tor",$B$1:$B2567,"&lt;&gt;"&amp;$B2568,$A$1:$A2567,$A2568)+COUNTIFS($L$1:$L2567,"ET",$B$1:$B2567,"&lt;&gt;"&amp;$B2568,$A$1:$A2567,$A2568))),"")</f>
        <v/>
      </c>
      <c r="O2568" s="17"/>
      <c r="AC2568" s="14"/>
      <c r="AD2568" s="14"/>
      <c r="AE2568" s="18"/>
      <c r="AH2568" s="19">
        <f t="shared" si="162"/>
        <v>0</v>
      </c>
      <c r="AI2568" s="19">
        <f t="shared" si="163"/>
        <v>180</v>
      </c>
      <c r="AM2568" s="19">
        <f>IF(Abschlüsse[[#This Row],[Ergeb]]="ET","",SQRT(($AF2568-$AK2568)^2+($AG2568-$AL2568)^2))</f>
        <v>0</v>
      </c>
      <c r="AO2568" s="13"/>
      <c r="AP2568" s="13"/>
      <c r="AQ2568" s="19" t="str">
        <f t="shared" si="160"/>
        <v/>
      </c>
      <c r="AU2568" s="19" t="str">
        <f t="shared" si="161"/>
        <v/>
      </c>
    </row>
    <row r="2569" spans="3:47" ht="25.05" customHeight="1">
      <c r="C2569" s="17" t="str">
        <f>IF($A2569="","",IF(VLOOKUP($A2569,Spiele!$A$2:$D$16,3,FALSE)=$B2569,"H","G"))</f>
        <v/>
      </c>
      <c r="D2569" s="17" t="str">
        <f>IF($B2569="","",IF(VLOOKUP($A2569,Spiele!$A$2:$F$16,3,FALSE)=$B2569,VLOOKUP($A2569,Spiele!$A$2:$F$16,4,FALSE),VLOOKUP($A2569,Spiele!$A$2:$F$16,3,FALSE)))</f>
        <v/>
      </c>
      <c r="E2569" s="18">
        <f>IF(Abschlüsse[[#This Row],[Ergeb]]="ET",0,COUNTIFS($A$2:$A2569,$A2569,$B$2:$B2569,$B2569,$L$2:$L2569,"&lt;&gt;ET"))</f>
        <v>0</v>
      </c>
      <c r="F2569" s="11"/>
      <c r="G2569" s="12"/>
      <c r="H2569" s="18">
        <f>COUNTIFS('Rote Karten'!$A$2:$A$4,$A2569,'Rote Karten'!$D$2:$D$4,"&lt;&gt;"&amp;$B2569,'Rote Karten'!$B$2:$B$4,"&lt;"&amp;$F2569,'Rote Karten'!$C$2:$C$4,"&lt;="&amp;$G2569)-COUNTIFS('Rote Karten'!$A$2:$A$4,$A2569,'Rote Karten'!$D$2:$D$4,$B2569,'Rote Karten'!$B$2:$B$4,"&lt;"&amp;$F2569,'Rote Karten'!$C$2:$C$4,"&lt;="&amp;$G2569)</f>
        <v>0</v>
      </c>
      <c r="I2569" s="17" t="str">
        <f>IF(OR($L2569="Tor",$L2569="ET"),_xlfn.IFNA(IF(VLOOKUP($A2569,Spiele!$A$2:$C$16,3,FALSE)=$B2569,COUNTIFS($L$2:$L2569,"Tor",$B$2:$B2569,$B2569,$A$2:$A2569,$A2569)+COUNTIFS($L$2:$L2569,"ET",$B$2:$B2569,$B2569,$A$2:$A2569,$A2569)&amp;":"&amp;COUNTIFS($L$2:$L2569,"Tor",$B$2:$B2569,"&lt;&gt;"&amp;$B2569,$A$2:$A2569,$A2569)+COUNTIFS($L$2:$L2569,"ET",$B$2:$B2569,"&lt;&gt;"&amp;$B2569,$A$2:$A2569,$A2569),COUNTIFS($L$2:$L2569,"Tor",$B$2:$B2569,"&lt;&gt;"&amp;$B2569,$A$2:$A2569,$A2569)+COUNTIFS($L$2:$L2569,"ET",$B$2:$B2569,"&lt;&gt;"&amp;$B2569,$A$2:$A2569,$A2569)&amp;":"&amp;COUNTIFS($L$2:$L2569,"Tor",$B$2:$B2569,$B2569,$A$2:$A2569,$A2569)+COUNTIFS($L$2:$L2569,"ET",$B$2:$B2569,$B2569,$A$2:$A2569,$A2569)),""),"")</f>
        <v/>
      </c>
      <c r="J2569" s="18" t="str">
        <f>_xlfn.IFNA(IF(VLOOKUP($A2569,Spiele!$A$2:$D$16,3,FALSE)=$B2569,(COUNTIFS($L$1:$L2568,"Tor",$B$1:$B2568,$B2569,$A$1:$A2568,$A2569)+COUNTIFS($L$1:$L2568,"ET",$B$1:$B2568,$B2569,$A$1:$A2568,$A2569))-(COUNTIFS($L$1:$L2568,"Tor",$B$1:$B2568,"&lt;&gt;"&amp;$B2569,$A$1:$A2568,$A2569)+COUNTIFS($L$1:$L2568,"ET",$B$1:$B2568,"&lt;&gt;"&amp;$B2569,$A$1:$A2568,$A2569)),(COUNTIFS($L$1:$L2568,"Tor",$B$1:$B2568,$B2569,$A$1:$A2568,$A2569)+COUNTIFS($L$1:$L2568,"ET",$B$1:$B2568,$B2569,$A$1:$A2568,$A2569))-(COUNTIFS($L$1:$L2568,"Tor",$B$1:$B2568,"&lt;&gt;"&amp;$B2569,$A$1:$A2568,$A2569)+COUNTIFS($L$1:$L2568,"ET",$B$1:$B2568,"&lt;&gt;"&amp;$B2569,$A$1:$A2568,$A2569))),"")</f>
        <v/>
      </c>
      <c r="O2569" s="17"/>
      <c r="AC2569" s="14"/>
      <c r="AD2569" s="14"/>
      <c r="AE2569" s="18"/>
      <c r="AH2569" s="19">
        <f t="shared" si="162"/>
        <v>0</v>
      </c>
      <c r="AI2569" s="19">
        <f t="shared" si="163"/>
        <v>180</v>
      </c>
      <c r="AM2569" s="19">
        <f>IF(Abschlüsse[[#This Row],[Ergeb]]="ET","",SQRT(($AF2569-$AK2569)^2+($AG2569-$AL2569)^2))</f>
        <v>0</v>
      </c>
      <c r="AO2569" s="13"/>
      <c r="AP2569" s="13"/>
      <c r="AQ2569" s="19" t="str">
        <f t="shared" si="160"/>
        <v/>
      </c>
      <c r="AU2569" s="19" t="str">
        <f t="shared" si="161"/>
        <v/>
      </c>
    </row>
    <row r="2570" spans="3:47" ht="25.05" customHeight="1">
      <c r="C2570" s="17" t="str">
        <f>IF($A2570="","",IF(VLOOKUP($A2570,Spiele!$A$2:$D$16,3,FALSE)=$B2570,"H","G"))</f>
        <v/>
      </c>
      <c r="D2570" s="17" t="str">
        <f>IF($B2570="","",IF(VLOOKUP($A2570,Spiele!$A$2:$F$16,3,FALSE)=$B2570,VLOOKUP($A2570,Spiele!$A$2:$F$16,4,FALSE),VLOOKUP($A2570,Spiele!$A$2:$F$16,3,FALSE)))</f>
        <v/>
      </c>
      <c r="E2570" s="18">
        <f>IF(Abschlüsse[[#This Row],[Ergeb]]="ET",0,COUNTIFS($A$2:$A2570,$A2570,$B$2:$B2570,$B2570,$L$2:$L2570,"&lt;&gt;ET"))</f>
        <v>0</v>
      </c>
      <c r="F2570" s="11"/>
      <c r="G2570" s="12"/>
      <c r="H2570" s="18">
        <f>COUNTIFS('Rote Karten'!$A$2:$A$4,$A2570,'Rote Karten'!$D$2:$D$4,"&lt;&gt;"&amp;$B2570,'Rote Karten'!$B$2:$B$4,"&lt;"&amp;$F2570,'Rote Karten'!$C$2:$C$4,"&lt;="&amp;$G2570)-COUNTIFS('Rote Karten'!$A$2:$A$4,$A2570,'Rote Karten'!$D$2:$D$4,$B2570,'Rote Karten'!$B$2:$B$4,"&lt;"&amp;$F2570,'Rote Karten'!$C$2:$C$4,"&lt;="&amp;$G2570)</f>
        <v>0</v>
      </c>
      <c r="I2570" s="17" t="str">
        <f>IF(OR($L2570="Tor",$L2570="ET"),_xlfn.IFNA(IF(VLOOKUP($A2570,Spiele!$A$2:$C$16,3,FALSE)=$B2570,COUNTIFS($L$2:$L2570,"Tor",$B$2:$B2570,$B2570,$A$2:$A2570,$A2570)+COUNTIFS($L$2:$L2570,"ET",$B$2:$B2570,$B2570,$A$2:$A2570,$A2570)&amp;":"&amp;COUNTIFS($L$2:$L2570,"Tor",$B$2:$B2570,"&lt;&gt;"&amp;$B2570,$A$2:$A2570,$A2570)+COUNTIFS($L$2:$L2570,"ET",$B$2:$B2570,"&lt;&gt;"&amp;$B2570,$A$2:$A2570,$A2570),COUNTIFS($L$2:$L2570,"Tor",$B$2:$B2570,"&lt;&gt;"&amp;$B2570,$A$2:$A2570,$A2570)+COUNTIFS($L$2:$L2570,"ET",$B$2:$B2570,"&lt;&gt;"&amp;$B2570,$A$2:$A2570,$A2570)&amp;":"&amp;COUNTIFS($L$2:$L2570,"Tor",$B$2:$B2570,$B2570,$A$2:$A2570,$A2570)+COUNTIFS($L$2:$L2570,"ET",$B$2:$B2570,$B2570,$A$2:$A2570,$A2570)),""),"")</f>
        <v/>
      </c>
      <c r="J2570" s="18" t="str">
        <f>_xlfn.IFNA(IF(VLOOKUP($A2570,Spiele!$A$2:$D$16,3,FALSE)=$B2570,(COUNTIFS($L$1:$L2569,"Tor",$B$1:$B2569,$B2570,$A$1:$A2569,$A2570)+COUNTIFS($L$1:$L2569,"ET",$B$1:$B2569,$B2570,$A$1:$A2569,$A2570))-(COUNTIFS($L$1:$L2569,"Tor",$B$1:$B2569,"&lt;&gt;"&amp;$B2570,$A$1:$A2569,$A2570)+COUNTIFS($L$1:$L2569,"ET",$B$1:$B2569,"&lt;&gt;"&amp;$B2570,$A$1:$A2569,$A2570)),(COUNTIFS($L$1:$L2569,"Tor",$B$1:$B2569,$B2570,$A$1:$A2569,$A2570)+COUNTIFS($L$1:$L2569,"ET",$B$1:$B2569,$B2570,$A$1:$A2569,$A2570))-(COUNTIFS($L$1:$L2569,"Tor",$B$1:$B2569,"&lt;&gt;"&amp;$B2570,$A$1:$A2569,$A2570)+COUNTIFS($L$1:$L2569,"ET",$B$1:$B2569,"&lt;&gt;"&amp;$B2570,$A$1:$A2569,$A2570))),"")</f>
        <v/>
      </c>
      <c r="O2570" s="17"/>
      <c r="AC2570" s="14"/>
      <c r="AD2570" s="14"/>
      <c r="AE2570" s="18"/>
      <c r="AH2570" s="19">
        <f t="shared" si="162"/>
        <v>0</v>
      </c>
      <c r="AI2570" s="19">
        <f t="shared" si="163"/>
        <v>180</v>
      </c>
      <c r="AM2570" s="19">
        <f>IF(Abschlüsse[[#This Row],[Ergeb]]="ET","",SQRT(($AF2570-$AK2570)^2+($AG2570-$AL2570)^2))</f>
        <v>0</v>
      </c>
      <c r="AO2570" s="13"/>
      <c r="AP2570" s="13"/>
      <c r="AQ2570" s="19" t="str">
        <f t="shared" si="160"/>
        <v/>
      </c>
      <c r="AU2570" s="19" t="str">
        <f t="shared" si="161"/>
        <v/>
      </c>
    </row>
    <row r="2571" spans="3:47" ht="25.05" customHeight="1">
      <c r="C2571" s="17" t="str">
        <f>IF($A2571="","",IF(VLOOKUP($A2571,Spiele!$A$2:$D$16,3,FALSE)=$B2571,"H","G"))</f>
        <v/>
      </c>
      <c r="D2571" s="17" t="str">
        <f>IF($B2571="","",IF(VLOOKUP($A2571,Spiele!$A$2:$F$16,3,FALSE)=$B2571,VLOOKUP($A2571,Spiele!$A$2:$F$16,4,FALSE),VLOOKUP($A2571,Spiele!$A$2:$F$16,3,FALSE)))</f>
        <v/>
      </c>
      <c r="E2571" s="18">
        <f>IF(Abschlüsse[[#This Row],[Ergeb]]="ET",0,COUNTIFS($A$2:$A2571,$A2571,$B$2:$B2571,$B2571,$L$2:$L2571,"&lt;&gt;ET"))</f>
        <v>0</v>
      </c>
      <c r="F2571" s="11"/>
      <c r="G2571" s="12"/>
      <c r="H2571" s="18">
        <f>COUNTIFS('Rote Karten'!$A$2:$A$4,$A2571,'Rote Karten'!$D$2:$D$4,"&lt;&gt;"&amp;$B2571,'Rote Karten'!$B$2:$B$4,"&lt;"&amp;$F2571,'Rote Karten'!$C$2:$C$4,"&lt;="&amp;$G2571)-COUNTIFS('Rote Karten'!$A$2:$A$4,$A2571,'Rote Karten'!$D$2:$D$4,$B2571,'Rote Karten'!$B$2:$B$4,"&lt;"&amp;$F2571,'Rote Karten'!$C$2:$C$4,"&lt;="&amp;$G2571)</f>
        <v>0</v>
      </c>
      <c r="I2571" s="17" t="str">
        <f>IF(OR($L2571="Tor",$L2571="ET"),_xlfn.IFNA(IF(VLOOKUP($A2571,Spiele!$A$2:$C$16,3,FALSE)=$B2571,COUNTIFS($L$2:$L2571,"Tor",$B$2:$B2571,$B2571,$A$2:$A2571,$A2571)+COUNTIFS($L$2:$L2571,"ET",$B$2:$B2571,$B2571,$A$2:$A2571,$A2571)&amp;":"&amp;COUNTIFS($L$2:$L2571,"Tor",$B$2:$B2571,"&lt;&gt;"&amp;$B2571,$A$2:$A2571,$A2571)+COUNTIFS($L$2:$L2571,"ET",$B$2:$B2571,"&lt;&gt;"&amp;$B2571,$A$2:$A2571,$A2571),COUNTIFS($L$2:$L2571,"Tor",$B$2:$B2571,"&lt;&gt;"&amp;$B2571,$A$2:$A2571,$A2571)+COUNTIFS($L$2:$L2571,"ET",$B$2:$B2571,"&lt;&gt;"&amp;$B2571,$A$2:$A2571,$A2571)&amp;":"&amp;COUNTIFS($L$2:$L2571,"Tor",$B$2:$B2571,$B2571,$A$2:$A2571,$A2571)+COUNTIFS($L$2:$L2571,"ET",$B$2:$B2571,$B2571,$A$2:$A2571,$A2571)),""),"")</f>
        <v/>
      </c>
      <c r="J2571" s="18" t="str">
        <f>_xlfn.IFNA(IF(VLOOKUP($A2571,Spiele!$A$2:$D$16,3,FALSE)=$B2571,(COUNTIFS($L$1:$L2570,"Tor",$B$1:$B2570,$B2571,$A$1:$A2570,$A2571)+COUNTIFS($L$1:$L2570,"ET",$B$1:$B2570,$B2571,$A$1:$A2570,$A2571))-(COUNTIFS($L$1:$L2570,"Tor",$B$1:$B2570,"&lt;&gt;"&amp;$B2571,$A$1:$A2570,$A2571)+COUNTIFS($L$1:$L2570,"ET",$B$1:$B2570,"&lt;&gt;"&amp;$B2571,$A$1:$A2570,$A2571)),(COUNTIFS($L$1:$L2570,"Tor",$B$1:$B2570,$B2571,$A$1:$A2570,$A2571)+COUNTIFS($L$1:$L2570,"ET",$B$1:$B2570,$B2571,$A$1:$A2570,$A2571))-(COUNTIFS($L$1:$L2570,"Tor",$B$1:$B2570,"&lt;&gt;"&amp;$B2571,$A$1:$A2570,$A2571)+COUNTIFS($L$1:$L2570,"ET",$B$1:$B2570,"&lt;&gt;"&amp;$B2571,$A$1:$A2570,$A2571))),"")</f>
        <v/>
      </c>
      <c r="O2571" s="17"/>
      <c r="AC2571" s="14"/>
      <c r="AD2571" s="14"/>
      <c r="AE2571" s="18"/>
      <c r="AH2571" s="19">
        <f t="shared" si="162"/>
        <v>0</v>
      </c>
      <c r="AI2571" s="19">
        <f t="shared" si="163"/>
        <v>180</v>
      </c>
      <c r="AM2571" s="19">
        <f>IF(Abschlüsse[[#This Row],[Ergeb]]="ET","",SQRT(($AF2571-$AK2571)^2+($AG2571-$AL2571)^2))</f>
        <v>0</v>
      </c>
      <c r="AO2571" s="13"/>
      <c r="AP2571" s="13"/>
      <c r="AQ2571" s="19" t="str">
        <f t="shared" si="160"/>
        <v/>
      </c>
      <c r="AU2571" s="19" t="str">
        <f t="shared" si="161"/>
        <v/>
      </c>
    </row>
    <row r="2572" spans="3:47" ht="25.05" customHeight="1">
      <c r="C2572" s="17" t="str">
        <f>IF($A2572="","",IF(VLOOKUP($A2572,Spiele!$A$2:$D$16,3,FALSE)=$B2572,"H","G"))</f>
        <v/>
      </c>
      <c r="D2572" s="17" t="str">
        <f>IF($B2572="","",IF(VLOOKUP($A2572,Spiele!$A$2:$F$16,3,FALSE)=$B2572,VLOOKUP($A2572,Spiele!$A$2:$F$16,4,FALSE),VLOOKUP($A2572,Spiele!$A$2:$F$16,3,FALSE)))</f>
        <v/>
      </c>
      <c r="E2572" s="18">
        <f>IF(Abschlüsse[[#This Row],[Ergeb]]="ET",0,COUNTIFS($A$2:$A2572,$A2572,$B$2:$B2572,$B2572,$L$2:$L2572,"&lt;&gt;ET"))</f>
        <v>0</v>
      </c>
      <c r="F2572" s="11"/>
      <c r="G2572" s="12"/>
      <c r="H2572" s="18">
        <f>COUNTIFS('Rote Karten'!$A$2:$A$4,$A2572,'Rote Karten'!$D$2:$D$4,"&lt;&gt;"&amp;$B2572,'Rote Karten'!$B$2:$B$4,"&lt;"&amp;$F2572,'Rote Karten'!$C$2:$C$4,"&lt;="&amp;$G2572)-COUNTIFS('Rote Karten'!$A$2:$A$4,$A2572,'Rote Karten'!$D$2:$D$4,$B2572,'Rote Karten'!$B$2:$B$4,"&lt;"&amp;$F2572,'Rote Karten'!$C$2:$C$4,"&lt;="&amp;$G2572)</f>
        <v>0</v>
      </c>
      <c r="I2572" s="17" t="str">
        <f>IF(OR($L2572="Tor",$L2572="ET"),_xlfn.IFNA(IF(VLOOKUP($A2572,Spiele!$A$2:$C$16,3,FALSE)=$B2572,COUNTIFS($L$2:$L2572,"Tor",$B$2:$B2572,$B2572,$A$2:$A2572,$A2572)+COUNTIFS($L$2:$L2572,"ET",$B$2:$B2572,$B2572,$A$2:$A2572,$A2572)&amp;":"&amp;COUNTIFS($L$2:$L2572,"Tor",$B$2:$B2572,"&lt;&gt;"&amp;$B2572,$A$2:$A2572,$A2572)+COUNTIFS($L$2:$L2572,"ET",$B$2:$B2572,"&lt;&gt;"&amp;$B2572,$A$2:$A2572,$A2572),COUNTIFS($L$2:$L2572,"Tor",$B$2:$B2572,"&lt;&gt;"&amp;$B2572,$A$2:$A2572,$A2572)+COUNTIFS($L$2:$L2572,"ET",$B$2:$B2572,"&lt;&gt;"&amp;$B2572,$A$2:$A2572,$A2572)&amp;":"&amp;COUNTIFS($L$2:$L2572,"Tor",$B$2:$B2572,$B2572,$A$2:$A2572,$A2572)+COUNTIFS($L$2:$L2572,"ET",$B$2:$B2572,$B2572,$A$2:$A2572,$A2572)),""),"")</f>
        <v/>
      </c>
      <c r="J2572" s="18" t="str">
        <f>_xlfn.IFNA(IF(VLOOKUP($A2572,Spiele!$A$2:$D$16,3,FALSE)=$B2572,(COUNTIFS($L$1:$L2571,"Tor",$B$1:$B2571,$B2572,$A$1:$A2571,$A2572)+COUNTIFS($L$1:$L2571,"ET",$B$1:$B2571,$B2572,$A$1:$A2571,$A2572))-(COUNTIFS($L$1:$L2571,"Tor",$B$1:$B2571,"&lt;&gt;"&amp;$B2572,$A$1:$A2571,$A2572)+COUNTIFS($L$1:$L2571,"ET",$B$1:$B2571,"&lt;&gt;"&amp;$B2572,$A$1:$A2571,$A2572)),(COUNTIFS($L$1:$L2571,"Tor",$B$1:$B2571,$B2572,$A$1:$A2571,$A2572)+COUNTIFS($L$1:$L2571,"ET",$B$1:$B2571,$B2572,$A$1:$A2571,$A2572))-(COUNTIFS($L$1:$L2571,"Tor",$B$1:$B2571,"&lt;&gt;"&amp;$B2572,$A$1:$A2571,$A2572)+COUNTIFS($L$1:$L2571,"ET",$B$1:$B2571,"&lt;&gt;"&amp;$B2572,$A$1:$A2571,$A2572))),"")</f>
        <v/>
      </c>
      <c r="O2572" s="17"/>
      <c r="AC2572" s="14"/>
      <c r="AD2572" s="14"/>
      <c r="AE2572" s="18"/>
      <c r="AH2572" s="19">
        <f t="shared" si="162"/>
        <v>0</v>
      </c>
      <c r="AI2572" s="19">
        <f t="shared" si="163"/>
        <v>180</v>
      </c>
      <c r="AM2572" s="19">
        <f>IF(Abschlüsse[[#This Row],[Ergeb]]="ET","",SQRT(($AF2572-$AK2572)^2+($AG2572-$AL2572)^2))</f>
        <v>0</v>
      </c>
      <c r="AO2572" s="13"/>
      <c r="AP2572" s="13"/>
      <c r="AQ2572" s="19" t="str">
        <f t="shared" si="160"/>
        <v/>
      </c>
      <c r="AU2572" s="19" t="str">
        <f t="shared" si="161"/>
        <v/>
      </c>
    </row>
    <row r="2573" spans="3:47" ht="25.05" customHeight="1">
      <c r="C2573" s="17" t="str">
        <f>IF($A2573="","",IF(VLOOKUP($A2573,Spiele!$A$2:$D$16,3,FALSE)=$B2573,"H","G"))</f>
        <v/>
      </c>
      <c r="D2573" s="17" t="str">
        <f>IF($B2573="","",IF(VLOOKUP($A2573,Spiele!$A$2:$F$16,3,FALSE)=$B2573,VLOOKUP($A2573,Spiele!$A$2:$F$16,4,FALSE),VLOOKUP($A2573,Spiele!$A$2:$F$16,3,FALSE)))</f>
        <v/>
      </c>
      <c r="E2573" s="18">
        <f>IF(Abschlüsse[[#This Row],[Ergeb]]="ET",0,COUNTIFS($A$2:$A2573,$A2573,$B$2:$B2573,$B2573,$L$2:$L2573,"&lt;&gt;ET"))</f>
        <v>0</v>
      </c>
      <c r="F2573" s="11"/>
      <c r="G2573" s="12"/>
      <c r="H2573" s="18">
        <f>COUNTIFS('Rote Karten'!$A$2:$A$4,$A2573,'Rote Karten'!$D$2:$D$4,"&lt;&gt;"&amp;$B2573,'Rote Karten'!$B$2:$B$4,"&lt;"&amp;$F2573,'Rote Karten'!$C$2:$C$4,"&lt;="&amp;$G2573)-COUNTIFS('Rote Karten'!$A$2:$A$4,$A2573,'Rote Karten'!$D$2:$D$4,$B2573,'Rote Karten'!$B$2:$B$4,"&lt;"&amp;$F2573,'Rote Karten'!$C$2:$C$4,"&lt;="&amp;$G2573)</f>
        <v>0</v>
      </c>
      <c r="I2573" s="17" t="str">
        <f>IF(OR($L2573="Tor",$L2573="ET"),_xlfn.IFNA(IF(VLOOKUP($A2573,Spiele!$A$2:$C$16,3,FALSE)=$B2573,COUNTIFS($L$2:$L2573,"Tor",$B$2:$B2573,$B2573,$A$2:$A2573,$A2573)+COUNTIFS($L$2:$L2573,"ET",$B$2:$B2573,$B2573,$A$2:$A2573,$A2573)&amp;":"&amp;COUNTIFS($L$2:$L2573,"Tor",$B$2:$B2573,"&lt;&gt;"&amp;$B2573,$A$2:$A2573,$A2573)+COUNTIFS($L$2:$L2573,"ET",$B$2:$B2573,"&lt;&gt;"&amp;$B2573,$A$2:$A2573,$A2573),COUNTIFS($L$2:$L2573,"Tor",$B$2:$B2573,"&lt;&gt;"&amp;$B2573,$A$2:$A2573,$A2573)+COUNTIFS($L$2:$L2573,"ET",$B$2:$B2573,"&lt;&gt;"&amp;$B2573,$A$2:$A2573,$A2573)&amp;":"&amp;COUNTIFS($L$2:$L2573,"Tor",$B$2:$B2573,$B2573,$A$2:$A2573,$A2573)+COUNTIFS($L$2:$L2573,"ET",$B$2:$B2573,$B2573,$A$2:$A2573,$A2573)),""),"")</f>
        <v/>
      </c>
      <c r="J2573" s="18" t="str">
        <f>_xlfn.IFNA(IF(VLOOKUP($A2573,Spiele!$A$2:$D$16,3,FALSE)=$B2573,(COUNTIFS($L$1:$L2572,"Tor",$B$1:$B2572,$B2573,$A$1:$A2572,$A2573)+COUNTIFS($L$1:$L2572,"ET",$B$1:$B2572,$B2573,$A$1:$A2572,$A2573))-(COUNTIFS($L$1:$L2572,"Tor",$B$1:$B2572,"&lt;&gt;"&amp;$B2573,$A$1:$A2572,$A2573)+COUNTIFS($L$1:$L2572,"ET",$B$1:$B2572,"&lt;&gt;"&amp;$B2573,$A$1:$A2572,$A2573)),(COUNTIFS($L$1:$L2572,"Tor",$B$1:$B2572,$B2573,$A$1:$A2572,$A2573)+COUNTIFS($L$1:$L2572,"ET",$B$1:$B2572,$B2573,$A$1:$A2572,$A2573))-(COUNTIFS($L$1:$L2572,"Tor",$B$1:$B2572,"&lt;&gt;"&amp;$B2573,$A$1:$A2572,$A2573)+COUNTIFS($L$1:$L2572,"ET",$B$1:$B2572,"&lt;&gt;"&amp;$B2573,$A$1:$A2572,$A2573))),"")</f>
        <v/>
      </c>
      <c r="O2573" s="17"/>
      <c r="AC2573" s="14"/>
      <c r="AD2573" s="14"/>
      <c r="AE2573" s="18"/>
      <c r="AH2573" s="19">
        <f t="shared" si="162"/>
        <v>0</v>
      </c>
      <c r="AI2573" s="19">
        <f t="shared" si="163"/>
        <v>180</v>
      </c>
      <c r="AM2573" s="19">
        <f>IF(Abschlüsse[[#This Row],[Ergeb]]="ET","",SQRT(($AF2573-$AK2573)^2+($AG2573-$AL2573)^2))</f>
        <v>0</v>
      </c>
      <c r="AO2573" s="13"/>
      <c r="AP2573" s="13"/>
      <c r="AQ2573" s="19" t="str">
        <f t="shared" si="160"/>
        <v/>
      </c>
      <c r="AU2573" s="19" t="str">
        <f t="shared" si="161"/>
        <v/>
      </c>
    </row>
    <row r="2574" spans="3:47" ht="25.05" customHeight="1">
      <c r="C2574" s="17" t="str">
        <f>IF($A2574="","",IF(VLOOKUP($A2574,Spiele!$A$2:$D$16,3,FALSE)=$B2574,"H","G"))</f>
        <v/>
      </c>
      <c r="D2574" s="17" t="str">
        <f>IF($B2574="","",IF(VLOOKUP($A2574,Spiele!$A$2:$F$16,3,FALSE)=$B2574,VLOOKUP($A2574,Spiele!$A$2:$F$16,4,FALSE),VLOOKUP($A2574,Spiele!$A$2:$F$16,3,FALSE)))</f>
        <v/>
      </c>
      <c r="E2574" s="18">
        <f>IF(Abschlüsse[[#This Row],[Ergeb]]="ET",0,COUNTIFS($A$2:$A2574,$A2574,$B$2:$B2574,$B2574,$L$2:$L2574,"&lt;&gt;ET"))</f>
        <v>0</v>
      </c>
      <c r="F2574" s="11"/>
      <c r="G2574" s="12"/>
      <c r="H2574" s="18">
        <f>COUNTIFS('Rote Karten'!$A$2:$A$4,$A2574,'Rote Karten'!$D$2:$D$4,"&lt;&gt;"&amp;$B2574,'Rote Karten'!$B$2:$B$4,"&lt;"&amp;$F2574,'Rote Karten'!$C$2:$C$4,"&lt;="&amp;$G2574)-COUNTIFS('Rote Karten'!$A$2:$A$4,$A2574,'Rote Karten'!$D$2:$D$4,$B2574,'Rote Karten'!$B$2:$B$4,"&lt;"&amp;$F2574,'Rote Karten'!$C$2:$C$4,"&lt;="&amp;$G2574)</f>
        <v>0</v>
      </c>
      <c r="I2574" s="17" t="str">
        <f>IF(OR($L2574="Tor",$L2574="ET"),_xlfn.IFNA(IF(VLOOKUP($A2574,Spiele!$A$2:$C$16,3,FALSE)=$B2574,COUNTIFS($L$2:$L2574,"Tor",$B$2:$B2574,$B2574,$A$2:$A2574,$A2574)+COUNTIFS($L$2:$L2574,"ET",$B$2:$B2574,$B2574,$A$2:$A2574,$A2574)&amp;":"&amp;COUNTIFS($L$2:$L2574,"Tor",$B$2:$B2574,"&lt;&gt;"&amp;$B2574,$A$2:$A2574,$A2574)+COUNTIFS($L$2:$L2574,"ET",$B$2:$B2574,"&lt;&gt;"&amp;$B2574,$A$2:$A2574,$A2574),COUNTIFS($L$2:$L2574,"Tor",$B$2:$B2574,"&lt;&gt;"&amp;$B2574,$A$2:$A2574,$A2574)+COUNTIFS($L$2:$L2574,"ET",$B$2:$B2574,"&lt;&gt;"&amp;$B2574,$A$2:$A2574,$A2574)&amp;":"&amp;COUNTIFS($L$2:$L2574,"Tor",$B$2:$B2574,$B2574,$A$2:$A2574,$A2574)+COUNTIFS($L$2:$L2574,"ET",$B$2:$B2574,$B2574,$A$2:$A2574,$A2574)),""),"")</f>
        <v/>
      </c>
      <c r="J2574" s="18" t="str">
        <f>_xlfn.IFNA(IF(VLOOKUP($A2574,Spiele!$A$2:$D$16,3,FALSE)=$B2574,(COUNTIFS($L$1:$L2573,"Tor",$B$1:$B2573,$B2574,$A$1:$A2573,$A2574)+COUNTIFS($L$1:$L2573,"ET",$B$1:$B2573,$B2574,$A$1:$A2573,$A2574))-(COUNTIFS($L$1:$L2573,"Tor",$B$1:$B2573,"&lt;&gt;"&amp;$B2574,$A$1:$A2573,$A2574)+COUNTIFS($L$1:$L2573,"ET",$B$1:$B2573,"&lt;&gt;"&amp;$B2574,$A$1:$A2573,$A2574)),(COUNTIFS($L$1:$L2573,"Tor",$B$1:$B2573,$B2574,$A$1:$A2573,$A2574)+COUNTIFS($L$1:$L2573,"ET",$B$1:$B2573,$B2574,$A$1:$A2573,$A2574))-(COUNTIFS($L$1:$L2573,"Tor",$B$1:$B2573,"&lt;&gt;"&amp;$B2574,$A$1:$A2573,$A2574)+COUNTIFS($L$1:$L2573,"ET",$B$1:$B2573,"&lt;&gt;"&amp;$B2574,$A$1:$A2573,$A2574))),"")</f>
        <v/>
      </c>
      <c r="O2574" s="17"/>
      <c r="AC2574" s="14"/>
      <c r="AD2574" s="14"/>
      <c r="AE2574" s="18"/>
      <c r="AH2574" s="19">
        <f t="shared" si="162"/>
        <v>0</v>
      </c>
      <c r="AI2574" s="19">
        <f t="shared" si="163"/>
        <v>180</v>
      </c>
      <c r="AM2574" s="19">
        <f>IF(Abschlüsse[[#This Row],[Ergeb]]="ET","",SQRT(($AF2574-$AK2574)^2+($AG2574-$AL2574)^2))</f>
        <v>0</v>
      </c>
      <c r="AO2574" s="13"/>
      <c r="AP2574" s="13"/>
      <c r="AQ2574" s="19" t="str">
        <f t="shared" si="160"/>
        <v/>
      </c>
      <c r="AU2574" s="19" t="str">
        <f t="shared" si="161"/>
        <v/>
      </c>
    </row>
    <row r="2575" spans="3:47" ht="25.05" customHeight="1">
      <c r="C2575" s="17" t="str">
        <f>IF($A2575="","",IF(VLOOKUP($A2575,Spiele!$A$2:$D$16,3,FALSE)=$B2575,"H","G"))</f>
        <v/>
      </c>
      <c r="D2575" s="17" t="str">
        <f>IF($B2575="","",IF(VLOOKUP($A2575,Spiele!$A$2:$F$16,3,FALSE)=$B2575,VLOOKUP($A2575,Spiele!$A$2:$F$16,4,FALSE),VLOOKUP($A2575,Spiele!$A$2:$F$16,3,FALSE)))</f>
        <v/>
      </c>
      <c r="E2575" s="18">
        <f>IF(Abschlüsse[[#This Row],[Ergeb]]="ET",0,COUNTIFS($A$2:$A2575,$A2575,$B$2:$B2575,$B2575,$L$2:$L2575,"&lt;&gt;ET"))</f>
        <v>0</v>
      </c>
      <c r="F2575" s="11"/>
      <c r="G2575" s="12"/>
      <c r="H2575" s="18">
        <f>COUNTIFS('Rote Karten'!$A$2:$A$4,$A2575,'Rote Karten'!$D$2:$D$4,"&lt;&gt;"&amp;$B2575,'Rote Karten'!$B$2:$B$4,"&lt;"&amp;$F2575,'Rote Karten'!$C$2:$C$4,"&lt;="&amp;$G2575)-COUNTIFS('Rote Karten'!$A$2:$A$4,$A2575,'Rote Karten'!$D$2:$D$4,$B2575,'Rote Karten'!$B$2:$B$4,"&lt;"&amp;$F2575,'Rote Karten'!$C$2:$C$4,"&lt;="&amp;$G2575)</f>
        <v>0</v>
      </c>
      <c r="I2575" s="17" t="str">
        <f>IF(OR($L2575="Tor",$L2575="ET"),_xlfn.IFNA(IF(VLOOKUP($A2575,Spiele!$A$2:$C$16,3,FALSE)=$B2575,COUNTIFS($L$2:$L2575,"Tor",$B$2:$B2575,$B2575,$A$2:$A2575,$A2575)+COUNTIFS($L$2:$L2575,"ET",$B$2:$B2575,$B2575,$A$2:$A2575,$A2575)&amp;":"&amp;COUNTIFS($L$2:$L2575,"Tor",$B$2:$B2575,"&lt;&gt;"&amp;$B2575,$A$2:$A2575,$A2575)+COUNTIFS($L$2:$L2575,"ET",$B$2:$B2575,"&lt;&gt;"&amp;$B2575,$A$2:$A2575,$A2575),COUNTIFS($L$2:$L2575,"Tor",$B$2:$B2575,"&lt;&gt;"&amp;$B2575,$A$2:$A2575,$A2575)+COUNTIFS($L$2:$L2575,"ET",$B$2:$B2575,"&lt;&gt;"&amp;$B2575,$A$2:$A2575,$A2575)&amp;":"&amp;COUNTIFS($L$2:$L2575,"Tor",$B$2:$B2575,$B2575,$A$2:$A2575,$A2575)+COUNTIFS($L$2:$L2575,"ET",$B$2:$B2575,$B2575,$A$2:$A2575,$A2575)),""),"")</f>
        <v/>
      </c>
      <c r="J2575" s="18" t="str">
        <f>_xlfn.IFNA(IF(VLOOKUP($A2575,Spiele!$A$2:$D$16,3,FALSE)=$B2575,(COUNTIFS($L$1:$L2574,"Tor",$B$1:$B2574,$B2575,$A$1:$A2574,$A2575)+COUNTIFS($L$1:$L2574,"ET",$B$1:$B2574,$B2575,$A$1:$A2574,$A2575))-(COUNTIFS($L$1:$L2574,"Tor",$B$1:$B2574,"&lt;&gt;"&amp;$B2575,$A$1:$A2574,$A2575)+COUNTIFS($L$1:$L2574,"ET",$B$1:$B2574,"&lt;&gt;"&amp;$B2575,$A$1:$A2574,$A2575)),(COUNTIFS($L$1:$L2574,"Tor",$B$1:$B2574,$B2575,$A$1:$A2574,$A2575)+COUNTIFS($L$1:$L2574,"ET",$B$1:$B2574,$B2575,$A$1:$A2574,$A2575))-(COUNTIFS($L$1:$L2574,"Tor",$B$1:$B2574,"&lt;&gt;"&amp;$B2575,$A$1:$A2574,$A2575)+COUNTIFS($L$1:$L2574,"ET",$B$1:$B2574,"&lt;&gt;"&amp;$B2575,$A$1:$A2574,$A2575))),"")</f>
        <v/>
      </c>
      <c r="O2575" s="17"/>
      <c r="AC2575" s="14"/>
      <c r="AD2575" s="14"/>
      <c r="AE2575" s="18"/>
      <c r="AH2575" s="19">
        <f t="shared" si="162"/>
        <v>0</v>
      </c>
      <c r="AI2575" s="19">
        <f t="shared" si="163"/>
        <v>180</v>
      </c>
      <c r="AM2575" s="19">
        <f>IF(Abschlüsse[[#This Row],[Ergeb]]="ET","",SQRT(($AF2575-$AK2575)^2+($AG2575-$AL2575)^2))</f>
        <v>0</v>
      </c>
      <c r="AO2575" s="13"/>
      <c r="AP2575" s="13"/>
      <c r="AQ2575" s="19" t="str">
        <f t="shared" si="160"/>
        <v/>
      </c>
      <c r="AU2575" s="19" t="str">
        <f t="shared" si="161"/>
        <v/>
      </c>
    </row>
    <row r="2576" spans="3:47" ht="25.05" customHeight="1">
      <c r="C2576" s="17" t="str">
        <f>IF($A2576="","",IF(VLOOKUP($A2576,Spiele!$A$2:$D$16,3,FALSE)=$B2576,"H","G"))</f>
        <v/>
      </c>
      <c r="D2576" s="17" t="str">
        <f>IF($B2576="","",IF(VLOOKUP($A2576,Spiele!$A$2:$F$16,3,FALSE)=$B2576,VLOOKUP($A2576,Spiele!$A$2:$F$16,4,FALSE),VLOOKUP($A2576,Spiele!$A$2:$F$16,3,FALSE)))</f>
        <v/>
      </c>
      <c r="E2576" s="18">
        <f>IF(Abschlüsse[[#This Row],[Ergeb]]="ET",0,COUNTIFS($A$2:$A2576,$A2576,$B$2:$B2576,$B2576,$L$2:$L2576,"&lt;&gt;ET"))</f>
        <v>0</v>
      </c>
      <c r="F2576" s="11"/>
      <c r="G2576" s="12"/>
      <c r="H2576" s="18">
        <f>COUNTIFS('Rote Karten'!$A$2:$A$4,$A2576,'Rote Karten'!$D$2:$D$4,"&lt;&gt;"&amp;$B2576,'Rote Karten'!$B$2:$B$4,"&lt;"&amp;$F2576,'Rote Karten'!$C$2:$C$4,"&lt;="&amp;$G2576)-COUNTIFS('Rote Karten'!$A$2:$A$4,$A2576,'Rote Karten'!$D$2:$D$4,$B2576,'Rote Karten'!$B$2:$B$4,"&lt;"&amp;$F2576,'Rote Karten'!$C$2:$C$4,"&lt;="&amp;$G2576)</f>
        <v>0</v>
      </c>
      <c r="I2576" s="17" t="str">
        <f>IF(OR($L2576="Tor",$L2576="ET"),_xlfn.IFNA(IF(VLOOKUP($A2576,Spiele!$A$2:$C$16,3,FALSE)=$B2576,COUNTIFS($L$2:$L2576,"Tor",$B$2:$B2576,$B2576,$A$2:$A2576,$A2576)+COUNTIFS($L$2:$L2576,"ET",$B$2:$B2576,$B2576,$A$2:$A2576,$A2576)&amp;":"&amp;COUNTIFS($L$2:$L2576,"Tor",$B$2:$B2576,"&lt;&gt;"&amp;$B2576,$A$2:$A2576,$A2576)+COUNTIFS($L$2:$L2576,"ET",$B$2:$B2576,"&lt;&gt;"&amp;$B2576,$A$2:$A2576,$A2576),COUNTIFS($L$2:$L2576,"Tor",$B$2:$B2576,"&lt;&gt;"&amp;$B2576,$A$2:$A2576,$A2576)+COUNTIFS($L$2:$L2576,"ET",$B$2:$B2576,"&lt;&gt;"&amp;$B2576,$A$2:$A2576,$A2576)&amp;":"&amp;COUNTIFS($L$2:$L2576,"Tor",$B$2:$B2576,$B2576,$A$2:$A2576,$A2576)+COUNTIFS($L$2:$L2576,"ET",$B$2:$B2576,$B2576,$A$2:$A2576,$A2576)),""),"")</f>
        <v/>
      </c>
      <c r="J2576" s="18" t="str">
        <f>_xlfn.IFNA(IF(VLOOKUP($A2576,Spiele!$A$2:$D$16,3,FALSE)=$B2576,(COUNTIFS($L$1:$L2575,"Tor",$B$1:$B2575,$B2576,$A$1:$A2575,$A2576)+COUNTIFS($L$1:$L2575,"ET",$B$1:$B2575,$B2576,$A$1:$A2575,$A2576))-(COUNTIFS($L$1:$L2575,"Tor",$B$1:$B2575,"&lt;&gt;"&amp;$B2576,$A$1:$A2575,$A2576)+COUNTIFS($L$1:$L2575,"ET",$B$1:$B2575,"&lt;&gt;"&amp;$B2576,$A$1:$A2575,$A2576)),(COUNTIFS($L$1:$L2575,"Tor",$B$1:$B2575,$B2576,$A$1:$A2575,$A2576)+COUNTIFS($L$1:$L2575,"ET",$B$1:$B2575,$B2576,$A$1:$A2575,$A2576))-(COUNTIFS($L$1:$L2575,"Tor",$B$1:$B2575,"&lt;&gt;"&amp;$B2576,$A$1:$A2575,$A2576)+COUNTIFS($L$1:$L2575,"ET",$B$1:$B2575,"&lt;&gt;"&amp;$B2576,$A$1:$A2575,$A2576))),"")</f>
        <v/>
      </c>
      <c r="O2576" s="17"/>
      <c r="AC2576" s="14"/>
      <c r="AD2576" s="14"/>
      <c r="AE2576" s="18"/>
      <c r="AH2576" s="19">
        <f t="shared" si="162"/>
        <v>0</v>
      </c>
      <c r="AI2576" s="19">
        <f t="shared" si="163"/>
        <v>180</v>
      </c>
      <c r="AM2576" s="19">
        <f>IF(Abschlüsse[[#This Row],[Ergeb]]="ET","",SQRT(($AF2576-$AK2576)^2+($AG2576-$AL2576)^2))</f>
        <v>0</v>
      </c>
      <c r="AO2576" s="13"/>
      <c r="AP2576" s="13"/>
      <c r="AQ2576" s="19" t="str">
        <f t="shared" si="160"/>
        <v/>
      </c>
      <c r="AU2576" s="19" t="str">
        <f t="shared" si="161"/>
        <v/>
      </c>
    </row>
    <row r="2577" spans="3:47" ht="25.05" customHeight="1">
      <c r="C2577" s="17" t="str">
        <f>IF($A2577="","",IF(VLOOKUP($A2577,Spiele!$A$2:$D$16,3,FALSE)=$B2577,"H","G"))</f>
        <v/>
      </c>
      <c r="D2577" s="17" t="str">
        <f>IF($B2577="","",IF(VLOOKUP($A2577,Spiele!$A$2:$F$16,3,FALSE)=$B2577,VLOOKUP($A2577,Spiele!$A$2:$F$16,4,FALSE),VLOOKUP($A2577,Spiele!$A$2:$F$16,3,FALSE)))</f>
        <v/>
      </c>
      <c r="E2577" s="18">
        <f>IF(Abschlüsse[[#This Row],[Ergeb]]="ET",0,COUNTIFS($A$2:$A2577,$A2577,$B$2:$B2577,$B2577,$L$2:$L2577,"&lt;&gt;ET"))</f>
        <v>0</v>
      </c>
      <c r="F2577" s="11"/>
      <c r="G2577" s="12"/>
      <c r="H2577" s="18">
        <f>COUNTIFS('Rote Karten'!$A$2:$A$4,$A2577,'Rote Karten'!$D$2:$D$4,"&lt;&gt;"&amp;$B2577,'Rote Karten'!$B$2:$B$4,"&lt;"&amp;$F2577,'Rote Karten'!$C$2:$C$4,"&lt;="&amp;$G2577)-COUNTIFS('Rote Karten'!$A$2:$A$4,$A2577,'Rote Karten'!$D$2:$D$4,$B2577,'Rote Karten'!$B$2:$B$4,"&lt;"&amp;$F2577,'Rote Karten'!$C$2:$C$4,"&lt;="&amp;$G2577)</f>
        <v>0</v>
      </c>
      <c r="I2577" s="17" t="str">
        <f>IF(OR($L2577="Tor",$L2577="ET"),_xlfn.IFNA(IF(VLOOKUP($A2577,Spiele!$A$2:$C$16,3,FALSE)=$B2577,COUNTIFS($L$2:$L2577,"Tor",$B$2:$B2577,$B2577,$A$2:$A2577,$A2577)+COUNTIFS($L$2:$L2577,"ET",$B$2:$B2577,$B2577,$A$2:$A2577,$A2577)&amp;":"&amp;COUNTIFS($L$2:$L2577,"Tor",$B$2:$B2577,"&lt;&gt;"&amp;$B2577,$A$2:$A2577,$A2577)+COUNTIFS($L$2:$L2577,"ET",$B$2:$B2577,"&lt;&gt;"&amp;$B2577,$A$2:$A2577,$A2577),COUNTIFS($L$2:$L2577,"Tor",$B$2:$B2577,"&lt;&gt;"&amp;$B2577,$A$2:$A2577,$A2577)+COUNTIFS($L$2:$L2577,"ET",$B$2:$B2577,"&lt;&gt;"&amp;$B2577,$A$2:$A2577,$A2577)&amp;":"&amp;COUNTIFS($L$2:$L2577,"Tor",$B$2:$B2577,$B2577,$A$2:$A2577,$A2577)+COUNTIFS($L$2:$L2577,"ET",$B$2:$B2577,$B2577,$A$2:$A2577,$A2577)),""),"")</f>
        <v/>
      </c>
      <c r="J2577" s="18" t="str">
        <f>_xlfn.IFNA(IF(VLOOKUP($A2577,Spiele!$A$2:$D$16,3,FALSE)=$B2577,(COUNTIFS($L$1:$L2576,"Tor",$B$1:$B2576,$B2577,$A$1:$A2576,$A2577)+COUNTIFS($L$1:$L2576,"ET",$B$1:$B2576,$B2577,$A$1:$A2576,$A2577))-(COUNTIFS($L$1:$L2576,"Tor",$B$1:$B2576,"&lt;&gt;"&amp;$B2577,$A$1:$A2576,$A2577)+COUNTIFS($L$1:$L2576,"ET",$B$1:$B2576,"&lt;&gt;"&amp;$B2577,$A$1:$A2576,$A2577)),(COUNTIFS($L$1:$L2576,"Tor",$B$1:$B2576,$B2577,$A$1:$A2576,$A2577)+COUNTIFS($L$1:$L2576,"ET",$B$1:$B2576,$B2577,$A$1:$A2576,$A2577))-(COUNTIFS($L$1:$L2576,"Tor",$B$1:$B2576,"&lt;&gt;"&amp;$B2577,$A$1:$A2576,$A2577)+COUNTIFS($L$1:$L2576,"ET",$B$1:$B2576,"&lt;&gt;"&amp;$B2577,$A$1:$A2576,$A2577))),"")</f>
        <v/>
      </c>
      <c r="O2577" s="17"/>
      <c r="AC2577" s="14"/>
      <c r="AD2577" s="14"/>
      <c r="AE2577" s="18"/>
      <c r="AH2577" s="19">
        <f t="shared" si="162"/>
        <v>0</v>
      </c>
      <c r="AI2577" s="19">
        <f t="shared" si="163"/>
        <v>180</v>
      </c>
      <c r="AM2577" s="19">
        <f>IF(Abschlüsse[[#This Row],[Ergeb]]="ET","",SQRT(($AF2577-$AK2577)^2+($AG2577-$AL2577)^2))</f>
        <v>0</v>
      </c>
      <c r="AO2577" s="13"/>
      <c r="AP2577" s="13"/>
      <c r="AQ2577" s="19" t="str">
        <f t="shared" si="160"/>
        <v/>
      </c>
      <c r="AU2577" s="19" t="str">
        <f t="shared" si="161"/>
        <v/>
      </c>
    </row>
    <row r="2578" spans="3:47" ht="25.05" customHeight="1">
      <c r="C2578" s="17" t="str">
        <f>IF($A2578="","",IF(VLOOKUP($A2578,Spiele!$A$2:$D$16,3,FALSE)=$B2578,"H","G"))</f>
        <v/>
      </c>
      <c r="D2578" s="17" t="str">
        <f>IF($B2578="","",IF(VLOOKUP($A2578,Spiele!$A$2:$F$16,3,FALSE)=$B2578,VLOOKUP($A2578,Spiele!$A$2:$F$16,4,FALSE),VLOOKUP($A2578,Spiele!$A$2:$F$16,3,FALSE)))</f>
        <v/>
      </c>
      <c r="E2578" s="18">
        <f>IF(Abschlüsse[[#This Row],[Ergeb]]="ET",0,COUNTIFS($A$2:$A2578,$A2578,$B$2:$B2578,$B2578,$L$2:$L2578,"&lt;&gt;ET"))</f>
        <v>0</v>
      </c>
      <c r="F2578" s="11"/>
      <c r="G2578" s="12"/>
      <c r="H2578" s="18">
        <f>COUNTIFS('Rote Karten'!$A$2:$A$4,$A2578,'Rote Karten'!$D$2:$D$4,"&lt;&gt;"&amp;$B2578,'Rote Karten'!$B$2:$B$4,"&lt;"&amp;$F2578,'Rote Karten'!$C$2:$C$4,"&lt;="&amp;$G2578)-COUNTIFS('Rote Karten'!$A$2:$A$4,$A2578,'Rote Karten'!$D$2:$D$4,$B2578,'Rote Karten'!$B$2:$B$4,"&lt;"&amp;$F2578,'Rote Karten'!$C$2:$C$4,"&lt;="&amp;$G2578)</f>
        <v>0</v>
      </c>
      <c r="I2578" s="17" t="str">
        <f>IF(OR($L2578="Tor",$L2578="ET"),_xlfn.IFNA(IF(VLOOKUP($A2578,Spiele!$A$2:$C$16,3,FALSE)=$B2578,COUNTIFS($L$2:$L2578,"Tor",$B$2:$B2578,$B2578,$A$2:$A2578,$A2578)+COUNTIFS($L$2:$L2578,"ET",$B$2:$B2578,$B2578,$A$2:$A2578,$A2578)&amp;":"&amp;COUNTIFS($L$2:$L2578,"Tor",$B$2:$B2578,"&lt;&gt;"&amp;$B2578,$A$2:$A2578,$A2578)+COUNTIFS($L$2:$L2578,"ET",$B$2:$B2578,"&lt;&gt;"&amp;$B2578,$A$2:$A2578,$A2578),COUNTIFS($L$2:$L2578,"Tor",$B$2:$B2578,"&lt;&gt;"&amp;$B2578,$A$2:$A2578,$A2578)+COUNTIFS($L$2:$L2578,"ET",$B$2:$B2578,"&lt;&gt;"&amp;$B2578,$A$2:$A2578,$A2578)&amp;":"&amp;COUNTIFS($L$2:$L2578,"Tor",$B$2:$B2578,$B2578,$A$2:$A2578,$A2578)+COUNTIFS($L$2:$L2578,"ET",$B$2:$B2578,$B2578,$A$2:$A2578,$A2578)),""),"")</f>
        <v/>
      </c>
      <c r="J2578" s="18" t="str">
        <f>_xlfn.IFNA(IF(VLOOKUP($A2578,Spiele!$A$2:$D$16,3,FALSE)=$B2578,(COUNTIFS($L$1:$L2577,"Tor",$B$1:$B2577,$B2578,$A$1:$A2577,$A2578)+COUNTIFS($L$1:$L2577,"ET",$B$1:$B2577,$B2578,$A$1:$A2577,$A2578))-(COUNTIFS($L$1:$L2577,"Tor",$B$1:$B2577,"&lt;&gt;"&amp;$B2578,$A$1:$A2577,$A2578)+COUNTIFS($L$1:$L2577,"ET",$B$1:$B2577,"&lt;&gt;"&amp;$B2578,$A$1:$A2577,$A2578)),(COUNTIFS($L$1:$L2577,"Tor",$B$1:$B2577,$B2578,$A$1:$A2577,$A2578)+COUNTIFS($L$1:$L2577,"ET",$B$1:$B2577,$B2578,$A$1:$A2577,$A2578))-(COUNTIFS($L$1:$L2577,"Tor",$B$1:$B2577,"&lt;&gt;"&amp;$B2578,$A$1:$A2577,$A2578)+COUNTIFS($L$1:$L2577,"ET",$B$1:$B2577,"&lt;&gt;"&amp;$B2578,$A$1:$A2577,$A2578))),"")</f>
        <v/>
      </c>
      <c r="O2578" s="17"/>
      <c r="AC2578" s="14"/>
      <c r="AD2578" s="14"/>
      <c r="AE2578" s="18"/>
      <c r="AH2578" s="19">
        <f t="shared" si="162"/>
        <v>0</v>
      </c>
      <c r="AI2578" s="19">
        <f t="shared" si="163"/>
        <v>180</v>
      </c>
      <c r="AM2578" s="19">
        <f>IF(Abschlüsse[[#This Row],[Ergeb]]="ET","",SQRT(($AF2578-$AK2578)^2+($AG2578-$AL2578)^2))</f>
        <v>0</v>
      </c>
      <c r="AO2578" s="13"/>
      <c r="AP2578" s="13"/>
      <c r="AQ2578" s="19" t="str">
        <f t="shared" si="160"/>
        <v/>
      </c>
      <c r="AU2578" s="19" t="str">
        <f t="shared" si="161"/>
        <v/>
      </c>
    </row>
    <row r="2579" spans="3:47" ht="25.05" customHeight="1">
      <c r="C2579" s="17" t="str">
        <f>IF($A2579="","",IF(VLOOKUP($A2579,Spiele!$A$2:$D$16,3,FALSE)=$B2579,"H","G"))</f>
        <v/>
      </c>
      <c r="D2579" s="17" t="str">
        <f>IF($B2579="","",IF(VLOOKUP($A2579,Spiele!$A$2:$F$16,3,FALSE)=$B2579,VLOOKUP($A2579,Spiele!$A$2:$F$16,4,FALSE),VLOOKUP($A2579,Spiele!$A$2:$F$16,3,FALSE)))</f>
        <v/>
      </c>
      <c r="E2579" s="18">
        <f>IF(Abschlüsse[[#This Row],[Ergeb]]="ET",0,COUNTIFS($A$2:$A2579,$A2579,$B$2:$B2579,$B2579,$L$2:$L2579,"&lt;&gt;ET"))</f>
        <v>0</v>
      </c>
      <c r="F2579" s="11"/>
      <c r="G2579" s="12"/>
      <c r="H2579" s="18">
        <f>COUNTIFS('Rote Karten'!$A$2:$A$4,$A2579,'Rote Karten'!$D$2:$D$4,"&lt;&gt;"&amp;$B2579,'Rote Karten'!$B$2:$B$4,"&lt;"&amp;$F2579,'Rote Karten'!$C$2:$C$4,"&lt;="&amp;$G2579)-COUNTIFS('Rote Karten'!$A$2:$A$4,$A2579,'Rote Karten'!$D$2:$D$4,$B2579,'Rote Karten'!$B$2:$B$4,"&lt;"&amp;$F2579,'Rote Karten'!$C$2:$C$4,"&lt;="&amp;$G2579)</f>
        <v>0</v>
      </c>
      <c r="I2579" s="17" t="str">
        <f>IF(OR($L2579="Tor",$L2579="ET"),_xlfn.IFNA(IF(VLOOKUP($A2579,Spiele!$A$2:$C$16,3,FALSE)=$B2579,COUNTIFS($L$2:$L2579,"Tor",$B$2:$B2579,$B2579,$A$2:$A2579,$A2579)+COUNTIFS($L$2:$L2579,"ET",$B$2:$B2579,$B2579,$A$2:$A2579,$A2579)&amp;":"&amp;COUNTIFS($L$2:$L2579,"Tor",$B$2:$B2579,"&lt;&gt;"&amp;$B2579,$A$2:$A2579,$A2579)+COUNTIFS($L$2:$L2579,"ET",$B$2:$B2579,"&lt;&gt;"&amp;$B2579,$A$2:$A2579,$A2579),COUNTIFS($L$2:$L2579,"Tor",$B$2:$B2579,"&lt;&gt;"&amp;$B2579,$A$2:$A2579,$A2579)+COUNTIFS($L$2:$L2579,"ET",$B$2:$B2579,"&lt;&gt;"&amp;$B2579,$A$2:$A2579,$A2579)&amp;":"&amp;COUNTIFS($L$2:$L2579,"Tor",$B$2:$B2579,$B2579,$A$2:$A2579,$A2579)+COUNTIFS($L$2:$L2579,"ET",$B$2:$B2579,$B2579,$A$2:$A2579,$A2579)),""),"")</f>
        <v/>
      </c>
      <c r="J2579" s="18" t="str">
        <f>_xlfn.IFNA(IF(VLOOKUP($A2579,Spiele!$A$2:$D$16,3,FALSE)=$B2579,(COUNTIFS($L$1:$L2578,"Tor",$B$1:$B2578,$B2579,$A$1:$A2578,$A2579)+COUNTIFS($L$1:$L2578,"ET",$B$1:$B2578,$B2579,$A$1:$A2578,$A2579))-(COUNTIFS($L$1:$L2578,"Tor",$B$1:$B2578,"&lt;&gt;"&amp;$B2579,$A$1:$A2578,$A2579)+COUNTIFS($L$1:$L2578,"ET",$B$1:$B2578,"&lt;&gt;"&amp;$B2579,$A$1:$A2578,$A2579)),(COUNTIFS($L$1:$L2578,"Tor",$B$1:$B2578,$B2579,$A$1:$A2578,$A2579)+COUNTIFS($L$1:$L2578,"ET",$B$1:$B2578,$B2579,$A$1:$A2578,$A2579))-(COUNTIFS($L$1:$L2578,"Tor",$B$1:$B2578,"&lt;&gt;"&amp;$B2579,$A$1:$A2578,$A2579)+COUNTIFS($L$1:$L2578,"ET",$B$1:$B2578,"&lt;&gt;"&amp;$B2579,$A$1:$A2578,$A2579))),"")</f>
        <v/>
      </c>
      <c r="O2579" s="17"/>
      <c r="AC2579" s="14"/>
      <c r="AD2579" s="14"/>
      <c r="AE2579" s="18"/>
      <c r="AH2579" s="19">
        <f t="shared" si="162"/>
        <v>0</v>
      </c>
      <c r="AI2579" s="19">
        <f t="shared" si="163"/>
        <v>180</v>
      </c>
      <c r="AM2579" s="19">
        <f>IF(Abschlüsse[[#This Row],[Ergeb]]="ET","",SQRT(($AF2579-$AK2579)^2+($AG2579-$AL2579)^2))</f>
        <v>0</v>
      </c>
      <c r="AO2579" s="13"/>
      <c r="AP2579" s="13"/>
      <c r="AQ2579" s="19" t="str">
        <f t="shared" si="160"/>
        <v/>
      </c>
      <c r="AU2579" s="19" t="str">
        <f t="shared" si="161"/>
        <v/>
      </c>
    </row>
    <row r="2580" spans="3:47" ht="25.05" customHeight="1">
      <c r="C2580" s="17" t="str">
        <f>IF($A2580="","",IF(VLOOKUP($A2580,Spiele!$A$2:$D$16,3,FALSE)=$B2580,"H","G"))</f>
        <v/>
      </c>
      <c r="D2580" s="17" t="str">
        <f>IF($B2580="","",IF(VLOOKUP($A2580,Spiele!$A$2:$F$16,3,FALSE)=$B2580,VLOOKUP($A2580,Spiele!$A$2:$F$16,4,FALSE),VLOOKUP($A2580,Spiele!$A$2:$F$16,3,FALSE)))</f>
        <v/>
      </c>
      <c r="E2580" s="18">
        <f>IF(Abschlüsse[[#This Row],[Ergeb]]="ET",0,COUNTIFS($A$2:$A2580,$A2580,$B$2:$B2580,$B2580,$L$2:$L2580,"&lt;&gt;ET"))</f>
        <v>0</v>
      </c>
      <c r="F2580" s="11"/>
      <c r="G2580" s="12"/>
      <c r="H2580" s="18">
        <f>COUNTIFS('Rote Karten'!$A$2:$A$4,$A2580,'Rote Karten'!$D$2:$D$4,"&lt;&gt;"&amp;$B2580,'Rote Karten'!$B$2:$B$4,"&lt;"&amp;$F2580,'Rote Karten'!$C$2:$C$4,"&lt;="&amp;$G2580)-COUNTIFS('Rote Karten'!$A$2:$A$4,$A2580,'Rote Karten'!$D$2:$D$4,$B2580,'Rote Karten'!$B$2:$B$4,"&lt;"&amp;$F2580,'Rote Karten'!$C$2:$C$4,"&lt;="&amp;$G2580)</f>
        <v>0</v>
      </c>
      <c r="I2580" s="17" t="str">
        <f>IF(OR($L2580="Tor",$L2580="ET"),_xlfn.IFNA(IF(VLOOKUP($A2580,Spiele!$A$2:$C$16,3,FALSE)=$B2580,COUNTIFS($L$2:$L2580,"Tor",$B$2:$B2580,$B2580,$A$2:$A2580,$A2580)+COUNTIFS($L$2:$L2580,"ET",$B$2:$B2580,$B2580,$A$2:$A2580,$A2580)&amp;":"&amp;COUNTIFS($L$2:$L2580,"Tor",$B$2:$B2580,"&lt;&gt;"&amp;$B2580,$A$2:$A2580,$A2580)+COUNTIFS($L$2:$L2580,"ET",$B$2:$B2580,"&lt;&gt;"&amp;$B2580,$A$2:$A2580,$A2580),COUNTIFS($L$2:$L2580,"Tor",$B$2:$B2580,"&lt;&gt;"&amp;$B2580,$A$2:$A2580,$A2580)+COUNTIFS($L$2:$L2580,"ET",$B$2:$B2580,"&lt;&gt;"&amp;$B2580,$A$2:$A2580,$A2580)&amp;":"&amp;COUNTIFS($L$2:$L2580,"Tor",$B$2:$B2580,$B2580,$A$2:$A2580,$A2580)+COUNTIFS($L$2:$L2580,"ET",$B$2:$B2580,$B2580,$A$2:$A2580,$A2580)),""),"")</f>
        <v/>
      </c>
      <c r="J2580" s="18" t="str">
        <f>_xlfn.IFNA(IF(VLOOKUP($A2580,Spiele!$A$2:$D$16,3,FALSE)=$B2580,(COUNTIFS($L$1:$L2579,"Tor",$B$1:$B2579,$B2580,$A$1:$A2579,$A2580)+COUNTIFS($L$1:$L2579,"ET",$B$1:$B2579,$B2580,$A$1:$A2579,$A2580))-(COUNTIFS($L$1:$L2579,"Tor",$B$1:$B2579,"&lt;&gt;"&amp;$B2580,$A$1:$A2579,$A2580)+COUNTIFS($L$1:$L2579,"ET",$B$1:$B2579,"&lt;&gt;"&amp;$B2580,$A$1:$A2579,$A2580)),(COUNTIFS($L$1:$L2579,"Tor",$B$1:$B2579,$B2580,$A$1:$A2579,$A2580)+COUNTIFS($L$1:$L2579,"ET",$B$1:$B2579,$B2580,$A$1:$A2579,$A2580))-(COUNTIFS($L$1:$L2579,"Tor",$B$1:$B2579,"&lt;&gt;"&amp;$B2580,$A$1:$A2579,$A2580)+COUNTIFS($L$1:$L2579,"ET",$B$1:$B2579,"&lt;&gt;"&amp;$B2580,$A$1:$A2579,$A2580))),"")</f>
        <v/>
      </c>
      <c r="O2580" s="17"/>
      <c r="AC2580" s="14"/>
      <c r="AD2580" s="14"/>
      <c r="AE2580" s="18"/>
      <c r="AH2580" s="19">
        <f t="shared" si="162"/>
        <v>0</v>
      </c>
      <c r="AI2580" s="19">
        <f t="shared" si="163"/>
        <v>180</v>
      </c>
      <c r="AM2580" s="19">
        <f>IF(Abschlüsse[[#This Row],[Ergeb]]="ET","",SQRT(($AF2580-$AK2580)^2+($AG2580-$AL2580)^2))</f>
        <v>0</v>
      </c>
      <c r="AO2580" s="13"/>
      <c r="AP2580" s="13"/>
      <c r="AQ2580" s="19" t="str">
        <f t="shared" si="160"/>
        <v/>
      </c>
      <c r="AU2580" s="19" t="str">
        <f t="shared" si="161"/>
        <v/>
      </c>
    </row>
    <row r="2581" spans="3:47" ht="25.05" customHeight="1">
      <c r="C2581" s="17" t="str">
        <f>IF($A2581="","",IF(VLOOKUP($A2581,Spiele!$A$2:$D$16,3,FALSE)=$B2581,"H","G"))</f>
        <v/>
      </c>
      <c r="D2581" s="17" t="str">
        <f>IF($B2581="","",IF(VLOOKUP($A2581,Spiele!$A$2:$F$16,3,FALSE)=$B2581,VLOOKUP($A2581,Spiele!$A$2:$F$16,4,FALSE),VLOOKUP($A2581,Spiele!$A$2:$F$16,3,FALSE)))</f>
        <v/>
      </c>
      <c r="E2581" s="18">
        <f>IF(Abschlüsse[[#This Row],[Ergeb]]="ET",0,COUNTIFS($A$2:$A2581,$A2581,$B$2:$B2581,$B2581,$L$2:$L2581,"&lt;&gt;ET"))</f>
        <v>0</v>
      </c>
      <c r="F2581" s="11"/>
      <c r="G2581" s="12"/>
      <c r="H2581" s="18">
        <f>COUNTIFS('Rote Karten'!$A$2:$A$4,$A2581,'Rote Karten'!$D$2:$D$4,"&lt;&gt;"&amp;$B2581,'Rote Karten'!$B$2:$B$4,"&lt;"&amp;$F2581,'Rote Karten'!$C$2:$C$4,"&lt;="&amp;$G2581)-COUNTIFS('Rote Karten'!$A$2:$A$4,$A2581,'Rote Karten'!$D$2:$D$4,$B2581,'Rote Karten'!$B$2:$B$4,"&lt;"&amp;$F2581,'Rote Karten'!$C$2:$C$4,"&lt;="&amp;$G2581)</f>
        <v>0</v>
      </c>
      <c r="I2581" s="17" t="str">
        <f>IF(OR($L2581="Tor",$L2581="ET"),_xlfn.IFNA(IF(VLOOKUP($A2581,Spiele!$A$2:$C$16,3,FALSE)=$B2581,COUNTIFS($L$2:$L2581,"Tor",$B$2:$B2581,$B2581,$A$2:$A2581,$A2581)+COUNTIFS($L$2:$L2581,"ET",$B$2:$B2581,$B2581,$A$2:$A2581,$A2581)&amp;":"&amp;COUNTIFS($L$2:$L2581,"Tor",$B$2:$B2581,"&lt;&gt;"&amp;$B2581,$A$2:$A2581,$A2581)+COUNTIFS($L$2:$L2581,"ET",$B$2:$B2581,"&lt;&gt;"&amp;$B2581,$A$2:$A2581,$A2581),COUNTIFS($L$2:$L2581,"Tor",$B$2:$B2581,"&lt;&gt;"&amp;$B2581,$A$2:$A2581,$A2581)+COUNTIFS($L$2:$L2581,"ET",$B$2:$B2581,"&lt;&gt;"&amp;$B2581,$A$2:$A2581,$A2581)&amp;":"&amp;COUNTIFS($L$2:$L2581,"Tor",$B$2:$B2581,$B2581,$A$2:$A2581,$A2581)+COUNTIFS($L$2:$L2581,"ET",$B$2:$B2581,$B2581,$A$2:$A2581,$A2581)),""),"")</f>
        <v/>
      </c>
      <c r="J2581" s="18" t="str">
        <f>_xlfn.IFNA(IF(VLOOKUP($A2581,Spiele!$A$2:$D$16,3,FALSE)=$B2581,(COUNTIFS($L$1:$L2580,"Tor",$B$1:$B2580,$B2581,$A$1:$A2580,$A2581)+COUNTIFS($L$1:$L2580,"ET",$B$1:$B2580,$B2581,$A$1:$A2580,$A2581))-(COUNTIFS($L$1:$L2580,"Tor",$B$1:$B2580,"&lt;&gt;"&amp;$B2581,$A$1:$A2580,$A2581)+COUNTIFS($L$1:$L2580,"ET",$B$1:$B2580,"&lt;&gt;"&amp;$B2581,$A$1:$A2580,$A2581)),(COUNTIFS($L$1:$L2580,"Tor",$B$1:$B2580,$B2581,$A$1:$A2580,$A2581)+COUNTIFS($L$1:$L2580,"ET",$B$1:$B2580,$B2581,$A$1:$A2580,$A2581))-(COUNTIFS($L$1:$L2580,"Tor",$B$1:$B2580,"&lt;&gt;"&amp;$B2581,$A$1:$A2580,$A2581)+COUNTIFS($L$1:$L2580,"ET",$B$1:$B2580,"&lt;&gt;"&amp;$B2581,$A$1:$A2580,$A2581))),"")</f>
        <v/>
      </c>
      <c r="O2581" s="17"/>
      <c r="AC2581" s="14"/>
      <c r="AD2581" s="14"/>
      <c r="AE2581" s="18"/>
      <c r="AH2581" s="19">
        <f t="shared" si="162"/>
        <v>0</v>
      </c>
      <c r="AI2581" s="19">
        <f t="shared" si="163"/>
        <v>180</v>
      </c>
      <c r="AM2581" s="19">
        <f>IF(Abschlüsse[[#This Row],[Ergeb]]="ET","",SQRT(($AF2581-$AK2581)^2+($AG2581-$AL2581)^2))</f>
        <v>0</v>
      </c>
      <c r="AO2581" s="13"/>
      <c r="AP2581" s="13"/>
      <c r="AQ2581" s="19" t="str">
        <f t="shared" si="160"/>
        <v/>
      </c>
      <c r="AU2581" s="19" t="str">
        <f t="shared" si="161"/>
        <v/>
      </c>
    </row>
    <row r="2582" spans="3:47" ht="25.05" customHeight="1">
      <c r="C2582" s="17" t="str">
        <f>IF($A2582="","",IF(VLOOKUP($A2582,Spiele!$A$2:$D$16,3,FALSE)=$B2582,"H","G"))</f>
        <v/>
      </c>
      <c r="D2582" s="17" t="str">
        <f>IF($B2582="","",IF(VLOOKUP($A2582,Spiele!$A$2:$F$16,3,FALSE)=$B2582,VLOOKUP($A2582,Spiele!$A$2:$F$16,4,FALSE),VLOOKUP($A2582,Spiele!$A$2:$F$16,3,FALSE)))</f>
        <v/>
      </c>
      <c r="E2582" s="18">
        <f>IF(Abschlüsse[[#This Row],[Ergeb]]="ET",0,COUNTIFS($A$2:$A2582,$A2582,$B$2:$B2582,$B2582,$L$2:$L2582,"&lt;&gt;ET"))</f>
        <v>0</v>
      </c>
      <c r="F2582" s="11"/>
      <c r="G2582" s="12"/>
      <c r="H2582" s="18">
        <f>COUNTIFS('Rote Karten'!$A$2:$A$4,$A2582,'Rote Karten'!$D$2:$D$4,"&lt;&gt;"&amp;$B2582,'Rote Karten'!$B$2:$B$4,"&lt;"&amp;$F2582,'Rote Karten'!$C$2:$C$4,"&lt;="&amp;$G2582)-COUNTIFS('Rote Karten'!$A$2:$A$4,$A2582,'Rote Karten'!$D$2:$D$4,$B2582,'Rote Karten'!$B$2:$B$4,"&lt;"&amp;$F2582,'Rote Karten'!$C$2:$C$4,"&lt;="&amp;$G2582)</f>
        <v>0</v>
      </c>
      <c r="I2582" s="17" t="str">
        <f>IF(OR($L2582="Tor",$L2582="ET"),_xlfn.IFNA(IF(VLOOKUP($A2582,Spiele!$A$2:$C$16,3,FALSE)=$B2582,COUNTIFS($L$2:$L2582,"Tor",$B$2:$B2582,$B2582,$A$2:$A2582,$A2582)+COUNTIFS($L$2:$L2582,"ET",$B$2:$B2582,$B2582,$A$2:$A2582,$A2582)&amp;":"&amp;COUNTIFS($L$2:$L2582,"Tor",$B$2:$B2582,"&lt;&gt;"&amp;$B2582,$A$2:$A2582,$A2582)+COUNTIFS($L$2:$L2582,"ET",$B$2:$B2582,"&lt;&gt;"&amp;$B2582,$A$2:$A2582,$A2582),COUNTIFS($L$2:$L2582,"Tor",$B$2:$B2582,"&lt;&gt;"&amp;$B2582,$A$2:$A2582,$A2582)+COUNTIFS($L$2:$L2582,"ET",$B$2:$B2582,"&lt;&gt;"&amp;$B2582,$A$2:$A2582,$A2582)&amp;":"&amp;COUNTIFS($L$2:$L2582,"Tor",$B$2:$B2582,$B2582,$A$2:$A2582,$A2582)+COUNTIFS($L$2:$L2582,"ET",$B$2:$B2582,$B2582,$A$2:$A2582,$A2582)),""),"")</f>
        <v/>
      </c>
      <c r="J2582" s="18" t="str">
        <f>_xlfn.IFNA(IF(VLOOKUP($A2582,Spiele!$A$2:$D$16,3,FALSE)=$B2582,(COUNTIFS($L$1:$L2581,"Tor",$B$1:$B2581,$B2582,$A$1:$A2581,$A2582)+COUNTIFS($L$1:$L2581,"ET",$B$1:$B2581,$B2582,$A$1:$A2581,$A2582))-(COUNTIFS($L$1:$L2581,"Tor",$B$1:$B2581,"&lt;&gt;"&amp;$B2582,$A$1:$A2581,$A2582)+COUNTIFS($L$1:$L2581,"ET",$B$1:$B2581,"&lt;&gt;"&amp;$B2582,$A$1:$A2581,$A2582)),(COUNTIFS($L$1:$L2581,"Tor",$B$1:$B2581,$B2582,$A$1:$A2581,$A2582)+COUNTIFS($L$1:$L2581,"ET",$B$1:$B2581,$B2582,$A$1:$A2581,$A2582))-(COUNTIFS($L$1:$L2581,"Tor",$B$1:$B2581,"&lt;&gt;"&amp;$B2582,$A$1:$A2581,$A2582)+COUNTIFS($L$1:$L2581,"ET",$B$1:$B2581,"&lt;&gt;"&amp;$B2582,$A$1:$A2581,$A2582))),"")</f>
        <v/>
      </c>
      <c r="O2582" s="17"/>
      <c r="AC2582" s="14"/>
      <c r="AD2582" s="14"/>
      <c r="AE2582" s="18"/>
      <c r="AH2582" s="19">
        <f t="shared" si="162"/>
        <v>0</v>
      </c>
      <c r="AI2582" s="19">
        <f t="shared" si="163"/>
        <v>180</v>
      </c>
      <c r="AM2582" s="19">
        <f>IF(Abschlüsse[[#This Row],[Ergeb]]="ET","",SQRT(($AF2582-$AK2582)^2+($AG2582-$AL2582)^2))</f>
        <v>0</v>
      </c>
      <c r="AO2582" s="13"/>
      <c r="AP2582" s="13"/>
      <c r="AQ2582" s="19" t="str">
        <f t="shared" si="160"/>
        <v/>
      </c>
      <c r="AU2582" s="19" t="str">
        <f t="shared" si="161"/>
        <v/>
      </c>
    </row>
    <row r="2583" spans="3:47" ht="25.05" customHeight="1">
      <c r="C2583" s="17" t="str">
        <f>IF($A2583="","",IF(VLOOKUP($A2583,Spiele!$A$2:$D$16,3,FALSE)=$B2583,"H","G"))</f>
        <v/>
      </c>
      <c r="D2583" s="17" t="str">
        <f>IF($B2583="","",IF(VLOOKUP($A2583,Spiele!$A$2:$F$16,3,FALSE)=$B2583,VLOOKUP($A2583,Spiele!$A$2:$F$16,4,FALSE),VLOOKUP($A2583,Spiele!$A$2:$F$16,3,FALSE)))</f>
        <v/>
      </c>
      <c r="E2583" s="18">
        <f>IF(Abschlüsse[[#This Row],[Ergeb]]="ET",0,COUNTIFS($A$2:$A2583,$A2583,$B$2:$B2583,$B2583,$L$2:$L2583,"&lt;&gt;ET"))</f>
        <v>0</v>
      </c>
      <c r="F2583" s="11"/>
      <c r="G2583" s="12"/>
      <c r="H2583" s="18">
        <f>COUNTIFS('Rote Karten'!$A$2:$A$4,$A2583,'Rote Karten'!$D$2:$D$4,"&lt;&gt;"&amp;$B2583,'Rote Karten'!$B$2:$B$4,"&lt;"&amp;$F2583,'Rote Karten'!$C$2:$C$4,"&lt;="&amp;$G2583)-COUNTIFS('Rote Karten'!$A$2:$A$4,$A2583,'Rote Karten'!$D$2:$D$4,$B2583,'Rote Karten'!$B$2:$B$4,"&lt;"&amp;$F2583,'Rote Karten'!$C$2:$C$4,"&lt;="&amp;$G2583)</f>
        <v>0</v>
      </c>
      <c r="I2583" s="17" t="str">
        <f>IF(OR($L2583="Tor",$L2583="ET"),_xlfn.IFNA(IF(VLOOKUP($A2583,Spiele!$A$2:$C$16,3,FALSE)=$B2583,COUNTIFS($L$2:$L2583,"Tor",$B$2:$B2583,$B2583,$A$2:$A2583,$A2583)+COUNTIFS($L$2:$L2583,"ET",$B$2:$B2583,$B2583,$A$2:$A2583,$A2583)&amp;":"&amp;COUNTIFS($L$2:$L2583,"Tor",$B$2:$B2583,"&lt;&gt;"&amp;$B2583,$A$2:$A2583,$A2583)+COUNTIFS($L$2:$L2583,"ET",$B$2:$B2583,"&lt;&gt;"&amp;$B2583,$A$2:$A2583,$A2583),COUNTIFS($L$2:$L2583,"Tor",$B$2:$B2583,"&lt;&gt;"&amp;$B2583,$A$2:$A2583,$A2583)+COUNTIFS($L$2:$L2583,"ET",$B$2:$B2583,"&lt;&gt;"&amp;$B2583,$A$2:$A2583,$A2583)&amp;":"&amp;COUNTIFS($L$2:$L2583,"Tor",$B$2:$B2583,$B2583,$A$2:$A2583,$A2583)+COUNTIFS($L$2:$L2583,"ET",$B$2:$B2583,$B2583,$A$2:$A2583,$A2583)),""),"")</f>
        <v/>
      </c>
      <c r="J2583" s="18" t="str">
        <f>_xlfn.IFNA(IF(VLOOKUP($A2583,Spiele!$A$2:$D$16,3,FALSE)=$B2583,(COUNTIFS($L$1:$L2582,"Tor",$B$1:$B2582,$B2583,$A$1:$A2582,$A2583)+COUNTIFS($L$1:$L2582,"ET",$B$1:$B2582,$B2583,$A$1:$A2582,$A2583))-(COUNTIFS($L$1:$L2582,"Tor",$B$1:$B2582,"&lt;&gt;"&amp;$B2583,$A$1:$A2582,$A2583)+COUNTIFS($L$1:$L2582,"ET",$B$1:$B2582,"&lt;&gt;"&amp;$B2583,$A$1:$A2582,$A2583)),(COUNTIFS($L$1:$L2582,"Tor",$B$1:$B2582,$B2583,$A$1:$A2582,$A2583)+COUNTIFS($L$1:$L2582,"ET",$B$1:$B2582,$B2583,$A$1:$A2582,$A2583))-(COUNTIFS($L$1:$L2582,"Tor",$B$1:$B2582,"&lt;&gt;"&amp;$B2583,$A$1:$A2582,$A2583)+COUNTIFS($L$1:$L2582,"ET",$B$1:$B2582,"&lt;&gt;"&amp;$B2583,$A$1:$A2582,$A2583))),"")</f>
        <v/>
      </c>
      <c r="O2583" s="17"/>
      <c r="AC2583" s="14"/>
      <c r="AD2583" s="14"/>
      <c r="AE2583" s="18"/>
      <c r="AH2583" s="19">
        <f t="shared" si="162"/>
        <v>0</v>
      </c>
      <c r="AI2583" s="19">
        <f t="shared" si="163"/>
        <v>180</v>
      </c>
      <c r="AM2583" s="19">
        <f>IF(Abschlüsse[[#This Row],[Ergeb]]="ET","",SQRT(($AF2583-$AK2583)^2+($AG2583-$AL2583)^2))</f>
        <v>0</v>
      </c>
      <c r="AO2583" s="13"/>
      <c r="AP2583" s="13"/>
      <c r="AQ2583" s="19" t="str">
        <f t="shared" si="160"/>
        <v/>
      </c>
      <c r="AU2583" s="19" t="str">
        <f t="shared" si="161"/>
        <v/>
      </c>
    </row>
    <row r="2584" spans="3:47" ht="25.05" customHeight="1">
      <c r="C2584" s="17" t="str">
        <f>IF($A2584="","",IF(VLOOKUP($A2584,Spiele!$A$2:$D$16,3,FALSE)=$B2584,"H","G"))</f>
        <v/>
      </c>
      <c r="D2584" s="17" t="str">
        <f>IF($B2584="","",IF(VLOOKUP($A2584,Spiele!$A$2:$F$16,3,FALSE)=$B2584,VLOOKUP($A2584,Spiele!$A$2:$F$16,4,FALSE),VLOOKUP($A2584,Spiele!$A$2:$F$16,3,FALSE)))</f>
        <v/>
      </c>
      <c r="E2584" s="18">
        <f>IF(Abschlüsse[[#This Row],[Ergeb]]="ET",0,COUNTIFS($A$2:$A2584,$A2584,$B$2:$B2584,$B2584,$L$2:$L2584,"&lt;&gt;ET"))</f>
        <v>0</v>
      </c>
      <c r="F2584" s="11"/>
      <c r="G2584" s="12"/>
      <c r="H2584" s="18">
        <f>COUNTIFS('Rote Karten'!$A$2:$A$4,$A2584,'Rote Karten'!$D$2:$D$4,"&lt;&gt;"&amp;$B2584,'Rote Karten'!$B$2:$B$4,"&lt;"&amp;$F2584,'Rote Karten'!$C$2:$C$4,"&lt;="&amp;$G2584)-COUNTIFS('Rote Karten'!$A$2:$A$4,$A2584,'Rote Karten'!$D$2:$D$4,$B2584,'Rote Karten'!$B$2:$B$4,"&lt;"&amp;$F2584,'Rote Karten'!$C$2:$C$4,"&lt;="&amp;$G2584)</f>
        <v>0</v>
      </c>
      <c r="I2584" s="17" t="str">
        <f>IF(OR($L2584="Tor",$L2584="ET"),_xlfn.IFNA(IF(VLOOKUP($A2584,Spiele!$A$2:$C$16,3,FALSE)=$B2584,COUNTIFS($L$2:$L2584,"Tor",$B$2:$B2584,$B2584,$A$2:$A2584,$A2584)+COUNTIFS($L$2:$L2584,"ET",$B$2:$B2584,$B2584,$A$2:$A2584,$A2584)&amp;":"&amp;COUNTIFS($L$2:$L2584,"Tor",$B$2:$B2584,"&lt;&gt;"&amp;$B2584,$A$2:$A2584,$A2584)+COUNTIFS($L$2:$L2584,"ET",$B$2:$B2584,"&lt;&gt;"&amp;$B2584,$A$2:$A2584,$A2584),COUNTIFS($L$2:$L2584,"Tor",$B$2:$B2584,"&lt;&gt;"&amp;$B2584,$A$2:$A2584,$A2584)+COUNTIFS($L$2:$L2584,"ET",$B$2:$B2584,"&lt;&gt;"&amp;$B2584,$A$2:$A2584,$A2584)&amp;":"&amp;COUNTIFS($L$2:$L2584,"Tor",$B$2:$B2584,$B2584,$A$2:$A2584,$A2584)+COUNTIFS($L$2:$L2584,"ET",$B$2:$B2584,$B2584,$A$2:$A2584,$A2584)),""),"")</f>
        <v/>
      </c>
      <c r="J2584" s="18" t="str">
        <f>_xlfn.IFNA(IF(VLOOKUP($A2584,Spiele!$A$2:$D$16,3,FALSE)=$B2584,(COUNTIFS($L$1:$L2583,"Tor",$B$1:$B2583,$B2584,$A$1:$A2583,$A2584)+COUNTIFS($L$1:$L2583,"ET",$B$1:$B2583,$B2584,$A$1:$A2583,$A2584))-(COUNTIFS($L$1:$L2583,"Tor",$B$1:$B2583,"&lt;&gt;"&amp;$B2584,$A$1:$A2583,$A2584)+COUNTIFS($L$1:$L2583,"ET",$B$1:$B2583,"&lt;&gt;"&amp;$B2584,$A$1:$A2583,$A2584)),(COUNTIFS($L$1:$L2583,"Tor",$B$1:$B2583,$B2584,$A$1:$A2583,$A2584)+COUNTIFS($L$1:$L2583,"ET",$B$1:$B2583,$B2584,$A$1:$A2583,$A2584))-(COUNTIFS($L$1:$L2583,"Tor",$B$1:$B2583,"&lt;&gt;"&amp;$B2584,$A$1:$A2583,$A2584)+COUNTIFS($L$1:$L2583,"ET",$B$1:$B2583,"&lt;&gt;"&amp;$B2584,$A$1:$A2583,$A2584))),"")</f>
        <v/>
      </c>
      <c r="O2584" s="17"/>
      <c r="AC2584" s="14"/>
      <c r="AD2584" s="14"/>
      <c r="AE2584" s="18"/>
      <c r="AH2584" s="19">
        <f t="shared" si="162"/>
        <v>0</v>
      </c>
      <c r="AI2584" s="19">
        <f t="shared" si="163"/>
        <v>180</v>
      </c>
      <c r="AM2584" s="19">
        <f>IF(Abschlüsse[[#This Row],[Ergeb]]="ET","",SQRT(($AF2584-$AK2584)^2+($AG2584-$AL2584)^2))</f>
        <v>0</v>
      </c>
      <c r="AO2584" s="13"/>
      <c r="AP2584" s="13"/>
      <c r="AQ2584" s="19" t="str">
        <f t="shared" si="160"/>
        <v/>
      </c>
      <c r="AU2584" s="19" t="str">
        <f t="shared" si="161"/>
        <v/>
      </c>
    </row>
    <row r="2585" spans="3:47" ht="25.05" customHeight="1">
      <c r="C2585" s="17" t="str">
        <f>IF($A2585="","",IF(VLOOKUP($A2585,Spiele!$A$2:$D$16,3,FALSE)=$B2585,"H","G"))</f>
        <v/>
      </c>
      <c r="D2585" s="17" t="str">
        <f>IF($B2585="","",IF(VLOOKUP($A2585,Spiele!$A$2:$F$16,3,FALSE)=$B2585,VLOOKUP($A2585,Spiele!$A$2:$F$16,4,FALSE),VLOOKUP($A2585,Spiele!$A$2:$F$16,3,FALSE)))</f>
        <v/>
      </c>
      <c r="E2585" s="18">
        <f>IF(Abschlüsse[[#This Row],[Ergeb]]="ET",0,COUNTIFS($A$2:$A2585,$A2585,$B$2:$B2585,$B2585,$L$2:$L2585,"&lt;&gt;ET"))</f>
        <v>0</v>
      </c>
      <c r="F2585" s="11"/>
      <c r="G2585" s="12"/>
      <c r="H2585" s="18">
        <f>COUNTIFS('Rote Karten'!$A$2:$A$4,$A2585,'Rote Karten'!$D$2:$D$4,"&lt;&gt;"&amp;$B2585,'Rote Karten'!$B$2:$B$4,"&lt;"&amp;$F2585,'Rote Karten'!$C$2:$C$4,"&lt;="&amp;$G2585)-COUNTIFS('Rote Karten'!$A$2:$A$4,$A2585,'Rote Karten'!$D$2:$D$4,$B2585,'Rote Karten'!$B$2:$B$4,"&lt;"&amp;$F2585,'Rote Karten'!$C$2:$C$4,"&lt;="&amp;$G2585)</f>
        <v>0</v>
      </c>
      <c r="I2585" s="17" t="str">
        <f>IF(OR($L2585="Tor",$L2585="ET"),_xlfn.IFNA(IF(VLOOKUP($A2585,Spiele!$A$2:$C$16,3,FALSE)=$B2585,COUNTIFS($L$2:$L2585,"Tor",$B$2:$B2585,$B2585,$A$2:$A2585,$A2585)+COUNTIFS($L$2:$L2585,"ET",$B$2:$B2585,$B2585,$A$2:$A2585,$A2585)&amp;":"&amp;COUNTIFS($L$2:$L2585,"Tor",$B$2:$B2585,"&lt;&gt;"&amp;$B2585,$A$2:$A2585,$A2585)+COUNTIFS($L$2:$L2585,"ET",$B$2:$B2585,"&lt;&gt;"&amp;$B2585,$A$2:$A2585,$A2585),COUNTIFS($L$2:$L2585,"Tor",$B$2:$B2585,"&lt;&gt;"&amp;$B2585,$A$2:$A2585,$A2585)+COUNTIFS($L$2:$L2585,"ET",$B$2:$B2585,"&lt;&gt;"&amp;$B2585,$A$2:$A2585,$A2585)&amp;":"&amp;COUNTIFS($L$2:$L2585,"Tor",$B$2:$B2585,$B2585,$A$2:$A2585,$A2585)+COUNTIFS($L$2:$L2585,"ET",$B$2:$B2585,$B2585,$A$2:$A2585,$A2585)),""),"")</f>
        <v/>
      </c>
      <c r="J2585" s="18" t="str">
        <f>_xlfn.IFNA(IF(VLOOKUP($A2585,Spiele!$A$2:$D$16,3,FALSE)=$B2585,(COUNTIFS($L$1:$L2584,"Tor",$B$1:$B2584,$B2585,$A$1:$A2584,$A2585)+COUNTIFS($L$1:$L2584,"ET",$B$1:$B2584,$B2585,$A$1:$A2584,$A2585))-(COUNTIFS($L$1:$L2584,"Tor",$B$1:$B2584,"&lt;&gt;"&amp;$B2585,$A$1:$A2584,$A2585)+COUNTIFS($L$1:$L2584,"ET",$B$1:$B2584,"&lt;&gt;"&amp;$B2585,$A$1:$A2584,$A2585)),(COUNTIFS($L$1:$L2584,"Tor",$B$1:$B2584,$B2585,$A$1:$A2584,$A2585)+COUNTIFS($L$1:$L2584,"ET",$B$1:$B2584,$B2585,$A$1:$A2584,$A2585))-(COUNTIFS($L$1:$L2584,"Tor",$B$1:$B2584,"&lt;&gt;"&amp;$B2585,$A$1:$A2584,$A2585)+COUNTIFS($L$1:$L2584,"ET",$B$1:$B2584,"&lt;&gt;"&amp;$B2585,$A$1:$A2584,$A2585))),"")</f>
        <v/>
      </c>
      <c r="O2585" s="17"/>
      <c r="AC2585" s="14"/>
      <c r="AD2585" s="14"/>
      <c r="AE2585" s="18"/>
      <c r="AH2585" s="19">
        <f t="shared" si="162"/>
        <v>0</v>
      </c>
      <c r="AI2585" s="19">
        <f t="shared" si="163"/>
        <v>180</v>
      </c>
      <c r="AM2585" s="19">
        <f>IF(Abschlüsse[[#This Row],[Ergeb]]="ET","",SQRT(($AF2585-$AK2585)^2+($AG2585-$AL2585)^2))</f>
        <v>0</v>
      </c>
      <c r="AO2585" s="13"/>
      <c r="AP2585" s="13"/>
      <c r="AQ2585" s="19" t="str">
        <f t="shared" si="160"/>
        <v/>
      </c>
      <c r="AU2585" s="19" t="str">
        <f t="shared" si="161"/>
        <v/>
      </c>
    </row>
    <row r="2586" spans="3:47" ht="25.05" customHeight="1">
      <c r="C2586" s="17" t="str">
        <f>IF($A2586="","",IF(VLOOKUP($A2586,Spiele!$A$2:$D$16,3,FALSE)=$B2586,"H","G"))</f>
        <v/>
      </c>
      <c r="D2586" s="17" t="str">
        <f>IF($B2586="","",IF(VLOOKUP($A2586,Spiele!$A$2:$F$16,3,FALSE)=$B2586,VLOOKUP($A2586,Spiele!$A$2:$F$16,4,FALSE),VLOOKUP($A2586,Spiele!$A$2:$F$16,3,FALSE)))</f>
        <v/>
      </c>
      <c r="E2586" s="18">
        <f>IF(Abschlüsse[[#This Row],[Ergeb]]="ET",0,COUNTIFS($A$2:$A2586,$A2586,$B$2:$B2586,$B2586,$L$2:$L2586,"&lt;&gt;ET"))</f>
        <v>0</v>
      </c>
      <c r="F2586" s="11"/>
      <c r="G2586" s="12"/>
      <c r="H2586" s="18">
        <f>COUNTIFS('Rote Karten'!$A$2:$A$4,$A2586,'Rote Karten'!$D$2:$D$4,"&lt;&gt;"&amp;$B2586,'Rote Karten'!$B$2:$B$4,"&lt;"&amp;$F2586,'Rote Karten'!$C$2:$C$4,"&lt;="&amp;$G2586)-COUNTIFS('Rote Karten'!$A$2:$A$4,$A2586,'Rote Karten'!$D$2:$D$4,$B2586,'Rote Karten'!$B$2:$B$4,"&lt;"&amp;$F2586,'Rote Karten'!$C$2:$C$4,"&lt;="&amp;$G2586)</f>
        <v>0</v>
      </c>
      <c r="I2586" s="17" t="str">
        <f>IF(OR($L2586="Tor",$L2586="ET"),_xlfn.IFNA(IF(VLOOKUP($A2586,Spiele!$A$2:$C$16,3,FALSE)=$B2586,COUNTIFS($L$2:$L2586,"Tor",$B$2:$B2586,$B2586,$A$2:$A2586,$A2586)+COUNTIFS($L$2:$L2586,"ET",$B$2:$B2586,$B2586,$A$2:$A2586,$A2586)&amp;":"&amp;COUNTIFS($L$2:$L2586,"Tor",$B$2:$B2586,"&lt;&gt;"&amp;$B2586,$A$2:$A2586,$A2586)+COUNTIFS($L$2:$L2586,"ET",$B$2:$B2586,"&lt;&gt;"&amp;$B2586,$A$2:$A2586,$A2586),COUNTIFS($L$2:$L2586,"Tor",$B$2:$B2586,"&lt;&gt;"&amp;$B2586,$A$2:$A2586,$A2586)+COUNTIFS($L$2:$L2586,"ET",$B$2:$B2586,"&lt;&gt;"&amp;$B2586,$A$2:$A2586,$A2586)&amp;":"&amp;COUNTIFS($L$2:$L2586,"Tor",$B$2:$B2586,$B2586,$A$2:$A2586,$A2586)+COUNTIFS($L$2:$L2586,"ET",$B$2:$B2586,$B2586,$A$2:$A2586,$A2586)),""),"")</f>
        <v/>
      </c>
      <c r="J2586" s="18" t="str">
        <f>_xlfn.IFNA(IF(VLOOKUP($A2586,Spiele!$A$2:$D$16,3,FALSE)=$B2586,(COUNTIFS($L$1:$L2585,"Tor",$B$1:$B2585,$B2586,$A$1:$A2585,$A2586)+COUNTIFS($L$1:$L2585,"ET",$B$1:$B2585,$B2586,$A$1:$A2585,$A2586))-(COUNTIFS($L$1:$L2585,"Tor",$B$1:$B2585,"&lt;&gt;"&amp;$B2586,$A$1:$A2585,$A2586)+COUNTIFS($L$1:$L2585,"ET",$B$1:$B2585,"&lt;&gt;"&amp;$B2586,$A$1:$A2585,$A2586)),(COUNTIFS($L$1:$L2585,"Tor",$B$1:$B2585,$B2586,$A$1:$A2585,$A2586)+COUNTIFS($L$1:$L2585,"ET",$B$1:$B2585,$B2586,$A$1:$A2585,$A2586))-(COUNTIFS($L$1:$L2585,"Tor",$B$1:$B2585,"&lt;&gt;"&amp;$B2586,$A$1:$A2585,$A2586)+COUNTIFS($L$1:$L2585,"ET",$B$1:$B2585,"&lt;&gt;"&amp;$B2586,$A$1:$A2585,$A2586))),"")</f>
        <v/>
      </c>
      <c r="O2586" s="17"/>
      <c r="AC2586" s="14"/>
      <c r="AD2586" s="14"/>
      <c r="AE2586" s="18"/>
      <c r="AH2586" s="19">
        <f t="shared" si="162"/>
        <v>0</v>
      </c>
      <c r="AI2586" s="19">
        <f t="shared" si="163"/>
        <v>180</v>
      </c>
      <c r="AM2586" s="19">
        <f>IF(Abschlüsse[[#This Row],[Ergeb]]="ET","",SQRT(($AF2586-$AK2586)^2+($AG2586-$AL2586)^2))</f>
        <v>0</v>
      </c>
      <c r="AO2586" s="13"/>
      <c r="AP2586" s="13"/>
      <c r="AQ2586" s="19" t="str">
        <f t="shared" si="160"/>
        <v/>
      </c>
      <c r="AU2586" s="19" t="str">
        <f t="shared" si="161"/>
        <v/>
      </c>
    </row>
    <row r="2587" spans="3:47" ht="25.05" customHeight="1">
      <c r="C2587" s="17" t="str">
        <f>IF($A2587="","",IF(VLOOKUP($A2587,Spiele!$A$2:$D$16,3,FALSE)=$B2587,"H","G"))</f>
        <v/>
      </c>
      <c r="D2587" s="17" t="str">
        <f>IF($B2587="","",IF(VLOOKUP($A2587,Spiele!$A$2:$F$16,3,FALSE)=$B2587,VLOOKUP($A2587,Spiele!$A$2:$F$16,4,FALSE),VLOOKUP($A2587,Spiele!$A$2:$F$16,3,FALSE)))</f>
        <v/>
      </c>
      <c r="E2587" s="18">
        <f>IF(Abschlüsse[[#This Row],[Ergeb]]="ET",0,COUNTIFS($A$2:$A2587,$A2587,$B$2:$B2587,$B2587,$L$2:$L2587,"&lt;&gt;ET"))</f>
        <v>0</v>
      </c>
      <c r="F2587" s="11"/>
      <c r="G2587" s="12"/>
      <c r="H2587" s="18">
        <f>COUNTIFS('Rote Karten'!$A$2:$A$4,$A2587,'Rote Karten'!$D$2:$D$4,"&lt;&gt;"&amp;$B2587,'Rote Karten'!$B$2:$B$4,"&lt;"&amp;$F2587,'Rote Karten'!$C$2:$C$4,"&lt;="&amp;$G2587)-COUNTIFS('Rote Karten'!$A$2:$A$4,$A2587,'Rote Karten'!$D$2:$D$4,$B2587,'Rote Karten'!$B$2:$B$4,"&lt;"&amp;$F2587,'Rote Karten'!$C$2:$C$4,"&lt;="&amp;$G2587)</f>
        <v>0</v>
      </c>
      <c r="I2587" s="17" t="str">
        <f>IF(OR($L2587="Tor",$L2587="ET"),_xlfn.IFNA(IF(VLOOKUP($A2587,Spiele!$A$2:$C$16,3,FALSE)=$B2587,COUNTIFS($L$2:$L2587,"Tor",$B$2:$B2587,$B2587,$A$2:$A2587,$A2587)+COUNTIFS($L$2:$L2587,"ET",$B$2:$B2587,$B2587,$A$2:$A2587,$A2587)&amp;":"&amp;COUNTIFS($L$2:$L2587,"Tor",$B$2:$B2587,"&lt;&gt;"&amp;$B2587,$A$2:$A2587,$A2587)+COUNTIFS($L$2:$L2587,"ET",$B$2:$B2587,"&lt;&gt;"&amp;$B2587,$A$2:$A2587,$A2587),COUNTIFS($L$2:$L2587,"Tor",$B$2:$B2587,"&lt;&gt;"&amp;$B2587,$A$2:$A2587,$A2587)+COUNTIFS($L$2:$L2587,"ET",$B$2:$B2587,"&lt;&gt;"&amp;$B2587,$A$2:$A2587,$A2587)&amp;":"&amp;COUNTIFS($L$2:$L2587,"Tor",$B$2:$B2587,$B2587,$A$2:$A2587,$A2587)+COUNTIFS($L$2:$L2587,"ET",$B$2:$B2587,$B2587,$A$2:$A2587,$A2587)),""),"")</f>
        <v/>
      </c>
      <c r="J2587" s="18" t="str">
        <f>_xlfn.IFNA(IF(VLOOKUP($A2587,Spiele!$A$2:$D$16,3,FALSE)=$B2587,(COUNTIFS($L$1:$L2586,"Tor",$B$1:$B2586,$B2587,$A$1:$A2586,$A2587)+COUNTIFS($L$1:$L2586,"ET",$B$1:$B2586,$B2587,$A$1:$A2586,$A2587))-(COUNTIFS($L$1:$L2586,"Tor",$B$1:$B2586,"&lt;&gt;"&amp;$B2587,$A$1:$A2586,$A2587)+COUNTIFS($L$1:$L2586,"ET",$B$1:$B2586,"&lt;&gt;"&amp;$B2587,$A$1:$A2586,$A2587)),(COUNTIFS($L$1:$L2586,"Tor",$B$1:$B2586,$B2587,$A$1:$A2586,$A2587)+COUNTIFS($L$1:$L2586,"ET",$B$1:$B2586,$B2587,$A$1:$A2586,$A2587))-(COUNTIFS($L$1:$L2586,"Tor",$B$1:$B2586,"&lt;&gt;"&amp;$B2587,$A$1:$A2586,$A2587)+COUNTIFS($L$1:$L2586,"ET",$B$1:$B2586,"&lt;&gt;"&amp;$B2587,$A$1:$A2586,$A2587))),"")</f>
        <v/>
      </c>
      <c r="O2587" s="17"/>
      <c r="AC2587" s="14"/>
      <c r="AD2587" s="14"/>
      <c r="AE2587" s="18"/>
      <c r="AH2587" s="19">
        <f t="shared" si="162"/>
        <v>0</v>
      </c>
      <c r="AI2587" s="19">
        <f t="shared" si="163"/>
        <v>180</v>
      </c>
      <c r="AM2587" s="19">
        <f>IF(Abschlüsse[[#This Row],[Ergeb]]="ET","",SQRT(($AF2587-$AK2587)^2+($AG2587-$AL2587)^2))</f>
        <v>0</v>
      </c>
      <c r="AO2587" s="13"/>
      <c r="AP2587" s="13"/>
      <c r="AQ2587" s="19" t="str">
        <f t="shared" si="160"/>
        <v/>
      </c>
      <c r="AU2587" s="19" t="str">
        <f t="shared" si="161"/>
        <v/>
      </c>
    </row>
    <row r="2588" spans="3:47" ht="25.05" customHeight="1">
      <c r="C2588" s="17" t="str">
        <f>IF($A2588="","",IF(VLOOKUP($A2588,Spiele!$A$2:$D$16,3,FALSE)=$B2588,"H","G"))</f>
        <v/>
      </c>
      <c r="D2588" s="17" t="str">
        <f>IF($B2588="","",IF(VLOOKUP($A2588,Spiele!$A$2:$F$16,3,FALSE)=$B2588,VLOOKUP($A2588,Spiele!$A$2:$F$16,4,FALSE),VLOOKUP($A2588,Spiele!$A$2:$F$16,3,FALSE)))</f>
        <v/>
      </c>
      <c r="E2588" s="18">
        <f>IF(Abschlüsse[[#This Row],[Ergeb]]="ET",0,COUNTIFS($A$2:$A2588,$A2588,$B$2:$B2588,$B2588,$L$2:$L2588,"&lt;&gt;ET"))</f>
        <v>0</v>
      </c>
      <c r="F2588" s="11"/>
      <c r="G2588" s="12"/>
      <c r="H2588" s="18">
        <f>COUNTIFS('Rote Karten'!$A$2:$A$4,$A2588,'Rote Karten'!$D$2:$D$4,"&lt;&gt;"&amp;$B2588,'Rote Karten'!$B$2:$B$4,"&lt;"&amp;$F2588,'Rote Karten'!$C$2:$C$4,"&lt;="&amp;$G2588)-COUNTIFS('Rote Karten'!$A$2:$A$4,$A2588,'Rote Karten'!$D$2:$D$4,$B2588,'Rote Karten'!$B$2:$B$4,"&lt;"&amp;$F2588,'Rote Karten'!$C$2:$C$4,"&lt;="&amp;$G2588)</f>
        <v>0</v>
      </c>
      <c r="I2588" s="17" t="str">
        <f>IF(OR($L2588="Tor",$L2588="ET"),_xlfn.IFNA(IF(VLOOKUP($A2588,Spiele!$A$2:$C$16,3,FALSE)=$B2588,COUNTIFS($L$2:$L2588,"Tor",$B$2:$B2588,$B2588,$A$2:$A2588,$A2588)+COUNTIFS($L$2:$L2588,"ET",$B$2:$B2588,$B2588,$A$2:$A2588,$A2588)&amp;":"&amp;COUNTIFS($L$2:$L2588,"Tor",$B$2:$B2588,"&lt;&gt;"&amp;$B2588,$A$2:$A2588,$A2588)+COUNTIFS($L$2:$L2588,"ET",$B$2:$B2588,"&lt;&gt;"&amp;$B2588,$A$2:$A2588,$A2588),COUNTIFS($L$2:$L2588,"Tor",$B$2:$B2588,"&lt;&gt;"&amp;$B2588,$A$2:$A2588,$A2588)+COUNTIFS($L$2:$L2588,"ET",$B$2:$B2588,"&lt;&gt;"&amp;$B2588,$A$2:$A2588,$A2588)&amp;":"&amp;COUNTIFS($L$2:$L2588,"Tor",$B$2:$B2588,$B2588,$A$2:$A2588,$A2588)+COUNTIFS($L$2:$L2588,"ET",$B$2:$B2588,$B2588,$A$2:$A2588,$A2588)),""),"")</f>
        <v/>
      </c>
      <c r="J2588" s="18" t="str">
        <f>_xlfn.IFNA(IF(VLOOKUP($A2588,Spiele!$A$2:$D$16,3,FALSE)=$B2588,(COUNTIFS($L$1:$L2587,"Tor",$B$1:$B2587,$B2588,$A$1:$A2587,$A2588)+COUNTIFS($L$1:$L2587,"ET",$B$1:$B2587,$B2588,$A$1:$A2587,$A2588))-(COUNTIFS($L$1:$L2587,"Tor",$B$1:$B2587,"&lt;&gt;"&amp;$B2588,$A$1:$A2587,$A2588)+COUNTIFS($L$1:$L2587,"ET",$B$1:$B2587,"&lt;&gt;"&amp;$B2588,$A$1:$A2587,$A2588)),(COUNTIFS($L$1:$L2587,"Tor",$B$1:$B2587,$B2588,$A$1:$A2587,$A2588)+COUNTIFS($L$1:$L2587,"ET",$B$1:$B2587,$B2588,$A$1:$A2587,$A2588))-(COUNTIFS($L$1:$L2587,"Tor",$B$1:$B2587,"&lt;&gt;"&amp;$B2588,$A$1:$A2587,$A2588)+COUNTIFS($L$1:$L2587,"ET",$B$1:$B2587,"&lt;&gt;"&amp;$B2588,$A$1:$A2587,$A2588))),"")</f>
        <v/>
      </c>
      <c r="O2588" s="17"/>
      <c r="AC2588" s="14"/>
      <c r="AD2588" s="14"/>
      <c r="AE2588" s="18"/>
      <c r="AH2588" s="19">
        <f t="shared" si="162"/>
        <v>0</v>
      </c>
      <c r="AI2588" s="19">
        <f t="shared" si="163"/>
        <v>180</v>
      </c>
      <c r="AM2588" s="19">
        <f>IF(Abschlüsse[[#This Row],[Ergeb]]="ET","",SQRT(($AF2588-$AK2588)^2+($AG2588-$AL2588)^2))</f>
        <v>0</v>
      </c>
      <c r="AO2588" s="13"/>
      <c r="AP2588" s="13"/>
      <c r="AQ2588" s="19" t="str">
        <f t="shared" ref="AQ2588:AQ2651" si="164">IF(AN2588=0,"",SQRT(($AF2588-$AO2588)^2+($AG2588-$AP2588)^2))</f>
        <v/>
      </c>
      <c r="AU2588" s="19" t="str">
        <f t="shared" ref="AU2588:AU2651" si="165">IF(AR2588=0,"",SQRT(($AF2588-$AS2588)^2+($AG2588-$AT2588)^2))</f>
        <v/>
      </c>
    </row>
    <row r="2589" spans="3:47" ht="25.05" customHeight="1">
      <c r="C2589" s="17" t="str">
        <f>IF($A2589="","",IF(VLOOKUP($A2589,Spiele!$A$2:$D$16,3,FALSE)=$B2589,"H","G"))</f>
        <v/>
      </c>
      <c r="D2589" s="17" t="str">
        <f>IF($B2589="","",IF(VLOOKUP($A2589,Spiele!$A$2:$F$16,3,FALSE)=$B2589,VLOOKUP($A2589,Spiele!$A$2:$F$16,4,FALSE),VLOOKUP($A2589,Spiele!$A$2:$F$16,3,FALSE)))</f>
        <v/>
      </c>
      <c r="E2589" s="18">
        <f>IF(Abschlüsse[[#This Row],[Ergeb]]="ET",0,COUNTIFS($A$2:$A2589,$A2589,$B$2:$B2589,$B2589,$L$2:$L2589,"&lt;&gt;ET"))</f>
        <v>0</v>
      </c>
      <c r="F2589" s="11"/>
      <c r="G2589" s="12"/>
      <c r="H2589" s="18">
        <f>COUNTIFS('Rote Karten'!$A$2:$A$4,$A2589,'Rote Karten'!$D$2:$D$4,"&lt;&gt;"&amp;$B2589,'Rote Karten'!$B$2:$B$4,"&lt;"&amp;$F2589,'Rote Karten'!$C$2:$C$4,"&lt;="&amp;$G2589)-COUNTIFS('Rote Karten'!$A$2:$A$4,$A2589,'Rote Karten'!$D$2:$D$4,$B2589,'Rote Karten'!$B$2:$B$4,"&lt;"&amp;$F2589,'Rote Karten'!$C$2:$C$4,"&lt;="&amp;$G2589)</f>
        <v>0</v>
      </c>
      <c r="I2589" s="17" t="str">
        <f>IF(OR($L2589="Tor",$L2589="ET"),_xlfn.IFNA(IF(VLOOKUP($A2589,Spiele!$A$2:$C$16,3,FALSE)=$B2589,COUNTIFS($L$2:$L2589,"Tor",$B$2:$B2589,$B2589,$A$2:$A2589,$A2589)+COUNTIFS($L$2:$L2589,"ET",$B$2:$B2589,$B2589,$A$2:$A2589,$A2589)&amp;":"&amp;COUNTIFS($L$2:$L2589,"Tor",$B$2:$B2589,"&lt;&gt;"&amp;$B2589,$A$2:$A2589,$A2589)+COUNTIFS($L$2:$L2589,"ET",$B$2:$B2589,"&lt;&gt;"&amp;$B2589,$A$2:$A2589,$A2589),COUNTIFS($L$2:$L2589,"Tor",$B$2:$B2589,"&lt;&gt;"&amp;$B2589,$A$2:$A2589,$A2589)+COUNTIFS($L$2:$L2589,"ET",$B$2:$B2589,"&lt;&gt;"&amp;$B2589,$A$2:$A2589,$A2589)&amp;":"&amp;COUNTIFS($L$2:$L2589,"Tor",$B$2:$B2589,$B2589,$A$2:$A2589,$A2589)+COUNTIFS($L$2:$L2589,"ET",$B$2:$B2589,$B2589,$A$2:$A2589,$A2589)),""),"")</f>
        <v/>
      </c>
      <c r="J2589" s="18" t="str">
        <f>_xlfn.IFNA(IF(VLOOKUP($A2589,Spiele!$A$2:$D$16,3,FALSE)=$B2589,(COUNTIFS($L$1:$L2588,"Tor",$B$1:$B2588,$B2589,$A$1:$A2588,$A2589)+COUNTIFS($L$1:$L2588,"ET",$B$1:$B2588,$B2589,$A$1:$A2588,$A2589))-(COUNTIFS($L$1:$L2588,"Tor",$B$1:$B2588,"&lt;&gt;"&amp;$B2589,$A$1:$A2588,$A2589)+COUNTIFS($L$1:$L2588,"ET",$B$1:$B2588,"&lt;&gt;"&amp;$B2589,$A$1:$A2588,$A2589)),(COUNTIFS($L$1:$L2588,"Tor",$B$1:$B2588,$B2589,$A$1:$A2588,$A2589)+COUNTIFS($L$1:$L2588,"ET",$B$1:$B2588,$B2589,$A$1:$A2588,$A2589))-(COUNTIFS($L$1:$L2588,"Tor",$B$1:$B2588,"&lt;&gt;"&amp;$B2589,$A$1:$A2588,$A2589)+COUNTIFS($L$1:$L2588,"ET",$B$1:$B2588,"&lt;&gt;"&amp;$B2589,$A$1:$A2588,$A2589))),"")</f>
        <v/>
      </c>
      <c r="O2589" s="17"/>
      <c r="AC2589" s="14"/>
      <c r="AD2589" s="14"/>
      <c r="AE2589" s="18"/>
      <c r="AH2589" s="19">
        <f t="shared" si="162"/>
        <v>0</v>
      </c>
      <c r="AI2589" s="19">
        <f t="shared" si="163"/>
        <v>180</v>
      </c>
      <c r="AM2589" s="19">
        <f>IF(Abschlüsse[[#This Row],[Ergeb]]="ET","",SQRT(($AF2589-$AK2589)^2+($AG2589-$AL2589)^2))</f>
        <v>0</v>
      </c>
      <c r="AO2589" s="13"/>
      <c r="AP2589" s="13"/>
      <c r="AQ2589" s="19" t="str">
        <f t="shared" si="164"/>
        <v/>
      </c>
      <c r="AU2589" s="19" t="str">
        <f t="shared" si="165"/>
        <v/>
      </c>
    </row>
    <row r="2590" spans="3:47" ht="25.05" customHeight="1">
      <c r="C2590" s="17" t="str">
        <f>IF($A2590="","",IF(VLOOKUP($A2590,Spiele!$A$2:$D$16,3,FALSE)=$B2590,"H","G"))</f>
        <v/>
      </c>
      <c r="D2590" s="17" t="str">
        <f>IF($B2590="","",IF(VLOOKUP($A2590,Spiele!$A$2:$F$16,3,FALSE)=$B2590,VLOOKUP($A2590,Spiele!$A$2:$F$16,4,FALSE),VLOOKUP($A2590,Spiele!$A$2:$F$16,3,FALSE)))</f>
        <v/>
      </c>
      <c r="E2590" s="18">
        <f>IF(Abschlüsse[[#This Row],[Ergeb]]="ET",0,COUNTIFS($A$2:$A2590,$A2590,$B$2:$B2590,$B2590,$L$2:$L2590,"&lt;&gt;ET"))</f>
        <v>0</v>
      </c>
      <c r="F2590" s="11"/>
      <c r="G2590" s="12"/>
      <c r="H2590" s="18">
        <f>COUNTIFS('Rote Karten'!$A$2:$A$4,$A2590,'Rote Karten'!$D$2:$D$4,"&lt;&gt;"&amp;$B2590,'Rote Karten'!$B$2:$B$4,"&lt;"&amp;$F2590,'Rote Karten'!$C$2:$C$4,"&lt;="&amp;$G2590)-COUNTIFS('Rote Karten'!$A$2:$A$4,$A2590,'Rote Karten'!$D$2:$D$4,$B2590,'Rote Karten'!$B$2:$B$4,"&lt;"&amp;$F2590,'Rote Karten'!$C$2:$C$4,"&lt;="&amp;$G2590)</f>
        <v>0</v>
      </c>
      <c r="I2590" s="17" t="str">
        <f>IF(OR($L2590="Tor",$L2590="ET"),_xlfn.IFNA(IF(VLOOKUP($A2590,Spiele!$A$2:$C$16,3,FALSE)=$B2590,COUNTIFS($L$2:$L2590,"Tor",$B$2:$B2590,$B2590,$A$2:$A2590,$A2590)+COUNTIFS($L$2:$L2590,"ET",$B$2:$B2590,$B2590,$A$2:$A2590,$A2590)&amp;":"&amp;COUNTIFS($L$2:$L2590,"Tor",$B$2:$B2590,"&lt;&gt;"&amp;$B2590,$A$2:$A2590,$A2590)+COUNTIFS($L$2:$L2590,"ET",$B$2:$B2590,"&lt;&gt;"&amp;$B2590,$A$2:$A2590,$A2590),COUNTIFS($L$2:$L2590,"Tor",$B$2:$B2590,"&lt;&gt;"&amp;$B2590,$A$2:$A2590,$A2590)+COUNTIFS($L$2:$L2590,"ET",$B$2:$B2590,"&lt;&gt;"&amp;$B2590,$A$2:$A2590,$A2590)&amp;":"&amp;COUNTIFS($L$2:$L2590,"Tor",$B$2:$B2590,$B2590,$A$2:$A2590,$A2590)+COUNTIFS($L$2:$L2590,"ET",$B$2:$B2590,$B2590,$A$2:$A2590,$A2590)),""),"")</f>
        <v/>
      </c>
      <c r="J2590" s="18" t="str">
        <f>_xlfn.IFNA(IF(VLOOKUP($A2590,Spiele!$A$2:$D$16,3,FALSE)=$B2590,(COUNTIFS($L$1:$L2589,"Tor",$B$1:$B2589,$B2590,$A$1:$A2589,$A2590)+COUNTIFS($L$1:$L2589,"ET",$B$1:$B2589,$B2590,$A$1:$A2589,$A2590))-(COUNTIFS($L$1:$L2589,"Tor",$B$1:$B2589,"&lt;&gt;"&amp;$B2590,$A$1:$A2589,$A2590)+COUNTIFS($L$1:$L2589,"ET",$B$1:$B2589,"&lt;&gt;"&amp;$B2590,$A$1:$A2589,$A2590)),(COUNTIFS($L$1:$L2589,"Tor",$B$1:$B2589,$B2590,$A$1:$A2589,$A2590)+COUNTIFS($L$1:$L2589,"ET",$B$1:$B2589,$B2590,$A$1:$A2589,$A2590))-(COUNTIFS($L$1:$L2589,"Tor",$B$1:$B2589,"&lt;&gt;"&amp;$B2590,$A$1:$A2589,$A2590)+COUNTIFS($L$1:$L2589,"ET",$B$1:$B2589,"&lt;&gt;"&amp;$B2590,$A$1:$A2589,$A2590))),"")</f>
        <v/>
      </c>
      <c r="O2590" s="17"/>
      <c r="AC2590" s="14"/>
      <c r="AD2590" s="14"/>
      <c r="AE2590" s="18"/>
      <c r="AH2590" s="19">
        <f t="shared" si="162"/>
        <v>0</v>
      </c>
      <c r="AI2590" s="19">
        <f t="shared" si="163"/>
        <v>180</v>
      </c>
      <c r="AM2590" s="19">
        <f>IF(Abschlüsse[[#This Row],[Ergeb]]="ET","",SQRT(($AF2590-$AK2590)^2+($AG2590-$AL2590)^2))</f>
        <v>0</v>
      </c>
      <c r="AO2590" s="13"/>
      <c r="AP2590" s="13"/>
      <c r="AQ2590" s="19" t="str">
        <f t="shared" si="164"/>
        <v/>
      </c>
      <c r="AU2590" s="19" t="str">
        <f t="shared" si="165"/>
        <v/>
      </c>
    </row>
    <row r="2591" spans="3:47" ht="25.05" customHeight="1">
      <c r="C2591" s="17" t="str">
        <f>IF($A2591="","",IF(VLOOKUP($A2591,Spiele!$A$2:$D$16,3,FALSE)=$B2591,"H","G"))</f>
        <v/>
      </c>
      <c r="D2591" s="17" t="str">
        <f>IF($B2591="","",IF(VLOOKUP($A2591,Spiele!$A$2:$F$16,3,FALSE)=$B2591,VLOOKUP($A2591,Spiele!$A$2:$F$16,4,FALSE),VLOOKUP($A2591,Spiele!$A$2:$F$16,3,FALSE)))</f>
        <v/>
      </c>
      <c r="E2591" s="18">
        <f>IF(Abschlüsse[[#This Row],[Ergeb]]="ET",0,COUNTIFS($A$2:$A2591,$A2591,$B$2:$B2591,$B2591,$L$2:$L2591,"&lt;&gt;ET"))</f>
        <v>0</v>
      </c>
      <c r="F2591" s="11"/>
      <c r="G2591" s="12"/>
      <c r="H2591" s="18">
        <f>COUNTIFS('Rote Karten'!$A$2:$A$4,$A2591,'Rote Karten'!$D$2:$D$4,"&lt;&gt;"&amp;$B2591,'Rote Karten'!$B$2:$B$4,"&lt;"&amp;$F2591,'Rote Karten'!$C$2:$C$4,"&lt;="&amp;$G2591)-COUNTIFS('Rote Karten'!$A$2:$A$4,$A2591,'Rote Karten'!$D$2:$D$4,$B2591,'Rote Karten'!$B$2:$B$4,"&lt;"&amp;$F2591,'Rote Karten'!$C$2:$C$4,"&lt;="&amp;$G2591)</f>
        <v>0</v>
      </c>
      <c r="I2591" s="17" t="str">
        <f>IF(OR($L2591="Tor",$L2591="ET"),_xlfn.IFNA(IF(VLOOKUP($A2591,Spiele!$A$2:$C$16,3,FALSE)=$B2591,COUNTIFS($L$2:$L2591,"Tor",$B$2:$B2591,$B2591,$A$2:$A2591,$A2591)+COUNTIFS($L$2:$L2591,"ET",$B$2:$B2591,$B2591,$A$2:$A2591,$A2591)&amp;":"&amp;COUNTIFS($L$2:$L2591,"Tor",$B$2:$B2591,"&lt;&gt;"&amp;$B2591,$A$2:$A2591,$A2591)+COUNTIFS($L$2:$L2591,"ET",$B$2:$B2591,"&lt;&gt;"&amp;$B2591,$A$2:$A2591,$A2591),COUNTIFS($L$2:$L2591,"Tor",$B$2:$B2591,"&lt;&gt;"&amp;$B2591,$A$2:$A2591,$A2591)+COUNTIFS($L$2:$L2591,"ET",$B$2:$B2591,"&lt;&gt;"&amp;$B2591,$A$2:$A2591,$A2591)&amp;":"&amp;COUNTIFS($L$2:$L2591,"Tor",$B$2:$B2591,$B2591,$A$2:$A2591,$A2591)+COUNTIFS($L$2:$L2591,"ET",$B$2:$B2591,$B2591,$A$2:$A2591,$A2591)),""),"")</f>
        <v/>
      </c>
      <c r="J2591" s="18" t="str">
        <f>_xlfn.IFNA(IF(VLOOKUP($A2591,Spiele!$A$2:$D$16,3,FALSE)=$B2591,(COUNTIFS($L$1:$L2590,"Tor",$B$1:$B2590,$B2591,$A$1:$A2590,$A2591)+COUNTIFS($L$1:$L2590,"ET",$B$1:$B2590,$B2591,$A$1:$A2590,$A2591))-(COUNTIFS($L$1:$L2590,"Tor",$B$1:$B2590,"&lt;&gt;"&amp;$B2591,$A$1:$A2590,$A2591)+COUNTIFS($L$1:$L2590,"ET",$B$1:$B2590,"&lt;&gt;"&amp;$B2591,$A$1:$A2590,$A2591)),(COUNTIFS($L$1:$L2590,"Tor",$B$1:$B2590,$B2591,$A$1:$A2590,$A2591)+COUNTIFS($L$1:$L2590,"ET",$B$1:$B2590,$B2591,$A$1:$A2590,$A2591))-(COUNTIFS($L$1:$L2590,"Tor",$B$1:$B2590,"&lt;&gt;"&amp;$B2591,$A$1:$A2590,$A2591)+COUNTIFS($L$1:$L2590,"ET",$B$1:$B2590,"&lt;&gt;"&amp;$B2591,$A$1:$A2590,$A2591))),"")</f>
        <v/>
      </c>
      <c r="O2591" s="17"/>
      <c r="AC2591" s="14"/>
      <c r="AD2591" s="14"/>
      <c r="AE2591" s="18"/>
      <c r="AH2591" s="19">
        <f t="shared" si="162"/>
        <v>0</v>
      </c>
      <c r="AI2591" s="19">
        <f t="shared" si="163"/>
        <v>180</v>
      </c>
      <c r="AM2591" s="19">
        <f>IF(Abschlüsse[[#This Row],[Ergeb]]="ET","",SQRT(($AF2591-$AK2591)^2+($AG2591-$AL2591)^2))</f>
        <v>0</v>
      </c>
      <c r="AO2591" s="13"/>
      <c r="AP2591" s="13"/>
      <c r="AQ2591" s="19" t="str">
        <f t="shared" si="164"/>
        <v/>
      </c>
      <c r="AU2591" s="19" t="str">
        <f t="shared" si="165"/>
        <v/>
      </c>
    </row>
    <row r="2592" spans="3:47" ht="25.05" customHeight="1">
      <c r="C2592" s="17" t="str">
        <f>IF($A2592="","",IF(VLOOKUP($A2592,Spiele!$A$2:$D$16,3,FALSE)=$B2592,"H","G"))</f>
        <v/>
      </c>
      <c r="D2592" s="17" t="str">
        <f>IF($B2592="","",IF(VLOOKUP($A2592,Spiele!$A$2:$F$16,3,FALSE)=$B2592,VLOOKUP($A2592,Spiele!$A$2:$F$16,4,FALSE),VLOOKUP($A2592,Spiele!$A$2:$F$16,3,FALSE)))</f>
        <v/>
      </c>
      <c r="E2592" s="18">
        <f>IF(Abschlüsse[[#This Row],[Ergeb]]="ET",0,COUNTIFS($A$2:$A2592,$A2592,$B$2:$B2592,$B2592,$L$2:$L2592,"&lt;&gt;ET"))</f>
        <v>0</v>
      </c>
      <c r="F2592" s="11"/>
      <c r="G2592" s="12"/>
      <c r="H2592" s="18">
        <f>COUNTIFS('Rote Karten'!$A$2:$A$4,$A2592,'Rote Karten'!$D$2:$D$4,"&lt;&gt;"&amp;$B2592,'Rote Karten'!$B$2:$B$4,"&lt;"&amp;$F2592,'Rote Karten'!$C$2:$C$4,"&lt;="&amp;$G2592)-COUNTIFS('Rote Karten'!$A$2:$A$4,$A2592,'Rote Karten'!$D$2:$D$4,$B2592,'Rote Karten'!$B$2:$B$4,"&lt;"&amp;$F2592,'Rote Karten'!$C$2:$C$4,"&lt;="&amp;$G2592)</f>
        <v>0</v>
      </c>
      <c r="I2592" s="17" t="str">
        <f>IF(OR($L2592="Tor",$L2592="ET"),_xlfn.IFNA(IF(VLOOKUP($A2592,Spiele!$A$2:$C$16,3,FALSE)=$B2592,COUNTIFS($L$2:$L2592,"Tor",$B$2:$B2592,$B2592,$A$2:$A2592,$A2592)+COUNTIFS($L$2:$L2592,"ET",$B$2:$B2592,$B2592,$A$2:$A2592,$A2592)&amp;":"&amp;COUNTIFS($L$2:$L2592,"Tor",$B$2:$B2592,"&lt;&gt;"&amp;$B2592,$A$2:$A2592,$A2592)+COUNTIFS($L$2:$L2592,"ET",$B$2:$B2592,"&lt;&gt;"&amp;$B2592,$A$2:$A2592,$A2592),COUNTIFS($L$2:$L2592,"Tor",$B$2:$B2592,"&lt;&gt;"&amp;$B2592,$A$2:$A2592,$A2592)+COUNTIFS($L$2:$L2592,"ET",$B$2:$B2592,"&lt;&gt;"&amp;$B2592,$A$2:$A2592,$A2592)&amp;":"&amp;COUNTIFS($L$2:$L2592,"Tor",$B$2:$B2592,$B2592,$A$2:$A2592,$A2592)+COUNTIFS($L$2:$L2592,"ET",$B$2:$B2592,$B2592,$A$2:$A2592,$A2592)),""),"")</f>
        <v/>
      </c>
      <c r="J2592" s="18" t="str">
        <f>_xlfn.IFNA(IF(VLOOKUP($A2592,Spiele!$A$2:$D$16,3,FALSE)=$B2592,(COUNTIFS($L$1:$L2591,"Tor",$B$1:$B2591,$B2592,$A$1:$A2591,$A2592)+COUNTIFS($L$1:$L2591,"ET",$B$1:$B2591,$B2592,$A$1:$A2591,$A2592))-(COUNTIFS($L$1:$L2591,"Tor",$B$1:$B2591,"&lt;&gt;"&amp;$B2592,$A$1:$A2591,$A2592)+COUNTIFS($L$1:$L2591,"ET",$B$1:$B2591,"&lt;&gt;"&amp;$B2592,$A$1:$A2591,$A2592)),(COUNTIFS($L$1:$L2591,"Tor",$B$1:$B2591,$B2592,$A$1:$A2591,$A2592)+COUNTIFS($L$1:$L2591,"ET",$B$1:$B2591,$B2592,$A$1:$A2591,$A2592))-(COUNTIFS($L$1:$L2591,"Tor",$B$1:$B2591,"&lt;&gt;"&amp;$B2592,$A$1:$A2591,$A2592)+COUNTIFS($L$1:$L2591,"ET",$B$1:$B2591,"&lt;&gt;"&amp;$B2592,$A$1:$A2591,$A2592))),"")</f>
        <v/>
      </c>
      <c r="O2592" s="17"/>
      <c r="AC2592" s="14"/>
      <c r="AD2592" s="14"/>
      <c r="AE2592" s="18"/>
      <c r="AH2592" s="19">
        <f t="shared" si="162"/>
        <v>0</v>
      </c>
      <c r="AI2592" s="19">
        <f t="shared" si="163"/>
        <v>180</v>
      </c>
      <c r="AM2592" s="19">
        <f>IF(Abschlüsse[[#This Row],[Ergeb]]="ET","",SQRT(($AF2592-$AK2592)^2+($AG2592-$AL2592)^2))</f>
        <v>0</v>
      </c>
      <c r="AO2592" s="13"/>
      <c r="AP2592" s="13"/>
      <c r="AQ2592" s="19" t="str">
        <f t="shared" si="164"/>
        <v/>
      </c>
      <c r="AU2592" s="19" t="str">
        <f t="shared" si="165"/>
        <v/>
      </c>
    </row>
    <row r="2593" spans="3:47" ht="25.05" customHeight="1">
      <c r="C2593" s="17" t="str">
        <f>IF($A2593="","",IF(VLOOKUP($A2593,Spiele!$A$2:$D$16,3,FALSE)=$B2593,"H","G"))</f>
        <v/>
      </c>
      <c r="D2593" s="17" t="str">
        <f>IF($B2593="","",IF(VLOOKUP($A2593,Spiele!$A$2:$F$16,3,FALSE)=$B2593,VLOOKUP($A2593,Spiele!$A$2:$F$16,4,FALSE),VLOOKUP($A2593,Spiele!$A$2:$F$16,3,FALSE)))</f>
        <v/>
      </c>
      <c r="E2593" s="18">
        <f>IF(Abschlüsse[[#This Row],[Ergeb]]="ET",0,COUNTIFS($A$2:$A2593,$A2593,$B$2:$B2593,$B2593,$L$2:$L2593,"&lt;&gt;ET"))</f>
        <v>0</v>
      </c>
      <c r="F2593" s="11"/>
      <c r="G2593" s="12"/>
      <c r="H2593" s="18">
        <f>COUNTIFS('Rote Karten'!$A$2:$A$4,$A2593,'Rote Karten'!$D$2:$D$4,"&lt;&gt;"&amp;$B2593,'Rote Karten'!$B$2:$B$4,"&lt;"&amp;$F2593,'Rote Karten'!$C$2:$C$4,"&lt;="&amp;$G2593)-COUNTIFS('Rote Karten'!$A$2:$A$4,$A2593,'Rote Karten'!$D$2:$D$4,$B2593,'Rote Karten'!$B$2:$B$4,"&lt;"&amp;$F2593,'Rote Karten'!$C$2:$C$4,"&lt;="&amp;$G2593)</f>
        <v>0</v>
      </c>
      <c r="I2593" s="17" t="str">
        <f>IF(OR($L2593="Tor",$L2593="ET"),_xlfn.IFNA(IF(VLOOKUP($A2593,Spiele!$A$2:$C$16,3,FALSE)=$B2593,COUNTIFS($L$2:$L2593,"Tor",$B$2:$B2593,$B2593,$A$2:$A2593,$A2593)+COUNTIFS($L$2:$L2593,"ET",$B$2:$B2593,$B2593,$A$2:$A2593,$A2593)&amp;":"&amp;COUNTIFS($L$2:$L2593,"Tor",$B$2:$B2593,"&lt;&gt;"&amp;$B2593,$A$2:$A2593,$A2593)+COUNTIFS($L$2:$L2593,"ET",$B$2:$B2593,"&lt;&gt;"&amp;$B2593,$A$2:$A2593,$A2593),COUNTIFS($L$2:$L2593,"Tor",$B$2:$B2593,"&lt;&gt;"&amp;$B2593,$A$2:$A2593,$A2593)+COUNTIFS($L$2:$L2593,"ET",$B$2:$B2593,"&lt;&gt;"&amp;$B2593,$A$2:$A2593,$A2593)&amp;":"&amp;COUNTIFS($L$2:$L2593,"Tor",$B$2:$B2593,$B2593,$A$2:$A2593,$A2593)+COUNTIFS($L$2:$L2593,"ET",$B$2:$B2593,$B2593,$A$2:$A2593,$A2593)),""),"")</f>
        <v/>
      </c>
      <c r="J2593" s="18" t="str">
        <f>_xlfn.IFNA(IF(VLOOKUP($A2593,Spiele!$A$2:$D$16,3,FALSE)=$B2593,(COUNTIFS($L$1:$L2592,"Tor",$B$1:$B2592,$B2593,$A$1:$A2592,$A2593)+COUNTIFS($L$1:$L2592,"ET",$B$1:$B2592,$B2593,$A$1:$A2592,$A2593))-(COUNTIFS($L$1:$L2592,"Tor",$B$1:$B2592,"&lt;&gt;"&amp;$B2593,$A$1:$A2592,$A2593)+COUNTIFS($L$1:$L2592,"ET",$B$1:$B2592,"&lt;&gt;"&amp;$B2593,$A$1:$A2592,$A2593)),(COUNTIFS($L$1:$L2592,"Tor",$B$1:$B2592,$B2593,$A$1:$A2592,$A2593)+COUNTIFS($L$1:$L2592,"ET",$B$1:$B2592,$B2593,$A$1:$A2592,$A2593))-(COUNTIFS($L$1:$L2592,"Tor",$B$1:$B2592,"&lt;&gt;"&amp;$B2593,$A$1:$A2592,$A2593)+COUNTIFS($L$1:$L2592,"ET",$B$1:$B2592,"&lt;&gt;"&amp;$B2593,$A$1:$A2592,$A2593))),"")</f>
        <v/>
      </c>
      <c r="O2593" s="17"/>
      <c r="AC2593" s="14"/>
      <c r="AD2593" s="14"/>
      <c r="AE2593" s="18"/>
      <c r="AH2593" s="19">
        <f t="shared" si="162"/>
        <v>0</v>
      </c>
      <c r="AI2593" s="19">
        <f t="shared" si="163"/>
        <v>180</v>
      </c>
      <c r="AM2593" s="19">
        <f>IF(Abschlüsse[[#This Row],[Ergeb]]="ET","",SQRT(($AF2593-$AK2593)^2+($AG2593-$AL2593)^2))</f>
        <v>0</v>
      </c>
      <c r="AO2593" s="13"/>
      <c r="AP2593" s="13"/>
      <c r="AQ2593" s="19" t="str">
        <f t="shared" si="164"/>
        <v/>
      </c>
      <c r="AU2593" s="19" t="str">
        <f t="shared" si="165"/>
        <v/>
      </c>
    </row>
    <row r="2594" spans="3:47" ht="25.05" customHeight="1">
      <c r="C2594" s="17" t="str">
        <f>IF($A2594="","",IF(VLOOKUP($A2594,Spiele!$A$2:$D$16,3,FALSE)=$B2594,"H","G"))</f>
        <v/>
      </c>
      <c r="D2594" s="17" t="str">
        <f>IF($B2594="","",IF(VLOOKUP($A2594,Spiele!$A$2:$F$16,3,FALSE)=$B2594,VLOOKUP($A2594,Spiele!$A$2:$F$16,4,FALSE),VLOOKUP($A2594,Spiele!$A$2:$F$16,3,FALSE)))</f>
        <v/>
      </c>
      <c r="E2594" s="18">
        <f>IF(Abschlüsse[[#This Row],[Ergeb]]="ET",0,COUNTIFS($A$2:$A2594,$A2594,$B$2:$B2594,$B2594,$L$2:$L2594,"&lt;&gt;ET"))</f>
        <v>0</v>
      </c>
      <c r="F2594" s="11"/>
      <c r="G2594" s="12"/>
      <c r="H2594" s="18">
        <f>COUNTIFS('Rote Karten'!$A$2:$A$4,$A2594,'Rote Karten'!$D$2:$D$4,"&lt;&gt;"&amp;$B2594,'Rote Karten'!$B$2:$B$4,"&lt;"&amp;$F2594,'Rote Karten'!$C$2:$C$4,"&lt;="&amp;$G2594)-COUNTIFS('Rote Karten'!$A$2:$A$4,$A2594,'Rote Karten'!$D$2:$D$4,$B2594,'Rote Karten'!$B$2:$B$4,"&lt;"&amp;$F2594,'Rote Karten'!$C$2:$C$4,"&lt;="&amp;$G2594)</f>
        <v>0</v>
      </c>
      <c r="I2594" s="17" t="str">
        <f>IF(OR($L2594="Tor",$L2594="ET"),_xlfn.IFNA(IF(VLOOKUP($A2594,Spiele!$A$2:$C$16,3,FALSE)=$B2594,COUNTIFS($L$2:$L2594,"Tor",$B$2:$B2594,$B2594,$A$2:$A2594,$A2594)+COUNTIFS($L$2:$L2594,"ET",$B$2:$B2594,$B2594,$A$2:$A2594,$A2594)&amp;":"&amp;COUNTIFS($L$2:$L2594,"Tor",$B$2:$B2594,"&lt;&gt;"&amp;$B2594,$A$2:$A2594,$A2594)+COUNTIFS($L$2:$L2594,"ET",$B$2:$B2594,"&lt;&gt;"&amp;$B2594,$A$2:$A2594,$A2594),COUNTIFS($L$2:$L2594,"Tor",$B$2:$B2594,"&lt;&gt;"&amp;$B2594,$A$2:$A2594,$A2594)+COUNTIFS($L$2:$L2594,"ET",$B$2:$B2594,"&lt;&gt;"&amp;$B2594,$A$2:$A2594,$A2594)&amp;":"&amp;COUNTIFS($L$2:$L2594,"Tor",$B$2:$B2594,$B2594,$A$2:$A2594,$A2594)+COUNTIFS($L$2:$L2594,"ET",$B$2:$B2594,$B2594,$A$2:$A2594,$A2594)),""),"")</f>
        <v/>
      </c>
      <c r="J2594" s="18" t="str">
        <f>_xlfn.IFNA(IF(VLOOKUP($A2594,Spiele!$A$2:$D$16,3,FALSE)=$B2594,(COUNTIFS($L$1:$L2593,"Tor",$B$1:$B2593,$B2594,$A$1:$A2593,$A2594)+COUNTIFS($L$1:$L2593,"ET",$B$1:$B2593,$B2594,$A$1:$A2593,$A2594))-(COUNTIFS($L$1:$L2593,"Tor",$B$1:$B2593,"&lt;&gt;"&amp;$B2594,$A$1:$A2593,$A2594)+COUNTIFS($L$1:$L2593,"ET",$B$1:$B2593,"&lt;&gt;"&amp;$B2594,$A$1:$A2593,$A2594)),(COUNTIFS($L$1:$L2593,"Tor",$B$1:$B2593,$B2594,$A$1:$A2593,$A2594)+COUNTIFS($L$1:$L2593,"ET",$B$1:$B2593,$B2594,$A$1:$A2593,$A2594))-(COUNTIFS($L$1:$L2593,"Tor",$B$1:$B2593,"&lt;&gt;"&amp;$B2594,$A$1:$A2593,$A2594)+COUNTIFS($L$1:$L2593,"ET",$B$1:$B2593,"&lt;&gt;"&amp;$B2594,$A$1:$A2593,$A2594))),"")</f>
        <v/>
      </c>
      <c r="O2594" s="17"/>
      <c r="AC2594" s="14"/>
      <c r="AD2594" s="14"/>
      <c r="AE2594" s="18"/>
      <c r="AH2594" s="19">
        <f t="shared" si="162"/>
        <v>0</v>
      </c>
      <c r="AI2594" s="19">
        <f t="shared" si="163"/>
        <v>180</v>
      </c>
      <c r="AM2594" s="19">
        <f>IF(Abschlüsse[[#This Row],[Ergeb]]="ET","",SQRT(($AF2594-$AK2594)^2+($AG2594-$AL2594)^2))</f>
        <v>0</v>
      </c>
      <c r="AO2594" s="13"/>
      <c r="AP2594" s="13"/>
      <c r="AQ2594" s="19" t="str">
        <f t="shared" si="164"/>
        <v/>
      </c>
      <c r="AU2594" s="19" t="str">
        <f t="shared" si="165"/>
        <v/>
      </c>
    </row>
    <row r="2595" spans="3:47" ht="25.05" customHeight="1">
      <c r="C2595" s="17" t="str">
        <f>IF($A2595="","",IF(VLOOKUP($A2595,Spiele!$A$2:$D$16,3,FALSE)=$B2595,"H","G"))</f>
        <v/>
      </c>
      <c r="D2595" s="17" t="str">
        <f>IF($B2595="","",IF(VLOOKUP($A2595,Spiele!$A$2:$F$16,3,FALSE)=$B2595,VLOOKUP($A2595,Spiele!$A$2:$F$16,4,FALSE),VLOOKUP($A2595,Spiele!$A$2:$F$16,3,FALSE)))</f>
        <v/>
      </c>
      <c r="E2595" s="18">
        <f>IF(Abschlüsse[[#This Row],[Ergeb]]="ET",0,COUNTIFS($A$2:$A2595,$A2595,$B$2:$B2595,$B2595,$L$2:$L2595,"&lt;&gt;ET"))</f>
        <v>0</v>
      </c>
      <c r="F2595" s="11"/>
      <c r="G2595" s="12"/>
      <c r="H2595" s="18">
        <f>COUNTIFS('Rote Karten'!$A$2:$A$4,$A2595,'Rote Karten'!$D$2:$D$4,"&lt;&gt;"&amp;$B2595,'Rote Karten'!$B$2:$B$4,"&lt;"&amp;$F2595,'Rote Karten'!$C$2:$C$4,"&lt;="&amp;$G2595)-COUNTIFS('Rote Karten'!$A$2:$A$4,$A2595,'Rote Karten'!$D$2:$D$4,$B2595,'Rote Karten'!$B$2:$B$4,"&lt;"&amp;$F2595,'Rote Karten'!$C$2:$C$4,"&lt;="&amp;$G2595)</f>
        <v>0</v>
      </c>
      <c r="I2595" s="17" t="str">
        <f>IF(OR($L2595="Tor",$L2595="ET"),_xlfn.IFNA(IF(VLOOKUP($A2595,Spiele!$A$2:$C$16,3,FALSE)=$B2595,COUNTIFS($L$2:$L2595,"Tor",$B$2:$B2595,$B2595,$A$2:$A2595,$A2595)+COUNTIFS($L$2:$L2595,"ET",$B$2:$B2595,$B2595,$A$2:$A2595,$A2595)&amp;":"&amp;COUNTIFS($L$2:$L2595,"Tor",$B$2:$B2595,"&lt;&gt;"&amp;$B2595,$A$2:$A2595,$A2595)+COUNTIFS($L$2:$L2595,"ET",$B$2:$B2595,"&lt;&gt;"&amp;$B2595,$A$2:$A2595,$A2595),COUNTIFS($L$2:$L2595,"Tor",$B$2:$B2595,"&lt;&gt;"&amp;$B2595,$A$2:$A2595,$A2595)+COUNTIFS($L$2:$L2595,"ET",$B$2:$B2595,"&lt;&gt;"&amp;$B2595,$A$2:$A2595,$A2595)&amp;":"&amp;COUNTIFS($L$2:$L2595,"Tor",$B$2:$B2595,$B2595,$A$2:$A2595,$A2595)+COUNTIFS($L$2:$L2595,"ET",$B$2:$B2595,$B2595,$A$2:$A2595,$A2595)),""),"")</f>
        <v/>
      </c>
      <c r="J2595" s="18" t="str">
        <f>_xlfn.IFNA(IF(VLOOKUP($A2595,Spiele!$A$2:$D$16,3,FALSE)=$B2595,(COUNTIFS($L$1:$L2594,"Tor",$B$1:$B2594,$B2595,$A$1:$A2594,$A2595)+COUNTIFS($L$1:$L2594,"ET",$B$1:$B2594,$B2595,$A$1:$A2594,$A2595))-(COUNTIFS($L$1:$L2594,"Tor",$B$1:$B2594,"&lt;&gt;"&amp;$B2595,$A$1:$A2594,$A2595)+COUNTIFS($L$1:$L2594,"ET",$B$1:$B2594,"&lt;&gt;"&amp;$B2595,$A$1:$A2594,$A2595)),(COUNTIFS($L$1:$L2594,"Tor",$B$1:$B2594,$B2595,$A$1:$A2594,$A2595)+COUNTIFS($L$1:$L2594,"ET",$B$1:$B2594,$B2595,$A$1:$A2594,$A2595))-(COUNTIFS($L$1:$L2594,"Tor",$B$1:$B2594,"&lt;&gt;"&amp;$B2595,$A$1:$A2594,$A2595)+COUNTIFS($L$1:$L2594,"ET",$B$1:$B2594,"&lt;&gt;"&amp;$B2595,$A$1:$A2594,$A2595))),"")</f>
        <v/>
      </c>
      <c r="O2595" s="17"/>
      <c r="AC2595" s="14"/>
      <c r="AD2595" s="14"/>
      <c r="AE2595" s="18"/>
      <c r="AH2595" s="19">
        <f t="shared" si="162"/>
        <v>0</v>
      </c>
      <c r="AI2595" s="19">
        <f t="shared" si="163"/>
        <v>180</v>
      </c>
      <c r="AM2595" s="19">
        <f>IF(Abschlüsse[[#This Row],[Ergeb]]="ET","",SQRT(($AF2595-$AK2595)^2+($AG2595-$AL2595)^2))</f>
        <v>0</v>
      </c>
      <c r="AO2595" s="13"/>
      <c r="AP2595" s="13"/>
      <c r="AQ2595" s="19" t="str">
        <f t="shared" si="164"/>
        <v/>
      </c>
      <c r="AU2595" s="19" t="str">
        <f t="shared" si="165"/>
        <v/>
      </c>
    </row>
    <row r="2596" spans="3:47" ht="25.05" customHeight="1">
      <c r="C2596" s="17" t="str">
        <f>IF($A2596="","",IF(VLOOKUP($A2596,Spiele!$A$2:$D$16,3,FALSE)=$B2596,"H","G"))</f>
        <v/>
      </c>
      <c r="D2596" s="17" t="str">
        <f>IF($B2596="","",IF(VLOOKUP($A2596,Spiele!$A$2:$F$16,3,FALSE)=$B2596,VLOOKUP($A2596,Spiele!$A$2:$F$16,4,FALSE),VLOOKUP($A2596,Spiele!$A$2:$F$16,3,FALSE)))</f>
        <v/>
      </c>
      <c r="E2596" s="18">
        <f>IF(Abschlüsse[[#This Row],[Ergeb]]="ET",0,COUNTIFS($A$2:$A2596,$A2596,$B$2:$B2596,$B2596,$L$2:$L2596,"&lt;&gt;ET"))</f>
        <v>0</v>
      </c>
      <c r="F2596" s="11"/>
      <c r="G2596" s="12"/>
      <c r="H2596" s="18">
        <f>COUNTIFS('Rote Karten'!$A$2:$A$4,$A2596,'Rote Karten'!$D$2:$D$4,"&lt;&gt;"&amp;$B2596,'Rote Karten'!$B$2:$B$4,"&lt;"&amp;$F2596,'Rote Karten'!$C$2:$C$4,"&lt;="&amp;$G2596)-COUNTIFS('Rote Karten'!$A$2:$A$4,$A2596,'Rote Karten'!$D$2:$D$4,$B2596,'Rote Karten'!$B$2:$B$4,"&lt;"&amp;$F2596,'Rote Karten'!$C$2:$C$4,"&lt;="&amp;$G2596)</f>
        <v>0</v>
      </c>
      <c r="I2596" s="17" t="str">
        <f>IF(OR($L2596="Tor",$L2596="ET"),_xlfn.IFNA(IF(VLOOKUP($A2596,Spiele!$A$2:$C$16,3,FALSE)=$B2596,COUNTIFS($L$2:$L2596,"Tor",$B$2:$B2596,$B2596,$A$2:$A2596,$A2596)+COUNTIFS($L$2:$L2596,"ET",$B$2:$B2596,$B2596,$A$2:$A2596,$A2596)&amp;":"&amp;COUNTIFS($L$2:$L2596,"Tor",$B$2:$B2596,"&lt;&gt;"&amp;$B2596,$A$2:$A2596,$A2596)+COUNTIFS($L$2:$L2596,"ET",$B$2:$B2596,"&lt;&gt;"&amp;$B2596,$A$2:$A2596,$A2596),COUNTIFS($L$2:$L2596,"Tor",$B$2:$B2596,"&lt;&gt;"&amp;$B2596,$A$2:$A2596,$A2596)+COUNTIFS($L$2:$L2596,"ET",$B$2:$B2596,"&lt;&gt;"&amp;$B2596,$A$2:$A2596,$A2596)&amp;":"&amp;COUNTIFS($L$2:$L2596,"Tor",$B$2:$B2596,$B2596,$A$2:$A2596,$A2596)+COUNTIFS($L$2:$L2596,"ET",$B$2:$B2596,$B2596,$A$2:$A2596,$A2596)),""),"")</f>
        <v/>
      </c>
      <c r="J2596" s="18" t="str">
        <f>_xlfn.IFNA(IF(VLOOKUP($A2596,Spiele!$A$2:$D$16,3,FALSE)=$B2596,(COUNTIFS($L$1:$L2595,"Tor",$B$1:$B2595,$B2596,$A$1:$A2595,$A2596)+COUNTIFS($L$1:$L2595,"ET",$B$1:$B2595,$B2596,$A$1:$A2595,$A2596))-(COUNTIFS($L$1:$L2595,"Tor",$B$1:$B2595,"&lt;&gt;"&amp;$B2596,$A$1:$A2595,$A2596)+COUNTIFS($L$1:$L2595,"ET",$B$1:$B2595,"&lt;&gt;"&amp;$B2596,$A$1:$A2595,$A2596)),(COUNTIFS($L$1:$L2595,"Tor",$B$1:$B2595,$B2596,$A$1:$A2595,$A2596)+COUNTIFS($L$1:$L2595,"ET",$B$1:$B2595,$B2596,$A$1:$A2595,$A2596))-(COUNTIFS($L$1:$L2595,"Tor",$B$1:$B2595,"&lt;&gt;"&amp;$B2596,$A$1:$A2595,$A2596)+COUNTIFS($L$1:$L2595,"ET",$B$1:$B2595,"&lt;&gt;"&amp;$B2596,$A$1:$A2595,$A2596))),"")</f>
        <v/>
      </c>
      <c r="O2596" s="17"/>
      <c r="AC2596" s="14"/>
      <c r="AD2596" s="14"/>
      <c r="AE2596" s="18"/>
      <c r="AH2596" s="19">
        <f t="shared" si="162"/>
        <v>0</v>
      </c>
      <c r="AI2596" s="19">
        <f t="shared" si="163"/>
        <v>180</v>
      </c>
      <c r="AM2596" s="19">
        <f>IF(Abschlüsse[[#This Row],[Ergeb]]="ET","",SQRT(($AF2596-$AK2596)^2+($AG2596-$AL2596)^2))</f>
        <v>0</v>
      </c>
      <c r="AO2596" s="13"/>
      <c r="AP2596" s="13"/>
      <c r="AQ2596" s="19" t="str">
        <f t="shared" si="164"/>
        <v/>
      </c>
      <c r="AU2596" s="19" t="str">
        <f t="shared" si="165"/>
        <v/>
      </c>
    </row>
    <row r="2597" spans="3:47" ht="25.05" customHeight="1">
      <c r="C2597" s="17" t="str">
        <f>IF($A2597="","",IF(VLOOKUP($A2597,Spiele!$A$2:$D$16,3,FALSE)=$B2597,"H","G"))</f>
        <v/>
      </c>
      <c r="D2597" s="17" t="str">
        <f>IF($B2597="","",IF(VLOOKUP($A2597,Spiele!$A$2:$F$16,3,FALSE)=$B2597,VLOOKUP($A2597,Spiele!$A$2:$F$16,4,FALSE),VLOOKUP($A2597,Spiele!$A$2:$F$16,3,FALSE)))</f>
        <v/>
      </c>
      <c r="E2597" s="18">
        <f>IF(Abschlüsse[[#This Row],[Ergeb]]="ET",0,COUNTIFS($A$2:$A2597,$A2597,$B$2:$B2597,$B2597,$L$2:$L2597,"&lt;&gt;ET"))</f>
        <v>0</v>
      </c>
      <c r="F2597" s="11"/>
      <c r="G2597" s="12"/>
      <c r="H2597" s="18">
        <f>COUNTIFS('Rote Karten'!$A$2:$A$4,$A2597,'Rote Karten'!$D$2:$D$4,"&lt;&gt;"&amp;$B2597,'Rote Karten'!$B$2:$B$4,"&lt;"&amp;$F2597,'Rote Karten'!$C$2:$C$4,"&lt;="&amp;$G2597)-COUNTIFS('Rote Karten'!$A$2:$A$4,$A2597,'Rote Karten'!$D$2:$D$4,$B2597,'Rote Karten'!$B$2:$B$4,"&lt;"&amp;$F2597,'Rote Karten'!$C$2:$C$4,"&lt;="&amp;$G2597)</f>
        <v>0</v>
      </c>
      <c r="I2597" s="17" t="str">
        <f>IF(OR($L2597="Tor",$L2597="ET"),_xlfn.IFNA(IF(VLOOKUP($A2597,Spiele!$A$2:$C$16,3,FALSE)=$B2597,COUNTIFS($L$2:$L2597,"Tor",$B$2:$B2597,$B2597,$A$2:$A2597,$A2597)+COUNTIFS($L$2:$L2597,"ET",$B$2:$B2597,$B2597,$A$2:$A2597,$A2597)&amp;":"&amp;COUNTIFS($L$2:$L2597,"Tor",$B$2:$B2597,"&lt;&gt;"&amp;$B2597,$A$2:$A2597,$A2597)+COUNTIFS($L$2:$L2597,"ET",$B$2:$B2597,"&lt;&gt;"&amp;$B2597,$A$2:$A2597,$A2597),COUNTIFS($L$2:$L2597,"Tor",$B$2:$B2597,"&lt;&gt;"&amp;$B2597,$A$2:$A2597,$A2597)+COUNTIFS($L$2:$L2597,"ET",$B$2:$B2597,"&lt;&gt;"&amp;$B2597,$A$2:$A2597,$A2597)&amp;":"&amp;COUNTIFS($L$2:$L2597,"Tor",$B$2:$B2597,$B2597,$A$2:$A2597,$A2597)+COUNTIFS($L$2:$L2597,"ET",$B$2:$B2597,$B2597,$A$2:$A2597,$A2597)),""),"")</f>
        <v/>
      </c>
      <c r="J2597" s="18" t="str">
        <f>_xlfn.IFNA(IF(VLOOKUP($A2597,Spiele!$A$2:$D$16,3,FALSE)=$B2597,(COUNTIFS($L$1:$L2596,"Tor",$B$1:$B2596,$B2597,$A$1:$A2596,$A2597)+COUNTIFS($L$1:$L2596,"ET",$B$1:$B2596,$B2597,$A$1:$A2596,$A2597))-(COUNTIFS($L$1:$L2596,"Tor",$B$1:$B2596,"&lt;&gt;"&amp;$B2597,$A$1:$A2596,$A2597)+COUNTIFS($L$1:$L2596,"ET",$B$1:$B2596,"&lt;&gt;"&amp;$B2597,$A$1:$A2596,$A2597)),(COUNTIFS($L$1:$L2596,"Tor",$B$1:$B2596,$B2597,$A$1:$A2596,$A2597)+COUNTIFS($L$1:$L2596,"ET",$B$1:$B2596,$B2597,$A$1:$A2596,$A2597))-(COUNTIFS($L$1:$L2596,"Tor",$B$1:$B2596,"&lt;&gt;"&amp;$B2597,$A$1:$A2596,$A2597)+COUNTIFS($L$1:$L2596,"ET",$B$1:$B2596,"&lt;&gt;"&amp;$B2597,$A$1:$A2596,$A2597))),"")</f>
        <v/>
      </c>
      <c r="O2597" s="17"/>
      <c r="AC2597" s="14"/>
      <c r="AD2597" s="14"/>
      <c r="AE2597" s="18"/>
      <c r="AH2597" s="19">
        <f t="shared" si="162"/>
        <v>0</v>
      </c>
      <c r="AI2597" s="19">
        <f t="shared" si="163"/>
        <v>180</v>
      </c>
      <c r="AM2597" s="19">
        <f>IF(Abschlüsse[[#This Row],[Ergeb]]="ET","",SQRT(($AF2597-$AK2597)^2+($AG2597-$AL2597)^2))</f>
        <v>0</v>
      </c>
      <c r="AO2597" s="13"/>
      <c r="AP2597" s="13"/>
      <c r="AQ2597" s="19" t="str">
        <f t="shared" si="164"/>
        <v/>
      </c>
      <c r="AU2597" s="19" t="str">
        <f t="shared" si="165"/>
        <v/>
      </c>
    </row>
    <row r="2598" spans="3:47" ht="25.05" customHeight="1">
      <c r="C2598" s="17" t="str">
        <f>IF($A2598="","",IF(VLOOKUP($A2598,Spiele!$A$2:$D$16,3,FALSE)=$B2598,"H","G"))</f>
        <v/>
      </c>
      <c r="D2598" s="17" t="str">
        <f>IF($B2598="","",IF(VLOOKUP($A2598,Spiele!$A$2:$F$16,3,FALSE)=$B2598,VLOOKUP($A2598,Spiele!$A$2:$F$16,4,FALSE),VLOOKUP($A2598,Spiele!$A$2:$F$16,3,FALSE)))</f>
        <v/>
      </c>
      <c r="E2598" s="18">
        <f>IF(Abschlüsse[[#This Row],[Ergeb]]="ET",0,COUNTIFS($A$2:$A2598,$A2598,$B$2:$B2598,$B2598,$L$2:$L2598,"&lt;&gt;ET"))</f>
        <v>0</v>
      </c>
      <c r="F2598" s="11"/>
      <c r="G2598" s="12"/>
      <c r="H2598" s="18">
        <f>COUNTIFS('Rote Karten'!$A$2:$A$4,$A2598,'Rote Karten'!$D$2:$D$4,"&lt;&gt;"&amp;$B2598,'Rote Karten'!$B$2:$B$4,"&lt;"&amp;$F2598,'Rote Karten'!$C$2:$C$4,"&lt;="&amp;$G2598)-COUNTIFS('Rote Karten'!$A$2:$A$4,$A2598,'Rote Karten'!$D$2:$D$4,$B2598,'Rote Karten'!$B$2:$B$4,"&lt;"&amp;$F2598,'Rote Karten'!$C$2:$C$4,"&lt;="&amp;$G2598)</f>
        <v>0</v>
      </c>
      <c r="I2598" s="17" t="str">
        <f>IF(OR($L2598="Tor",$L2598="ET"),_xlfn.IFNA(IF(VLOOKUP($A2598,Spiele!$A$2:$C$16,3,FALSE)=$B2598,COUNTIFS($L$2:$L2598,"Tor",$B$2:$B2598,$B2598,$A$2:$A2598,$A2598)+COUNTIFS($L$2:$L2598,"ET",$B$2:$B2598,$B2598,$A$2:$A2598,$A2598)&amp;":"&amp;COUNTIFS($L$2:$L2598,"Tor",$B$2:$B2598,"&lt;&gt;"&amp;$B2598,$A$2:$A2598,$A2598)+COUNTIFS($L$2:$L2598,"ET",$B$2:$B2598,"&lt;&gt;"&amp;$B2598,$A$2:$A2598,$A2598),COUNTIFS($L$2:$L2598,"Tor",$B$2:$B2598,"&lt;&gt;"&amp;$B2598,$A$2:$A2598,$A2598)+COUNTIFS($L$2:$L2598,"ET",$B$2:$B2598,"&lt;&gt;"&amp;$B2598,$A$2:$A2598,$A2598)&amp;":"&amp;COUNTIFS($L$2:$L2598,"Tor",$B$2:$B2598,$B2598,$A$2:$A2598,$A2598)+COUNTIFS($L$2:$L2598,"ET",$B$2:$B2598,$B2598,$A$2:$A2598,$A2598)),""),"")</f>
        <v/>
      </c>
      <c r="J2598" s="18" t="str">
        <f>_xlfn.IFNA(IF(VLOOKUP($A2598,Spiele!$A$2:$D$16,3,FALSE)=$B2598,(COUNTIFS($L$1:$L2597,"Tor",$B$1:$B2597,$B2598,$A$1:$A2597,$A2598)+COUNTIFS($L$1:$L2597,"ET",$B$1:$B2597,$B2598,$A$1:$A2597,$A2598))-(COUNTIFS($L$1:$L2597,"Tor",$B$1:$B2597,"&lt;&gt;"&amp;$B2598,$A$1:$A2597,$A2598)+COUNTIFS($L$1:$L2597,"ET",$B$1:$B2597,"&lt;&gt;"&amp;$B2598,$A$1:$A2597,$A2598)),(COUNTIFS($L$1:$L2597,"Tor",$B$1:$B2597,$B2598,$A$1:$A2597,$A2598)+COUNTIFS($L$1:$L2597,"ET",$B$1:$B2597,$B2598,$A$1:$A2597,$A2598))-(COUNTIFS($L$1:$L2597,"Tor",$B$1:$B2597,"&lt;&gt;"&amp;$B2598,$A$1:$A2597,$A2598)+COUNTIFS($L$1:$L2597,"ET",$B$1:$B2597,"&lt;&gt;"&amp;$B2598,$A$1:$A2597,$A2598))),"")</f>
        <v/>
      </c>
      <c r="O2598" s="17"/>
      <c r="AC2598" s="14"/>
      <c r="AD2598" s="14"/>
      <c r="AE2598" s="18"/>
      <c r="AH2598" s="19">
        <f t="shared" si="162"/>
        <v>0</v>
      </c>
      <c r="AI2598" s="19">
        <f t="shared" si="163"/>
        <v>180</v>
      </c>
      <c r="AM2598" s="19">
        <f>IF(Abschlüsse[[#This Row],[Ergeb]]="ET","",SQRT(($AF2598-$AK2598)^2+($AG2598-$AL2598)^2))</f>
        <v>0</v>
      </c>
      <c r="AO2598" s="13"/>
      <c r="AP2598" s="13"/>
      <c r="AQ2598" s="19" t="str">
        <f t="shared" si="164"/>
        <v/>
      </c>
      <c r="AU2598" s="19" t="str">
        <f t="shared" si="165"/>
        <v/>
      </c>
    </row>
    <row r="2599" spans="3:47" ht="25.05" customHeight="1">
      <c r="C2599" s="17" t="str">
        <f>IF($A2599="","",IF(VLOOKUP($A2599,Spiele!$A$2:$D$16,3,FALSE)=$B2599,"H","G"))</f>
        <v/>
      </c>
      <c r="D2599" s="17" t="str">
        <f>IF($B2599="","",IF(VLOOKUP($A2599,Spiele!$A$2:$F$16,3,FALSE)=$B2599,VLOOKUP($A2599,Spiele!$A$2:$F$16,4,FALSE),VLOOKUP($A2599,Spiele!$A$2:$F$16,3,FALSE)))</f>
        <v/>
      </c>
      <c r="E2599" s="18">
        <f>IF(Abschlüsse[[#This Row],[Ergeb]]="ET",0,COUNTIFS($A$2:$A2599,$A2599,$B$2:$B2599,$B2599,$L$2:$L2599,"&lt;&gt;ET"))</f>
        <v>0</v>
      </c>
      <c r="F2599" s="11"/>
      <c r="G2599" s="12"/>
      <c r="H2599" s="18">
        <f>COUNTIFS('Rote Karten'!$A$2:$A$4,$A2599,'Rote Karten'!$D$2:$D$4,"&lt;&gt;"&amp;$B2599,'Rote Karten'!$B$2:$B$4,"&lt;"&amp;$F2599,'Rote Karten'!$C$2:$C$4,"&lt;="&amp;$G2599)-COUNTIFS('Rote Karten'!$A$2:$A$4,$A2599,'Rote Karten'!$D$2:$D$4,$B2599,'Rote Karten'!$B$2:$B$4,"&lt;"&amp;$F2599,'Rote Karten'!$C$2:$C$4,"&lt;="&amp;$G2599)</f>
        <v>0</v>
      </c>
      <c r="I2599" s="17" t="str">
        <f>IF(OR($L2599="Tor",$L2599="ET"),_xlfn.IFNA(IF(VLOOKUP($A2599,Spiele!$A$2:$C$16,3,FALSE)=$B2599,COUNTIFS($L$2:$L2599,"Tor",$B$2:$B2599,$B2599,$A$2:$A2599,$A2599)+COUNTIFS($L$2:$L2599,"ET",$B$2:$B2599,$B2599,$A$2:$A2599,$A2599)&amp;":"&amp;COUNTIFS($L$2:$L2599,"Tor",$B$2:$B2599,"&lt;&gt;"&amp;$B2599,$A$2:$A2599,$A2599)+COUNTIFS($L$2:$L2599,"ET",$B$2:$B2599,"&lt;&gt;"&amp;$B2599,$A$2:$A2599,$A2599),COUNTIFS($L$2:$L2599,"Tor",$B$2:$B2599,"&lt;&gt;"&amp;$B2599,$A$2:$A2599,$A2599)+COUNTIFS($L$2:$L2599,"ET",$B$2:$B2599,"&lt;&gt;"&amp;$B2599,$A$2:$A2599,$A2599)&amp;":"&amp;COUNTIFS($L$2:$L2599,"Tor",$B$2:$B2599,$B2599,$A$2:$A2599,$A2599)+COUNTIFS($L$2:$L2599,"ET",$B$2:$B2599,$B2599,$A$2:$A2599,$A2599)),""),"")</f>
        <v/>
      </c>
      <c r="J2599" s="18" t="str">
        <f>_xlfn.IFNA(IF(VLOOKUP($A2599,Spiele!$A$2:$D$16,3,FALSE)=$B2599,(COUNTIFS($L$1:$L2598,"Tor",$B$1:$B2598,$B2599,$A$1:$A2598,$A2599)+COUNTIFS($L$1:$L2598,"ET",$B$1:$B2598,$B2599,$A$1:$A2598,$A2599))-(COUNTIFS($L$1:$L2598,"Tor",$B$1:$B2598,"&lt;&gt;"&amp;$B2599,$A$1:$A2598,$A2599)+COUNTIFS($L$1:$L2598,"ET",$B$1:$B2598,"&lt;&gt;"&amp;$B2599,$A$1:$A2598,$A2599)),(COUNTIFS($L$1:$L2598,"Tor",$B$1:$B2598,$B2599,$A$1:$A2598,$A2599)+COUNTIFS($L$1:$L2598,"ET",$B$1:$B2598,$B2599,$A$1:$A2598,$A2599))-(COUNTIFS($L$1:$L2598,"Tor",$B$1:$B2598,"&lt;&gt;"&amp;$B2599,$A$1:$A2598,$A2599)+COUNTIFS($L$1:$L2598,"ET",$B$1:$B2598,"&lt;&gt;"&amp;$B2599,$A$1:$A2598,$A2599))),"")</f>
        <v/>
      </c>
      <c r="O2599" s="17"/>
      <c r="AC2599" s="14"/>
      <c r="AD2599" s="14"/>
      <c r="AE2599" s="18"/>
      <c r="AH2599" s="19">
        <f t="shared" si="162"/>
        <v>0</v>
      </c>
      <c r="AI2599" s="19">
        <f t="shared" si="163"/>
        <v>180</v>
      </c>
      <c r="AM2599" s="19">
        <f>IF(Abschlüsse[[#This Row],[Ergeb]]="ET","",SQRT(($AF2599-$AK2599)^2+($AG2599-$AL2599)^2))</f>
        <v>0</v>
      </c>
      <c r="AO2599" s="13"/>
      <c r="AP2599" s="13"/>
      <c r="AQ2599" s="19" t="str">
        <f t="shared" si="164"/>
        <v/>
      </c>
      <c r="AU2599" s="19" t="str">
        <f t="shared" si="165"/>
        <v/>
      </c>
    </row>
    <row r="2600" spans="3:47" ht="25.05" customHeight="1">
      <c r="C2600" s="17" t="str">
        <f>IF($A2600="","",IF(VLOOKUP($A2600,Spiele!$A$2:$D$16,3,FALSE)=$B2600,"H","G"))</f>
        <v/>
      </c>
      <c r="D2600" s="17" t="str">
        <f>IF($B2600="","",IF(VLOOKUP($A2600,Spiele!$A$2:$F$16,3,FALSE)=$B2600,VLOOKUP($A2600,Spiele!$A$2:$F$16,4,FALSE),VLOOKUP($A2600,Spiele!$A$2:$F$16,3,FALSE)))</f>
        <v/>
      </c>
      <c r="E2600" s="18">
        <f>IF(Abschlüsse[[#This Row],[Ergeb]]="ET",0,COUNTIFS($A$2:$A2600,$A2600,$B$2:$B2600,$B2600,$L$2:$L2600,"&lt;&gt;ET"))</f>
        <v>0</v>
      </c>
      <c r="F2600" s="11"/>
      <c r="G2600" s="12"/>
      <c r="H2600" s="18">
        <f>COUNTIFS('Rote Karten'!$A$2:$A$4,$A2600,'Rote Karten'!$D$2:$D$4,"&lt;&gt;"&amp;$B2600,'Rote Karten'!$B$2:$B$4,"&lt;"&amp;$F2600,'Rote Karten'!$C$2:$C$4,"&lt;="&amp;$G2600)-COUNTIFS('Rote Karten'!$A$2:$A$4,$A2600,'Rote Karten'!$D$2:$D$4,$B2600,'Rote Karten'!$B$2:$B$4,"&lt;"&amp;$F2600,'Rote Karten'!$C$2:$C$4,"&lt;="&amp;$G2600)</f>
        <v>0</v>
      </c>
      <c r="I2600" s="17" t="str">
        <f>IF(OR($L2600="Tor",$L2600="ET"),_xlfn.IFNA(IF(VLOOKUP($A2600,Spiele!$A$2:$C$16,3,FALSE)=$B2600,COUNTIFS($L$2:$L2600,"Tor",$B$2:$B2600,$B2600,$A$2:$A2600,$A2600)+COUNTIFS($L$2:$L2600,"ET",$B$2:$B2600,$B2600,$A$2:$A2600,$A2600)&amp;":"&amp;COUNTIFS($L$2:$L2600,"Tor",$B$2:$B2600,"&lt;&gt;"&amp;$B2600,$A$2:$A2600,$A2600)+COUNTIFS($L$2:$L2600,"ET",$B$2:$B2600,"&lt;&gt;"&amp;$B2600,$A$2:$A2600,$A2600),COUNTIFS($L$2:$L2600,"Tor",$B$2:$B2600,"&lt;&gt;"&amp;$B2600,$A$2:$A2600,$A2600)+COUNTIFS($L$2:$L2600,"ET",$B$2:$B2600,"&lt;&gt;"&amp;$B2600,$A$2:$A2600,$A2600)&amp;":"&amp;COUNTIFS($L$2:$L2600,"Tor",$B$2:$B2600,$B2600,$A$2:$A2600,$A2600)+COUNTIFS($L$2:$L2600,"ET",$B$2:$B2600,$B2600,$A$2:$A2600,$A2600)),""),"")</f>
        <v/>
      </c>
      <c r="J2600" s="18" t="str">
        <f>_xlfn.IFNA(IF(VLOOKUP($A2600,Spiele!$A$2:$D$16,3,FALSE)=$B2600,(COUNTIFS($L$1:$L2599,"Tor",$B$1:$B2599,$B2600,$A$1:$A2599,$A2600)+COUNTIFS($L$1:$L2599,"ET",$B$1:$B2599,$B2600,$A$1:$A2599,$A2600))-(COUNTIFS($L$1:$L2599,"Tor",$B$1:$B2599,"&lt;&gt;"&amp;$B2600,$A$1:$A2599,$A2600)+COUNTIFS($L$1:$L2599,"ET",$B$1:$B2599,"&lt;&gt;"&amp;$B2600,$A$1:$A2599,$A2600)),(COUNTIFS($L$1:$L2599,"Tor",$B$1:$B2599,$B2600,$A$1:$A2599,$A2600)+COUNTIFS($L$1:$L2599,"ET",$B$1:$B2599,$B2600,$A$1:$A2599,$A2600))-(COUNTIFS($L$1:$L2599,"Tor",$B$1:$B2599,"&lt;&gt;"&amp;$B2600,$A$1:$A2599,$A2600)+COUNTIFS($L$1:$L2599,"ET",$B$1:$B2599,"&lt;&gt;"&amp;$B2600,$A$1:$A2599,$A2600))),"")</f>
        <v/>
      </c>
      <c r="O2600" s="17"/>
      <c r="AC2600" s="14"/>
      <c r="AD2600" s="14"/>
      <c r="AE2600" s="18"/>
      <c r="AH2600" s="19">
        <f t="shared" si="162"/>
        <v>0</v>
      </c>
      <c r="AI2600" s="19">
        <f t="shared" si="163"/>
        <v>180</v>
      </c>
      <c r="AM2600" s="19">
        <f>IF(Abschlüsse[[#This Row],[Ergeb]]="ET","",SQRT(($AF2600-$AK2600)^2+($AG2600-$AL2600)^2))</f>
        <v>0</v>
      </c>
      <c r="AO2600" s="13"/>
      <c r="AP2600" s="13"/>
      <c r="AQ2600" s="19" t="str">
        <f t="shared" si="164"/>
        <v/>
      </c>
      <c r="AU2600" s="19" t="str">
        <f t="shared" si="165"/>
        <v/>
      </c>
    </row>
    <row r="2601" spans="3:47" ht="25.05" customHeight="1">
      <c r="C2601" s="17" t="str">
        <f>IF($A2601="","",IF(VLOOKUP($A2601,Spiele!$A$2:$D$16,3,FALSE)=$B2601,"H","G"))</f>
        <v/>
      </c>
      <c r="D2601" s="17" t="str">
        <f>IF($B2601="","",IF(VLOOKUP($A2601,Spiele!$A$2:$F$16,3,FALSE)=$B2601,VLOOKUP($A2601,Spiele!$A$2:$F$16,4,FALSE),VLOOKUP($A2601,Spiele!$A$2:$F$16,3,FALSE)))</f>
        <v/>
      </c>
      <c r="E2601" s="18">
        <f>IF(Abschlüsse[[#This Row],[Ergeb]]="ET",0,COUNTIFS($A$2:$A2601,$A2601,$B$2:$B2601,$B2601,$L$2:$L2601,"&lt;&gt;ET"))</f>
        <v>0</v>
      </c>
      <c r="F2601" s="11"/>
      <c r="G2601" s="12"/>
      <c r="H2601" s="18">
        <f>COUNTIFS('Rote Karten'!$A$2:$A$4,$A2601,'Rote Karten'!$D$2:$D$4,"&lt;&gt;"&amp;$B2601,'Rote Karten'!$B$2:$B$4,"&lt;"&amp;$F2601,'Rote Karten'!$C$2:$C$4,"&lt;="&amp;$G2601)-COUNTIFS('Rote Karten'!$A$2:$A$4,$A2601,'Rote Karten'!$D$2:$D$4,$B2601,'Rote Karten'!$B$2:$B$4,"&lt;"&amp;$F2601,'Rote Karten'!$C$2:$C$4,"&lt;="&amp;$G2601)</f>
        <v>0</v>
      </c>
      <c r="I2601" s="17" t="str">
        <f>IF(OR($L2601="Tor",$L2601="ET"),_xlfn.IFNA(IF(VLOOKUP($A2601,Spiele!$A$2:$C$16,3,FALSE)=$B2601,COUNTIFS($L$2:$L2601,"Tor",$B$2:$B2601,$B2601,$A$2:$A2601,$A2601)+COUNTIFS($L$2:$L2601,"ET",$B$2:$B2601,$B2601,$A$2:$A2601,$A2601)&amp;":"&amp;COUNTIFS($L$2:$L2601,"Tor",$B$2:$B2601,"&lt;&gt;"&amp;$B2601,$A$2:$A2601,$A2601)+COUNTIFS($L$2:$L2601,"ET",$B$2:$B2601,"&lt;&gt;"&amp;$B2601,$A$2:$A2601,$A2601),COUNTIFS($L$2:$L2601,"Tor",$B$2:$B2601,"&lt;&gt;"&amp;$B2601,$A$2:$A2601,$A2601)+COUNTIFS($L$2:$L2601,"ET",$B$2:$B2601,"&lt;&gt;"&amp;$B2601,$A$2:$A2601,$A2601)&amp;":"&amp;COUNTIFS($L$2:$L2601,"Tor",$B$2:$B2601,$B2601,$A$2:$A2601,$A2601)+COUNTIFS($L$2:$L2601,"ET",$B$2:$B2601,$B2601,$A$2:$A2601,$A2601)),""),"")</f>
        <v/>
      </c>
      <c r="J2601" s="18" t="str">
        <f>_xlfn.IFNA(IF(VLOOKUP($A2601,Spiele!$A$2:$D$16,3,FALSE)=$B2601,(COUNTIFS($L$1:$L2600,"Tor",$B$1:$B2600,$B2601,$A$1:$A2600,$A2601)+COUNTIFS($L$1:$L2600,"ET",$B$1:$B2600,$B2601,$A$1:$A2600,$A2601))-(COUNTIFS($L$1:$L2600,"Tor",$B$1:$B2600,"&lt;&gt;"&amp;$B2601,$A$1:$A2600,$A2601)+COUNTIFS($L$1:$L2600,"ET",$B$1:$B2600,"&lt;&gt;"&amp;$B2601,$A$1:$A2600,$A2601)),(COUNTIFS($L$1:$L2600,"Tor",$B$1:$B2600,$B2601,$A$1:$A2600,$A2601)+COUNTIFS($L$1:$L2600,"ET",$B$1:$B2600,$B2601,$A$1:$A2600,$A2601))-(COUNTIFS($L$1:$L2600,"Tor",$B$1:$B2600,"&lt;&gt;"&amp;$B2601,$A$1:$A2600,$A2601)+COUNTIFS($L$1:$L2600,"ET",$B$1:$B2600,"&lt;&gt;"&amp;$B2601,$A$1:$A2600,$A2601))),"")</f>
        <v/>
      </c>
      <c r="O2601" s="17"/>
      <c r="AC2601" s="14"/>
      <c r="AD2601" s="14"/>
      <c r="AE2601" s="18"/>
      <c r="AH2601" s="19">
        <f t="shared" si="162"/>
        <v>0</v>
      </c>
      <c r="AI2601" s="19">
        <f t="shared" si="163"/>
        <v>180</v>
      </c>
      <c r="AM2601" s="19">
        <f>IF(Abschlüsse[[#This Row],[Ergeb]]="ET","",SQRT(($AF2601-$AK2601)^2+($AG2601-$AL2601)^2))</f>
        <v>0</v>
      </c>
      <c r="AO2601" s="13"/>
      <c r="AP2601" s="13"/>
      <c r="AQ2601" s="19" t="str">
        <f t="shared" si="164"/>
        <v/>
      </c>
      <c r="AU2601" s="19" t="str">
        <f t="shared" si="165"/>
        <v/>
      </c>
    </row>
    <row r="2602" spans="3:47" ht="25.05" customHeight="1">
      <c r="C2602" s="17" t="str">
        <f>IF($A2602="","",IF(VLOOKUP($A2602,Spiele!$A$2:$D$16,3,FALSE)=$B2602,"H","G"))</f>
        <v/>
      </c>
      <c r="D2602" s="17" t="str">
        <f>IF($B2602="","",IF(VLOOKUP($A2602,Spiele!$A$2:$F$16,3,FALSE)=$B2602,VLOOKUP($A2602,Spiele!$A$2:$F$16,4,FALSE),VLOOKUP($A2602,Spiele!$A$2:$F$16,3,FALSE)))</f>
        <v/>
      </c>
      <c r="E2602" s="18">
        <f>IF(Abschlüsse[[#This Row],[Ergeb]]="ET",0,COUNTIFS($A$2:$A2602,$A2602,$B$2:$B2602,$B2602,$L$2:$L2602,"&lt;&gt;ET"))</f>
        <v>0</v>
      </c>
      <c r="F2602" s="11"/>
      <c r="G2602" s="12"/>
      <c r="H2602" s="18">
        <f>COUNTIFS('Rote Karten'!$A$2:$A$4,$A2602,'Rote Karten'!$D$2:$D$4,"&lt;&gt;"&amp;$B2602,'Rote Karten'!$B$2:$B$4,"&lt;"&amp;$F2602,'Rote Karten'!$C$2:$C$4,"&lt;="&amp;$G2602)-COUNTIFS('Rote Karten'!$A$2:$A$4,$A2602,'Rote Karten'!$D$2:$D$4,$B2602,'Rote Karten'!$B$2:$B$4,"&lt;"&amp;$F2602,'Rote Karten'!$C$2:$C$4,"&lt;="&amp;$G2602)</f>
        <v>0</v>
      </c>
      <c r="I2602" s="17" t="str">
        <f>IF(OR($L2602="Tor",$L2602="ET"),_xlfn.IFNA(IF(VLOOKUP($A2602,Spiele!$A$2:$C$16,3,FALSE)=$B2602,COUNTIFS($L$2:$L2602,"Tor",$B$2:$B2602,$B2602,$A$2:$A2602,$A2602)+COUNTIFS($L$2:$L2602,"ET",$B$2:$B2602,$B2602,$A$2:$A2602,$A2602)&amp;":"&amp;COUNTIFS($L$2:$L2602,"Tor",$B$2:$B2602,"&lt;&gt;"&amp;$B2602,$A$2:$A2602,$A2602)+COUNTIFS($L$2:$L2602,"ET",$B$2:$B2602,"&lt;&gt;"&amp;$B2602,$A$2:$A2602,$A2602),COUNTIFS($L$2:$L2602,"Tor",$B$2:$B2602,"&lt;&gt;"&amp;$B2602,$A$2:$A2602,$A2602)+COUNTIFS($L$2:$L2602,"ET",$B$2:$B2602,"&lt;&gt;"&amp;$B2602,$A$2:$A2602,$A2602)&amp;":"&amp;COUNTIFS($L$2:$L2602,"Tor",$B$2:$B2602,$B2602,$A$2:$A2602,$A2602)+COUNTIFS($L$2:$L2602,"ET",$B$2:$B2602,$B2602,$A$2:$A2602,$A2602)),""),"")</f>
        <v/>
      </c>
      <c r="J2602" s="18" t="str">
        <f>_xlfn.IFNA(IF(VLOOKUP($A2602,Spiele!$A$2:$D$16,3,FALSE)=$B2602,(COUNTIFS($L$1:$L2601,"Tor",$B$1:$B2601,$B2602,$A$1:$A2601,$A2602)+COUNTIFS($L$1:$L2601,"ET",$B$1:$B2601,$B2602,$A$1:$A2601,$A2602))-(COUNTIFS($L$1:$L2601,"Tor",$B$1:$B2601,"&lt;&gt;"&amp;$B2602,$A$1:$A2601,$A2602)+COUNTIFS($L$1:$L2601,"ET",$B$1:$B2601,"&lt;&gt;"&amp;$B2602,$A$1:$A2601,$A2602)),(COUNTIFS($L$1:$L2601,"Tor",$B$1:$B2601,$B2602,$A$1:$A2601,$A2602)+COUNTIFS($L$1:$L2601,"ET",$B$1:$B2601,$B2602,$A$1:$A2601,$A2602))-(COUNTIFS($L$1:$L2601,"Tor",$B$1:$B2601,"&lt;&gt;"&amp;$B2602,$A$1:$A2601,$A2602)+COUNTIFS($L$1:$L2601,"ET",$B$1:$B2601,"&lt;&gt;"&amp;$B2602,$A$1:$A2601,$A2602))),"")</f>
        <v/>
      </c>
      <c r="O2602" s="17"/>
      <c r="AC2602" s="14"/>
      <c r="AD2602" s="14"/>
      <c r="AE2602" s="18"/>
      <c r="AH2602" s="19">
        <f t="shared" si="162"/>
        <v>0</v>
      </c>
      <c r="AI2602" s="19">
        <f t="shared" si="163"/>
        <v>180</v>
      </c>
      <c r="AM2602" s="19">
        <f>IF(Abschlüsse[[#This Row],[Ergeb]]="ET","",SQRT(($AF2602-$AK2602)^2+($AG2602-$AL2602)^2))</f>
        <v>0</v>
      </c>
      <c r="AO2602" s="13"/>
      <c r="AP2602" s="13"/>
      <c r="AQ2602" s="19" t="str">
        <f t="shared" si="164"/>
        <v/>
      </c>
      <c r="AU2602" s="19" t="str">
        <f t="shared" si="165"/>
        <v/>
      </c>
    </row>
    <row r="2603" spans="3:47" ht="25.05" customHeight="1">
      <c r="C2603" s="17" t="str">
        <f>IF($A2603="","",IF(VLOOKUP($A2603,Spiele!$A$2:$D$16,3,FALSE)=$B2603,"H","G"))</f>
        <v/>
      </c>
      <c r="D2603" s="17" t="str">
        <f>IF($B2603="","",IF(VLOOKUP($A2603,Spiele!$A$2:$F$16,3,FALSE)=$B2603,VLOOKUP($A2603,Spiele!$A$2:$F$16,4,FALSE),VLOOKUP($A2603,Spiele!$A$2:$F$16,3,FALSE)))</f>
        <v/>
      </c>
      <c r="E2603" s="18">
        <f>IF(Abschlüsse[[#This Row],[Ergeb]]="ET",0,COUNTIFS($A$2:$A2603,$A2603,$B$2:$B2603,$B2603,$L$2:$L2603,"&lt;&gt;ET"))</f>
        <v>0</v>
      </c>
      <c r="F2603" s="11"/>
      <c r="G2603" s="12"/>
      <c r="H2603" s="18">
        <f>COUNTIFS('Rote Karten'!$A$2:$A$4,$A2603,'Rote Karten'!$D$2:$D$4,"&lt;&gt;"&amp;$B2603,'Rote Karten'!$B$2:$B$4,"&lt;"&amp;$F2603,'Rote Karten'!$C$2:$C$4,"&lt;="&amp;$G2603)-COUNTIFS('Rote Karten'!$A$2:$A$4,$A2603,'Rote Karten'!$D$2:$D$4,$B2603,'Rote Karten'!$B$2:$B$4,"&lt;"&amp;$F2603,'Rote Karten'!$C$2:$C$4,"&lt;="&amp;$G2603)</f>
        <v>0</v>
      </c>
      <c r="I2603" s="17" t="str">
        <f>IF(OR($L2603="Tor",$L2603="ET"),_xlfn.IFNA(IF(VLOOKUP($A2603,Spiele!$A$2:$C$16,3,FALSE)=$B2603,COUNTIFS($L$2:$L2603,"Tor",$B$2:$B2603,$B2603,$A$2:$A2603,$A2603)+COUNTIFS($L$2:$L2603,"ET",$B$2:$B2603,$B2603,$A$2:$A2603,$A2603)&amp;":"&amp;COUNTIFS($L$2:$L2603,"Tor",$B$2:$B2603,"&lt;&gt;"&amp;$B2603,$A$2:$A2603,$A2603)+COUNTIFS($L$2:$L2603,"ET",$B$2:$B2603,"&lt;&gt;"&amp;$B2603,$A$2:$A2603,$A2603),COUNTIFS($L$2:$L2603,"Tor",$B$2:$B2603,"&lt;&gt;"&amp;$B2603,$A$2:$A2603,$A2603)+COUNTIFS($L$2:$L2603,"ET",$B$2:$B2603,"&lt;&gt;"&amp;$B2603,$A$2:$A2603,$A2603)&amp;":"&amp;COUNTIFS($L$2:$L2603,"Tor",$B$2:$B2603,$B2603,$A$2:$A2603,$A2603)+COUNTIFS($L$2:$L2603,"ET",$B$2:$B2603,$B2603,$A$2:$A2603,$A2603)),""),"")</f>
        <v/>
      </c>
      <c r="J2603" s="18" t="str">
        <f>_xlfn.IFNA(IF(VLOOKUP($A2603,Spiele!$A$2:$D$16,3,FALSE)=$B2603,(COUNTIFS($L$1:$L2602,"Tor",$B$1:$B2602,$B2603,$A$1:$A2602,$A2603)+COUNTIFS($L$1:$L2602,"ET",$B$1:$B2602,$B2603,$A$1:$A2602,$A2603))-(COUNTIFS($L$1:$L2602,"Tor",$B$1:$B2602,"&lt;&gt;"&amp;$B2603,$A$1:$A2602,$A2603)+COUNTIFS($L$1:$L2602,"ET",$B$1:$B2602,"&lt;&gt;"&amp;$B2603,$A$1:$A2602,$A2603)),(COUNTIFS($L$1:$L2602,"Tor",$B$1:$B2602,$B2603,$A$1:$A2602,$A2603)+COUNTIFS($L$1:$L2602,"ET",$B$1:$B2602,$B2603,$A$1:$A2602,$A2603))-(COUNTIFS($L$1:$L2602,"Tor",$B$1:$B2602,"&lt;&gt;"&amp;$B2603,$A$1:$A2602,$A2603)+COUNTIFS($L$1:$L2602,"ET",$B$1:$B2602,"&lt;&gt;"&amp;$B2603,$A$1:$A2602,$A2603))),"")</f>
        <v/>
      </c>
      <c r="O2603" s="17"/>
      <c r="AC2603" s="14"/>
      <c r="AD2603" s="14"/>
      <c r="AE2603" s="18"/>
      <c r="AH2603" s="19">
        <f t="shared" si="162"/>
        <v>0</v>
      </c>
      <c r="AI2603" s="19">
        <f t="shared" si="163"/>
        <v>180</v>
      </c>
      <c r="AM2603" s="19">
        <f>IF(Abschlüsse[[#This Row],[Ergeb]]="ET","",SQRT(($AF2603-$AK2603)^2+($AG2603-$AL2603)^2))</f>
        <v>0</v>
      </c>
      <c r="AO2603" s="13"/>
      <c r="AP2603" s="13"/>
      <c r="AQ2603" s="19" t="str">
        <f t="shared" si="164"/>
        <v/>
      </c>
      <c r="AU2603" s="19" t="str">
        <f t="shared" si="165"/>
        <v/>
      </c>
    </row>
    <row r="2604" spans="3:47" ht="25.05" customHeight="1">
      <c r="C2604" s="17" t="str">
        <f>IF($A2604="","",IF(VLOOKUP($A2604,Spiele!$A$2:$D$16,3,FALSE)=$B2604,"H","G"))</f>
        <v/>
      </c>
      <c r="D2604" s="17" t="str">
        <f>IF($B2604="","",IF(VLOOKUP($A2604,Spiele!$A$2:$F$16,3,FALSE)=$B2604,VLOOKUP($A2604,Spiele!$A$2:$F$16,4,FALSE),VLOOKUP($A2604,Spiele!$A$2:$F$16,3,FALSE)))</f>
        <v/>
      </c>
      <c r="E2604" s="18">
        <f>IF(Abschlüsse[[#This Row],[Ergeb]]="ET",0,COUNTIFS($A$2:$A2604,$A2604,$B$2:$B2604,$B2604,$L$2:$L2604,"&lt;&gt;ET"))</f>
        <v>0</v>
      </c>
      <c r="F2604" s="11"/>
      <c r="G2604" s="12"/>
      <c r="H2604" s="18">
        <f>COUNTIFS('Rote Karten'!$A$2:$A$4,$A2604,'Rote Karten'!$D$2:$D$4,"&lt;&gt;"&amp;$B2604,'Rote Karten'!$B$2:$B$4,"&lt;"&amp;$F2604,'Rote Karten'!$C$2:$C$4,"&lt;="&amp;$G2604)-COUNTIFS('Rote Karten'!$A$2:$A$4,$A2604,'Rote Karten'!$D$2:$D$4,$B2604,'Rote Karten'!$B$2:$B$4,"&lt;"&amp;$F2604,'Rote Karten'!$C$2:$C$4,"&lt;="&amp;$G2604)</f>
        <v>0</v>
      </c>
      <c r="I2604" s="17" t="str">
        <f>IF(OR($L2604="Tor",$L2604="ET"),_xlfn.IFNA(IF(VLOOKUP($A2604,Spiele!$A$2:$C$16,3,FALSE)=$B2604,COUNTIFS($L$2:$L2604,"Tor",$B$2:$B2604,$B2604,$A$2:$A2604,$A2604)+COUNTIFS($L$2:$L2604,"ET",$B$2:$B2604,$B2604,$A$2:$A2604,$A2604)&amp;":"&amp;COUNTIFS($L$2:$L2604,"Tor",$B$2:$B2604,"&lt;&gt;"&amp;$B2604,$A$2:$A2604,$A2604)+COUNTIFS($L$2:$L2604,"ET",$B$2:$B2604,"&lt;&gt;"&amp;$B2604,$A$2:$A2604,$A2604),COUNTIFS($L$2:$L2604,"Tor",$B$2:$B2604,"&lt;&gt;"&amp;$B2604,$A$2:$A2604,$A2604)+COUNTIFS($L$2:$L2604,"ET",$B$2:$B2604,"&lt;&gt;"&amp;$B2604,$A$2:$A2604,$A2604)&amp;":"&amp;COUNTIFS($L$2:$L2604,"Tor",$B$2:$B2604,$B2604,$A$2:$A2604,$A2604)+COUNTIFS($L$2:$L2604,"ET",$B$2:$B2604,$B2604,$A$2:$A2604,$A2604)),""),"")</f>
        <v/>
      </c>
      <c r="J2604" s="18" t="str">
        <f>_xlfn.IFNA(IF(VLOOKUP($A2604,Spiele!$A$2:$D$16,3,FALSE)=$B2604,(COUNTIFS($L$1:$L2603,"Tor",$B$1:$B2603,$B2604,$A$1:$A2603,$A2604)+COUNTIFS($L$1:$L2603,"ET",$B$1:$B2603,$B2604,$A$1:$A2603,$A2604))-(COUNTIFS($L$1:$L2603,"Tor",$B$1:$B2603,"&lt;&gt;"&amp;$B2604,$A$1:$A2603,$A2604)+COUNTIFS($L$1:$L2603,"ET",$B$1:$B2603,"&lt;&gt;"&amp;$B2604,$A$1:$A2603,$A2604)),(COUNTIFS($L$1:$L2603,"Tor",$B$1:$B2603,$B2604,$A$1:$A2603,$A2604)+COUNTIFS($L$1:$L2603,"ET",$B$1:$B2603,$B2604,$A$1:$A2603,$A2604))-(COUNTIFS($L$1:$L2603,"Tor",$B$1:$B2603,"&lt;&gt;"&amp;$B2604,$A$1:$A2603,$A2604)+COUNTIFS($L$1:$L2603,"ET",$B$1:$B2603,"&lt;&gt;"&amp;$B2604,$A$1:$A2603,$A2604))),"")</f>
        <v/>
      </c>
      <c r="O2604" s="17"/>
      <c r="AC2604" s="14"/>
      <c r="AD2604" s="14"/>
      <c r="AE2604" s="18"/>
      <c r="AH2604" s="19">
        <f t="shared" si="162"/>
        <v>0</v>
      </c>
      <c r="AI2604" s="19">
        <f t="shared" si="163"/>
        <v>180</v>
      </c>
      <c r="AM2604" s="19">
        <f>IF(Abschlüsse[[#This Row],[Ergeb]]="ET","",SQRT(($AF2604-$AK2604)^2+($AG2604-$AL2604)^2))</f>
        <v>0</v>
      </c>
      <c r="AO2604" s="13"/>
      <c r="AP2604" s="13"/>
      <c r="AQ2604" s="19" t="str">
        <f t="shared" si="164"/>
        <v/>
      </c>
      <c r="AU2604" s="19" t="str">
        <f t="shared" si="165"/>
        <v/>
      </c>
    </row>
    <row r="2605" spans="3:47" ht="25.05" customHeight="1">
      <c r="C2605" s="17" t="str">
        <f>IF($A2605="","",IF(VLOOKUP($A2605,Spiele!$A$2:$D$16,3,FALSE)=$B2605,"H","G"))</f>
        <v/>
      </c>
      <c r="D2605" s="17" t="str">
        <f>IF($B2605="","",IF(VLOOKUP($A2605,Spiele!$A$2:$F$16,3,FALSE)=$B2605,VLOOKUP($A2605,Spiele!$A$2:$F$16,4,FALSE),VLOOKUP($A2605,Spiele!$A$2:$F$16,3,FALSE)))</f>
        <v/>
      </c>
      <c r="E2605" s="18">
        <f>IF(Abschlüsse[[#This Row],[Ergeb]]="ET",0,COUNTIFS($A$2:$A2605,$A2605,$B$2:$B2605,$B2605,$L$2:$L2605,"&lt;&gt;ET"))</f>
        <v>0</v>
      </c>
      <c r="F2605" s="11"/>
      <c r="G2605" s="12"/>
      <c r="H2605" s="18">
        <f>COUNTIFS('Rote Karten'!$A$2:$A$4,$A2605,'Rote Karten'!$D$2:$D$4,"&lt;&gt;"&amp;$B2605,'Rote Karten'!$B$2:$B$4,"&lt;"&amp;$F2605,'Rote Karten'!$C$2:$C$4,"&lt;="&amp;$G2605)-COUNTIFS('Rote Karten'!$A$2:$A$4,$A2605,'Rote Karten'!$D$2:$D$4,$B2605,'Rote Karten'!$B$2:$B$4,"&lt;"&amp;$F2605,'Rote Karten'!$C$2:$C$4,"&lt;="&amp;$G2605)</f>
        <v>0</v>
      </c>
      <c r="I2605" s="17" t="str">
        <f>IF(OR($L2605="Tor",$L2605="ET"),_xlfn.IFNA(IF(VLOOKUP($A2605,Spiele!$A$2:$C$16,3,FALSE)=$B2605,COUNTIFS($L$2:$L2605,"Tor",$B$2:$B2605,$B2605,$A$2:$A2605,$A2605)+COUNTIFS($L$2:$L2605,"ET",$B$2:$B2605,$B2605,$A$2:$A2605,$A2605)&amp;":"&amp;COUNTIFS($L$2:$L2605,"Tor",$B$2:$B2605,"&lt;&gt;"&amp;$B2605,$A$2:$A2605,$A2605)+COUNTIFS($L$2:$L2605,"ET",$B$2:$B2605,"&lt;&gt;"&amp;$B2605,$A$2:$A2605,$A2605),COUNTIFS($L$2:$L2605,"Tor",$B$2:$B2605,"&lt;&gt;"&amp;$B2605,$A$2:$A2605,$A2605)+COUNTIFS($L$2:$L2605,"ET",$B$2:$B2605,"&lt;&gt;"&amp;$B2605,$A$2:$A2605,$A2605)&amp;":"&amp;COUNTIFS($L$2:$L2605,"Tor",$B$2:$B2605,$B2605,$A$2:$A2605,$A2605)+COUNTIFS($L$2:$L2605,"ET",$B$2:$B2605,$B2605,$A$2:$A2605,$A2605)),""),"")</f>
        <v/>
      </c>
      <c r="J2605" s="18" t="str">
        <f>_xlfn.IFNA(IF(VLOOKUP($A2605,Spiele!$A$2:$D$16,3,FALSE)=$B2605,(COUNTIFS($L$1:$L2604,"Tor",$B$1:$B2604,$B2605,$A$1:$A2604,$A2605)+COUNTIFS($L$1:$L2604,"ET",$B$1:$B2604,$B2605,$A$1:$A2604,$A2605))-(COUNTIFS($L$1:$L2604,"Tor",$B$1:$B2604,"&lt;&gt;"&amp;$B2605,$A$1:$A2604,$A2605)+COUNTIFS($L$1:$L2604,"ET",$B$1:$B2604,"&lt;&gt;"&amp;$B2605,$A$1:$A2604,$A2605)),(COUNTIFS($L$1:$L2604,"Tor",$B$1:$B2604,$B2605,$A$1:$A2604,$A2605)+COUNTIFS($L$1:$L2604,"ET",$B$1:$B2604,$B2605,$A$1:$A2604,$A2605))-(COUNTIFS($L$1:$L2604,"Tor",$B$1:$B2604,"&lt;&gt;"&amp;$B2605,$A$1:$A2604,$A2605)+COUNTIFS($L$1:$L2604,"ET",$B$1:$B2604,"&lt;&gt;"&amp;$B2605,$A$1:$A2604,$A2605))),"")</f>
        <v/>
      </c>
      <c r="O2605" s="17"/>
      <c r="AC2605" s="14"/>
      <c r="AD2605" s="14"/>
      <c r="AE2605" s="18"/>
      <c r="AH2605" s="19">
        <f t="shared" si="162"/>
        <v>0</v>
      </c>
      <c r="AI2605" s="19">
        <f t="shared" si="163"/>
        <v>180</v>
      </c>
      <c r="AM2605" s="19">
        <f>IF(Abschlüsse[[#This Row],[Ergeb]]="ET","",SQRT(($AF2605-$AK2605)^2+($AG2605-$AL2605)^2))</f>
        <v>0</v>
      </c>
      <c r="AO2605" s="13"/>
      <c r="AP2605" s="13"/>
      <c r="AQ2605" s="19" t="str">
        <f t="shared" si="164"/>
        <v/>
      </c>
      <c r="AU2605" s="19" t="str">
        <f t="shared" si="165"/>
        <v/>
      </c>
    </row>
    <row r="2606" spans="3:47" ht="25.05" customHeight="1">
      <c r="C2606" s="17" t="str">
        <f>IF($A2606="","",IF(VLOOKUP($A2606,Spiele!$A$2:$D$16,3,FALSE)=$B2606,"H","G"))</f>
        <v/>
      </c>
      <c r="D2606" s="17" t="str">
        <f>IF($B2606="","",IF(VLOOKUP($A2606,Spiele!$A$2:$F$16,3,FALSE)=$B2606,VLOOKUP($A2606,Spiele!$A$2:$F$16,4,FALSE),VLOOKUP($A2606,Spiele!$A$2:$F$16,3,FALSE)))</f>
        <v/>
      </c>
      <c r="E2606" s="18">
        <f>IF(Abschlüsse[[#This Row],[Ergeb]]="ET",0,COUNTIFS($A$2:$A2606,$A2606,$B$2:$B2606,$B2606,$L$2:$L2606,"&lt;&gt;ET"))</f>
        <v>0</v>
      </c>
      <c r="F2606" s="11"/>
      <c r="G2606" s="12"/>
      <c r="H2606" s="18">
        <f>COUNTIFS('Rote Karten'!$A$2:$A$4,$A2606,'Rote Karten'!$D$2:$D$4,"&lt;&gt;"&amp;$B2606,'Rote Karten'!$B$2:$B$4,"&lt;"&amp;$F2606,'Rote Karten'!$C$2:$C$4,"&lt;="&amp;$G2606)-COUNTIFS('Rote Karten'!$A$2:$A$4,$A2606,'Rote Karten'!$D$2:$D$4,$B2606,'Rote Karten'!$B$2:$B$4,"&lt;"&amp;$F2606,'Rote Karten'!$C$2:$C$4,"&lt;="&amp;$G2606)</f>
        <v>0</v>
      </c>
      <c r="I2606" s="17" t="str">
        <f>IF(OR($L2606="Tor",$L2606="ET"),_xlfn.IFNA(IF(VLOOKUP($A2606,Spiele!$A$2:$C$16,3,FALSE)=$B2606,COUNTIFS($L$2:$L2606,"Tor",$B$2:$B2606,$B2606,$A$2:$A2606,$A2606)+COUNTIFS($L$2:$L2606,"ET",$B$2:$B2606,$B2606,$A$2:$A2606,$A2606)&amp;":"&amp;COUNTIFS($L$2:$L2606,"Tor",$B$2:$B2606,"&lt;&gt;"&amp;$B2606,$A$2:$A2606,$A2606)+COUNTIFS($L$2:$L2606,"ET",$B$2:$B2606,"&lt;&gt;"&amp;$B2606,$A$2:$A2606,$A2606),COUNTIFS($L$2:$L2606,"Tor",$B$2:$B2606,"&lt;&gt;"&amp;$B2606,$A$2:$A2606,$A2606)+COUNTIFS($L$2:$L2606,"ET",$B$2:$B2606,"&lt;&gt;"&amp;$B2606,$A$2:$A2606,$A2606)&amp;":"&amp;COUNTIFS($L$2:$L2606,"Tor",$B$2:$B2606,$B2606,$A$2:$A2606,$A2606)+COUNTIFS($L$2:$L2606,"ET",$B$2:$B2606,$B2606,$A$2:$A2606,$A2606)),""),"")</f>
        <v/>
      </c>
      <c r="J2606" s="18" t="str">
        <f>_xlfn.IFNA(IF(VLOOKUP($A2606,Spiele!$A$2:$D$16,3,FALSE)=$B2606,(COUNTIFS($L$1:$L2605,"Tor",$B$1:$B2605,$B2606,$A$1:$A2605,$A2606)+COUNTIFS($L$1:$L2605,"ET",$B$1:$B2605,$B2606,$A$1:$A2605,$A2606))-(COUNTIFS($L$1:$L2605,"Tor",$B$1:$B2605,"&lt;&gt;"&amp;$B2606,$A$1:$A2605,$A2606)+COUNTIFS($L$1:$L2605,"ET",$B$1:$B2605,"&lt;&gt;"&amp;$B2606,$A$1:$A2605,$A2606)),(COUNTIFS($L$1:$L2605,"Tor",$B$1:$B2605,$B2606,$A$1:$A2605,$A2606)+COUNTIFS($L$1:$L2605,"ET",$B$1:$B2605,$B2606,$A$1:$A2605,$A2606))-(COUNTIFS($L$1:$L2605,"Tor",$B$1:$B2605,"&lt;&gt;"&amp;$B2606,$A$1:$A2605,$A2606)+COUNTIFS($L$1:$L2605,"ET",$B$1:$B2605,"&lt;&gt;"&amp;$B2606,$A$1:$A2605,$A2606))),"")</f>
        <v/>
      </c>
      <c r="O2606" s="17"/>
      <c r="AC2606" s="14"/>
      <c r="AD2606" s="14"/>
      <c r="AE2606" s="18"/>
      <c r="AH2606" s="19">
        <f t="shared" si="162"/>
        <v>0</v>
      </c>
      <c r="AI2606" s="19">
        <f t="shared" si="163"/>
        <v>180</v>
      </c>
      <c r="AM2606" s="19">
        <f>IF(Abschlüsse[[#This Row],[Ergeb]]="ET","",SQRT(($AF2606-$AK2606)^2+($AG2606-$AL2606)^2))</f>
        <v>0</v>
      </c>
      <c r="AO2606" s="13"/>
      <c r="AP2606" s="13"/>
      <c r="AQ2606" s="19" t="str">
        <f t="shared" si="164"/>
        <v/>
      </c>
      <c r="AU2606" s="19" t="str">
        <f t="shared" si="165"/>
        <v/>
      </c>
    </row>
    <row r="2607" spans="3:47" ht="25.05" customHeight="1">
      <c r="C2607" s="17" t="str">
        <f>IF($A2607="","",IF(VLOOKUP($A2607,Spiele!$A$2:$D$16,3,FALSE)=$B2607,"H","G"))</f>
        <v/>
      </c>
      <c r="D2607" s="17" t="str">
        <f>IF($B2607="","",IF(VLOOKUP($A2607,Spiele!$A$2:$F$16,3,FALSE)=$B2607,VLOOKUP($A2607,Spiele!$A$2:$F$16,4,FALSE),VLOOKUP($A2607,Spiele!$A$2:$F$16,3,FALSE)))</f>
        <v/>
      </c>
      <c r="E2607" s="18">
        <f>IF(Abschlüsse[[#This Row],[Ergeb]]="ET",0,COUNTIFS($A$2:$A2607,$A2607,$B$2:$B2607,$B2607,$L$2:$L2607,"&lt;&gt;ET"))</f>
        <v>0</v>
      </c>
      <c r="F2607" s="11"/>
      <c r="G2607" s="12"/>
      <c r="H2607" s="18">
        <f>COUNTIFS('Rote Karten'!$A$2:$A$4,$A2607,'Rote Karten'!$D$2:$D$4,"&lt;&gt;"&amp;$B2607,'Rote Karten'!$B$2:$B$4,"&lt;"&amp;$F2607,'Rote Karten'!$C$2:$C$4,"&lt;="&amp;$G2607)-COUNTIFS('Rote Karten'!$A$2:$A$4,$A2607,'Rote Karten'!$D$2:$D$4,$B2607,'Rote Karten'!$B$2:$B$4,"&lt;"&amp;$F2607,'Rote Karten'!$C$2:$C$4,"&lt;="&amp;$G2607)</f>
        <v>0</v>
      </c>
      <c r="I2607" s="17" t="str">
        <f>IF(OR($L2607="Tor",$L2607="ET"),_xlfn.IFNA(IF(VLOOKUP($A2607,Spiele!$A$2:$C$16,3,FALSE)=$B2607,COUNTIFS($L$2:$L2607,"Tor",$B$2:$B2607,$B2607,$A$2:$A2607,$A2607)+COUNTIFS($L$2:$L2607,"ET",$B$2:$B2607,$B2607,$A$2:$A2607,$A2607)&amp;":"&amp;COUNTIFS($L$2:$L2607,"Tor",$B$2:$B2607,"&lt;&gt;"&amp;$B2607,$A$2:$A2607,$A2607)+COUNTIFS($L$2:$L2607,"ET",$B$2:$B2607,"&lt;&gt;"&amp;$B2607,$A$2:$A2607,$A2607),COUNTIFS($L$2:$L2607,"Tor",$B$2:$B2607,"&lt;&gt;"&amp;$B2607,$A$2:$A2607,$A2607)+COUNTIFS($L$2:$L2607,"ET",$B$2:$B2607,"&lt;&gt;"&amp;$B2607,$A$2:$A2607,$A2607)&amp;":"&amp;COUNTIFS($L$2:$L2607,"Tor",$B$2:$B2607,$B2607,$A$2:$A2607,$A2607)+COUNTIFS($L$2:$L2607,"ET",$B$2:$B2607,$B2607,$A$2:$A2607,$A2607)),""),"")</f>
        <v/>
      </c>
      <c r="J2607" s="18" t="str">
        <f>_xlfn.IFNA(IF(VLOOKUP($A2607,Spiele!$A$2:$D$16,3,FALSE)=$B2607,(COUNTIFS($L$1:$L2606,"Tor",$B$1:$B2606,$B2607,$A$1:$A2606,$A2607)+COUNTIFS($L$1:$L2606,"ET",$B$1:$B2606,$B2607,$A$1:$A2606,$A2607))-(COUNTIFS($L$1:$L2606,"Tor",$B$1:$B2606,"&lt;&gt;"&amp;$B2607,$A$1:$A2606,$A2607)+COUNTIFS($L$1:$L2606,"ET",$B$1:$B2606,"&lt;&gt;"&amp;$B2607,$A$1:$A2606,$A2607)),(COUNTIFS($L$1:$L2606,"Tor",$B$1:$B2606,$B2607,$A$1:$A2606,$A2607)+COUNTIFS($L$1:$L2606,"ET",$B$1:$B2606,$B2607,$A$1:$A2606,$A2607))-(COUNTIFS($L$1:$L2606,"Tor",$B$1:$B2606,"&lt;&gt;"&amp;$B2607,$A$1:$A2606,$A2607)+COUNTIFS($L$1:$L2606,"ET",$B$1:$B2606,"&lt;&gt;"&amp;$B2607,$A$1:$A2606,$A2607))),"")</f>
        <v/>
      </c>
      <c r="O2607" s="17"/>
      <c r="AC2607" s="14"/>
      <c r="AD2607" s="14"/>
      <c r="AE2607" s="18"/>
      <c r="AH2607" s="19">
        <f t="shared" si="162"/>
        <v>0</v>
      </c>
      <c r="AI2607" s="19">
        <f t="shared" si="163"/>
        <v>180</v>
      </c>
      <c r="AM2607" s="19">
        <f>IF(Abschlüsse[[#This Row],[Ergeb]]="ET","",SQRT(($AF2607-$AK2607)^2+($AG2607-$AL2607)^2))</f>
        <v>0</v>
      </c>
      <c r="AO2607" s="13"/>
      <c r="AP2607" s="13"/>
      <c r="AQ2607" s="19" t="str">
        <f t="shared" si="164"/>
        <v/>
      </c>
      <c r="AU2607" s="19" t="str">
        <f t="shared" si="165"/>
        <v/>
      </c>
    </row>
    <row r="2608" spans="3:47" ht="25.05" customHeight="1">
      <c r="C2608" s="17" t="str">
        <f>IF($A2608="","",IF(VLOOKUP($A2608,Spiele!$A$2:$D$16,3,FALSE)=$B2608,"H","G"))</f>
        <v/>
      </c>
      <c r="D2608" s="17" t="str">
        <f>IF($B2608="","",IF(VLOOKUP($A2608,Spiele!$A$2:$F$16,3,FALSE)=$B2608,VLOOKUP($A2608,Spiele!$A$2:$F$16,4,FALSE),VLOOKUP($A2608,Spiele!$A$2:$F$16,3,FALSE)))</f>
        <v/>
      </c>
      <c r="E2608" s="18">
        <f>IF(Abschlüsse[[#This Row],[Ergeb]]="ET",0,COUNTIFS($A$2:$A2608,$A2608,$B$2:$B2608,$B2608,$L$2:$L2608,"&lt;&gt;ET"))</f>
        <v>0</v>
      </c>
      <c r="F2608" s="11"/>
      <c r="G2608" s="12"/>
      <c r="H2608" s="18">
        <f>COUNTIFS('Rote Karten'!$A$2:$A$4,$A2608,'Rote Karten'!$D$2:$D$4,"&lt;&gt;"&amp;$B2608,'Rote Karten'!$B$2:$B$4,"&lt;"&amp;$F2608,'Rote Karten'!$C$2:$C$4,"&lt;="&amp;$G2608)-COUNTIFS('Rote Karten'!$A$2:$A$4,$A2608,'Rote Karten'!$D$2:$D$4,$B2608,'Rote Karten'!$B$2:$B$4,"&lt;"&amp;$F2608,'Rote Karten'!$C$2:$C$4,"&lt;="&amp;$G2608)</f>
        <v>0</v>
      </c>
      <c r="I2608" s="17" t="str">
        <f>IF(OR($L2608="Tor",$L2608="ET"),_xlfn.IFNA(IF(VLOOKUP($A2608,Spiele!$A$2:$C$16,3,FALSE)=$B2608,COUNTIFS($L$2:$L2608,"Tor",$B$2:$B2608,$B2608,$A$2:$A2608,$A2608)+COUNTIFS($L$2:$L2608,"ET",$B$2:$B2608,$B2608,$A$2:$A2608,$A2608)&amp;":"&amp;COUNTIFS($L$2:$L2608,"Tor",$B$2:$B2608,"&lt;&gt;"&amp;$B2608,$A$2:$A2608,$A2608)+COUNTIFS($L$2:$L2608,"ET",$B$2:$B2608,"&lt;&gt;"&amp;$B2608,$A$2:$A2608,$A2608),COUNTIFS($L$2:$L2608,"Tor",$B$2:$B2608,"&lt;&gt;"&amp;$B2608,$A$2:$A2608,$A2608)+COUNTIFS($L$2:$L2608,"ET",$B$2:$B2608,"&lt;&gt;"&amp;$B2608,$A$2:$A2608,$A2608)&amp;":"&amp;COUNTIFS($L$2:$L2608,"Tor",$B$2:$B2608,$B2608,$A$2:$A2608,$A2608)+COUNTIFS($L$2:$L2608,"ET",$B$2:$B2608,$B2608,$A$2:$A2608,$A2608)),""),"")</f>
        <v/>
      </c>
      <c r="J2608" s="18" t="str">
        <f>_xlfn.IFNA(IF(VLOOKUP($A2608,Spiele!$A$2:$D$16,3,FALSE)=$B2608,(COUNTIFS($L$1:$L2607,"Tor",$B$1:$B2607,$B2608,$A$1:$A2607,$A2608)+COUNTIFS($L$1:$L2607,"ET",$B$1:$B2607,$B2608,$A$1:$A2607,$A2608))-(COUNTIFS($L$1:$L2607,"Tor",$B$1:$B2607,"&lt;&gt;"&amp;$B2608,$A$1:$A2607,$A2608)+COUNTIFS($L$1:$L2607,"ET",$B$1:$B2607,"&lt;&gt;"&amp;$B2608,$A$1:$A2607,$A2608)),(COUNTIFS($L$1:$L2607,"Tor",$B$1:$B2607,$B2608,$A$1:$A2607,$A2608)+COUNTIFS($L$1:$L2607,"ET",$B$1:$B2607,$B2608,$A$1:$A2607,$A2608))-(COUNTIFS($L$1:$L2607,"Tor",$B$1:$B2607,"&lt;&gt;"&amp;$B2608,$A$1:$A2607,$A2608)+COUNTIFS($L$1:$L2607,"ET",$B$1:$B2607,"&lt;&gt;"&amp;$B2608,$A$1:$A2607,$A2608))),"")</f>
        <v/>
      </c>
      <c r="O2608" s="17"/>
      <c r="AC2608" s="14"/>
      <c r="AD2608" s="14"/>
      <c r="AE2608" s="18"/>
      <c r="AH2608" s="19">
        <f t="shared" si="162"/>
        <v>0</v>
      </c>
      <c r="AI2608" s="19">
        <f t="shared" si="163"/>
        <v>180</v>
      </c>
      <c r="AM2608" s="19">
        <f>IF(Abschlüsse[[#This Row],[Ergeb]]="ET","",SQRT(($AF2608-$AK2608)^2+($AG2608-$AL2608)^2))</f>
        <v>0</v>
      </c>
      <c r="AO2608" s="13"/>
      <c r="AP2608" s="13"/>
      <c r="AQ2608" s="19" t="str">
        <f t="shared" si="164"/>
        <v/>
      </c>
      <c r="AU2608" s="19" t="str">
        <f t="shared" si="165"/>
        <v/>
      </c>
    </row>
    <row r="2609" spans="3:47" ht="25.05" customHeight="1">
      <c r="C2609" s="17" t="str">
        <f>IF($A2609="","",IF(VLOOKUP($A2609,Spiele!$A$2:$D$16,3,FALSE)=$B2609,"H","G"))</f>
        <v/>
      </c>
      <c r="D2609" s="17" t="str">
        <f>IF($B2609="","",IF(VLOOKUP($A2609,Spiele!$A$2:$F$16,3,FALSE)=$B2609,VLOOKUP($A2609,Spiele!$A$2:$F$16,4,FALSE),VLOOKUP($A2609,Spiele!$A$2:$F$16,3,FALSE)))</f>
        <v/>
      </c>
      <c r="E2609" s="18">
        <f>IF(Abschlüsse[[#This Row],[Ergeb]]="ET",0,COUNTIFS($A$2:$A2609,$A2609,$B$2:$B2609,$B2609,$L$2:$L2609,"&lt;&gt;ET"))</f>
        <v>0</v>
      </c>
      <c r="F2609" s="11"/>
      <c r="G2609" s="12"/>
      <c r="H2609" s="18">
        <f>COUNTIFS('Rote Karten'!$A$2:$A$4,$A2609,'Rote Karten'!$D$2:$D$4,"&lt;&gt;"&amp;$B2609,'Rote Karten'!$B$2:$B$4,"&lt;"&amp;$F2609,'Rote Karten'!$C$2:$C$4,"&lt;="&amp;$G2609)-COUNTIFS('Rote Karten'!$A$2:$A$4,$A2609,'Rote Karten'!$D$2:$D$4,$B2609,'Rote Karten'!$B$2:$B$4,"&lt;"&amp;$F2609,'Rote Karten'!$C$2:$C$4,"&lt;="&amp;$G2609)</f>
        <v>0</v>
      </c>
      <c r="I2609" s="17" t="str">
        <f>IF(OR($L2609="Tor",$L2609="ET"),_xlfn.IFNA(IF(VLOOKUP($A2609,Spiele!$A$2:$C$16,3,FALSE)=$B2609,COUNTIFS($L$2:$L2609,"Tor",$B$2:$B2609,$B2609,$A$2:$A2609,$A2609)+COUNTIFS($L$2:$L2609,"ET",$B$2:$B2609,$B2609,$A$2:$A2609,$A2609)&amp;":"&amp;COUNTIFS($L$2:$L2609,"Tor",$B$2:$B2609,"&lt;&gt;"&amp;$B2609,$A$2:$A2609,$A2609)+COUNTIFS($L$2:$L2609,"ET",$B$2:$B2609,"&lt;&gt;"&amp;$B2609,$A$2:$A2609,$A2609),COUNTIFS($L$2:$L2609,"Tor",$B$2:$B2609,"&lt;&gt;"&amp;$B2609,$A$2:$A2609,$A2609)+COUNTIFS($L$2:$L2609,"ET",$B$2:$B2609,"&lt;&gt;"&amp;$B2609,$A$2:$A2609,$A2609)&amp;":"&amp;COUNTIFS($L$2:$L2609,"Tor",$B$2:$B2609,$B2609,$A$2:$A2609,$A2609)+COUNTIFS($L$2:$L2609,"ET",$B$2:$B2609,$B2609,$A$2:$A2609,$A2609)),""),"")</f>
        <v/>
      </c>
      <c r="J2609" s="18" t="str">
        <f>_xlfn.IFNA(IF(VLOOKUP($A2609,Spiele!$A$2:$D$16,3,FALSE)=$B2609,(COUNTIFS($L$1:$L2608,"Tor",$B$1:$B2608,$B2609,$A$1:$A2608,$A2609)+COUNTIFS($L$1:$L2608,"ET",$B$1:$B2608,$B2609,$A$1:$A2608,$A2609))-(COUNTIFS($L$1:$L2608,"Tor",$B$1:$B2608,"&lt;&gt;"&amp;$B2609,$A$1:$A2608,$A2609)+COUNTIFS($L$1:$L2608,"ET",$B$1:$B2608,"&lt;&gt;"&amp;$B2609,$A$1:$A2608,$A2609)),(COUNTIFS($L$1:$L2608,"Tor",$B$1:$B2608,$B2609,$A$1:$A2608,$A2609)+COUNTIFS($L$1:$L2608,"ET",$B$1:$B2608,$B2609,$A$1:$A2608,$A2609))-(COUNTIFS($L$1:$L2608,"Tor",$B$1:$B2608,"&lt;&gt;"&amp;$B2609,$A$1:$A2608,$A2609)+COUNTIFS($L$1:$L2608,"ET",$B$1:$B2608,"&lt;&gt;"&amp;$B2609,$A$1:$A2608,$A2609))),"")</f>
        <v/>
      </c>
      <c r="O2609" s="17"/>
      <c r="AC2609" s="14"/>
      <c r="AD2609" s="14"/>
      <c r="AE2609" s="18"/>
      <c r="AH2609" s="19">
        <f t="shared" si="162"/>
        <v>0</v>
      </c>
      <c r="AI2609" s="19">
        <f t="shared" si="163"/>
        <v>180</v>
      </c>
      <c r="AM2609" s="19">
        <f>IF(Abschlüsse[[#This Row],[Ergeb]]="ET","",SQRT(($AF2609-$AK2609)^2+($AG2609-$AL2609)^2))</f>
        <v>0</v>
      </c>
      <c r="AO2609" s="13"/>
      <c r="AP2609" s="13"/>
      <c r="AQ2609" s="19" t="str">
        <f t="shared" si="164"/>
        <v/>
      </c>
      <c r="AU2609" s="19" t="str">
        <f t="shared" si="165"/>
        <v/>
      </c>
    </row>
    <row r="2610" spans="3:47" ht="25.05" customHeight="1">
      <c r="C2610" s="17" t="str">
        <f>IF($A2610="","",IF(VLOOKUP($A2610,Spiele!$A$2:$D$16,3,FALSE)=$B2610,"H","G"))</f>
        <v/>
      </c>
      <c r="D2610" s="17" t="str">
        <f>IF($B2610="","",IF(VLOOKUP($A2610,Spiele!$A$2:$F$16,3,FALSE)=$B2610,VLOOKUP($A2610,Spiele!$A$2:$F$16,4,FALSE),VLOOKUP($A2610,Spiele!$A$2:$F$16,3,FALSE)))</f>
        <v/>
      </c>
      <c r="E2610" s="18">
        <f>IF(Abschlüsse[[#This Row],[Ergeb]]="ET",0,COUNTIFS($A$2:$A2610,$A2610,$B$2:$B2610,$B2610,$L$2:$L2610,"&lt;&gt;ET"))</f>
        <v>0</v>
      </c>
      <c r="F2610" s="11"/>
      <c r="G2610" s="12"/>
      <c r="H2610" s="18">
        <f>COUNTIFS('Rote Karten'!$A$2:$A$4,$A2610,'Rote Karten'!$D$2:$D$4,"&lt;&gt;"&amp;$B2610,'Rote Karten'!$B$2:$B$4,"&lt;"&amp;$F2610,'Rote Karten'!$C$2:$C$4,"&lt;="&amp;$G2610)-COUNTIFS('Rote Karten'!$A$2:$A$4,$A2610,'Rote Karten'!$D$2:$D$4,$B2610,'Rote Karten'!$B$2:$B$4,"&lt;"&amp;$F2610,'Rote Karten'!$C$2:$C$4,"&lt;="&amp;$G2610)</f>
        <v>0</v>
      </c>
      <c r="I2610" s="17" t="str">
        <f>IF(OR($L2610="Tor",$L2610="ET"),_xlfn.IFNA(IF(VLOOKUP($A2610,Spiele!$A$2:$C$16,3,FALSE)=$B2610,COUNTIFS($L$2:$L2610,"Tor",$B$2:$B2610,$B2610,$A$2:$A2610,$A2610)+COUNTIFS($L$2:$L2610,"ET",$B$2:$B2610,$B2610,$A$2:$A2610,$A2610)&amp;":"&amp;COUNTIFS($L$2:$L2610,"Tor",$B$2:$B2610,"&lt;&gt;"&amp;$B2610,$A$2:$A2610,$A2610)+COUNTIFS($L$2:$L2610,"ET",$B$2:$B2610,"&lt;&gt;"&amp;$B2610,$A$2:$A2610,$A2610),COUNTIFS($L$2:$L2610,"Tor",$B$2:$B2610,"&lt;&gt;"&amp;$B2610,$A$2:$A2610,$A2610)+COUNTIFS($L$2:$L2610,"ET",$B$2:$B2610,"&lt;&gt;"&amp;$B2610,$A$2:$A2610,$A2610)&amp;":"&amp;COUNTIFS($L$2:$L2610,"Tor",$B$2:$B2610,$B2610,$A$2:$A2610,$A2610)+COUNTIFS($L$2:$L2610,"ET",$B$2:$B2610,$B2610,$A$2:$A2610,$A2610)),""),"")</f>
        <v/>
      </c>
      <c r="J2610" s="18" t="str">
        <f>_xlfn.IFNA(IF(VLOOKUP($A2610,Spiele!$A$2:$D$16,3,FALSE)=$B2610,(COUNTIFS($L$1:$L2609,"Tor",$B$1:$B2609,$B2610,$A$1:$A2609,$A2610)+COUNTIFS($L$1:$L2609,"ET",$B$1:$B2609,$B2610,$A$1:$A2609,$A2610))-(COUNTIFS($L$1:$L2609,"Tor",$B$1:$B2609,"&lt;&gt;"&amp;$B2610,$A$1:$A2609,$A2610)+COUNTIFS($L$1:$L2609,"ET",$B$1:$B2609,"&lt;&gt;"&amp;$B2610,$A$1:$A2609,$A2610)),(COUNTIFS($L$1:$L2609,"Tor",$B$1:$B2609,$B2610,$A$1:$A2609,$A2610)+COUNTIFS($L$1:$L2609,"ET",$B$1:$B2609,$B2610,$A$1:$A2609,$A2610))-(COUNTIFS($L$1:$L2609,"Tor",$B$1:$B2609,"&lt;&gt;"&amp;$B2610,$A$1:$A2609,$A2610)+COUNTIFS($L$1:$L2609,"ET",$B$1:$B2609,"&lt;&gt;"&amp;$B2610,$A$1:$A2609,$A2610))),"")</f>
        <v/>
      </c>
      <c r="O2610" s="17"/>
      <c r="AC2610" s="14"/>
      <c r="AD2610" s="14"/>
      <c r="AE2610" s="18"/>
      <c r="AH2610" s="19">
        <f t="shared" si="162"/>
        <v>0</v>
      </c>
      <c r="AI2610" s="19">
        <f t="shared" si="163"/>
        <v>180</v>
      </c>
      <c r="AM2610" s="19">
        <f>IF(Abschlüsse[[#This Row],[Ergeb]]="ET","",SQRT(($AF2610-$AK2610)^2+($AG2610-$AL2610)^2))</f>
        <v>0</v>
      </c>
      <c r="AO2610" s="13"/>
      <c r="AP2610" s="13"/>
      <c r="AQ2610" s="19" t="str">
        <f t="shared" si="164"/>
        <v/>
      </c>
      <c r="AU2610" s="19" t="str">
        <f t="shared" si="165"/>
        <v/>
      </c>
    </row>
    <row r="2611" spans="3:47" ht="25.05" customHeight="1">
      <c r="C2611" s="17" t="str">
        <f>IF($A2611="","",IF(VLOOKUP($A2611,Spiele!$A$2:$D$16,3,FALSE)=$B2611,"H","G"))</f>
        <v/>
      </c>
      <c r="D2611" s="17" t="str">
        <f>IF($B2611="","",IF(VLOOKUP($A2611,Spiele!$A$2:$F$16,3,FALSE)=$B2611,VLOOKUP($A2611,Spiele!$A$2:$F$16,4,FALSE),VLOOKUP($A2611,Spiele!$A$2:$F$16,3,FALSE)))</f>
        <v/>
      </c>
      <c r="E2611" s="18">
        <f>IF(Abschlüsse[[#This Row],[Ergeb]]="ET",0,COUNTIFS($A$2:$A2611,$A2611,$B$2:$B2611,$B2611,$L$2:$L2611,"&lt;&gt;ET"))</f>
        <v>0</v>
      </c>
      <c r="F2611" s="11"/>
      <c r="G2611" s="12"/>
      <c r="H2611" s="18">
        <f>COUNTIFS('Rote Karten'!$A$2:$A$4,$A2611,'Rote Karten'!$D$2:$D$4,"&lt;&gt;"&amp;$B2611,'Rote Karten'!$B$2:$B$4,"&lt;"&amp;$F2611,'Rote Karten'!$C$2:$C$4,"&lt;="&amp;$G2611)-COUNTIFS('Rote Karten'!$A$2:$A$4,$A2611,'Rote Karten'!$D$2:$D$4,$B2611,'Rote Karten'!$B$2:$B$4,"&lt;"&amp;$F2611,'Rote Karten'!$C$2:$C$4,"&lt;="&amp;$G2611)</f>
        <v>0</v>
      </c>
      <c r="I2611" s="17" t="str">
        <f>IF(OR($L2611="Tor",$L2611="ET"),_xlfn.IFNA(IF(VLOOKUP($A2611,Spiele!$A$2:$C$16,3,FALSE)=$B2611,COUNTIFS($L$2:$L2611,"Tor",$B$2:$B2611,$B2611,$A$2:$A2611,$A2611)+COUNTIFS($L$2:$L2611,"ET",$B$2:$B2611,$B2611,$A$2:$A2611,$A2611)&amp;":"&amp;COUNTIFS($L$2:$L2611,"Tor",$B$2:$B2611,"&lt;&gt;"&amp;$B2611,$A$2:$A2611,$A2611)+COUNTIFS($L$2:$L2611,"ET",$B$2:$B2611,"&lt;&gt;"&amp;$B2611,$A$2:$A2611,$A2611),COUNTIFS($L$2:$L2611,"Tor",$B$2:$B2611,"&lt;&gt;"&amp;$B2611,$A$2:$A2611,$A2611)+COUNTIFS($L$2:$L2611,"ET",$B$2:$B2611,"&lt;&gt;"&amp;$B2611,$A$2:$A2611,$A2611)&amp;":"&amp;COUNTIFS($L$2:$L2611,"Tor",$B$2:$B2611,$B2611,$A$2:$A2611,$A2611)+COUNTIFS($L$2:$L2611,"ET",$B$2:$B2611,$B2611,$A$2:$A2611,$A2611)),""),"")</f>
        <v/>
      </c>
      <c r="J2611" s="18" t="str">
        <f>_xlfn.IFNA(IF(VLOOKUP($A2611,Spiele!$A$2:$D$16,3,FALSE)=$B2611,(COUNTIFS($L$1:$L2610,"Tor",$B$1:$B2610,$B2611,$A$1:$A2610,$A2611)+COUNTIFS($L$1:$L2610,"ET",$B$1:$B2610,$B2611,$A$1:$A2610,$A2611))-(COUNTIFS($L$1:$L2610,"Tor",$B$1:$B2610,"&lt;&gt;"&amp;$B2611,$A$1:$A2610,$A2611)+COUNTIFS($L$1:$L2610,"ET",$B$1:$B2610,"&lt;&gt;"&amp;$B2611,$A$1:$A2610,$A2611)),(COUNTIFS($L$1:$L2610,"Tor",$B$1:$B2610,$B2611,$A$1:$A2610,$A2611)+COUNTIFS($L$1:$L2610,"ET",$B$1:$B2610,$B2611,$A$1:$A2610,$A2611))-(COUNTIFS($L$1:$L2610,"Tor",$B$1:$B2610,"&lt;&gt;"&amp;$B2611,$A$1:$A2610,$A2611)+COUNTIFS($L$1:$L2610,"ET",$B$1:$B2610,"&lt;&gt;"&amp;$B2611,$A$1:$A2610,$A2611))),"")</f>
        <v/>
      </c>
      <c r="O2611" s="17"/>
      <c r="AC2611" s="14"/>
      <c r="AD2611" s="14"/>
      <c r="AE2611" s="18"/>
      <c r="AH2611" s="19">
        <f t="shared" si="162"/>
        <v>0</v>
      </c>
      <c r="AI2611" s="19">
        <f t="shared" si="163"/>
        <v>180</v>
      </c>
      <c r="AM2611" s="19">
        <f>IF(Abschlüsse[[#This Row],[Ergeb]]="ET","",SQRT(($AF2611-$AK2611)^2+($AG2611-$AL2611)^2))</f>
        <v>0</v>
      </c>
      <c r="AO2611" s="13"/>
      <c r="AP2611" s="13"/>
      <c r="AQ2611" s="19" t="str">
        <f t="shared" si="164"/>
        <v/>
      </c>
      <c r="AU2611" s="19" t="str">
        <f t="shared" si="165"/>
        <v/>
      </c>
    </row>
    <row r="2612" spans="3:47" ht="25.05" customHeight="1">
      <c r="C2612" s="17" t="str">
        <f>IF($A2612="","",IF(VLOOKUP($A2612,Spiele!$A$2:$D$16,3,FALSE)=$B2612,"H","G"))</f>
        <v/>
      </c>
      <c r="D2612" s="17" t="str">
        <f>IF($B2612="","",IF(VLOOKUP($A2612,Spiele!$A$2:$F$16,3,FALSE)=$B2612,VLOOKUP($A2612,Spiele!$A$2:$F$16,4,FALSE),VLOOKUP($A2612,Spiele!$A$2:$F$16,3,FALSE)))</f>
        <v/>
      </c>
      <c r="E2612" s="18">
        <f>IF(Abschlüsse[[#This Row],[Ergeb]]="ET",0,COUNTIFS($A$2:$A2612,$A2612,$B$2:$B2612,$B2612,$L$2:$L2612,"&lt;&gt;ET"))</f>
        <v>0</v>
      </c>
      <c r="F2612" s="11"/>
      <c r="G2612" s="12"/>
      <c r="H2612" s="18">
        <f>COUNTIFS('Rote Karten'!$A$2:$A$4,$A2612,'Rote Karten'!$D$2:$D$4,"&lt;&gt;"&amp;$B2612,'Rote Karten'!$B$2:$B$4,"&lt;"&amp;$F2612,'Rote Karten'!$C$2:$C$4,"&lt;="&amp;$G2612)-COUNTIFS('Rote Karten'!$A$2:$A$4,$A2612,'Rote Karten'!$D$2:$D$4,$B2612,'Rote Karten'!$B$2:$B$4,"&lt;"&amp;$F2612,'Rote Karten'!$C$2:$C$4,"&lt;="&amp;$G2612)</f>
        <v>0</v>
      </c>
      <c r="I2612" s="17" t="str">
        <f>IF(OR($L2612="Tor",$L2612="ET"),_xlfn.IFNA(IF(VLOOKUP($A2612,Spiele!$A$2:$C$16,3,FALSE)=$B2612,COUNTIFS($L$2:$L2612,"Tor",$B$2:$B2612,$B2612,$A$2:$A2612,$A2612)+COUNTIFS($L$2:$L2612,"ET",$B$2:$B2612,$B2612,$A$2:$A2612,$A2612)&amp;":"&amp;COUNTIFS($L$2:$L2612,"Tor",$B$2:$B2612,"&lt;&gt;"&amp;$B2612,$A$2:$A2612,$A2612)+COUNTIFS($L$2:$L2612,"ET",$B$2:$B2612,"&lt;&gt;"&amp;$B2612,$A$2:$A2612,$A2612),COUNTIFS($L$2:$L2612,"Tor",$B$2:$B2612,"&lt;&gt;"&amp;$B2612,$A$2:$A2612,$A2612)+COUNTIFS($L$2:$L2612,"ET",$B$2:$B2612,"&lt;&gt;"&amp;$B2612,$A$2:$A2612,$A2612)&amp;":"&amp;COUNTIFS($L$2:$L2612,"Tor",$B$2:$B2612,$B2612,$A$2:$A2612,$A2612)+COUNTIFS($L$2:$L2612,"ET",$B$2:$B2612,$B2612,$A$2:$A2612,$A2612)),""),"")</f>
        <v/>
      </c>
      <c r="J2612" s="18" t="str">
        <f>_xlfn.IFNA(IF(VLOOKUP($A2612,Spiele!$A$2:$D$16,3,FALSE)=$B2612,(COUNTIFS($L$1:$L2611,"Tor",$B$1:$B2611,$B2612,$A$1:$A2611,$A2612)+COUNTIFS($L$1:$L2611,"ET",$B$1:$B2611,$B2612,$A$1:$A2611,$A2612))-(COUNTIFS($L$1:$L2611,"Tor",$B$1:$B2611,"&lt;&gt;"&amp;$B2612,$A$1:$A2611,$A2612)+COUNTIFS($L$1:$L2611,"ET",$B$1:$B2611,"&lt;&gt;"&amp;$B2612,$A$1:$A2611,$A2612)),(COUNTIFS($L$1:$L2611,"Tor",$B$1:$B2611,$B2612,$A$1:$A2611,$A2612)+COUNTIFS($L$1:$L2611,"ET",$B$1:$B2611,$B2612,$A$1:$A2611,$A2612))-(COUNTIFS($L$1:$L2611,"Tor",$B$1:$B2611,"&lt;&gt;"&amp;$B2612,$A$1:$A2611,$A2612)+COUNTIFS($L$1:$L2611,"ET",$B$1:$B2611,"&lt;&gt;"&amp;$B2612,$A$1:$A2611,$A2612))),"")</f>
        <v/>
      </c>
      <c r="O2612" s="17"/>
      <c r="AC2612" s="14"/>
      <c r="AD2612" s="14"/>
      <c r="AE2612" s="18"/>
      <c r="AH2612" s="19">
        <f t="shared" si="162"/>
        <v>0</v>
      </c>
      <c r="AI2612" s="19">
        <f t="shared" si="163"/>
        <v>180</v>
      </c>
      <c r="AM2612" s="19">
        <f>IF(Abschlüsse[[#This Row],[Ergeb]]="ET","",SQRT(($AF2612-$AK2612)^2+($AG2612-$AL2612)^2))</f>
        <v>0</v>
      </c>
      <c r="AO2612" s="13"/>
      <c r="AP2612" s="13"/>
      <c r="AQ2612" s="19" t="str">
        <f t="shared" si="164"/>
        <v/>
      </c>
      <c r="AU2612" s="19" t="str">
        <f t="shared" si="165"/>
        <v/>
      </c>
    </row>
    <row r="2613" spans="3:47" ht="25.05" customHeight="1">
      <c r="C2613" s="17" t="str">
        <f>IF($A2613="","",IF(VLOOKUP($A2613,Spiele!$A$2:$D$16,3,FALSE)=$B2613,"H","G"))</f>
        <v/>
      </c>
      <c r="D2613" s="17" t="str">
        <f>IF($B2613="","",IF(VLOOKUP($A2613,Spiele!$A$2:$F$16,3,FALSE)=$B2613,VLOOKUP($A2613,Spiele!$A$2:$F$16,4,FALSE),VLOOKUP($A2613,Spiele!$A$2:$F$16,3,FALSE)))</f>
        <v/>
      </c>
      <c r="E2613" s="18">
        <f>IF(Abschlüsse[[#This Row],[Ergeb]]="ET",0,COUNTIFS($A$2:$A2613,$A2613,$B$2:$B2613,$B2613,$L$2:$L2613,"&lt;&gt;ET"))</f>
        <v>0</v>
      </c>
      <c r="F2613" s="11"/>
      <c r="G2613" s="12"/>
      <c r="H2613" s="18">
        <f>COUNTIFS('Rote Karten'!$A$2:$A$4,$A2613,'Rote Karten'!$D$2:$D$4,"&lt;&gt;"&amp;$B2613,'Rote Karten'!$B$2:$B$4,"&lt;"&amp;$F2613,'Rote Karten'!$C$2:$C$4,"&lt;="&amp;$G2613)-COUNTIFS('Rote Karten'!$A$2:$A$4,$A2613,'Rote Karten'!$D$2:$D$4,$B2613,'Rote Karten'!$B$2:$B$4,"&lt;"&amp;$F2613,'Rote Karten'!$C$2:$C$4,"&lt;="&amp;$G2613)</f>
        <v>0</v>
      </c>
      <c r="I2613" s="17" t="str">
        <f>IF(OR($L2613="Tor",$L2613="ET"),_xlfn.IFNA(IF(VLOOKUP($A2613,Spiele!$A$2:$C$16,3,FALSE)=$B2613,COUNTIFS($L$2:$L2613,"Tor",$B$2:$B2613,$B2613,$A$2:$A2613,$A2613)+COUNTIFS($L$2:$L2613,"ET",$B$2:$B2613,$B2613,$A$2:$A2613,$A2613)&amp;":"&amp;COUNTIFS($L$2:$L2613,"Tor",$B$2:$B2613,"&lt;&gt;"&amp;$B2613,$A$2:$A2613,$A2613)+COUNTIFS($L$2:$L2613,"ET",$B$2:$B2613,"&lt;&gt;"&amp;$B2613,$A$2:$A2613,$A2613),COUNTIFS($L$2:$L2613,"Tor",$B$2:$B2613,"&lt;&gt;"&amp;$B2613,$A$2:$A2613,$A2613)+COUNTIFS($L$2:$L2613,"ET",$B$2:$B2613,"&lt;&gt;"&amp;$B2613,$A$2:$A2613,$A2613)&amp;":"&amp;COUNTIFS($L$2:$L2613,"Tor",$B$2:$B2613,$B2613,$A$2:$A2613,$A2613)+COUNTIFS($L$2:$L2613,"ET",$B$2:$B2613,$B2613,$A$2:$A2613,$A2613)),""),"")</f>
        <v/>
      </c>
      <c r="J2613" s="18" t="str">
        <f>_xlfn.IFNA(IF(VLOOKUP($A2613,Spiele!$A$2:$D$16,3,FALSE)=$B2613,(COUNTIFS($L$1:$L2612,"Tor",$B$1:$B2612,$B2613,$A$1:$A2612,$A2613)+COUNTIFS($L$1:$L2612,"ET",$B$1:$B2612,$B2613,$A$1:$A2612,$A2613))-(COUNTIFS($L$1:$L2612,"Tor",$B$1:$B2612,"&lt;&gt;"&amp;$B2613,$A$1:$A2612,$A2613)+COUNTIFS($L$1:$L2612,"ET",$B$1:$B2612,"&lt;&gt;"&amp;$B2613,$A$1:$A2612,$A2613)),(COUNTIFS($L$1:$L2612,"Tor",$B$1:$B2612,$B2613,$A$1:$A2612,$A2613)+COUNTIFS($L$1:$L2612,"ET",$B$1:$B2612,$B2613,$A$1:$A2612,$A2613))-(COUNTIFS($L$1:$L2612,"Tor",$B$1:$B2612,"&lt;&gt;"&amp;$B2613,$A$1:$A2612,$A2613)+COUNTIFS($L$1:$L2612,"ET",$B$1:$B2612,"&lt;&gt;"&amp;$B2613,$A$1:$A2612,$A2613))),"")</f>
        <v/>
      </c>
      <c r="O2613" s="17"/>
      <c r="AC2613" s="14"/>
      <c r="AD2613" s="14"/>
      <c r="AE2613" s="18"/>
      <c r="AH2613" s="19">
        <f t="shared" si="162"/>
        <v>0</v>
      </c>
      <c r="AI2613" s="19">
        <f t="shared" si="163"/>
        <v>180</v>
      </c>
      <c r="AM2613" s="19">
        <f>IF(Abschlüsse[[#This Row],[Ergeb]]="ET","",SQRT(($AF2613-$AK2613)^2+($AG2613-$AL2613)^2))</f>
        <v>0</v>
      </c>
      <c r="AO2613" s="13"/>
      <c r="AP2613" s="13"/>
      <c r="AQ2613" s="19" t="str">
        <f t="shared" si="164"/>
        <v/>
      </c>
      <c r="AU2613" s="19" t="str">
        <f t="shared" si="165"/>
        <v/>
      </c>
    </row>
    <row r="2614" spans="3:47" ht="25.05" customHeight="1">
      <c r="C2614" s="17" t="str">
        <f>IF($A2614="","",IF(VLOOKUP($A2614,Spiele!$A$2:$D$16,3,FALSE)=$B2614,"H","G"))</f>
        <v/>
      </c>
      <c r="D2614" s="17" t="str">
        <f>IF($B2614="","",IF(VLOOKUP($A2614,Spiele!$A$2:$F$16,3,FALSE)=$B2614,VLOOKUP($A2614,Spiele!$A$2:$F$16,4,FALSE),VLOOKUP($A2614,Spiele!$A$2:$F$16,3,FALSE)))</f>
        <v/>
      </c>
      <c r="E2614" s="18">
        <f>IF(Abschlüsse[[#This Row],[Ergeb]]="ET",0,COUNTIFS($A$2:$A2614,$A2614,$B$2:$B2614,$B2614,$L$2:$L2614,"&lt;&gt;ET"))</f>
        <v>0</v>
      </c>
      <c r="F2614" s="11"/>
      <c r="G2614" s="12"/>
      <c r="H2614" s="18">
        <f>COUNTIFS('Rote Karten'!$A$2:$A$4,$A2614,'Rote Karten'!$D$2:$D$4,"&lt;&gt;"&amp;$B2614,'Rote Karten'!$B$2:$B$4,"&lt;"&amp;$F2614,'Rote Karten'!$C$2:$C$4,"&lt;="&amp;$G2614)-COUNTIFS('Rote Karten'!$A$2:$A$4,$A2614,'Rote Karten'!$D$2:$D$4,$B2614,'Rote Karten'!$B$2:$B$4,"&lt;"&amp;$F2614,'Rote Karten'!$C$2:$C$4,"&lt;="&amp;$G2614)</f>
        <v>0</v>
      </c>
      <c r="I2614" s="17" t="str">
        <f>IF(OR($L2614="Tor",$L2614="ET"),_xlfn.IFNA(IF(VLOOKUP($A2614,Spiele!$A$2:$C$16,3,FALSE)=$B2614,COUNTIFS($L$2:$L2614,"Tor",$B$2:$B2614,$B2614,$A$2:$A2614,$A2614)+COUNTIFS($L$2:$L2614,"ET",$B$2:$B2614,$B2614,$A$2:$A2614,$A2614)&amp;":"&amp;COUNTIFS($L$2:$L2614,"Tor",$B$2:$B2614,"&lt;&gt;"&amp;$B2614,$A$2:$A2614,$A2614)+COUNTIFS($L$2:$L2614,"ET",$B$2:$B2614,"&lt;&gt;"&amp;$B2614,$A$2:$A2614,$A2614),COUNTIFS($L$2:$L2614,"Tor",$B$2:$B2614,"&lt;&gt;"&amp;$B2614,$A$2:$A2614,$A2614)+COUNTIFS($L$2:$L2614,"ET",$B$2:$B2614,"&lt;&gt;"&amp;$B2614,$A$2:$A2614,$A2614)&amp;":"&amp;COUNTIFS($L$2:$L2614,"Tor",$B$2:$B2614,$B2614,$A$2:$A2614,$A2614)+COUNTIFS($L$2:$L2614,"ET",$B$2:$B2614,$B2614,$A$2:$A2614,$A2614)),""),"")</f>
        <v/>
      </c>
      <c r="J2614" s="18" t="str">
        <f>_xlfn.IFNA(IF(VLOOKUP($A2614,Spiele!$A$2:$D$16,3,FALSE)=$B2614,(COUNTIFS($L$1:$L2613,"Tor",$B$1:$B2613,$B2614,$A$1:$A2613,$A2614)+COUNTIFS($L$1:$L2613,"ET",$B$1:$B2613,$B2614,$A$1:$A2613,$A2614))-(COUNTIFS($L$1:$L2613,"Tor",$B$1:$B2613,"&lt;&gt;"&amp;$B2614,$A$1:$A2613,$A2614)+COUNTIFS($L$1:$L2613,"ET",$B$1:$B2613,"&lt;&gt;"&amp;$B2614,$A$1:$A2613,$A2614)),(COUNTIFS($L$1:$L2613,"Tor",$B$1:$B2613,$B2614,$A$1:$A2613,$A2614)+COUNTIFS($L$1:$L2613,"ET",$B$1:$B2613,$B2614,$A$1:$A2613,$A2614))-(COUNTIFS($L$1:$L2613,"Tor",$B$1:$B2613,"&lt;&gt;"&amp;$B2614,$A$1:$A2613,$A2614)+COUNTIFS($L$1:$L2613,"ET",$B$1:$B2613,"&lt;&gt;"&amp;$B2614,$A$1:$A2613,$A2614))),"")</f>
        <v/>
      </c>
      <c r="O2614" s="17"/>
      <c r="AC2614" s="14"/>
      <c r="AD2614" s="14"/>
      <c r="AE2614" s="18"/>
      <c r="AH2614" s="19">
        <f t="shared" si="162"/>
        <v>0</v>
      </c>
      <c r="AI2614" s="19">
        <f t="shared" si="163"/>
        <v>180</v>
      </c>
      <c r="AM2614" s="19">
        <f>IF(Abschlüsse[[#This Row],[Ergeb]]="ET","",SQRT(($AF2614-$AK2614)^2+($AG2614-$AL2614)^2))</f>
        <v>0</v>
      </c>
      <c r="AO2614" s="13"/>
      <c r="AP2614" s="13"/>
      <c r="AQ2614" s="19" t="str">
        <f t="shared" si="164"/>
        <v/>
      </c>
      <c r="AU2614" s="19" t="str">
        <f t="shared" si="165"/>
        <v/>
      </c>
    </row>
    <row r="2615" spans="3:47" ht="25.05" customHeight="1">
      <c r="C2615" s="17" t="str">
        <f>IF($A2615="","",IF(VLOOKUP($A2615,Spiele!$A$2:$D$16,3,FALSE)=$B2615,"H","G"))</f>
        <v/>
      </c>
      <c r="D2615" s="17" t="str">
        <f>IF($B2615="","",IF(VLOOKUP($A2615,Spiele!$A$2:$F$16,3,FALSE)=$B2615,VLOOKUP($A2615,Spiele!$A$2:$F$16,4,FALSE),VLOOKUP($A2615,Spiele!$A$2:$F$16,3,FALSE)))</f>
        <v/>
      </c>
      <c r="E2615" s="18">
        <f>IF(Abschlüsse[[#This Row],[Ergeb]]="ET",0,COUNTIFS($A$2:$A2615,$A2615,$B$2:$B2615,$B2615,$L$2:$L2615,"&lt;&gt;ET"))</f>
        <v>0</v>
      </c>
      <c r="F2615" s="11"/>
      <c r="G2615" s="12"/>
      <c r="H2615" s="18">
        <f>COUNTIFS('Rote Karten'!$A$2:$A$4,$A2615,'Rote Karten'!$D$2:$D$4,"&lt;&gt;"&amp;$B2615,'Rote Karten'!$B$2:$B$4,"&lt;"&amp;$F2615,'Rote Karten'!$C$2:$C$4,"&lt;="&amp;$G2615)-COUNTIFS('Rote Karten'!$A$2:$A$4,$A2615,'Rote Karten'!$D$2:$D$4,$B2615,'Rote Karten'!$B$2:$B$4,"&lt;"&amp;$F2615,'Rote Karten'!$C$2:$C$4,"&lt;="&amp;$G2615)</f>
        <v>0</v>
      </c>
      <c r="I2615" s="17" t="str">
        <f>IF(OR($L2615="Tor",$L2615="ET"),_xlfn.IFNA(IF(VLOOKUP($A2615,Spiele!$A$2:$C$16,3,FALSE)=$B2615,COUNTIFS($L$2:$L2615,"Tor",$B$2:$B2615,$B2615,$A$2:$A2615,$A2615)+COUNTIFS($L$2:$L2615,"ET",$B$2:$B2615,$B2615,$A$2:$A2615,$A2615)&amp;":"&amp;COUNTIFS($L$2:$L2615,"Tor",$B$2:$B2615,"&lt;&gt;"&amp;$B2615,$A$2:$A2615,$A2615)+COUNTIFS($L$2:$L2615,"ET",$B$2:$B2615,"&lt;&gt;"&amp;$B2615,$A$2:$A2615,$A2615),COUNTIFS($L$2:$L2615,"Tor",$B$2:$B2615,"&lt;&gt;"&amp;$B2615,$A$2:$A2615,$A2615)+COUNTIFS($L$2:$L2615,"ET",$B$2:$B2615,"&lt;&gt;"&amp;$B2615,$A$2:$A2615,$A2615)&amp;":"&amp;COUNTIFS($L$2:$L2615,"Tor",$B$2:$B2615,$B2615,$A$2:$A2615,$A2615)+COUNTIFS($L$2:$L2615,"ET",$B$2:$B2615,$B2615,$A$2:$A2615,$A2615)),""),"")</f>
        <v/>
      </c>
      <c r="J2615" s="18" t="str">
        <f>_xlfn.IFNA(IF(VLOOKUP($A2615,Spiele!$A$2:$D$16,3,FALSE)=$B2615,(COUNTIFS($L$1:$L2614,"Tor",$B$1:$B2614,$B2615,$A$1:$A2614,$A2615)+COUNTIFS($L$1:$L2614,"ET",$B$1:$B2614,$B2615,$A$1:$A2614,$A2615))-(COUNTIFS($L$1:$L2614,"Tor",$B$1:$B2614,"&lt;&gt;"&amp;$B2615,$A$1:$A2614,$A2615)+COUNTIFS($L$1:$L2614,"ET",$B$1:$B2614,"&lt;&gt;"&amp;$B2615,$A$1:$A2614,$A2615)),(COUNTIFS($L$1:$L2614,"Tor",$B$1:$B2614,$B2615,$A$1:$A2614,$A2615)+COUNTIFS($L$1:$L2614,"ET",$B$1:$B2614,$B2615,$A$1:$A2614,$A2615))-(COUNTIFS($L$1:$L2614,"Tor",$B$1:$B2614,"&lt;&gt;"&amp;$B2615,$A$1:$A2614,$A2615)+COUNTIFS($L$1:$L2614,"ET",$B$1:$B2614,"&lt;&gt;"&amp;$B2615,$A$1:$A2614,$A2615))),"")</f>
        <v/>
      </c>
      <c r="O2615" s="17"/>
      <c r="AC2615" s="14"/>
      <c r="AD2615" s="14"/>
      <c r="AE2615" s="18"/>
      <c r="AH2615" s="19">
        <f t="shared" si="162"/>
        <v>0</v>
      </c>
      <c r="AI2615" s="19">
        <f t="shared" si="163"/>
        <v>180</v>
      </c>
      <c r="AM2615" s="19">
        <f>IF(Abschlüsse[[#This Row],[Ergeb]]="ET","",SQRT(($AF2615-$AK2615)^2+($AG2615-$AL2615)^2))</f>
        <v>0</v>
      </c>
      <c r="AO2615" s="13"/>
      <c r="AP2615" s="13"/>
      <c r="AQ2615" s="19" t="str">
        <f t="shared" si="164"/>
        <v/>
      </c>
      <c r="AU2615" s="19" t="str">
        <f t="shared" si="165"/>
        <v/>
      </c>
    </row>
    <row r="2616" spans="3:47" ht="25.05" customHeight="1">
      <c r="C2616" s="17" t="str">
        <f>IF($A2616="","",IF(VLOOKUP($A2616,Spiele!$A$2:$D$16,3,FALSE)=$B2616,"H","G"))</f>
        <v/>
      </c>
      <c r="D2616" s="17" t="str">
        <f>IF($B2616="","",IF(VLOOKUP($A2616,Spiele!$A$2:$F$16,3,FALSE)=$B2616,VLOOKUP($A2616,Spiele!$A$2:$F$16,4,FALSE),VLOOKUP($A2616,Spiele!$A$2:$F$16,3,FALSE)))</f>
        <v/>
      </c>
      <c r="E2616" s="18">
        <f>IF(Abschlüsse[[#This Row],[Ergeb]]="ET",0,COUNTIFS($A$2:$A2616,$A2616,$B$2:$B2616,$B2616,$L$2:$L2616,"&lt;&gt;ET"))</f>
        <v>0</v>
      </c>
      <c r="F2616" s="11"/>
      <c r="G2616" s="12"/>
      <c r="H2616" s="18">
        <f>COUNTIFS('Rote Karten'!$A$2:$A$4,$A2616,'Rote Karten'!$D$2:$D$4,"&lt;&gt;"&amp;$B2616,'Rote Karten'!$B$2:$B$4,"&lt;"&amp;$F2616,'Rote Karten'!$C$2:$C$4,"&lt;="&amp;$G2616)-COUNTIFS('Rote Karten'!$A$2:$A$4,$A2616,'Rote Karten'!$D$2:$D$4,$B2616,'Rote Karten'!$B$2:$B$4,"&lt;"&amp;$F2616,'Rote Karten'!$C$2:$C$4,"&lt;="&amp;$G2616)</f>
        <v>0</v>
      </c>
      <c r="I2616" s="17" t="str">
        <f>IF(OR($L2616="Tor",$L2616="ET"),_xlfn.IFNA(IF(VLOOKUP($A2616,Spiele!$A$2:$C$16,3,FALSE)=$B2616,COUNTIFS($L$2:$L2616,"Tor",$B$2:$B2616,$B2616,$A$2:$A2616,$A2616)+COUNTIFS($L$2:$L2616,"ET",$B$2:$B2616,$B2616,$A$2:$A2616,$A2616)&amp;":"&amp;COUNTIFS($L$2:$L2616,"Tor",$B$2:$B2616,"&lt;&gt;"&amp;$B2616,$A$2:$A2616,$A2616)+COUNTIFS($L$2:$L2616,"ET",$B$2:$B2616,"&lt;&gt;"&amp;$B2616,$A$2:$A2616,$A2616),COUNTIFS($L$2:$L2616,"Tor",$B$2:$B2616,"&lt;&gt;"&amp;$B2616,$A$2:$A2616,$A2616)+COUNTIFS($L$2:$L2616,"ET",$B$2:$B2616,"&lt;&gt;"&amp;$B2616,$A$2:$A2616,$A2616)&amp;":"&amp;COUNTIFS($L$2:$L2616,"Tor",$B$2:$B2616,$B2616,$A$2:$A2616,$A2616)+COUNTIFS($L$2:$L2616,"ET",$B$2:$B2616,$B2616,$A$2:$A2616,$A2616)),""),"")</f>
        <v/>
      </c>
      <c r="J2616" s="18" t="str">
        <f>_xlfn.IFNA(IF(VLOOKUP($A2616,Spiele!$A$2:$D$16,3,FALSE)=$B2616,(COUNTIFS($L$1:$L2615,"Tor",$B$1:$B2615,$B2616,$A$1:$A2615,$A2616)+COUNTIFS($L$1:$L2615,"ET",$B$1:$B2615,$B2616,$A$1:$A2615,$A2616))-(COUNTIFS($L$1:$L2615,"Tor",$B$1:$B2615,"&lt;&gt;"&amp;$B2616,$A$1:$A2615,$A2616)+COUNTIFS($L$1:$L2615,"ET",$B$1:$B2615,"&lt;&gt;"&amp;$B2616,$A$1:$A2615,$A2616)),(COUNTIFS($L$1:$L2615,"Tor",$B$1:$B2615,$B2616,$A$1:$A2615,$A2616)+COUNTIFS($L$1:$L2615,"ET",$B$1:$B2615,$B2616,$A$1:$A2615,$A2616))-(COUNTIFS($L$1:$L2615,"Tor",$B$1:$B2615,"&lt;&gt;"&amp;$B2616,$A$1:$A2615,$A2616)+COUNTIFS($L$1:$L2615,"ET",$B$1:$B2615,"&lt;&gt;"&amp;$B2616,$A$1:$A2615,$A2616))),"")</f>
        <v/>
      </c>
      <c r="O2616" s="17"/>
      <c r="AC2616" s="14"/>
      <c r="AD2616" s="14"/>
      <c r="AE2616" s="18"/>
      <c r="AH2616" s="19">
        <f t="shared" si="162"/>
        <v>0</v>
      </c>
      <c r="AI2616" s="19">
        <f t="shared" si="163"/>
        <v>180</v>
      </c>
      <c r="AM2616" s="19">
        <f>IF(Abschlüsse[[#This Row],[Ergeb]]="ET","",SQRT(($AF2616-$AK2616)^2+($AG2616-$AL2616)^2))</f>
        <v>0</v>
      </c>
      <c r="AO2616" s="13"/>
      <c r="AP2616" s="13"/>
      <c r="AQ2616" s="19" t="str">
        <f t="shared" si="164"/>
        <v/>
      </c>
      <c r="AU2616" s="19" t="str">
        <f t="shared" si="165"/>
        <v/>
      </c>
    </row>
    <row r="2617" spans="3:47" ht="25.05" customHeight="1">
      <c r="C2617" s="17" t="str">
        <f>IF($A2617="","",IF(VLOOKUP($A2617,Spiele!$A$2:$D$16,3,FALSE)=$B2617,"H","G"))</f>
        <v/>
      </c>
      <c r="D2617" s="17" t="str">
        <f>IF($B2617="","",IF(VLOOKUP($A2617,Spiele!$A$2:$F$16,3,FALSE)=$B2617,VLOOKUP($A2617,Spiele!$A$2:$F$16,4,FALSE),VLOOKUP($A2617,Spiele!$A$2:$F$16,3,FALSE)))</f>
        <v/>
      </c>
      <c r="E2617" s="18">
        <f>IF(Abschlüsse[[#This Row],[Ergeb]]="ET",0,COUNTIFS($A$2:$A2617,$A2617,$B$2:$B2617,$B2617,$L$2:$L2617,"&lt;&gt;ET"))</f>
        <v>0</v>
      </c>
      <c r="F2617" s="11"/>
      <c r="G2617" s="12"/>
      <c r="H2617" s="18">
        <f>COUNTIFS('Rote Karten'!$A$2:$A$4,$A2617,'Rote Karten'!$D$2:$D$4,"&lt;&gt;"&amp;$B2617,'Rote Karten'!$B$2:$B$4,"&lt;"&amp;$F2617,'Rote Karten'!$C$2:$C$4,"&lt;="&amp;$G2617)-COUNTIFS('Rote Karten'!$A$2:$A$4,$A2617,'Rote Karten'!$D$2:$D$4,$B2617,'Rote Karten'!$B$2:$B$4,"&lt;"&amp;$F2617,'Rote Karten'!$C$2:$C$4,"&lt;="&amp;$G2617)</f>
        <v>0</v>
      </c>
      <c r="I2617" s="17" t="str">
        <f>IF(OR($L2617="Tor",$L2617="ET"),_xlfn.IFNA(IF(VLOOKUP($A2617,Spiele!$A$2:$C$16,3,FALSE)=$B2617,COUNTIFS($L$2:$L2617,"Tor",$B$2:$B2617,$B2617,$A$2:$A2617,$A2617)+COUNTIFS($L$2:$L2617,"ET",$B$2:$B2617,$B2617,$A$2:$A2617,$A2617)&amp;":"&amp;COUNTIFS($L$2:$L2617,"Tor",$B$2:$B2617,"&lt;&gt;"&amp;$B2617,$A$2:$A2617,$A2617)+COUNTIFS($L$2:$L2617,"ET",$B$2:$B2617,"&lt;&gt;"&amp;$B2617,$A$2:$A2617,$A2617),COUNTIFS($L$2:$L2617,"Tor",$B$2:$B2617,"&lt;&gt;"&amp;$B2617,$A$2:$A2617,$A2617)+COUNTIFS($L$2:$L2617,"ET",$B$2:$B2617,"&lt;&gt;"&amp;$B2617,$A$2:$A2617,$A2617)&amp;":"&amp;COUNTIFS($L$2:$L2617,"Tor",$B$2:$B2617,$B2617,$A$2:$A2617,$A2617)+COUNTIFS($L$2:$L2617,"ET",$B$2:$B2617,$B2617,$A$2:$A2617,$A2617)),""),"")</f>
        <v/>
      </c>
      <c r="J2617" s="18" t="str">
        <f>_xlfn.IFNA(IF(VLOOKUP($A2617,Spiele!$A$2:$D$16,3,FALSE)=$B2617,(COUNTIFS($L$1:$L2616,"Tor",$B$1:$B2616,$B2617,$A$1:$A2616,$A2617)+COUNTIFS($L$1:$L2616,"ET",$B$1:$B2616,$B2617,$A$1:$A2616,$A2617))-(COUNTIFS($L$1:$L2616,"Tor",$B$1:$B2616,"&lt;&gt;"&amp;$B2617,$A$1:$A2616,$A2617)+COUNTIFS($L$1:$L2616,"ET",$B$1:$B2616,"&lt;&gt;"&amp;$B2617,$A$1:$A2616,$A2617)),(COUNTIFS($L$1:$L2616,"Tor",$B$1:$B2616,$B2617,$A$1:$A2616,$A2617)+COUNTIFS($L$1:$L2616,"ET",$B$1:$B2616,$B2617,$A$1:$A2616,$A2617))-(COUNTIFS($L$1:$L2616,"Tor",$B$1:$B2616,"&lt;&gt;"&amp;$B2617,$A$1:$A2616,$A2617)+COUNTIFS($L$1:$L2616,"ET",$B$1:$B2616,"&lt;&gt;"&amp;$B2617,$A$1:$A2616,$A2617))),"")</f>
        <v/>
      </c>
      <c r="O2617" s="17"/>
      <c r="AC2617" s="14"/>
      <c r="AD2617" s="14"/>
      <c r="AE2617" s="18"/>
      <c r="AH2617" s="19">
        <f t="shared" si="162"/>
        <v>0</v>
      </c>
      <c r="AI2617" s="19">
        <f t="shared" si="163"/>
        <v>180</v>
      </c>
      <c r="AM2617" s="19">
        <f>IF(Abschlüsse[[#This Row],[Ergeb]]="ET","",SQRT(($AF2617-$AK2617)^2+($AG2617-$AL2617)^2))</f>
        <v>0</v>
      </c>
      <c r="AO2617" s="13"/>
      <c r="AP2617" s="13"/>
      <c r="AQ2617" s="19" t="str">
        <f t="shared" si="164"/>
        <v/>
      </c>
      <c r="AU2617" s="19" t="str">
        <f t="shared" si="165"/>
        <v/>
      </c>
    </row>
    <row r="2618" spans="3:47" ht="25.05" customHeight="1">
      <c r="C2618" s="17" t="str">
        <f>IF($A2618="","",IF(VLOOKUP($A2618,Spiele!$A$2:$D$16,3,FALSE)=$B2618,"H","G"))</f>
        <v/>
      </c>
      <c r="D2618" s="17" t="str">
        <f>IF($B2618="","",IF(VLOOKUP($A2618,Spiele!$A$2:$F$16,3,FALSE)=$B2618,VLOOKUP($A2618,Spiele!$A$2:$F$16,4,FALSE),VLOOKUP($A2618,Spiele!$A$2:$F$16,3,FALSE)))</f>
        <v/>
      </c>
      <c r="E2618" s="18">
        <f>IF(Abschlüsse[[#This Row],[Ergeb]]="ET",0,COUNTIFS($A$2:$A2618,$A2618,$B$2:$B2618,$B2618,$L$2:$L2618,"&lt;&gt;ET"))</f>
        <v>0</v>
      </c>
      <c r="F2618" s="11"/>
      <c r="G2618" s="12"/>
      <c r="H2618" s="18">
        <f>COUNTIFS('Rote Karten'!$A$2:$A$4,$A2618,'Rote Karten'!$D$2:$D$4,"&lt;&gt;"&amp;$B2618,'Rote Karten'!$B$2:$B$4,"&lt;"&amp;$F2618,'Rote Karten'!$C$2:$C$4,"&lt;="&amp;$G2618)-COUNTIFS('Rote Karten'!$A$2:$A$4,$A2618,'Rote Karten'!$D$2:$D$4,$B2618,'Rote Karten'!$B$2:$B$4,"&lt;"&amp;$F2618,'Rote Karten'!$C$2:$C$4,"&lt;="&amp;$G2618)</f>
        <v>0</v>
      </c>
      <c r="I2618" s="17" t="str">
        <f>IF(OR($L2618="Tor",$L2618="ET"),_xlfn.IFNA(IF(VLOOKUP($A2618,Spiele!$A$2:$C$16,3,FALSE)=$B2618,COUNTIFS($L$2:$L2618,"Tor",$B$2:$B2618,$B2618,$A$2:$A2618,$A2618)+COUNTIFS($L$2:$L2618,"ET",$B$2:$B2618,$B2618,$A$2:$A2618,$A2618)&amp;":"&amp;COUNTIFS($L$2:$L2618,"Tor",$B$2:$B2618,"&lt;&gt;"&amp;$B2618,$A$2:$A2618,$A2618)+COUNTIFS($L$2:$L2618,"ET",$B$2:$B2618,"&lt;&gt;"&amp;$B2618,$A$2:$A2618,$A2618),COUNTIFS($L$2:$L2618,"Tor",$B$2:$B2618,"&lt;&gt;"&amp;$B2618,$A$2:$A2618,$A2618)+COUNTIFS($L$2:$L2618,"ET",$B$2:$B2618,"&lt;&gt;"&amp;$B2618,$A$2:$A2618,$A2618)&amp;":"&amp;COUNTIFS($L$2:$L2618,"Tor",$B$2:$B2618,$B2618,$A$2:$A2618,$A2618)+COUNTIFS($L$2:$L2618,"ET",$B$2:$B2618,$B2618,$A$2:$A2618,$A2618)),""),"")</f>
        <v/>
      </c>
      <c r="J2618" s="18" t="str">
        <f>_xlfn.IFNA(IF(VLOOKUP($A2618,Spiele!$A$2:$D$16,3,FALSE)=$B2618,(COUNTIFS($L$1:$L2617,"Tor",$B$1:$B2617,$B2618,$A$1:$A2617,$A2618)+COUNTIFS($L$1:$L2617,"ET",$B$1:$B2617,$B2618,$A$1:$A2617,$A2618))-(COUNTIFS($L$1:$L2617,"Tor",$B$1:$B2617,"&lt;&gt;"&amp;$B2618,$A$1:$A2617,$A2618)+COUNTIFS($L$1:$L2617,"ET",$B$1:$B2617,"&lt;&gt;"&amp;$B2618,$A$1:$A2617,$A2618)),(COUNTIFS($L$1:$L2617,"Tor",$B$1:$B2617,$B2618,$A$1:$A2617,$A2618)+COUNTIFS($L$1:$L2617,"ET",$B$1:$B2617,$B2618,$A$1:$A2617,$A2618))-(COUNTIFS($L$1:$L2617,"Tor",$B$1:$B2617,"&lt;&gt;"&amp;$B2618,$A$1:$A2617,$A2618)+COUNTIFS($L$1:$L2617,"ET",$B$1:$B2617,"&lt;&gt;"&amp;$B2618,$A$1:$A2617,$A2618))),"")</f>
        <v/>
      </c>
      <c r="O2618" s="17"/>
      <c r="AC2618" s="14"/>
      <c r="AD2618" s="14"/>
      <c r="AE2618" s="18"/>
      <c r="AH2618" s="19">
        <f t="shared" si="162"/>
        <v>0</v>
      </c>
      <c r="AI2618" s="19">
        <f t="shared" si="163"/>
        <v>180</v>
      </c>
      <c r="AM2618" s="19">
        <f>IF(Abschlüsse[[#This Row],[Ergeb]]="ET","",SQRT(($AF2618-$AK2618)^2+($AG2618-$AL2618)^2))</f>
        <v>0</v>
      </c>
      <c r="AO2618" s="13"/>
      <c r="AP2618" s="13"/>
      <c r="AQ2618" s="19" t="str">
        <f t="shared" si="164"/>
        <v/>
      </c>
      <c r="AU2618" s="19" t="str">
        <f t="shared" si="165"/>
        <v/>
      </c>
    </row>
    <row r="2619" spans="3:47" ht="25.05" customHeight="1">
      <c r="C2619" s="17" t="str">
        <f>IF($A2619="","",IF(VLOOKUP($A2619,Spiele!$A$2:$D$16,3,FALSE)=$B2619,"H","G"))</f>
        <v/>
      </c>
      <c r="D2619" s="17" t="str">
        <f>IF($B2619="","",IF(VLOOKUP($A2619,Spiele!$A$2:$F$16,3,FALSE)=$B2619,VLOOKUP($A2619,Spiele!$A$2:$F$16,4,FALSE),VLOOKUP($A2619,Spiele!$A$2:$F$16,3,FALSE)))</f>
        <v/>
      </c>
      <c r="E2619" s="18">
        <f>IF(Abschlüsse[[#This Row],[Ergeb]]="ET",0,COUNTIFS($A$2:$A2619,$A2619,$B$2:$B2619,$B2619,$L$2:$L2619,"&lt;&gt;ET"))</f>
        <v>0</v>
      </c>
      <c r="F2619" s="11"/>
      <c r="G2619" s="12"/>
      <c r="H2619" s="18">
        <f>COUNTIFS('Rote Karten'!$A$2:$A$4,$A2619,'Rote Karten'!$D$2:$D$4,"&lt;&gt;"&amp;$B2619,'Rote Karten'!$B$2:$B$4,"&lt;"&amp;$F2619,'Rote Karten'!$C$2:$C$4,"&lt;="&amp;$G2619)-COUNTIFS('Rote Karten'!$A$2:$A$4,$A2619,'Rote Karten'!$D$2:$D$4,$B2619,'Rote Karten'!$B$2:$B$4,"&lt;"&amp;$F2619,'Rote Karten'!$C$2:$C$4,"&lt;="&amp;$G2619)</f>
        <v>0</v>
      </c>
      <c r="I2619" s="17" t="str">
        <f>IF(OR($L2619="Tor",$L2619="ET"),_xlfn.IFNA(IF(VLOOKUP($A2619,Spiele!$A$2:$C$16,3,FALSE)=$B2619,COUNTIFS($L$2:$L2619,"Tor",$B$2:$B2619,$B2619,$A$2:$A2619,$A2619)+COUNTIFS($L$2:$L2619,"ET",$B$2:$B2619,$B2619,$A$2:$A2619,$A2619)&amp;":"&amp;COUNTIFS($L$2:$L2619,"Tor",$B$2:$B2619,"&lt;&gt;"&amp;$B2619,$A$2:$A2619,$A2619)+COUNTIFS($L$2:$L2619,"ET",$B$2:$B2619,"&lt;&gt;"&amp;$B2619,$A$2:$A2619,$A2619),COUNTIFS($L$2:$L2619,"Tor",$B$2:$B2619,"&lt;&gt;"&amp;$B2619,$A$2:$A2619,$A2619)+COUNTIFS($L$2:$L2619,"ET",$B$2:$B2619,"&lt;&gt;"&amp;$B2619,$A$2:$A2619,$A2619)&amp;":"&amp;COUNTIFS($L$2:$L2619,"Tor",$B$2:$B2619,$B2619,$A$2:$A2619,$A2619)+COUNTIFS($L$2:$L2619,"ET",$B$2:$B2619,$B2619,$A$2:$A2619,$A2619)),""),"")</f>
        <v/>
      </c>
      <c r="J2619" s="18" t="str">
        <f>_xlfn.IFNA(IF(VLOOKUP($A2619,Spiele!$A$2:$D$16,3,FALSE)=$B2619,(COUNTIFS($L$1:$L2618,"Tor",$B$1:$B2618,$B2619,$A$1:$A2618,$A2619)+COUNTIFS($L$1:$L2618,"ET",$B$1:$B2618,$B2619,$A$1:$A2618,$A2619))-(COUNTIFS($L$1:$L2618,"Tor",$B$1:$B2618,"&lt;&gt;"&amp;$B2619,$A$1:$A2618,$A2619)+COUNTIFS($L$1:$L2618,"ET",$B$1:$B2618,"&lt;&gt;"&amp;$B2619,$A$1:$A2618,$A2619)),(COUNTIFS($L$1:$L2618,"Tor",$B$1:$B2618,$B2619,$A$1:$A2618,$A2619)+COUNTIFS($L$1:$L2618,"ET",$B$1:$B2618,$B2619,$A$1:$A2618,$A2619))-(COUNTIFS($L$1:$L2618,"Tor",$B$1:$B2618,"&lt;&gt;"&amp;$B2619,$A$1:$A2618,$A2619)+COUNTIFS($L$1:$L2618,"ET",$B$1:$B2618,"&lt;&gt;"&amp;$B2619,$A$1:$A2618,$A2619))),"")</f>
        <v/>
      </c>
      <c r="O2619" s="17"/>
      <c r="AC2619" s="14"/>
      <c r="AD2619" s="14"/>
      <c r="AE2619" s="18"/>
      <c r="AH2619" s="19">
        <f t="shared" si="162"/>
        <v>0</v>
      </c>
      <c r="AI2619" s="19">
        <f t="shared" si="163"/>
        <v>180</v>
      </c>
      <c r="AM2619" s="19">
        <f>IF(Abschlüsse[[#This Row],[Ergeb]]="ET","",SQRT(($AF2619-$AK2619)^2+($AG2619-$AL2619)^2))</f>
        <v>0</v>
      </c>
      <c r="AO2619" s="13"/>
      <c r="AP2619" s="13"/>
      <c r="AQ2619" s="19" t="str">
        <f t="shared" si="164"/>
        <v/>
      </c>
      <c r="AU2619" s="19" t="str">
        <f t="shared" si="165"/>
        <v/>
      </c>
    </row>
    <row r="2620" spans="3:47" ht="25.05" customHeight="1">
      <c r="C2620" s="17" t="str">
        <f>IF($A2620="","",IF(VLOOKUP($A2620,Spiele!$A$2:$D$16,3,FALSE)=$B2620,"H","G"))</f>
        <v/>
      </c>
      <c r="D2620" s="17" t="str">
        <f>IF($B2620="","",IF(VLOOKUP($A2620,Spiele!$A$2:$F$16,3,FALSE)=$B2620,VLOOKUP($A2620,Spiele!$A$2:$F$16,4,FALSE),VLOOKUP($A2620,Spiele!$A$2:$F$16,3,FALSE)))</f>
        <v/>
      </c>
      <c r="E2620" s="18">
        <f>IF(Abschlüsse[[#This Row],[Ergeb]]="ET",0,COUNTIFS($A$2:$A2620,$A2620,$B$2:$B2620,$B2620,$L$2:$L2620,"&lt;&gt;ET"))</f>
        <v>0</v>
      </c>
      <c r="F2620" s="11"/>
      <c r="G2620" s="12"/>
      <c r="H2620" s="18">
        <f>COUNTIFS('Rote Karten'!$A$2:$A$4,$A2620,'Rote Karten'!$D$2:$D$4,"&lt;&gt;"&amp;$B2620,'Rote Karten'!$B$2:$B$4,"&lt;"&amp;$F2620,'Rote Karten'!$C$2:$C$4,"&lt;="&amp;$G2620)-COUNTIFS('Rote Karten'!$A$2:$A$4,$A2620,'Rote Karten'!$D$2:$D$4,$B2620,'Rote Karten'!$B$2:$B$4,"&lt;"&amp;$F2620,'Rote Karten'!$C$2:$C$4,"&lt;="&amp;$G2620)</f>
        <v>0</v>
      </c>
      <c r="I2620" s="17" t="str">
        <f>IF(OR($L2620="Tor",$L2620="ET"),_xlfn.IFNA(IF(VLOOKUP($A2620,Spiele!$A$2:$C$16,3,FALSE)=$B2620,COUNTIFS($L$2:$L2620,"Tor",$B$2:$B2620,$B2620,$A$2:$A2620,$A2620)+COUNTIFS($L$2:$L2620,"ET",$B$2:$B2620,$B2620,$A$2:$A2620,$A2620)&amp;":"&amp;COUNTIFS($L$2:$L2620,"Tor",$B$2:$B2620,"&lt;&gt;"&amp;$B2620,$A$2:$A2620,$A2620)+COUNTIFS($L$2:$L2620,"ET",$B$2:$B2620,"&lt;&gt;"&amp;$B2620,$A$2:$A2620,$A2620),COUNTIFS($L$2:$L2620,"Tor",$B$2:$B2620,"&lt;&gt;"&amp;$B2620,$A$2:$A2620,$A2620)+COUNTIFS($L$2:$L2620,"ET",$B$2:$B2620,"&lt;&gt;"&amp;$B2620,$A$2:$A2620,$A2620)&amp;":"&amp;COUNTIFS($L$2:$L2620,"Tor",$B$2:$B2620,$B2620,$A$2:$A2620,$A2620)+COUNTIFS($L$2:$L2620,"ET",$B$2:$B2620,$B2620,$A$2:$A2620,$A2620)),""),"")</f>
        <v/>
      </c>
      <c r="J2620" s="18" t="str">
        <f>_xlfn.IFNA(IF(VLOOKUP($A2620,Spiele!$A$2:$D$16,3,FALSE)=$B2620,(COUNTIFS($L$1:$L2619,"Tor",$B$1:$B2619,$B2620,$A$1:$A2619,$A2620)+COUNTIFS($L$1:$L2619,"ET",$B$1:$B2619,$B2620,$A$1:$A2619,$A2620))-(COUNTIFS($L$1:$L2619,"Tor",$B$1:$B2619,"&lt;&gt;"&amp;$B2620,$A$1:$A2619,$A2620)+COUNTIFS($L$1:$L2619,"ET",$B$1:$B2619,"&lt;&gt;"&amp;$B2620,$A$1:$A2619,$A2620)),(COUNTIFS($L$1:$L2619,"Tor",$B$1:$B2619,$B2620,$A$1:$A2619,$A2620)+COUNTIFS($L$1:$L2619,"ET",$B$1:$B2619,$B2620,$A$1:$A2619,$A2620))-(COUNTIFS($L$1:$L2619,"Tor",$B$1:$B2619,"&lt;&gt;"&amp;$B2620,$A$1:$A2619,$A2620)+COUNTIFS($L$1:$L2619,"ET",$B$1:$B2619,"&lt;&gt;"&amp;$B2620,$A$1:$A2619,$A2620))),"")</f>
        <v/>
      </c>
      <c r="O2620" s="17"/>
      <c r="AC2620" s="14"/>
      <c r="AD2620" s="14"/>
      <c r="AE2620" s="18"/>
      <c r="AH2620" s="19">
        <f t="shared" si="162"/>
        <v>0</v>
      </c>
      <c r="AI2620" s="19">
        <f t="shared" si="163"/>
        <v>180</v>
      </c>
      <c r="AM2620" s="19">
        <f>IF(Abschlüsse[[#This Row],[Ergeb]]="ET","",SQRT(($AF2620-$AK2620)^2+($AG2620-$AL2620)^2))</f>
        <v>0</v>
      </c>
      <c r="AO2620" s="13"/>
      <c r="AP2620" s="13"/>
      <c r="AQ2620" s="19" t="str">
        <f t="shared" si="164"/>
        <v/>
      </c>
      <c r="AU2620" s="19" t="str">
        <f t="shared" si="165"/>
        <v/>
      </c>
    </row>
    <row r="2621" spans="3:47" ht="25.05" customHeight="1">
      <c r="C2621" s="17" t="str">
        <f>IF($A2621="","",IF(VLOOKUP($A2621,Spiele!$A$2:$D$16,3,FALSE)=$B2621,"H","G"))</f>
        <v/>
      </c>
      <c r="D2621" s="17" t="str">
        <f>IF($B2621="","",IF(VLOOKUP($A2621,Spiele!$A$2:$F$16,3,FALSE)=$B2621,VLOOKUP($A2621,Spiele!$A$2:$F$16,4,FALSE),VLOOKUP($A2621,Spiele!$A$2:$F$16,3,FALSE)))</f>
        <v/>
      </c>
      <c r="E2621" s="18">
        <f>IF(Abschlüsse[[#This Row],[Ergeb]]="ET",0,COUNTIFS($A$2:$A2621,$A2621,$B$2:$B2621,$B2621,$L$2:$L2621,"&lt;&gt;ET"))</f>
        <v>0</v>
      </c>
      <c r="F2621" s="11"/>
      <c r="G2621" s="12"/>
      <c r="H2621" s="18">
        <f>COUNTIFS('Rote Karten'!$A$2:$A$4,$A2621,'Rote Karten'!$D$2:$D$4,"&lt;&gt;"&amp;$B2621,'Rote Karten'!$B$2:$B$4,"&lt;"&amp;$F2621,'Rote Karten'!$C$2:$C$4,"&lt;="&amp;$G2621)-COUNTIFS('Rote Karten'!$A$2:$A$4,$A2621,'Rote Karten'!$D$2:$D$4,$B2621,'Rote Karten'!$B$2:$B$4,"&lt;"&amp;$F2621,'Rote Karten'!$C$2:$C$4,"&lt;="&amp;$G2621)</f>
        <v>0</v>
      </c>
      <c r="I2621" s="17" t="str">
        <f>IF(OR($L2621="Tor",$L2621="ET"),_xlfn.IFNA(IF(VLOOKUP($A2621,Spiele!$A$2:$C$16,3,FALSE)=$B2621,COUNTIFS($L$2:$L2621,"Tor",$B$2:$B2621,$B2621,$A$2:$A2621,$A2621)+COUNTIFS($L$2:$L2621,"ET",$B$2:$B2621,$B2621,$A$2:$A2621,$A2621)&amp;":"&amp;COUNTIFS($L$2:$L2621,"Tor",$B$2:$B2621,"&lt;&gt;"&amp;$B2621,$A$2:$A2621,$A2621)+COUNTIFS($L$2:$L2621,"ET",$B$2:$B2621,"&lt;&gt;"&amp;$B2621,$A$2:$A2621,$A2621),COUNTIFS($L$2:$L2621,"Tor",$B$2:$B2621,"&lt;&gt;"&amp;$B2621,$A$2:$A2621,$A2621)+COUNTIFS($L$2:$L2621,"ET",$B$2:$B2621,"&lt;&gt;"&amp;$B2621,$A$2:$A2621,$A2621)&amp;":"&amp;COUNTIFS($L$2:$L2621,"Tor",$B$2:$B2621,$B2621,$A$2:$A2621,$A2621)+COUNTIFS($L$2:$L2621,"ET",$B$2:$B2621,$B2621,$A$2:$A2621,$A2621)),""),"")</f>
        <v/>
      </c>
      <c r="J2621" s="18" t="str">
        <f>_xlfn.IFNA(IF(VLOOKUP($A2621,Spiele!$A$2:$D$16,3,FALSE)=$B2621,(COUNTIFS($L$1:$L2620,"Tor",$B$1:$B2620,$B2621,$A$1:$A2620,$A2621)+COUNTIFS($L$1:$L2620,"ET",$B$1:$B2620,$B2621,$A$1:$A2620,$A2621))-(COUNTIFS($L$1:$L2620,"Tor",$B$1:$B2620,"&lt;&gt;"&amp;$B2621,$A$1:$A2620,$A2621)+COUNTIFS($L$1:$L2620,"ET",$B$1:$B2620,"&lt;&gt;"&amp;$B2621,$A$1:$A2620,$A2621)),(COUNTIFS($L$1:$L2620,"Tor",$B$1:$B2620,$B2621,$A$1:$A2620,$A2621)+COUNTIFS($L$1:$L2620,"ET",$B$1:$B2620,$B2621,$A$1:$A2620,$A2621))-(COUNTIFS($L$1:$L2620,"Tor",$B$1:$B2620,"&lt;&gt;"&amp;$B2621,$A$1:$A2620,$A2621)+COUNTIFS($L$1:$L2620,"ET",$B$1:$B2620,"&lt;&gt;"&amp;$B2621,$A$1:$A2620,$A2621))),"")</f>
        <v/>
      </c>
      <c r="O2621" s="17"/>
      <c r="AC2621" s="14"/>
      <c r="AD2621" s="14"/>
      <c r="AE2621" s="18"/>
      <c r="AH2621" s="19">
        <f t="shared" si="162"/>
        <v>0</v>
      </c>
      <c r="AI2621" s="19">
        <f t="shared" si="163"/>
        <v>180</v>
      </c>
      <c r="AM2621" s="19">
        <f>IF(Abschlüsse[[#This Row],[Ergeb]]="ET","",SQRT(($AF2621-$AK2621)^2+($AG2621-$AL2621)^2))</f>
        <v>0</v>
      </c>
      <c r="AO2621" s="13"/>
      <c r="AP2621" s="13"/>
      <c r="AQ2621" s="19" t="str">
        <f t="shared" si="164"/>
        <v/>
      </c>
      <c r="AU2621" s="19" t="str">
        <f t="shared" si="165"/>
        <v/>
      </c>
    </row>
    <row r="2622" spans="3:47" ht="25.05" customHeight="1">
      <c r="C2622" s="17" t="str">
        <f>IF($A2622="","",IF(VLOOKUP($A2622,Spiele!$A$2:$D$16,3,FALSE)=$B2622,"H","G"))</f>
        <v/>
      </c>
      <c r="D2622" s="17" t="str">
        <f>IF($B2622="","",IF(VLOOKUP($A2622,Spiele!$A$2:$F$16,3,FALSE)=$B2622,VLOOKUP($A2622,Spiele!$A$2:$F$16,4,FALSE),VLOOKUP($A2622,Spiele!$A$2:$F$16,3,FALSE)))</f>
        <v/>
      </c>
      <c r="E2622" s="18">
        <f>IF(Abschlüsse[[#This Row],[Ergeb]]="ET",0,COUNTIFS($A$2:$A2622,$A2622,$B$2:$B2622,$B2622,$L$2:$L2622,"&lt;&gt;ET"))</f>
        <v>0</v>
      </c>
      <c r="F2622" s="11"/>
      <c r="G2622" s="12"/>
      <c r="H2622" s="18">
        <f>COUNTIFS('Rote Karten'!$A$2:$A$4,$A2622,'Rote Karten'!$D$2:$D$4,"&lt;&gt;"&amp;$B2622,'Rote Karten'!$B$2:$B$4,"&lt;"&amp;$F2622,'Rote Karten'!$C$2:$C$4,"&lt;="&amp;$G2622)-COUNTIFS('Rote Karten'!$A$2:$A$4,$A2622,'Rote Karten'!$D$2:$D$4,$B2622,'Rote Karten'!$B$2:$B$4,"&lt;"&amp;$F2622,'Rote Karten'!$C$2:$C$4,"&lt;="&amp;$G2622)</f>
        <v>0</v>
      </c>
      <c r="I2622" s="17" t="str">
        <f>IF(OR($L2622="Tor",$L2622="ET"),_xlfn.IFNA(IF(VLOOKUP($A2622,Spiele!$A$2:$C$16,3,FALSE)=$B2622,COUNTIFS($L$2:$L2622,"Tor",$B$2:$B2622,$B2622,$A$2:$A2622,$A2622)+COUNTIFS($L$2:$L2622,"ET",$B$2:$B2622,$B2622,$A$2:$A2622,$A2622)&amp;":"&amp;COUNTIFS($L$2:$L2622,"Tor",$B$2:$B2622,"&lt;&gt;"&amp;$B2622,$A$2:$A2622,$A2622)+COUNTIFS($L$2:$L2622,"ET",$B$2:$B2622,"&lt;&gt;"&amp;$B2622,$A$2:$A2622,$A2622),COUNTIFS($L$2:$L2622,"Tor",$B$2:$B2622,"&lt;&gt;"&amp;$B2622,$A$2:$A2622,$A2622)+COUNTIFS($L$2:$L2622,"ET",$B$2:$B2622,"&lt;&gt;"&amp;$B2622,$A$2:$A2622,$A2622)&amp;":"&amp;COUNTIFS($L$2:$L2622,"Tor",$B$2:$B2622,$B2622,$A$2:$A2622,$A2622)+COUNTIFS($L$2:$L2622,"ET",$B$2:$B2622,$B2622,$A$2:$A2622,$A2622)),""),"")</f>
        <v/>
      </c>
      <c r="J2622" s="18" t="str">
        <f>_xlfn.IFNA(IF(VLOOKUP($A2622,Spiele!$A$2:$D$16,3,FALSE)=$B2622,(COUNTIFS($L$1:$L2621,"Tor",$B$1:$B2621,$B2622,$A$1:$A2621,$A2622)+COUNTIFS($L$1:$L2621,"ET",$B$1:$B2621,$B2622,$A$1:$A2621,$A2622))-(COUNTIFS($L$1:$L2621,"Tor",$B$1:$B2621,"&lt;&gt;"&amp;$B2622,$A$1:$A2621,$A2622)+COUNTIFS($L$1:$L2621,"ET",$B$1:$B2621,"&lt;&gt;"&amp;$B2622,$A$1:$A2621,$A2622)),(COUNTIFS($L$1:$L2621,"Tor",$B$1:$B2621,$B2622,$A$1:$A2621,$A2622)+COUNTIFS($L$1:$L2621,"ET",$B$1:$B2621,$B2622,$A$1:$A2621,$A2622))-(COUNTIFS($L$1:$L2621,"Tor",$B$1:$B2621,"&lt;&gt;"&amp;$B2622,$A$1:$A2621,$A2622)+COUNTIFS($L$1:$L2621,"ET",$B$1:$B2621,"&lt;&gt;"&amp;$B2622,$A$1:$A2621,$A2622))),"")</f>
        <v/>
      </c>
      <c r="O2622" s="17"/>
      <c r="AC2622" s="14"/>
      <c r="AD2622" s="14"/>
      <c r="AE2622" s="18"/>
      <c r="AH2622" s="19">
        <f t="shared" si="162"/>
        <v>0</v>
      </c>
      <c r="AI2622" s="19">
        <f t="shared" si="163"/>
        <v>180</v>
      </c>
      <c r="AM2622" s="19">
        <f>IF(Abschlüsse[[#This Row],[Ergeb]]="ET","",SQRT(($AF2622-$AK2622)^2+($AG2622-$AL2622)^2))</f>
        <v>0</v>
      </c>
      <c r="AO2622" s="13"/>
      <c r="AP2622" s="13"/>
      <c r="AQ2622" s="19" t="str">
        <f t="shared" si="164"/>
        <v/>
      </c>
      <c r="AU2622" s="19" t="str">
        <f t="shared" si="165"/>
        <v/>
      </c>
    </row>
    <row r="2623" spans="3:47" ht="25.05" customHeight="1">
      <c r="C2623" s="17" t="str">
        <f>IF($A2623="","",IF(VLOOKUP($A2623,Spiele!$A$2:$D$16,3,FALSE)=$B2623,"H","G"))</f>
        <v/>
      </c>
      <c r="D2623" s="17" t="str">
        <f>IF($B2623="","",IF(VLOOKUP($A2623,Spiele!$A$2:$F$16,3,FALSE)=$B2623,VLOOKUP($A2623,Spiele!$A$2:$F$16,4,FALSE),VLOOKUP($A2623,Spiele!$A$2:$F$16,3,FALSE)))</f>
        <v/>
      </c>
      <c r="E2623" s="18">
        <f>IF(Abschlüsse[[#This Row],[Ergeb]]="ET",0,COUNTIFS($A$2:$A2623,$A2623,$B$2:$B2623,$B2623,$L$2:$L2623,"&lt;&gt;ET"))</f>
        <v>0</v>
      </c>
      <c r="F2623" s="11"/>
      <c r="G2623" s="12"/>
      <c r="H2623" s="18">
        <f>COUNTIFS('Rote Karten'!$A$2:$A$4,$A2623,'Rote Karten'!$D$2:$D$4,"&lt;&gt;"&amp;$B2623,'Rote Karten'!$B$2:$B$4,"&lt;"&amp;$F2623,'Rote Karten'!$C$2:$C$4,"&lt;="&amp;$G2623)-COUNTIFS('Rote Karten'!$A$2:$A$4,$A2623,'Rote Karten'!$D$2:$D$4,$B2623,'Rote Karten'!$B$2:$B$4,"&lt;"&amp;$F2623,'Rote Karten'!$C$2:$C$4,"&lt;="&amp;$G2623)</f>
        <v>0</v>
      </c>
      <c r="I2623" s="17" t="str">
        <f>IF(OR($L2623="Tor",$L2623="ET"),_xlfn.IFNA(IF(VLOOKUP($A2623,Spiele!$A$2:$C$16,3,FALSE)=$B2623,COUNTIFS($L$2:$L2623,"Tor",$B$2:$B2623,$B2623,$A$2:$A2623,$A2623)+COUNTIFS($L$2:$L2623,"ET",$B$2:$B2623,$B2623,$A$2:$A2623,$A2623)&amp;":"&amp;COUNTIFS($L$2:$L2623,"Tor",$B$2:$B2623,"&lt;&gt;"&amp;$B2623,$A$2:$A2623,$A2623)+COUNTIFS($L$2:$L2623,"ET",$B$2:$B2623,"&lt;&gt;"&amp;$B2623,$A$2:$A2623,$A2623),COUNTIFS($L$2:$L2623,"Tor",$B$2:$B2623,"&lt;&gt;"&amp;$B2623,$A$2:$A2623,$A2623)+COUNTIFS($L$2:$L2623,"ET",$B$2:$B2623,"&lt;&gt;"&amp;$B2623,$A$2:$A2623,$A2623)&amp;":"&amp;COUNTIFS($L$2:$L2623,"Tor",$B$2:$B2623,$B2623,$A$2:$A2623,$A2623)+COUNTIFS($L$2:$L2623,"ET",$B$2:$B2623,$B2623,$A$2:$A2623,$A2623)),""),"")</f>
        <v/>
      </c>
      <c r="J2623" s="18" t="str">
        <f>_xlfn.IFNA(IF(VLOOKUP($A2623,Spiele!$A$2:$D$16,3,FALSE)=$B2623,(COUNTIFS($L$1:$L2622,"Tor",$B$1:$B2622,$B2623,$A$1:$A2622,$A2623)+COUNTIFS($L$1:$L2622,"ET",$B$1:$B2622,$B2623,$A$1:$A2622,$A2623))-(COUNTIFS($L$1:$L2622,"Tor",$B$1:$B2622,"&lt;&gt;"&amp;$B2623,$A$1:$A2622,$A2623)+COUNTIFS($L$1:$L2622,"ET",$B$1:$B2622,"&lt;&gt;"&amp;$B2623,$A$1:$A2622,$A2623)),(COUNTIFS($L$1:$L2622,"Tor",$B$1:$B2622,$B2623,$A$1:$A2622,$A2623)+COUNTIFS($L$1:$L2622,"ET",$B$1:$B2622,$B2623,$A$1:$A2622,$A2623))-(COUNTIFS($L$1:$L2622,"Tor",$B$1:$B2622,"&lt;&gt;"&amp;$B2623,$A$1:$A2622,$A2623)+COUNTIFS($L$1:$L2622,"ET",$B$1:$B2622,"&lt;&gt;"&amp;$B2623,$A$1:$A2622,$A2623))),"")</f>
        <v/>
      </c>
      <c r="O2623" s="17"/>
      <c r="AC2623" s="14"/>
      <c r="AD2623" s="14"/>
      <c r="AE2623" s="18"/>
      <c r="AH2623" s="19">
        <f t="shared" si="162"/>
        <v>0</v>
      </c>
      <c r="AI2623" s="19">
        <f t="shared" si="163"/>
        <v>180</v>
      </c>
      <c r="AM2623" s="19">
        <f>IF(Abschlüsse[[#This Row],[Ergeb]]="ET","",SQRT(($AF2623-$AK2623)^2+($AG2623-$AL2623)^2))</f>
        <v>0</v>
      </c>
      <c r="AO2623" s="13"/>
      <c r="AP2623" s="13"/>
      <c r="AQ2623" s="19" t="str">
        <f t="shared" si="164"/>
        <v/>
      </c>
      <c r="AU2623" s="19" t="str">
        <f t="shared" si="165"/>
        <v/>
      </c>
    </row>
    <row r="2624" spans="3:47" ht="25.05" customHeight="1">
      <c r="C2624" s="17" t="str">
        <f>IF($A2624="","",IF(VLOOKUP($A2624,Spiele!$A$2:$D$16,3,FALSE)=$B2624,"H","G"))</f>
        <v/>
      </c>
      <c r="D2624" s="17" t="str">
        <f>IF($B2624="","",IF(VLOOKUP($A2624,Spiele!$A$2:$F$16,3,FALSE)=$B2624,VLOOKUP($A2624,Spiele!$A$2:$F$16,4,FALSE),VLOOKUP($A2624,Spiele!$A$2:$F$16,3,FALSE)))</f>
        <v/>
      </c>
      <c r="E2624" s="18">
        <f>IF(Abschlüsse[[#This Row],[Ergeb]]="ET",0,COUNTIFS($A$2:$A2624,$A2624,$B$2:$B2624,$B2624,$L$2:$L2624,"&lt;&gt;ET"))</f>
        <v>0</v>
      </c>
      <c r="F2624" s="11"/>
      <c r="G2624" s="12"/>
      <c r="H2624" s="18">
        <f>COUNTIFS('Rote Karten'!$A$2:$A$4,$A2624,'Rote Karten'!$D$2:$D$4,"&lt;&gt;"&amp;$B2624,'Rote Karten'!$B$2:$B$4,"&lt;"&amp;$F2624,'Rote Karten'!$C$2:$C$4,"&lt;="&amp;$G2624)-COUNTIFS('Rote Karten'!$A$2:$A$4,$A2624,'Rote Karten'!$D$2:$D$4,$B2624,'Rote Karten'!$B$2:$B$4,"&lt;"&amp;$F2624,'Rote Karten'!$C$2:$C$4,"&lt;="&amp;$G2624)</f>
        <v>0</v>
      </c>
      <c r="I2624" s="17" t="str">
        <f>IF(OR($L2624="Tor",$L2624="ET"),_xlfn.IFNA(IF(VLOOKUP($A2624,Spiele!$A$2:$C$16,3,FALSE)=$B2624,COUNTIFS($L$2:$L2624,"Tor",$B$2:$B2624,$B2624,$A$2:$A2624,$A2624)+COUNTIFS($L$2:$L2624,"ET",$B$2:$B2624,$B2624,$A$2:$A2624,$A2624)&amp;":"&amp;COUNTIFS($L$2:$L2624,"Tor",$B$2:$B2624,"&lt;&gt;"&amp;$B2624,$A$2:$A2624,$A2624)+COUNTIFS($L$2:$L2624,"ET",$B$2:$B2624,"&lt;&gt;"&amp;$B2624,$A$2:$A2624,$A2624),COUNTIFS($L$2:$L2624,"Tor",$B$2:$B2624,"&lt;&gt;"&amp;$B2624,$A$2:$A2624,$A2624)+COUNTIFS($L$2:$L2624,"ET",$B$2:$B2624,"&lt;&gt;"&amp;$B2624,$A$2:$A2624,$A2624)&amp;":"&amp;COUNTIFS($L$2:$L2624,"Tor",$B$2:$B2624,$B2624,$A$2:$A2624,$A2624)+COUNTIFS($L$2:$L2624,"ET",$B$2:$B2624,$B2624,$A$2:$A2624,$A2624)),""),"")</f>
        <v/>
      </c>
      <c r="J2624" s="18" t="str">
        <f>_xlfn.IFNA(IF(VLOOKUP($A2624,Spiele!$A$2:$D$16,3,FALSE)=$B2624,(COUNTIFS($L$1:$L2623,"Tor",$B$1:$B2623,$B2624,$A$1:$A2623,$A2624)+COUNTIFS($L$1:$L2623,"ET",$B$1:$B2623,$B2624,$A$1:$A2623,$A2624))-(COUNTIFS($L$1:$L2623,"Tor",$B$1:$B2623,"&lt;&gt;"&amp;$B2624,$A$1:$A2623,$A2624)+COUNTIFS($L$1:$L2623,"ET",$B$1:$B2623,"&lt;&gt;"&amp;$B2624,$A$1:$A2623,$A2624)),(COUNTIFS($L$1:$L2623,"Tor",$B$1:$B2623,$B2624,$A$1:$A2623,$A2624)+COUNTIFS($L$1:$L2623,"ET",$B$1:$B2623,$B2624,$A$1:$A2623,$A2624))-(COUNTIFS($L$1:$L2623,"Tor",$B$1:$B2623,"&lt;&gt;"&amp;$B2624,$A$1:$A2623,$A2624)+COUNTIFS($L$1:$L2623,"ET",$B$1:$B2623,"&lt;&gt;"&amp;$B2624,$A$1:$A2623,$A2624))),"")</f>
        <v/>
      </c>
      <c r="O2624" s="17"/>
      <c r="AC2624" s="14"/>
      <c r="AD2624" s="14"/>
      <c r="AE2624" s="18"/>
      <c r="AH2624" s="19">
        <f t="shared" si="162"/>
        <v>0</v>
      </c>
      <c r="AI2624" s="19">
        <f t="shared" si="163"/>
        <v>180</v>
      </c>
      <c r="AM2624" s="19">
        <f>IF(Abschlüsse[[#This Row],[Ergeb]]="ET","",SQRT(($AF2624-$AK2624)^2+($AG2624-$AL2624)^2))</f>
        <v>0</v>
      </c>
      <c r="AO2624" s="13"/>
      <c r="AP2624" s="13"/>
      <c r="AQ2624" s="19" t="str">
        <f t="shared" si="164"/>
        <v/>
      </c>
      <c r="AU2624" s="19" t="str">
        <f t="shared" si="165"/>
        <v/>
      </c>
    </row>
    <row r="2625" spans="3:47" ht="25.05" customHeight="1">
      <c r="C2625" s="17" t="str">
        <f>IF($A2625="","",IF(VLOOKUP($A2625,Spiele!$A$2:$D$16,3,FALSE)=$B2625,"H","G"))</f>
        <v/>
      </c>
      <c r="D2625" s="17" t="str">
        <f>IF($B2625="","",IF(VLOOKUP($A2625,Spiele!$A$2:$F$16,3,FALSE)=$B2625,VLOOKUP($A2625,Spiele!$A$2:$F$16,4,FALSE),VLOOKUP($A2625,Spiele!$A$2:$F$16,3,FALSE)))</f>
        <v/>
      </c>
      <c r="E2625" s="18">
        <f>IF(Abschlüsse[[#This Row],[Ergeb]]="ET",0,COUNTIFS($A$2:$A2625,$A2625,$B$2:$B2625,$B2625,$L$2:$L2625,"&lt;&gt;ET"))</f>
        <v>0</v>
      </c>
      <c r="F2625" s="11"/>
      <c r="G2625" s="12"/>
      <c r="H2625" s="18">
        <f>COUNTIFS('Rote Karten'!$A$2:$A$4,$A2625,'Rote Karten'!$D$2:$D$4,"&lt;&gt;"&amp;$B2625,'Rote Karten'!$B$2:$B$4,"&lt;"&amp;$F2625,'Rote Karten'!$C$2:$C$4,"&lt;="&amp;$G2625)-COUNTIFS('Rote Karten'!$A$2:$A$4,$A2625,'Rote Karten'!$D$2:$D$4,$B2625,'Rote Karten'!$B$2:$B$4,"&lt;"&amp;$F2625,'Rote Karten'!$C$2:$C$4,"&lt;="&amp;$G2625)</f>
        <v>0</v>
      </c>
      <c r="I2625" s="17" t="str">
        <f>IF(OR($L2625="Tor",$L2625="ET"),_xlfn.IFNA(IF(VLOOKUP($A2625,Spiele!$A$2:$C$16,3,FALSE)=$B2625,COUNTIFS($L$2:$L2625,"Tor",$B$2:$B2625,$B2625,$A$2:$A2625,$A2625)+COUNTIFS($L$2:$L2625,"ET",$B$2:$B2625,$B2625,$A$2:$A2625,$A2625)&amp;":"&amp;COUNTIFS($L$2:$L2625,"Tor",$B$2:$B2625,"&lt;&gt;"&amp;$B2625,$A$2:$A2625,$A2625)+COUNTIFS($L$2:$L2625,"ET",$B$2:$B2625,"&lt;&gt;"&amp;$B2625,$A$2:$A2625,$A2625),COUNTIFS($L$2:$L2625,"Tor",$B$2:$B2625,"&lt;&gt;"&amp;$B2625,$A$2:$A2625,$A2625)+COUNTIFS($L$2:$L2625,"ET",$B$2:$B2625,"&lt;&gt;"&amp;$B2625,$A$2:$A2625,$A2625)&amp;":"&amp;COUNTIFS($L$2:$L2625,"Tor",$B$2:$B2625,$B2625,$A$2:$A2625,$A2625)+COUNTIFS($L$2:$L2625,"ET",$B$2:$B2625,$B2625,$A$2:$A2625,$A2625)),""),"")</f>
        <v/>
      </c>
      <c r="J2625" s="18" t="str">
        <f>_xlfn.IFNA(IF(VLOOKUP($A2625,Spiele!$A$2:$D$16,3,FALSE)=$B2625,(COUNTIFS($L$1:$L2624,"Tor",$B$1:$B2624,$B2625,$A$1:$A2624,$A2625)+COUNTIFS($L$1:$L2624,"ET",$B$1:$B2624,$B2625,$A$1:$A2624,$A2625))-(COUNTIFS($L$1:$L2624,"Tor",$B$1:$B2624,"&lt;&gt;"&amp;$B2625,$A$1:$A2624,$A2625)+COUNTIFS($L$1:$L2624,"ET",$B$1:$B2624,"&lt;&gt;"&amp;$B2625,$A$1:$A2624,$A2625)),(COUNTIFS($L$1:$L2624,"Tor",$B$1:$B2624,$B2625,$A$1:$A2624,$A2625)+COUNTIFS($L$1:$L2624,"ET",$B$1:$B2624,$B2625,$A$1:$A2624,$A2625))-(COUNTIFS($L$1:$L2624,"Tor",$B$1:$B2624,"&lt;&gt;"&amp;$B2625,$A$1:$A2624,$A2625)+COUNTIFS($L$1:$L2624,"ET",$B$1:$B2624,"&lt;&gt;"&amp;$B2625,$A$1:$A2624,$A2625))),"")</f>
        <v/>
      </c>
      <c r="O2625" s="17"/>
      <c r="AC2625" s="14"/>
      <c r="AD2625" s="14"/>
      <c r="AE2625" s="18"/>
      <c r="AH2625" s="19">
        <f t="shared" si="162"/>
        <v>0</v>
      </c>
      <c r="AI2625" s="19">
        <f t="shared" si="163"/>
        <v>180</v>
      </c>
      <c r="AM2625" s="19">
        <f>IF(Abschlüsse[[#This Row],[Ergeb]]="ET","",SQRT(($AF2625-$AK2625)^2+($AG2625-$AL2625)^2))</f>
        <v>0</v>
      </c>
      <c r="AO2625" s="13"/>
      <c r="AP2625" s="13"/>
      <c r="AQ2625" s="19" t="str">
        <f t="shared" si="164"/>
        <v/>
      </c>
      <c r="AU2625" s="19" t="str">
        <f t="shared" si="165"/>
        <v/>
      </c>
    </row>
    <row r="2626" spans="3:47" ht="25.05" customHeight="1">
      <c r="C2626" s="17" t="str">
        <f>IF($A2626="","",IF(VLOOKUP($A2626,Spiele!$A$2:$D$16,3,FALSE)=$B2626,"H","G"))</f>
        <v/>
      </c>
      <c r="D2626" s="17" t="str">
        <f>IF($B2626="","",IF(VLOOKUP($A2626,Spiele!$A$2:$F$16,3,FALSE)=$B2626,VLOOKUP($A2626,Spiele!$A$2:$F$16,4,FALSE),VLOOKUP($A2626,Spiele!$A$2:$F$16,3,FALSE)))</f>
        <v/>
      </c>
      <c r="E2626" s="18">
        <f>IF(Abschlüsse[[#This Row],[Ergeb]]="ET",0,COUNTIFS($A$2:$A2626,$A2626,$B$2:$B2626,$B2626,$L$2:$L2626,"&lt;&gt;ET"))</f>
        <v>0</v>
      </c>
      <c r="F2626" s="11"/>
      <c r="G2626" s="12"/>
      <c r="H2626" s="18">
        <f>COUNTIFS('Rote Karten'!$A$2:$A$4,$A2626,'Rote Karten'!$D$2:$D$4,"&lt;&gt;"&amp;$B2626,'Rote Karten'!$B$2:$B$4,"&lt;"&amp;$F2626,'Rote Karten'!$C$2:$C$4,"&lt;="&amp;$G2626)-COUNTIFS('Rote Karten'!$A$2:$A$4,$A2626,'Rote Karten'!$D$2:$D$4,$B2626,'Rote Karten'!$B$2:$B$4,"&lt;"&amp;$F2626,'Rote Karten'!$C$2:$C$4,"&lt;="&amp;$G2626)</f>
        <v>0</v>
      </c>
      <c r="I2626" s="17" t="str">
        <f>IF(OR($L2626="Tor",$L2626="ET"),_xlfn.IFNA(IF(VLOOKUP($A2626,Spiele!$A$2:$C$16,3,FALSE)=$B2626,COUNTIFS($L$2:$L2626,"Tor",$B$2:$B2626,$B2626,$A$2:$A2626,$A2626)+COUNTIFS($L$2:$L2626,"ET",$B$2:$B2626,$B2626,$A$2:$A2626,$A2626)&amp;":"&amp;COUNTIFS($L$2:$L2626,"Tor",$B$2:$B2626,"&lt;&gt;"&amp;$B2626,$A$2:$A2626,$A2626)+COUNTIFS($L$2:$L2626,"ET",$B$2:$B2626,"&lt;&gt;"&amp;$B2626,$A$2:$A2626,$A2626),COUNTIFS($L$2:$L2626,"Tor",$B$2:$B2626,"&lt;&gt;"&amp;$B2626,$A$2:$A2626,$A2626)+COUNTIFS($L$2:$L2626,"ET",$B$2:$B2626,"&lt;&gt;"&amp;$B2626,$A$2:$A2626,$A2626)&amp;":"&amp;COUNTIFS($L$2:$L2626,"Tor",$B$2:$B2626,$B2626,$A$2:$A2626,$A2626)+COUNTIFS($L$2:$L2626,"ET",$B$2:$B2626,$B2626,$A$2:$A2626,$A2626)),""),"")</f>
        <v/>
      </c>
      <c r="J2626" s="18" t="str">
        <f>_xlfn.IFNA(IF(VLOOKUP($A2626,Spiele!$A$2:$D$16,3,FALSE)=$B2626,(COUNTIFS($L$1:$L2625,"Tor",$B$1:$B2625,$B2626,$A$1:$A2625,$A2626)+COUNTIFS($L$1:$L2625,"ET",$B$1:$B2625,$B2626,$A$1:$A2625,$A2626))-(COUNTIFS($L$1:$L2625,"Tor",$B$1:$B2625,"&lt;&gt;"&amp;$B2626,$A$1:$A2625,$A2626)+COUNTIFS($L$1:$L2625,"ET",$B$1:$B2625,"&lt;&gt;"&amp;$B2626,$A$1:$A2625,$A2626)),(COUNTIFS($L$1:$L2625,"Tor",$B$1:$B2625,$B2626,$A$1:$A2625,$A2626)+COUNTIFS($L$1:$L2625,"ET",$B$1:$B2625,$B2626,$A$1:$A2625,$A2626))-(COUNTIFS($L$1:$L2625,"Tor",$B$1:$B2625,"&lt;&gt;"&amp;$B2626,$A$1:$A2625,$A2626)+COUNTIFS($L$1:$L2625,"ET",$B$1:$B2625,"&lt;&gt;"&amp;$B2626,$A$1:$A2625,$A2626))),"")</f>
        <v/>
      </c>
      <c r="O2626" s="17"/>
      <c r="AC2626" s="14"/>
      <c r="AD2626" s="14"/>
      <c r="AE2626" s="18"/>
      <c r="AH2626" s="19">
        <f t="shared" si="162"/>
        <v>0</v>
      </c>
      <c r="AI2626" s="19">
        <f t="shared" si="163"/>
        <v>180</v>
      </c>
      <c r="AM2626" s="19">
        <f>IF(Abschlüsse[[#This Row],[Ergeb]]="ET","",SQRT(($AF2626-$AK2626)^2+($AG2626-$AL2626)^2))</f>
        <v>0</v>
      </c>
      <c r="AO2626" s="13"/>
      <c r="AP2626" s="13"/>
      <c r="AQ2626" s="19" t="str">
        <f t="shared" si="164"/>
        <v/>
      </c>
      <c r="AU2626" s="19" t="str">
        <f t="shared" si="165"/>
        <v/>
      </c>
    </row>
    <row r="2627" spans="3:47" ht="25.05" customHeight="1">
      <c r="C2627" s="17" t="str">
        <f>IF($A2627="","",IF(VLOOKUP($A2627,Spiele!$A$2:$D$16,3,FALSE)=$B2627,"H","G"))</f>
        <v/>
      </c>
      <c r="D2627" s="17" t="str">
        <f>IF($B2627="","",IF(VLOOKUP($A2627,Spiele!$A$2:$F$16,3,FALSE)=$B2627,VLOOKUP($A2627,Spiele!$A$2:$F$16,4,FALSE),VLOOKUP($A2627,Spiele!$A$2:$F$16,3,FALSE)))</f>
        <v/>
      </c>
      <c r="E2627" s="18">
        <f>IF(Abschlüsse[[#This Row],[Ergeb]]="ET",0,COUNTIFS($A$2:$A2627,$A2627,$B$2:$B2627,$B2627,$L$2:$L2627,"&lt;&gt;ET"))</f>
        <v>0</v>
      </c>
      <c r="F2627" s="11"/>
      <c r="G2627" s="12"/>
      <c r="H2627" s="18">
        <f>COUNTIFS('Rote Karten'!$A$2:$A$4,$A2627,'Rote Karten'!$D$2:$D$4,"&lt;&gt;"&amp;$B2627,'Rote Karten'!$B$2:$B$4,"&lt;"&amp;$F2627,'Rote Karten'!$C$2:$C$4,"&lt;="&amp;$G2627)-COUNTIFS('Rote Karten'!$A$2:$A$4,$A2627,'Rote Karten'!$D$2:$D$4,$B2627,'Rote Karten'!$B$2:$B$4,"&lt;"&amp;$F2627,'Rote Karten'!$C$2:$C$4,"&lt;="&amp;$G2627)</f>
        <v>0</v>
      </c>
      <c r="I2627" s="17" t="str">
        <f>IF(OR($L2627="Tor",$L2627="ET"),_xlfn.IFNA(IF(VLOOKUP($A2627,Spiele!$A$2:$C$16,3,FALSE)=$B2627,COUNTIFS($L$2:$L2627,"Tor",$B$2:$B2627,$B2627,$A$2:$A2627,$A2627)+COUNTIFS($L$2:$L2627,"ET",$B$2:$B2627,$B2627,$A$2:$A2627,$A2627)&amp;":"&amp;COUNTIFS($L$2:$L2627,"Tor",$B$2:$B2627,"&lt;&gt;"&amp;$B2627,$A$2:$A2627,$A2627)+COUNTIFS($L$2:$L2627,"ET",$B$2:$B2627,"&lt;&gt;"&amp;$B2627,$A$2:$A2627,$A2627),COUNTIFS($L$2:$L2627,"Tor",$B$2:$B2627,"&lt;&gt;"&amp;$B2627,$A$2:$A2627,$A2627)+COUNTIFS($L$2:$L2627,"ET",$B$2:$B2627,"&lt;&gt;"&amp;$B2627,$A$2:$A2627,$A2627)&amp;":"&amp;COUNTIFS($L$2:$L2627,"Tor",$B$2:$B2627,$B2627,$A$2:$A2627,$A2627)+COUNTIFS($L$2:$L2627,"ET",$B$2:$B2627,$B2627,$A$2:$A2627,$A2627)),""),"")</f>
        <v/>
      </c>
      <c r="J2627" s="18" t="str">
        <f>_xlfn.IFNA(IF(VLOOKUP($A2627,Spiele!$A$2:$D$16,3,FALSE)=$B2627,(COUNTIFS($L$1:$L2626,"Tor",$B$1:$B2626,$B2627,$A$1:$A2626,$A2627)+COUNTIFS($L$1:$L2626,"ET",$B$1:$B2626,$B2627,$A$1:$A2626,$A2627))-(COUNTIFS($L$1:$L2626,"Tor",$B$1:$B2626,"&lt;&gt;"&amp;$B2627,$A$1:$A2626,$A2627)+COUNTIFS($L$1:$L2626,"ET",$B$1:$B2626,"&lt;&gt;"&amp;$B2627,$A$1:$A2626,$A2627)),(COUNTIFS($L$1:$L2626,"Tor",$B$1:$B2626,$B2627,$A$1:$A2626,$A2627)+COUNTIFS($L$1:$L2626,"ET",$B$1:$B2626,$B2627,$A$1:$A2626,$A2627))-(COUNTIFS($L$1:$L2626,"Tor",$B$1:$B2626,"&lt;&gt;"&amp;$B2627,$A$1:$A2626,$A2627)+COUNTIFS($L$1:$L2626,"ET",$B$1:$B2626,"&lt;&gt;"&amp;$B2627,$A$1:$A2626,$A2627))),"")</f>
        <v/>
      </c>
      <c r="O2627" s="17"/>
      <c r="AC2627" s="14"/>
      <c r="AD2627" s="14"/>
      <c r="AE2627" s="18"/>
      <c r="AH2627" s="19">
        <f t="shared" ref="AH2627:AH2690" si="166">IF($L2627="ET","",IF($AF2627&gt;3.66,SQRT($AG2627^2+($AF2627-(7.32/2))^2),IF($AF2627&lt;-3.66,SQRT($AG2627^2+($AF2627+(7.32/2))^2),$AG2627)))</f>
        <v>0</v>
      </c>
      <c r="AI2627" s="19">
        <f t="shared" ref="AI2627:AI2690" si="167">IF($L2627="ET","",IF(DEGREES(ATAN((7.32*$AG2627)/($AG2627^2+$AF2627^2-(7.32/2)^2)))&lt;=0,180+DEGREES(ATAN((7.32*$AG2627)/($AG2627^2+$AF2627^2-(7.32/2)^2))),DEGREES(ATAN((7.32*$AG2627)/($AG2627^2+$AF2627^2-(7.32/2)^2)))))</f>
        <v>180</v>
      </c>
      <c r="AM2627" s="19">
        <f>IF(Abschlüsse[[#This Row],[Ergeb]]="ET","",SQRT(($AF2627-$AK2627)^2+($AG2627-$AL2627)^2))</f>
        <v>0</v>
      </c>
      <c r="AO2627" s="13"/>
      <c r="AP2627" s="13"/>
      <c r="AQ2627" s="19" t="str">
        <f t="shared" si="164"/>
        <v/>
      </c>
      <c r="AU2627" s="19" t="str">
        <f t="shared" si="165"/>
        <v/>
      </c>
    </row>
    <row r="2628" spans="3:47" ht="25.05" customHeight="1">
      <c r="C2628" s="17" t="str">
        <f>IF($A2628="","",IF(VLOOKUP($A2628,Spiele!$A$2:$D$16,3,FALSE)=$B2628,"H","G"))</f>
        <v/>
      </c>
      <c r="D2628" s="17" t="str">
        <f>IF($B2628="","",IF(VLOOKUP($A2628,Spiele!$A$2:$F$16,3,FALSE)=$B2628,VLOOKUP($A2628,Spiele!$A$2:$F$16,4,FALSE),VLOOKUP($A2628,Spiele!$A$2:$F$16,3,FALSE)))</f>
        <v/>
      </c>
      <c r="E2628" s="18">
        <f>IF(Abschlüsse[[#This Row],[Ergeb]]="ET",0,COUNTIFS($A$2:$A2628,$A2628,$B$2:$B2628,$B2628,$L$2:$L2628,"&lt;&gt;ET"))</f>
        <v>0</v>
      </c>
      <c r="F2628" s="11"/>
      <c r="G2628" s="12"/>
      <c r="H2628" s="18">
        <f>COUNTIFS('Rote Karten'!$A$2:$A$4,$A2628,'Rote Karten'!$D$2:$D$4,"&lt;&gt;"&amp;$B2628,'Rote Karten'!$B$2:$B$4,"&lt;"&amp;$F2628,'Rote Karten'!$C$2:$C$4,"&lt;="&amp;$G2628)-COUNTIFS('Rote Karten'!$A$2:$A$4,$A2628,'Rote Karten'!$D$2:$D$4,$B2628,'Rote Karten'!$B$2:$B$4,"&lt;"&amp;$F2628,'Rote Karten'!$C$2:$C$4,"&lt;="&amp;$G2628)</f>
        <v>0</v>
      </c>
      <c r="I2628" s="17" t="str">
        <f>IF(OR($L2628="Tor",$L2628="ET"),_xlfn.IFNA(IF(VLOOKUP($A2628,Spiele!$A$2:$C$16,3,FALSE)=$B2628,COUNTIFS($L$2:$L2628,"Tor",$B$2:$B2628,$B2628,$A$2:$A2628,$A2628)+COUNTIFS($L$2:$L2628,"ET",$B$2:$B2628,$B2628,$A$2:$A2628,$A2628)&amp;":"&amp;COUNTIFS($L$2:$L2628,"Tor",$B$2:$B2628,"&lt;&gt;"&amp;$B2628,$A$2:$A2628,$A2628)+COUNTIFS($L$2:$L2628,"ET",$B$2:$B2628,"&lt;&gt;"&amp;$B2628,$A$2:$A2628,$A2628),COUNTIFS($L$2:$L2628,"Tor",$B$2:$B2628,"&lt;&gt;"&amp;$B2628,$A$2:$A2628,$A2628)+COUNTIFS($L$2:$L2628,"ET",$B$2:$B2628,"&lt;&gt;"&amp;$B2628,$A$2:$A2628,$A2628)&amp;":"&amp;COUNTIFS($L$2:$L2628,"Tor",$B$2:$B2628,$B2628,$A$2:$A2628,$A2628)+COUNTIFS($L$2:$L2628,"ET",$B$2:$B2628,$B2628,$A$2:$A2628,$A2628)),""),"")</f>
        <v/>
      </c>
      <c r="J2628" s="18" t="str">
        <f>_xlfn.IFNA(IF(VLOOKUP($A2628,Spiele!$A$2:$D$16,3,FALSE)=$B2628,(COUNTIFS($L$1:$L2627,"Tor",$B$1:$B2627,$B2628,$A$1:$A2627,$A2628)+COUNTIFS($L$1:$L2627,"ET",$B$1:$B2627,$B2628,$A$1:$A2627,$A2628))-(COUNTIFS($L$1:$L2627,"Tor",$B$1:$B2627,"&lt;&gt;"&amp;$B2628,$A$1:$A2627,$A2628)+COUNTIFS($L$1:$L2627,"ET",$B$1:$B2627,"&lt;&gt;"&amp;$B2628,$A$1:$A2627,$A2628)),(COUNTIFS($L$1:$L2627,"Tor",$B$1:$B2627,$B2628,$A$1:$A2627,$A2628)+COUNTIFS($L$1:$L2627,"ET",$B$1:$B2627,$B2628,$A$1:$A2627,$A2628))-(COUNTIFS($L$1:$L2627,"Tor",$B$1:$B2627,"&lt;&gt;"&amp;$B2628,$A$1:$A2627,$A2628)+COUNTIFS($L$1:$L2627,"ET",$B$1:$B2627,"&lt;&gt;"&amp;$B2628,$A$1:$A2627,$A2628))),"")</f>
        <v/>
      </c>
      <c r="O2628" s="17"/>
      <c r="AC2628" s="14"/>
      <c r="AD2628" s="14"/>
      <c r="AE2628" s="18"/>
      <c r="AH2628" s="19">
        <f t="shared" si="166"/>
        <v>0</v>
      </c>
      <c r="AI2628" s="19">
        <f t="shared" si="167"/>
        <v>180</v>
      </c>
      <c r="AM2628" s="19">
        <f>IF(Abschlüsse[[#This Row],[Ergeb]]="ET","",SQRT(($AF2628-$AK2628)^2+($AG2628-$AL2628)^2))</f>
        <v>0</v>
      </c>
      <c r="AO2628" s="13"/>
      <c r="AP2628" s="13"/>
      <c r="AQ2628" s="19" t="str">
        <f t="shared" si="164"/>
        <v/>
      </c>
      <c r="AU2628" s="19" t="str">
        <f t="shared" si="165"/>
        <v/>
      </c>
    </row>
    <row r="2629" spans="3:47" ht="25.05" customHeight="1">
      <c r="C2629" s="17" t="str">
        <f>IF($A2629="","",IF(VLOOKUP($A2629,Spiele!$A$2:$D$16,3,FALSE)=$B2629,"H","G"))</f>
        <v/>
      </c>
      <c r="D2629" s="17" t="str">
        <f>IF($B2629="","",IF(VLOOKUP($A2629,Spiele!$A$2:$F$16,3,FALSE)=$B2629,VLOOKUP($A2629,Spiele!$A$2:$F$16,4,FALSE),VLOOKUP($A2629,Spiele!$A$2:$F$16,3,FALSE)))</f>
        <v/>
      </c>
      <c r="E2629" s="18">
        <f>IF(Abschlüsse[[#This Row],[Ergeb]]="ET",0,COUNTIFS($A$2:$A2629,$A2629,$B$2:$B2629,$B2629,$L$2:$L2629,"&lt;&gt;ET"))</f>
        <v>0</v>
      </c>
      <c r="F2629" s="11"/>
      <c r="G2629" s="12"/>
      <c r="H2629" s="18">
        <f>COUNTIFS('Rote Karten'!$A$2:$A$4,$A2629,'Rote Karten'!$D$2:$D$4,"&lt;&gt;"&amp;$B2629,'Rote Karten'!$B$2:$B$4,"&lt;"&amp;$F2629,'Rote Karten'!$C$2:$C$4,"&lt;="&amp;$G2629)-COUNTIFS('Rote Karten'!$A$2:$A$4,$A2629,'Rote Karten'!$D$2:$D$4,$B2629,'Rote Karten'!$B$2:$B$4,"&lt;"&amp;$F2629,'Rote Karten'!$C$2:$C$4,"&lt;="&amp;$G2629)</f>
        <v>0</v>
      </c>
      <c r="I2629" s="17" t="str">
        <f>IF(OR($L2629="Tor",$L2629="ET"),_xlfn.IFNA(IF(VLOOKUP($A2629,Spiele!$A$2:$C$16,3,FALSE)=$B2629,COUNTIFS($L$2:$L2629,"Tor",$B$2:$B2629,$B2629,$A$2:$A2629,$A2629)+COUNTIFS($L$2:$L2629,"ET",$B$2:$B2629,$B2629,$A$2:$A2629,$A2629)&amp;":"&amp;COUNTIFS($L$2:$L2629,"Tor",$B$2:$B2629,"&lt;&gt;"&amp;$B2629,$A$2:$A2629,$A2629)+COUNTIFS($L$2:$L2629,"ET",$B$2:$B2629,"&lt;&gt;"&amp;$B2629,$A$2:$A2629,$A2629),COUNTIFS($L$2:$L2629,"Tor",$B$2:$B2629,"&lt;&gt;"&amp;$B2629,$A$2:$A2629,$A2629)+COUNTIFS($L$2:$L2629,"ET",$B$2:$B2629,"&lt;&gt;"&amp;$B2629,$A$2:$A2629,$A2629)&amp;":"&amp;COUNTIFS($L$2:$L2629,"Tor",$B$2:$B2629,$B2629,$A$2:$A2629,$A2629)+COUNTIFS($L$2:$L2629,"ET",$B$2:$B2629,$B2629,$A$2:$A2629,$A2629)),""),"")</f>
        <v/>
      </c>
      <c r="J2629" s="18" t="str">
        <f>_xlfn.IFNA(IF(VLOOKUP($A2629,Spiele!$A$2:$D$16,3,FALSE)=$B2629,(COUNTIFS($L$1:$L2628,"Tor",$B$1:$B2628,$B2629,$A$1:$A2628,$A2629)+COUNTIFS($L$1:$L2628,"ET",$B$1:$B2628,$B2629,$A$1:$A2628,$A2629))-(COUNTIFS($L$1:$L2628,"Tor",$B$1:$B2628,"&lt;&gt;"&amp;$B2629,$A$1:$A2628,$A2629)+COUNTIFS($L$1:$L2628,"ET",$B$1:$B2628,"&lt;&gt;"&amp;$B2629,$A$1:$A2628,$A2629)),(COUNTIFS($L$1:$L2628,"Tor",$B$1:$B2628,$B2629,$A$1:$A2628,$A2629)+COUNTIFS($L$1:$L2628,"ET",$B$1:$B2628,$B2629,$A$1:$A2628,$A2629))-(COUNTIFS($L$1:$L2628,"Tor",$B$1:$B2628,"&lt;&gt;"&amp;$B2629,$A$1:$A2628,$A2629)+COUNTIFS($L$1:$L2628,"ET",$B$1:$B2628,"&lt;&gt;"&amp;$B2629,$A$1:$A2628,$A2629))),"")</f>
        <v/>
      </c>
      <c r="O2629" s="17"/>
      <c r="AC2629" s="14"/>
      <c r="AD2629" s="14"/>
      <c r="AE2629" s="18"/>
      <c r="AH2629" s="19">
        <f t="shared" si="166"/>
        <v>0</v>
      </c>
      <c r="AI2629" s="19">
        <f t="shared" si="167"/>
        <v>180</v>
      </c>
      <c r="AM2629" s="19">
        <f>IF(Abschlüsse[[#This Row],[Ergeb]]="ET","",SQRT(($AF2629-$AK2629)^2+($AG2629-$AL2629)^2))</f>
        <v>0</v>
      </c>
      <c r="AO2629" s="13"/>
      <c r="AP2629" s="13"/>
      <c r="AQ2629" s="19" t="str">
        <f t="shared" si="164"/>
        <v/>
      </c>
      <c r="AU2629" s="19" t="str">
        <f t="shared" si="165"/>
        <v/>
      </c>
    </row>
    <row r="2630" spans="3:47" ht="25.05" customHeight="1">
      <c r="C2630" s="17" t="str">
        <f>IF($A2630="","",IF(VLOOKUP($A2630,Spiele!$A$2:$D$16,3,FALSE)=$B2630,"H","G"))</f>
        <v/>
      </c>
      <c r="D2630" s="17" t="str">
        <f>IF($B2630="","",IF(VLOOKUP($A2630,Spiele!$A$2:$F$16,3,FALSE)=$B2630,VLOOKUP($A2630,Spiele!$A$2:$F$16,4,FALSE),VLOOKUP($A2630,Spiele!$A$2:$F$16,3,FALSE)))</f>
        <v/>
      </c>
      <c r="E2630" s="18">
        <f>IF(Abschlüsse[[#This Row],[Ergeb]]="ET",0,COUNTIFS($A$2:$A2630,$A2630,$B$2:$B2630,$B2630,$L$2:$L2630,"&lt;&gt;ET"))</f>
        <v>0</v>
      </c>
      <c r="F2630" s="11"/>
      <c r="G2630" s="12"/>
      <c r="H2630" s="18">
        <f>COUNTIFS('Rote Karten'!$A$2:$A$4,$A2630,'Rote Karten'!$D$2:$D$4,"&lt;&gt;"&amp;$B2630,'Rote Karten'!$B$2:$B$4,"&lt;"&amp;$F2630,'Rote Karten'!$C$2:$C$4,"&lt;="&amp;$G2630)-COUNTIFS('Rote Karten'!$A$2:$A$4,$A2630,'Rote Karten'!$D$2:$D$4,$B2630,'Rote Karten'!$B$2:$B$4,"&lt;"&amp;$F2630,'Rote Karten'!$C$2:$C$4,"&lt;="&amp;$G2630)</f>
        <v>0</v>
      </c>
      <c r="I2630" s="17" t="str">
        <f>IF(OR($L2630="Tor",$L2630="ET"),_xlfn.IFNA(IF(VLOOKUP($A2630,Spiele!$A$2:$C$16,3,FALSE)=$B2630,COUNTIFS($L$2:$L2630,"Tor",$B$2:$B2630,$B2630,$A$2:$A2630,$A2630)+COUNTIFS($L$2:$L2630,"ET",$B$2:$B2630,$B2630,$A$2:$A2630,$A2630)&amp;":"&amp;COUNTIFS($L$2:$L2630,"Tor",$B$2:$B2630,"&lt;&gt;"&amp;$B2630,$A$2:$A2630,$A2630)+COUNTIFS($L$2:$L2630,"ET",$B$2:$B2630,"&lt;&gt;"&amp;$B2630,$A$2:$A2630,$A2630),COUNTIFS($L$2:$L2630,"Tor",$B$2:$B2630,"&lt;&gt;"&amp;$B2630,$A$2:$A2630,$A2630)+COUNTIFS($L$2:$L2630,"ET",$B$2:$B2630,"&lt;&gt;"&amp;$B2630,$A$2:$A2630,$A2630)&amp;":"&amp;COUNTIFS($L$2:$L2630,"Tor",$B$2:$B2630,$B2630,$A$2:$A2630,$A2630)+COUNTIFS($L$2:$L2630,"ET",$B$2:$B2630,$B2630,$A$2:$A2630,$A2630)),""),"")</f>
        <v/>
      </c>
      <c r="J2630" s="18" t="str">
        <f>_xlfn.IFNA(IF(VLOOKUP($A2630,Spiele!$A$2:$D$16,3,FALSE)=$B2630,(COUNTIFS($L$1:$L2629,"Tor",$B$1:$B2629,$B2630,$A$1:$A2629,$A2630)+COUNTIFS($L$1:$L2629,"ET",$B$1:$B2629,$B2630,$A$1:$A2629,$A2630))-(COUNTIFS($L$1:$L2629,"Tor",$B$1:$B2629,"&lt;&gt;"&amp;$B2630,$A$1:$A2629,$A2630)+COUNTIFS($L$1:$L2629,"ET",$B$1:$B2629,"&lt;&gt;"&amp;$B2630,$A$1:$A2629,$A2630)),(COUNTIFS($L$1:$L2629,"Tor",$B$1:$B2629,$B2630,$A$1:$A2629,$A2630)+COUNTIFS($L$1:$L2629,"ET",$B$1:$B2629,$B2630,$A$1:$A2629,$A2630))-(COUNTIFS($L$1:$L2629,"Tor",$B$1:$B2629,"&lt;&gt;"&amp;$B2630,$A$1:$A2629,$A2630)+COUNTIFS($L$1:$L2629,"ET",$B$1:$B2629,"&lt;&gt;"&amp;$B2630,$A$1:$A2629,$A2630))),"")</f>
        <v/>
      </c>
      <c r="O2630" s="17"/>
      <c r="AC2630" s="14"/>
      <c r="AD2630" s="14"/>
      <c r="AE2630" s="18"/>
      <c r="AH2630" s="19">
        <f t="shared" si="166"/>
        <v>0</v>
      </c>
      <c r="AI2630" s="19">
        <f t="shared" si="167"/>
        <v>180</v>
      </c>
      <c r="AM2630" s="19">
        <f>IF(Abschlüsse[[#This Row],[Ergeb]]="ET","",SQRT(($AF2630-$AK2630)^2+($AG2630-$AL2630)^2))</f>
        <v>0</v>
      </c>
      <c r="AO2630" s="13"/>
      <c r="AP2630" s="13"/>
      <c r="AQ2630" s="19" t="str">
        <f t="shared" si="164"/>
        <v/>
      </c>
      <c r="AU2630" s="19" t="str">
        <f t="shared" si="165"/>
        <v/>
      </c>
    </row>
    <row r="2631" spans="3:47" ht="25.05" customHeight="1">
      <c r="C2631" s="17" t="str">
        <f>IF($A2631="","",IF(VLOOKUP($A2631,Spiele!$A$2:$D$16,3,FALSE)=$B2631,"H","G"))</f>
        <v/>
      </c>
      <c r="D2631" s="17" t="str">
        <f>IF($B2631="","",IF(VLOOKUP($A2631,Spiele!$A$2:$F$16,3,FALSE)=$B2631,VLOOKUP($A2631,Spiele!$A$2:$F$16,4,FALSE),VLOOKUP($A2631,Spiele!$A$2:$F$16,3,FALSE)))</f>
        <v/>
      </c>
      <c r="E2631" s="18">
        <f>IF(Abschlüsse[[#This Row],[Ergeb]]="ET",0,COUNTIFS($A$2:$A2631,$A2631,$B$2:$B2631,$B2631,$L$2:$L2631,"&lt;&gt;ET"))</f>
        <v>0</v>
      </c>
      <c r="F2631" s="11"/>
      <c r="G2631" s="12"/>
      <c r="H2631" s="18">
        <f>COUNTIFS('Rote Karten'!$A$2:$A$4,$A2631,'Rote Karten'!$D$2:$D$4,"&lt;&gt;"&amp;$B2631,'Rote Karten'!$B$2:$B$4,"&lt;"&amp;$F2631,'Rote Karten'!$C$2:$C$4,"&lt;="&amp;$G2631)-COUNTIFS('Rote Karten'!$A$2:$A$4,$A2631,'Rote Karten'!$D$2:$D$4,$B2631,'Rote Karten'!$B$2:$B$4,"&lt;"&amp;$F2631,'Rote Karten'!$C$2:$C$4,"&lt;="&amp;$G2631)</f>
        <v>0</v>
      </c>
      <c r="I2631" s="17" t="str">
        <f>IF(OR($L2631="Tor",$L2631="ET"),_xlfn.IFNA(IF(VLOOKUP($A2631,Spiele!$A$2:$C$16,3,FALSE)=$B2631,COUNTIFS($L$2:$L2631,"Tor",$B$2:$B2631,$B2631,$A$2:$A2631,$A2631)+COUNTIFS($L$2:$L2631,"ET",$B$2:$B2631,$B2631,$A$2:$A2631,$A2631)&amp;":"&amp;COUNTIFS($L$2:$L2631,"Tor",$B$2:$B2631,"&lt;&gt;"&amp;$B2631,$A$2:$A2631,$A2631)+COUNTIFS($L$2:$L2631,"ET",$B$2:$B2631,"&lt;&gt;"&amp;$B2631,$A$2:$A2631,$A2631),COUNTIFS($L$2:$L2631,"Tor",$B$2:$B2631,"&lt;&gt;"&amp;$B2631,$A$2:$A2631,$A2631)+COUNTIFS($L$2:$L2631,"ET",$B$2:$B2631,"&lt;&gt;"&amp;$B2631,$A$2:$A2631,$A2631)&amp;":"&amp;COUNTIFS($L$2:$L2631,"Tor",$B$2:$B2631,$B2631,$A$2:$A2631,$A2631)+COUNTIFS($L$2:$L2631,"ET",$B$2:$B2631,$B2631,$A$2:$A2631,$A2631)),""),"")</f>
        <v/>
      </c>
      <c r="J2631" s="18" t="str">
        <f>_xlfn.IFNA(IF(VLOOKUP($A2631,Spiele!$A$2:$D$16,3,FALSE)=$B2631,(COUNTIFS($L$1:$L2630,"Tor",$B$1:$B2630,$B2631,$A$1:$A2630,$A2631)+COUNTIFS($L$1:$L2630,"ET",$B$1:$B2630,$B2631,$A$1:$A2630,$A2631))-(COUNTIFS($L$1:$L2630,"Tor",$B$1:$B2630,"&lt;&gt;"&amp;$B2631,$A$1:$A2630,$A2631)+COUNTIFS($L$1:$L2630,"ET",$B$1:$B2630,"&lt;&gt;"&amp;$B2631,$A$1:$A2630,$A2631)),(COUNTIFS($L$1:$L2630,"Tor",$B$1:$B2630,$B2631,$A$1:$A2630,$A2631)+COUNTIFS($L$1:$L2630,"ET",$B$1:$B2630,$B2631,$A$1:$A2630,$A2631))-(COUNTIFS($L$1:$L2630,"Tor",$B$1:$B2630,"&lt;&gt;"&amp;$B2631,$A$1:$A2630,$A2631)+COUNTIFS($L$1:$L2630,"ET",$B$1:$B2630,"&lt;&gt;"&amp;$B2631,$A$1:$A2630,$A2631))),"")</f>
        <v/>
      </c>
      <c r="O2631" s="17"/>
      <c r="AC2631" s="14"/>
      <c r="AD2631" s="14"/>
      <c r="AE2631" s="18"/>
      <c r="AH2631" s="19">
        <f t="shared" si="166"/>
        <v>0</v>
      </c>
      <c r="AI2631" s="19">
        <f t="shared" si="167"/>
        <v>180</v>
      </c>
      <c r="AM2631" s="19">
        <f>IF(Abschlüsse[[#This Row],[Ergeb]]="ET","",SQRT(($AF2631-$AK2631)^2+($AG2631-$AL2631)^2))</f>
        <v>0</v>
      </c>
      <c r="AO2631" s="13"/>
      <c r="AP2631" s="13"/>
      <c r="AQ2631" s="19" t="str">
        <f t="shared" si="164"/>
        <v/>
      </c>
      <c r="AU2631" s="19" t="str">
        <f t="shared" si="165"/>
        <v/>
      </c>
    </row>
    <row r="2632" spans="3:47" ht="25.05" customHeight="1">
      <c r="C2632" s="17" t="str">
        <f>IF($A2632="","",IF(VLOOKUP($A2632,Spiele!$A$2:$D$16,3,FALSE)=$B2632,"H","G"))</f>
        <v/>
      </c>
      <c r="D2632" s="17" t="str">
        <f>IF($B2632="","",IF(VLOOKUP($A2632,Spiele!$A$2:$F$16,3,FALSE)=$B2632,VLOOKUP($A2632,Spiele!$A$2:$F$16,4,FALSE),VLOOKUP($A2632,Spiele!$A$2:$F$16,3,FALSE)))</f>
        <v/>
      </c>
      <c r="E2632" s="18">
        <f>IF(Abschlüsse[[#This Row],[Ergeb]]="ET",0,COUNTIFS($A$2:$A2632,$A2632,$B$2:$B2632,$B2632,$L$2:$L2632,"&lt;&gt;ET"))</f>
        <v>0</v>
      </c>
      <c r="F2632" s="11"/>
      <c r="G2632" s="12"/>
      <c r="H2632" s="18">
        <f>COUNTIFS('Rote Karten'!$A$2:$A$4,$A2632,'Rote Karten'!$D$2:$D$4,"&lt;&gt;"&amp;$B2632,'Rote Karten'!$B$2:$B$4,"&lt;"&amp;$F2632,'Rote Karten'!$C$2:$C$4,"&lt;="&amp;$G2632)-COUNTIFS('Rote Karten'!$A$2:$A$4,$A2632,'Rote Karten'!$D$2:$D$4,$B2632,'Rote Karten'!$B$2:$B$4,"&lt;"&amp;$F2632,'Rote Karten'!$C$2:$C$4,"&lt;="&amp;$G2632)</f>
        <v>0</v>
      </c>
      <c r="I2632" s="17" t="str">
        <f>IF(OR($L2632="Tor",$L2632="ET"),_xlfn.IFNA(IF(VLOOKUP($A2632,Spiele!$A$2:$C$16,3,FALSE)=$B2632,COUNTIFS($L$2:$L2632,"Tor",$B$2:$B2632,$B2632,$A$2:$A2632,$A2632)+COUNTIFS($L$2:$L2632,"ET",$B$2:$B2632,$B2632,$A$2:$A2632,$A2632)&amp;":"&amp;COUNTIFS($L$2:$L2632,"Tor",$B$2:$B2632,"&lt;&gt;"&amp;$B2632,$A$2:$A2632,$A2632)+COUNTIFS($L$2:$L2632,"ET",$B$2:$B2632,"&lt;&gt;"&amp;$B2632,$A$2:$A2632,$A2632),COUNTIFS($L$2:$L2632,"Tor",$B$2:$B2632,"&lt;&gt;"&amp;$B2632,$A$2:$A2632,$A2632)+COUNTIFS($L$2:$L2632,"ET",$B$2:$B2632,"&lt;&gt;"&amp;$B2632,$A$2:$A2632,$A2632)&amp;":"&amp;COUNTIFS($L$2:$L2632,"Tor",$B$2:$B2632,$B2632,$A$2:$A2632,$A2632)+COUNTIFS($L$2:$L2632,"ET",$B$2:$B2632,$B2632,$A$2:$A2632,$A2632)),""),"")</f>
        <v/>
      </c>
      <c r="J2632" s="18" t="str">
        <f>_xlfn.IFNA(IF(VLOOKUP($A2632,Spiele!$A$2:$D$16,3,FALSE)=$B2632,(COUNTIFS($L$1:$L2631,"Tor",$B$1:$B2631,$B2632,$A$1:$A2631,$A2632)+COUNTIFS($L$1:$L2631,"ET",$B$1:$B2631,$B2632,$A$1:$A2631,$A2632))-(COUNTIFS($L$1:$L2631,"Tor",$B$1:$B2631,"&lt;&gt;"&amp;$B2632,$A$1:$A2631,$A2632)+COUNTIFS($L$1:$L2631,"ET",$B$1:$B2631,"&lt;&gt;"&amp;$B2632,$A$1:$A2631,$A2632)),(COUNTIFS($L$1:$L2631,"Tor",$B$1:$B2631,$B2632,$A$1:$A2631,$A2632)+COUNTIFS($L$1:$L2631,"ET",$B$1:$B2631,$B2632,$A$1:$A2631,$A2632))-(COUNTIFS($L$1:$L2631,"Tor",$B$1:$B2631,"&lt;&gt;"&amp;$B2632,$A$1:$A2631,$A2632)+COUNTIFS($L$1:$L2631,"ET",$B$1:$B2631,"&lt;&gt;"&amp;$B2632,$A$1:$A2631,$A2632))),"")</f>
        <v/>
      </c>
      <c r="O2632" s="17"/>
      <c r="AC2632" s="14"/>
      <c r="AD2632" s="14"/>
      <c r="AE2632" s="18"/>
      <c r="AH2632" s="19">
        <f t="shared" si="166"/>
        <v>0</v>
      </c>
      <c r="AI2632" s="19">
        <f t="shared" si="167"/>
        <v>180</v>
      </c>
      <c r="AM2632" s="19">
        <f>IF(Abschlüsse[[#This Row],[Ergeb]]="ET","",SQRT(($AF2632-$AK2632)^2+($AG2632-$AL2632)^2))</f>
        <v>0</v>
      </c>
      <c r="AO2632" s="13"/>
      <c r="AP2632" s="13"/>
      <c r="AQ2632" s="19" t="str">
        <f t="shared" si="164"/>
        <v/>
      </c>
      <c r="AU2632" s="19" t="str">
        <f t="shared" si="165"/>
        <v/>
      </c>
    </row>
    <row r="2633" spans="3:47" ht="25.05" customHeight="1">
      <c r="C2633" s="17" t="str">
        <f>IF($A2633="","",IF(VLOOKUP($A2633,Spiele!$A$2:$D$16,3,FALSE)=$B2633,"H","G"))</f>
        <v/>
      </c>
      <c r="D2633" s="17" t="str">
        <f>IF($B2633="","",IF(VLOOKUP($A2633,Spiele!$A$2:$F$16,3,FALSE)=$B2633,VLOOKUP($A2633,Spiele!$A$2:$F$16,4,FALSE),VLOOKUP($A2633,Spiele!$A$2:$F$16,3,FALSE)))</f>
        <v/>
      </c>
      <c r="E2633" s="18">
        <f>IF(Abschlüsse[[#This Row],[Ergeb]]="ET",0,COUNTIFS($A$2:$A2633,$A2633,$B$2:$B2633,$B2633,$L$2:$L2633,"&lt;&gt;ET"))</f>
        <v>0</v>
      </c>
      <c r="F2633" s="11"/>
      <c r="G2633" s="12"/>
      <c r="H2633" s="18">
        <f>COUNTIFS('Rote Karten'!$A$2:$A$4,$A2633,'Rote Karten'!$D$2:$D$4,"&lt;&gt;"&amp;$B2633,'Rote Karten'!$B$2:$B$4,"&lt;"&amp;$F2633,'Rote Karten'!$C$2:$C$4,"&lt;="&amp;$G2633)-COUNTIFS('Rote Karten'!$A$2:$A$4,$A2633,'Rote Karten'!$D$2:$D$4,$B2633,'Rote Karten'!$B$2:$B$4,"&lt;"&amp;$F2633,'Rote Karten'!$C$2:$C$4,"&lt;="&amp;$G2633)</f>
        <v>0</v>
      </c>
      <c r="I2633" s="17" t="str">
        <f>IF(OR($L2633="Tor",$L2633="ET"),_xlfn.IFNA(IF(VLOOKUP($A2633,Spiele!$A$2:$C$16,3,FALSE)=$B2633,COUNTIFS($L$2:$L2633,"Tor",$B$2:$B2633,$B2633,$A$2:$A2633,$A2633)+COUNTIFS($L$2:$L2633,"ET",$B$2:$B2633,$B2633,$A$2:$A2633,$A2633)&amp;":"&amp;COUNTIFS($L$2:$L2633,"Tor",$B$2:$B2633,"&lt;&gt;"&amp;$B2633,$A$2:$A2633,$A2633)+COUNTIFS($L$2:$L2633,"ET",$B$2:$B2633,"&lt;&gt;"&amp;$B2633,$A$2:$A2633,$A2633),COUNTIFS($L$2:$L2633,"Tor",$B$2:$B2633,"&lt;&gt;"&amp;$B2633,$A$2:$A2633,$A2633)+COUNTIFS($L$2:$L2633,"ET",$B$2:$B2633,"&lt;&gt;"&amp;$B2633,$A$2:$A2633,$A2633)&amp;":"&amp;COUNTIFS($L$2:$L2633,"Tor",$B$2:$B2633,$B2633,$A$2:$A2633,$A2633)+COUNTIFS($L$2:$L2633,"ET",$B$2:$B2633,$B2633,$A$2:$A2633,$A2633)),""),"")</f>
        <v/>
      </c>
      <c r="J2633" s="18" t="str">
        <f>_xlfn.IFNA(IF(VLOOKUP($A2633,Spiele!$A$2:$D$16,3,FALSE)=$B2633,(COUNTIFS($L$1:$L2632,"Tor",$B$1:$B2632,$B2633,$A$1:$A2632,$A2633)+COUNTIFS($L$1:$L2632,"ET",$B$1:$B2632,$B2633,$A$1:$A2632,$A2633))-(COUNTIFS($L$1:$L2632,"Tor",$B$1:$B2632,"&lt;&gt;"&amp;$B2633,$A$1:$A2632,$A2633)+COUNTIFS($L$1:$L2632,"ET",$B$1:$B2632,"&lt;&gt;"&amp;$B2633,$A$1:$A2632,$A2633)),(COUNTIFS($L$1:$L2632,"Tor",$B$1:$B2632,$B2633,$A$1:$A2632,$A2633)+COUNTIFS($L$1:$L2632,"ET",$B$1:$B2632,$B2633,$A$1:$A2632,$A2633))-(COUNTIFS($L$1:$L2632,"Tor",$B$1:$B2632,"&lt;&gt;"&amp;$B2633,$A$1:$A2632,$A2633)+COUNTIFS($L$1:$L2632,"ET",$B$1:$B2632,"&lt;&gt;"&amp;$B2633,$A$1:$A2632,$A2633))),"")</f>
        <v/>
      </c>
      <c r="O2633" s="17"/>
      <c r="AC2633" s="14"/>
      <c r="AD2633" s="14"/>
      <c r="AE2633" s="18"/>
      <c r="AH2633" s="19">
        <f t="shared" si="166"/>
        <v>0</v>
      </c>
      <c r="AI2633" s="19">
        <f t="shared" si="167"/>
        <v>180</v>
      </c>
      <c r="AM2633" s="19">
        <f>IF(Abschlüsse[[#This Row],[Ergeb]]="ET","",SQRT(($AF2633-$AK2633)^2+($AG2633-$AL2633)^2))</f>
        <v>0</v>
      </c>
      <c r="AO2633" s="13"/>
      <c r="AP2633" s="13"/>
      <c r="AQ2633" s="19" t="str">
        <f t="shared" si="164"/>
        <v/>
      </c>
      <c r="AU2633" s="19" t="str">
        <f t="shared" si="165"/>
        <v/>
      </c>
    </row>
    <row r="2634" spans="3:47" ht="25.05" customHeight="1">
      <c r="C2634" s="17" t="str">
        <f>IF($A2634="","",IF(VLOOKUP($A2634,Spiele!$A$2:$D$16,3,FALSE)=$B2634,"H","G"))</f>
        <v/>
      </c>
      <c r="D2634" s="17" t="str">
        <f>IF($B2634="","",IF(VLOOKUP($A2634,Spiele!$A$2:$F$16,3,FALSE)=$B2634,VLOOKUP($A2634,Spiele!$A$2:$F$16,4,FALSE),VLOOKUP($A2634,Spiele!$A$2:$F$16,3,FALSE)))</f>
        <v/>
      </c>
      <c r="E2634" s="18">
        <f>IF(Abschlüsse[[#This Row],[Ergeb]]="ET",0,COUNTIFS($A$2:$A2634,$A2634,$B$2:$B2634,$B2634,$L$2:$L2634,"&lt;&gt;ET"))</f>
        <v>0</v>
      </c>
      <c r="F2634" s="11"/>
      <c r="G2634" s="12"/>
      <c r="H2634" s="18">
        <f>COUNTIFS('Rote Karten'!$A$2:$A$4,$A2634,'Rote Karten'!$D$2:$D$4,"&lt;&gt;"&amp;$B2634,'Rote Karten'!$B$2:$B$4,"&lt;"&amp;$F2634,'Rote Karten'!$C$2:$C$4,"&lt;="&amp;$G2634)-COUNTIFS('Rote Karten'!$A$2:$A$4,$A2634,'Rote Karten'!$D$2:$D$4,$B2634,'Rote Karten'!$B$2:$B$4,"&lt;"&amp;$F2634,'Rote Karten'!$C$2:$C$4,"&lt;="&amp;$G2634)</f>
        <v>0</v>
      </c>
      <c r="I2634" s="17" t="str">
        <f>IF(OR($L2634="Tor",$L2634="ET"),_xlfn.IFNA(IF(VLOOKUP($A2634,Spiele!$A$2:$C$16,3,FALSE)=$B2634,COUNTIFS($L$2:$L2634,"Tor",$B$2:$B2634,$B2634,$A$2:$A2634,$A2634)+COUNTIFS($L$2:$L2634,"ET",$B$2:$B2634,$B2634,$A$2:$A2634,$A2634)&amp;":"&amp;COUNTIFS($L$2:$L2634,"Tor",$B$2:$B2634,"&lt;&gt;"&amp;$B2634,$A$2:$A2634,$A2634)+COUNTIFS($L$2:$L2634,"ET",$B$2:$B2634,"&lt;&gt;"&amp;$B2634,$A$2:$A2634,$A2634),COUNTIFS($L$2:$L2634,"Tor",$B$2:$B2634,"&lt;&gt;"&amp;$B2634,$A$2:$A2634,$A2634)+COUNTIFS($L$2:$L2634,"ET",$B$2:$B2634,"&lt;&gt;"&amp;$B2634,$A$2:$A2634,$A2634)&amp;":"&amp;COUNTIFS($L$2:$L2634,"Tor",$B$2:$B2634,$B2634,$A$2:$A2634,$A2634)+COUNTIFS($L$2:$L2634,"ET",$B$2:$B2634,$B2634,$A$2:$A2634,$A2634)),""),"")</f>
        <v/>
      </c>
      <c r="J2634" s="18" t="str">
        <f>_xlfn.IFNA(IF(VLOOKUP($A2634,Spiele!$A$2:$D$16,3,FALSE)=$B2634,(COUNTIFS($L$1:$L2633,"Tor",$B$1:$B2633,$B2634,$A$1:$A2633,$A2634)+COUNTIFS($L$1:$L2633,"ET",$B$1:$B2633,$B2634,$A$1:$A2633,$A2634))-(COUNTIFS($L$1:$L2633,"Tor",$B$1:$B2633,"&lt;&gt;"&amp;$B2634,$A$1:$A2633,$A2634)+COUNTIFS($L$1:$L2633,"ET",$B$1:$B2633,"&lt;&gt;"&amp;$B2634,$A$1:$A2633,$A2634)),(COUNTIFS($L$1:$L2633,"Tor",$B$1:$B2633,$B2634,$A$1:$A2633,$A2634)+COUNTIFS($L$1:$L2633,"ET",$B$1:$B2633,$B2634,$A$1:$A2633,$A2634))-(COUNTIFS($L$1:$L2633,"Tor",$B$1:$B2633,"&lt;&gt;"&amp;$B2634,$A$1:$A2633,$A2634)+COUNTIFS($L$1:$L2633,"ET",$B$1:$B2633,"&lt;&gt;"&amp;$B2634,$A$1:$A2633,$A2634))),"")</f>
        <v/>
      </c>
      <c r="O2634" s="17"/>
      <c r="AC2634" s="14"/>
      <c r="AD2634" s="14"/>
      <c r="AE2634" s="18"/>
      <c r="AH2634" s="19">
        <f t="shared" si="166"/>
        <v>0</v>
      </c>
      <c r="AI2634" s="19">
        <f t="shared" si="167"/>
        <v>180</v>
      </c>
      <c r="AM2634" s="19">
        <f>IF(Abschlüsse[[#This Row],[Ergeb]]="ET","",SQRT(($AF2634-$AK2634)^2+($AG2634-$AL2634)^2))</f>
        <v>0</v>
      </c>
      <c r="AO2634" s="13"/>
      <c r="AP2634" s="13"/>
      <c r="AQ2634" s="19" t="str">
        <f t="shared" si="164"/>
        <v/>
      </c>
      <c r="AU2634" s="19" t="str">
        <f t="shared" si="165"/>
        <v/>
      </c>
    </row>
    <row r="2635" spans="3:47" ht="25.05" customHeight="1">
      <c r="C2635" s="17" t="str">
        <f>IF($A2635="","",IF(VLOOKUP($A2635,Spiele!$A$2:$D$16,3,FALSE)=$B2635,"H","G"))</f>
        <v/>
      </c>
      <c r="D2635" s="17" t="str">
        <f>IF($B2635="","",IF(VLOOKUP($A2635,Spiele!$A$2:$F$16,3,FALSE)=$B2635,VLOOKUP($A2635,Spiele!$A$2:$F$16,4,FALSE),VLOOKUP($A2635,Spiele!$A$2:$F$16,3,FALSE)))</f>
        <v/>
      </c>
      <c r="E2635" s="18">
        <f>IF(Abschlüsse[[#This Row],[Ergeb]]="ET",0,COUNTIFS($A$2:$A2635,$A2635,$B$2:$B2635,$B2635,$L$2:$L2635,"&lt;&gt;ET"))</f>
        <v>0</v>
      </c>
      <c r="F2635" s="11"/>
      <c r="G2635" s="12"/>
      <c r="H2635" s="18">
        <f>COUNTIFS('Rote Karten'!$A$2:$A$4,$A2635,'Rote Karten'!$D$2:$D$4,"&lt;&gt;"&amp;$B2635,'Rote Karten'!$B$2:$B$4,"&lt;"&amp;$F2635,'Rote Karten'!$C$2:$C$4,"&lt;="&amp;$G2635)-COUNTIFS('Rote Karten'!$A$2:$A$4,$A2635,'Rote Karten'!$D$2:$D$4,$B2635,'Rote Karten'!$B$2:$B$4,"&lt;"&amp;$F2635,'Rote Karten'!$C$2:$C$4,"&lt;="&amp;$G2635)</f>
        <v>0</v>
      </c>
      <c r="I2635" s="17" t="str">
        <f>IF(OR($L2635="Tor",$L2635="ET"),_xlfn.IFNA(IF(VLOOKUP($A2635,Spiele!$A$2:$C$16,3,FALSE)=$B2635,COUNTIFS($L$2:$L2635,"Tor",$B$2:$B2635,$B2635,$A$2:$A2635,$A2635)+COUNTIFS($L$2:$L2635,"ET",$B$2:$B2635,$B2635,$A$2:$A2635,$A2635)&amp;":"&amp;COUNTIFS($L$2:$L2635,"Tor",$B$2:$B2635,"&lt;&gt;"&amp;$B2635,$A$2:$A2635,$A2635)+COUNTIFS($L$2:$L2635,"ET",$B$2:$B2635,"&lt;&gt;"&amp;$B2635,$A$2:$A2635,$A2635),COUNTIFS($L$2:$L2635,"Tor",$B$2:$B2635,"&lt;&gt;"&amp;$B2635,$A$2:$A2635,$A2635)+COUNTIFS($L$2:$L2635,"ET",$B$2:$B2635,"&lt;&gt;"&amp;$B2635,$A$2:$A2635,$A2635)&amp;":"&amp;COUNTIFS($L$2:$L2635,"Tor",$B$2:$B2635,$B2635,$A$2:$A2635,$A2635)+COUNTIFS($L$2:$L2635,"ET",$B$2:$B2635,$B2635,$A$2:$A2635,$A2635)),""),"")</f>
        <v/>
      </c>
      <c r="J2635" s="18" t="str">
        <f>_xlfn.IFNA(IF(VLOOKUP($A2635,Spiele!$A$2:$D$16,3,FALSE)=$B2635,(COUNTIFS($L$1:$L2634,"Tor",$B$1:$B2634,$B2635,$A$1:$A2634,$A2635)+COUNTIFS($L$1:$L2634,"ET",$B$1:$B2634,$B2635,$A$1:$A2634,$A2635))-(COUNTIFS($L$1:$L2634,"Tor",$B$1:$B2634,"&lt;&gt;"&amp;$B2635,$A$1:$A2634,$A2635)+COUNTIFS($L$1:$L2634,"ET",$B$1:$B2634,"&lt;&gt;"&amp;$B2635,$A$1:$A2634,$A2635)),(COUNTIFS($L$1:$L2634,"Tor",$B$1:$B2634,$B2635,$A$1:$A2634,$A2635)+COUNTIFS($L$1:$L2634,"ET",$B$1:$B2634,$B2635,$A$1:$A2634,$A2635))-(COUNTIFS($L$1:$L2634,"Tor",$B$1:$B2634,"&lt;&gt;"&amp;$B2635,$A$1:$A2634,$A2635)+COUNTIFS($L$1:$L2634,"ET",$B$1:$B2634,"&lt;&gt;"&amp;$B2635,$A$1:$A2634,$A2635))),"")</f>
        <v/>
      </c>
      <c r="O2635" s="17"/>
      <c r="AC2635" s="14"/>
      <c r="AD2635" s="14"/>
      <c r="AE2635" s="18"/>
      <c r="AH2635" s="19">
        <f t="shared" si="166"/>
        <v>0</v>
      </c>
      <c r="AI2635" s="19">
        <f t="shared" si="167"/>
        <v>180</v>
      </c>
      <c r="AM2635" s="19">
        <f>IF(Abschlüsse[[#This Row],[Ergeb]]="ET","",SQRT(($AF2635-$AK2635)^2+($AG2635-$AL2635)^2))</f>
        <v>0</v>
      </c>
      <c r="AO2635" s="13"/>
      <c r="AP2635" s="13"/>
      <c r="AQ2635" s="19" t="str">
        <f t="shared" si="164"/>
        <v/>
      </c>
      <c r="AU2635" s="19" t="str">
        <f t="shared" si="165"/>
        <v/>
      </c>
    </row>
    <row r="2636" spans="3:47" ht="25.05" customHeight="1">
      <c r="C2636" s="17" t="str">
        <f>IF($A2636="","",IF(VLOOKUP($A2636,Spiele!$A$2:$D$16,3,FALSE)=$B2636,"H","G"))</f>
        <v/>
      </c>
      <c r="D2636" s="17" t="str">
        <f>IF($B2636="","",IF(VLOOKUP($A2636,Spiele!$A$2:$F$16,3,FALSE)=$B2636,VLOOKUP($A2636,Spiele!$A$2:$F$16,4,FALSE),VLOOKUP($A2636,Spiele!$A$2:$F$16,3,FALSE)))</f>
        <v/>
      </c>
      <c r="E2636" s="18">
        <f>IF(Abschlüsse[[#This Row],[Ergeb]]="ET",0,COUNTIFS($A$2:$A2636,$A2636,$B$2:$B2636,$B2636,$L$2:$L2636,"&lt;&gt;ET"))</f>
        <v>0</v>
      </c>
      <c r="F2636" s="11"/>
      <c r="G2636" s="12"/>
      <c r="H2636" s="18">
        <f>COUNTIFS('Rote Karten'!$A$2:$A$4,$A2636,'Rote Karten'!$D$2:$D$4,"&lt;&gt;"&amp;$B2636,'Rote Karten'!$B$2:$B$4,"&lt;"&amp;$F2636,'Rote Karten'!$C$2:$C$4,"&lt;="&amp;$G2636)-COUNTIFS('Rote Karten'!$A$2:$A$4,$A2636,'Rote Karten'!$D$2:$D$4,$B2636,'Rote Karten'!$B$2:$B$4,"&lt;"&amp;$F2636,'Rote Karten'!$C$2:$C$4,"&lt;="&amp;$G2636)</f>
        <v>0</v>
      </c>
      <c r="I2636" s="17" t="str">
        <f>IF(OR($L2636="Tor",$L2636="ET"),_xlfn.IFNA(IF(VLOOKUP($A2636,Spiele!$A$2:$C$16,3,FALSE)=$B2636,COUNTIFS($L$2:$L2636,"Tor",$B$2:$B2636,$B2636,$A$2:$A2636,$A2636)+COUNTIFS($L$2:$L2636,"ET",$B$2:$B2636,$B2636,$A$2:$A2636,$A2636)&amp;":"&amp;COUNTIFS($L$2:$L2636,"Tor",$B$2:$B2636,"&lt;&gt;"&amp;$B2636,$A$2:$A2636,$A2636)+COUNTIFS($L$2:$L2636,"ET",$B$2:$B2636,"&lt;&gt;"&amp;$B2636,$A$2:$A2636,$A2636),COUNTIFS($L$2:$L2636,"Tor",$B$2:$B2636,"&lt;&gt;"&amp;$B2636,$A$2:$A2636,$A2636)+COUNTIFS($L$2:$L2636,"ET",$B$2:$B2636,"&lt;&gt;"&amp;$B2636,$A$2:$A2636,$A2636)&amp;":"&amp;COUNTIFS($L$2:$L2636,"Tor",$B$2:$B2636,$B2636,$A$2:$A2636,$A2636)+COUNTIFS($L$2:$L2636,"ET",$B$2:$B2636,$B2636,$A$2:$A2636,$A2636)),""),"")</f>
        <v/>
      </c>
      <c r="J2636" s="18" t="str">
        <f>_xlfn.IFNA(IF(VLOOKUP($A2636,Spiele!$A$2:$D$16,3,FALSE)=$B2636,(COUNTIFS($L$1:$L2635,"Tor",$B$1:$B2635,$B2636,$A$1:$A2635,$A2636)+COUNTIFS($L$1:$L2635,"ET",$B$1:$B2635,$B2636,$A$1:$A2635,$A2636))-(COUNTIFS($L$1:$L2635,"Tor",$B$1:$B2635,"&lt;&gt;"&amp;$B2636,$A$1:$A2635,$A2636)+COUNTIFS($L$1:$L2635,"ET",$B$1:$B2635,"&lt;&gt;"&amp;$B2636,$A$1:$A2635,$A2636)),(COUNTIFS($L$1:$L2635,"Tor",$B$1:$B2635,$B2636,$A$1:$A2635,$A2636)+COUNTIFS($L$1:$L2635,"ET",$B$1:$B2635,$B2636,$A$1:$A2635,$A2636))-(COUNTIFS($L$1:$L2635,"Tor",$B$1:$B2635,"&lt;&gt;"&amp;$B2636,$A$1:$A2635,$A2636)+COUNTIFS($L$1:$L2635,"ET",$B$1:$B2635,"&lt;&gt;"&amp;$B2636,$A$1:$A2635,$A2636))),"")</f>
        <v/>
      </c>
      <c r="O2636" s="17"/>
      <c r="AC2636" s="14"/>
      <c r="AD2636" s="14"/>
      <c r="AE2636" s="18"/>
      <c r="AH2636" s="19">
        <f t="shared" si="166"/>
        <v>0</v>
      </c>
      <c r="AI2636" s="19">
        <f t="shared" si="167"/>
        <v>180</v>
      </c>
      <c r="AM2636" s="19">
        <f>IF(Abschlüsse[[#This Row],[Ergeb]]="ET","",SQRT(($AF2636-$AK2636)^2+($AG2636-$AL2636)^2))</f>
        <v>0</v>
      </c>
      <c r="AO2636" s="13"/>
      <c r="AP2636" s="13"/>
      <c r="AQ2636" s="19" t="str">
        <f t="shared" si="164"/>
        <v/>
      </c>
      <c r="AU2636" s="19" t="str">
        <f t="shared" si="165"/>
        <v/>
      </c>
    </row>
    <row r="2637" spans="3:47" ht="25.05" customHeight="1">
      <c r="C2637" s="17" t="str">
        <f>IF($A2637="","",IF(VLOOKUP($A2637,Spiele!$A$2:$D$16,3,FALSE)=$B2637,"H","G"))</f>
        <v/>
      </c>
      <c r="D2637" s="17" t="str">
        <f>IF($B2637="","",IF(VLOOKUP($A2637,Spiele!$A$2:$F$16,3,FALSE)=$B2637,VLOOKUP($A2637,Spiele!$A$2:$F$16,4,FALSE),VLOOKUP($A2637,Spiele!$A$2:$F$16,3,FALSE)))</f>
        <v/>
      </c>
      <c r="E2637" s="18">
        <f>IF(Abschlüsse[[#This Row],[Ergeb]]="ET",0,COUNTIFS($A$2:$A2637,$A2637,$B$2:$B2637,$B2637,$L$2:$L2637,"&lt;&gt;ET"))</f>
        <v>0</v>
      </c>
      <c r="F2637" s="11"/>
      <c r="G2637" s="12"/>
      <c r="H2637" s="18">
        <f>COUNTIFS('Rote Karten'!$A$2:$A$4,$A2637,'Rote Karten'!$D$2:$D$4,"&lt;&gt;"&amp;$B2637,'Rote Karten'!$B$2:$B$4,"&lt;"&amp;$F2637,'Rote Karten'!$C$2:$C$4,"&lt;="&amp;$G2637)-COUNTIFS('Rote Karten'!$A$2:$A$4,$A2637,'Rote Karten'!$D$2:$D$4,$B2637,'Rote Karten'!$B$2:$B$4,"&lt;"&amp;$F2637,'Rote Karten'!$C$2:$C$4,"&lt;="&amp;$G2637)</f>
        <v>0</v>
      </c>
      <c r="I2637" s="17" t="str">
        <f>IF(OR($L2637="Tor",$L2637="ET"),_xlfn.IFNA(IF(VLOOKUP($A2637,Spiele!$A$2:$C$16,3,FALSE)=$B2637,COUNTIFS($L$2:$L2637,"Tor",$B$2:$B2637,$B2637,$A$2:$A2637,$A2637)+COUNTIFS($L$2:$L2637,"ET",$B$2:$B2637,$B2637,$A$2:$A2637,$A2637)&amp;":"&amp;COUNTIFS($L$2:$L2637,"Tor",$B$2:$B2637,"&lt;&gt;"&amp;$B2637,$A$2:$A2637,$A2637)+COUNTIFS($L$2:$L2637,"ET",$B$2:$B2637,"&lt;&gt;"&amp;$B2637,$A$2:$A2637,$A2637),COUNTIFS($L$2:$L2637,"Tor",$B$2:$B2637,"&lt;&gt;"&amp;$B2637,$A$2:$A2637,$A2637)+COUNTIFS($L$2:$L2637,"ET",$B$2:$B2637,"&lt;&gt;"&amp;$B2637,$A$2:$A2637,$A2637)&amp;":"&amp;COUNTIFS($L$2:$L2637,"Tor",$B$2:$B2637,$B2637,$A$2:$A2637,$A2637)+COUNTIFS($L$2:$L2637,"ET",$B$2:$B2637,$B2637,$A$2:$A2637,$A2637)),""),"")</f>
        <v/>
      </c>
      <c r="J2637" s="18" t="str">
        <f>_xlfn.IFNA(IF(VLOOKUP($A2637,Spiele!$A$2:$D$16,3,FALSE)=$B2637,(COUNTIFS($L$1:$L2636,"Tor",$B$1:$B2636,$B2637,$A$1:$A2636,$A2637)+COUNTIFS($L$1:$L2636,"ET",$B$1:$B2636,$B2637,$A$1:$A2636,$A2637))-(COUNTIFS($L$1:$L2636,"Tor",$B$1:$B2636,"&lt;&gt;"&amp;$B2637,$A$1:$A2636,$A2637)+COUNTIFS($L$1:$L2636,"ET",$B$1:$B2636,"&lt;&gt;"&amp;$B2637,$A$1:$A2636,$A2637)),(COUNTIFS($L$1:$L2636,"Tor",$B$1:$B2636,$B2637,$A$1:$A2636,$A2637)+COUNTIFS($L$1:$L2636,"ET",$B$1:$B2636,$B2637,$A$1:$A2636,$A2637))-(COUNTIFS($L$1:$L2636,"Tor",$B$1:$B2636,"&lt;&gt;"&amp;$B2637,$A$1:$A2636,$A2637)+COUNTIFS($L$1:$L2636,"ET",$B$1:$B2636,"&lt;&gt;"&amp;$B2637,$A$1:$A2636,$A2637))),"")</f>
        <v/>
      </c>
      <c r="O2637" s="17"/>
      <c r="AC2637" s="14"/>
      <c r="AD2637" s="14"/>
      <c r="AE2637" s="18"/>
      <c r="AH2637" s="19">
        <f t="shared" si="166"/>
        <v>0</v>
      </c>
      <c r="AI2637" s="19">
        <f t="shared" si="167"/>
        <v>180</v>
      </c>
      <c r="AM2637" s="19">
        <f>IF(Abschlüsse[[#This Row],[Ergeb]]="ET","",SQRT(($AF2637-$AK2637)^2+($AG2637-$AL2637)^2))</f>
        <v>0</v>
      </c>
      <c r="AO2637" s="13"/>
      <c r="AP2637" s="13"/>
      <c r="AQ2637" s="19" t="str">
        <f t="shared" si="164"/>
        <v/>
      </c>
      <c r="AU2637" s="19" t="str">
        <f t="shared" si="165"/>
        <v/>
      </c>
    </row>
    <row r="2638" spans="3:47" ht="25.05" customHeight="1">
      <c r="C2638" s="17" t="str">
        <f>IF($A2638="","",IF(VLOOKUP($A2638,Spiele!$A$2:$D$16,3,FALSE)=$B2638,"H","G"))</f>
        <v/>
      </c>
      <c r="D2638" s="17" t="str">
        <f>IF($B2638="","",IF(VLOOKUP($A2638,Spiele!$A$2:$F$16,3,FALSE)=$B2638,VLOOKUP($A2638,Spiele!$A$2:$F$16,4,FALSE),VLOOKUP($A2638,Spiele!$A$2:$F$16,3,FALSE)))</f>
        <v/>
      </c>
      <c r="E2638" s="18">
        <f>IF(Abschlüsse[[#This Row],[Ergeb]]="ET",0,COUNTIFS($A$2:$A2638,$A2638,$B$2:$B2638,$B2638,$L$2:$L2638,"&lt;&gt;ET"))</f>
        <v>0</v>
      </c>
      <c r="F2638" s="11"/>
      <c r="G2638" s="12"/>
      <c r="H2638" s="18">
        <f>COUNTIFS('Rote Karten'!$A$2:$A$4,$A2638,'Rote Karten'!$D$2:$D$4,"&lt;&gt;"&amp;$B2638,'Rote Karten'!$B$2:$B$4,"&lt;"&amp;$F2638,'Rote Karten'!$C$2:$C$4,"&lt;="&amp;$G2638)-COUNTIFS('Rote Karten'!$A$2:$A$4,$A2638,'Rote Karten'!$D$2:$D$4,$B2638,'Rote Karten'!$B$2:$B$4,"&lt;"&amp;$F2638,'Rote Karten'!$C$2:$C$4,"&lt;="&amp;$G2638)</f>
        <v>0</v>
      </c>
      <c r="I2638" s="17" t="str">
        <f>IF(OR($L2638="Tor",$L2638="ET"),_xlfn.IFNA(IF(VLOOKUP($A2638,Spiele!$A$2:$C$16,3,FALSE)=$B2638,COUNTIFS($L$2:$L2638,"Tor",$B$2:$B2638,$B2638,$A$2:$A2638,$A2638)+COUNTIFS($L$2:$L2638,"ET",$B$2:$B2638,$B2638,$A$2:$A2638,$A2638)&amp;":"&amp;COUNTIFS($L$2:$L2638,"Tor",$B$2:$B2638,"&lt;&gt;"&amp;$B2638,$A$2:$A2638,$A2638)+COUNTIFS($L$2:$L2638,"ET",$B$2:$B2638,"&lt;&gt;"&amp;$B2638,$A$2:$A2638,$A2638),COUNTIFS($L$2:$L2638,"Tor",$B$2:$B2638,"&lt;&gt;"&amp;$B2638,$A$2:$A2638,$A2638)+COUNTIFS($L$2:$L2638,"ET",$B$2:$B2638,"&lt;&gt;"&amp;$B2638,$A$2:$A2638,$A2638)&amp;":"&amp;COUNTIFS($L$2:$L2638,"Tor",$B$2:$B2638,$B2638,$A$2:$A2638,$A2638)+COUNTIFS($L$2:$L2638,"ET",$B$2:$B2638,$B2638,$A$2:$A2638,$A2638)),""),"")</f>
        <v/>
      </c>
      <c r="J2638" s="18" t="str">
        <f>_xlfn.IFNA(IF(VLOOKUP($A2638,Spiele!$A$2:$D$16,3,FALSE)=$B2638,(COUNTIFS($L$1:$L2637,"Tor",$B$1:$B2637,$B2638,$A$1:$A2637,$A2638)+COUNTIFS($L$1:$L2637,"ET",$B$1:$B2637,$B2638,$A$1:$A2637,$A2638))-(COUNTIFS($L$1:$L2637,"Tor",$B$1:$B2637,"&lt;&gt;"&amp;$B2638,$A$1:$A2637,$A2638)+COUNTIFS($L$1:$L2637,"ET",$B$1:$B2637,"&lt;&gt;"&amp;$B2638,$A$1:$A2637,$A2638)),(COUNTIFS($L$1:$L2637,"Tor",$B$1:$B2637,$B2638,$A$1:$A2637,$A2638)+COUNTIFS($L$1:$L2637,"ET",$B$1:$B2637,$B2638,$A$1:$A2637,$A2638))-(COUNTIFS($L$1:$L2637,"Tor",$B$1:$B2637,"&lt;&gt;"&amp;$B2638,$A$1:$A2637,$A2638)+COUNTIFS($L$1:$L2637,"ET",$B$1:$B2637,"&lt;&gt;"&amp;$B2638,$A$1:$A2637,$A2638))),"")</f>
        <v/>
      </c>
      <c r="O2638" s="17"/>
      <c r="AC2638" s="14"/>
      <c r="AD2638" s="14"/>
      <c r="AE2638" s="18"/>
      <c r="AH2638" s="19">
        <f t="shared" si="166"/>
        <v>0</v>
      </c>
      <c r="AI2638" s="19">
        <f t="shared" si="167"/>
        <v>180</v>
      </c>
      <c r="AM2638" s="19">
        <f>IF(Abschlüsse[[#This Row],[Ergeb]]="ET","",SQRT(($AF2638-$AK2638)^2+($AG2638-$AL2638)^2))</f>
        <v>0</v>
      </c>
      <c r="AO2638" s="13"/>
      <c r="AP2638" s="13"/>
      <c r="AQ2638" s="19" t="str">
        <f t="shared" si="164"/>
        <v/>
      </c>
      <c r="AU2638" s="19" t="str">
        <f t="shared" si="165"/>
        <v/>
      </c>
    </row>
    <row r="2639" spans="3:47" ht="25.05" customHeight="1">
      <c r="C2639" s="17" t="str">
        <f>IF($A2639="","",IF(VLOOKUP($A2639,Spiele!$A$2:$D$16,3,FALSE)=$B2639,"H","G"))</f>
        <v/>
      </c>
      <c r="D2639" s="17" t="str">
        <f>IF($B2639="","",IF(VLOOKUP($A2639,Spiele!$A$2:$F$16,3,FALSE)=$B2639,VLOOKUP($A2639,Spiele!$A$2:$F$16,4,FALSE),VLOOKUP($A2639,Spiele!$A$2:$F$16,3,FALSE)))</f>
        <v/>
      </c>
      <c r="E2639" s="18">
        <f>IF(Abschlüsse[[#This Row],[Ergeb]]="ET",0,COUNTIFS($A$2:$A2639,$A2639,$B$2:$B2639,$B2639,$L$2:$L2639,"&lt;&gt;ET"))</f>
        <v>0</v>
      </c>
      <c r="F2639" s="11"/>
      <c r="G2639" s="12"/>
      <c r="H2639" s="18">
        <f>COUNTIFS('Rote Karten'!$A$2:$A$4,$A2639,'Rote Karten'!$D$2:$D$4,"&lt;&gt;"&amp;$B2639,'Rote Karten'!$B$2:$B$4,"&lt;"&amp;$F2639,'Rote Karten'!$C$2:$C$4,"&lt;="&amp;$G2639)-COUNTIFS('Rote Karten'!$A$2:$A$4,$A2639,'Rote Karten'!$D$2:$D$4,$B2639,'Rote Karten'!$B$2:$B$4,"&lt;"&amp;$F2639,'Rote Karten'!$C$2:$C$4,"&lt;="&amp;$G2639)</f>
        <v>0</v>
      </c>
      <c r="I2639" s="17" t="str">
        <f>IF(OR($L2639="Tor",$L2639="ET"),_xlfn.IFNA(IF(VLOOKUP($A2639,Spiele!$A$2:$C$16,3,FALSE)=$B2639,COUNTIFS($L$2:$L2639,"Tor",$B$2:$B2639,$B2639,$A$2:$A2639,$A2639)+COUNTIFS($L$2:$L2639,"ET",$B$2:$B2639,$B2639,$A$2:$A2639,$A2639)&amp;":"&amp;COUNTIFS($L$2:$L2639,"Tor",$B$2:$B2639,"&lt;&gt;"&amp;$B2639,$A$2:$A2639,$A2639)+COUNTIFS($L$2:$L2639,"ET",$B$2:$B2639,"&lt;&gt;"&amp;$B2639,$A$2:$A2639,$A2639),COUNTIFS($L$2:$L2639,"Tor",$B$2:$B2639,"&lt;&gt;"&amp;$B2639,$A$2:$A2639,$A2639)+COUNTIFS($L$2:$L2639,"ET",$B$2:$B2639,"&lt;&gt;"&amp;$B2639,$A$2:$A2639,$A2639)&amp;":"&amp;COUNTIFS($L$2:$L2639,"Tor",$B$2:$B2639,$B2639,$A$2:$A2639,$A2639)+COUNTIFS($L$2:$L2639,"ET",$B$2:$B2639,$B2639,$A$2:$A2639,$A2639)),""),"")</f>
        <v/>
      </c>
      <c r="J2639" s="18" t="str">
        <f>_xlfn.IFNA(IF(VLOOKUP($A2639,Spiele!$A$2:$D$16,3,FALSE)=$B2639,(COUNTIFS($L$1:$L2638,"Tor",$B$1:$B2638,$B2639,$A$1:$A2638,$A2639)+COUNTIFS($L$1:$L2638,"ET",$B$1:$B2638,$B2639,$A$1:$A2638,$A2639))-(COUNTIFS($L$1:$L2638,"Tor",$B$1:$B2638,"&lt;&gt;"&amp;$B2639,$A$1:$A2638,$A2639)+COUNTIFS($L$1:$L2638,"ET",$B$1:$B2638,"&lt;&gt;"&amp;$B2639,$A$1:$A2638,$A2639)),(COUNTIFS($L$1:$L2638,"Tor",$B$1:$B2638,$B2639,$A$1:$A2638,$A2639)+COUNTIFS($L$1:$L2638,"ET",$B$1:$B2638,$B2639,$A$1:$A2638,$A2639))-(COUNTIFS($L$1:$L2638,"Tor",$B$1:$B2638,"&lt;&gt;"&amp;$B2639,$A$1:$A2638,$A2639)+COUNTIFS($L$1:$L2638,"ET",$B$1:$B2638,"&lt;&gt;"&amp;$B2639,$A$1:$A2638,$A2639))),"")</f>
        <v/>
      </c>
      <c r="O2639" s="17"/>
      <c r="AC2639" s="14"/>
      <c r="AD2639" s="14"/>
      <c r="AE2639" s="18"/>
      <c r="AH2639" s="19">
        <f t="shared" si="166"/>
        <v>0</v>
      </c>
      <c r="AI2639" s="19">
        <f t="shared" si="167"/>
        <v>180</v>
      </c>
      <c r="AM2639" s="19">
        <f>IF(Abschlüsse[[#This Row],[Ergeb]]="ET","",SQRT(($AF2639-$AK2639)^2+($AG2639-$AL2639)^2))</f>
        <v>0</v>
      </c>
      <c r="AO2639" s="13"/>
      <c r="AP2639" s="13"/>
      <c r="AQ2639" s="19" t="str">
        <f t="shared" si="164"/>
        <v/>
      </c>
      <c r="AU2639" s="19" t="str">
        <f t="shared" si="165"/>
        <v/>
      </c>
    </row>
    <row r="2640" spans="3:47" ht="25.05" customHeight="1">
      <c r="C2640" s="17" t="str">
        <f>IF($A2640="","",IF(VLOOKUP($A2640,Spiele!$A$2:$D$16,3,FALSE)=$B2640,"H","G"))</f>
        <v/>
      </c>
      <c r="D2640" s="17" t="str">
        <f>IF($B2640="","",IF(VLOOKUP($A2640,Spiele!$A$2:$F$16,3,FALSE)=$B2640,VLOOKUP($A2640,Spiele!$A$2:$F$16,4,FALSE),VLOOKUP($A2640,Spiele!$A$2:$F$16,3,FALSE)))</f>
        <v/>
      </c>
      <c r="E2640" s="18">
        <f>IF(Abschlüsse[[#This Row],[Ergeb]]="ET",0,COUNTIFS($A$2:$A2640,$A2640,$B$2:$B2640,$B2640,$L$2:$L2640,"&lt;&gt;ET"))</f>
        <v>0</v>
      </c>
      <c r="F2640" s="11"/>
      <c r="G2640" s="12"/>
      <c r="H2640" s="18">
        <f>COUNTIFS('Rote Karten'!$A$2:$A$4,$A2640,'Rote Karten'!$D$2:$D$4,"&lt;&gt;"&amp;$B2640,'Rote Karten'!$B$2:$B$4,"&lt;"&amp;$F2640,'Rote Karten'!$C$2:$C$4,"&lt;="&amp;$G2640)-COUNTIFS('Rote Karten'!$A$2:$A$4,$A2640,'Rote Karten'!$D$2:$D$4,$B2640,'Rote Karten'!$B$2:$B$4,"&lt;"&amp;$F2640,'Rote Karten'!$C$2:$C$4,"&lt;="&amp;$G2640)</f>
        <v>0</v>
      </c>
      <c r="I2640" s="17" t="str">
        <f>IF(OR($L2640="Tor",$L2640="ET"),_xlfn.IFNA(IF(VLOOKUP($A2640,Spiele!$A$2:$C$16,3,FALSE)=$B2640,COUNTIFS($L$2:$L2640,"Tor",$B$2:$B2640,$B2640,$A$2:$A2640,$A2640)+COUNTIFS($L$2:$L2640,"ET",$B$2:$B2640,$B2640,$A$2:$A2640,$A2640)&amp;":"&amp;COUNTIFS($L$2:$L2640,"Tor",$B$2:$B2640,"&lt;&gt;"&amp;$B2640,$A$2:$A2640,$A2640)+COUNTIFS($L$2:$L2640,"ET",$B$2:$B2640,"&lt;&gt;"&amp;$B2640,$A$2:$A2640,$A2640),COUNTIFS($L$2:$L2640,"Tor",$B$2:$B2640,"&lt;&gt;"&amp;$B2640,$A$2:$A2640,$A2640)+COUNTIFS($L$2:$L2640,"ET",$B$2:$B2640,"&lt;&gt;"&amp;$B2640,$A$2:$A2640,$A2640)&amp;":"&amp;COUNTIFS($L$2:$L2640,"Tor",$B$2:$B2640,$B2640,$A$2:$A2640,$A2640)+COUNTIFS($L$2:$L2640,"ET",$B$2:$B2640,$B2640,$A$2:$A2640,$A2640)),""),"")</f>
        <v/>
      </c>
      <c r="J2640" s="18" t="str">
        <f>_xlfn.IFNA(IF(VLOOKUP($A2640,Spiele!$A$2:$D$16,3,FALSE)=$B2640,(COUNTIFS($L$1:$L2639,"Tor",$B$1:$B2639,$B2640,$A$1:$A2639,$A2640)+COUNTIFS($L$1:$L2639,"ET",$B$1:$B2639,$B2640,$A$1:$A2639,$A2640))-(COUNTIFS($L$1:$L2639,"Tor",$B$1:$B2639,"&lt;&gt;"&amp;$B2640,$A$1:$A2639,$A2640)+COUNTIFS($L$1:$L2639,"ET",$B$1:$B2639,"&lt;&gt;"&amp;$B2640,$A$1:$A2639,$A2640)),(COUNTIFS($L$1:$L2639,"Tor",$B$1:$B2639,$B2640,$A$1:$A2639,$A2640)+COUNTIFS($L$1:$L2639,"ET",$B$1:$B2639,$B2640,$A$1:$A2639,$A2640))-(COUNTIFS($L$1:$L2639,"Tor",$B$1:$B2639,"&lt;&gt;"&amp;$B2640,$A$1:$A2639,$A2640)+COUNTIFS($L$1:$L2639,"ET",$B$1:$B2639,"&lt;&gt;"&amp;$B2640,$A$1:$A2639,$A2640))),"")</f>
        <v/>
      </c>
      <c r="O2640" s="17"/>
      <c r="AC2640" s="14"/>
      <c r="AD2640" s="14"/>
      <c r="AE2640" s="18"/>
      <c r="AH2640" s="19">
        <f t="shared" si="166"/>
        <v>0</v>
      </c>
      <c r="AI2640" s="19">
        <f t="shared" si="167"/>
        <v>180</v>
      </c>
      <c r="AM2640" s="19">
        <f>IF(Abschlüsse[[#This Row],[Ergeb]]="ET","",SQRT(($AF2640-$AK2640)^2+($AG2640-$AL2640)^2))</f>
        <v>0</v>
      </c>
      <c r="AO2640" s="13"/>
      <c r="AP2640" s="13"/>
      <c r="AQ2640" s="19" t="str">
        <f t="shared" si="164"/>
        <v/>
      </c>
      <c r="AU2640" s="19" t="str">
        <f t="shared" si="165"/>
        <v/>
      </c>
    </row>
    <row r="2641" spans="3:47" ht="25.05" customHeight="1">
      <c r="C2641" s="17" t="str">
        <f>IF($A2641="","",IF(VLOOKUP($A2641,Spiele!$A$2:$D$16,3,FALSE)=$B2641,"H","G"))</f>
        <v/>
      </c>
      <c r="D2641" s="17" t="str">
        <f>IF($B2641="","",IF(VLOOKUP($A2641,Spiele!$A$2:$F$16,3,FALSE)=$B2641,VLOOKUP($A2641,Spiele!$A$2:$F$16,4,FALSE),VLOOKUP($A2641,Spiele!$A$2:$F$16,3,FALSE)))</f>
        <v/>
      </c>
      <c r="E2641" s="18">
        <f>IF(Abschlüsse[[#This Row],[Ergeb]]="ET",0,COUNTIFS($A$2:$A2641,$A2641,$B$2:$B2641,$B2641,$L$2:$L2641,"&lt;&gt;ET"))</f>
        <v>0</v>
      </c>
      <c r="F2641" s="11"/>
      <c r="G2641" s="12"/>
      <c r="H2641" s="18">
        <f>COUNTIFS('Rote Karten'!$A$2:$A$4,$A2641,'Rote Karten'!$D$2:$D$4,"&lt;&gt;"&amp;$B2641,'Rote Karten'!$B$2:$B$4,"&lt;"&amp;$F2641,'Rote Karten'!$C$2:$C$4,"&lt;="&amp;$G2641)-COUNTIFS('Rote Karten'!$A$2:$A$4,$A2641,'Rote Karten'!$D$2:$D$4,$B2641,'Rote Karten'!$B$2:$B$4,"&lt;"&amp;$F2641,'Rote Karten'!$C$2:$C$4,"&lt;="&amp;$G2641)</f>
        <v>0</v>
      </c>
      <c r="I2641" s="17" t="str">
        <f>IF(OR($L2641="Tor",$L2641="ET"),_xlfn.IFNA(IF(VLOOKUP($A2641,Spiele!$A$2:$C$16,3,FALSE)=$B2641,COUNTIFS($L$2:$L2641,"Tor",$B$2:$B2641,$B2641,$A$2:$A2641,$A2641)+COUNTIFS($L$2:$L2641,"ET",$B$2:$B2641,$B2641,$A$2:$A2641,$A2641)&amp;":"&amp;COUNTIFS($L$2:$L2641,"Tor",$B$2:$B2641,"&lt;&gt;"&amp;$B2641,$A$2:$A2641,$A2641)+COUNTIFS($L$2:$L2641,"ET",$B$2:$B2641,"&lt;&gt;"&amp;$B2641,$A$2:$A2641,$A2641),COUNTIFS($L$2:$L2641,"Tor",$B$2:$B2641,"&lt;&gt;"&amp;$B2641,$A$2:$A2641,$A2641)+COUNTIFS($L$2:$L2641,"ET",$B$2:$B2641,"&lt;&gt;"&amp;$B2641,$A$2:$A2641,$A2641)&amp;":"&amp;COUNTIFS($L$2:$L2641,"Tor",$B$2:$B2641,$B2641,$A$2:$A2641,$A2641)+COUNTIFS($L$2:$L2641,"ET",$B$2:$B2641,$B2641,$A$2:$A2641,$A2641)),""),"")</f>
        <v/>
      </c>
      <c r="J2641" s="18" t="str">
        <f>_xlfn.IFNA(IF(VLOOKUP($A2641,Spiele!$A$2:$D$16,3,FALSE)=$B2641,(COUNTIFS($L$1:$L2640,"Tor",$B$1:$B2640,$B2641,$A$1:$A2640,$A2641)+COUNTIFS($L$1:$L2640,"ET",$B$1:$B2640,$B2641,$A$1:$A2640,$A2641))-(COUNTIFS($L$1:$L2640,"Tor",$B$1:$B2640,"&lt;&gt;"&amp;$B2641,$A$1:$A2640,$A2641)+COUNTIFS($L$1:$L2640,"ET",$B$1:$B2640,"&lt;&gt;"&amp;$B2641,$A$1:$A2640,$A2641)),(COUNTIFS($L$1:$L2640,"Tor",$B$1:$B2640,$B2641,$A$1:$A2640,$A2641)+COUNTIFS($L$1:$L2640,"ET",$B$1:$B2640,$B2641,$A$1:$A2640,$A2641))-(COUNTIFS($L$1:$L2640,"Tor",$B$1:$B2640,"&lt;&gt;"&amp;$B2641,$A$1:$A2640,$A2641)+COUNTIFS($L$1:$L2640,"ET",$B$1:$B2640,"&lt;&gt;"&amp;$B2641,$A$1:$A2640,$A2641))),"")</f>
        <v/>
      </c>
      <c r="O2641" s="17"/>
      <c r="AC2641" s="14"/>
      <c r="AD2641" s="14"/>
      <c r="AE2641" s="18"/>
      <c r="AH2641" s="19">
        <f t="shared" si="166"/>
        <v>0</v>
      </c>
      <c r="AI2641" s="19">
        <f t="shared" si="167"/>
        <v>180</v>
      </c>
      <c r="AM2641" s="19">
        <f>IF(Abschlüsse[[#This Row],[Ergeb]]="ET","",SQRT(($AF2641-$AK2641)^2+($AG2641-$AL2641)^2))</f>
        <v>0</v>
      </c>
      <c r="AO2641" s="13"/>
      <c r="AP2641" s="13"/>
      <c r="AQ2641" s="19" t="str">
        <f t="shared" si="164"/>
        <v/>
      </c>
      <c r="AU2641" s="19" t="str">
        <f t="shared" si="165"/>
        <v/>
      </c>
    </row>
    <row r="2642" spans="3:47" ht="25.05" customHeight="1">
      <c r="C2642" s="17" t="str">
        <f>IF($A2642="","",IF(VLOOKUP($A2642,Spiele!$A$2:$D$16,3,FALSE)=$B2642,"H","G"))</f>
        <v/>
      </c>
      <c r="D2642" s="17" t="str">
        <f>IF($B2642="","",IF(VLOOKUP($A2642,Spiele!$A$2:$F$16,3,FALSE)=$B2642,VLOOKUP($A2642,Spiele!$A$2:$F$16,4,FALSE),VLOOKUP($A2642,Spiele!$A$2:$F$16,3,FALSE)))</f>
        <v/>
      </c>
      <c r="E2642" s="18">
        <f>IF(Abschlüsse[[#This Row],[Ergeb]]="ET",0,COUNTIFS($A$2:$A2642,$A2642,$B$2:$B2642,$B2642,$L$2:$L2642,"&lt;&gt;ET"))</f>
        <v>0</v>
      </c>
      <c r="F2642" s="11"/>
      <c r="G2642" s="12"/>
      <c r="H2642" s="18">
        <f>COUNTIFS('Rote Karten'!$A$2:$A$4,$A2642,'Rote Karten'!$D$2:$D$4,"&lt;&gt;"&amp;$B2642,'Rote Karten'!$B$2:$B$4,"&lt;"&amp;$F2642,'Rote Karten'!$C$2:$C$4,"&lt;="&amp;$G2642)-COUNTIFS('Rote Karten'!$A$2:$A$4,$A2642,'Rote Karten'!$D$2:$D$4,$B2642,'Rote Karten'!$B$2:$B$4,"&lt;"&amp;$F2642,'Rote Karten'!$C$2:$C$4,"&lt;="&amp;$G2642)</f>
        <v>0</v>
      </c>
      <c r="I2642" s="17" t="str">
        <f>IF(OR($L2642="Tor",$L2642="ET"),_xlfn.IFNA(IF(VLOOKUP($A2642,Spiele!$A$2:$C$16,3,FALSE)=$B2642,COUNTIFS($L$2:$L2642,"Tor",$B$2:$B2642,$B2642,$A$2:$A2642,$A2642)+COUNTIFS($L$2:$L2642,"ET",$B$2:$B2642,$B2642,$A$2:$A2642,$A2642)&amp;":"&amp;COUNTIFS($L$2:$L2642,"Tor",$B$2:$B2642,"&lt;&gt;"&amp;$B2642,$A$2:$A2642,$A2642)+COUNTIFS($L$2:$L2642,"ET",$B$2:$B2642,"&lt;&gt;"&amp;$B2642,$A$2:$A2642,$A2642),COUNTIFS($L$2:$L2642,"Tor",$B$2:$B2642,"&lt;&gt;"&amp;$B2642,$A$2:$A2642,$A2642)+COUNTIFS($L$2:$L2642,"ET",$B$2:$B2642,"&lt;&gt;"&amp;$B2642,$A$2:$A2642,$A2642)&amp;":"&amp;COUNTIFS($L$2:$L2642,"Tor",$B$2:$B2642,$B2642,$A$2:$A2642,$A2642)+COUNTIFS($L$2:$L2642,"ET",$B$2:$B2642,$B2642,$A$2:$A2642,$A2642)),""),"")</f>
        <v/>
      </c>
      <c r="J2642" s="18" t="str">
        <f>_xlfn.IFNA(IF(VLOOKUP($A2642,Spiele!$A$2:$D$16,3,FALSE)=$B2642,(COUNTIFS($L$1:$L2641,"Tor",$B$1:$B2641,$B2642,$A$1:$A2641,$A2642)+COUNTIFS($L$1:$L2641,"ET",$B$1:$B2641,$B2642,$A$1:$A2641,$A2642))-(COUNTIFS($L$1:$L2641,"Tor",$B$1:$B2641,"&lt;&gt;"&amp;$B2642,$A$1:$A2641,$A2642)+COUNTIFS($L$1:$L2641,"ET",$B$1:$B2641,"&lt;&gt;"&amp;$B2642,$A$1:$A2641,$A2642)),(COUNTIFS($L$1:$L2641,"Tor",$B$1:$B2641,$B2642,$A$1:$A2641,$A2642)+COUNTIFS($L$1:$L2641,"ET",$B$1:$B2641,$B2642,$A$1:$A2641,$A2642))-(COUNTIFS($L$1:$L2641,"Tor",$B$1:$B2641,"&lt;&gt;"&amp;$B2642,$A$1:$A2641,$A2642)+COUNTIFS($L$1:$L2641,"ET",$B$1:$B2641,"&lt;&gt;"&amp;$B2642,$A$1:$A2641,$A2642))),"")</f>
        <v/>
      </c>
      <c r="O2642" s="17"/>
      <c r="AC2642" s="14"/>
      <c r="AD2642" s="14"/>
      <c r="AE2642" s="18"/>
      <c r="AH2642" s="19">
        <f t="shared" si="166"/>
        <v>0</v>
      </c>
      <c r="AI2642" s="19">
        <f t="shared" si="167"/>
        <v>180</v>
      </c>
      <c r="AM2642" s="19">
        <f>IF(Abschlüsse[[#This Row],[Ergeb]]="ET","",SQRT(($AF2642-$AK2642)^2+($AG2642-$AL2642)^2))</f>
        <v>0</v>
      </c>
      <c r="AO2642" s="13"/>
      <c r="AP2642" s="13"/>
      <c r="AQ2642" s="19" t="str">
        <f t="shared" si="164"/>
        <v/>
      </c>
      <c r="AU2642" s="19" t="str">
        <f t="shared" si="165"/>
        <v/>
      </c>
    </row>
    <row r="2643" spans="3:47" ht="25.05" customHeight="1">
      <c r="C2643" s="17" t="str">
        <f>IF($A2643="","",IF(VLOOKUP($A2643,Spiele!$A$2:$D$16,3,FALSE)=$B2643,"H","G"))</f>
        <v/>
      </c>
      <c r="D2643" s="17" t="str">
        <f>IF($B2643="","",IF(VLOOKUP($A2643,Spiele!$A$2:$F$16,3,FALSE)=$B2643,VLOOKUP($A2643,Spiele!$A$2:$F$16,4,FALSE),VLOOKUP($A2643,Spiele!$A$2:$F$16,3,FALSE)))</f>
        <v/>
      </c>
      <c r="E2643" s="18">
        <f>IF(Abschlüsse[[#This Row],[Ergeb]]="ET",0,COUNTIFS($A$2:$A2643,$A2643,$B$2:$B2643,$B2643,$L$2:$L2643,"&lt;&gt;ET"))</f>
        <v>0</v>
      </c>
      <c r="F2643" s="11"/>
      <c r="G2643" s="12"/>
      <c r="H2643" s="18">
        <f>COUNTIFS('Rote Karten'!$A$2:$A$4,$A2643,'Rote Karten'!$D$2:$D$4,"&lt;&gt;"&amp;$B2643,'Rote Karten'!$B$2:$B$4,"&lt;"&amp;$F2643,'Rote Karten'!$C$2:$C$4,"&lt;="&amp;$G2643)-COUNTIFS('Rote Karten'!$A$2:$A$4,$A2643,'Rote Karten'!$D$2:$D$4,$B2643,'Rote Karten'!$B$2:$B$4,"&lt;"&amp;$F2643,'Rote Karten'!$C$2:$C$4,"&lt;="&amp;$G2643)</f>
        <v>0</v>
      </c>
      <c r="I2643" s="17" t="str">
        <f>IF(OR($L2643="Tor",$L2643="ET"),_xlfn.IFNA(IF(VLOOKUP($A2643,Spiele!$A$2:$C$16,3,FALSE)=$B2643,COUNTIFS($L$2:$L2643,"Tor",$B$2:$B2643,$B2643,$A$2:$A2643,$A2643)+COUNTIFS($L$2:$L2643,"ET",$B$2:$B2643,$B2643,$A$2:$A2643,$A2643)&amp;":"&amp;COUNTIFS($L$2:$L2643,"Tor",$B$2:$B2643,"&lt;&gt;"&amp;$B2643,$A$2:$A2643,$A2643)+COUNTIFS($L$2:$L2643,"ET",$B$2:$B2643,"&lt;&gt;"&amp;$B2643,$A$2:$A2643,$A2643),COUNTIFS($L$2:$L2643,"Tor",$B$2:$B2643,"&lt;&gt;"&amp;$B2643,$A$2:$A2643,$A2643)+COUNTIFS($L$2:$L2643,"ET",$B$2:$B2643,"&lt;&gt;"&amp;$B2643,$A$2:$A2643,$A2643)&amp;":"&amp;COUNTIFS($L$2:$L2643,"Tor",$B$2:$B2643,$B2643,$A$2:$A2643,$A2643)+COUNTIFS($L$2:$L2643,"ET",$B$2:$B2643,$B2643,$A$2:$A2643,$A2643)),""),"")</f>
        <v/>
      </c>
      <c r="J2643" s="18" t="str">
        <f>_xlfn.IFNA(IF(VLOOKUP($A2643,Spiele!$A$2:$D$16,3,FALSE)=$B2643,(COUNTIFS($L$1:$L2642,"Tor",$B$1:$B2642,$B2643,$A$1:$A2642,$A2643)+COUNTIFS($L$1:$L2642,"ET",$B$1:$B2642,$B2643,$A$1:$A2642,$A2643))-(COUNTIFS($L$1:$L2642,"Tor",$B$1:$B2642,"&lt;&gt;"&amp;$B2643,$A$1:$A2642,$A2643)+COUNTIFS($L$1:$L2642,"ET",$B$1:$B2642,"&lt;&gt;"&amp;$B2643,$A$1:$A2642,$A2643)),(COUNTIFS($L$1:$L2642,"Tor",$B$1:$B2642,$B2643,$A$1:$A2642,$A2643)+COUNTIFS($L$1:$L2642,"ET",$B$1:$B2642,$B2643,$A$1:$A2642,$A2643))-(COUNTIFS($L$1:$L2642,"Tor",$B$1:$B2642,"&lt;&gt;"&amp;$B2643,$A$1:$A2642,$A2643)+COUNTIFS($L$1:$L2642,"ET",$B$1:$B2642,"&lt;&gt;"&amp;$B2643,$A$1:$A2642,$A2643))),"")</f>
        <v/>
      </c>
      <c r="O2643" s="17"/>
      <c r="AC2643" s="14"/>
      <c r="AD2643" s="14"/>
      <c r="AE2643" s="18"/>
      <c r="AH2643" s="19">
        <f t="shared" si="166"/>
        <v>0</v>
      </c>
      <c r="AI2643" s="19">
        <f t="shared" si="167"/>
        <v>180</v>
      </c>
      <c r="AM2643" s="19">
        <f>IF(Abschlüsse[[#This Row],[Ergeb]]="ET","",SQRT(($AF2643-$AK2643)^2+($AG2643-$AL2643)^2))</f>
        <v>0</v>
      </c>
      <c r="AO2643" s="13"/>
      <c r="AP2643" s="13"/>
      <c r="AQ2643" s="19" t="str">
        <f t="shared" si="164"/>
        <v/>
      </c>
      <c r="AU2643" s="19" t="str">
        <f t="shared" si="165"/>
        <v/>
      </c>
    </row>
    <row r="2644" spans="3:47" ht="25.05" customHeight="1">
      <c r="C2644" s="17" t="str">
        <f>IF($A2644="","",IF(VLOOKUP($A2644,Spiele!$A$2:$D$16,3,FALSE)=$B2644,"H","G"))</f>
        <v/>
      </c>
      <c r="D2644" s="17" t="str">
        <f>IF($B2644="","",IF(VLOOKUP($A2644,Spiele!$A$2:$F$16,3,FALSE)=$B2644,VLOOKUP($A2644,Spiele!$A$2:$F$16,4,FALSE),VLOOKUP($A2644,Spiele!$A$2:$F$16,3,FALSE)))</f>
        <v/>
      </c>
      <c r="E2644" s="18">
        <f>IF(Abschlüsse[[#This Row],[Ergeb]]="ET",0,COUNTIFS($A$2:$A2644,$A2644,$B$2:$B2644,$B2644,$L$2:$L2644,"&lt;&gt;ET"))</f>
        <v>0</v>
      </c>
      <c r="F2644" s="11"/>
      <c r="G2644" s="12"/>
      <c r="H2644" s="18">
        <f>COUNTIFS('Rote Karten'!$A$2:$A$4,$A2644,'Rote Karten'!$D$2:$D$4,"&lt;&gt;"&amp;$B2644,'Rote Karten'!$B$2:$B$4,"&lt;"&amp;$F2644,'Rote Karten'!$C$2:$C$4,"&lt;="&amp;$G2644)-COUNTIFS('Rote Karten'!$A$2:$A$4,$A2644,'Rote Karten'!$D$2:$D$4,$B2644,'Rote Karten'!$B$2:$B$4,"&lt;"&amp;$F2644,'Rote Karten'!$C$2:$C$4,"&lt;="&amp;$G2644)</f>
        <v>0</v>
      </c>
      <c r="I2644" s="17" t="str">
        <f>IF(OR($L2644="Tor",$L2644="ET"),_xlfn.IFNA(IF(VLOOKUP($A2644,Spiele!$A$2:$C$16,3,FALSE)=$B2644,COUNTIFS($L$2:$L2644,"Tor",$B$2:$B2644,$B2644,$A$2:$A2644,$A2644)+COUNTIFS($L$2:$L2644,"ET",$B$2:$B2644,$B2644,$A$2:$A2644,$A2644)&amp;":"&amp;COUNTIFS($L$2:$L2644,"Tor",$B$2:$B2644,"&lt;&gt;"&amp;$B2644,$A$2:$A2644,$A2644)+COUNTIFS($L$2:$L2644,"ET",$B$2:$B2644,"&lt;&gt;"&amp;$B2644,$A$2:$A2644,$A2644),COUNTIFS($L$2:$L2644,"Tor",$B$2:$B2644,"&lt;&gt;"&amp;$B2644,$A$2:$A2644,$A2644)+COUNTIFS($L$2:$L2644,"ET",$B$2:$B2644,"&lt;&gt;"&amp;$B2644,$A$2:$A2644,$A2644)&amp;":"&amp;COUNTIFS($L$2:$L2644,"Tor",$B$2:$B2644,$B2644,$A$2:$A2644,$A2644)+COUNTIFS($L$2:$L2644,"ET",$B$2:$B2644,$B2644,$A$2:$A2644,$A2644)),""),"")</f>
        <v/>
      </c>
      <c r="J2644" s="18" t="str">
        <f>_xlfn.IFNA(IF(VLOOKUP($A2644,Spiele!$A$2:$D$16,3,FALSE)=$B2644,(COUNTIFS($L$1:$L2643,"Tor",$B$1:$B2643,$B2644,$A$1:$A2643,$A2644)+COUNTIFS($L$1:$L2643,"ET",$B$1:$B2643,$B2644,$A$1:$A2643,$A2644))-(COUNTIFS($L$1:$L2643,"Tor",$B$1:$B2643,"&lt;&gt;"&amp;$B2644,$A$1:$A2643,$A2644)+COUNTIFS($L$1:$L2643,"ET",$B$1:$B2643,"&lt;&gt;"&amp;$B2644,$A$1:$A2643,$A2644)),(COUNTIFS($L$1:$L2643,"Tor",$B$1:$B2643,$B2644,$A$1:$A2643,$A2644)+COUNTIFS($L$1:$L2643,"ET",$B$1:$B2643,$B2644,$A$1:$A2643,$A2644))-(COUNTIFS($L$1:$L2643,"Tor",$B$1:$B2643,"&lt;&gt;"&amp;$B2644,$A$1:$A2643,$A2644)+COUNTIFS($L$1:$L2643,"ET",$B$1:$B2643,"&lt;&gt;"&amp;$B2644,$A$1:$A2643,$A2644))),"")</f>
        <v/>
      </c>
      <c r="O2644" s="17"/>
      <c r="AC2644" s="14"/>
      <c r="AD2644" s="14"/>
      <c r="AE2644" s="18"/>
      <c r="AH2644" s="19">
        <f t="shared" si="166"/>
        <v>0</v>
      </c>
      <c r="AI2644" s="19">
        <f t="shared" si="167"/>
        <v>180</v>
      </c>
      <c r="AM2644" s="19">
        <f>IF(Abschlüsse[[#This Row],[Ergeb]]="ET","",SQRT(($AF2644-$AK2644)^2+($AG2644-$AL2644)^2))</f>
        <v>0</v>
      </c>
      <c r="AO2644" s="13"/>
      <c r="AP2644" s="13"/>
      <c r="AQ2644" s="19" t="str">
        <f t="shared" si="164"/>
        <v/>
      </c>
      <c r="AU2644" s="19" t="str">
        <f t="shared" si="165"/>
        <v/>
      </c>
    </row>
    <row r="2645" spans="3:47" ht="25.05" customHeight="1">
      <c r="C2645" s="17" t="str">
        <f>IF($A2645="","",IF(VLOOKUP($A2645,Spiele!$A$2:$D$16,3,FALSE)=$B2645,"H","G"))</f>
        <v/>
      </c>
      <c r="D2645" s="17" t="str">
        <f>IF($B2645="","",IF(VLOOKUP($A2645,Spiele!$A$2:$F$16,3,FALSE)=$B2645,VLOOKUP($A2645,Spiele!$A$2:$F$16,4,FALSE),VLOOKUP($A2645,Spiele!$A$2:$F$16,3,FALSE)))</f>
        <v/>
      </c>
      <c r="E2645" s="18">
        <f>IF(Abschlüsse[[#This Row],[Ergeb]]="ET",0,COUNTIFS($A$2:$A2645,$A2645,$B$2:$B2645,$B2645,$L$2:$L2645,"&lt;&gt;ET"))</f>
        <v>0</v>
      </c>
      <c r="F2645" s="11"/>
      <c r="G2645" s="12"/>
      <c r="H2645" s="18">
        <f>COUNTIFS('Rote Karten'!$A$2:$A$4,$A2645,'Rote Karten'!$D$2:$D$4,"&lt;&gt;"&amp;$B2645,'Rote Karten'!$B$2:$B$4,"&lt;"&amp;$F2645,'Rote Karten'!$C$2:$C$4,"&lt;="&amp;$G2645)-COUNTIFS('Rote Karten'!$A$2:$A$4,$A2645,'Rote Karten'!$D$2:$D$4,$B2645,'Rote Karten'!$B$2:$B$4,"&lt;"&amp;$F2645,'Rote Karten'!$C$2:$C$4,"&lt;="&amp;$G2645)</f>
        <v>0</v>
      </c>
      <c r="I2645" s="17" t="str">
        <f>IF(OR($L2645="Tor",$L2645="ET"),_xlfn.IFNA(IF(VLOOKUP($A2645,Spiele!$A$2:$C$16,3,FALSE)=$B2645,COUNTIFS($L$2:$L2645,"Tor",$B$2:$B2645,$B2645,$A$2:$A2645,$A2645)+COUNTIFS($L$2:$L2645,"ET",$B$2:$B2645,$B2645,$A$2:$A2645,$A2645)&amp;":"&amp;COUNTIFS($L$2:$L2645,"Tor",$B$2:$B2645,"&lt;&gt;"&amp;$B2645,$A$2:$A2645,$A2645)+COUNTIFS($L$2:$L2645,"ET",$B$2:$B2645,"&lt;&gt;"&amp;$B2645,$A$2:$A2645,$A2645),COUNTIFS($L$2:$L2645,"Tor",$B$2:$B2645,"&lt;&gt;"&amp;$B2645,$A$2:$A2645,$A2645)+COUNTIFS($L$2:$L2645,"ET",$B$2:$B2645,"&lt;&gt;"&amp;$B2645,$A$2:$A2645,$A2645)&amp;":"&amp;COUNTIFS($L$2:$L2645,"Tor",$B$2:$B2645,$B2645,$A$2:$A2645,$A2645)+COUNTIFS($L$2:$L2645,"ET",$B$2:$B2645,$B2645,$A$2:$A2645,$A2645)),""),"")</f>
        <v/>
      </c>
      <c r="J2645" s="18" t="str">
        <f>_xlfn.IFNA(IF(VLOOKUP($A2645,Spiele!$A$2:$D$16,3,FALSE)=$B2645,(COUNTIFS($L$1:$L2644,"Tor",$B$1:$B2644,$B2645,$A$1:$A2644,$A2645)+COUNTIFS($L$1:$L2644,"ET",$B$1:$B2644,$B2645,$A$1:$A2644,$A2645))-(COUNTIFS($L$1:$L2644,"Tor",$B$1:$B2644,"&lt;&gt;"&amp;$B2645,$A$1:$A2644,$A2645)+COUNTIFS($L$1:$L2644,"ET",$B$1:$B2644,"&lt;&gt;"&amp;$B2645,$A$1:$A2644,$A2645)),(COUNTIFS($L$1:$L2644,"Tor",$B$1:$B2644,$B2645,$A$1:$A2644,$A2645)+COUNTIFS($L$1:$L2644,"ET",$B$1:$B2644,$B2645,$A$1:$A2644,$A2645))-(COUNTIFS($L$1:$L2644,"Tor",$B$1:$B2644,"&lt;&gt;"&amp;$B2645,$A$1:$A2644,$A2645)+COUNTIFS($L$1:$L2644,"ET",$B$1:$B2644,"&lt;&gt;"&amp;$B2645,$A$1:$A2644,$A2645))),"")</f>
        <v/>
      </c>
      <c r="O2645" s="17"/>
      <c r="AC2645" s="14"/>
      <c r="AD2645" s="14"/>
      <c r="AE2645" s="18"/>
      <c r="AH2645" s="19">
        <f t="shared" si="166"/>
        <v>0</v>
      </c>
      <c r="AI2645" s="19">
        <f t="shared" si="167"/>
        <v>180</v>
      </c>
      <c r="AM2645" s="19">
        <f>IF(Abschlüsse[[#This Row],[Ergeb]]="ET","",SQRT(($AF2645-$AK2645)^2+($AG2645-$AL2645)^2))</f>
        <v>0</v>
      </c>
      <c r="AO2645" s="13"/>
      <c r="AP2645" s="13"/>
      <c r="AQ2645" s="19" t="str">
        <f t="shared" si="164"/>
        <v/>
      </c>
      <c r="AU2645" s="19" t="str">
        <f t="shared" si="165"/>
        <v/>
      </c>
    </row>
    <row r="2646" spans="3:47" ht="25.05" customHeight="1">
      <c r="C2646" s="17" t="str">
        <f>IF($A2646="","",IF(VLOOKUP($A2646,Spiele!$A$2:$D$16,3,FALSE)=$B2646,"H","G"))</f>
        <v/>
      </c>
      <c r="D2646" s="17" t="str">
        <f>IF($B2646="","",IF(VLOOKUP($A2646,Spiele!$A$2:$F$16,3,FALSE)=$B2646,VLOOKUP($A2646,Spiele!$A$2:$F$16,4,FALSE),VLOOKUP($A2646,Spiele!$A$2:$F$16,3,FALSE)))</f>
        <v/>
      </c>
      <c r="E2646" s="18">
        <f>IF(Abschlüsse[[#This Row],[Ergeb]]="ET",0,COUNTIFS($A$2:$A2646,$A2646,$B$2:$B2646,$B2646,$L$2:$L2646,"&lt;&gt;ET"))</f>
        <v>0</v>
      </c>
      <c r="F2646" s="11"/>
      <c r="G2646" s="12"/>
      <c r="H2646" s="18">
        <f>COUNTIFS('Rote Karten'!$A$2:$A$4,$A2646,'Rote Karten'!$D$2:$D$4,"&lt;&gt;"&amp;$B2646,'Rote Karten'!$B$2:$B$4,"&lt;"&amp;$F2646,'Rote Karten'!$C$2:$C$4,"&lt;="&amp;$G2646)-COUNTIFS('Rote Karten'!$A$2:$A$4,$A2646,'Rote Karten'!$D$2:$D$4,$B2646,'Rote Karten'!$B$2:$B$4,"&lt;"&amp;$F2646,'Rote Karten'!$C$2:$C$4,"&lt;="&amp;$G2646)</f>
        <v>0</v>
      </c>
      <c r="I2646" s="17" t="str">
        <f>IF(OR($L2646="Tor",$L2646="ET"),_xlfn.IFNA(IF(VLOOKUP($A2646,Spiele!$A$2:$C$16,3,FALSE)=$B2646,COUNTIFS($L$2:$L2646,"Tor",$B$2:$B2646,$B2646,$A$2:$A2646,$A2646)+COUNTIFS($L$2:$L2646,"ET",$B$2:$B2646,$B2646,$A$2:$A2646,$A2646)&amp;":"&amp;COUNTIFS($L$2:$L2646,"Tor",$B$2:$B2646,"&lt;&gt;"&amp;$B2646,$A$2:$A2646,$A2646)+COUNTIFS($L$2:$L2646,"ET",$B$2:$B2646,"&lt;&gt;"&amp;$B2646,$A$2:$A2646,$A2646),COUNTIFS($L$2:$L2646,"Tor",$B$2:$B2646,"&lt;&gt;"&amp;$B2646,$A$2:$A2646,$A2646)+COUNTIFS($L$2:$L2646,"ET",$B$2:$B2646,"&lt;&gt;"&amp;$B2646,$A$2:$A2646,$A2646)&amp;":"&amp;COUNTIFS($L$2:$L2646,"Tor",$B$2:$B2646,$B2646,$A$2:$A2646,$A2646)+COUNTIFS($L$2:$L2646,"ET",$B$2:$B2646,$B2646,$A$2:$A2646,$A2646)),""),"")</f>
        <v/>
      </c>
      <c r="J2646" s="18" t="str">
        <f>_xlfn.IFNA(IF(VLOOKUP($A2646,Spiele!$A$2:$D$16,3,FALSE)=$B2646,(COUNTIFS($L$1:$L2645,"Tor",$B$1:$B2645,$B2646,$A$1:$A2645,$A2646)+COUNTIFS($L$1:$L2645,"ET",$B$1:$B2645,$B2646,$A$1:$A2645,$A2646))-(COUNTIFS($L$1:$L2645,"Tor",$B$1:$B2645,"&lt;&gt;"&amp;$B2646,$A$1:$A2645,$A2646)+COUNTIFS($L$1:$L2645,"ET",$B$1:$B2645,"&lt;&gt;"&amp;$B2646,$A$1:$A2645,$A2646)),(COUNTIFS($L$1:$L2645,"Tor",$B$1:$B2645,$B2646,$A$1:$A2645,$A2646)+COUNTIFS($L$1:$L2645,"ET",$B$1:$B2645,$B2646,$A$1:$A2645,$A2646))-(COUNTIFS($L$1:$L2645,"Tor",$B$1:$B2645,"&lt;&gt;"&amp;$B2646,$A$1:$A2645,$A2646)+COUNTIFS($L$1:$L2645,"ET",$B$1:$B2645,"&lt;&gt;"&amp;$B2646,$A$1:$A2645,$A2646))),"")</f>
        <v/>
      </c>
      <c r="O2646" s="17"/>
      <c r="AC2646" s="14"/>
      <c r="AD2646" s="14"/>
      <c r="AE2646" s="18"/>
      <c r="AH2646" s="19">
        <f t="shared" si="166"/>
        <v>0</v>
      </c>
      <c r="AI2646" s="19">
        <f t="shared" si="167"/>
        <v>180</v>
      </c>
      <c r="AM2646" s="19">
        <f>IF(Abschlüsse[[#This Row],[Ergeb]]="ET","",SQRT(($AF2646-$AK2646)^2+($AG2646-$AL2646)^2))</f>
        <v>0</v>
      </c>
      <c r="AO2646" s="13"/>
      <c r="AP2646" s="13"/>
      <c r="AQ2646" s="19" t="str">
        <f t="shared" si="164"/>
        <v/>
      </c>
      <c r="AU2646" s="19" t="str">
        <f t="shared" si="165"/>
        <v/>
      </c>
    </row>
    <row r="2647" spans="3:47" ht="25.05" customHeight="1">
      <c r="C2647" s="17" t="str">
        <f>IF($A2647="","",IF(VLOOKUP($A2647,Spiele!$A$2:$D$16,3,FALSE)=$B2647,"H","G"))</f>
        <v/>
      </c>
      <c r="D2647" s="17" t="str">
        <f>IF($B2647="","",IF(VLOOKUP($A2647,Spiele!$A$2:$F$16,3,FALSE)=$B2647,VLOOKUP($A2647,Spiele!$A$2:$F$16,4,FALSE),VLOOKUP($A2647,Spiele!$A$2:$F$16,3,FALSE)))</f>
        <v/>
      </c>
      <c r="E2647" s="18">
        <f>IF(Abschlüsse[[#This Row],[Ergeb]]="ET",0,COUNTIFS($A$2:$A2647,$A2647,$B$2:$B2647,$B2647,$L$2:$L2647,"&lt;&gt;ET"))</f>
        <v>0</v>
      </c>
      <c r="F2647" s="11"/>
      <c r="G2647" s="12"/>
      <c r="H2647" s="18">
        <f>COUNTIFS('Rote Karten'!$A$2:$A$4,$A2647,'Rote Karten'!$D$2:$D$4,"&lt;&gt;"&amp;$B2647,'Rote Karten'!$B$2:$B$4,"&lt;"&amp;$F2647,'Rote Karten'!$C$2:$C$4,"&lt;="&amp;$G2647)-COUNTIFS('Rote Karten'!$A$2:$A$4,$A2647,'Rote Karten'!$D$2:$D$4,$B2647,'Rote Karten'!$B$2:$B$4,"&lt;"&amp;$F2647,'Rote Karten'!$C$2:$C$4,"&lt;="&amp;$G2647)</f>
        <v>0</v>
      </c>
      <c r="I2647" s="17" t="str">
        <f>IF(OR($L2647="Tor",$L2647="ET"),_xlfn.IFNA(IF(VLOOKUP($A2647,Spiele!$A$2:$C$16,3,FALSE)=$B2647,COUNTIFS($L$2:$L2647,"Tor",$B$2:$B2647,$B2647,$A$2:$A2647,$A2647)+COUNTIFS($L$2:$L2647,"ET",$B$2:$B2647,$B2647,$A$2:$A2647,$A2647)&amp;":"&amp;COUNTIFS($L$2:$L2647,"Tor",$B$2:$B2647,"&lt;&gt;"&amp;$B2647,$A$2:$A2647,$A2647)+COUNTIFS($L$2:$L2647,"ET",$B$2:$B2647,"&lt;&gt;"&amp;$B2647,$A$2:$A2647,$A2647),COUNTIFS($L$2:$L2647,"Tor",$B$2:$B2647,"&lt;&gt;"&amp;$B2647,$A$2:$A2647,$A2647)+COUNTIFS($L$2:$L2647,"ET",$B$2:$B2647,"&lt;&gt;"&amp;$B2647,$A$2:$A2647,$A2647)&amp;":"&amp;COUNTIFS($L$2:$L2647,"Tor",$B$2:$B2647,$B2647,$A$2:$A2647,$A2647)+COUNTIFS($L$2:$L2647,"ET",$B$2:$B2647,$B2647,$A$2:$A2647,$A2647)),""),"")</f>
        <v/>
      </c>
      <c r="J2647" s="18" t="str">
        <f>_xlfn.IFNA(IF(VLOOKUP($A2647,Spiele!$A$2:$D$16,3,FALSE)=$B2647,(COUNTIFS($L$1:$L2646,"Tor",$B$1:$B2646,$B2647,$A$1:$A2646,$A2647)+COUNTIFS($L$1:$L2646,"ET",$B$1:$B2646,$B2647,$A$1:$A2646,$A2647))-(COUNTIFS($L$1:$L2646,"Tor",$B$1:$B2646,"&lt;&gt;"&amp;$B2647,$A$1:$A2646,$A2647)+COUNTIFS($L$1:$L2646,"ET",$B$1:$B2646,"&lt;&gt;"&amp;$B2647,$A$1:$A2646,$A2647)),(COUNTIFS($L$1:$L2646,"Tor",$B$1:$B2646,$B2647,$A$1:$A2646,$A2647)+COUNTIFS($L$1:$L2646,"ET",$B$1:$B2646,$B2647,$A$1:$A2646,$A2647))-(COUNTIFS($L$1:$L2646,"Tor",$B$1:$B2646,"&lt;&gt;"&amp;$B2647,$A$1:$A2646,$A2647)+COUNTIFS($L$1:$L2646,"ET",$B$1:$B2646,"&lt;&gt;"&amp;$B2647,$A$1:$A2646,$A2647))),"")</f>
        <v/>
      </c>
      <c r="O2647" s="17"/>
      <c r="AC2647" s="14"/>
      <c r="AD2647" s="14"/>
      <c r="AE2647" s="18"/>
      <c r="AH2647" s="19">
        <f t="shared" si="166"/>
        <v>0</v>
      </c>
      <c r="AI2647" s="19">
        <f t="shared" si="167"/>
        <v>180</v>
      </c>
      <c r="AM2647" s="19">
        <f>IF(Abschlüsse[[#This Row],[Ergeb]]="ET","",SQRT(($AF2647-$AK2647)^2+($AG2647-$AL2647)^2))</f>
        <v>0</v>
      </c>
      <c r="AO2647" s="13"/>
      <c r="AP2647" s="13"/>
      <c r="AQ2647" s="19" t="str">
        <f t="shared" si="164"/>
        <v/>
      </c>
      <c r="AU2647" s="19" t="str">
        <f t="shared" si="165"/>
        <v/>
      </c>
    </row>
    <row r="2648" spans="3:47" ht="25.05" customHeight="1">
      <c r="C2648" s="17" t="str">
        <f>IF($A2648="","",IF(VLOOKUP($A2648,Spiele!$A$2:$D$16,3,FALSE)=$B2648,"H","G"))</f>
        <v/>
      </c>
      <c r="D2648" s="17" t="str">
        <f>IF($B2648="","",IF(VLOOKUP($A2648,Spiele!$A$2:$F$16,3,FALSE)=$B2648,VLOOKUP($A2648,Spiele!$A$2:$F$16,4,FALSE),VLOOKUP($A2648,Spiele!$A$2:$F$16,3,FALSE)))</f>
        <v/>
      </c>
      <c r="E2648" s="18">
        <f>IF(Abschlüsse[[#This Row],[Ergeb]]="ET",0,COUNTIFS($A$2:$A2648,$A2648,$B$2:$B2648,$B2648,$L$2:$L2648,"&lt;&gt;ET"))</f>
        <v>0</v>
      </c>
      <c r="F2648" s="11"/>
      <c r="G2648" s="12"/>
      <c r="H2648" s="18">
        <f>COUNTIFS('Rote Karten'!$A$2:$A$4,$A2648,'Rote Karten'!$D$2:$D$4,"&lt;&gt;"&amp;$B2648,'Rote Karten'!$B$2:$B$4,"&lt;"&amp;$F2648,'Rote Karten'!$C$2:$C$4,"&lt;="&amp;$G2648)-COUNTIFS('Rote Karten'!$A$2:$A$4,$A2648,'Rote Karten'!$D$2:$D$4,$B2648,'Rote Karten'!$B$2:$B$4,"&lt;"&amp;$F2648,'Rote Karten'!$C$2:$C$4,"&lt;="&amp;$G2648)</f>
        <v>0</v>
      </c>
      <c r="I2648" s="17" t="str">
        <f>IF(OR($L2648="Tor",$L2648="ET"),_xlfn.IFNA(IF(VLOOKUP($A2648,Spiele!$A$2:$C$16,3,FALSE)=$B2648,COUNTIFS($L$2:$L2648,"Tor",$B$2:$B2648,$B2648,$A$2:$A2648,$A2648)+COUNTIFS($L$2:$L2648,"ET",$B$2:$B2648,$B2648,$A$2:$A2648,$A2648)&amp;":"&amp;COUNTIFS($L$2:$L2648,"Tor",$B$2:$B2648,"&lt;&gt;"&amp;$B2648,$A$2:$A2648,$A2648)+COUNTIFS($L$2:$L2648,"ET",$B$2:$B2648,"&lt;&gt;"&amp;$B2648,$A$2:$A2648,$A2648),COUNTIFS($L$2:$L2648,"Tor",$B$2:$B2648,"&lt;&gt;"&amp;$B2648,$A$2:$A2648,$A2648)+COUNTIFS($L$2:$L2648,"ET",$B$2:$B2648,"&lt;&gt;"&amp;$B2648,$A$2:$A2648,$A2648)&amp;":"&amp;COUNTIFS($L$2:$L2648,"Tor",$B$2:$B2648,$B2648,$A$2:$A2648,$A2648)+COUNTIFS($L$2:$L2648,"ET",$B$2:$B2648,$B2648,$A$2:$A2648,$A2648)),""),"")</f>
        <v/>
      </c>
      <c r="J2648" s="18" t="str">
        <f>_xlfn.IFNA(IF(VLOOKUP($A2648,Spiele!$A$2:$D$16,3,FALSE)=$B2648,(COUNTIFS($L$1:$L2647,"Tor",$B$1:$B2647,$B2648,$A$1:$A2647,$A2648)+COUNTIFS($L$1:$L2647,"ET",$B$1:$B2647,$B2648,$A$1:$A2647,$A2648))-(COUNTIFS($L$1:$L2647,"Tor",$B$1:$B2647,"&lt;&gt;"&amp;$B2648,$A$1:$A2647,$A2648)+COUNTIFS($L$1:$L2647,"ET",$B$1:$B2647,"&lt;&gt;"&amp;$B2648,$A$1:$A2647,$A2648)),(COUNTIFS($L$1:$L2647,"Tor",$B$1:$B2647,$B2648,$A$1:$A2647,$A2648)+COUNTIFS($L$1:$L2647,"ET",$B$1:$B2647,$B2648,$A$1:$A2647,$A2648))-(COUNTIFS($L$1:$L2647,"Tor",$B$1:$B2647,"&lt;&gt;"&amp;$B2648,$A$1:$A2647,$A2648)+COUNTIFS($L$1:$L2647,"ET",$B$1:$B2647,"&lt;&gt;"&amp;$B2648,$A$1:$A2647,$A2648))),"")</f>
        <v/>
      </c>
      <c r="O2648" s="17"/>
      <c r="AC2648" s="14"/>
      <c r="AD2648" s="14"/>
      <c r="AE2648" s="18"/>
      <c r="AH2648" s="19">
        <f t="shared" si="166"/>
        <v>0</v>
      </c>
      <c r="AI2648" s="19">
        <f t="shared" si="167"/>
        <v>180</v>
      </c>
      <c r="AM2648" s="19">
        <f>IF(Abschlüsse[[#This Row],[Ergeb]]="ET","",SQRT(($AF2648-$AK2648)^2+($AG2648-$AL2648)^2))</f>
        <v>0</v>
      </c>
      <c r="AO2648" s="13"/>
      <c r="AP2648" s="13"/>
      <c r="AQ2648" s="19" t="str">
        <f t="shared" si="164"/>
        <v/>
      </c>
      <c r="AU2648" s="19" t="str">
        <f t="shared" si="165"/>
        <v/>
      </c>
    </row>
    <row r="2649" spans="3:47" ht="25.05" customHeight="1">
      <c r="C2649" s="17" t="str">
        <f>IF($A2649="","",IF(VLOOKUP($A2649,Spiele!$A$2:$D$16,3,FALSE)=$B2649,"H","G"))</f>
        <v/>
      </c>
      <c r="D2649" s="17" t="str">
        <f>IF($B2649="","",IF(VLOOKUP($A2649,Spiele!$A$2:$F$16,3,FALSE)=$B2649,VLOOKUP($A2649,Spiele!$A$2:$F$16,4,FALSE),VLOOKUP($A2649,Spiele!$A$2:$F$16,3,FALSE)))</f>
        <v/>
      </c>
      <c r="E2649" s="18">
        <f>IF(Abschlüsse[[#This Row],[Ergeb]]="ET",0,COUNTIFS($A$2:$A2649,$A2649,$B$2:$B2649,$B2649,$L$2:$L2649,"&lt;&gt;ET"))</f>
        <v>0</v>
      </c>
      <c r="F2649" s="11"/>
      <c r="G2649" s="12"/>
      <c r="H2649" s="18">
        <f>COUNTIFS('Rote Karten'!$A$2:$A$4,$A2649,'Rote Karten'!$D$2:$D$4,"&lt;&gt;"&amp;$B2649,'Rote Karten'!$B$2:$B$4,"&lt;"&amp;$F2649,'Rote Karten'!$C$2:$C$4,"&lt;="&amp;$G2649)-COUNTIFS('Rote Karten'!$A$2:$A$4,$A2649,'Rote Karten'!$D$2:$D$4,$B2649,'Rote Karten'!$B$2:$B$4,"&lt;"&amp;$F2649,'Rote Karten'!$C$2:$C$4,"&lt;="&amp;$G2649)</f>
        <v>0</v>
      </c>
      <c r="I2649" s="17" t="str">
        <f>IF(OR($L2649="Tor",$L2649="ET"),_xlfn.IFNA(IF(VLOOKUP($A2649,Spiele!$A$2:$C$16,3,FALSE)=$B2649,COUNTIFS($L$2:$L2649,"Tor",$B$2:$B2649,$B2649,$A$2:$A2649,$A2649)+COUNTIFS($L$2:$L2649,"ET",$B$2:$B2649,$B2649,$A$2:$A2649,$A2649)&amp;":"&amp;COUNTIFS($L$2:$L2649,"Tor",$B$2:$B2649,"&lt;&gt;"&amp;$B2649,$A$2:$A2649,$A2649)+COUNTIFS($L$2:$L2649,"ET",$B$2:$B2649,"&lt;&gt;"&amp;$B2649,$A$2:$A2649,$A2649),COUNTIFS($L$2:$L2649,"Tor",$B$2:$B2649,"&lt;&gt;"&amp;$B2649,$A$2:$A2649,$A2649)+COUNTIFS($L$2:$L2649,"ET",$B$2:$B2649,"&lt;&gt;"&amp;$B2649,$A$2:$A2649,$A2649)&amp;":"&amp;COUNTIFS($L$2:$L2649,"Tor",$B$2:$B2649,$B2649,$A$2:$A2649,$A2649)+COUNTIFS($L$2:$L2649,"ET",$B$2:$B2649,$B2649,$A$2:$A2649,$A2649)),""),"")</f>
        <v/>
      </c>
      <c r="J2649" s="18" t="str">
        <f>_xlfn.IFNA(IF(VLOOKUP($A2649,Spiele!$A$2:$D$16,3,FALSE)=$B2649,(COUNTIFS($L$1:$L2648,"Tor",$B$1:$B2648,$B2649,$A$1:$A2648,$A2649)+COUNTIFS($L$1:$L2648,"ET",$B$1:$B2648,$B2649,$A$1:$A2648,$A2649))-(COUNTIFS($L$1:$L2648,"Tor",$B$1:$B2648,"&lt;&gt;"&amp;$B2649,$A$1:$A2648,$A2649)+COUNTIFS($L$1:$L2648,"ET",$B$1:$B2648,"&lt;&gt;"&amp;$B2649,$A$1:$A2648,$A2649)),(COUNTIFS($L$1:$L2648,"Tor",$B$1:$B2648,$B2649,$A$1:$A2648,$A2649)+COUNTIFS($L$1:$L2648,"ET",$B$1:$B2648,$B2649,$A$1:$A2648,$A2649))-(COUNTIFS($L$1:$L2648,"Tor",$B$1:$B2648,"&lt;&gt;"&amp;$B2649,$A$1:$A2648,$A2649)+COUNTIFS($L$1:$L2648,"ET",$B$1:$B2648,"&lt;&gt;"&amp;$B2649,$A$1:$A2648,$A2649))),"")</f>
        <v/>
      </c>
      <c r="O2649" s="17"/>
      <c r="AC2649" s="14"/>
      <c r="AD2649" s="14"/>
      <c r="AE2649" s="18"/>
      <c r="AH2649" s="19">
        <f t="shared" si="166"/>
        <v>0</v>
      </c>
      <c r="AI2649" s="19">
        <f t="shared" si="167"/>
        <v>180</v>
      </c>
      <c r="AM2649" s="19">
        <f>IF(Abschlüsse[[#This Row],[Ergeb]]="ET","",SQRT(($AF2649-$AK2649)^2+($AG2649-$AL2649)^2))</f>
        <v>0</v>
      </c>
      <c r="AO2649" s="13"/>
      <c r="AP2649" s="13"/>
      <c r="AQ2649" s="19" t="str">
        <f t="shared" si="164"/>
        <v/>
      </c>
      <c r="AU2649" s="19" t="str">
        <f t="shared" si="165"/>
        <v/>
      </c>
    </row>
    <row r="2650" spans="3:47" ht="25.05" customHeight="1">
      <c r="C2650" s="17" t="str">
        <f>IF($A2650="","",IF(VLOOKUP($A2650,Spiele!$A$2:$D$16,3,FALSE)=$B2650,"H","G"))</f>
        <v/>
      </c>
      <c r="D2650" s="17" t="str">
        <f>IF($B2650="","",IF(VLOOKUP($A2650,Spiele!$A$2:$F$16,3,FALSE)=$B2650,VLOOKUP($A2650,Spiele!$A$2:$F$16,4,FALSE),VLOOKUP($A2650,Spiele!$A$2:$F$16,3,FALSE)))</f>
        <v/>
      </c>
      <c r="E2650" s="18">
        <f>IF(Abschlüsse[[#This Row],[Ergeb]]="ET",0,COUNTIFS($A$2:$A2650,$A2650,$B$2:$B2650,$B2650,$L$2:$L2650,"&lt;&gt;ET"))</f>
        <v>0</v>
      </c>
      <c r="F2650" s="11"/>
      <c r="G2650" s="12"/>
      <c r="H2650" s="18">
        <f>COUNTIFS('Rote Karten'!$A$2:$A$4,$A2650,'Rote Karten'!$D$2:$D$4,"&lt;&gt;"&amp;$B2650,'Rote Karten'!$B$2:$B$4,"&lt;"&amp;$F2650,'Rote Karten'!$C$2:$C$4,"&lt;="&amp;$G2650)-COUNTIFS('Rote Karten'!$A$2:$A$4,$A2650,'Rote Karten'!$D$2:$D$4,$B2650,'Rote Karten'!$B$2:$B$4,"&lt;"&amp;$F2650,'Rote Karten'!$C$2:$C$4,"&lt;="&amp;$G2650)</f>
        <v>0</v>
      </c>
      <c r="I2650" s="17" t="str">
        <f>IF(OR($L2650="Tor",$L2650="ET"),_xlfn.IFNA(IF(VLOOKUP($A2650,Spiele!$A$2:$C$16,3,FALSE)=$B2650,COUNTIFS($L$2:$L2650,"Tor",$B$2:$B2650,$B2650,$A$2:$A2650,$A2650)+COUNTIFS($L$2:$L2650,"ET",$B$2:$B2650,$B2650,$A$2:$A2650,$A2650)&amp;":"&amp;COUNTIFS($L$2:$L2650,"Tor",$B$2:$B2650,"&lt;&gt;"&amp;$B2650,$A$2:$A2650,$A2650)+COUNTIFS($L$2:$L2650,"ET",$B$2:$B2650,"&lt;&gt;"&amp;$B2650,$A$2:$A2650,$A2650),COUNTIFS($L$2:$L2650,"Tor",$B$2:$B2650,"&lt;&gt;"&amp;$B2650,$A$2:$A2650,$A2650)+COUNTIFS($L$2:$L2650,"ET",$B$2:$B2650,"&lt;&gt;"&amp;$B2650,$A$2:$A2650,$A2650)&amp;":"&amp;COUNTIFS($L$2:$L2650,"Tor",$B$2:$B2650,$B2650,$A$2:$A2650,$A2650)+COUNTIFS($L$2:$L2650,"ET",$B$2:$B2650,$B2650,$A$2:$A2650,$A2650)),""),"")</f>
        <v/>
      </c>
      <c r="J2650" s="18" t="str">
        <f>_xlfn.IFNA(IF(VLOOKUP($A2650,Spiele!$A$2:$D$16,3,FALSE)=$B2650,(COUNTIFS($L$1:$L2649,"Tor",$B$1:$B2649,$B2650,$A$1:$A2649,$A2650)+COUNTIFS($L$1:$L2649,"ET",$B$1:$B2649,$B2650,$A$1:$A2649,$A2650))-(COUNTIFS($L$1:$L2649,"Tor",$B$1:$B2649,"&lt;&gt;"&amp;$B2650,$A$1:$A2649,$A2650)+COUNTIFS($L$1:$L2649,"ET",$B$1:$B2649,"&lt;&gt;"&amp;$B2650,$A$1:$A2649,$A2650)),(COUNTIFS($L$1:$L2649,"Tor",$B$1:$B2649,$B2650,$A$1:$A2649,$A2650)+COUNTIFS($L$1:$L2649,"ET",$B$1:$B2649,$B2650,$A$1:$A2649,$A2650))-(COUNTIFS($L$1:$L2649,"Tor",$B$1:$B2649,"&lt;&gt;"&amp;$B2650,$A$1:$A2649,$A2650)+COUNTIFS($L$1:$L2649,"ET",$B$1:$B2649,"&lt;&gt;"&amp;$B2650,$A$1:$A2649,$A2650))),"")</f>
        <v/>
      </c>
      <c r="O2650" s="17"/>
      <c r="AC2650" s="14"/>
      <c r="AD2650" s="14"/>
      <c r="AE2650" s="18"/>
      <c r="AH2650" s="19">
        <f t="shared" si="166"/>
        <v>0</v>
      </c>
      <c r="AI2650" s="19">
        <f t="shared" si="167"/>
        <v>180</v>
      </c>
      <c r="AM2650" s="19">
        <f>IF(Abschlüsse[[#This Row],[Ergeb]]="ET","",SQRT(($AF2650-$AK2650)^2+($AG2650-$AL2650)^2))</f>
        <v>0</v>
      </c>
      <c r="AO2650" s="13"/>
      <c r="AP2650" s="13"/>
      <c r="AQ2650" s="19" t="str">
        <f t="shared" si="164"/>
        <v/>
      </c>
      <c r="AU2650" s="19" t="str">
        <f t="shared" si="165"/>
        <v/>
      </c>
    </row>
    <row r="2651" spans="3:47" ht="25.05" customHeight="1">
      <c r="C2651" s="17" t="str">
        <f>IF($A2651="","",IF(VLOOKUP($A2651,Spiele!$A$2:$D$16,3,FALSE)=$B2651,"H","G"))</f>
        <v/>
      </c>
      <c r="D2651" s="17" t="str">
        <f>IF($B2651="","",IF(VLOOKUP($A2651,Spiele!$A$2:$F$16,3,FALSE)=$B2651,VLOOKUP($A2651,Spiele!$A$2:$F$16,4,FALSE),VLOOKUP($A2651,Spiele!$A$2:$F$16,3,FALSE)))</f>
        <v/>
      </c>
      <c r="E2651" s="18">
        <f>IF(Abschlüsse[[#This Row],[Ergeb]]="ET",0,COUNTIFS($A$2:$A2651,$A2651,$B$2:$B2651,$B2651,$L$2:$L2651,"&lt;&gt;ET"))</f>
        <v>0</v>
      </c>
      <c r="F2651" s="11"/>
      <c r="G2651" s="12"/>
      <c r="H2651" s="18">
        <f>COUNTIFS('Rote Karten'!$A$2:$A$4,$A2651,'Rote Karten'!$D$2:$D$4,"&lt;&gt;"&amp;$B2651,'Rote Karten'!$B$2:$B$4,"&lt;"&amp;$F2651,'Rote Karten'!$C$2:$C$4,"&lt;="&amp;$G2651)-COUNTIFS('Rote Karten'!$A$2:$A$4,$A2651,'Rote Karten'!$D$2:$D$4,$B2651,'Rote Karten'!$B$2:$B$4,"&lt;"&amp;$F2651,'Rote Karten'!$C$2:$C$4,"&lt;="&amp;$G2651)</f>
        <v>0</v>
      </c>
      <c r="I2651" s="17" t="str">
        <f>IF(OR($L2651="Tor",$L2651="ET"),_xlfn.IFNA(IF(VLOOKUP($A2651,Spiele!$A$2:$C$16,3,FALSE)=$B2651,COUNTIFS($L$2:$L2651,"Tor",$B$2:$B2651,$B2651,$A$2:$A2651,$A2651)+COUNTIFS($L$2:$L2651,"ET",$B$2:$B2651,$B2651,$A$2:$A2651,$A2651)&amp;":"&amp;COUNTIFS($L$2:$L2651,"Tor",$B$2:$B2651,"&lt;&gt;"&amp;$B2651,$A$2:$A2651,$A2651)+COUNTIFS($L$2:$L2651,"ET",$B$2:$B2651,"&lt;&gt;"&amp;$B2651,$A$2:$A2651,$A2651),COUNTIFS($L$2:$L2651,"Tor",$B$2:$B2651,"&lt;&gt;"&amp;$B2651,$A$2:$A2651,$A2651)+COUNTIFS($L$2:$L2651,"ET",$B$2:$B2651,"&lt;&gt;"&amp;$B2651,$A$2:$A2651,$A2651)&amp;":"&amp;COUNTIFS($L$2:$L2651,"Tor",$B$2:$B2651,$B2651,$A$2:$A2651,$A2651)+COUNTIFS($L$2:$L2651,"ET",$B$2:$B2651,$B2651,$A$2:$A2651,$A2651)),""),"")</f>
        <v/>
      </c>
      <c r="J2651" s="18" t="str">
        <f>_xlfn.IFNA(IF(VLOOKUP($A2651,Spiele!$A$2:$D$16,3,FALSE)=$B2651,(COUNTIFS($L$1:$L2650,"Tor",$B$1:$B2650,$B2651,$A$1:$A2650,$A2651)+COUNTIFS($L$1:$L2650,"ET",$B$1:$B2650,$B2651,$A$1:$A2650,$A2651))-(COUNTIFS($L$1:$L2650,"Tor",$B$1:$B2650,"&lt;&gt;"&amp;$B2651,$A$1:$A2650,$A2651)+COUNTIFS($L$1:$L2650,"ET",$B$1:$B2650,"&lt;&gt;"&amp;$B2651,$A$1:$A2650,$A2651)),(COUNTIFS($L$1:$L2650,"Tor",$B$1:$B2650,$B2651,$A$1:$A2650,$A2651)+COUNTIFS($L$1:$L2650,"ET",$B$1:$B2650,$B2651,$A$1:$A2650,$A2651))-(COUNTIFS($L$1:$L2650,"Tor",$B$1:$B2650,"&lt;&gt;"&amp;$B2651,$A$1:$A2650,$A2651)+COUNTIFS($L$1:$L2650,"ET",$B$1:$B2650,"&lt;&gt;"&amp;$B2651,$A$1:$A2650,$A2651))),"")</f>
        <v/>
      </c>
      <c r="O2651" s="17"/>
      <c r="AC2651" s="14"/>
      <c r="AD2651" s="14"/>
      <c r="AE2651" s="18"/>
      <c r="AH2651" s="19">
        <f t="shared" si="166"/>
        <v>0</v>
      </c>
      <c r="AI2651" s="19">
        <f t="shared" si="167"/>
        <v>180</v>
      </c>
      <c r="AM2651" s="19">
        <f>IF(Abschlüsse[[#This Row],[Ergeb]]="ET","",SQRT(($AF2651-$AK2651)^2+($AG2651-$AL2651)^2))</f>
        <v>0</v>
      </c>
      <c r="AO2651" s="13"/>
      <c r="AP2651" s="13"/>
      <c r="AQ2651" s="19" t="str">
        <f t="shared" si="164"/>
        <v/>
      </c>
      <c r="AU2651" s="19" t="str">
        <f t="shared" si="165"/>
        <v/>
      </c>
    </row>
    <row r="2652" spans="3:47" ht="25.05" customHeight="1">
      <c r="C2652" s="17" t="str">
        <f>IF($A2652="","",IF(VLOOKUP($A2652,Spiele!$A$2:$D$16,3,FALSE)=$B2652,"H","G"))</f>
        <v/>
      </c>
      <c r="D2652" s="17" t="str">
        <f>IF($B2652="","",IF(VLOOKUP($A2652,Spiele!$A$2:$F$16,3,FALSE)=$B2652,VLOOKUP($A2652,Spiele!$A$2:$F$16,4,FALSE),VLOOKUP($A2652,Spiele!$A$2:$F$16,3,FALSE)))</f>
        <v/>
      </c>
      <c r="E2652" s="18">
        <f>IF(Abschlüsse[[#This Row],[Ergeb]]="ET",0,COUNTIFS($A$2:$A2652,$A2652,$B$2:$B2652,$B2652,$L$2:$L2652,"&lt;&gt;ET"))</f>
        <v>0</v>
      </c>
      <c r="F2652" s="11"/>
      <c r="G2652" s="12"/>
      <c r="H2652" s="18">
        <f>COUNTIFS('Rote Karten'!$A$2:$A$4,$A2652,'Rote Karten'!$D$2:$D$4,"&lt;&gt;"&amp;$B2652,'Rote Karten'!$B$2:$B$4,"&lt;"&amp;$F2652,'Rote Karten'!$C$2:$C$4,"&lt;="&amp;$G2652)-COUNTIFS('Rote Karten'!$A$2:$A$4,$A2652,'Rote Karten'!$D$2:$D$4,$B2652,'Rote Karten'!$B$2:$B$4,"&lt;"&amp;$F2652,'Rote Karten'!$C$2:$C$4,"&lt;="&amp;$G2652)</f>
        <v>0</v>
      </c>
      <c r="I2652" s="17" t="str">
        <f>IF(OR($L2652="Tor",$L2652="ET"),_xlfn.IFNA(IF(VLOOKUP($A2652,Spiele!$A$2:$C$16,3,FALSE)=$B2652,COUNTIFS($L$2:$L2652,"Tor",$B$2:$B2652,$B2652,$A$2:$A2652,$A2652)+COUNTIFS($L$2:$L2652,"ET",$B$2:$B2652,$B2652,$A$2:$A2652,$A2652)&amp;":"&amp;COUNTIFS($L$2:$L2652,"Tor",$B$2:$B2652,"&lt;&gt;"&amp;$B2652,$A$2:$A2652,$A2652)+COUNTIFS($L$2:$L2652,"ET",$B$2:$B2652,"&lt;&gt;"&amp;$B2652,$A$2:$A2652,$A2652),COUNTIFS($L$2:$L2652,"Tor",$B$2:$B2652,"&lt;&gt;"&amp;$B2652,$A$2:$A2652,$A2652)+COUNTIFS($L$2:$L2652,"ET",$B$2:$B2652,"&lt;&gt;"&amp;$B2652,$A$2:$A2652,$A2652)&amp;":"&amp;COUNTIFS($L$2:$L2652,"Tor",$B$2:$B2652,$B2652,$A$2:$A2652,$A2652)+COUNTIFS($L$2:$L2652,"ET",$B$2:$B2652,$B2652,$A$2:$A2652,$A2652)),""),"")</f>
        <v/>
      </c>
      <c r="J2652" s="18" t="str">
        <f>_xlfn.IFNA(IF(VLOOKUP($A2652,Spiele!$A$2:$D$16,3,FALSE)=$B2652,(COUNTIFS($L$1:$L2651,"Tor",$B$1:$B2651,$B2652,$A$1:$A2651,$A2652)+COUNTIFS($L$1:$L2651,"ET",$B$1:$B2651,$B2652,$A$1:$A2651,$A2652))-(COUNTIFS($L$1:$L2651,"Tor",$B$1:$B2651,"&lt;&gt;"&amp;$B2652,$A$1:$A2651,$A2652)+COUNTIFS($L$1:$L2651,"ET",$B$1:$B2651,"&lt;&gt;"&amp;$B2652,$A$1:$A2651,$A2652)),(COUNTIFS($L$1:$L2651,"Tor",$B$1:$B2651,$B2652,$A$1:$A2651,$A2652)+COUNTIFS($L$1:$L2651,"ET",$B$1:$B2651,$B2652,$A$1:$A2651,$A2652))-(COUNTIFS($L$1:$L2651,"Tor",$B$1:$B2651,"&lt;&gt;"&amp;$B2652,$A$1:$A2651,$A2652)+COUNTIFS($L$1:$L2651,"ET",$B$1:$B2651,"&lt;&gt;"&amp;$B2652,$A$1:$A2651,$A2652))),"")</f>
        <v/>
      </c>
      <c r="O2652" s="17"/>
      <c r="AC2652" s="14"/>
      <c r="AD2652" s="14"/>
      <c r="AE2652" s="18"/>
      <c r="AH2652" s="19">
        <f t="shared" si="166"/>
        <v>0</v>
      </c>
      <c r="AI2652" s="19">
        <f t="shared" si="167"/>
        <v>180</v>
      </c>
      <c r="AM2652" s="19">
        <f>IF(Abschlüsse[[#This Row],[Ergeb]]="ET","",SQRT(($AF2652-$AK2652)^2+($AG2652-$AL2652)^2))</f>
        <v>0</v>
      </c>
      <c r="AO2652" s="13"/>
      <c r="AP2652" s="13"/>
      <c r="AQ2652" s="19" t="str">
        <f t="shared" ref="AQ2652:AQ2715" si="168">IF(AN2652=0,"",SQRT(($AF2652-$AO2652)^2+($AG2652-$AP2652)^2))</f>
        <v/>
      </c>
      <c r="AU2652" s="19" t="str">
        <f t="shared" ref="AU2652:AU2715" si="169">IF(AR2652=0,"",SQRT(($AF2652-$AS2652)^2+($AG2652-$AT2652)^2))</f>
        <v/>
      </c>
    </row>
    <row r="2653" spans="3:47" ht="25.05" customHeight="1">
      <c r="C2653" s="17" t="str">
        <f>IF($A2653="","",IF(VLOOKUP($A2653,Spiele!$A$2:$D$16,3,FALSE)=$B2653,"H","G"))</f>
        <v/>
      </c>
      <c r="D2653" s="17" t="str">
        <f>IF($B2653="","",IF(VLOOKUP($A2653,Spiele!$A$2:$F$16,3,FALSE)=$B2653,VLOOKUP($A2653,Spiele!$A$2:$F$16,4,FALSE),VLOOKUP($A2653,Spiele!$A$2:$F$16,3,FALSE)))</f>
        <v/>
      </c>
      <c r="E2653" s="18">
        <f>IF(Abschlüsse[[#This Row],[Ergeb]]="ET",0,COUNTIFS($A$2:$A2653,$A2653,$B$2:$B2653,$B2653,$L$2:$L2653,"&lt;&gt;ET"))</f>
        <v>0</v>
      </c>
      <c r="F2653" s="11"/>
      <c r="G2653" s="12"/>
      <c r="H2653" s="18">
        <f>COUNTIFS('Rote Karten'!$A$2:$A$4,$A2653,'Rote Karten'!$D$2:$D$4,"&lt;&gt;"&amp;$B2653,'Rote Karten'!$B$2:$B$4,"&lt;"&amp;$F2653,'Rote Karten'!$C$2:$C$4,"&lt;="&amp;$G2653)-COUNTIFS('Rote Karten'!$A$2:$A$4,$A2653,'Rote Karten'!$D$2:$D$4,$B2653,'Rote Karten'!$B$2:$B$4,"&lt;"&amp;$F2653,'Rote Karten'!$C$2:$C$4,"&lt;="&amp;$G2653)</f>
        <v>0</v>
      </c>
      <c r="I2653" s="17" t="str">
        <f>IF(OR($L2653="Tor",$L2653="ET"),_xlfn.IFNA(IF(VLOOKUP($A2653,Spiele!$A$2:$C$16,3,FALSE)=$B2653,COUNTIFS($L$2:$L2653,"Tor",$B$2:$B2653,$B2653,$A$2:$A2653,$A2653)+COUNTIFS($L$2:$L2653,"ET",$B$2:$B2653,$B2653,$A$2:$A2653,$A2653)&amp;":"&amp;COUNTIFS($L$2:$L2653,"Tor",$B$2:$B2653,"&lt;&gt;"&amp;$B2653,$A$2:$A2653,$A2653)+COUNTIFS($L$2:$L2653,"ET",$B$2:$B2653,"&lt;&gt;"&amp;$B2653,$A$2:$A2653,$A2653),COUNTIFS($L$2:$L2653,"Tor",$B$2:$B2653,"&lt;&gt;"&amp;$B2653,$A$2:$A2653,$A2653)+COUNTIFS($L$2:$L2653,"ET",$B$2:$B2653,"&lt;&gt;"&amp;$B2653,$A$2:$A2653,$A2653)&amp;":"&amp;COUNTIFS($L$2:$L2653,"Tor",$B$2:$B2653,$B2653,$A$2:$A2653,$A2653)+COUNTIFS($L$2:$L2653,"ET",$B$2:$B2653,$B2653,$A$2:$A2653,$A2653)),""),"")</f>
        <v/>
      </c>
      <c r="J2653" s="18" t="str">
        <f>_xlfn.IFNA(IF(VLOOKUP($A2653,Spiele!$A$2:$D$16,3,FALSE)=$B2653,(COUNTIFS($L$1:$L2652,"Tor",$B$1:$B2652,$B2653,$A$1:$A2652,$A2653)+COUNTIFS($L$1:$L2652,"ET",$B$1:$B2652,$B2653,$A$1:$A2652,$A2653))-(COUNTIFS($L$1:$L2652,"Tor",$B$1:$B2652,"&lt;&gt;"&amp;$B2653,$A$1:$A2652,$A2653)+COUNTIFS($L$1:$L2652,"ET",$B$1:$B2652,"&lt;&gt;"&amp;$B2653,$A$1:$A2652,$A2653)),(COUNTIFS($L$1:$L2652,"Tor",$B$1:$B2652,$B2653,$A$1:$A2652,$A2653)+COUNTIFS($L$1:$L2652,"ET",$B$1:$B2652,$B2653,$A$1:$A2652,$A2653))-(COUNTIFS($L$1:$L2652,"Tor",$B$1:$B2652,"&lt;&gt;"&amp;$B2653,$A$1:$A2652,$A2653)+COUNTIFS($L$1:$L2652,"ET",$B$1:$B2652,"&lt;&gt;"&amp;$B2653,$A$1:$A2652,$A2653))),"")</f>
        <v/>
      </c>
      <c r="O2653" s="17"/>
      <c r="AC2653" s="14"/>
      <c r="AD2653" s="14"/>
      <c r="AE2653" s="18"/>
      <c r="AH2653" s="19">
        <f t="shared" si="166"/>
        <v>0</v>
      </c>
      <c r="AI2653" s="19">
        <f t="shared" si="167"/>
        <v>180</v>
      </c>
      <c r="AM2653" s="19">
        <f>IF(Abschlüsse[[#This Row],[Ergeb]]="ET","",SQRT(($AF2653-$AK2653)^2+($AG2653-$AL2653)^2))</f>
        <v>0</v>
      </c>
      <c r="AO2653" s="13"/>
      <c r="AP2653" s="13"/>
      <c r="AQ2653" s="19" t="str">
        <f t="shared" si="168"/>
        <v/>
      </c>
      <c r="AU2653" s="19" t="str">
        <f t="shared" si="169"/>
        <v/>
      </c>
    </row>
    <row r="2654" spans="3:47" ht="25.05" customHeight="1">
      <c r="C2654" s="17" t="str">
        <f>IF($A2654="","",IF(VLOOKUP($A2654,Spiele!$A$2:$D$16,3,FALSE)=$B2654,"H","G"))</f>
        <v/>
      </c>
      <c r="D2654" s="17" t="str">
        <f>IF($B2654="","",IF(VLOOKUP($A2654,Spiele!$A$2:$F$16,3,FALSE)=$B2654,VLOOKUP($A2654,Spiele!$A$2:$F$16,4,FALSE),VLOOKUP($A2654,Spiele!$A$2:$F$16,3,FALSE)))</f>
        <v/>
      </c>
      <c r="E2654" s="18">
        <f>IF(Abschlüsse[[#This Row],[Ergeb]]="ET",0,COUNTIFS($A$2:$A2654,$A2654,$B$2:$B2654,$B2654,$L$2:$L2654,"&lt;&gt;ET"))</f>
        <v>0</v>
      </c>
      <c r="F2654" s="11"/>
      <c r="G2654" s="12"/>
      <c r="H2654" s="18">
        <f>COUNTIFS('Rote Karten'!$A$2:$A$4,$A2654,'Rote Karten'!$D$2:$D$4,"&lt;&gt;"&amp;$B2654,'Rote Karten'!$B$2:$B$4,"&lt;"&amp;$F2654,'Rote Karten'!$C$2:$C$4,"&lt;="&amp;$G2654)-COUNTIFS('Rote Karten'!$A$2:$A$4,$A2654,'Rote Karten'!$D$2:$D$4,$B2654,'Rote Karten'!$B$2:$B$4,"&lt;"&amp;$F2654,'Rote Karten'!$C$2:$C$4,"&lt;="&amp;$G2654)</f>
        <v>0</v>
      </c>
      <c r="I2654" s="17" t="str">
        <f>IF(OR($L2654="Tor",$L2654="ET"),_xlfn.IFNA(IF(VLOOKUP($A2654,Spiele!$A$2:$C$16,3,FALSE)=$B2654,COUNTIFS($L$2:$L2654,"Tor",$B$2:$B2654,$B2654,$A$2:$A2654,$A2654)+COUNTIFS($L$2:$L2654,"ET",$B$2:$B2654,$B2654,$A$2:$A2654,$A2654)&amp;":"&amp;COUNTIFS($L$2:$L2654,"Tor",$B$2:$B2654,"&lt;&gt;"&amp;$B2654,$A$2:$A2654,$A2654)+COUNTIFS($L$2:$L2654,"ET",$B$2:$B2654,"&lt;&gt;"&amp;$B2654,$A$2:$A2654,$A2654),COUNTIFS($L$2:$L2654,"Tor",$B$2:$B2654,"&lt;&gt;"&amp;$B2654,$A$2:$A2654,$A2654)+COUNTIFS($L$2:$L2654,"ET",$B$2:$B2654,"&lt;&gt;"&amp;$B2654,$A$2:$A2654,$A2654)&amp;":"&amp;COUNTIFS($L$2:$L2654,"Tor",$B$2:$B2654,$B2654,$A$2:$A2654,$A2654)+COUNTIFS($L$2:$L2654,"ET",$B$2:$B2654,$B2654,$A$2:$A2654,$A2654)),""),"")</f>
        <v/>
      </c>
      <c r="J2654" s="18" t="str">
        <f>_xlfn.IFNA(IF(VLOOKUP($A2654,Spiele!$A$2:$D$16,3,FALSE)=$B2654,(COUNTIFS($L$1:$L2653,"Tor",$B$1:$B2653,$B2654,$A$1:$A2653,$A2654)+COUNTIFS($L$1:$L2653,"ET",$B$1:$B2653,$B2654,$A$1:$A2653,$A2654))-(COUNTIFS($L$1:$L2653,"Tor",$B$1:$B2653,"&lt;&gt;"&amp;$B2654,$A$1:$A2653,$A2654)+COUNTIFS($L$1:$L2653,"ET",$B$1:$B2653,"&lt;&gt;"&amp;$B2654,$A$1:$A2653,$A2654)),(COUNTIFS($L$1:$L2653,"Tor",$B$1:$B2653,$B2654,$A$1:$A2653,$A2654)+COUNTIFS($L$1:$L2653,"ET",$B$1:$B2653,$B2654,$A$1:$A2653,$A2654))-(COUNTIFS($L$1:$L2653,"Tor",$B$1:$B2653,"&lt;&gt;"&amp;$B2654,$A$1:$A2653,$A2654)+COUNTIFS($L$1:$L2653,"ET",$B$1:$B2653,"&lt;&gt;"&amp;$B2654,$A$1:$A2653,$A2654))),"")</f>
        <v/>
      </c>
      <c r="O2654" s="17"/>
      <c r="AC2654" s="14"/>
      <c r="AD2654" s="14"/>
      <c r="AE2654" s="18"/>
      <c r="AH2654" s="19">
        <f t="shared" si="166"/>
        <v>0</v>
      </c>
      <c r="AI2654" s="19">
        <f t="shared" si="167"/>
        <v>180</v>
      </c>
      <c r="AM2654" s="19">
        <f>IF(Abschlüsse[[#This Row],[Ergeb]]="ET","",SQRT(($AF2654-$AK2654)^2+($AG2654-$AL2654)^2))</f>
        <v>0</v>
      </c>
      <c r="AO2654" s="13"/>
      <c r="AP2654" s="13"/>
      <c r="AQ2654" s="19" t="str">
        <f t="shared" si="168"/>
        <v/>
      </c>
      <c r="AU2654" s="19" t="str">
        <f t="shared" si="169"/>
        <v/>
      </c>
    </row>
    <row r="2655" spans="3:47" ht="25.05" customHeight="1">
      <c r="C2655" s="17" t="str">
        <f>IF($A2655="","",IF(VLOOKUP($A2655,Spiele!$A$2:$D$16,3,FALSE)=$B2655,"H","G"))</f>
        <v/>
      </c>
      <c r="D2655" s="17" t="str">
        <f>IF($B2655="","",IF(VLOOKUP($A2655,Spiele!$A$2:$F$16,3,FALSE)=$B2655,VLOOKUP($A2655,Spiele!$A$2:$F$16,4,FALSE),VLOOKUP($A2655,Spiele!$A$2:$F$16,3,FALSE)))</f>
        <v/>
      </c>
      <c r="E2655" s="18">
        <f>IF(Abschlüsse[[#This Row],[Ergeb]]="ET",0,COUNTIFS($A$2:$A2655,$A2655,$B$2:$B2655,$B2655,$L$2:$L2655,"&lt;&gt;ET"))</f>
        <v>0</v>
      </c>
      <c r="F2655" s="11"/>
      <c r="G2655" s="12"/>
      <c r="H2655" s="18">
        <f>COUNTIFS('Rote Karten'!$A$2:$A$4,$A2655,'Rote Karten'!$D$2:$D$4,"&lt;&gt;"&amp;$B2655,'Rote Karten'!$B$2:$B$4,"&lt;"&amp;$F2655,'Rote Karten'!$C$2:$C$4,"&lt;="&amp;$G2655)-COUNTIFS('Rote Karten'!$A$2:$A$4,$A2655,'Rote Karten'!$D$2:$D$4,$B2655,'Rote Karten'!$B$2:$B$4,"&lt;"&amp;$F2655,'Rote Karten'!$C$2:$C$4,"&lt;="&amp;$G2655)</f>
        <v>0</v>
      </c>
      <c r="I2655" s="17" t="str">
        <f>IF(OR($L2655="Tor",$L2655="ET"),_xlfn.IFNA(IF(VLOOKUP($A2655,Spiele!$A$2:$C$16,3,FALSE)=$B2655,COUNTIFS($L$2:$L2655,"Tor",$B$2:$B2655,$B2655,$A$2:$A2655,$A2655)+COUNTIFS($L$2:$L2655,"ET",$B$2:$B2655,$B2655,$A$2:$A2655,$A2655)&amp;":"&amp;COUNTIFS($L$2:$L2655,"Tor",$B$2:$B2655,"&lt;&gt;"&amp;$B2655,$A$2:$A2655,$A2655)+COUNTIFS($L$2:$L2655,"ET",$B$2:$B2655,"&lt;&gt;"&amp;$B2655,$A$2:$A2655,$A2655),COUNTIFS($L$2:$L2655,"Tor",$B$2:$B2655,"&lt;&gt;"&amp;$B2655,$A$2:$A2655,$A2655)+COUNTIFS($L$2:$L2655,"ET",$B$2:$B2655,"&lt;&gt;"&amp;$B2655,$A$2:$A2655,$A2655)&amp;":"&amp;COUNTIFS($L$2:$L2655,"Tor",$B$2:$B2655,$B2655,$A$2:$A2655,$A2655)+COUNTIFS($L$2:$L2655,"ET",$B$2:$B2655,$B2655,$A$2:$A2655,$A2655)),""),"")</f>
        <v/>
      </c>
      <c r="J2655" s="18" t="str">
        <f>_xlfn.IFNA(IF(VLOOKUP($A2655,Spiele!$A$2:$D$16,3,FALSE)=$B2655,(COUNTIFS($L$1:$L2654,"Tor",$B$1:$B2654,$B2655,$A$1:$A2654,$A2655)+COUNTIFS($L$1:$L2654,"ET",$B$1:$B2654,$B2655,$A$1:$A2654,$A2655))-(COUNTIFS($L$1:$L2654,"Tor",$B$1:$B2654,"&lt;&gt;"&amp;$B2655,$A$1:$A2654,$A2655)+COUNTIFS($L$1:$L2654,"ET",$B$1:$B2654,"&lt;&gt;"&amp;$B2655,$A$1:$A2654,$A2655)),(COUNTIFS($L$1:$L2654,"Tor",$B$1:$B2654,$B2655,$A$1:$A2654,$A2655)+COUNTIFS($L$1:$L2654,"ET",$B$1:$B2654,$B2655,$A$1:$A2654,$A2655))-(COUNTIFS($L$1:$L2654,"Tor",$B$1:$B2654,"&lt;&gt;"&amp;$B2655,$A$1:$A2654,$A2655)+COUNTIFS($L$1:$L2654,"ET",$B$1:$B2654,"&lt;&gt;"&amp;$B2655,$A$1:$A2654,$A2655))),"")</f>
        <v/>
      </c>
      <c r="O2655" s="17"/>
      <c r="AC2655" s="14"/>
      <c r="AD2655" s="14"/>
      <c r="AE2655" s="18"/>
      <c r="AH2655" s="19">
        <f t="shared" si="166"/>
        <v>0</v>
      </c>
      <c r="AI2655" s="19">
        <f t="shared" si="167"/>
        <v>180</v>
      </c>
      <c r="AM2655" s="19">
        <f>IF(Abschlüsse[[#This Row],[Ergeb]]="ET","",SQRT(($AF2655-$AK2655)^2+($AG2655-$AL2655)^2))</f>
        <v>0</v>
      </c>
      <c r="AO2655" s="13"/>
      <c r="AP2655" s="13"/>
      <c r="AQ2655" s="19" t="str">
        <f t="shared" si="168"/>
        <v/>
      </c>
      <c r="AU2655" s="19" t="str">
        <f t="shared" si="169"/>
        <v/>
      </c>
    </row>
    <row r="2656" spans="3:47" ht="25.05" customHeight="1">
      <c r="C2656" s="17" t="str">
        <f>IF($A2656="","",IF(VLOOKUP($A2656,Spiele!$A$2:$D$16,3,FALSE)=$B2656,"H","G"))</f>
        <v/>
      </c>
      <c r="D2656" s="17" t="str">
        <f>IF($B2656="","",IF(VLOOKUP($A2656,Spiele!$A$2:$F$16,3,FALSE)=$B2656,VLOOKUP($A2656,Spiele!$A$2:$F$16,4,FALSE),VLOOKUP($A2656,Spiele!$A$2:$F$16,3,FALSE)))</f>
        <v/>
      </c>
      <c r="E2656" s="18">
        <f>IF(Abschlüsse[[#This Row],[Ergeb]]="ET",0,COUNTIFS($A$2:$A2656,$A2656,$B$2:$B2656,$B2656,$L$2:$L2656,"&lt;&gt;ET"))</f>
        <v>0</v>
      </c>
      <c r="F2656" s="11"/>
      <c r="G2656" s="12"/>
      <c r="H2656" s="18">
        <f>COUNTIFS('Rote Karten'!$A$2:$A$4,$A2656,'Rote Karten'!$D$2:$D$4,"&lt;&gt;"&amp;$B2656,'Rote Karten'!$B$2:$B$4,"&lt;"&amp;$F2656,'Rote Karten'!$C$2:$C$4,"&lt;="&amp;$G2656)-COUNTIFS('Rote Karten'!$A$2:$A$4,$A2656,'Rote Karten'!$D$2:$D$4,$B2656,'Rote Karten'!$B$2:$B$4,"&lt;"&amp;$F2656,'Rote Karten'!$C$2:$C$4,"&lt;="&amp;$G2656)</f>
        <v>0</v>
      </c>
      <c r="I2656" s="17" t="str">
        <f>IF(OR($L2656="Tor",$L2656="ET"),_xlfn.IFNA(IF(VLOOKUP($A2656,Spiele!$A$2:$C$16,3,FALSE)=$B2656,COUNTIFS($L$2:$L2656,"Tor",$B$2:$B2656,$B2656,$A$2:$A2656,$A2656)+COUNTIFS($L$2:$L2656,"ET",$B$2:$B2656,$B2656,$A$2:$A2656,$A2656)&amp;":"&amp;COUNTIFS($L$2:$L2656,"Tor",$B$2:$B2656,"&lt;&gt;"&amp;$B2656,$A$2:$A2656,$A2656)+COUNTIFS($L$2:$L2656,"ET",$B$2:$B2656,"&lt;&gt;"&amp;$B2656,$A$2:$A2656,$A2656),COUNTIFS($L$2:$L2656,"Tor",$B$2:$B2656,"&lt;&gt;"&amp;$B2656,$A$2:$A2656,$A2656)+COUNTIFS($L$2:$L2656,"ET",$B$2:$B2656,"&lt;&gt;"&amp;$B2656,$A$2:$A2656,$A2656)&amp;":"&amp;COUNTIFS($L$2:$L2656,"Tor",$B$2:$B2656,$B2656,$A$2:$A2656,$A2656)+COUNTIFS($L$2:$L2656,"ET",$B$2:$B2656,$B2656,$A$2:$A2656,$A2656)),""),"")</f>
        <v/>
      </c>
      <c r="J2656" s="18" t="str">
        <f>_xlfn.IFNA(IF(VLOOKUP($A2656,Spiele!$A$2:$D$16,3,FALSE)=$B2656,(COUNTIFS($L$1:$L2655,"Tor",$B$1:$B2655,$B2656,$A$1:$A2655,$A2656)+COUNTIFS($L$1:$L2655,"ET",$B$1:$B2655,$B2656,$A$1:$A2655,$A2656))-(COUNTIFS($L$1:$L2655,"Tor",$B$1:$B2655,"&lt;&gt;"&amp;$B2656,$A$1:$A2655,$A2656)+COUNTIFS($L$1:$L2655,"ET",$B$1:$B2655,"&lt;&gt;"&amp;$B2656,$A$1:$A2655,$A2656)),(COUNTIFS($L$1:$L2655,"Tor",$B$1:$B2655,$B2656,$A$1:$A2655,$A2656)+COUNTIFS($L$1:$L2655,"ET",$B$1:$B2655,$B2656,$A$1:$A2655,$A2656))-(COUNTIFS($L$1:$L2655,"Tor",$B$1:$B2655,"&lt;&gt;"&amp;$B2656,$A$1:$A2655,$A2656)+COUNTIFS($L$1:$L2655,"ET",$B$1:$B2655,"&lt;&gt;"&amp;$B2656,$A$1:$A2655,$A2656))),"")</f>
        <v/>
      </c>
      <c r="O2656" s="17"/>
      <c r="AC2656" s="14"/>
      <c r="AD2656" s="14"/>
      <c r="AE2656" s="18"/>
      <c r="AH2656" s="19">
        <f t="shared" si="166"/>
        <v>0</v>
      </c>
      <c r="AI2656" s="19">
        <f t="shared" si="167"/>
        <v>180</v>
      </c>
      <c r="AM2656" s="19">
        <f>IF(Abschlüsse[[#This Row],[Ergeb]]="ET","",SQRT(($AF2656-$AK2656)^2+($AG2656-$AL2656)^2))</f>
        <v>0</v>
      </c>
      <c r="AO2656" s="13"/>
      <c r="AP2656" s="13"/>
      <c r="AQ2656" s="19" t="str">
        <f t="shared" si="168"/>
        <v/>
      </c>
      <c r="AU2656" s="19" t="str">
        <f t="shared" si="169"/>
        <v/>
      </c>
    </row>
    <row r="2657" spans="3:47" ht="25.05" customHeight="1">
      <c r="C2657" s="17" t="str">
        <f>IF($A2657="","",IF(VLOOKUP($A2657,Spiele!$A$2:$D$16,3,FALSE)=$B2657,"H","G"))</f>
        <v/>
      </c>
      <c r="D2657" s="17" t="str">
        <f>IF($B2657="","",IF(VLOOKUP($A2657,Spiele!$A$2:$F$16,3,FALSE)=$B2657,VLOOKUP($A2657,Spiele!$A$2:$F$16,4,FALSE),VLOOKUP($A2657,Spiele!$A$2:$F$16,3,FALSE)))</f>
        <v/>
      </c>
      <c r="E2657" s="18">
        <f>IF(Abschlüsse[[#This Row],[Ergeb]]="ET",0,COUNTIFS($A$2:$A2657,$A2657,$B$2:$B2657,$B2657,$L$2:$L2657,"&lt;&gt;ET"))</f>
        <v>0</v>
      </c>
      <c r="F2657" s="11"/>
      <c r="G2657" s="12"/>
      <c r="H2657" s="18">
        <f>COUNTIFS('Rote Karten'!$A$2:$A$4,$A2657,'Rote Karten'!$D$2:$D$4,"&lt;&gt;"&amp;$B2657,'Rote Karten'!$B$2:$B$4,"&lt;"&amp;$F2657,'Rote Karten'!$C$2:$C$4,"&lt;="&amp;$G2657)-COUNTIFS('Rote Karten'!$A$2:$A$4,$A2657,'Rote Karten'!$D$2:$D$4,$B2657,'Rote Karten'!$B$2:$B$4,"&lt;"&amp;$F2657,'Rote Karten'!$C$2:$C$4,"&lt;="&amp;$G2657)</f>
        <v>0</v>
      </c>
      <c r="I2657" s="17" t="str">
        <f>IF(OR($L2657="Tor",$L2657="ET"),_xlfn.IFNA(IF(VLOOKUP($A2657,Spiele!$A$2:$C$16,3,FALSE)=$B2657,COUNTIFS($L$2:$L2657,"Tor",$B$2:$B2657,$B2657,$A$2:$A2657,$A2657)+COUNTIFS($L$2:$L2657,"ET",$B$2:$B2657,$B2657,$A$2:$A2657,$A2657)&amp;":"&amp;COUNTIFS($L$2:$L2657,"Tor",$B$2:$B2657,"&lt;&gt;"&amp;$B2657,$A$2:$A2657,$A2657)+COUNTIFS($L$2:$L2657,"ET",$B$2:$B2657,"&lt;&gt;"&amp;$B2657,$A$2:$A2657,$A2657),COUNTIFS($L$2:$L2657,"Tor",$B$2:$B2657,"&lt;&gt;"&amp;$B2657,$A$2:$A2657,$A2657)+COUNTIFS($L$2:$L2657,"ET",$B$2:$B2657,"&lt;&gt;"&amp;$B2657,$A$2:$A2657,$A2657)&amp;":"&amp;COUNTIFS($L$2:$L2657,"Tor",$B$2:$B2657,$B2657,$A$2:$A2657,$A2657)+COUNTIFS($L$2:$L2657,"ET",$B$2:$B2657,$B2657,$A$2:$A2657,$A2657)),""),"")</f>
        <v/>
      </c>
      <c r="J2657" s="18" t="str">
        <f>_xlfn.IFNA(IF(VLOOKUP($A2657,Spiele!$A$2:$D$16,3,FALSE)=$B2657,(COUNTIFS($L$1:$L2656,"Tor",$B$1:$B2656,$B2657,$A$1:$A2656,$A2657)+COUNTIFS($L$1:$L2656,"ET",$B$1:$B2656,$B2657,$A$1:$A2656,$A2657))-(COUNTIFS($L$1:$L2656,"Tor",$B$1:$B2656,"&lt;&gt;"&amp;$B2657,$A$1:$A2656,$A2657)+COUNTIFS($L$1:$L2656,"ET",$B$1:$B2656,"&lt;&gt;"&amp;$B2657,$A$1:$A2656,$A2657)),(COUNTIFS($L$1:$L2656,"Tor",$B$1:$B2656,$B2657,$A$1:$A2656,$A2657)+COUNTIFS($L$1:$L2656,"ET",$B$1:$B2656,$B2657,$A$1:$A2656,$A2657))-(COUNTIFS($L$1:$L2656,"Tor",$B$1:$B2656,"&lt;&gt;"&amp;$B2657,$A$1:$A2656,$A2657)+COUNTIFS($L$1:$L2656,"ET",$B$1:$B2656,"&lt;&gt;"&amp;$B2657,$A$1:$A2656,$A2657))),"")</f>
        <v/>
      </c>
      <c r="O2657" s="17"/>
      <c r="AC2657" s="14"/>
      <c r="AD2657" s="14"/>
      <c r="AE2657" s="18"/>
      <c r="AH2657" s="19">
        <f t="shared" si="166"/>
        <v>0</v>
      </c>
      <c r="AI2657" s="19">
        <f t="shared" si="167"/>
        <v>180</v>
      </c>
      <c r="AM2657" s="19">
        <f>IF(Abschlüsse[[#This Row],[Ergeb]]="ET","",SQRT(($AF2657-$AK2657)^2+($AG2657-$AL2657)^2))</f>
        <v>0</v>
      </c>
      <c r="AO2657" s="13"/>
      <c r="AP2657" s="13"/>
      <c r="AQ2657" s="19" t="str">
        <f t="shared" si="168"/>
        <v/>
      </c>
      <c r="AU2657" s="19" t="str">
        <f t="shared" si="169"/>
        <v/>
      </c>
    </row>
    <row r="2658" spans="3:47" ht="25.05" customHeight="1">
      <c r="C2658" s="17" t="str">
        <f>IF($A2658="","",IF(VLOOKUP($A2658,Spiele!$A$2:$D$16,3,FALSE)=$B2658,"H","G"))</f>
        <v/>
      </c>
      <c r="D2658" s="17" t="str">
        <f>IF($B2658="","",IF(VLOOKUP($A2658,Spiele!$A$2:$F$16,3,FALSE)=$B2658,VLOOKUP($A2658,Spiele!$A$2:$F$16,4,FALSE),VLOOKUP($A2658,Spiele!$A$2:$F$16,3,FALSE)))</f>
        <v/>
      </c>
      <c r="E2658" s="18">
        <f>IF(Abschlüsse[[#This Row],[Ergeb]]="ET",0,COUNTIFS($A$2:$A2658,$A2658,$B$2:$B2658,$B2658,$L$2:$L2658,"&lt;&gt;ET"))</f>
        <v>0</v>
      </c>
      <c r="F2658" s="11"/>
      <c r="G2658" s="12"/>
      <c r="H2658" s="18">
        <f>COUNTIFS('Rote Karten'!$A$2:$A$4,$A2658,'Rote Karten'!$D$2:$D$4,"&lt;&gt;"&amp;$B2658,'Rote Karten'!$B$2:$B$4,"&lt;"&amp;$F2658,'Rote Karten'!$C$2:$C$4,"&lt;="&amp;$G2658)-COUNTIFS('Rote Karten'!$A$2:$A$4,$A2658,'Rote Karten'!$D$2:$D$4,$B2658,'Rote Karten'!$B$2:$B$4,"&lt;"&amp;$F2658,'Rote Karten'!$C$2:$C$4,"&lt;="&amp;$G2658)</f>
        <v>0</v>
      </c>
      <c r="I2658" s="17" t="str">
        <f>IF(OR($L2658="Tor",$L2658="ET"),_xlfn.IFNA(IF(VLOOKUP($A2658,Spiele!$A$2:$C$16,3,FALSE)=$B2658,COUNTIFS($L$2:$L2658,"Tor",$B$2:$B2658,$B2658,$A$2:$A2658,$A2658)+COUNTIFS($L$2:$L2658,"ET",$B$2:$B2658,$B2658,$A$2:$A2658,$A2658)&amp;":"&amp;COUNTIFS($L$2:$L2658,"Tor",$B$2:$B2658,"&lt;&gt;"&amp;$B2658,$A$2:$A2658,$A2658)+COUNTIFS($L$2:$L2658,"ET",$B$2:$B2658,"&lt;&gt;"&amp;$B2658,$A$2:$A2658,$A2658),COUNTIFS($L$2:$L2658,"Tor",$B$2:$B2658,"&lt;&gt;"&amp;$B2658,$A$2:$A2658,$A2658)+COUNTIFS($L$2:$L2658,"ET",$B$2:$B2658,"&lt;&gt;"&amp;$B2658,$A$2:$A2658,$A2658)&amp;":"&amp;COUNTIFS($L$2:$L2658,"Tor",$B$2:$B2658,$B2658,$A$2:$A2658,$A2658)+COUNTIFS($L$2:$L2658,"ET",$B$2:$B2658,$B2658,$A$2:$A2658,$A2658)),""),"")</f>
        <v/>
      </c>
      <c r="J2658" s="18" t="str">
        <f>_xlfn.IFNA(IF(VLOOKUP($A2658,Spiele!$A$2:$D$16,3,FALSE)=$B2658,(COUNTIFS($L$1:$L2657,"Tor",$B$1:$B2657,$B2658,$A$1:$A2657,$A2658)+COUNTIFS($L$1:$L2657,"ET",$B$1:$B2657,$B2658,$A$1:$A2657,$A2658))-(COUNTIFS($L$1:$L2657,"Tor",$B$1:$B2657,"&lt;&gt;"&amp;$B2658,$A$1:$A2657,$A2658)+COUNTIFS($L$1:$L2657,"ET",$B$1:$B2657,"&lt;&gt;"&amp;$B2658,$A$1:$A2657,$A2658)),(COUNTIFS($L$1:$L2657,"Tor",$B$1:$B2657,$B2658,$A$1:$A2657,$A2658)+COUNTIFS($L$1:$L2657,"ET",$B$1:$B2657,$B2658,$A$1:$A2657,$A2658))-(COUNTIFS($L$1:$L2657,"Tor",$B$1:$B2657,"&lt;&gt;"&amp;$B2658,$A$1:$A2657,$A2658)+COUNTIFS($L$1:$L2657,"ET",$B$1:$B2657,"&lt;&gt;"&amp;$B2658,$A$1:$A2657,$A2658))),"")</f>
        <v/>
      </c>
      <c r="O2658" s="17"/>
      <c r="AC2658" s="14"/>
      <c r="AD2658" s="14"/>
      <c r="AE2658" s="18"/>
      <c r="AH2658" s="19">
        <f t="shared" si="166"/>
        <v>0</v>
      </c>
      <c r="AI2658" s="19">
        <f t="shared" si="167"/>
        <v>180</v>
      </c>
      <c r="AM2658" s="19">
        <f>IF(Abschlüsse[[#This Row],[Ergeb]]="ET","",SQRT(($AF2658-$AK2658)^2+($AG2658-$AL2658)^2))</f>
        <v>0</v>
      </c>
      <c r="AO2658" s="13"/>
      <c r="AP2658" s="13"/>
      <c r="AQ2658" s="19" t="str">
        <f t="shared" si="168"/>
        <v/>
      </c>
      <c r="AU2658" s="19" t="str">
        <f t="shared" si="169"/>
        <v/>
      </c>
    </row>
    <row r="2659" spans="3:47" ht="25.05" customHeight="1">
      <c r="C2659" s="17" t="str">
        <f>IF($A2659="","",IF(VLOOKUP($A2659,Spiele!$A$2:$D$16,3,FALSE)=$B2659,"H","G"))</f>
        <v/>
      </c>
      <c r="D2659" s="17" t="str">
        <f>IF($B2659="","",IF(VLOOKUP($A2659,Spiele!$A$2:$F$16,3,FALSE)=$B2659,VLOOKUP($A2659,Spiele!$A$2:$F$16,4,FALSE),VLOOKUP($A2659,Spiele!$A$2:$F$16,3,FALSE)))</f>
        <v/>
      </c>
      <c r="E2659" s="18">
        <f>IF(Abschlüsse[[#This Row],[Ergeb]]="ET",0,COUNTIFS($A$2:$A2659,$A2659,$B$2:$B2659,$B2659,$L$2:$L2659,"&lt;&gt;ET"))</f>
        <v>0</v>
      </c>
      <c r="F2659" s="11"/>
      <c r="G2659" s="12"/>
      <c r="H2659" s="18">
        <f>COUNTIFS('Rote Karten'!$A$2:$A$4,$A2659,'Rote Karten'!$D$2:$D$4,"&lt;&gt;"&amp;$B2659,'Rote Karten'!$B$2:$B$4,"&lt;"&amp;$F2659,'Rote Karten'!$C$2:$C$4,"&lt;="&amp;$G2659)-COUNTIFS('Rote Karten'!$A$2:$A$4,$A2659,'Rote Karten'!$D$2:$D$4,$B2659,'Rote Karten'!$B$2:$B$4,"&lt;"&amp;$F2659,'Rote Karten'!$C$2:$C$4,"&lt;="&amp;$G2659)</f>
        <v>0</v>
      </c>
      <c r="I2659" s="17" t="str">
        <f>IF(OR($L2659="Tor",$L2659="ET"),_xlfn.IFNA(IF(VLOOKUP($A2659,Spiele!$A$2:$C$16,3,FALSE)=$B2659,COUNTIFS($L$2:$L2659,"Tor",$B$2:$B2659,$B2659,$A$2:$A2659,$A2659)+COUNTIFS($L$2:$L2659,"ET",$B$2:$B2659,$B2659,$A$2:$A2659,$A2659)&amp;":"&amp;COUNTIFS($L$2:$L2659,"Tor",$B$2:$B2659,"&lt;&gt;"&amp;$B2659,$A$2:$A2659,$A2659)+COUNTIFS($L$2:$L2659,"ET",$B$2:$B2659,"&lt;&gt;"&amp;$B2659,$A$2:$A2659,$A2659),COUNTIFS($L$2:$L2659,"Tor",$B$2:$B2659,"&lt;&gt;"&amp;$B2659,$A$2:$A2659,$A2659)+COUNTIFS($L$2:$L2659,"ET",$B$2:$B2659,"&lt;&gt;"&amp;$B2659,$A$2:$A2659,$A2659)&amp;":"&amp;COUNTIFS($L$2:$L2659,"Tor",$B$2:$B2659,$B2659,$A$2:$A2659,$A2659)+COUNTIFS($L$2:$L2659,"ET",$B$2:$B2659,$B2659,$A$2:$A2659,$A2659)),""),"")</f>
        <v/>
      </c>
      <c r="J2659" s="18" t="str">
        <f>_xlfn.IFNA(IF(VLOOKUP($A2659,Spiele!$A$2:$D$16,3,FALSE)=$B2659,(COUNTIFS($L$1:$L2658,"Tor",$B$1:$B2658,$B2659,$A$1:$A2658,$A2659)+COUNTIFS($L$1:$L2658,"ET",$B$1:$B2658,$B2659,$A$1:$A2658,$A2659))-(COUNTIFS($L$1:$L2658,"Tor",$B$1:$B2658,"&lt;&gt;"&amp;$B2659,$A$1:$A2658,$A2659)+COUNTIFS($L$1:$L2658,"ET",$B$1:$B2658,"&lt;&gt;"&amp;$B2659,$A$1:$A2658,$A2659)),(COUNTIFS($L$1:$L2658,"Tor",$B$1:$B2658,$B2659,$A$1:$A2658,$A2659)+COUNTIFS($L$1:$L2658,"ET",$B$1:$B2658,$B2659,$A$1:$A2658,$A2659))-(COUNTIFS($L$1:$L2658,"Tor",$B$1:$B2658,"&lt;&gt;"&amp;$B2659,$A$1:$A2658,$A2659)+COUNTIFS($L$1:$L2658,"ET",$B$1:$B2658,"&lt;&gt;"&amp;$B2659,$A$1:$A2658,$A2659))),"")</f>
        <v/>
      </c>
      <c r="O2659" s="17"/>
      <c r="AC2659" s="14"/>
      <c r="AD2659" s="14"/>
      <c r="AE2659" s="18"/>
      <c r="AH2659" s="19">
        <f t="shared" si="166"/>
        <v>0</v>
      </c>
      <c r="AI2659" s="19">
        <f t="shared" si="167"/>
        <v>180</v>
      </c>
      <c r="AM2659" s="19">
        <f>IF(Abschlüsse[[#This Row],[Ergeb]]="ET","",SQRT(($AF2659-$AK2659)^2+($AG2659-$AL2659)^2))</f>
        <v>0</v>
      </c>
      <c r="AO2659" s="13"/>
      <c r="AP2659" s="13"/>
      <c r="AQ2659" s="19" t="str">
        <f t="shared" si="168"/>
        <v/>
      </c>
      <c r="AU2659" s="19" t="str">
        <f t="shared" si="169"/>
        <v/>
      </c>
    </row>
    <row r="2660" spans="3:47" ht="25.05" customHeight="1">
      <c r="C2660" s="17" t="str">
        <f>IF($A2660="","",IF(VLOOKUP($A2660,Spiele!$A$2:$D$16,3,FALSE)=$B2660,"H","G"))</f>
        <v/>
      </c>
      <c r="D2660" s="17" t="str">
        <f>IF($B2660="","",IF(VLOOKUP($A2660,Spiele!$A$2:$F$16,3,FALSE)=$B2660,VLOOKUP($A2660,Spiele!$A$2:$F$16,4,FALSE),VLOOKUP($A2660,Spiele!$A$2:$F$16,3,FALSE)))</f>
        <v/>
      </c>
      <c r="E2660" s="18">
        <f>IF(Abschlüsse[[#This Row],[Ergeb]]="ET",0,COUNTIFS($A$2:$A2660,$A2660,$B$2:$B2660,$B2660,$L$2:$L2660,"&lt;&gt;ET"))</f>
        <v>0</v>
      </c>
      <c r="F2660" s="11"/>
      <c r="G2660" s="12"/>
      <c r="H2660" s="18">
        <f>COUNTIFS('Rote Karten'!$A$2:$A$4,$A2660,'Rote Karten'!$D$2:$D$4,"&lt;&gt;"&amp;$B2660,'Rote Karten'!$B$2:$B$4,"&lt;"&amp;$F2660,'Rote Karten'!$C$2:$C$4,"&lt;="&amp;$G2660)-COUNTIFS('Rote Karten'!$A$2:$A$4,$A2660,'Rote Karten'!$D$2:$D$4,$B2660,'Rote Karten'!$B$2:$B$4,"&lt;"&amp;$F2660,'Rote Karten'!$C$2:$C$4,"&lt;="&amp;$G2660)</f>
        <v>0</v>
      </c>
      <c r="I2660" s="17" t="str">
        <f>IF(OR($L2660="Tor",$L2660="ET"),_xlfn.IFNA(IF(VLOOKUP($A2660,Spiele!$A$2:$C$16,3,FALSE)=$B2660,COUNTIFS($L$2:$L2660,"Tor",$B$2:$B2660,$B2660,$A$2:$A2660,$A2660)+COUNTIFS($L$2:$L2660,"ET",$B$2:$B2660,$B2660,$A$2:$A2660,$A2660)&amp;":"&amp;COUNTIFS($L$2:$L2660,"Tor",$B$2:$B2660,"&lt;&gt;"&amp;$B2660,$A$2:$A2660,$A2660)+COUNTIFS($L$2:$L2660,"ET",$B$2:$B2660,"&lt;&gt;"&amp;$B2660,$A$2:$A2660,$A2660),COUNTIFS($L$2:$L2660,"Tor",$B$2:$B2660,"&lt;&gt;"&amp;$B2660,$A$2:$A2660,$A2660)+COUNTIFS($L$2:$L2660,"ET",$B$2:$B2660,"&lt;&gt;"&amp;$B2660,$A$2:$A2660,$A2660)&amp;":"&amp;COUNTIFS($L$2:$L2660,"Tor",$B$2:$B2660,$B2660,$A$2:$A2660,$A2660)+COUNTIFS($L$2:$L2660,"ET",$B$2:$B2660,$B2660,$A$2:$A2660,$A2660)),""),"")</f>
        <v/>
      </c>
      <c r="J2660" s="18" t="str">
        <f>_xlfn.IFNA(IF(VLOOKUP($A2660,Spiele!$A$2:$D$16,3,FALSE)=$B2660,(COUNTIFS($L$1:$L2659,"Tor",$B$1:$B2659,$B2660,$A$1:$A2659,$A2660)+COUNTIFS($L$1:$L2659,"ET",$B$1:$B2659,$B2660,$A$1:$A2659,$A2660))-(COUNTIFS($L$1:$L2659,"Tor",$B$1:$B2659,"&lt;&gt;"&amp;$B2660,$A$1:$A2659,$A2660)+COUNTIFS($L$1:$L2659,"ET",$B$1:$B2659,"&lt;&gt;"&amp;$B2660,$A$1:$A2659,$A2660)),(COUNTIFS($L$1:$L2659,"Tor",$B$1:$B2659,$B2660,$A$1:$A2659,$A2660)+COUNTIFS($L$1:$L2659,"ET",$B$1:$B2659,$B2660,$A$1:$A2659,$A2660))-(COUNTIFS($L$1:$L2659,"Tor",$B$1:$B2659,"&lt;&gt;"&amp;$B2660,$A$1:$A2659,$A2660)+COUNTIFS($L$1:$L2659,"ET",$B$1:$B2659,"&lt;&gt;"&amp;$B2660,$A$1:$A2659,$A2660))),"")</f>
        <v/>
      </c>
      <c r="O2660" s="17"/>
      <c r="AC2660" s="14"/>
      <c r="AD2660" s="14"/>
      <c r="AE2660" s="18"/>
      <c r="AH2660" s="19">
        <f t="shared" si="166"/>
        <v>0</v>
      </c>
      <c r="AI2660" s="19">
        <f t="shared" si="167"/>
        <v>180</v>
      </c>
      <c r="AM2660" s="19">
        <f>IF(Abschlüsse[[#This Row],[Ergeb]]="ET","",SQRT(($AF2660-$AK2660)^2+($AG2660-$AL2660)^2))</f>
        <v>0</v>
      </c>
      <c r="AO2660" s="13"/>
      <c r="AP2660" s="13"/>
      <c r="AQ2660" s="19" t="str">
        <f t="shared" si="168"/>
        <v/>
      </c>
      <c r="AU2660" s="19" t="str">
        <f t="shared" si="169"/>
        <v/>
      </c>
    </row>
    <row r="2661" spans="3:47" ht="25.05" customHeight="1">
      <c r="C2661" s="17" t="str">
        <f>IF($A2661="","",IF(VLOOKUP($A2661,Spiele!$A$2:$D$16,3,FALSE)=$B2661,"H","G"))</f>
        <v/>
      </c>
      <c r="D2661" s="17" t="str">
        <f>IF($B2661="","",IF(VLOOKUP($A2661,Spiele!$A$2:$F$16,3,FALSE)=$B2661,VLOOKUP($A2661,Spiele!$A$2:$F$16,4,FALSE),VLOOKUP($A2661,Spiele!$A$2:$F$16,3,FALSE)))</f>
        <v/>
      </c>
      <c r="E2661" s="18">
        <f>IF(Abschlüsse[[#This Row],[Ergeb]]="ET",0,COUNTIFS($A$2:$A2661,$A2661,$B$2:$B2661,$B2661,$L$2:$L2661,"&lt;&gt;ET"))</f>
        <v>0</v>
      </c>
      <c r="F2661" s="11"/>
      <c r="G2661" s="12"/>
      <c r="H2661" s="18">
        <f>COUNTIFS('Rote Karten'!$A$2:$A$4,$A2661,'Rote Karten'!$D$2:$D$4,"&lt;&gt;"&amp;$B2661,'Rote Karten'!$B$2:$B$4,"&lt;"&amp;$F2661,'Rote Karten'!$C$2:$C$4,"&lt;="&amp;$G2661)-COUNTIFS('Rote Karten'!$A$2:$A$4,$A2661,'Rote Karten'!$D$2:$D$4,$B2661,'Rote Karten'!$B$2:$B$4,"&lt;"&amp;$F2661,'Rote Karten'!$C$2:$C$4,"&lt;="&amp;$G2661)</f>
        <v>0</v>
      </c>
      <c r="I2661" s="17" t="str">
        <f>IF(OR($L2661="Tor",$L2661="ET"),_xlfn.IFNA(IF(VLOOKUP($A2661,Spiele!$A$2:$C$16,3,FALSE)=$B2661,COUNTIFS($L$2:$L2661,"Tor",$B$2:$B2661,$B2661,$A$2:$A2661,$A2661)+COUNTIFS($L$2:$L2661,"ET",$B$2:$B2661,$B2661,$A$2:$A2661,$A2661)&amp;":"&amp;COUNTIFS($L$2:$L2661,"Tor",$B$2:$B2661,"&lt;&gt;"&amp;$B2661,$A$2:$A2661,$A2661)+COUNTIFS($L$2:$L2661,"ET",$B$2:$B2661,"&lt;&gt;"&amp;$B2661,$A$2:$A2661,$A2661),COUNTIFS($L$2:$L2661,"Tor",$B$2:$B2661,"&lt;&gt;"&amp;$B2661,$A$2:$A2661,$A2661)+COUNTIFS($L$2:$L2661,"ET",$B$2:$B2661,"&lt;&gt;"&amp;$B2661,$A$2:$A2661,$A2661)&amp;":"&amp;COUNTIFS($L$2:$L2661,"Tor",$B$2:$B2661,$B2661,$A$2:$A2661,$A2661)+COUNTIFS($L$2:$L2661,"ET",$B$2:$B2661,$B2661,$A$2:$A2661,$A2661)),""),"")</f>
        <v/>
      </c>
      <c r="J2661" s="18" t="str">
        <f>_xlfn.IFNA(IF(VLOOKUP($A2661,Spiele!$A$2:$D$16,3,FALSE)=$B2661,(COUNTIFS($L$1:$L2660,"Tor",$B$1:$B2660,$B2661,$A$1:$A2660,$A2661)+COUNTIFS($L$1:$L2660,"ET",$B$1:$B2660,$B2661,$A$1:$A2660,$A2661))-(COUNTIFS($L$1:$L2660,"Tor",$B$1:$B2660,"&lt;&gt;"&amp;$B2661,$A$1:$A2660,$A2661)+COUNTIFS($L$1:$L2660,"ET",$B$1:$B2660,"&lt;&gt;"&amp;$B2661,$A$1:$A2660,$A2661)),(COUNTIFS($L$1:$L2660,"Tor",$B$1:$B2660,$B2661,$A$1:$A2660,$A2661)+COUNTIFS($L$1:$L2660,"ET",$B$1:$B2660,$B2661,$A$1:$A2660,$A2661))-(COUNTIFS($L$1:$L2660,"Tor",$B$1:$B2660,"&lt;&gt;"&amp;$B2661,$A$1:$A2660,$A2661)+COUNTIFS($L$1:$L2660,"ET",$B$1:$B2660,"&lt;&gt;"&amp;$B2661,$A$1:$A2660,$A2661))),"")</f>
        <v/>
      </c>
      <c r="O2661" s="17"/>
      <c r="AC2661" s="14"/>
      <c r="AD2661" s="14"/>
      <c r="AE2661" s="18"/>
      <c r="AH2661" s="19">
        <f t="shared" si="166"/>
        <v>0</v>
      </c>
      <c r="AI2661" s="19">
        <f t="shared" si="167"/>
        <v>180</v>
      </c>
      <c r="AM2661" s="19">
        <f>IF(Abschlüsse[[#This Row],[Ergeb]]="ET","",SQRT(($AF2661-$AK2661)^2+($AG2661-$AL2661)^2))</f>
        <v>0</v>
      </c>
      <c r="AO2661" s="13"/>
      <c r="AP2661" s="13"/>
      <c r="AQ2661" s="19" t="str">
        <f t="shared" si="168"/>
        <v/>
      </c>
      <c r="AU2661" s="19" t="str">
        <f t="shared" si="169"/>
        <v/>
      </c>
    </row>
    <row r="2662" spans="3:47" ht="25.05" customHeight="1">
      <c r="C2662" s="17" t="str">
        <f>IF($A2662="","",IF(VLOOKUP($A2662,Spiele!$A$2:$D$16,3,FALSE)=$B2662,"H","G"))</f>
        <v/>
      </c>
      <c r="D2662" s="17" t="str">
        <f>IF($B2662="","",IF(VLOOKUP($A2662,Spiele!$A$2:$F$16,3,FALSE)=$B2662,VLOOKUP($A2662,Spiele!$A$2:$F$16,4,FALSE),VLOOKUP($A2662,Spiele!$A$2:$F$16,3,FALSE)))</f>
        <v/>
      </c>
      <c r="E2662" s="18">
        <f>IF(Abschlüsse[[#This Row],[Ergeb]]="ET",0,COUNTIFS($A$2:$A2662,$A2662,$B$2:$B2662,$B2662,$L$2:$L2662,"&lt;&gt;ET"))</f>
        <v>0</v>
      </c>
      <c r="F2662" s="11"/>
      <c r="G2662" s="12"/>
      <c r="H2662" s="18">
        <f>COUNTIFS('Rote Karten'!$A$2:$A$4,$A2662,'Rote Karten'!$D$2:$D$4,"&lt;&gt;"&amp;$B2662,'Rote Karten'!$B$2:$B$4,"&lt;"&amp;$F2662,'Rote Karten'!$C$2:$C$4,"&lt;="&amp;$G2662)-COUNTIFS('Rote Karten'!$A$2:$A$4,$A2662,'Rote Karten'!$D$2:$D$4,$B2662,'Rote Karten'!$B$2:$B$4,"&lt;"&amp;$F2662,'Rote Karten'!$C$2:$C$4,"&lt;="&amp;$G2662)</f>
        <v>0</v>
      </c>
      <c r="I2662" s="17" t="str">
        <f>IF(OR($L2662="Tor",$L2662="ET"),_xlfn.IFNA(IF(VLOOKUP($A2662,Spiele!$A$2:$C$16,3,FALSE)=$B2662,COUNTIFS($L$2:$L2662,"Tor",$B$2:$B2662,$B2662,$A$2:$A2662,$A2662)+COUNTIFS($L$2:$L2662,"ET",$B$2:$B2662,$B2662,$A$2:$A2662,$A2662)&amp;":"&amp;COUNTIFS($L$2:$L2662,"Tor",$B$2:$B2662,"&lt;&gt;"&amp;$B2662,$A$2:$A2662,$A2662)+COUNTIFS($L$2:$L2662,"ET",$B$2:$B2662,"&lt;&gt;"&amp;$B2662,$A$2:$A2662,$A2662),COUNTIFS($L$2:$L2662,"Tor",$B$2:$B2662,"&lt;&gt;"&amp;$B2662,$A$2:$A2662,$A2662)+COUNTIFS($L$2:$L2662,"ET",$B$2:$B2662,"&lt;&gt;"&amp;$B2662,$A$2:$A2662,$A2662)&amp;":"&amp;COUNTIFS($L$2:$L2662,"Tor",$B$2:$B2662,$B2662,$A$2:$A2662,$A2662)+COUNTIFS($L$2:$L2662,"ET",$B$2:$B2662,$B2662,$A$2:$A2662,$A2662)),""),"")</f>
        <v/>
      </c>
      <c r="J2662" s="18" t="str">
        <f>_xlfn.IFNA(IF(VLOOKUP($A2662,Spiele!$A$2:$D$16,3,FALSE)=$B2662,(COUNTIFS($L$1:$L2661,"Tor",$B$1:$B2661,$B2662,$A$1:$A2661,$A2662)+COUNTIFS($L$1:$L2661,"ET",$B$1:$B2661,$B2662,$A$1:$A2661,$A2662))-(COUNTIFS($L$1:$L2661,"Tor",$B$1:$B2661,"&lt;&gt;"&amp;$B2662,$A$1:$A2661,$A2662)+COUNTIFS($L$1:$L2661,"ET",$B$1:$B2661,"&lt;&gt;"&amp;$B2662,$A$1:$A2661,$A2662)),(COUNTIFS($L$1:$L2661,"Tor",$B$1:$B2661,$B2662,$A$1:$A2661,$A2662)+COUNTIFS($L$1:$L2661,"ET",$B$1:$B2661,$B2662,$A$1:$A2661,$A2662))-(COUNTIFS($L$1:$L2661,"Tor",$B$1:$B2661,"&lt;&gt;"&amp;$B2662,$A$1:$A2661,$A2662)+COUNTIFS($L$1:$L2661,"ET",$B$1:$B2661,"&lt;&gt;"&amp;$B2662,$A$1:$A2661,$A2662))),"")</f>
        <v/>
      </c>
      <c r="O2662" s="17"/>
      <c r="AC2662" s="14"/>
      <c r="AD2662" s="14"/>
      <c r="AE2662" s="18"/>
      <c r="AH2662" s="19">
        <f t="shared" si="166"/>
        <v>0</v>
      </c>
      <c r="AI2662" s="19">
        <f t="shared" si="167"/>
        <v>180</v>
      </c>
      <c r="AM2662" s="19">
        <f>IF(Abschlüsse[[#This Row],[Ergeb]]="ET","",SQRT(($AF2662-$AK2662)^2+($AG2662-$AL2662)^2))</f>
        <v>0</v>
      </c>
      <c r="AO2662" s="13"/>
      <c r="AP2662" s="13"/>
      <c r="AQ2662" s="19" t="str">
        <f t="shared" si="168"/>
        <v/>
      </c>
      <c r="AU2662" s="19" t="str">
        <f t="shared" si="169"/>
        <v/>
      </c>
    </row>
    <row r="2663" spans="3:47" ht="25.05" customHeight="1">
      <c r="C2663" s="17" t="str">
        <f>IF($A2663="","",IF(VLOOKUP($A2663,Spiele!$A$2:$D$16,3,FALSE)=$B2663,"H","G"))</f>
        <v/>
      </c>
      <c r="D2663" s="17" t="str">
        <f>IF($B2663="","",IF(VLOOKUP($A2663,Spiele!$A$2:$F$16,3,FALSE)=$B2663,VLOOKUP($A2663,Spiele!$A$2:$F$16,4,FALSE),VLOOKUP($A2663,Spiele!$A$2:$F$16,3,FALSE)))</f>
        <v/>
      </c>
      <c r="E2663" s="18">
        <f>IF(Abschlüsse[[#This Row],[Ergeb]]="ET",0,COUNTIFS($A$2:$A2663,$A2663,$B$2:$B2663,$B2663,$L$2:$L2663,"&lt;&gt;ET"))</f>
        <v>0</v>
      </c>
      <c r="F2663" s="11"/>
      <c r="G2663" s="12"/>
      <c r="H2663" s="18">
        <f>COUNTIFS('Rote Karten'!$A$2:$A$4,$A2663,'Rote Karten'!$D$2:$D$4,"&lt;&gt;"&amp;$B2663,'Rote Karten'!$B$2:$B$4,"&lt;"&amp;$F2663,'Rote Karten'!$C$2:$C$4,"&lt;="&amp;$G2663)-COUNTIFS('Rote Karten'!$A$2:$A$4,$A2663,'Rote Karten'!$D$2:$D$4,$B2663,'Rote Karten'!$B$2:$B$4,"&lt;"&amp;$F2663,'Rote Karten'!$C$2:$C$4,"&lt;="&amp;$G2663)</f>
        <v>0</v>
      </c>
      <c r="I2663" s="17" t="str">
        <f>IF(OR($L2663="Tor",$L2663="ET"),_xlfn.IFNA(IF(VLOOKUP($A2663,Spiele!$A$2:$C$16,3,FALSE)=$B2663,COUNTIFS($L$2:$L2663,"Tor",$B$2:$B2663,$B2663,$A$2:$A2663,$A2663)+COUNTIFS($L$2:$L2663,"ET",$B$2:$B2663,$B2663,$A$2:$A2663,$A2663)&amp;":"&amp;COUNTIFS($L$2:$L2663,"Tor",$B$2:$B2663,"&lt;&gt;"&amp;$B2663,$A$2:$A2663,$A2663)+COUNTIFS($L$2:$L2663,"ET",$B$2:$B2663,"&lt;&gt;"&amp;$B2663,$A$2:$A2663,$A2663),COUNTIFS($L$2:$L2663,"Tor",$B$2:$B2663,"&lt;&gt;"&amp;$B2663,$A$2:$A2663,$A2663)+COUNTIFS($L$2:$L2663,"ET",$B$2:$B2663,"&lt;&gt;"&amp;$B2663,$A$2:$A2663,$A2663)&amp;":"&amp;COUNTIFS($L$2:$L2663,"Tor",$B$2:$B2663,$B2663,$A$2:$A2663,$A2663)+COUNTIFS($L$2:$L2663,"ET",$B$2:$B2663,$B2663,$A$2:$A2663,$A2663)),""),"")</f>
        <v/>
      </c>
      <c r="J2663" s="18" t="str">
        <f>_xlfn.IFNA(IF(VLOOKUP($A2663,Spiele!$A$2:$D$16,3,FALSE)=$B2663,(COUNTIFS($L$1:$L2662,"Tor",$B$1:$B2662,$B2663,$A$1:$A2662,$A2663)+COUNTIFS($L$1:$L2662,"ET",$B$1:$B2662,$B2663,$A$1:$A2662,$A2663))-(COUNTIFS($L$1:$L2662,"Tor",$B$1:$B2662,"&lt;&gt;"&amp;$B2663,$A$1:$A2662,$A2663)+COUNTIFS($L$1:$L2662,"ET",$B$1:$B2662,"&lt;&gt;"&amp;$B2663,$A$1:$A2662,$A2663)),(COUNTIFS($L$1:$L2662,"Tor",$B$1:$B2662,$B2663,$A$1:$A2662,$A2663)+COUNTIFS($L$1:$L2662,"ET",$B$1:$B2662,$B2663,$A$1:$A2662,$A2663))-(COUNTIFS($L$1:$L2662,"Tor",$B$1:$B2662,"&lt;&gt;"&amp;$B2663,$A$1:$A2662,$A2663)+COUNTIFS($L$1:$L2662,"ET",$B$1:$B2662,"&lt;&gt;"&amp;$B2663,$A$1:$A2662,$A2663))),"")</f>
        <v/>
      </c>
      <c r="O2663" s="17"/>
      <c r="AC2663" s="14"/>
      <c r="AD2663" s="14"/>
      <c r="AE2663" s="18"/>
      <c r="AH2663" s="19">
        <f t="shared" si="166"/>
        <v>0</v>
      </c>
      <c r="AI2663" s="19">
        <f t="shared" si="167"/>
        <v>180</v>
      </c>
      <c r="AM2663" s="19">
        <f>IF(Abschlüsse[[#This Row],[Ergeb]]="ET","",SQRT(($AF2663-$AK2663)^2+($AG2663-$AL2663)^2))</f>
        <v>0</v>
      </c>
      <c r="AO2663" s="13"/>
      <c r="AP2663" s="13"/>
      <c r="AQ2663" s="19" t="str">
        <f t="shared" si="168"/>
        <v/>
      </c>
      <c r="AU2663" s="19" t="str">
        <f t="shared" si="169"/>
        <v/>
      </c>
    </row>
    <row r="2664" spans="3:47" ht="25.05" customHeight="1">
      <c r="C2664" s="17" t="str">
        <f>IF($A2664="","",IF(VLOOKUP($A2664,Spiele!$A$2:$D$16,3,FALSE)=$B2664,"H","G"))</f>
        <v/>
      </c>
      <c r="D2664" s="17" t="str">
        <f>IF($B2664="","",IF(VLOOKUP($A2664,Spiele!$A$2:$F$16,3,FALSE)=$B2664,VLOOKUP($A2664,Spiele!$A$2:$F$16,4,FALSE),VLOOKUP($A2664,Spiele!$A$2:$F$16,3,FALSE)))</f>
        <v/>
      </c>
      <c r="E2664" s="18">
        <f>IF(Abschlüsse[[#This Row],[Ergeb]]="ET",0,COUNTIFS($A$2:$A2664,$A2664,$B$2:$B2664,$B2664,$L$2:$L2664,"&lt;&gt;ET"))</f>
        <v>0</v>
      </c>
      <c r="F2664" s="11"/>
      <c r="G2664" s="12"/>
      <c r="H2664" s="18">
        <f>COUNTIFS('Rote Karten'!$A$2:$A$4,$A2664,'Rote Karten'!$D$2:$D$4,"&lt;&gt;"&amp;$B2664,'Rote Karten'!$B$2:$B$4,"&lt;"&amp;$F2664,'Rote Karten'!$C$2:$C$4,"&lt;="&amp;$G2664)-COUNTIFS('Rote Karten'!$A$2:$A$4,$A2664,'Rote Karten'!$D$2:$D$4,$B2664,'Rote Karten'!$B$2:$B$4,"&lt;"&amp;$F2664,'Rote Karten'!$C$2:$C$4,"&lt;="&amp;$G2664)</f>
        <v>0</v>
      </c>
      <c r="I2664" s="17" t="str">
        <f>IF(OR($L2664="Tor",$L2664="ET"),_xlfn.IFNA(IF(VLOOKUP($A2664,Spiele!$A$2:$C$16,3,FALSE)=$B2664,COUNTIFS($L$2:$L2664,"Tor",$B$2:$B2664,$B2664,$A$2:$A2664,$A2664)+COUNTIFS($L$2:$L2664,"ET",$B$2:$B2664,$B2664,$A$2:$A2664,$A2664)&amp;":"&amp;COUNTIFS($L$2:$L2664,"Tor",$B$2:$B2664,"&lt;&gt;"&amp;$B2664,$A$2:$A2664,$A2664)+COUNTIFS($L$2:$L2664,"ET",$B$2:$B2664,"&lt;&gt;"&amp;$B2664,$A$2:$A2664,$A2664),COUNTIFS($L$2:$L2664,"Tor",$B$2:$B2664,"&lt;&gt;"&amp;$B2664,$A$2:$A2664,$A2664)+COUNTIFS($L$2:$L2664,"ET",$B$2:$B2664,"&lt;&gt;"&amp;$B2664,$A$2:$A2664,$A2664)&amp;":"&amp;COUNTIFS($L$2:$L2664,"Tor",$B$2:$B2664,$B2664,$A$2:$A2664,$A2664)+COUNTIFS($L$2:$L2664,"ET",$B$2:$B2664,$B2664,$A$2:$A2664,$A2664)),""),"")</f>
        <v/>
      </c>
      <c r="J2664" s="18" t="str">
        <f>_xlfn.IFNA(IF(VLOOKUP($A2664,Spiele!$A$2:$D$16,3,FALSE)=$B2664,(COUNTIFS($L$1:$L2663,"Tor",$B$1:$B2663,$B2664,$A$1:$A2663,$A2664)+COUNTIFS($L$1:$L2663,"ET",$B$1:$B2663,$B2664,$A$1:$A2663,$A2664))-(COUNTIFS($L$1:$L2663,"Tor",$B$1:$B2663,"&lt;&gt;"&amp;$B2664,$A$1:$A2663,$A2664)+COUNTIFS($L$1:$L2663,"ET",$B$1:$B2663,"&lt;&gt;"&amp;$B2664,$A$1:$A2663,$A2664)),(COUNTIFS($L$1:$L2663,"Tor",$B$1:$B2663,$B2664,$A$1:$A2663,$A2664)+COUNTIFS($L$1:$L2663,"ET",$B$1:$B2663,$B2664,$A$1:$A2663,$A2664))-(COUNTIFS($L$1:$L2663,"Tor",$B$1:$B2663,"&lt;&gt;"&amp;$B2664,$A$1:$A2663,$A2664)+COUNTIFS($L$1:$L2663,"ET",$B$1:$B2663,"&lt;&gt;"&amp;$B2664,$A$1:$A2663,$A2664))),"")</f>
        <v/>
      </c>
      <c r="O2664" s="17"/>
      <c r="AC2664" s="14"/>
      <c r="AD2664" s="14"/>
      <c r="AE2664" s="18"/>
      <c r="AH2664" s="19">
        <f t="shared" si="166"/>
        <v>0</v>
      </c>
      <c r="AI2664" s="19">
        <f t="shared" si="167"/>
        <v>180</v>
      </c>
      <c r="AM2664" s="19">
        <f>IF(Abschlüsse[[#This Row],[Ergeb]]="ET","",SQRT(($AF2664-$AK2664)^2+($AG2664-$AL2664)^2))</f>
        <v>0</v>
      </c>
      <c r="AO2664" s="13"/>
      <c r="AP2664" s="13"/>
      <c r="AQ2664" s="19" t="str">
        <f t="shared" si="168"/>
        <v/>
      </c>
      <c r="AU2664" s="19" t="str">
        <f t="shared" si="169"/>
        <v/>
      </c>
    </row>
    <row r="2665" spans="3:47" ht="25.05" customHeight="1">
      <c r="C2665" s="17" t="str">
        <f>IF($A2665="","",IF(VLOOKUP($A2665,Spiele!$A$2:$D$16,3,FALSE)=$B2665,"H","G"))</f>
        <v/>
      </c>
      <c r="D2665" s="17" t="str">
        <f>IF($B2665="","",IF(VLOOKUP($A2665,Spiele!$A$2:$F$16,3,FALSE)=$B2665,VLOOKUP($A2665,Spiele!$A$2:$F$16,4,FALSE),VLOOKUP($A2665,Spiele!$A$2:$F$16,3,FALSE)))</f>
        <v/>
      </c>
      <c r="E2665" s="18">
        <f>IF(Abschlüsse[[#This Row],[Ergeb]]="ET",0,COUNTIFS($A$2:$A2665,$A2665,$B$2:$B2665,$B2665,$L$2:$L2665,"&lt;&gt;ET"))</f>
        <v>0</v>
      </c>
      <c r="F2665" s="11"/>
      <c r="G2665" s="12"/>
      <c r="H2665" s="18">
        <f>COUNTIFS('Rote Karten'!$A$2:$A$4,$A2665,'Rote Karten'!$D$2:$D$4,"&lt;&gt;"&amp;$B2665,'Rote Karten'!$B$2:$B$4,"&lt;"&amp;$F2665,'Rote Karten'!$C$2:$C$4,"&lt;="&amp;$G2665)-COUNTIFS('Rote Karten'!$A$2:$A$4,$A2665,'Rote Karten'!$D$2:$D$4,$B2665,'Rote Karten'!$B$2:$B$4,"&lt;"&amp;$F2665,'Rote Karten'!$C$2:$C$4,"&lt;="&amp;$G2665)</f>
        <v>0</v>
      </c>
      <c r="I2665" s="17" t="str">
        <f>IF(OR($L2665="Tor",$L2665="ET"),_xlfn.IFNA(IF(VLOOKUP($A2665,Spiele!$A$2:$C$16,3,FALSE)=$B2665,COUNTIFS($L$2:$L2665,"Tor",$B$2:$B2665,$B2665,$A$2:$A2665,$A2665)+COUNTIFS($L$2:$L2665,"ET",$B$2:$B2665,$B2665,$A$2:$A2665,$A2665)&amp;":"&amp;COUNTIFS($L$2:$L2665,"Tor",$B$2:$B2665,"&lt;&gt;"&amp;$B2665,$A$2:$A2665,$A2665)+COUNTIFS($L$2:$L2665,"ET",$B$2:$B2665,"&lt;&gt;"&amp;$B2665,$A$2:$A2665,$A2665),COUNTIFS($L$2:$L2665,"Tor",$B$2:$B2665,"&lt;&gt;"&amp;$B2665,$A$2:$A2665,$A2665)+COUNTIFS($L$2:$L2665,"ET",$B$2:$B2665,"&lt;&gt;"&amp;$B2665,$A$2:$A2665,$A2665)&amp;":"&amp;COUNTIFS($L$2:$L2665,"Tor",$B$2:$B2665,$B2665,$A$2:$A2665,$A2665)+COUNTIFS($L$2:$L2665,"ET",$B$2:$B2665,$B2665,$A$2:$A2665,$A2665)),""),"")</f>
        <v/>
      </c>
      <c r="J2665" s="18" t="str">
        <f>_xlfn.IFNA(IF(VLOOKUP($A2665,Spiele!$A$2:$D$16,3,FALSE)=$B2665,(COUNTIFS($L$1:$L2664,"Tor",$B$1:$B2664,$B2665,$A$1:$A2664,$A2665)+COUNTIFS($L$1:$L2664,"ET",$B$1:$B2664,$B2665,$A$1:$A2664,$A2665))-(COUNTIFS($L$1:$L2664,"Tor",$B$1:$B2664,"&lt;&gt;"&amp;$B2665,$A$1:$A2664,$A2665)+COUNTIFS($L$1:$L2664,"ET",$B$1:$B2664,"&lt;&gt;"&amp;$B2665,$A$1:$A2664,$A2665)),(COUNTIFS($L$1:$L2664,"Tor",$B$1:$B2664,$B2665,$A$1:$A2664,$A2665)+COUNTIFS($L$1:$L2664,"ET",$B$1:$B2664,$B2665,$A$1:$A2664,$A2665))-(COUNTIFS($L$1:$L2664,"Tor",$B$1:$B2664,"&lt;&gt;"&amp;$B2665,$A$1:$A2664,$A2665)+COUNTIFS($L$1:$L2664,"ET",$B$1:$B2664,"&lt;&gt;"&amp;$B2665,$A$1:$A2664,$A2665))),"")</f>
        <v/>
      </c>
      <c r="O2665" s="17"/>
      <c r="AC2665" s="14"/>
      <c r="AD2665" s="14"/>
      <c r="AE2665" s="18"/>
      <c r="AH2665" s="19">
        <f t="shared" si="166"/>
        <v>0</v>
      </c>
      <c r="AI2665" s="19">
        <f t="shared" si="167"/>
        <v>180</v>
      </c>
      <c r="AM2665" s="19">
        <f>IF(Abschlüsse[[#This Row],[Ergeb]]="ET","",SQRT(($AF2665-$AK2665)^2+($AG2665-$AL2665)^2))</f>
        <v>0</v>
      </c>
      <c r="AO2665" s="13"/>
      <c r="AP2665" s="13"/>
      <c r="AQ2665" s="19" t="str">
        <f t="shared" si="168"/>
        <v/>
      </c>
      <c r="AU2665" s="19" t="str">
        <f t="shared" si="169"/>
        <v/>
      </c>
    </row>
    <row r="2666" spans="3:47" ht="25.05" customHeight="1">
      <c r="C2666" s="17" t="str">
        <f>IF($A2666="","",IF(VLOOKUP($A2666,Spiele!$A$2:$D$16,3,FALSE)=$B2666,"H","G"))</f>
        <v/>
      </c>
      <c r="D2666" s="17" t="str">
        <f>IF($B2666="","",IF(VLOOKUP($A2666,Spiele!$A$2:$F$16,3,FALSE)=$B2666,VLOOKUP($A2666,Spiele!$A$2:$F$16,4,FALSE),VLOOKUP($A2666,Spiele!$A$2:$F$16,3,FALSE)))</f>
        <v/>
      </c>
      <c r="E2666" s="18">
        <f>IF(Abschlüsse[[#This Row],[Ergeb]]="ET",0,COUNTIFS($A$2:$A2666,$A2666,$B$2:$B2666,$B2666,$L$2:$L2666,"&lt;&gt;ET"))</f>
        <v>0</v>
      </c>
      <c r="F2666" s="11"/>
      <c r="G2666" s="12"/>
      <c r="H2666" s="18">
        <f>COUNTIFS('Rote Karten'!$A$2:$A$4,$A2666,'Rote Karten'!$D$2:$D$4,"&lt;&gt;"&amp;$B2666,'Rote Karten'!$B$2:$B$4,"&lt;"&amp;$F2666,'Rote Karten'!$C$2:$C$4,"&lt;="&amp;$G2666)-COUNTIFS('Rote Karten'!$A$2:$A$4,$A2666,'Rote Karten'!$D$2:$D$4,$B2666,'Rote Karten'!$B$2:$B$4,"&lt;"&amp;$F2666,'Rote Karten'!$C$2:$C$4,"&lt;="&amp;$G2666)</f>
        <v>0</v>
      </c>
      <c r="I2666" s="17" t="str">
        <f>IF(OR($L2666="Tor",$L2666="ET"),_xlfn.IFNA(IF(VLOOKUP($A2666,Spiele!$A$2:$C$16,3,FALSE)=$B2666,COUNTIFS($L$2:$L2666,"Tor",$B$2:$B2666,$B2666,$A$2:$A2666,$A2666)+COUNTIFS($L$2:$L2666,"ET",$B$2:$B2666,$B2666,$A$2:$A2666,$A2666)&amp;":"&amp;COUNTIFS($L$2:$L2666,"Tor",$B$2:$B2666,"&lt;&gt;"&amp;$B2666,$A$2:$A2666,$A2666)+COUNTIFS($L$2:$L2666,"ET",$B$2:$B2666,"&lt;&gt;"&amp;$B2666,$A$2:$A2666,$A2666),COUNTIFS($L$2:$L2666,"Tor",$B$2:$B2666,"&lt;&gt;"&amp;$B2666,$A$2:$A2666,$A2666)+COUNTIFS($L$2:$L2666,"ET",$B$2:$B2666,"&lt;&gt;"&amp;$B2666,$A$2:$A2666,$A2666)&amp;":"&amp;COUNTIFS($L$2:$L2666,"Tor",$B$2:$B2666,$B2666,$A$2:$A2666,$A2666)+COUNTIFS($L$2:$L2666,"ET",$B$2:$B2666,$B2666,$A$2:$A2666,$A2666)),""),"")</f>
        <v/>
      </c>
      <c r="J2666" s="18" t="str">
        <f>_xlfn.IFNA(IF(VLOOKUP($A2666,Spiele!$A$2:$D$16,3,FALSE)=$B2666,(COUNTIFS($L$1:$L2665,"Tor",$B$1:$B2665,$B2666,$A$1:$A2665,$A2666)+COUNTIFS($L$1:$L2665,"ET",$B$1:$B2665,$B2666,$A$1:$A2665,$A2666))-(COUNTIFS($L$1:$L2665,"Tor",$B$1:$B2665,"&lt;&gt;"&amp;$B2666,$A$1:$A2665,$A2666)+COUNTIFS($L$1:$L2665,"ET",$B$1:$B2665,"&lt;&gt;"&amp;$B2666,$A$1:$A2665,$A2666)),(COUNTIFS($L$1:$L2665,"Tor",$B$1:$B2665,$B2666,$A$1:$A2665,$A2666)+COUNTIFS($L$1:$L2665,"ET",$B$1:$B2665,$B2666,$A$1:$A2665,$A2666))-(COUNTIFS($L$1:$L2665,"Tor",$B$1:$B2665,"&lt;&gt;"&amp;$B2666,$A$1:$A2665,$A2666)+COUNTIFS($L$1:$L2665,"ET",$B$1:$B2665,"&lt;&gt;"&amp;$B2666,$A$1:$A2665,$A2666))),"")</f>
        <v/>
      </c>
      <c r="O2666" s="17"/>
      <c r="AC2666" s="14"/>
      <c r="AD2666" s="14"/>
      <c r="AE2666" s="18"/>
      <c r="AH2666" s="19">
        <f t="shared" si="166"/>
        <v>0</v>
      </c>
      <c r="AI2666" s="19">
        <f t="shared" si="167"/>
        <v>180</v>
      </c>
      <c r="AM2666" s="19">
        <f>IF(Abschlüsse[[#This Row],[Ergeb]]="ET","",SQRT(($AF2666-$AK2666)^2+($AG2666-$AL2666)^2))</f>
        <v>0</v>
      </c>
      <c r="AO2666" s="13"/>
      <c r="AP2666" s="13"/>
      <c r="AQ2666" s="19" t="str">
        <f t="shared" si="168"/>
        <v/>
      </c>
      <c r="AU2666" s="19" t="str">
        <f t="shared" si="169"/>
        <v/>
      </c>
    </row>
    <row r="2667" spans="3:47" ht="25.05" customHeight="1">
      <c r="C2667" s="17" t="str">
        <f>IF($A2667="","",IF(VLOOKUP($A2667,Spiele!$A$2:$D$16,3,FALSE)=$B2667,"H","G"))</f>
        <v/>
      </c>
      <c r="D2667" s="17" t="str">
        <f>IF($B2667="","",IF(VLOOKUP($A2667,Spiele!$A$2:$F$16,3,FALSE)=$B2667,VLOOKUP($A2667,Spiele!$A$2:$F$16,4,FALSE),VLOOKUP($A2667,Spiele!$A$2:$F$16,3,FALSE)))</f>
        <v/>
      </c>
      <c r="E2667" s="18">
        <f>IF(Abschlüsse[[#This Row],[Ergeb]]="ET",0,COUNTIFS($A$2:$A2667,$A2667,$B$2:$B2667,$B2667,$L$2:$L2667,"&lt;&gt;ET"))</f>
        <v>0</v>
      </c>
      <c r="F2667" s="11"/>
      <c r="G2667" s="12"/>
      <c r="H2667" s="18">
        <f>COUNTIFS('Rote Karten'!$A$2:$A$4,$A2667,'Rote Karten'!$D$2:$D$4,"&lt;&gt;"&amp;$B2667,'Rote Karten'!$B$2:$B$4,"&lt;"&amp;$F2667,'Rote Karten'!$C$2:$C$4,"&lt;="&amp;$G2667)-COUNTIFS('Rote Karten'!$A$2:$A$4,$A2667,'Rote Karten'!$D$2:$D$4,$B2667,'Rote Karten'!$B$2:$B$4,"&lt;"&amp;$F2667,'Rote Karten'!$C$2:$C$4,"&lt;="&amp;$G2667)</f>
        <v>0</v>
      </c>
      <c r="I2667" s="17" t="str">
        <f>IF(OR($L2667="Tor",$L2667="ET"),_xlfn.IFNA(IF(VLOOKUP($A2667,Spiele!$A$2:$C$16,3,FALSE)=$B2667,COUNTIFS($L$2:$L2667,"Tor",$B$2:$B2667,$B2667,$A$2:$A2667,$A2667)+COUNTIFS($L$2:$L2667,"ET",$B$2:$B2667,$B2667,$A$2:$A2667,$A2667)&amp;":"&amp;COUNTIFS($L$2:$L2667,"Tor",$B$2:$B2667,"&lt;&gt;"&amp;$B2667,$A$2:$A2667,$A2667)+COUNTIFS($L$2:$L2667,"ET",$B$2:$B2667,"&lt;&gt;"&amp;$B2667,$A$2:$A2667,$A2667),COUNTIFS($L$2:$L2667,"Tor",$B$2:$B2667,"&lt;&gt;"&amp;$B2667,$A$2:$A2667,$A2667)+COUNTIFS($L$2:$L2667,"ET",$B$2:$B2667,"&lt;&gt;"&amp;$B2667,$A$2:$A2667,$A2667)&amp;":"&amp;COUNTIFS($L$2:$L2667,"Tor",$B$2:$B2667,$B2667,$A$2:$A2667,$A2667)+COUNTIFS($L$2:$L2667,"ET",$B$2:$B2667,$B2667,$A$2:$A2667,$A2667)),""),"")</f>
        <v/>
      </c>
      <c r="J2667" s="18" t="str">
        <f>_xlfn.IFNA(IF(VLOOKUP($A2667,Spiele!$A$2:$D$16,3,FALSE)=$B2667,(COUNTIFS($L$1:$L2666,"Tor",$B$1:$B2666,$B2667,$A$1:$A2666,$A2667)+COUNTIFS($L$1:$L2666,"ET",$B$1:$B2666,$B2667,$A$1:$A2666,$A2667))-(COUNTIFS($L$1:$L2666,"Tor",$B$1:$B2666,"&lt;&gt;"&amp;$B2667,$A$1:$A2666,$A2667)+COUNTIFS($L$1:$L2666,"ET",$B$1:$B2666,"&lt;&gt;"&amp;$B2667,$A$1:$A2666,$A2667)),(COUNTIFS($L$1:$L2666,"Tor",$B$1:$B2666,$B2667,$A$1:$A2666,$A2667)+COUNTIFS($L$1:$L2666,"ET",$B$1:$B2666,$B2667,$A$1:$A2666,$A2667))-(COUNTIFS($L$1:$L2666,"Tor",$B$1:$B2666,"&lt;&gt;"&amp;$B2667,$A$1:$A2666,$A2667)+COUNTIFS($L$1:$L2666,"ET",$B$1:$B2666,"&lt;&gt;"&amp;$B2667,$A$1:$A2666,$A2667))),"")</f>
        <v/>
      </c>
      <c r="O2667" s="17"/>
      <c r="AC2667" s="14"/>
      <c r="AD2667" s="14"/>
      <c r="AE2667" s="18"/>
      <c r="AH2667" s="19">
        <f t="shared" si="166"/>
        <v>0</v>
      </c>
      <c r="AI2667" s="19">
        <f t="shared" si="167"/>
        <v>180</v>
      </c>
      <c r="AM2667" s="19">
        <f>IF(Abschlüsse[[#This Row],[Ergeb]]="ET","",SQRT(($AF2667-$AK2667)^2+($AG2667-$AL2667)^2))</f>
        <v>0</v>
      </c>
      <c r="AO2667" s="13"/>
      <c r="AP2667" s="13"/>
      <c r="AQ2667" s="19" t="str">
        <f t="shared" si="168"/>
        <v/>
      </c>
      <c r="AU2667" s="19" t="str">
        <f t="shared" si="169"/>
        <v/>
      </c>
    </row>
    <row r="2668" spans="3:47" ht="25.05" customHeight="1">
      <c r="C2668" s="17" t="str">
        <f>IF($A2668="","",IF(VLOOKUP($A2668,Spiele!$A$2:$D$16,3,FALSE)=$B2668,"H","G"))</f>
        <v/>
      </c>
      <c r="D2668" s="17" t="str">
        <f>IF($B2668="","",IF(VLOOKUP($A2668,Spiele!$A$2:$F$16,3,FALSE)=$B2668,VLOOKUP($A2668,Spiele!$A$2:$F$16,4,FALSE),VLOOKUP($A2668,Spiele!$A$2:$F$16,3,FALSE)))</f>
        <v/>
      </c>
      <c r="E2668" s="18">
        <f>IF(Abschlüsse[[#This Row],[Ergeb]]="ET",0,COUNTIFS($A$2:$A2668,$A2668,$B$2:$B2668,$B2668,$L$2:$L2668,"&lt;&gt;ET"))</f>
        <v>0</v>
      </c>
      <c r="F2668" s="11"/>
      <c r="G2668" s="12"/>
      <c r="H2668" s="18">
        <f>COUNTIFS('Rote Karten'!$A$2:$A$4,$A2668,'Rote Karten'!$D$2:$D$4,"&lt;&gt;"&amp;$B2668,'Rote Karten'!$B$2:$B$4,"&lt;"&amp;$F2668,'Rote Karten'!$C$2:$C$4,"&lt;="&amp;$G2668)-COUNTIFS('Rote Karten'!$A$2:$A$4,$A2668,'Rote Karten'!$D$2:$D$4,$B2668,'Rote Karten'!$B$2:$B$4,"&lt;"&amp;$F2668,'Rote Karten'!$C$2:$C$4,"&lt;="&amp;$G2668)</f>
        <v>0</v>
      </c>
      <c r="I2668" s="17" t="str">
        <f>IF(OR($L2668="Tor",$L2668="ET"),_xlfn.IFNA(IF(VLOOKUP($A2668,Spiele!$A$2:$C$16,3,FALSE)=$B2668,COUNTIFS($L$2:$L2668,"Tor",$B$2:$B2668,$B2668,$A$2:$A2668,$A2668)+COUNTIFS($L$2:$L2668,"ET",$B$2:$B2668,$B2668,$A$2:$A2668,$A2668)&amp;":"&amp;COUNTIFS($L$2:$L2668,"Tor",$B$2:$B2668,"&lt;&gt;"&amp;$B2668,$A$2:$A2668,$A2668)+COUNTIFS($L$2:$L2668,"ET",$B$2:$B2668,"&lt;&gt;"&amp;$B2668,$A$2:$A2668,$A2668),COUNTIFS($L$2:$L2668,"Tor",$B$2:$B2668,"&lt;&gt;"&amp;$B2668,$A$2:$A2668,$A2668)+COUNTIFS($L$2:$L2668,"ET",$B$2:$B2668,"&lt;&gt;"&amp;$B2668,$A$2:$A2668,$A2668)&amp;":"&amp;COUNTIFS($L$2:$L2668,"Tor",$B$2:$B2668,$B2668,$A$2:$A2668,$A2668)+COUNTIFS($L$2:$L2668,"ET",$B$2:$B2668,$B2668,$A$2:$A2668,$A2668)),""),"")</f>
        <v/>
      </c>
      <c r="J2668" s="18" t="str">
        <f>_xlfn.IFNA(IF(VLOOKUP($A2668,Spiele!$A$2:$D$16,3,FALSE)=$B2668,(COUNTIFS($L$1:$L2667,"Tor",$B$1:$B2667,$B2668,$A$1:$A2667,$A2668)+COUNTIFS($L$1:$L2667,"ET",$B$1:$B2667,$B2668,$A$1:$A2667,$A2668))-(COUNTIFS($L$1:$L2667,"Tor",$B$1:$B2667,"&lt;&gt;"&amp;$B2668,$A$1:$A2667,$A2668)+COUNTIFS($L$1:$L2667,"ET",$B$1:$B2667,"&lt;&gt;"&amp;$B2668,$A$1:$A2667,$A2668)),(COUNTIFS($L$1:$L2667,"Tor",$B$1:$B2667,$B2668,$A$1:$A2667,$A2668)+COUNTIFS($L$1:$L2667,"ET",$B$1:$B2667,$B2668,$A$1:$A2667,$A2668))-(COUNTIFS($L$1:$L2667,"Tor",$B$1:$B2667,"&lt;&gt;"&amp;$B2668,$A$1:$A2667,$A2668)+COUNTIFS($L$1:$L2667,"ET",$B$1:$B2667,"&lt;&gt;"&amp;$B2668,$A$1:$A2667,$A2668))),"")</f>
        <v/>
      </c>
      <c r="O2668" s="17"/>
      <c r="AC2668" s="14"/>
      <c r="AD2668" s="14"/>
      <c r="AE2668" s="18"/>
      <c r="AH2668" s="19">
        <f t="shared" si="166"/>
        <v>0</v>
      </c>
      <c r="AI2668" s="19">
        <f t="shared" si="167"/>
        <v>180</v>
      </c>
      <c r="AM2668" s="19">
        <f>IF(Abschlüsse[[#This Row],[Ergeb]]="ET","",SQRT(($AF2668-$AK2668)^2+($AG2668-$AL2668)^2))</f>
        <v>0</v>
      </c>
      <c r="AO2668" s="13"/>
      <c r="AP2668" s="13"/>
      <c r="AQ2668" s="19" t="str">
        <f t="shared" si="168"/>
        <v/>
      </c>
      <c r="AU2668" s="19" t="str">
        <f t="shared" si="169"/>
        <v/>
      </c>
    </row>
    <row r="2669" spans="3:47" ht="25.05" customHeight="1">
      <c r="C2669" s="17" t="str">
        <f>IF($A2669="","",IF(VLOOKUP($A2669,Spiele!$A$2:$D$16,3,FALSE)=$B2669,"H","G"))</f>
        <v/>
      </c>
      <c r="D2669" s="17" t="str">
        <f>IF($B2669="","",IF(VLOOKUP($A2669,Spiele!$A$2:$F$16,3,FALSE)=$B2669,VLOOKUP($A2669,Spiele!$A$2:$F$16,4,FALSE),VLOOKUP($A2669,Spiele!$A$2:$F$16,3,FALSE)))</f>
        <v/>
      </c>
      <c r="E2669" s="18">
        <f>IF(Abschlüsse[[#This Row],[Ergeb]]="ET",0,COUNTIFS($A$2:$A2669,$A2669,$B$2:$B2669,$B2669,$L$2:$L2669,"&lt;&gt;ET"))</f>
        <v>0</v>
      </c>
      <c r="F2669" s="11"/>
      <c r="G2669" s="12"/>
      <c r="H2669" s="18">
        <f>COUNTIFS('Rote Karten'!$A$2:$A$4,$A2669,'Rote Karten'!$D$2:$D$4,"&lt;&gt;"&amp;$B2669,'Rote Karten'!$B$2:$B$4,"&lt;"&amp;$F2669,'Rote Karten'!$C$2:$C$4,"&lt;="&amp;$G2669)-COUNTIFS('Rote Karten'!$A$2:$A$4,$A2669,'Rote Karten'!$D$2:$D$4,$B2669,'Rote Karten'!$B$2:$B$4,"&lt;"&amp;$F2669,'Rote Karten'!$C$2:$C$4,"&lt;="&amp;$G2669)</f>
        <v>0</v>
      </c>
      <c r="I2669" s="17" t="str">
        <f>IF(OR($L2669="Tor",$L2669="ET"),_xlfn.IFNA(IF(VLOOKUP($A2669,Spiele!$A$2:$C$16,3,FALSE)=$B2669,COUNTIFS($L$2:$L2669,"Tor",$B$2:$B2669,$B2669,$A$2:$A2669,$A2669)+COUNTIFS($L$2:$L2669,"ET",$B$2:$B2669,$B2669,$A$2:$A2669,$A2669)&amp;":"&amp;COUNTIFS($L$2:$L2669,"Tor",$B$2:$B2669,"&lt;&gt;"&amp;$B2669,$A$2:$A2669,$A2669)+COUNTIFS($L$2:$L2669,"ET",$B$2:$B2669,"&lt;&gt;"&amp;$B2669,$A$2:$A2669,$A2669),COUNTIFS($L$2:$L2669,"Tor",$B$2:$B2669,"&lt;&gt;"&amp;$B2669,$A$2:$A2669,$A2669)+COUNTIFS($L$2:$L2669,"ET",$B$2:$B2669,"&lt;&gt;"&amp;$B2669,$A$2:$A2669,$A2669)&amp;":"&amp;COUNTIFS($L$2:$L2669,"Tor",$B$2:$B2669,$B2669,$A$2:$A2669,$A2669)+COUNTIFS($L$2:$L2669,"ET",$B$2:$B2669,$B2669,$A$2:$A2669,$A2669)),""),"")</f>
        <v/>
      </c>
      <c r="J2669" s="18" t="str">
        <f>_xlfn.IFNA(IF(VLOOKUP($A2669,Spiele!$A$2:$D$16,3,FALSE)=$B2669,(COUNTIFS($L$1:$L2668,"Tor",$B$1:$B2668,$B2669,$A$1:$A2668,$A2669)+COUNTIFS($L$1:$L2668,"ET",$B$1:$B2668,$B2669,$A$1:$A2668,$A2669))-(COUNTIFS($L$1:$L2668,"Tor",$B$1:$B2668,"&lt;&gt;"&amp;$B2669,$A$1:$A2668,$A2669)+COUNTIFS($L$1:$L2668,"ET",$B$1:$B2668,"&lt;&gt;"&amp;$B2669,$A$1:$A2668,$A2669)),(COUNTIFS($L$1:$L2668,"Tor",$B$1:$B2668,$B2669,$A$1:$A2668,$A2669)+COUNTIFS($L$1:$L2668,"ET",$B$1:$B2668,$B2669,$A$1:$A2668,$A2669))-(COUNTIFS($L$1:$L2668,"Tor",$B$1:$B2668,"&lt;&gt;"&amp;$B2669,$A$1:$A2668,$A2669)+COUNTIFS($L$1:$L2668,"ET",$B$1:$B2668,"&lt;&gt;"&amp;$B2669,$A$1:$A2668,$A2669))),"")</f>
        <v/>
      </c>
      <c r="O2669" s="17"/>
      <c r="AC2669" s="14"/>
      <c r="AD2669" s="14"/>
      <c r="AE2669" s="18"/>
      <c r="AH2669" s="19">
        <f t="shared" si="166"/>
        <v>0</v>
      </c>
      <c r="AI2669" s="19">
        <f t="shared" si="167"/>
        <v>180</v>
      </c>
      <c r="AM2669" s="19">
        <f>IF(Abschlüsse[[#This Row],[Ergeb]]="ET","",SQRT(($AF2669-$AK2669)^2+($AG2669-$AL2669)^2))</f>
        <v>0</v>
      </c>
      <c r="AO2669" s="13"/>
      <c r="AP2669" s="13"/>
      <c r="AQ2669" s="19" t="str">
        <f t="shared" si="168"/>
        <v/>
      </c>
      <c r="AU2669" s="19" t="str">
        <f t="shared" si="169"/>
        <v/>
      </c>
    </row>
    <row r="2670" spans="3:47" ht="25.05" customHeight="1">
      <c r="C2670" s="17" t="str">
        <f>IF($A2670="","",IF(VLOOKUP($A2670,Spiele!$A$2:$D$16,3,FALSE)=$B2670,"H","G"))</f>
        <v/>
      </c>
      <c r="D2670" s="17" t="str">
        <f>IF($B2670="","",IF(VLOOKUP($A2670,Spiele!$A$2:$F$16,3,FALSE)=$B2670,VLOOKUP($A2670,Spiele!$A$2:$F$16,4,FALSE),VLOOKUP($A2670,Spiele!$A$2:$F$16,3,FALSE)))</f>
        <v/>
      </c>
      <c r="E2670" s="18">
        <f>IF(Abschlüsse[[#This Row],[Ergeb]]="ET",0,COUNTIFS($A$2:$A2670,$A2670,$B$2:$B2670,$B2670,$L$2:$L2670,"&lt;&gt;ET"))</f>
        <v>0</v>
      </c>
      <c r="F2670" s="11"/>
      <c r="G2670" s="12"/>
      <c r="H2670" s="18">
        <f>COUNTIFS('Rote Karten'!$A$2:$A$4,$A2670,'Rote Karten'!$D$2:$D$4,"&lt;&gt;"&amp;$B2670,'Rote Karten'!$B$2:$B$4,"&lt;"&amp;$F2670,'Rote Karten'!$C$2:$C$4,"&lt;="&amp;$G2670)-COUNTIFS('Rote Karten'!$A$2:$A$4,$A2670,'Rote Karten'!$D$2:$D$4,$B2670,'Rote Karten'!$B$2:$B$4,"&lt;"&amp;$F2670,'Rote Karten'!$C$2:$C$4,"&lt;="&amp;$G2670)</f>
        <v>0</v>
      </c>
      <c r="I2670" s="17" t="str">
        <f>IF(OR($L2670="Tor",$L2670="ET"),_xlfn.IFNA(IF(VLOOKUP($A2670,Spiele!$A$2:$C$16,3,FALSE)=$B2670,COUNTIFS($L$2:$L2670,"Tor",$B$2:$B2670,$B2670,$A$2:$A2670,$A2670)+COUNTIFS($L$2:$L2670,"ET",$B$2:$B2670,$B2670,$A$2:$A2670,$A2670)&amp;":"&amp;COUNTIFS($L$2:$L2670,"Tor",$B$2:$B2670,"&lt;&gt;"&amp;$B2670,$A$2:$A2670,$A2670)+COUNTIFS($L$2:$L2670,"ET",$B$2:$B2670,"&lt;&gt;"&amp;$B2670,$A$2:$A2670,$A2670),COUNTIFS($L$2:$L2670,"Tor",$B$2:$B2670,"&lt;&gt;"&amp;$B2670,$A$2:$A2670,$A2670)+COUNTIFS($L$2:$L2670,"ET",$B$2:$B2670,"&lt;&gt;"&amp;$B2670,$A$2:$A2670,$A2670)&amp;":"&amp;COUNTIFS($L$2:$L2670,"Tor",$B$2:$B2670,$B2670,$A$2:$A2670,$A2670)+COUNTIFS($L$2:$L2670,"ET",$B$2:$B2670,$B2670,$A$2:$A2670,$A2670)),""),"")</f>
        <v/>
      </c>
      <c r="J2670" s="18" t="str">
        <f>_xlfn.IFNA(IF(VLOOKUP($A2670,Spiele!$A$2:$D$16,3,FALSE)=$B2670,(COUNTIFS($L$1:$L2669,"Tor",$B$1:$B2669,$B2670,$A$1:$A2669,$A2670)+COUNTIFS($L$1:$L2669,"ET",$B$1:$B2669,$B2670,$A$1:$A2669,$A2670))-(COUNTIFS($L$1:$L2669,"Tor",$B$1:$B2669,"&lt;&gt;"&amp;$B2670,$A$1:$A2669,$A2670)+COUNTIFS($L$1:$L2669,"ET",$B$1:$B2669,"&lt;&gt;"&amp;$B2670,$A$1:$A2669,$A2670)),(COUNTIFS($L$1:$L2669,"Tor",$B$1:$B2669,$B2670,$A$1:$A2669,$A2670)+COUNTIFS($L$1:$L2669,"ET",$B$1:$B2669,$B2670,$A$1:$A2669,$A2670))-(COUNTIFS($L$1:$L2669,"Tor",$B$1:$B2669,"&lt;&gt;"&amp;$B2670,$A$1:$A2669,$A2670)+COUNTIFS($L$1:$L2669,"ET",$B$1:$B2669,"&lt;&gt;"&amp;$B2670,$A$1:$A2669,$A2670))),"")</f>
        <v/>
      </c>
      <c r="O2670" s="17"/>
      <c r="AC2670" s="14"/>
      <c r="AD2670" s="14"/>
      <c r="AE2670" s="18"/>
      <c r="AH2670" s="19">
        <f t="shared" si="166"/>
        <v>0</v>
      </c>
      <c r="AI2670" s="19">
        <f t="shared" si="167"/>
        <v>180</v>
      </c>
      <c r="AM2670" s="19">
        <f>IF(Abschlüsse[[#This Row],[Ergeb]]="ET","",SQRT(($AF2670-$AK2670)^2+($AG2670-$AL2670)^2))</f>
        <v>0</v>
      </c>
      <c r="AO2670" s="13"/>
      <c r="AP2670" s="13"/>
      <c r="AQ2670" s="19" t="str">
        <f t="shared" si="168"/>
        <v/>
      </c>
      <c r="AU2670" s="19" t="str">
        <f t="shared" si="169"/>
        <v/>
      </c>
    </row>
    <row r="2671" spans="3:47" ht="25.05" customHeight="1">
      <c r="C2671" s="17" t="str">
        <f>IF($A2671="","",IF(VLOOKUP($A2671,Spiele!$A$2:$D$16,3,FALSE)=$B2671,"H","G"))</f>
        <v/>
      </c>
      <c r="D2671" s="17" t="str">
        <f>IF($B2671="","",IF(VLOOKUP($A2671,Spiele!$A$2:$F$16,3,FALSE)=$B2671,VLOOKUP($A2671,Spiele!$A$2:$F$16,4,FALSE),VLOOKUP($A2671,Spiele!$A$2:$F$16,3,FALSE)))</f>
        <v/>
      </c>
      <c r="E2671" s="18">
        <f>IF(Abschlüsse[[#This Row],[Ergeb]]="ET",0,COUNTIFS($A$2:$A2671,$A2671,$B$2:$B2671,$B2671,$L$2:$L2671,"&lt;&gt;ET"))</f>
        <v>0</v>
      </c>
      <c r="F2671" s="11"/>
      <c r="G2671" s="12"/>
      <c r="H2671" s="18">
        <f>COUNTIFS('Rote Karten'!$A$2:$A$4,$A2671,'Rote Karten'!$D$2:$D$4,"&lt;&gt;"&amp;$B2671,'Rote Karten'!$B$2:$B$4,"&lt;"&amp;$F2671,'Rote Karten'!$C$2:$C$4,"&lt;="&amp;$G2671)-COUNTIFS('Rote Karten'!$A$2:$A$4,$A2671,'Rote Karten'!$D$2:$D$4,$B2671,'Rote Karten'!$B$2:$B$4,"&lt;"&amp;$F2671,'Rote Karten'!$C$2:$C$4,"&lt;="&amp;$G2671)</f>
        <v>0</v>
      </c>
      <c r="I2671" s="17" t="str">
        <f>IF(OR($L2671="Tor",$L2671="ET"),_xlfn.IFNA(IF(VLOOKUP($A2671,Spiele!$A$2:$C$16,3,FALSE)=$B2671,COUNTIFS($L$2:$L2671,"Tor",$B$2:$B2671,$B2671,$A$2:$A2671,$A2671)+COUNTIFS($L$2:$L2671,"ET",$B$2:$B2671,$B2671,$A$2:$A2671,$A2671)&amp;":"&amp;COUNTIFS($L$2:$L2671,"Tor",$B$2:$B2671,"&lt;&gt;"&amp;$B2671,$A$2:$A2671,$A2671)+COUNTIFS($L$2:$L2671,"ET",$B$2:$B2671,"&lt;&gt;"&amp;$B2671,$A$2:$A2671,$A2671),COUNTIFS($L$2:$L2671,"Tor",$B$2:$B2671,"&lt;&gt;"&amp;$B2671,$A$2:$A2671,$A2671)+COUNTIFS($L$2:$L2671,"ET",$B$2:$B2671,"&lt;&gt;"&amp;$B2671,$A$2:$A2671,$A2671)&amp;":"&amp;COUNTIFS($L$2:$L2671,"Tor",$B$2:$B2671,$B2671,$A$2:$A2671,$A2671)+COUNTIFS($L$2:$L2671,"ET",$B$2:$B2671,$B2671,$A$2:$A2671,$A2671)),""),"")</f>
        <v/>
      </c>
      <c r="J2671" s="18" t="str">
        <f>_xlfn.IFNA(IF(VLOOKUP($A2671,Spiele!$A$2:$D$16,3,FALSE)=$B2671,(COUNTIFS($L$1:$L2670,"Tor",$B$1:$B2670,$B2671,$A$1:$A2670,$A2671)+COUNTIFS($L$1:$L2670,"ET",$B$1:$B2670,$B2671,$A$1:$A2670,$A2671))-(COUNTIFS($L$1:$L2670,"Tor",$B$1:$B2670,"&lt;&gt;"&amp;$B2671,$A$1:$A2670,$A2671)+COUNTIFS($L$1:$L2670,"ET",$B$1:$B2670,"&lt;&gt;"&amp;$B2671,$A$1:$A2670,$A2671)),(COUNTIFS($L$1:$L2670,"Tor",$B$1:$B2670,$B2671,$A$1:$A2670,$A2671)+COUNTIFS($L$1:$L2670,"ET",$B$1:$B2670,$B2671,$A$1:$A2670,$A2671))-(COUNTIFS($L$1:$L2670,"Tor",$B$1:$B2670,"&lt;&gt;"&amp;$B2671,$A$1:$A2670,$A2671)+COUNTIFS($L$1:$L2670,"ET",$B$1:$B2670,"&lt;&gt;"&amp;$B2671,$A$1:$A2670,$A2671))),"")</f>
        <v/>
      </c>
      <c r="O2671" s="17"/>
      <c r="AC2671" s="14"/>
      <c r="AD2671" s="14"/>
      <c r="AE2671" s="18"/>
      <c r="AH2671" s="19">
        <f t="shared" si="166"/>
        <v>0</v>
      </c>
      <c r="AI2671" s="19">
        <f t="shared" si="167"/>
        <v>180</v>
      </c>
      <c r="AM2671" s="19">
        <f>IF(Abschlüsse[[#This Row],[Ergeb]]="ET","",SQRT(($AF2671-$AK2671)^2+($AG2671-$AL2671)^2))</f>
        <v>0</v>
      </c>
      <c r="AO2671" s="13"/>
      <c r="AP2671" s="13"/>
      <c r="AQ2671" s="19" t="str">
        <f t="shared" si="168"/>
        <v/>
      </c>
      <c r="AU2671" s="19" t="str">
        <f t="shared" si="169"/>
        <v/>
      </c>
    </row>
    <row r="2672" spans="3:47" ht="25.05" customHeight="1">
      <c r="C2672" s="17" t="str">
        <f>IF($A2672="","",IF(VLOOKUP($A2672,Spiele!$A$2:$D$16,3,FALSE)=$B2672,"H","G"))</f>
        <v/>
      </c>
      <c r="D2672" s="17" t="str">
        <f>IF($B2672="","",IF(VLOOKUP($A2672,Spiele!$A$2:$F$16,3,FALSE)=$B2672,VLOOKUP($A2672,Spiele!$A$2:$F$16,4,FALSE),VLOOKUP($A2672,Spiele!$A$2:$F$16,3,FALSE)))</f>
        <v/>
      </c>
      <c r="E2672" s="18">
        <f>IF(Abschlüsse[[#This Row],[Ergeb]]="ET",0,COUNTIFS($A$2:$A2672,$A2672,$B$2:$B2672,$B2672,$L$2:$L2672,"&lt;&gt;ET"))</f>
        <v>0</v>
      </c>
      <c r="F2672" s="11"/>
      <c r="G2672" s="12"/>
      <c r="H2672" s="18">
        <f>COUNTIFS('Rote Karten'!$A$2:$A$4,$A2672,'Rote Karten'!$D$2:$D$4,"&lt;&gt;"&amp;$B2672,'Rote Karten'!$B$2:$B$4,"&lt;"&amp;$F2672,'Rote Karten'!$C$2:$C$4,"&lt;="&amp;$G2672)-COUNTIFS('Rote Karten'!$A$2:$A$4,$A2672,'Rote Karten'!$D$2:$D$4,$B2672,'Rote Karten'!$B$2:$B$4,"&lt;"&amp;$F2672,'Rote Karten'!$C$2:$C$4,"&lt;="&amp;$G2672)</f>
        <v>0</v>
      </c>
      <c r="I2672" s="17" t="str">
        <f>IF(OR($L2672="Tor",$L2672="ET"),_xlfn.IFNA(IF(VLOOKUP($A2672,Spiele!$A$2:$C$16,3,FALSE)=$B2672,COUNTIFS($L$2:$L2672,"Tor",$B$2:$B2672,$B2672,$A$2:$A2672,$A2672)+COUNTIFS($L$2:$L2672,"ET",$B$2:$B2672,$B2672,$A$2:$A2672,$A2672)&amp;":"&amp;COUNTIFS($L$2:$L2672,"Tor",$B$2:$B2672,"&lt;&gt;"&amp;$B2672,$A$2:$A2672,$A2672)+COUNTIFS($L$2:$L2672,"ET",$B$2:$B2672,"&lt;&gt;"&amp;$B2672,$A$2:$A2672,$A2672),COUNTIFS($L$2:$L2672,"Tor",$B$2:$B2672,"&lt;&gt;"&amp;$B2672,$A$2:$A2672,$A2672)+COUNTIFS($L$2:$L2672,"ET",$B$2:$B2672,"&lt;&gt;"&amp;$B2672,$A$2:$A2672,$A2672)&amp;":"&amp;COUNTIFS($L$2:$L2672,"Tor",$B$2:$B2672,$B2672,$A$2:$A2672,$A2672)+COUNTIFS($L$2:$L2672,"ET",$B$2:$B2672,$B2672,$A$2:$A2672,$A2672)),""),"")</f>
        <v/>
      </c>
      <c r="J2672" s="18" t="str">
        <f>_xlfn.IFNA(IF(VLOOKUP($A2672,Spiele!$A$2:$D$16,3,FALSE)=$B2672,(COUNTIFS($L$1:$L2671,"Tor",$B$1:$B2671,$B2672,$A$1:$A2671,$A2672)+COUNTIFS($L$1:$L2671,"ET",$B$1:$B2671,$B2672,$A$1:$A2671,$A2672))-(COUNTIFS($L$1:$L2671,"Tor",$B$1:$B2671,"&lt;&gt;"&amp;$B2672,$A$1:$A2671,$A2672)+COUNTIFS($L$1:$L2671,"ET",$B$1:$B2671,"&lt;&gt;"&amp;$B2672,$A$1:$A2671,$A2672)),(COUNTIFS($L$1:$L2671,"Tor",$B$1:$B2671,$B2672,$A$1:$A2671,$A2672)+COUNTIFS($L$1:$L2671,"ET",$B$1:$B2671,$B2672,$A$1:$A2671,$A2672))-(COUNTIFS($L$1:$L2671,"Tor",$B$1:$B2671,"&lt;&gt;"&amp;$B2672,$A$1:$A2671,$A2672)+COUNTIFS($L$1:$L2671,"ET",$B$1:$B2671,"&lt;&gt;"&amp;$B2672,$A$1:$A2671,$A2672))),"")</f>
        <v/>
      </c>
      <c r="O2672" s="17"/>
      <c r="AC2672" s="14"/>
      <c r="AD2672" s="14"/>
      <c r="AE2672" s="18"/>
      <c r="AH2672" s="19">
        <f t="shared" si="166"/>
        <v>0</v>
      </c>
      <c r="AI2672" s="19">
        <f t="shared" si="167"/>
        <v>180</v>
      </c>
      <c r="AM2672" s="19">
        <f>IF(Abschlüsse[[#This Row],[Ergeb]]="ET","",SQRT(($AF2672-$AK2672)^2+($AG2672-$AL2672)^2))</f>
        <v>0</v>
      </c>
      <c r="AO2672" s="13"/>
      <c r="AP2672" s="13"/>
      <c r="AQ2672" s="19" t="str">
        <f t="shared" si="168"/>
        <v/>
      </c>
      <c r="AU2672" s="19" t="str">
        <f t="shared" si="169"/>
        <v/>
      </c>
    </row>
    <row r="2673" spans="3:47" ht="25.05" customHeight="1">
      <c r="C2673" s="17" t="str">
        <f>IF($A2673="","",IF(VLOOKUP($A2673,Spiele!$A$2:$D$16,3,FALSE)=$B2673,"H","G"))</f>
        <v/>
      </c>
      <c r="D2673" s="17" t="str">
        <f>IF($B2673="","",IF(VLOOKUP($A2673,Spiele!$A$2:$F$16,3,FALSE)=$B2673,VLOOKUP($A2673,Spiele!$A$2:$F$16,4,FALSE),VLOOKUP($A2673,Spiele!$A$2:$F$16,3,FALSE)))</f>
        <v/>
      </c>
      <c r="E2673" s="18">
        <f>IF(Abschlüsse[[#This Row],[Ergeb]]="ET",0,COUNTIFS($A$2:$A2673,$A2673,$B$2:$B2673,$B2673,$L$2:$L2673,"&lt;&gt;ET"))</f>
        <v>0</v>
      </c>
      <c r="F2673" s="11"/>
      <c r="G2673" s="12"/>
      <c r="H2673" s="18">
        <f>COUNTIFS('Rote Karten'!$A$2:$A$4,$A2673,'Rote Karten'!$D$2:$D$4,"&lt;&gt;"&amp;$B2673,'Rote Karten'!$B$2:$B$4,"&lt;"&amp;$F2673,'Rote Karten'!$C$2:$C$4,"&lt;="&amp;$G2673)-COUNTIFS('Rote Karten'!$A$2:$A$4,$A2673,'Rote Karten'!$D$2:$D$4,$B2673,'Rote Karten'!$B$2:$B$4,"&lt;"&amp;$F2673,'Rote Karten'!$C$2:$C$4,"&lt;="&amp;$G2673)</f>
        <v>0</v>
      </c>
      <c r="I2673" s="17" t="str">
        <f>IF(OR($L2673="Tor",$L2673="ET"),_xlfn.IFNA(IF(VLOOKUP($A2673,Spiele!$A$2:$C$16,3,FALSE)=$B2673,COUNTIFS($L$2:$L2673,"Tor",$B$2:$B2673,$B2673,$A$2:$A2673,$A2673)+COUNTIFS($L$2:$L2673,"ET",$B$2:$B2673,$B2673,$A$2:$A2673,$A2673)&amp;":"&amp;COUNTIFS($L$2:$L2673,"Tor",$B$2:$B2673,"&lt;&gt;"&amp;$B2673,$A$2:$A2673,$A2673)+COUNTIFS($L$2:$L2673,"ET",$B$2:$B2673,"&lt;&gt;"&amp;$B2673,$A$2:$A2673,$A2673),COUNTIFS($L$2:$L2673,"Tor",$B$2:$B2673,"&lt;&gt;"&amp;$B2673,$A$2:$A2673,$A2673)+COUNTIFS($L$2:$L2673,"ET",$B$2:$B2673,"&lt;&gt;"&amp;$B2673,$A$2:$A2673,$A2673)&amp;":"&amp;COUNTIFS($L$2:$L2673,"Tor",$B$2:$B2673,$B2673,$A$2:$A2673,$A2673)+COUNTIFS($L$2:$L2673,"ET",$B$2:$B2673,$B2673,$A$2:$A2673,$A2673)),""),"")</f>
        <v/>
      </c>
      <c r="J2673" s="18" t="str">
        <f>_xlfn.IFNA(IF(VLOOKUP($A2673,Spiele!$A$2:$D$16,3,FALSE)=$B2673,(COUNTIFS($L$1:$L2672,"Tor",$B$1:$B2672,$B2673,$A$1:$A2672,$A2673)+COUNTIFS($L$1:$L2672,"ET",$B$1:$B2672,$B2673,$A$1:$A2672,$A2673))-(COUNTIFS($L$1:$L2672,"Tor",$B$1:$B2672,"&lt;&gt;"&amp;$B2673,$A$1:$A2672,$A2673)+COUNTIFS($L$1:$L2672,"ET",$B$1:$B2672,"&lt;&gt;"&amp;$B2673,$A$1:$A2672,$A2673)),(COUNTIFS($L$1:$L2672,"Tor",$B$1:$B2672,$B2673,$A$1:$A2672,$A2673)+COUNTIFS($L$1:$L2672,"ET",$B$1:$B2672,$B2673,$A$1:$A2672,$A2673))-(COUNTIFS($L$1:$L2672,"Tor",$B$1:$B2672,"&lt;&gt;"&amp;$B2673,$A$1:$A2672,$A2673)+COUNTIFS($L$1:$L2672,"ET",$B$1:$B2672,"&lt;&gt;"&amp;$B2673,$A$1:$A2672,$A2673))),"")</f>
        <v/>
      </c>
      <c r="O2673" s="17"/>
      <c r="AC2673" s="14"/>
      <c r="AD2673" s="14"/>
      <c r="AE2673" s="18"/>
      <c r="AH2673" s="19">
        <f t="shared" si="166"/>
        <v>0</v>
      </c>
      <c r="AI2673" s="19">
        <f t="shared" si="167"/>
        <v>180</v>
      </c>
      <c r="AM2673" s="19">
        <f>IF(Abschlüsse[[#This Row],[Ergeb]]="ET","",SQRT(($AF2673-$AK2673)^2+($AG2673-$AL2673)^2))</f>
        <v>0</v>
      </c>
      <c r="AO2673" s="13"/>
      <c r="AP2673" s="13"/>
      <c r="AQ2673" s="19" t="str">
        <f t="shared" si="168"/>
        <v/>
      </c>
      <c r="AU2673" s="19" t="str">
        <f t="shared" si="169"/>
        <v/>
      </c>
    </row>
    <row r="2674" spans="3:47" ht="25.05" customHeight="1">
      <c r="C2674" s="17" t="str">
        <f>IF($A2674="","",IF(VLOOKUP($A2674,Spiele!$A$2:$D$16,3,FALSE)=$B2674,"H","G"))</f>
        <v/>
      </c>
      <c r="D2674" s="17" t="str">
        <f>IF($B2674="","",IF(VLOOKUP($A2674,Spiele!$A$2:$F$16,3,FALSE)=$B2674,VLOOKUP($A2674,Spiele!$A$2:$F$16,4,FALSE),VLOOKUP($A2674,Spiele!$A$2:$F$16,3,FALSE)))</f>
        <v/>
      </c>
      <c r="E2674" s="18">
        <f>IF(Abschlüsse[[#This Row],[Ergeb]]="ET",0,COUNTIFS($A$2:$A2674,$A2674,$B$2:$B2674,$B2674,$L$2:$L2674,"&lt;&gt;ET"))</f>
        <v>0</v>
      </c>
      <c r="F2674" s="11"/>
      <c r="G2674" s="12"/>
      <c r="H2674" s="18">
        <f>COUNTIFS('Rote Karten'!$A$2:$A$4,$A2674,'Rote Karten'!$D$2:$D$4,"&lt;&gt;"&amp;$B2674,'Rote Karten'!$B$2:$B$4,"&lt;"&amp;$F2674,'Rote Karten'!$C$2:$C$4,"&lt;="&amp;$G2674)-COUNTIFS('Rote Karten'!$A$2:$A$4,$A2674,'Rote Karten'!$D$2:$D$4,$B2674,'Rote Karten'!$B$2:$B$4,"&lt;"&amp;$F2674,'Rote Karten'!$C$2:$C$4,"&lt;="&amp;$G2674)</f>
        <v>0</v>
      </c>
      <c r="I2674" s="17" t="str">
        <f>IF(OR($L2674="Tor",$L2674="ET"),_xlfn.IFNA(IF(VLOOKUP($A2674,Spiele!$A$2:$C$16,3,FALSE)=$B2674,COUNTIFS($L$2:$L2674,"Tor",$B$2:$B2674,$B2674,$A$2:$A2674,$A2674)+COUNTIFS($L$2:$L2674,"ET",$B$2:$B2674,$B2674,$A$2:$A2674,$A2674)&amp;":"&amp;COUNTIFS($L$2:$L2674,"Tor",$B$2:$B2674,"&lt;&gt;"&amp;$B2674,$A$2:$A2674,$A2674)+COUNTIFS($L$2:$L2674,"ET",$B$2:$B2674,"&lt;&gt;"&amp;$B2674,$A$2:$A2674,$A2674),COUNTIFS($L$2:$L2674,"Tor",$B$2:$B2674,"&lt;&gt;"&amp;$B2674,$A$2:$A2674,$A2674)+COUNTIFS($L$2:$L2674,"ET",$B$2:$B2674,"&lt;&gt;"&amp;$B2674,$A$2:$A2674,$A2674)&amp;":"&amp;COUNTIFS($L$2:$L2674,"Tor",$B$2:$B2674,$B2674,$A$2:$A2674,$A2674)+COUNTIFS($L$2:$L2674,"ET",$B$2:$B2674,$B2674,$A$2:$A2674,$A2674)),""),"")</f>
        <v/>
      </c>
      <c r="J2674" s="18" t="str">
        <f>_xlfn.IFNA(IF(VLOOKUP($A2674,Spiele!$A$2:$D$16,3,FALSE)=$B2674,(COUNTIFS($L$1:$L2673,"Tor",$B$1:$B2673,$B2674,$A$1:$A2673,$A2674)+COUNTIFS($L$1:$L2673,"ET",$B$1:$B2673,$B2674,$A$1:$A2673,$A2674))-(COUNTIFS($L$1:$L2673,"Tor",$B$1:$B2673,"&lt;&gt;"&amp;$B2674,$A$1:$A2673,$A2674)+COUNTIFS($L$1:$L2673,"ET",$B$1:$B2673,"&lt;&gt;"&amp;$B2674,$A$1:$A2673,$A2674)),(COUNTIFS($L$1:$L2673,"Tor",$B$1:$B2673,$B2674,$A$1:$A2673,$A2674)+COUNTIFS($L$1:$L2673,"ET",$B$1:$B2673,$B2674,$A$1:$A2673,$A2674))-(COUNTIFS($L$1:$L2673,"Tor",$B$1:$B2673,"&lt;&gt;"&amp;$B2674,$A$1:$A2673,$A2674)+COUNTIFS($L$1:$L2673,"ET",$B$1:$B2673,"&lt;&gt;"&amp;$B2674,$A$1:$A2673,$A2674))),"")</f>
        <v/>
      </c>
      <c r="O2674" s="17"/>
      <c r="AC2674" s="14"/>
      <c r="AD2674" s="14"/>
      <c r="AE2674" s="18"/>
      <c r="AH2674" s="19">
        <f t="shared" si="166"/>
        <v>0</v>
      </c>
      <c r="AI2674" s="19">
        <f t="shared" si="167"/>
        <v>180</v>
      </c>
      <c r="AM2674" s="19">
        <f>IF(Abschlüsse[[#This Row],[Ergeb]]="ET","",SQRT(($AF2674-$AK2674)^2+($AG2674-$AL2674)^2))</f>
        <v>0</v>
      </c>
      <c r="AO2674" s="13"/>
      <c r="AP2674" s="13"/>
      <c r="AQ2674" s="19" t="str">
        <f t="shared" si="168"/>
        <v/>
      </c>
      <c r="AU2674" s="19" t="str">
        <f t="shared" si="169"/>
        <v/>
      </c>
    </row>
    <row r="2675" spans="3:47" ht="25.05" customHeight="1">
      <c r="C2675" s="17" t="str">
        <f>IF($A2675="","",IF(VLOOKUP($A2675,Spiele!$A$2:$D$16,3,FALSE)=$B2675,"H","G"))</f>
        <v/>
      </c>
      <c r="D2675" s="17" t="str">
        <f>IF($B2675="","",IF(VLOOKUP($A2675,Spiele!$A$2:$F$16,3,FALSE)=$B2675,VLOOKUP($A2675,Spiele!$A$2:$F$16,4,FALSE),VLOOKUP($A2675,Spiele!$A$2:$F$16,3,FALSE)))</f>
        <v/>
      </c>
      <c r="E2675" s="18">
        <f>IF(Abschlüsse[[#This Row],[Ergeb]]="ET",0,COUNTIFS($A$2:$A2675,$A2675,$B$2:$B2675,$B2675,$L$2:$L2675,"&lt;&gt;ET"))</f>
        <v>0</v>
      </c>
      <c r="F2675" s="11"/>
      <c r="G2675" s="12"/>
      <c r="H2675" s="18">
        <f>COUNTIFS('Rote Karten'!$A$2:$A$4,$A2675,'Rote Karten'!$D$2:$D$4,"&lt;&gt;"&amp;$B2675,'Rote Karten'!$B$2:$B$4,"&lt;"&amp;$F2675,'Rote Karten'!$C$2:$C$4,"&lt;="&amp;$G2675)-COUNTIFS('Rote Karten'!$A$2:$A$4,$A2675,'Rote Karten'!$D$2:$D$4,$B2675,'Rote Karten'!$B$2:$B$4,"&lt;"&amp;$F2675,'Rote Karten'!$C$2:$C$4,"&lt;="&amp;$G2675)</f>
        <v>0</v>
      </c>
      <c r="I2675" s="17" t="str">
        <f>IF(OR($L2675="Tor",$L2675="ET"),_xlfn.IFNA(IF(VLOOKUP($A2675,Spiele!$A$2:$C$16,3,FALSE)=$B2675,COUNTIFS($L$2:$L2675,"Tor",$B$2:$B2675,$B2675,$A$2:$A2675,$A2675)+COUNTIFS($L$2:$L2675,"ET",$B$2:$B2675,$B2675,$A$2:$A2675,$A2675)&amp;":"&amp;COUNTIFS($L$2:$L2675,"Tor",$B$2:$B2675,"&lt;&gt;"&amp;$B2675,$A$2:$A2675,$A2675)+COUNTIFS($L$2:$L2675,"ET",$B$2:$B2675,"&lt;&gt;"&amp;$B2675,$A$2:$A2675,$A2675),COUNTIFS($L$2:$L2675,"Tor",$B$2:$B2675,"&lt;&gt;"&amp;$B2675,$A$2:$A2675,$A2675)+COUNTIFS($L$2:$L2675,"ET",$B$2:$B2675,"&lt;&gt;"&amp;$B2675,$A$2:$A2675,$A2675)&amp;":"&amp;COUNTIFS($L$2:$L2675,"Tor",$B$2:$B2675,$B2675,$A$2:$A2675,$A2675)+COUNTIFS($L$2:$L2675,"ET",$B$2:$B2675,$B2675,$A$2:$A2675,$A2675)),""),"")</f>
        <v/>
      </c>
      <c r="J2675" s="18" t="str">
        <f>_xlfn.IFNA(IF(VLOOKUP($A2675,Spiele!$A$2:$D$16,3,FALSE)=$B2675,(COUNTIFS($L$1:$L2674,"Tor",$B$1:$B2674,$B2675,$A$1:$A2674,$A2675)+COUNTIFS($L$1:$L2674,"ET",$B$1:$B2674,$B2675,$A$1:$A2674,$A2675))-(COUNTIFS($L$1:$L2674,"Tor",$B$1:$B2674,"&lt;&gt;"&amp;$B2675,$A$1:$A2674,$A2675)+COUNTIFS($L$1:$L2674,"ET",$B$1:$B2674,"&lt;&gt;"&amp;$B2675,$A$1:$A2674,$A2675)),(COUNTIFS($L$1:$L2674,"Tor",$B$1:$B2674,$B2675,$A$1:$A2674,$A2675)+COUNTIFS($L$1:$L2674,"ET",$B$1:$B2674,$B2675,$A$1:$A2674,$A2675))-(COUNTIFS($L$1:$L2674,"Tor",$B$1:$B2674,"&lt;&gt;"&amp;$B2675,$A$1:$A2674,$A2675)+COUNTIFS($L$1:$L2674,"ET",$B$1:$B2674,"&lt;&gt;"&amp;$B2675,$A$1:$A2674,$A2675))),"")</f>
        <v/>
      </c>
      <c r="O2675" s="17"/>
      <c r="AC2675" s="14"/>
      <c r="AD2675" s="14"/>
      <c r="AE2675" s="18"/>
      <c r="AH2675" s="19">
        <f t="shared" si="166"/>
        <v>0</v>
      </c>
      <c r="AI2675" s="19">
        <f t="shared" si="167"/>
        <v>180</v>
      </c>
      <c r="AM2675" s="19">
        <f>IF(Abschlüsse[[#This Row],[Ergeb]]="ET","",SQRT(($AF2675-$AK2675)^2+($AG2675-$AL2675)^2))</f>
        <v>0</v>
      </c>
      <c r="AO2675" s="13"/>
      <c r="AP2675" s="13"/>
      <c r="AQ2675" s="19" t="str">
        <f t="shared" si="168"/>
        <v/>
      </c>
      <c r="AU2675" s="19" t="str">
        <f t="shared" si="169"/>
        <v/>
      </c>
    </row>
    <row r="2676" spans="3:47" ht="25.05" customHeight="1">
      <c r="C2676" s="17" t="str">
        <f>IF($A2676="","",IF(VLOOKUP($A2676,Spiele!$A$2:$D$16,3,FALSE)=$B2676,"H","G"))</f>
        <v/>
      </c>
      <c r="D2676" s="17" t="str">
        <f>IF($B2676="","",IF(VLOOKUP($A2676,Spiele!$A$2:$F$16,3,FALSE)=$B2676,VLOOKUP($A2676,Spiele!$A$2:$F$16,4,FALSE),VLOOKUP($A2676,Spiele!$A$2:$F$16,3,FALSE)))</f>
        <v/>
      </c>
      <c r="E2676" s="18">
        <f>IF(Abschlüsse[[#This Row],[Ergeb]]="ET",0,COUNTIFS($A$2:$A2676,$A2676,$B$2:$B2676,$B2676,$L$2:$L2676,"&lt;&gt;ET"))</f>
        <v>0</v>
      </c>
      <c r="F2676" s="11"/>
      <c r="G2676" s="12"/>
      <c r="H2676" s="18">
        <f>COUNTIFS('Rote Karten'!$A$2:$A$4,$A2676,'Rote Karten'!$D$2:$D$4,"&lt;&gt;"&amp;$B2676,'Rote Karten'!$B$2:$B$4,"&lt;"&amp;$F2676,'Rote Karten'!$C$2:$C$4,"&lt;="&amp;$G2676)-COUNTIFS('Rote Karten'!$A$2:$A$4,$A2676,'Rote Karten'!$D$2:$D$4,$B2676,'Rote Karten'!$B$2:$B$4,"&lt;"&amp;$F2676,'Rote Karten'!$C$2:$C$4,"&lt;="&amp;$G2676)</f>
        <v>0</v>
      </c>
      <c r="I2676" s="17" t="str">
        <f>IF(OR($L2676="Tor",$L2676="ET"),_xlfn.IFNA(IF(VLOOKUP($A2676,Spiele!$A$2:$C$16,3,FALSE)=$B2676,COUNTIFS($L$2:$L2676,"Tor",$B$2:$B2676,$B2676,$A$2:$A2676,$A2676)+COUNTIFS($L$2:$L2676,"ET",$B$2:$B2676,$B2676,$A$2:$A2676,$A2676)&amp;":"&amp;COUNTIFS($L$2:$L2676,"Tor",$B$2:$B2676,"&lt;&gt;"&amp;$B2676,$A$2:$A2676,$A2676)+COUNTIFS($L$2:$L2676,"ET",$B$2:$B2676,"&lt;&gt;"&amp;$B2676,$A$2:$A2676,$A2676),COUNTIFS($L$2:$L2676,"Tor",$B$2:$B2676,"&lt;&gt;"&amp;$B2676,$A$2:$A2676,$A2676)+COUNTIFS($L$2:$L2676,"ET",$B$2:$B2676,"&lt;&gt;"&amp;$B2676,$A$2:$A2676,$A2676)&amp;":"&amp;COUNTIFS($L$2:$L2676,"Tor",$B$2:$B2676,$B2676,$A$2:$A2676,$A2676)+COUNTIFS($L$2:$L2676,"ET",$B$2:$B2676,$B2676,$A$2:$A2676,$A2676)),""),"")</f>
        <v/>
      </c>
      <c r="J2676" s="18" t="str">
        <f>_xlfn.IFNA(IF(VLOOKUP($A2676,Spiele!$A$2:$D$16,3,FALSE)=$B2676,(COUNTIFS($L$1:$L2675,"Tor",$B$1:$B2675,$B2676,$A$1:$A2675,$A2676)+COUNTIFS($L$1:$L2675,"ET",$B$1:$B2675,$B2676,$A$1:$A2675,$A2676))-(COUNTIFS($L$1:$L2675,"Tor",$B$1:$B2675,"&lt;&gt;"&amp;$B2676,$A$1:$A2675,$A2676)+COUNTIFS($L$1:$L2675,"ET",$B$1:$B2675,"&lt;&gt;"&amp;$B2676,$A$1:$A2675,$A2676)),(COUNTIFS($L$1:$L2675,"Tor",$B$1:$B2675,$B2676,$A$1:$A2675,$A2676)+COUNTIFS($L$1:$L2675,"ET",$B$1:$B2675,$B2676,$A$1:$A2675,$A2676))-(COUNTIFS($L$1:$L2675,"Tor",$B$1:$B2675,"&lt;&gt;"&amp;$B2676,$A$1:$A2675,$A2676)+COUNTIFS($L$1:$L2675,"ET",$B$1:$B2675,"&lt;&gt;"&amp;$B2676,$A$1:$A2675,$A2676))),"")</f>
        <v/>
      </c>
      <c r="O2676" s="17"/>
      <c r="AC2676" s="14"/>
      <c r="AD2676" s="14"/>
      <c r="AE2676" s="18"/>
      <c r="AH2676" s="19">
        <f t="shared" si="166"/>
        <v>0</v>
      </c>
      <c r="AI2676" s="19">
        <f t="shared" si="167"/>
        <v>180</v>
      </c>
      <c r="AM2676" s="19">
        <f>IF(Abschlüsse[[#This Row],[Ergeb]]="ET","",SQRT(($AF2676-$AK2676)^2+($AG2676-$AL2676)^2))</f>
        <v>0</v>
      </c>
      <c r="AO2676" s="13"/>
      <c r="AP2676" s="13"/>
      <c r="AQ2676" s="19" t="str">
        <f t="shared" si="168"/>
        <v/>
      </c>
      <c r="AU2676" s="19" t="str">
        <f t="shared" si="169"/>
        <v/>
      </c>
    </row>
    <row r="2677" spans="3:47" ht="25.05" customHeight="1">
      <c r="C2677" s="17" t="str">
        <f>IF($A2677="","",IF(VLOOKUP($A2677,Spiele!$A$2:$D$16,3,FALSE)=$B2677,"H","G"))</f>
        <v/>
      </c>
      <c r="D2677" s="17" t="str">
        <f>IF($B2677="","",IF(VLOOKUP($A2677,Spiele!$A$2:$F$16,3,FALSE)=$B2677,VLOOKUP($A2677,Spiele!$A$2:$F$16,4,FALSE),VLOOKUP($A2677,Spiele!$A$2:$F$16,3,FALSE)))</f>
        <v/>
      </c>
      <c r="E2677" s="18">
        <f>IF(Abschlüsse[[#This Row],[Ergeb]]="ET",0,COUNTIFS($A$2:$A2677,$A2677,$B$2:$B2677,$B2677,$L$2:$L2677,"&lt;&gt;ET"))</f>
        <v>0</v>
      </c>
      <c r="F2677" s="11"/>
      <c r="G2677" s="12"/>
      <c r="H2677" s="18">
        <f>COUNTIFS('Rote Karten'!$A$2:$A$4,$A2677,'Rote Karten'!$D$2:$D$4,"&lt;&gt;"&amp;$B2677,'Rote Karten'!$B$2:$B$4,"&lt;"&amp;$F2677,'Rote Karten'!$C$2:$C$4,"&lt;="&amp;$G2677)-COUNTIFS('Rote Karten'!$A$2:$A$4,$A2677,'Rote Karten'!$D$2:$D$4,$B2677,'Rote Karten'!$B$2:$B$4,"&lt;"&amp;$F2677,'Rote Karten'!$C$2:$C$4,"&lt;="&amp;$G2677)</f>
        <v>0</v>
      </c>
      <c r="I2677" s="17" t="str">
        <f>IF(OR($L2677="Tor",$L2677="ET"),_xlfn.IFNA(IF(VLOOKUP($A2677,Spiele!$A$2:$C$16,3,FALSE)=$B2677,COUNTIFS($L$2:$L2677,"Tor",$B$2:$B2677,$B2677,$A$2:$A2677,$A2677)+COUNTIFS($L$2:$L2677,"ET",$B$2:$B2677,$B2677,$A$2:$A2677,$A2677)&amp;":"&amp;COUNTIFS($L$2:$L2677,"Tor",$B$2:$B2677,"&lt;&gt;"&amp;$B2677,$A$2:$A2677,$A2677)+COUNTIFS($L$2:$L2677,"ET",$B$2:$B2677,"&lt;&gt;"&amp;$B2677,$A$2:$A2677,$A2677),COUNTIFS($L$2:$L2677,"Tor",$B$2:$B2677,"&lt;&gt;"&amp;$B2677,$A$2:$A2677,$A2677)+COUNTIFS($L$2:$L2677,"ET",$B$2:$B2677,"&lt;&gt;"&amp;$B2677,$A$2:$A2677,$A2677)&amp;":"&amp;COUNTIFS($L$2:$L2677,"Tor",$B$2:$B2677,$B2677,$A$2:$A2677,$A2677)+COUNTIFS($L$2:$L2677,"ET",$B$2:$B2677,$B2677,$A$2:$A2677,$A2677)),""),"")</f>
        <v/>
      </c>
      <c r="J2677" s="18" t="str">
        <f>_xlfn.IFNA(IF(VLOOKUP($A2677,Spiele!$A$2:$D$16,3,FALSE)=$B2677,(COUNTIFS($L$1:$L2676,"Tor",$B$1:$B2676,$B2677,$A$1:$A2676,$A2677)+COUNTIFS($L$1:$L2676,"ET",$B$1:$B2676,$B2677,$A$1:$A2676,$A2677))-(COUNTIFS($L$1:$L2676,"Tor",$B$1:$B2676,"&lt;&gt;"&amp;$B2677,$A$1:$A2676,$A2677)+COUNTIFS($L$1:$L2676,"ET",$B$1:$B2676,"&lt;&gt;"&amp;$B2677,$A$1:$A2676,$A2677)),(COUNTIFS($L$1:$L2676,"Tor",$B$1:$B2676,$B2677,$A$1:$A2676,$A2677)+COUNTIFS($L$1:$L2676,"ET",$B$1:$B2676,$B2677,$A$1:$A2676,$A2677))-(COUNTIFS($L$1:$L2676,"Tor",$B$1:$B2676,"&lt;&gt;"&amp;$B2677,$A$1:$A2676,$A2677)+COUNTIFS($L$1:$L2676,"ET",$B$1:$B2676,"&lt;&gt;"&amp;$B2677,$A$1:$A2676,$A2677))),"")</f>
        <v/>
      </c>
      <c r="O2677" s="17"/>
      <c r="AC2677" s="14"/>
      <c r="AD2677" s="14"/>
      <c r="AE2677" s="18"/>
      <c r="AH2677" s="19">
        <f t="shared" si="166"/>
        <v>0</v>
      </c>
      <c r="AI2677" s="19">
        <f t="shared" si="167"/>
        <v>180</v>
      </c>
      <c r="AM2677" s="19">
        <f>IF(Abschlüsse[[#This Row],[Ergeb]]="ET","",SQRT(($AF2677-$AK2677)^2+($AG2677-$AL2677)^2))</f>
        <v>0</v>
      </c>
      <c r="AO2677" s="13"/>
      <c r="AP2677" s="13"/>
      <c r="AQ2677" s="19" t="str">
        <f t="shared" si="168"/>
        <v/>
      </c>
      <c r="AU2677" s="19" t="str">
        <f t="shared" si="169"/>
        <v/>
      </c>
    </row>
    <row r="2678" spans="3:47" ht="25.05" customHeight="1">
      <c r="C2678" s="17" t="str">
        <f>IF($A2678="","",IF(VLOOKUP($A2678,Spiele!$A$2:$D$16,3,FALSE)=$B2678,"H","G"))</f>
        <v/>
      </c>
      <c r="D2678" s="17" t="str">
        <f>IF($B2678="","",IF(VLOOKUP($A2678,Spiele!$A$2:$F$16,3,FALSE)=$B2678,VLOOKUP($A2678,Spiele!$A$2:$F$16,4,FALSE),VLOOKUP($A2678,Spiele!$A$2:$F$16,3,FALSE)))</f>
        <v/>
      </c>
      <c r="E2678" s="18">
        <f>IF(Abschlüsse[[#This Row],[Ergeb]]="ET",0,COUNTIFS($A$2:$A2678,$A2678,$B$2:$B2678,$B2678,$L$2:$L2678,"&lt;&gt;ET"))</f>
        <v>0</v>
      </c>
      <c r="F2678" s="11"/>
      <c r="G2678" s="12"/>
      <c r="H2678" s="18">
        <f>COUNTIFS('Rote Karten'!$A$2:$A$4,$A2678,'Rote Karten'!$D$2:$D$4,"&lt;&gt;"&amp;$B2678,'Rote Karten'!$B$2:$B$4,"&lt;"&amp;$F2678,'Rote Karten'!$C$2:$C$4,"&lt;="&amp;$G2678)-COUNTIFS('Rote Karten'!$A$2:$A$4,$A2678,'Rote Karten'!$D$2:$D$4,$B2678,'Rote Karten'!$B$2:$B$4,"&lt;"&amp;$F2678,'Rote Karten'!$C$2:$C$4,"&lt;="&amp;$G2678)</f>
        <v>0</v>
      </c>
      <c r="I2678" s="17" t="str">
        <f>IF(OR($L2678="Tor",$L2678="ET"),_xlfn.IFNA(IF(VLOOKUP($A2678,Spiele!$A$2:$C$16,3,FALSE)=$B2678,COUNTIFS($L$2:$L2678,"Tor",$B$2:$B2678,$B2678,$A$2:$A2678,$A2678)+COUNTIFS($L$2:$L2678,"ET",$B$2:$B2678,$B2678,$A$2:$A2678,$A2678)&amp;":"&amp;COUNTIFS($L$2:$L2678,"Tor",$B$2:$B2678,"&lt;&gt;"&amp;$B2678,$A$2:$A2678,$A2678)+COUNTIFS($L$2:$L2678,"ET",$B$2:$B2678,"&lt;&gt;"&amp;$B2678,$A$2:$A2678,$A2678),COUNTIFS($L$2:$L2678,"Tor",$B$2:$B2678,"&lt;&gt;"&amp;$B2678,$A$2:$A2678,$A2678)+COUNTIFS($L$2:$L2678,"ET",$B$2:$B2678,"&lt;&gt;"&amp;$B2678,$A$2:$A2678,$A2678)&amp;":"&amp;COUNTIFS($L$2:$L2678,"Tor",$B$2:$B2678,$B2678,$A$2:$A2678,$A2678)+COUNTIFS($L$2:$L2678,"ET",$B$2:$B2678,$B2678,$A$2:$A2678,$A2678)),""),"")</f>
        <v/>
      </c>
      <c r="J2678" s="18" t="str">
        <f>_xlfn.IFNA(IF(VLOOKUP($A2678,Spiele!$A$2:$D$16,3,FALSE)=$B2678,(COUNTIFS($L$1:$L2677,"Tor",$B$1:$B2677,$B2678,$A$1:$A2677,$A2678)+COUNTIFS($L$1:$L2677,"ET",$B$1:$B2677,$B2678,$A$1:$A2677,$A2678))-(COUNTIFS($L$1:$L2677,"Tor",$B$1:$B2677,"&lt;&gt;"&amp;$B2678,$A$1:$A2677,$A2678)+COUNTIFS($L$1:$L2677,"ET",$B$1:$B2677,"&lt;&gt;"&amp;$B2678,$A$1:$A2677,$A2678)),(COUNTIFS($L$1:$L2677,"Tor",$B$1:$B2677,$B2678,$A$1:$A2677,$A2678)+COUNTIFS($L$1:$L2677,"ET",$B$1:$B2677,$B2678,$A$1:$A2677,$A2678))-(COUNTIFS($L$1:$L2677,"Tor",$B$1:$B2677,"&lt;&gt;"&amp;$B2678,$A$1:$A2677,$A2678)+COUNTIFS($L$1:$L2677,"ET",$B$1:$B2677,"&lt;&gt;"&amp;$B2678,$A$1:$A2677,$A2678))),"")</f>
        <v/>
      </c>
      <c r="O2678" s="17"/>
      <c r="AC2678" s="14"/>
      <c r="AD2678" s="14"/>
      <c r="AE2678" s="18"/>
      <c r="AH2678" s="19">
        <f t="shared" si="166"/>
        <v>0</v>
      </c>
      <c r="AI2678" s="19">
        <f t="shared" si="167"/>
        <v>180</v>
      </c>
      <c r="AM2678" s="19">
        <f>IF(Abschlüsse[[#This Row],[Ergeb]]="ET","",SQRT(($AF2678-$AK2678)^2+($AG2678-$AL2678)^2))</f>
        <v>0</v>
      </c>
      <c r="AO2678" s="13"/>
      <c r="AP2678" s="13"/>
      <c r="AQ2678" s="19" t="str">
        <f t="shared" si="168"/>
        <v/>
      </c>
      <c r="AU2678" s="19" t="str">
        <f t="shared" si="169"/>
        <v/>
      </c>
    </row>
    <row r="2679" spans="3:47" ht="25.05" customHeight="1">
      <c r="C2679" s="17" t="str">
        <f>IF($A2679="","",IF(VLOOKUP($A2679,Spiele!$A$2:$D$16,3,FALSE)=$B2679,"H","G"))</f>
        <v/>
      </c>
      <c r="D2679" s="17" t="str">
        <f>IF($B2679="","",IF(VLOOKUP($A2679,Spiele!$A$2:$F$16,3,FALSE)=$B2679,VLOOKUP($A2679,Spiele!$A$2:$F$16,4,FALSE),VLOOKUP($A2679,Spiele!$A$2:$F$16,3,FALSE)))</f>
        <v/>
      </c>
      <c r="E2679" s="18">
        <f>IF(Abschlüsse[[#This Row],[Ergeb]]="ET",0,COUNTIFS($A$2:$A2679,$A2679,$B$2:$B2679,$B2679,$L$2:$L2679,"&lt;&gt;ET"))</f>
        <v>0</v>
      </c>
      <c r="F2679" s="11"/>
      <c r="G2679" s="12"/>
      <c r="H2679" s="18">
        <f>COUNTIFS('Rote Karten'!$A$2:$A$4,$A2679,'Rote Karten'!$D$2:$D$4,"&lt;&gt;"&amp;$B2679,'Rote Karten'!$B$2:$B$4,"&lt;"&amp;$F2679,'Rote Karten'!$C$2:$C$4,"&lt;="&amp;$G2679)-COUNTIFS('Rote Karten'!$A$2:$A$4,$A2679,'Rote Karten'!$D$2:$D$4,$B2679,'Rote Karten'!$B$2:$B$4,"&lt;"&amp;$F2679,'Rote Karten'!$C$2:$C$4,"&lt;="&amp;$G2679)</f>
        <v>0</v>
      </c>
      <c r="I2679" s="17" t="str">
        <f>IF(OR($L2679="Tor",$L2679="ET"),_xlfn.IFNA(IF(VLOOKUP($A2679,Spiele!$A$2:$C$16,3,FALSE)=$B2679,COUNTIFS($L$2:$L2679,"Tor",$B$2:$B2679,$B2679,$A$2:$A2679,$A2679)+COUNTIFS($L$2:$L2679,"ET",$B$2:$B2679,$B2679,$A$2:$A2679,$A2679)&amp;":"&amp;COUNTIFS($L$2:$L2679,"Tor",$B$2:$B2679,"&lt;&gt;"&amp;$B2679,$A$2:$A2679,$A2679)+COUNTIFS($L$2:$L2679,"ET",$B$2:$B2679,"&lt;&gt;"&amp;$B2679,$A$2:$A2679,$A2679),COUNTIFS($L$2:$L2679,"Tor",$B$2:$B2679,"&lt;&gt;"&amp;$B2679,$A$2:$A2679,$A2679)+COUNTIFS($L$2:$L2679,"ET",$B$2:$B2679,"&lt;&gt;"&amp;$B2679,$A$2:$A2679,$A2679)&amp;":"&amp;COUNTIFS($L$2:$L2679,"Tor",$B$2:$B2679,$B2679,$A$2:$A2679,$A2679)+COUNTIFS($L$2:$L2679,"ET",$B$2:$B2679,$B2679,$A$2:$A2679,$A2679)),""),"")</f>
        <v/>
      </c>
      <c r="J2679" s="18" t="str">
        <f>_xlfn.IFNA(IF(VLOOKUP($A2679,Spiele!$A$2:$D$16,3,FALSE)=$B2679,(COUNTIFS($L$1:$L2678,"Tor",$B$1:$B2678,$B2679,$A$1:$A2678,$A2679)+COUNTIFS($L$1:$L2678,"ET",$B$1:$B2678,$B2679,$A$1:$A2678,$A2679))-(COUNTIFS($L$1:$L2678,"Tor",$B$1:$B2678,"&lt;&gt;"&amp;$B2679,$A$1:$A2678,$A2679)+COUNTIFS($L$1:$L2678,"ET",$B$1:$B2678,"&lt;&gt;"&amp;$B2679,$A$1:$A2678,$A2679)),(COUNTIFS($L$1:$L2678,"Tor",$B$1:$B2678,$B2679,$A$1:$A2678,$A2679)+COUNTIFS($L$1:$L2678,"ET",$B$1:$B2678,$B2679,$A$1:$A2678,$A2679))-(COUNTIFS($L$1:$L2678,"Tor",$B$1:$B2678,"&lt;&gt;"&amp;$B2679,$A$1:$A2678,$A2679)+COUNTIFS($L$1:$L2678,"ET",$B$1:$B2678,"&lt;&gt;"&amp;$B2679,$A$1:$A2678,$A2679))),"")</f>
        <v/>
      </c>
      <c r="O2679" s="17"/>
      <c r="AC2679" s="14"/>
      <c r="AD2679" s="14"/>
      <c r="AE2679" s="18"/>
      <c r="AH2679" s="19">
        <f t="shared" si="166"/>
        <v>0</v>
      </c>
      <c r="AI2679" s="19">
        <f t="shared" si="167"/>
        <v>180</v>
      </c>
      <c r="AM2679" s="19">
        <f>IF(Abschlüsse[[#This Row],[Ergeb]]="ET","",SQRT(($AF2679-$AK2679)^2+($AG2679-$AL2679)^2))</f>
        <v>0</v>
      </c>
      <c r="AO2679" s="13"/>
      <c r="AP2679" s="13"/>
      <c r="AQ2679" s="19" t="str">
        <f t="shared" si="168"/>
        <v/>
      </c>
      <c r="AU2679" s="19" t="str">
        <f t="shared" si="169"/>
        <v/>
      </c>
    </row>
    <row r="2680" spans="3:47" ht="25.05" customHeight="1">
      <c r="C2680" s="17" t="str">
        <f>IF($A2680="","",IF(VLOOKUP($A2680,Spiele!$A$2:$D$16,3,FALSE)=$B2680,"H","G"))</f>
        <v/>
      </c>
      <c r="D2680" s="17" t="str">
        <f>IF($B2680="","",IF(VLOOKUP($A2680,Spiele!$A$2:$F$16,3,FALSE)=$B2680,VLOOKUP($A2680,Spiele!$A$2:$F$16,4,FALSE),VLOOKUP($A2680,Spiele!$A$2:$F$16,3,FALSE)))</f>
        <v/>
      </c>
      <c r="E2680" s="18">
        <f>IF(Abschlüsse[[#This Row],[Ergeb]]="ET",0,COUNTIFS($A$2:$A2680,$A2680,$B$2:$B2680,$B2680,$L$2:$L2680,"&lt;&gt;ET"))</f>
        <v>0</v>
      </c>
      <c r="F2680" s="11"/>
      <c r="G2680" s="12"/>
      <c r="H2680" s="18">
        <f>COUNTIFS('Rote Karten'!$A$2:$A$4,$A2680,'Rote Karten'!$D$2:$D$4,"&lt;&gt;"&amp;$B2680,'Rote Karten'!$B$2:$B$4,"&lt;"&amp;$F2680,'Rote Karten'!$C$2:$C$4,"&lt;="&amp;$G2680)-COUNTIFS('Rote Karten'!$A$2:$A$4,$A2680,'Rote Karten'!$D$2:$D$4,$B2680,'Rote Karten'!$B$2:$B$4,"&lt;"&amp;$F2680,'Rote Karten'!$C$2:$C$4,"&lt;="&amp;$G2680)</f>
        <v>0</v>
      </c>
      <c r="I2680" s="17" t="str">
        <f>IF(OR($L2680="Tor",$L2680="ET"),_xlfn.IFNA(IF(VLOOKUP($A2680,Spiele!$A$2:$C$16,3,FALSE)=$B2680,COUNTIFS($L$2:$L2680,"Tor",$B$2:$B2680,$B2680,$A$2:$A2680,$A2680)+COUNTIFS($L$2:$L2680,"ET",$B$2:$B2680,$B2680,$A$2:$A2680,$A2680)&amp;":"&amp;COUNTIFS($L$2:$L2680,"Tor",$B$2:$B2680,"&lt;&gt;"&amp;$B2680,$A$2:$A2680,$A2680)+COUNTIFS($L$2:$L2680,"ET",$B$2:$B2680,"&lt;&gt;"&amp;$B2680,$A$2:$A2680,$A2680),COUNTIFS($L$2:$L2680,"Tor",$B$2:$B2680,"&lt;&gt;"&amp;$B2680,$A$2:$A2680,$A2680)+COUNTIFS($L$2:$L2680,"ET",$B$2:$B2680,"&lt;&gt;"&amp;$B2680,$A$2:$A2680,$A2680)&amp;":"&amp;COUNTIFS($L$2:$L2680,"Tor",$B$2:$B2680,$B2680,$A$2:$A2680,$A2680)+COUNTIFS($L$2:$L2680,"ET",$B$2:$B2680,$B2680,$A$2:$A2680,$A2680)),""),"")</f>
        <v/>
      </c>
      <c r="J2680" s="18" t="str">
        <f>_xlfn.IFNA(IF(VLOOKUP($A2680,Spiele!$A$2:$D$16,3,FALSE)=$B2680,(COUNTIFS($L$1:$L2679,"Tor",$B$1:$B2679,$B2680,$A$1:$A2679,$A2680)+COUNTIFS($L$1:$L2679,"ET",$B$1:$B2679,$B2680,$A$1:$A2679,$A2680))-(COUNTIFS($L$1:$L2679,"Tor",$B$1:$B2679,"&lt;&gt;"&amp;$B2680,$A$1:$A2679,$A2680)+COUNTIFS($L$1:$L2679,"ET",$B$1:$B2679,"&lt;&gt;"&amp;$B2680,$A$1:$A2679,$A2680)),(COUNTIFS($L$1:$L2679,"Tor",$B$1:$B2679,$B2680,$A$1:$A2679,$A2680)+COUNTIFS($L$1:$L2679,"ET",$B$1:$B2679,$B2680,$A$1:$A2679,$A2680))-(COUNTIFS($L$1:$L2679,"Tor",$B$1:$B2679,"&lt;&gt;"&amp;$B2680,$A$1:$A2679,$A2680)+COUNTIFS($L$1:$L2679,"ET",$B$1:$B2679,"&lt;&gt;"&amp;$B2680,$A$1:$A2679,$A2680))),"")</f>
        <v/>
      </c>
      <c r="O2680" s="17"/>
      <c r="AC2680" s="14"/>
      <c r="AD2680" s="14"/>
      <c r="AE2680" s="18"/>
      <c r="AH2680" s="19">
        <f t="shared" si="166"/>
        <v>0</v>
      </c>
      <c r="AI2680" s="19">
        <f t="shared" si="167"/>
        <v>180</v>
      </c>
      <c r="AM2680" s="19">
        <f>IF(Abschlüsse[[#This Row],[Ergeb]]="ET","",SQRT(($AF2680-$AK2680)^2+($AG2680-$AL2680)^2))</f>
        <v>0</v>
      </c>
      <c r="AO2680" s="13"/>
      <c r="AP2680" s="13"/>
      <c r="AQ2680" s="19" t="str">
        <f t="shared" si="168"/>
        <v/>
      </c>
      <c r="AU2680" s="19" t="str">
        <f t="shared" si="169"/>
        <v/>
      </c>
    </row>
    <row r="2681" spans="3:47" ht="25.05" customHeight="1">
      <c r="C2681" s="17" t="str">
        <f>IF($A2681="","",IF(VLOOKUP($A2681,Spiele!$A$2:$D$16,3,FALSE)=$B2681,"H","G"))</f>
        <v/>
      </c>
      <c r="D2681" s="17" t="str">
        <f>IF($B2681="","",IF(VLOOKUP($A2681,Spiele!$A$2:$F$16,3,FALSE)=$B2681,VLOOKUP($A2681,Spiele!$A$2:$F$16,4,FALSE),VLOOKUP($A2681,Spiele!$A$2:$F$16,3,FALSE)))</f>
        <v/>
      </c>
      <c r="E2681" s="18">
        <f>IF(Abschlüsse[[#This Row],[Ergeb]]="ET",0,COUNTIFS($A$2:$A2681,$A2681,$B$2:$B2681,$B2681,$L$2:$L2681,"&lt;&gt;ET"))</f>
        <v>0</v>
      </c>
      <c r="F2681" s="11"/>
      <c r="G2681" s="12"/>
      <c r="H2681" s="18">
        <f>COUNTIFS('Rote Karten'!$A$2:$A$4,$A2681,'Rote Karten'!$D$2:$D$4,"&lt;&gt;"&amp;$B2681,'Rote Karten'!$B$2:$B$4,"&lt;"&amp;$F2681,'Rote Karten'!$C$2:$C$4,"&lt;="&amp;$G2681)-COUNTIFS('Rote Karten'!$A$2:$A$4,$A2681,'Rote Karten'!$D$2:$D$4,$B2681,'Rote Karten'!$B$2:$B$4,"&lt;"&amp;$F2681,'Rote Karten'!$C$2:$C$4,"&lt;="&amp;$G2681)</f>
        <v>0</v>
      </c>
      <c r="I2681" s="17" t="str">
        <f>IF(OR($L2681="Tor",$L2681="ET"),_xlfn.IFNA(IF(VLOOKUP($A2681,Spiele!$A$2:$C$16,3,FALSE)=$B2681,COUNTIFS($L$2:$L2681,"Tor",$B$2:$B2681,$B2681,$A$2:$A2681,$A2681)+COUNTIFS($L$2:$L2681,"ET",$B$2:$B2681,$B2681,$A$2:$A2681,$A2681)&amp;":"&amp;COUNTIFS($L$2:$L2681,"Tor",$B$2:$B2681,"&lt;&gt;"&amp;$B2681,$A$2:$A2681,$A2681)+COUNTIFS($L$2:$L2681,"ET",$B$2:$B2681,"&lt;&gt;"&amp;$B2681,$A$2:$A2681,$A2681),COUNTIFS($L$2:$L2681,"Tor",$B$2:$B2681,"&lt;&gt;"&amp;$B2681,$A$2:$A2681,$A2681)+COUNTIFS($L$2:$L2681,"ET",$B$2:$B2681,"&lt;&gt;"&amp;$B2681,$A$2:$A2681,$A2681)&amp;":"&amp;COUNTIFS($L$2:$L2681,"Tor",$B$2:$B2681,$B2681,$A$2:$A2681,$A2681)+COUNTIFS($L$2:$L2681,"ET",$B$2:$B2681,$B2681,$A$2:$A2681,$A2681)),""),"")</f>
        <v/>
      </c>
      <c r="J2681" s="18" t="str">
        <f>_xlfn.IFNA(IF(VLOOKUP($A2681,Spiele!$A$2:$D$16,3,FALSE)=$B2681,(COUNTIFS($L$1:$L2680,"Tor",$B$1:$B2680,$B2681,$A$1:$A2680,$A2681)+COUNTIFS($L$1:$L2680,"ET",$B$1:$B2680,$B2681,$A$1:$A2680,$A2681))-(COUNTIFS($L$1:$L2680,"Tor",$B$1:$B2680,"&lt;&gt;"&amp;$B2681,$A$1:$A2680,$A2681)+COUNTIFS($L$1:$L2680,"ET",$B$1:$B2680,"&lt;&gt;"&amp;$B2681,$A$1:$A2680,$A2681)),(COUNTIFS($L$1:$L2680,"Tor",$B$1:$B2680,$B2681,$A$1:$A2680,$A2681)+COUNTIFS($L$1:$L2680,"ET",$B$1:$B2680,$B2681,$A$1:$A2680,$A2681))-(COUNTIFS($L$1:$L2680,"Tor",$B$1:$B2680,"&lt;&gt;"&amp;$B2681,$A$1:$A2680,$A2681)+COUNTIFS($L$1:$L2680,"ET",$B$1:$B2680,"&lt;&gt;"&amp;$B2681,$A$1:$A2680,$A2681))),"")</f>
        <v/>
      </c>
      <c r="O2681" s="17"/>
      <c r="AC2681" s="14"/>
      <c r="AD2681" s="14"/>
      <c r="AE2681" s="18"/>
      <c r="AH2681" s="19">
        <f t="shared" si="166"/>
        <v>0</v>
      </c>
      <c r="AI2681" s="19">
        <f t="shared" si="167"/>
        <v>180</v>
      </c>
      <c r="AM2681" s="19">
        <f>IF(Abschlüsse[[#This Row],[Ergeb]]="ET","",SQRT(($AF2681-$AK2681)^2+($AG2681-$AL2681)^2))</f>
        <v>0</v>
      </c>
      <c r="AO2681" s="13"/>
      <c r="AP2681" s="13"/>
      <c r="AQ2681" s="19" t="str">
        <f t="shared" si="168"/>
        <v/>
      </c>
      <c r="AU2681" s="19" t="str">
        <f t="shared" si="169"/>
        <v/>
      </c>
    </row>
    <row r="2682" spans="3:47" ht="25.05" customHeight="1">
      <c r="C2682" s="17" t="str">
        <f>IF($A2682="","",IF(VLOOKUP($A2682,Spiele!$A$2:$D$16,3,FALSE)=$B2682,"H","G"))</f>
        <v/>
      </c>
      <c r="D2682" s="17" t="str">
        <f>IF($B2682="","",IF(VLOOKUP($A2682,Spiele!$A$2:$F$16,3,FALSE)=$B2682,VLOOKUP($A2682,Spiele!$A$2:$F$16,4,FALSE),VLOOKUP($A2682,Spiele!$A$2:$F$16,3,FALSE)))</f>
        <v/>
      </c>
      <c r="E2682" s="18">
        <f>IF(Abschlüsse[[#This Row],[Ergeb]]="ET",0,COUNTIFS($A$2:$A2682,$A2682,$B$2:$B2682,$B2682,$L$2:$L2682,"&lt;&gt;ET"))</f>
        <v>0</v>
      </c>
      <c r="F2682" s="11"/>
      <c r="G2682" s="12"/>
      <c r="H2682" s="18">
        <f>COUNTIFS('Rote Karten'!$A$2:$A$4,$A2682,'Rote Karten'!$D$2:$D$4,"&lt;&gt;"&amp;$B2682,'Rote Karten'!$B$2:$B$4,"&lt;"&amp;$F2682,'Rote Karten'!$C$2:$C$4,"&lt;="&amp;$G2682)-COUNTIFS('Rote Karten'!$A$2:$A$4,$A2682,'Rote Karten'!$D$2:$D$4,$B2682,'Rote Karten'!$B$2:$B$4,"&lt;"&amp;$F2682,'Rote Karten'!$C$2:$C$4,"&lt;="&amp;$G2682)</f>
        <v>0</v>
      </c>
      <c r="I2682" s="17" t="str">
        <f>IF(OR($L2682="Tor",$L2682="ET"),_xlfn.IFNA(IF(VLOOKUP($A2682,Spiele!$A$2:$C$16,3,FALSE)=$B2682,COUNTIFS($L$2:$L2682,"Tor",$B$2:$B2682,$B2682,$A$2:$A2682,$A2682)+COUNTIFS($L$2:$L2682,"ET",$B$2:$B2682,$B2682,$A$2:$A2682,$A2682)&amp;":"&amp;COUNTIFS($L$2:$L2682,"Tor",$B$2:$B2682,"&lt;&gt;"&amp;$B2682,$A$2:$A2682,$A2682)+COUNTIFS($L$2:$L2682,"ET",$B$2:$B2682,"&lt;&gt;"&amp;$B2682,$A$2:$A2682,$A2682),COUNTIFS($L$2:$L2682,"Tor",$B$2:$B2682,"&lt;&gt;"&amp;$B2682,$A$2:$A2682,$A2682)+COUNTIFS($L$2:$L2682,"ET",$B$2:$B2682,"&lt;&gt;"&amp;$B2682,$A$2:$A2682,$A2682)&amp;":"&amp;COUNTIFS($L$2:$L2682,"Tor",$B$2:$B2682,$B2682,$A$2:$A2682,$A2682)+COUNTIFS($L$2:$L2682,"ET",$B$2:$B2682,$B2682,$A$2:$A2682,$A2682)),""),"")</f>
        <v/>
      </c>
      <c r="J2682" s="18" t="str">
        <f>_xlfn.IFNA(IF(VLOOKUP($A2682,Spiele!$A$2:$D$16,3,FALSE)=$B2682,(COUNTIFS($L$1:$L2681,"Tor",$B$1:$B2681,$B2682,$A$1:$A2681,$A2682)+COUNTIFS($L$1:$L2681,"ET",$B$1:$B2681,$B2682,$A$1:$A2681,$A2682))-(COUNTIFS($L$1:$L2681,"Tor",$B$1:$B2681,"&lt;&gt;"&amp;$B2682,$A$1:$A2681,$A2682)+COUNTIFS($L$1:$L2681,"ET",$B$1:$B2681,"&lt;&gt;"&amp;$B2682,$A$1:$A2681,$A2682)),(COUNTIFS($L$1:$L2681,"Tor",$B$1:$B2681,$B2682,$A$1:$A2681,$A2682)+COUNTIFS($L$1:$L2681,"ET",$B$1:$B2681,$B2682,$A$1:$A2681,$A2682))-(COUNTIFS($L$1:$L2681,"Tor",$B$1:$B2681,"&lt;&gt;"&amp;$B2682,$A$1:$A2681,$A2682)+COUNTIFS($L$1:$L2681,"ET",$B$1:$B2681,"&lt;&gt;"&amp;$B2682,$A$1:$A2681,$A2682))),"")</f>
        <v/>
      </c>
      <c r="O2682" s="17"/>
      <c r="AC2682" s="14"/>
      <c r="AD2682" s="14"/>
      <c r="AE2682" s="18"/>
      <c r="AH2682" s="19">
        <f t="shared" si="166"/>
        <v>0</v>
      </c>
      <c r="AI2682" s="19">
        <f t="shared" si="167"/>
        <v>180</v>
      </c>
      <c r="AM2682" s="19">
        <f>IF(Abschlüsse[[#This Row],[Ergeb]]="ET","",SQRT(($AF2682-$AK2682)^2+($AG2682-$AL2682)^2))</f>
        <v>0</v>
      </c>
      <c r="AO2682" s="13"/>
      <c r="AP2682" s="13"/>
      <c r="AQ2682" s="19" t="str">
        <f t="shared" si="168"/>
        <v/>
      </c>
      <c r="AU2682" s="19" t="str">
        <f t="shared" si="169"/>
        <v/>
      </c>
    </row>
    <row r="2683" spans="3:47" ht="25.05" customHeight="1">
      <c r="C2683" s="17" t="str">
        <f>IF($A2683="","",IF(VLOOKUP($A2683,Spiele!$A$2:$D$16,3,FALSE)=$B2683,"H","G"))</f>
        <v/>
      </c>
      <c r="D2683" s="17" t="str">
        <f>IF($B2683="","",IF(VLOOKUP($A2683,Spiele!$A$2:$F$16,3,FALSE)=$B2683,VLOOKUP($A2683,Spiele!$A$2:$F$16,4,FALSE),VLOOKUP($A2683,Spiele!$A$2:$F$16,3,FALSE)))</f>
        <v/>
      </c>
      <c r="E2683" s="18">
        <f>IF(Abschlüsse[[#This Row],[Ergeb]]="ET",0,COUNTIFS($A$2:$A2683,$A2683,$B$2:$B2683,$B2683,$L$2:$L2683,"&lt;&gt;ET"))</f>
        <v>0</v>
      </c>
      <c r="F2683" s="11"/>
      <c r="G2683" s="12"/>
      <c r="H2683" s="18">
        <f>COUNTIFS('Rote Karten'!$A$2:$A$4,$A2683,'Rote Karten'!$D$2:$D$4,"&lt;&gt;"&amp;$B2683,'Rote Karten'!$B$2:$B$4,"&lt;"&amp;$F2683,'Rote Karten'!$C$2:$C$4,"&lt;="&amp;$G2683)-COUNTIFS('Rote Karten'!$A$2:$A$4,$A2683,'Rote Karten'!$D$2:$D$4,$B2683,'Rote Karten'!$B$2:$B$4,"&lt;"&amp;$F2683,'Rote Karten'!$C$2:$C$4,"&lt;="&amp;$G2683)</f>
        <v>0</v>
      </c>
      <c r="I2683" s="17" t="str">
        <f>IF(OR($L2683="Tor",$L2683="ET"),_xlfn.IFNA(IF(VLOOKUP($A2683,Spiele!$A$2:$C$16,3,FALSE)=$B2683,COUNTIFS($L$2:$L2683,"Tor",$B$2:$B2683,$B2683,$A$2:$A2683,$A2683)+COUNTIFS($L$2:$L2683,"ET",$B$2:$B2683,$B2683,$A$2:$A2683,$A2683)&amp;":"&amp;COUNTIFS($L$2:$L2683,"Tor",$B$2:$B2683,"&lt;&gt;"&amp;$B2683,$A$2:$A2683,$A2683)+COUNTIFS($L$2:$L2683,"ET",$B$2:$B2683,"&lt;&gt;"&amp;$B2683,$A$2:$A2683,$A2683),COUNTIFS($L$2:$L2683,"Tor",$B$2:$B2683,"&lt;&gt;"&amp;$B2683,$A$2:$A2683,$A2683)+COUNTIFS($L$2:$L2683,"ET",$B$2:$B2683,"&lt;&gt;"&amp;$B2683,$A$2:$A2683,$A2683)&amp;":"&amp;COUNTIFS($L$2:$L2683,"Tor",$B$2:$B2683,$B2683,$A$2:$A2683,$A2683)+COUNTIFS($L$2:$L2683,"ET",$B$2:$B2683,$B2683,$A$2:$A2683,$A2683)),""),"")</f>
        <v/>
      </c>
      <c r="J2683" s="18" t="str">
        <f>_xlfn.IFNA(IF(VLOOKUP($A2683,Spiele!$A$2:$D$16,3,FALSE)=$B2683,(COUNTIFS($L$1:$L2682,"Tor",$B$1:$B2682,$B2683,$A$1:$A2682,$A2683)+COUNTIFS($L$1:$L2682,"ET",$B$1:$B2682,$B2683,$A$1:$A2682,$A2683))-(COUNTIFS($L$1:$L2682,"Tor",$B$1:$B2682,"&lt;&gt;"&amp;$B2683,$A$1:$A2682,$A2683)+COUNTIFS($L$1:$L2682,"ET",$B$1:$B2682,"&lt;&gt;"&amp;$B2683,$A$1:$A2682,$A2683)),(COUNTIFS($L$1:$L2682,"Tor",$B$1:$B2682,$B2683,$A$1:$A2682,$A2683)+COUNTIFS($L$1:$L2682,"ET",$B$1:$B2682,$B2683,$A$1:$A2682,$A2683))-(COUNTIFS($L$1:$L2682,"Tor",$B$1:$B2682,"&lt;&gt;"&amp;$B2683,$A$1:$A2682,$A2683)+COUNTIFS($L$1:$L2682,"ET",$B$1:$B2682,"&lt;&gt;"&amp;$B2683,$A$1:$A2682,$A2683))),"")</f>
        <v/>
      </c>
      <c r="O2683" s="17"/>
      <c r="AC2683" s="14"/>
      <c r="AD2683" s="14"/>
      <c r="AE2683" s="18"/>
      <c r="AH2683" s="19">
        <f t="shared" si="166"/>
        <v>0</v>
      </c>
      <c r="AI2683" s="19">
        <f t="shared" si="167"/>
        <v>180</v>
      </c>
      <c r="AM2683" s="19">
        <f>IF(Abschlüsse[[#This Row],[Ergeb]]="ET","",SQRT(($AF2683-$AK2683)^2+($AG2683-$AL2683)^2))</f>
        <v>0</v>
      </c>
      <c r="AO2683" s="13"/>
      <c r="AP2683" s="13"/>
      <c r="AQ2683" s="19" t="str">
        <f t="shared" si="168"/>
        <v/>
      </c>
      <c r="AU2683" s="19" t="str">
        <f t="shared" si="169"/>
        <v/>
      </c>
    </row>
    <row r="2684" spans="3:47" ht="25.05" customHeight="1">
      <c r="C2684" s="17" t="str">
        <f>IF($A2684="","",IF(VLOOKUP($A2684,Spiele!$A$2:$D$16,3,FALSE)=$B2684,"H","G"))</f>
        <v/>
      </c>
      <c r="D2684" s="17" t="str">
        <f>IF($B2684="","",IF(VLOOKUP($A2684,Spiele!$A$2:$F$16,3,FALSE)=$B2684,VLOOKUP($A2684,Spiele!$A$2:$F$16,4,FALSE),VLOOKUP($A2684,Spiele!$A$2:$F$16,3,FALSE)))</f>
        <v/>
      </c>
      <c r="E2684" s="18">
        <f>IF(Abschlüsse[[#This Row],[Ergeb]]="ET",0,COUNTIFS($A$2:$A2684,$A2684,$B$2:$B2684,$B2684,$L$2:$L2684,"&lt;&gt;ET"))</f>
        <v>0</v>
      </c>
      <c r="F2684" s="11"/>
      <c r="G2684" s="12"/>
      <c r="H2684" s="18">
        <f>COUNTIFS('Rote Karten'!$A$2:$A$4,$A2684,'Rote Karten'!$D$2:$D$4,"&lt;&gt;"&amp;$B2684,'Rote Karten'!$B$2:$B$4,"&lt;"&amp;$F2684,'Rote Karten'!$C$2:$C$4,"&lt;="&amp;$G2684)-COUNTIFS('Rote Karten'!$A$2:$A$4,$A2684,'Rote Karten'!$D$2:$D$4,$B2684,'Rote Karten'!$B$2:$B$4,"&lt;"&amp;$F2684,'Rote Karten'!$C$2:$C$4,"&lt;="&amp;$G2684)</f>
        <v>0</v>
      </c>
      <c r="I2684" s="17" t="str">
        <f>IF(OR($L2684="Tor",$L2684="ET"),_xlfn.IFNA(IF(VLOOKUP($A2684,Spiele!$A$2:$C$16,3,FALSE)=$B2684,COUNTIFS($L$2:$L2684,"Tor",$B$2:$B2684,$B2684,$A$2:$A2684,$A2684)+COUNTIFS($L$2:$L2684,"ET",$B$2:$B2684,$B2684,$A$2:$A2684,$A2684)&amp;":"&amp;COUNTIFS($L$2:$L2684,"Tor",$B$2:$B2684,"&lt;&gt;"&amp;$B2684,$A$2:$A2684,$A2684)+COUNTIFS($L$2:$L2684,"ET",$B$2:$B2684,"&lt;&gt;"&amp;$B2684,$A$2:$A2684,$A2684),COUNTIFS($L$2:$L2684,"Tor",$B$2:$B2684,"&lt;&gt;"&amp;$B2684,$A$2:$A2684,$A2684)+COUNTIFS($L$2:$L2684,"ET",$B$2:$B2684,"&lt;&gt;"&amp;$B2684,$A$2:$A2684,$A2684)&amp;":"&amp;COUNTIFS($L$2:$L2684,"Tor",$B$2:$B2684,$B2684,$A$2:$A2684,$A2684)+COUNTIFS($L$2:$L2684,"ET",$B$2:$B2684,$B2684,$A$2:$A2684,$A2684)),""),"")</f>
        <v/>
      </c>
      <c r="J2684" s="18" t="str">
        <f>_xlfn.IFNA(IF(VLOOKUP($A2684,Spiele!$A$2:$D$16,3,FALSE)=$B2684,(COUNTIFS($L$1:$L2683,"Tor",$B$1:$B2683,$B2684,$A$1:$A2683,$A2684)+COUNTIFS($L$1:$L2683,"ET",$B$1:$B2683,$B2684,$A$1:$A2683,$A2684))-(COUNTIFS($L$1:$L2683,"Tor",$B$1:$B2683,"&lt;&gt;"&amp;$B2684,$A$1:$A2683,$A2684)+COUNTIFS($L$1:$L2683,"ET",$B$1:$B2683,"&lt;&gt;"&amp;$B2684,$A$1:$A2683,$A2684)),(COUNTIFS($L$1:$L2683,"Tor",$B$1:$B2683,$B2684,$A$1:$A2683,$A2684)+COUNTIFS($L$1:$L2683,"ET",$B$1:$B2683,$B2684,$A$1:$A2683,$A2684))-(COUNTIFS($L$1:$L2683,"Tor",$B$1:$B2683,"&lt;&gt;"&amp;$B2684,$A$1:$A2683,$A2684)+COUNTIFS($L$1:$L2683,"ET",$B$1:$B2683,"&lt;&gt;"&amp;$B2684,$A$1:$A2683,$A2684))),"")</f>
        <v/>
      </c>
      <c r="O2684" s="17"/>
      <c r="AC2684" s="14"/>
      <c r="AD2684" s="14"/>
      <c r="AE2684" s="18"/>
      <c r="AH2684" s="19">
        <f t="shared" si="166"/>
        <v>0</v>
      </c>
      <c r="AI2684" s="19">
        <f t="shared" si="167"/>
        <v>180</v>
      </c>
      <c r="AM2684" s="19">
        <f>IF(Abschlüsse[[#This Row],[Ergeb]]="ET","",SQRT(($AF2684-$AK2684)^2+($AG2684-$AL2684)^2))</f>
        <v>0</v>
      </c>
      <c r="AO2684" s="13"/>
      <c r="AP2684" s="13"/>
      <c r="AQ2684" s="19" t="str">
        <f t="shared" si="168"/>
        <v/>
      </c>
      <c r="AU2684" s="19" t="str">
        <f t="shared" si="169"/>
        <v/>
      </c>
    </row>
    <row r="2685" spans="3:47" ht="25.05" customHeight="1">
      <c r="C2685" s="17" t="str">
        <f>IF($A2685="","",IF(VLOOKUP($A2685,Spiele!$A$2:$D$16,3,FALSE)=$B2685,"H","G"))</f>
        <v/>
      </c>
      <c r="D2685" s="17" t="str">
        <f>IF($B2685="","",IF(VLOOKUP($A2685,Spiele!$A$2:$F$16,3,FALSE)=$B2685,VLOOKUP($A2685,Spiele!$A$2:$F$16,4,FALSE),VLOOKUP($A2685,Spiele!$A$2:$F$16,3,FALSE)))</f>
        <v/>
      </c>
      <c r="E2685" s="18">
        <f>IF(Abschlüsse[[#This Row],[Ergeb]]="ET",0,COUNTIFS($A$2:$A2685,$A2685,$B$2:$B2685,$B2685,$L$2:$L2685,"&lt;&gt;ET"))</f>
        <v>0</v>
      </c>
      <c r="F2685" s="11"/>
      <c r="G2685" s="12"/>
      <c r="H2685" s="18">
        <f>COUNTIFS('Rote Karten'!$A$2:$A$4,$A2685,'Rote Karten'!$D$2:$D$4,"&lt;&gt;"&amp;$B2685,'Rote Karten'!$B$2:$B$4,"&lt;"&amp;$F2685,'Rote Karten'!$C$2:$C$4,"&lt;="&amp;$G2685)-COUNTIFS('Rote Karten'!$A$2:$A$4,$A2685,'Rote Karten'!$D$2:$D$4,$B2685,'Rote Karten'!$B$2:$B$4,"&lt;"&amp;$F2685,'Rote Karten'!$C$2:$C$4,"&lt;="&amp;$G2685)</f>
        <v>0</v>
      </c>
      <c r="I2685" s="17" t="str">
        <f>IF(OR($L2685="Tor",$L2685="ET"),_xlfn.IFNA(IF(VLOOKUP($A2685,Spiele!$A$2:$C$16,3,FALSE)=$B2685,COUNTIFS($L$2:$L2685,"Tor",$B$2:$B2685,$B2685,$A$2:$A2685,$A2685)+COUNTIFS($L$2:$L2685,"ET",$B$2:$B2685,$B2685,$A$2:$A2685,$A2685)&amp;":"&amp;COUNTIFS($L$2:$L2685,"Tor",$B$2:$B2685,"&lt;&gt;"&amp;$B2685,$A$2:$A2685,$A2685)+COUNTIFS($L$2:$L2685,"ET",$B$2:$B2685,"&lt;&gt;"&amp;$B2685,$A$2:$A2685,$A2685),COUNTIFS($L$2:$L2685,"Tor",$B$2:$B2685,"&lt;&gt;"&amp;$B2685,$A$2:$A2685,$A2685)+COUNTIFS($L$2:$L2685,"ET",$B$2:$B2685,"&lt;&gt;"&amp;$B2685,$A$2:$A2685,$A2685)&amp;":"&amp;COUNTIFS($L$2:$L2685,"Tor",$B$2:$B2685,$B2685,$A$2:$A2685,$A2685)+COUNTIFS($L$2:$L2685,"ET",$B$2:$B2685,$B2685,$A$2:$A2685,$A2685)),""),"")</f>
        <v/>
      </c>
      <c r="J2685" s="18" t="str">
        <f>_xlfn.IFNA(IF(VLOOKUP($A2685,Spiele!$A$2:$D$16,3,FALSE)=$B2685,(COUNTIFS($L$1:$L2684,"Tor",$B$1:$B2684,$B2685,$A$1:$A2684,$A2685)+COUNTIFS($L$1:$L2684,"ET",$B$1:$B2684,$B2685,$A$1:$A2684,$A2685))-(COUNTIFS($L$1:$L2684,"Tor",$B$1:$B2684,"&lt;&gt;"&amp;$B2685,$A$1:$A2684,$A2685)+COUNTIFS($L$1:$L2684,"ET",$B$1:$B2684,"&lt;&gt;"&amp;$B2685,$A$1:$A2684,$A2685)),(COUNTIFS($L$1:$L2684,"Tor",$B$1:$B2684,$B2685,$A$1:$A2684,$A2685)+COUNTIFS($L$1:$L2684,"ET",$B$1:$B2684,$B2685,$A$1:$A2684,$A2685))-(COUNTIFS($L$1:$L2684,"Tor",$B$1:$B2684,"&lt;&gt;"&amp;$B2685,$A$1:$A2684,$A2685)+COUNTIFS($L$1:$L2684,"ET",$B$1:$B2684,"&lt;&gt;"&amp;$B2685,$A$1:$A2684,$A2685))),"")</f>
        <v/>
      </c>
      <c r="O2685" s="17"/>
      <c r="AC2685" s="14"/>
      <c r="AD2685" s="14"/>
      <c r="AE2685" s="18"/>
      <c r="AH2685" s="19">
        <f t="shared" si="166"/>
        <v>0</v>
      </c>
      <c r="AI2685" s="19">
        <f t="shared" si="167"/>
        <v>180</v>
      </c>
      <c r="AM2685" s="19">
        <f>IF(Abschlüsse[[#This Row],[Ergeb]]="ET","",SQRT(($AF2685-$AK2685)^2+($AG2685-$AL2685)^2))</f>
        <v>0</v>
      </c>
      <c r="AO2685" s="13"/>
      <c r="AP2685" s="13"/>
      <c r="AQ2685" s="19" t="str">
        <f t="shared" si="168"/>
        <v/>
      </c>
      <c r="AU2685" s="19" t="str">
        <f t="shared" si="169"/>
        <v/>
      </c>
    </row>
    <row r="2686" spans="3:47" ht="25.05" customHeight="1">
      <c r="C2686" s="17" t="str">
        <f>IF($A2686="","",IF(VLOOKUP($A2686,Spiele!$A$2:$D$16,3,FALSE)=$B2686,"H","G"))</f>
        <v/>
      </c>
      <c r="D2686" s="17" t="str">
        <f>IF($B2686="","",IF(VLOOKUP($A2686,Spiele!$A$2:$F$16,3,FALSE)=$B2686,VLOOKUP($A2686,Spiele!$A$2:$F$16,4,FALSE),VLOOKUP($A2686,Spiele!$A$2:$F$16,3,FALSE)))</f>
        <v/>
      </c>
      <c r="E2686" s="18">
        <f>IF(Abschlüsse[[#This Row],[Ergeb]]="ET",0,COUNTIFS($A$2:$A2686,$A2686,$B$2:$B2686,$B2686,$L$2:$L2686,"&lt;&gt;ET"))</f>
        <v>0</v>
      </c>
      <c r="F2686" s="11"/>
      <c r="G2686" s="12"/>
      <c r="H2686" s="18">
        <f>COUNTIFS('Rote Karten'!$A$2:$A$4,$A2686,'Rote Karten'!$D$2:$D$4,"&lt;&gt;"&amp;$B2686,'Rote Karten'!$B$2:$B$4,"&lt;"&amp;$F2686,'Rote Karten'!$C$2:$C$4,"&lt;="&amp;$G2686)-COUNTIFS('Rote Karten'!$A$2:$A$4,$A2686,'Rote Karten'!$D$2:$D$4,$B2686,'Rote Karten'!$B$2:$B$4,"&lt;"&amp;$F2686,'Rote Karten'!$C$2:$C$4,"&lt;="&amp;$G2686)</f>
        <v>0</v>
      </c>
      <c r="I2686" s="17" t="str">
        <f>IF(OR($L2686="Tor",$L2686="ET"),_xlfn.IFNA(IF(VLOOKUP($A2686,Spiele!$A$2:$C$16,3,FALSE)=$B2686,COUNTIFS($L$2:$L2686,"Tor",$B$2:$B2686,$B2686,$A$2:$A2686,$A2686)+COUNTIFS($L$2:$L2686,"ET",$B$2:$B2686,$B2686,$A$2:$A2686,$A2686)&amp;":"&amp;COUNTIFS($L$2:$L2686,"Tor",$B$2:$B2686,"&lt;&gt;"&amp;$B2686,$A$2:$A2686,$A2686)+COUNTIFS($L$2:$L2686,"ET",$B$2:$B2686,"&lt;&gt;"&amp;$B2686,$A$2:$A2686,$A2686),COUNTIFS($L$2:$L2686,"Tor",$B$2:$B2686,"&lt;&gt;"&amp;$B2686,$A$2:$A2686,$A2686)+COUNTIFS($L$2:$L2686,"ET",$B$2:$B2686,"&lt;&gt;"&amp;$B2686,$A$2:$A2686,$A2686)&amp;":"&amp;COUNTIFS($L$2:$L2686,"Tor",$B$2:$B2686,$B2686,$A$2:$A2686,$A2686)+COUNTIFS($L$2:$L2686,"ET",$B$2:$B2686,$B2686,$A$2:$A2686,$A2686)),""),"")</f>
        <v/>
      </c>
      <c r="J2686" s="18" t="str">
        <f>_xlfn.IFNA(IF(VLOOKUP($A2686,Spiele!$A$2:$D$16,3,FALSE)=$B2686,(COUNTIFS($L$1:$L2685,"Tor",$B$1:$B2685,$B2686,$A$1:$A2685,$A2686)+COUNTIFS($L$1:$L2685,"ET",$B$1:$B2685,$B2686,$A$1:$A2685,$A2686))-(COUNTIFS($L$1:$L2685,"Tor",$B$1:$B2685,"&lt;&gt;"&amp;$B2686,$A$1:$A2685,$A2686)+COUNTIFS($L$1:$L2685,"ET",$B$1:$B2685,"&lt;&gt;"&amp;$B2686,$A$1:$A2685,$A2686)),(COUNTIFS($L$1:$L2685,"Tor",$B$1:$B2685,$B2686,$A$1:$A2685,$A2686)+COUNTIFS($L$1:$L2685,"ET",$B$1:$B2685,$B2686,$A$1:$A2685,$A2686))-(COUNTIFS($L$1:$L2685,"Tor",$B$1:$B2685,"&lt;&gt;"&amp;$B2686,$A$1:$A2685,$A2686)+COUNTIFS($L$1:$L2685,"ET",$B$1:$B2685,"&lt;&gt;"&amp;$B2686,$A$1:$A2685,$A2686))),"")</f>
        <v/>
      </c>
      <c r="O2686" s="17"/>
      <c r="AC2686" s="14"/>
      <c r="AD2686" s="14"/>
      <c r="AE2686" s="18"/>
      <c r="AH2686" s="19">
        <f t="shared" si="166"/>
        <v>0</v>
      </c>
      <c r="AI2686" s="19">
        <f t="shared" si="167"/>
        <v>180</v>
      </c>
      <c r="AM2686" s="19">
        <f>IF(Abschlüsse[[#This Row],[Ergeb]]="ET","",SQRT(($AF2686-$AK2686)^2+($AG2686-$AL2686)^2))</f>
        <v>0</v>
      </c>
      <c r="AO2686" s="13"/>
      <c r="AP2686" s="13"/>
      <c r="AQ2686" s="19" t="str">
        <f t="shared" si="168"/>
        <v/>
      </c>
      <c r="AU2686" s="19" t="str">
        <f t="shared" si="169"/>
        <v/>
      </c>
    </row>
    <row r="2687" spans="3:47" ht="25.05" customHeight="1">
      <c r="C2687" s="17" t="str">
        <f>IF($A2687="","",IF(VLOOKUP($A2687,Spiele!$A$2:$D$16,3,FALSE)=$B2687,"H","G"))</f>
        <v/>
      </c>
      <c r="D2687" s="17" t="str">
        <f>IF($B2687="","",IF(VLOOKUP($A2687,Spiele!$A$2:$F$16,3,FALSE)=$B2687,VLOOKUP($A2687,Spiele!$A$2:$F$16,4,FALSE),VLOOKUP($A2687,Spiele!$A$2:$F$16,3,FALSE)))</f>
        <v/>
      </c>
      <c r="E2687" s="18">
        <f>IF(Abschlüsse[[#This Row],[Ergeb]]="ET",0,COUNTIFS($A$2:$A2687,$A2687,$B$2:$B2687,$B2687,$L$2:$L2687,"&lt;&gt;ET"))</f>
        <v>0</v>
      </c>
      <c r="F2687" s="11"/>
      <c r="G2687" s="12"/>
      <c r="H2687" s="18">
        <f>COUNTIFS('Rote Karten'!$A$2:$A$4,$A2687,'Rote Karten'!$D$2:$D$4,"&lt;&gt;"&amp;$B2687,'Rote Karten'!$B$2:$B$4,"&lt;"&amp;$F2687,'Rote Karten'!$C$2:$C$4,"&lt;="&amp;$G2687)-COUNTIFS('Rote Karten'!$A$2:$A$4,$A2687,'Rote Karten'!$D$2:$D$4,$B2687,'Rote Karten'!$B$2:$B$4,"&lt;"&amp;$F2687,'Rote Karten'!$C$2:$C$4,"&lt;="&amp;$G2687)</f>
        <v>0</v>
      </c>
      <c r="I2687" s="17" t="str">
        <f>IF(OR($L2687="Tor",$L2687="ET"),_xlfn.IFNA(IF(VLOOKUP($A2687,Spiele!$A$2:$C$16,3,FALSE)=$B2687,COUNTIFS($L$2:$L2687,"Tor",$B$2:$B2687,$B2687,$A$2:$A2687,$A2687)+COUNTIFS($L$2:$L2687,"ET",$B$2:$B2687,$B2687,$A$2:$A2687,$A2687)&amp;":"&amp;COUNTIFS($L$2:$L2687,"Tor",$B$2:$B2687,"&lt;&gt;"&amp;$B2687,$A$2:$A2687,$A2687)+COUNTIFS($L$2:$L2687,"ET",$B$2:$B2687,"&lt;&gt;"&amp;$B2687,$A$2:$A2687,$A2687),COUNTIFS($L$2:$L2687,"Tor",$B$2:$B2687,"&lt;&gt;"&amp;$B2687,$A$2:$A2687,$A2687)+COUNTIFS($L$2:$L2687,"ET",$B$2:$B2687,"&lt;&gt;"&amp;$B2687,$A$2:$A2687,$A2687)&amp;":"&amp;COUNTIFS($L$2:$L2687,"Tor",$B$2:$B2687,$B2687,$A$2:$A2687,$A2687)+COUNTIFS($L$2:$L2687,"ET",$B$2:$B2687,$B2687,$A$2:$A2687,$A2687)),""),"")</f>
        <v/>
      </c>
      <c r="J2687" s="18" t="str">
        <f>_xlfn.IFNA(IF(VLOOKUP($A2687,Spiele!$A$2:$D$16,3,FALSE)=$B2687,(COUNTIFS($L$1:$L2686,"Tor",$B$1:$B2686,$B2687,$A$1:$A2686,$A2687)+COUNTIFS($L$1:$L2686,"ET",$B$1:$B2686,$B2687,$A$1:$A2686,$A2687))-(COUNTIFS($L$1:$L2686,"Tor",$B$1:$B2686,"&lt;&gt;"&amp;$B2687,$A$1:$A2686,$A2687)+COUNTIFS($L$1:$L2686,"ET",$B$1:$B2686,"&lt;&gt;"&amp;$B2687,$A$1:$A2686,$A2687)),(COUNTIFS($L$1:$L2686,"Tor",$B$1:$B2686,$B2687,$A$1:$A2686,$A2687)+COUNTIFS($L$1:$L2686,"ET",$B$1:$B2686,$B2687,$A$1:$A2686,$A2687))-(COUNTIFS($L$1:$L2686,"Tor",$B$1:$B2686,"&lt;&gt;"&amp;$B2687,$A$1:$A2686,$A2687)+COUNTIFS($L$1:$L2686,"ET",$B$1:$B2686,"&lt;&gt;"&amp;$B2687,$A$1:$A2686,$A2687))),"")</f>
        <v/>
      </c>
      <c r="O2687" s="17"/>
      <c r="AC2687" s="14"/>
      <c r="AD2687" s="14"/>
      <c r="AE2687" s="18"/>
      <c r="AH2687" s="19">
        <f t="shared" si="166"/>
        <v>0</v>
      </c>
      <c r="AI2687" s="19">
        <f t="shared" si="167"/>
        <v>180</v>
      </c>
      <c r="AM2687" s="19">
        <f>IF(Abschlüsse[[#This Row],[Ergeb]]="ET","",SQRT(($AF2687-$AK2687)^2+($AG2687-$AL2687)^2))</f>
        <v>0</v>
      </c>
      <c r="AO2687" s="13"/>
      <c r="AP2687" s="13"/>
      <c r="AQ2687" s="19" t="str">
        <f t="shared" si="168"/>
        <v/>
      </c>
      <c r="AU2687" s="19" t="str">
        <f t="shared" si="169"/>
        <v/>
      </c>
    </row>
    <row r="2688" spans="3:47" ht="25.05" customHeight="1">
      <c r="C2688" s="17" t="str">
        <f>IF($A2688="","",IF(VLOOKUP($A2688,Spiele!$A$2:$D$16,3,FALSE)=$B2688,"H","G"))</f>
        <v/>
      </c>
      <c r="D2688" s="17" t="str">
        <f>IF($B2688="","",IF(VLOOKUP($A2688,Spiele!$A$2:$F$16,3,FALSE)=$B2688,VLOOKUP($A2688,Spiele!$A$2:$F$16,4,FALSE),VLOOKUP($A2688,Spiele!$A$2:$F$16,3,FALSE)))</f>
        <v/>
      </c>
      <c r="E2688" s="18">
        <f>IF(Abschlüsse[[#This Row],[Ergeb]]="ET",0,COUNTIFS($A$2:$A2688,$A2688,$B$2:$B2688,$B2688,$L$2:$L2688,"&lt;&gt;ET"))</f>
        <v>0</v>
      </c>
      <c r="F2688" s="11"/>
      <c r="G2688" s="12"/>
      <c r="H2688" s="18">
        <f>COUNTIFS('Rote Karten'!$A$2:$A$4,$A2688,'Rote Karten'!$D$2:$D$4,"&lt;&gt;"&amp;$B2688,'Rote Karten'!$B$2:$B$4,"&lt;"&amp;$F2688,'Rote Karten'!$C$2:$C$4,"&lt;="&amp;$G2688)-COUNTIFS('Rote Karten'!$A$2:$A$4,$A2688,'Rote Karten'!$D$2:$D$4,$B2688,'Rote Karten'!$B$2:$B$4,"&lt;"&amp;$F2688,'Rote Karten'!$C$2:$C$4,"&lt;="&amp;$G2688)</f>
        <v>0</v>
      </c>
      <c r="I2688" s="17" t="str">
        <f>IF(OR($L2688="Tor",$L2688="ET"),_xlfn.IFNA(IF(VLOOKUP($A2688,Spiele!$A$2:$C$16,3,FALSE)=$B2688,COUNTIFS($L$2:$L2688,"Tor",$B$2:$B2688,$B2688,$A$2:$A2688,$A2688)+COUNTIFS($L$2:$L2688,"ET",$B$2:$B2688,$B2688,$A$2:$A2688,$A2688)&amp;":"&amp;COUNTIFS($L$2:$L2688,"Tor",$B$2:$B2688,"&lt;&gt;"&amp;$B2688,$A$2:$A2688,$A2688)+COUNTIFS($L$2:$L2688,"ET",$B$2:$B2688,"&lt;&gt;"&amp;$B2688,$A$2:$A2688,$A2688),COUNTIFS($L$2:$L2688,"Tor",$B$2:$B2688,"&lt;&gt;"&amp;$B2688,$A$2:$A2688,$A2688)+COUNTIFS($L$2:$L2688,"ET",$B$2:$B2688,"&lt;&gt;"&amp;$B2688,$A$2:$A2688,$A2688)&amp;":"&amp;COUNTIFS($L$2:$L2688,"Tor",$B$2:$B2688,$B2688,$A$2:$A2688,$A2688)+COUNTIFS($L$2:$L2688,"ET",$B$2:$B2688,$B2688,$A$2:$A2688,$A2688)),""),"")</f>
        <v/>
      </c>
      <c r="J2688" s="18" t="str">
        <f>_xlfn.IFNA(IF(VLOOKUP($A2688,Spiele!$A$2:$D$16,3,FALSE)=$B2688,(COUNTIFS($L$1:$L2687,"Tor",$B$1:$B2687,$B2688,$A$1:$A2687,$A2688)+COUNTIFS($L$1:$L2687,"ET",$B$1:$B2687,$B2688,$A$1:$A2687,$A2688))-(COUNTIFS($L$1:$L2687,"Tor",$B$1:$B2687,"&lt;&gt;"&amp;$B2688,$A$1:$A2687,$A2688)+COUNTIFS($L$1:$L2687,"ET",$B$1:$B2687,"&lt;&gt;"&amp;$B2688,$A$1:$A2687,$A2688)),(COUNTIFS($L$1:$L2687,"Tor",$B$1:$B2687,$B2688,$A$1:$A2687,$A2688)+COUNTIFS($L$1:$L2687,"ET",$B$1:$B2687,$B2688,$A$1:$A2687,$A2688))-(COUNTIFS($L$1:$L2687,"Tor",$B$1:$B2687,"&lt;&gt;"&amp;$B2688,$A$1:$A2687,$A2688)+COUNTIFS($L$1:$L2687,"ET",$B$1:$B2687,"&lt;&gt;"&amp;$B2688,$A$1:$A2687,$A2688))),"")</f>
        <v/>
      </c>
      <c r="O2688" s="17"/>
      <c r="AC2688" s="14"/>
      <c r="AD2688" s="14"/>
      <c r="AE2688" s="18"/>
      <c r="AH2688" s="19">
        <f t="shared" si="166"/>
        <v>0</v>
      </c>
      <c r="AI2688" s="19">
        <f t="shared" si="167"/>
        <v>180</v>
      </c>
      <c r="AM2688" s="19">
        <f>IF(Abschlüsse[[#This Row],[Ergeb]]="ET","",SQRT(($AF2688-$AK2688)^2+($AG2688-$AL2688)^2))</f>
        <v>0</v>
      </c>
      <c r="AO2688" s="13"/>
      <c r="AP2688" s="13"/>
      <c r="AQ2688" s="19" t="str">
        <f t="shared" si="168"/>
        <v/>
      </c>
      <c r="AU2688" s="19" t="str">
        <f t="shared" si="169"/>
        <v/>
      </c>
    </row>
    <row r="2689" spans="3:47" ht="25.05" customHeight="1">
      <c r="C2689" s="17" t="str">
        <f>IF($A2689="","",IF(VLOOKUP($A2689,Spiele!$A$2:$D$16,3,FALSE)=$B2689,"H","G"))</f>
        <v/>
      </c>
      <c r="D2689" s="17" t="str">
        <f>IF($B2689="","",IF(VLOOKUP($A2689,Spiele!$A$2:$F$16,3,FALSE)=$B2689,VLOOKUP($A2689,Spiele!$A$2:$F$16,4,FALSE),VLOOKUP($A2689,Spiele!$A$2:$F$16,3,FALSE)))</f>
        <v/>
      </c>
      <c r="E2689" s="18">
        <f>IF(Abschlüsse[[#This Row],[Ergeb]]="ET",0,COUNTIFS($A$2:$A2689,$A2689,$B$2:$B2689,$B2689,$L$2:$L2689,"&lt;&gt;ET"))</f>
        <v>0</v>
      </c>
      <c r="F2689" s="11"/>
      <c r="G2689" s="12"/>
      <c r="H2689" s="18">
        <f>COUNTIFS('Rote Karten'!$A$2:$A$4,$A2689,'Rote Karten'!$D$2:$D$4,"&lt;&gt;"&amp;$B2689,'Rote Karten'!$B$2:$B$4,"&lt;"&amp;$F2689,'Rote Karten'!$C$2:$C$4,"&lt;="&amp;$G2689)-COUNTIFS('Rote Karten'!$A$2:$A$4,$A2689,'Rote Karten'!$D$2:$D$4,$B2689,'Rote Karten'!$B$2:$B$4,"&lt;"&amp;$F2689,'Rote Karten'!$C$2:$C$4,"&lt;="&amp;$G2689)</f>
        <v>0</v>
      </c>
      <c r="I2689" s="17" t="str">
        <f>IF(OR($L2689="Tor",$L2689="ET"),_xlfn.IFNA(IF(VLOOKUP($A2689,Spiele!$A$2:$C$16,3,FALSE)=$B2689,COUNTIFS($L$2:$L2689,"Tor",$B$2:$B2689,$B2689,$A$2:$A2689,$A2689)+COUNTIFS($L$2:$L2689,"ET",$B$2:$B2689,$B2689,$A$2:$A2689,$A2689)&amp;":"&amp;COUNTIFS($L$2:$L2689,"Tor",$B$2:$B2689,"&lt;&gt;"&amp;$B2689,$A$2:$A2689,$A2689)+COUNTIFS($L$2:$L2689,"ET",$B$2:$B2689,"&lt;&gt;"&amp;$B2689,$A$2:$A2689,$A2689),COUNTIFS($L$2:$L2689,"Tor",$B$2:$B2689,"&lt;&gt;"&amp;$B2689,$A$2:$A2689,$A2689)+COUNTIFS($L$2:$L2689,"ET",$B$2:$B2689,"&lt;&gt;"&amp;$B2689,$A$2:$A2689,$A2689)&amp;":"&amp;COUNTIFS($L$2:$L2689,"Tor",$B$2:$B2689,$B2689,$A$2:$A2689,$A2689)+COUNTIFS($L$2:$L2689,"ET",$B$2:$B2689,$B2689,$A$2:$A2689,$A2689)),""),"")</f>
        <v/>
      </c>
      <c r="J2689" s="18" t="str">
        <f>_xlfn.IFNA(IF(VLOOKUP($A2689,Spiele!$A$2:$D$16,3,FALSE)=$B2689,(COUNTIFS($L$1:$L2688,"Tor",$B$1:$B2688,$B2689,$A$1:$A2688,$A2689)+COUNTIFS($L$1:$L2688,"ET",$B$1:$B2688,$B2689,$A$1:$A2688,$A2689))-(COUNTIFS($L$1:$L2688,"Tor",$B$1:$B2688,"&lt;&gt;"&amp;$B2689,$A$1:$A2688,$A2689)+COUNTIFS($L$1:$L2688,"ET",$B$1:$B2688,"&lt;&gt;"&amp;$B2689,$A$1:$A2688,$A2689)),(COUNTIFS($L$1:$L2688,"Tor",$B$1:$B2688,$B2689,$A$1:$A2688,$A2689)+COUNTIFS($L$1:$L2688,"ET",$B$1:$B2688,$B2689,$A$1:$A2688,$A2689))-(COUNTIFS($L$1:$L2688,"Tor",$B$1:$B2688,"&lt;&gt;"&amp;$B2689,$A$1:$A2688,$A2689)+COUNTIFS($L$1:$L2688,"ET",$B$1:$B2688,"&lt;&gt;"&amp;$B2689,$A$1:$A2688,$A2689))),"")</f>
        <v/>
      </c>
      <c r="O2689" s="17"/>
      <c r="AC2689" s="14"/>
      <c r="AD2689" s="14"/>
      <c r="AE2689" s="18"/>
      <c r="AH2689" s="19">
        <f t="shared" si="166"/>
        <v>0</v>
      </c>
      <c r="AI2689" s="19">
        <f t="shared" si="167"/>
        <v>180</v>
      </c>
      <c r="AM2689" s="19">
        <f>IF(Abschlüsse[[#This Row],[Ergeb]]="ET","",SQRT(($AF2689-$AK2689)^2+($AG2689-$AL2689)^2))</f>
        <v>0</v>
      </c>
      <c r="AO2689" s="13"/>
      <c r="AP2689" s="13"/>
      <c r="AQ2689" s="19" t="str">
        <f t="shared" si="168"/>
        <v/>
      </c>
      <c r="AU2689" s="19" t="str">
        <f t="shared" si="169"/>
        <v/>
      </c>
    </row>
    <row r="2690" spans="3:47" ht="25.05" customHeight="1">
      <c r="C2690" s="17" t="str">
        <f>IF($A2690="","",IF(VLOOKUP($A2690,Spiele!$A$2:$D$16,3,FALSE)=$B2690,"H","G"))</f>
        <v/>
      </c>
      <c r="D2690" s="17" t="str">
        <f>IF($B2690="","",IF(VLOOKUP($A2690,Spiele!$A$2:$F$16,3,FALSE)=$B2690,VLOOKUP($A2690,Spiele!$A$2:$F$16,4,FALSE),VLOOKUP($A2690,Spiele!$A$2:$F$16,3,FALSE)))</f>
        <v/>
      </c>
      <c r="E2690" s="18">
        <f>IF(Abschlüsse[[#This Row],[Ergeb]]="ET",0,COUNTIFS($A$2:$A2690,$A2690,$B$2:$B2690,$B2690,$L$2:$L2690,"&lt;&gt;ET"))</f>
        <v>0</v>
      </c>
      <c r="F2690" s="11"/>
      <c r="G2690" s="12"/>
      <c r="H2690" s="18">
        <f>COUNTIFS('Rote Karten'!$A$2:$A$4,$A2690,'Rote Karten'!$D$2:$D$4,"&lt;&gt;"&amp;$B2690,'Rote Karten'!$B$2:$B$4,"&lt;"&amp;$F2690,'Rote Karten'!$C$2:$C$4,"&lt;="&amp;$G2690)-COUNTIFS('Rote Karten'!$A$2:$A$4,$A2690,'Rote Karten'!$D$2:$D$4,$B2690,'Rote Karten'!$B$2:$B$4,"&lt;"&amp;$F2690,'Rote Karten'!$C$2:$C$4,"&lt;="&amp;$G2690)</f>
        <v>0</v>
      </c>
      <c r="I2690" s="17" t="str">
        <f>IF(OR($L2690="Tor",$L2690="ET"),_xlfn.IFNA(IF(VLOOKUP($A2690,Spiele!$A$2:$C$16,3,FALSE)=$B2690,COUNTIFS($L$2:$L2690,"Tor",$B$2:$B2690,$B2690,$A$2:$A2690,$A2690)+COUNTIFS($L$2:$L2690,"ET",$B$2:$B2690,$B2690,$A$2:$A2690,$A2690)&amp;":"&amp;COUNTIFS($L$2:$L2690,"Tor",$B$2:$B2690,"&lt;&gt;"&amp;$B2690,$A$2:$A2690,$A2690)+COUNTIFS($L$2:$L2690,"ET",$B$2:$B2690,"&lt;&gt;"&amp;$B2690,$A$2:$A2690,$A2690),COUNTIFS($L$2:$L2690,"Tor",$B$2:$B2690,"&lt;&gt;"&amp;$B2690,$A$2:$A2690,$A2690)+COUNTIFS($L$2:$L2690,"ET",$B$2:$B2690,"&lt;&gt;"&amp;$B2690,$A$2:$A2690,$A2690)&amp;":"&amp;COUNTIFS($L$2:$L2690,"Tor",$B$2:$B2690,$B2690,$A$2:$A2690,$A2690)+COUNTIFS($L$2:$L2690,"ET",$B$2:$B2690,$B2690,$A$2:$A2690,$A2690)),""),"")</f>
        <v/>
      </c>
      <c r="J2690" s="18" t="str">
        <f>_xlfn.IFNA(IF(VLOOKUP($A2690,Spiele!$A$2:$D$16,3,FALSE)=$B2690,(COUNTIFS($L$1:$L2689,"Tor",$B$1:$B2689,$B2690,$A$1:$A2689,$A2690)+COUNTIFS($L$1:$L2689,"ET",$B$1:$B2689,$B2690,$A$1:$A2689,$A2690))-(COUNTIFS($L$1:$L2689,"Tor",$B$1:$B2689,"&lt;&gt;"&amp;$B2690,$A$1:$A2689,$A2690)+COUNTIFS($L$1:$L2689,"ET",$B$1:$B2689,"&lt;&gt;"&amp;$B2690,$A$1:$A2689,$A2690)),(COUNTIFS($L$1:$L2689,"Tor",$B$1:$B2689,$B2690,$A$1:$A2689,$A2690)+COUNTIFS($L$1:$L2689,"ET",$B$1:$B2689,$B2690,$A$1:$A2689,$A2690))-(COUNTIFS($L$1:$L2689,"Tor",$B$1:$B2689,"&lt;&gt;"&amp;$B2690,$A$1:$A2689,$A2690)+COUNTIFS($L$1:$L2689,"ET",$B$1:$B2689,"&lt;&gt;"&amp;$B2690,$A$1:$A2689,$A2690))),"")</f>
        <v/>
      </c>
      <c r="O2690" s="17"/>
      <c r="AC2690" s="14"/>
      <c r="AD2690" s="14"/>
      <c r="AE2690" s="18"/>
      <c r="AH2690" s="19">
        <f t="shared" si="166"/>
        <v>0</v>
      </c>
      <c r="AI2690" s="19">
        <f t="shared" si="167"/>
        <v>180</v>
      </c>
      <c r="AM2690" s="19">
        <f>IF(Abschlüsse[[#This Row],[Ergeb]]="ET","",SQRT(($AF2690-$AK2690)^2+($AG2690-$AL2690)^2))</f>
        <v>0</v>
      </c>
      <c r="AO2690" s="13"/>
      <c r="AP2690" s="13"/>
      <c r="AQ2690" s="19" t="str">
        <f t="shared" si="168"/>
        <v/>
      </c>
      <c r="AU2690" s="19" t="str">
        <f t="shared" si="169"/>
        <v/>
      </c>
    </row>
    <row r="2691" spans="3:47" ht="25.05" customHeight="1">
      <c r="C2691" s="17" t="str">
        <f>IF($A2691="","",IF(VLOOKUP($A2691,Spiele!$A$2:$D$16,3,FALSE)=$B2691,"H","G"))</f>
        <v/>
      </c>
      <c r="D2691" s="17" t="str">
        <f>IF($B2691="","",IF(VLOOKUP($A2691,Spiele!$A$2:$F$16,3,FALSE)=$B2691,VLOOKUP($A2691,Spiele!$A$2:$F$16,4,FALSE),VLOOKUP($A2691,Spiele!$A$2:$F$16,3,FALSE)))</f>
        <v/>
      </c>
      <c r="E2691" s="18">
        <f>IF(Abschlüsse[[#This Row],[Ergeb]]="ET",0,COUNTIFS($A$2:$A2691,$A2691,$B$2:$B2691,$B2691,$L$2:$L2691,"&lt;&gt;ET"))</f>
        <v>0</v>
      </c>
      <c r="F2691" s="11"/>
      <c r="G2691" s="12"/>
      <c r="H2691" s="18">
        <f>COUNTIFS('Rote Karten'!$A$2:$A$4,$A2691,'Rote Karten'!$D$2:$D$4,"&lt;&gt;"&amp;$B2691,'Rote Karten'!$B$2:$B$4,"&lt;"&amp;$F2691,'Rote Karten'!$C$2:$C$4,"&lt;="&amp;$G2691)-COUNTIFS('Rote Karten'!$A$2:$A$4,$A2691,'Rote Karten'!$D$2:$D$4,$B2691,'Rote Karten'!$B$2:$B$4,"&lt;"&amp;$F2691,'Rote Karten'!$C$2:$C$4,"&lt;="&amp;$G2691)</f>
        <v>0</v>
      </c>
      <c r="I2691" s="17" t="str">
        <f>IF(OR($L2691="Tor",$L2691="ET"),_xlfn.IFNA(IF(VLOOKUP($A2691,Spiele!$A$2:$C$16,3,FALSE)=$B2691,COUNTIFS($L$2:$L2691,"Tor",$B$2:$B2691,$B2691,$A$2:$A2691,$A2691)+COUNTIFS($L$2:$L2691,"ET",$B$2:$B2691,$B2691,$A$2:$A2691,$A2691)&amp;":"&amp;COUNTIFS($L$2:$L2691,"Tor",$B$2:$B2691,"&lt;&gt;"&amp;$B2691,$A$2:$A2691,$A2691)+COUNTIFS($L$2:$L2691,"ET",$B$2:$B2691,"&lt;&gt;"&amp;$B2691,$A$2:$A2691,$A2691),COUNTIFS($L$2:$L2691,"Tor",$B$2:$B2691,"&lt;&gt;"&amp;$B2691,$A$2:$A2691,$A2691)+COUNTIFS($L$2:$L2691,"ET",$B$2:$B2691,"&lt;&gt;"&amp;$B2691,$A$2:$A2691,$A2691)&amp;":"&amp;COUNTIFS($L$2:$L2691,"Tor",$B$2:$B2691,$B2691,$A$2:$A2691,$A2691)+COUNTIFS($L$2:$L2691,"ET",$B$2:$B2691,$B2691,$A$2:$A2691,$A2691)),""),"")</f>
        <v/>
      </c>
      <c r="J2691" s="18" t="str">
        <f>_xlfn.IFNA(IF(VLOOKUP($A2691,Spiele!$A$2:$D$16,3,FALSE)=$B2691,(COUNTIFS($L$1:$L2690,"Tor",$B$1:$B2690,$B2691,$A$1:$A2690,$A2691)+COUNTIFS($L$1:$L2690,"ET",$B$1:$B2690,$B2691,$A$1:$A2690,$A2691))-(COUNTIFS($L$1:$L2690,"Tor",$B$1:$B2690,"&lt;&gt;"&amp;$B2691,$A$1:$A2690,$A2691)+COUNTIFS($L$1:$L2690,"ET",$B$1:$B2690,"&lt;&gt;"&amp;$B2691,$A$1:$A2690,$A2691)),(COUNTIFS($L$1:$L2690,"Tor",$B$1:$B2690,$B2691,$A$1:$A2690,$A2691)+COUNTIFS($L$1:$L2690,"ET",$B$1:$B2690,$B2691,$A$1:$A2690,$A2691))-(COUNTIFS($L$1:$L2690,"Tor",$B$1:$B2690,"&lt;&gt;"&amp;$B2691,$A$1:$A2690,$A2691)+COUNTIFS($L$1:$L2690,"ET",$B$1:$B2690,"&lt;&gt;"&amp;$B2691,$A$1:$A2690,$A2691))),"")</f>
        <v/>
      </c>
      <c r="O2691" s="17"/>
      <c r="AC2691" s="14"/>
      <c r="AD2691" s="14"/>
      <c r="AE2691" s="18"/>
      <c r="AH2691" s="19">
        <f t="shared" ref="AH2691:AH2754" si="170">IF($L2691="ET","",IF($AF2691&gt;3.66,SQRT($AG2691^2+($AF2691-(7.32/2))^2),IF($AF2691&lt;-3.66,SQRT($AG2691^2+($AF2691+(7.32/2))^2),$AG2691)))</f>
        <v>0</v>
      </c>
      <c r="AI2691" s="19">
        <f t="shared" ref="AI2691:AI2754" si="171">IF($L2691="ET","",IF(DEGREES(ATAN((7.32*$AG2691)/($AG2691^2+$AF2691^2-(7.32/2)^2)))&lt;=0,180+DEGREES(ATAN((7.32*$AG2691)/($AG2691^2+$AF2691^2-(7.32/2)^2))),DEGREES(ATAN((7.32*$AG2691)/($AG2691^2+$AF2691^2-(7.32/2)^2)))))</f>
        <v>180</v>
      </c>
      <c r="AM2691" s="19">
        <f>IF(Abschlüsse[[#This Row],[Ergeb]]="ET","",SQRT(($AF2691-$AK2691)^2+($AG2691-$AL2691)^2))</f>
        <v>0</v>
      </c>
      <c r="AO2691" s="13"/>
      <c r="AP2691" s="13"/>
      <c r="AQ2691" s="19" t="str">
        <f t="shared" si="168"/>
        <v/>
      </c>
      <c r="AU2691" s="19" t="str">
        <f t="shared" si="169"/>
        <v/>
      </c>
    </row>
    <row r="2692" spans="3:47" ht="25.05" customHeight="1">
      <c r="C2692" s="17" t="str">
        <f>IF($A2692="","",IF(VLOOKUP($A2692,Spiele!$A$2:$D$16,3,FALSE)=$B2692,"H","G"))</f>
        <v/>
      </c>
      <c r="D2692" s="17" t="str">
        <f>IF($B2692="","",IF(VLOOKUP($A2692,Spiele!$A$2:$F$16,3,FALSE)=$B2692,VLOOKUP($A2692,Spiele!$A$2:$F$16,4,FALSE),VLOOKUP($A2692,Spiele!$A$2:$F$16,3,FALSE)))</f>
        <v/>
      </c>
      <c r="E2692" s="18">
        <f>IF(Abschlüsse[[#This Row],[Ergeb]]="ET",0,COUNTIFS($A$2:$A2692,$A2692,$B$2:$B2692,$B2692,$L$2:$L2692,"&lt;&gt;ET"))</f>
        <v>0</v>
      </c>
      <c r="F2692" s="11"/>
      <c r="G2692" s="12"/>
      <c r="H2692" s="18">
        <f>COUNTIFS('Rote Karten'!$A$2:$A$4,$A2692,'Rote Karten'!$D$2:$D$4,"&lt;&gt;"&amp;$B2692,'Rote Karten'!$B$2:$B$4,"&lt;"&amp;$F2692,'Rote Karten'!$C$2:$C$4,"&lt;="&amp;$G2692)-COUNTIFS('Rote Karten'!$A$2:$A$4,$A2692,'Rote Karten'!$D$2:$D$4,$B2692,'Rote Karten'!$B$2:$B$4,"&lt;"&amp;$F2692,'Rote Karten'!$C$2:$C$4,"&lt;="&amp;$G2692)</f>
        <v>0</v>
      </c>
      <c r="I2692" s="17" t="str">
        <f>IF(OR($L2692="Tor",$L2692="ET"),_xlfn.IFNA(IF(VLOOKUP($A2692,Spiele!$A$2:$C$16,3,FALSE)=$B2692,COUNTIFS($L$2:$L2692,"Tor",$B$2:$B2692,$B2692,$A$2:$A2692,$A2692)+COUNTIFS($L$2:$L2692,"ET",$B$2:$B2692,$B2692,$A$2:$A2692,$A2692)&amp;":"&amp;COUNTIFS($L$2:$L2692,"Tor",$B$2:$B2692,"&lt;&gt;"&amp;$B2692,$A$2:$A2692,$A2692)+COUNTIFS($L$2:$L2692,"ET",$B$2:$B2692,"&lt;&gt;"&amp;$B2692,$A$2:$A2692,$A2692),COUNTIFS($L$2:$L2692,"Tor",$B$2:$B2692,"&lt;&gt;"&amp;$B2692,$A$2:$A2692,$A2692)+COUNTIFS($L$2:$L2692,"ET",$B$2:$B2692,"&lt;&gt;"&amp;$B2692,$A$2:$A2692,$A2692)&amp;":"&amp;COUNTIFS($L$2:$L2692,"Tor",$B$2:$B2692,$B2692,$A$2:$A2692,$A2692)+COUNTIFS($L$2:$L2692,"ET",$B$2:$B2692,$B2692,$A$2:$A2692,$A2692)),""),"")</f>
        <v/>
      </c>
      <c r="J2692" s="18" t="str">
        <f>_xlfn.IFNA(IF(VLOOKUP($A2692,Spiele!$A$2:$D$16,3,FALSE)=$B2692,(COUNTIFS($L$1:$L2691,"Tor",$B$1:$B2691,$B2692,$A$1:$A2691,$A2692)+COUNTIFS($L$1:$L2691,"ET",$B$1:$B2691,$B2692,$A$1:$A2691,$A2692))-(COUNTIFS($L$1:$L2691,"Tor",$B$1:$B2691,"&lt;&gt;"&amp;$B2692,$A$1:$A2691,$A2692)+COUNTIFS($L$1:$L2691,"ET",$B$1:$B2691,"&lt;&gt;"&amp;$B2692,$A$1:$A2691,$A2692)),(COUNTIFS($L$1:$L2691,"Tor",$B$1:$B2691,$B2692,$A$1:$A2691,$A2692)+COUNTIFS($L$1:$L2691,"ET",$B$1:$B2691,$B2692,$A$1:$A2691,$A2692))-(COUNTIFS($L$1:$L2691,"Tor",$B$1:$B2691,"&lt;&gt;"&amp;$B2692,$A$1:$A2691,$A2692)+COUNTIFS($L$1:$L2691,"ET",$B$1:$B2691,"&lt;&gt;"&amp;$B2692,$A$1:$A2691,$A2692))),"")</f>
        <v/>
      </c>
      <c r="O2692" s="17"/>
      <c r="AC2692" s="14"/>
      <c r="AD2692" s="14"/>
      <c r="AE2692" s="18"/>
      <c r="AH2692" s="19">
        <f t="shared" si="170"/>
        <v>0</v>
      </c>
      <c r="AI2692" s="19">
        <f t="shared" si="171"/>
        <v>180</v>
      </c>
      <c r="AM2692" s="19">
        <f>IF(Abschlüsse[[#This Row],[Ergeb]]="ET","",SQRT(($AF2692-$AK2692)^2+($AG2692-$AL2692)^2))</f>
        <v>0</v>
      </c>
      <c r="AO2692" s="13"/>
      <c r="AP2692" s="13"/>
      <c r="AQ2692" s="19" t="str">
        <f t="shared" si="168"/>
        <v/>
      </c>
      <c r="AU2692" s="19" t="str">
        <f t="shared" si="169"/>
        <v/>
      </c>
    </row>
    <row r="2693" spans="3:47" ht="25.05" customHeight="1">
      <c r="C2693" s="17" t="str">
        <f>IF($A2693="","",IF(VLOOKUP($A2693,Spiele!$A$2:$D$16,3,FALSE)=$B2693,"H","G"))</f>
        <v/>
      </c>
      <c r="D2693" s="17" t="str">
        <f>IF($B2693="","",IF(VLOOKUP($A2693,Spiele!$A$2:$F$16,3,FALSE)=$B2693,VLOOKUP($A2693,Spiele!$A$2:$F$16,4,FALSE),VLOOKUP($A2693,Spiele!$A$2:$F$16,3,FALSE)))</f>
        <v/>
      </c>
      <c r="E2693" s="18">
        <f>IF(Abschlüsse[[#This Row],[Ergeb]]="ET",0,COUNTIFS($A$2:$A2693,$A2693,$B$2:$B2693,$B2693,$L$2:$L2693,"&lt;&gt;ET"))</f>
        <v>0</v>
      </c>
      <c r="F2693" s="11"/>
      <c r="G2693" s="12"/>
      <c r="H2693" s="18">
        <f>COUNTIFS('Rote Karten'!$A$2:$A$4,$A2693,'Rote Karten'!$D$2:$D$4,"&lt;&gt;"&amp;$B2693,'Rote Karten'!$B$2:$B$4,"&lt;"&amp;$F2693,'Rote Karten'!$C$2:$C$4,"&lt;="&amp;$G2693)-COUNTIFS('Rote Karten'!$A$2:$A$4,$A2693,'Rote Karten'!$D$2:$D$4,$B2693,'Rote Karten'!$B$2:$B$4,"&lt;"&amp;$F2693,'Rote Karten'!$C$2:$C$4,"&lt;="&amp;$G2693)</f>
        <v>0</v>
      </c>
      <c r="I2693" s="17" t="str">
        <f>IF(OR($L2693="Tor",$L2693="ET"),_xlfn.IFNA(IF(VLOOKUP($A2693,Spiele!$A$2:$C$16,3,FALSE)=$B2693,COUNTIFS($L$2:$L2693,"Tor",$B$2:$B2693,$B2693,$A$2:$A2693,$A2693)+COUNTIFS($L$2:$L2693,"ET",$B$2:$B2693,$B2693,$A$2:$A2693,$A2693)&amp;":"&amp;COUNTIFS($L$2:$L2693,"Tor",$B$2:$B2693,"&lt;&gt;"&amp;$B2693,$A$2:$A2693,$A2693)+COUNTIFS($L$2:$L2693,"ET",$B$2:$B2693,"&lt;&gt;"&amp;$B2693,$A$2:$A2693,$A2693),COUNTIFS($L$2:$L2693,"Tor",$B$2:$B2693,"&lt;&gt;"&amp;$B2693,$A$2:$A2693,$A2693)+COUNTIFS($L$2:$L2693,"ET",$B$2:$B2693,"&lt;&gt;"&amp;$B2693,$A$2:$A2693,$A2693)&amp;":"&amp;COUNTIFS($L$2:$L2693,"Tor",$B$2:$B2693,$B2693,$A$2:$A2693,$A2693)+COUNTIFS($L$2:$L2693,"ET",$B$2:$B2693,$B2693,$A$2:$A2693,$A2693)),""),"")</f>
        <v/>
      </c>
      <c r="J2693" s="18" t="str">
        <f>_xlfn.IFNA(IF(VLOOKUP($A2693,Spiele!$A$2:$D$16,3,FALSE)=$B2693,(COUNTIFS($L$1:$L2692,"Tor",$B$1:$B2692,$B2693,$A$1:$A2692,$A2693)+COUNTIFS($L$1:$L2692,"ET",$B$1:$B2692,$B2693,$A$1:$A2692,$A2693))-(COUNTIFS($L$1:$L2692,"Tor",$B$1:$B2692,"&lt;&gt;"&amp;$B2693,$A$1:$A2692,$A2693)+COUNTIFS($L$1:$L2692,"ET",$B$1:$B2692,"&lt;&gt;"&amp;$B2693,$A$1:$A2692,$A2693)),(COUNTIFS($L$1:$L2692,"Tor",$B$1:$B2692,$B2693,$A$1:$A2692,$A2693)+COUNTIFS($L$1:$L2692,"ET",$B$1:$B2692,$B2693,$A$1:$A2692,$A2693))-(COUNTIFS($L$1:$L2692,"Tor",$B$1:$B2692,"&lt;&gt;"&amp;$B2693,$A$1:$A2692,$A2693)+COUNTIFS($L$1:$L2692,"ET",$B$1:$B2692,"&lt;&gt;"&amp;$B2693,$A$1:$A2692,$A2693))),"")</f>
        <v/>
      </c>
      <c r="O2693" s="17"/>
      <c r="AC2693" s="14"/>
      <c r="AD2693" s="14"/>
      <c r="AE2693" s="18"/>
      <c r="AH2693" s="19">
        <f t="shared" si="170"/>
        <v>0</v>
      </c>
      <c r="AI2693" s="19">
        <f t="shared" si="171"/>
        <v>180</v>
      </c>
      <c r="AM2693" s="19">
        <f>IF(Abschlüsse[[#This Row],[Ergeb]]="ET","",SQRT(($AF2693-$AK2693)^2+($AG2693-$AL2693)^2))</f>
        <v>0</v>
      </c>
      <c r="AO2693" s="13"/>
      <c r="AP2693" s="13"/>
      <c r="AQ2693" s="19" t="str">
        <f t="shared" si="168"/>
        <v/>
      </c>
      <c r="AU2693" s="19" t="str">
        <f t="shared" si="169"/>
        <v/>
      </c>
    </row>
    <row r="2694" spans="3:47" ht="25.05" customHeight="1">
      <c r="C2694" s="17" t="str">
        <f>IF($A2694="","",IF(VLOOKUP($A2694,Spiele!$A$2:$D$16,3,FALSE)=$B2694,"H","G"))</f>
        <v/>
      </c>
      <c r="D2694" s="17" t="str">
        <f>IF($B2694="","",IF(VLOOKUP($A2694,Spiele!$A$2:$F$16,3,FALSE)=$B2694,VLOOKUP($A2694,Spiele!$A$2:$F$16,4,FALSE),VLOOKUP($A2694,Spiele!$A$2:$F$16,3,FALSE)))</f>
        <v/>
      </c>
      <c r="E2694" s="18">
        <f>IF(Abschlüsse[[#This Row],[Ergeb]]="ET",0,COUNTIFS($A$2:$A2694,$A2694,$B$2:$B2694,$B2694,$L$2:$L2694,"&lt;&gt;ET"))</f>
        <v>0</v>
      </c>
      <c r="F2694" s="11"/>
      <c r="G2694" s="12"/>
      <c r="H2694" s="18">
        <f>COUNTIFS('Rote Karten'!$A$2:$A$4,$A2694,'Rote Karten'!$D$2:$D$4,"&lt;&gt;"&amp;$B2694,'Rote Karten'!$B$2:$B$4,"&lt;"&amp;$F2694,'Rote Karten'!$C$2:$C$4,"&lt;="&amp;$G2694)-COUNTIFS('Rote Karten'!$A$2:$A$4,$A2694,'Rote Karten'!$D$2:$D$4,$B2694,'Rote Karten'!$B$2:$B$4,"&lt;"&amp;$F2694,'Rote Karten'!$C$2:$C$4,"&lt;="&amp;$G2694)</f>
        <v>0</v>
      </c>
      <c r="I2694" s="17" t="str">
        <f>IF(OR($L2694="Tor",$L2694="ET"),_xlfn.IFNA(IF(VLOOKUP($A2694,Spiele!$A$2:$C$16,3,FALSE)=$B2694,COUNTIFS($L$2:$L2694,"Tor",$B$2:$B2694,$B2694,$A$2:$A2694,$A2694)+COUNTIFS($L$2:$L2694,"ET",$B$2:$B2694,$B2694,$A$2:$A2694,$A2694)&amp;":"&amp;COUNTIFS($L$2:$L2694,"Tor",$B$2:$B2694,"&lt;&gt;"&amp;$B2694,$A$2:$A2694,$A2694)+COUNTIFS($L$2:$L2694,"ET",$B$2:$B2694,"&lt;&gt;"&amp;$B2694,$A$2:$A2694,$A2694),COUNTIFS($L$2:$L2694,"Tor",$B$2:$B2694,"&lt;&gt;"&amp;$B2694,$A$2:$A2694,$A2694)+COUNTIFS($L$2:$L2694,"ET",$B$2:$B2694,"&lt;&gt;"&amp;$B2694,$A$2:$A2694,$A2694)&amp;":"&amp;COUNTIFS($L$2:$L2694,"Tor",$B$2:$B2694,$B2694,$A$2:$A2694,$A2694)+COUNTIFS($L$2:$L2694,"ET",$B$2:$B2694,$B2694,$A$2:$A2694,$A2694)),""),"")</f>
        <v/>
      </c>
      <c r="J2694" s="18" t="str">
        <f>_xlfn.IFNA(IF(VLOOKUP($A2694,Spiele!$A$2:$D$16,3,FALSE)=$B2694,(COUNTIFS($L$1:$L2693,"Tor",$B$1:$B2693,$B2694,$A$1:$A2693,$A2694)+COUNTIFS($L$1:$L2693,"ET",$B$1:$B2693,$B2694,$A$1:$A2693,$A2694))-(COUNTIFS($L$1:$L2693,"Tor",$B$1:$B2693,"&lt;&gt;"&amp;$B2694,$A$1:$A2693,$A2694)+COUNTIFS($L$1:$L2693,"ET",$B$1:$B2693,"&lt;&gt;"&amp;$B2694,$A$1:$A2693,$A2694)),(COUNTIFS($L$1:$L2693,"Tor",$B$1:$B2693,$B2694,$A$1:$A2693,$A2694)+COUNTIFS($L$1:$L2693,"ET",$B$1:$B2693,$B2694,$A$1:$A2693,$A2694))-(COUNTIFS($L$1:$L2693,"Tor",$B$1:$B2693,"&lt;&gt;"&amp;$B2694,$A$1:$A2693,$A2694)+COUNTIFS($L$1:$L2693,"ET",$B$1:$B2693,"&lt;&gt;"&amp;$B2694,$A$1:$A2693,$A2694))),"")</f>
        <v/>
      </c>
      <c r="O2694" s="17"/>
      <c r="AC2694" s="14"/>
      <c r="AD2694" s="14"/>
      <c r="AE2694" s="18"/>
      <c r="AH2694" s="19">
        <f t="shared" si="170"/>
        <v>0</v>
      </c>
      <c r="AI2694" s="19">
        <f t="shared" si="171"/>
        <v>180</v>
      </c>
      <c r="AM2694" s="19">
        <f>IF(Abschlüsse[[#This Row],[Ergeb]]="ET","",SQRT(($AF2694-$AK2694)^2+($AG2694-$AL2694)^2))</f>
        <v>0</v>
      </c>
      <c r="AO2694" s="13"/>
      <c r="AP2694" s="13"/>
      <c r="AQ2694" s="19" t="str">
        <f t="shared" si="168"/>
        <v/>
      </c>
      <c r="AU2694" s="19" t="str">
        <f t="shared" si="169"/>
        <v/>
      </c>
    </row>
    <row r="2695" spans="3:47" ht="25.05" customHeight="1">
      <c r="C2695" s="17" t="str">
        <f>IF($A2695="","",IF(VLOOKUP($A2695,Spiele!$A$2:$D$16,3,FALSE)=$B2695,"H","G"))</f>
        <v/>
      </c>
      <c r="D2695" s="17" t="str">
        <f>IF($B2695="","",IF(VLOOKUP($A2695,Spiele!$A$2:$F$16,3,FALSE)=$B2695,VLOOKUP($A2695,Spiele!$A$2:$F$16,4,FALSE),VLOOKUP($A2695,Spiele!$A$2:$F$16,3,FALSE)))</f>
        <v/>
      </c>
      <c r="E2695" s="18">
        <f>IF(Abschlüsse[[#This Row],[Ergeb]]="ET",0,COUNTIFS($A$2:$A2695,$A2695,$B$2:$B2695,$B2695,$L$2:$L2695,"&lt;&gt;ET"))</f>
        <v>0</v>
      </c>
      <c r="F2695" s="11"/>
      <c r="G2695" s="12"/>
      <c r="H2695" s="18">
        <f>COUNTIFS('Rote Karten'!$A$2:$A$4,$A2695,'Rote Karten'!$D$2:$D$4,"&lt;&gt;"&amp;$B2695,'Rote Karten'!$B$2:$B$4,"&lt;"&amp;$F2695,'Rote Karten'!$C$2:$C$4,"&lt;="&amp;$G2695)-COUNTIFS('Rote Karten'!$A$2:$A$4,$A2695,'Rote Karten'!$D$2:$D$4,$B2695,'Rote Karten'!$B$2:$B$4,"&lt;"&amp;$F2695,'Rote Karten'!$C$2:$C$4,"&lt;="&amp;$G2695)</f>
        <v>0</v>
      </c>
      <c r="I2695" s="17" t="str">
        <f>IF(OR($L2695="Tor",$L2695="ET"),_xlfn.IFNA(IF(VLOOKUP($A2695,Spiele!$A$2:$C$16,3,FALSE)=$B2695,COUNTIFS($L$2:$L2695,"Tor",$B$2:$B2695,$B2695,$A$2:$A2695,$A2695)+COUNTIFS($L$2:$L2695,"ET",$B$2:$B2695,$B2695,$A$2:$A2695,$A2695)&amp;":"&amp;COUNTIFS($L$2:$L2695,"Tor",$B$2:$B2695,"&lt;&gt;"&amp;$B2695,$A$2:$A2695,$A2695)+COUNTIFS($L$2:$L2695,"ET",$B$2:$B2695,"&lt;&gt;"&amp;$B2695,$A$2:$A2695,$A2695),COUNTIFS($L$2:$L2695,"Tor",$B$2:$B2695,"&lt;&gt;"&amp;$B2695,$A$2:$A2695,$A2695)+COUNTIFS($L$2:$L2695,"ET",$B$2:$B2695,"&lt;&gt;"&amp;$B2695,$A$2:$A2695,$A2695)&amp;":"&amp;COUNTIFS($L$2:$L2695,"Tor",$B$2:$B2695,$B2695,$A$2:$A2695,$A2695)+COUNTIFS($L$2:$L2695,"ET",$B$2:$B2695,$B2695,$A$2:$A2695,$A2695)),""),"")</f>
        <v/>
      </c>
      <c r="J2695" s="18" t="str">
        <f>_xlfn.IFNA(IF(VLOOKUP($A2695,Spiele!$A$2:$D$16,3,FALSE)=$B2695,(COUNTIFS($L$1:$L2694,"Tor",$B$1:$B2694,$B2695,$A$1:$A2694,$A2695)+COUNTIFS($L$1:$L2694,"ET",$B$1:$B2694,$B2695,$A$1:$A2694,$A2695))-(COUNTIFS($L$1:$L2694,"Tor",$B$1:$B2694,"&lt;&gt;"&amp;$B2695,$A$1:$A2694,$A2695)+COUNTIFS($L$1:$L2694,"ET",$B$1:$B2694,"&lt;&gt;"&amp;$B2695,$A$1:$A2694,$A2695)),(COUNTIFS($L$1:$L2694,"Tor",$B$1:$B2694,$B2695,$A$1:$A2694,$A2695)+COUNTIFS($L$1:$L2694,"ET",$B$1:$B2694,$B2695,$A$1:$A2694,$A2695))-(COUNTIFS($L$1:$L2694,"Tor",$B$1:$B2694,"&lt;&gt;"&amp;$B2695,$A$1:$A2694,$A2695)+COUNTIFS($L$1:$L2694,"ET",$B$1:$B2694,"&lt;&gt;"&amp;$B2695,$A$1:$A2694,$A2695))),"")</f>
        <v/>
      </c>
      <c r="O2695" s="17"/>
      <c r="AC2695" s="14"/>
      <c r="AD2695" s="14"/>
      <c r="AE2695" s="18"/>
      <c r="AH2695" s="19">
        <f t="shared" si="170"/>
        <v>0</v>
      </c>
      <c r="AI2695" s="19">
        <f t="shared" si="171"/>
        <v>180</v>
      </c>
      <c r="AM2695" s="19">
        <f>IF(Abschlüsse[[#This Row],[Ergeb]]="ET","",SQRT(($AF2695-$AK2695)^2+($AG2695-$AL2695)^2))</f>
        <v>0</v>
      </c>
      <c r="AO2695" s="13"/>
      <c r="AP2695" s="13"/>
      <c r="AQ2695" s="19" t="str">
        <f t="shared" si="168"/>
        <v/>
      </c>
      <c r="AU2695" s="19" t="str">
        <f t="shared" si="169"/>
        <v/>
      </c>
    </row>
    <row r="2696" spans="3:47" ht="25.05" customHeight="1">
      <c r="C2696" s="17" t="str">
        <f>IF($A2696="","",IF(VLOOKUP($A2696,Spiele!$A$2:$D$16,3,FALSE)=$B2696,"H","G"))</f>
        <v/>
      </c>
      <c r="D2696" s="17" t="str">
        <f>IF($B2696="","",IF(VLOOKUP($A2696,Spiele!$A$2:$F$16,3,FALSE)=$B2696,VLOOKUP($A2696,Spiele!$A$2:$F$16,4,FALSE),VLOOKUP($A2696,Spiele!$A$2:$F$16,3,FALSE)))</f>
        <v/>
      </c>
      <c r="E2696" s="18">
        <f>IF(Abschlüsse[[#This Row],[Ergeb]]="ET",0,COUNTIFS($A$2:$A2696,$A2696,$B$2:$B2696,$B2696,$L$2:$L2696,"&lt;&gt;ET"))</f>
        <v>0</v>
      </c>
      <c r="F2696" s="11"/>
      <c r="G2696" s="12"/>
      <c r="H2696" s="18">
        <f>COUNTIFS('Rote Karten'!$A$2:$A$4,$A2696,'Rote Karten'!$D$2:$D$4,"&lt;&gt;"&amp;$B2696,'Rote Karten'!$B$2:$B$4,"&lt;"&amp;$F2696,'Rote Karten'!$C$2:$C$4,"&lt;="&amp;$G2696)-COUNTIFS('Rote Karten'!$A$2:$A$4,$A2696,'Rote Karten'!$D$2:$D$4,$B2696,'Rote Karten'!$B$2:$B$4,"&lt;"&amp;$F2696,'Rote Karten'!$C$2:$C$4,"&lt;="&amp;$G2696)</f>
        <v>0</v>
      </c>
      <c r="I2696" s="17" t="str">
        <f>IF(OR($L2696="Tor",$L2696="ET"),_xlfn.IFNA(IF(VLOOKUP($A2696,Spiele!$A$2:$C$16,3,FALSE)=$B2696,COUNTIFS($L$2:$L2696,"Tor",$B$2:$B2696,$B2696,$A$2:$A2696,$A2696)+COUNTIFS($L$2:$L2696,"ET",$B$2:$B2696,$B2696,$A$2:$A2696,$A2696)&amp;":"&amp;COUNTIFS($L$2:$L2696,"Tor",$B$2:$B2696,"&lt;&gt;"&amp;$B2696,$A$2:$A2696,$A2696)+COUNTIFS($L$2:$L2696,"ET",$B$2:$B2696,"&lt;&gt;"&amp;$B2696,$A$2:$A2696,$A2696),COUNTIFS($L$2:$L2696,"Tor",$B$2:$B2696,"&lt;&gt;"&amp;$B2696,$A$2:$A2696,$A2696)+COUNTIFS($L$2:$L2696,"ET",$B$2:$B2696,"&lt;&gt;"&amp;$B2696,$A$2:$A2696,$A2696)&amp;":"&amp;COUNTIFS($L$2:$L2696,"Tor",$B$2:$B2696,$B2696,$A$2:$A2696,$A2696)+COUNTIFS($L$2:$L2696,"ET",$B$2:$B2696,$B2696,$A$2:$A2696,$A2696)),""),"")</f>
        <v/>
      </c>
      <c r="J2696" s="18" t="str">
        <f>_xlfn.IFNA(IF(VLOOKUP($A2696,Spiele!$A$2:$D$16,3,FALSE)=$B2696,(COUNTIFS($L$1:$L2695,"Tor",$B$1:$B2695,$B2696,$A$1:$A2695,$A2696)+COUNTIFS($L$1:$L2695,"ET",$B$1:$B2695,$B2696,$A$1:$A2695,$A2696))-(COUNTIFS($L$1:$L2695,"Tor",$B$1:$B2695,"&lt;&gt;"&amp;$B2696,$A$1:$A2695,$A2696)+COUNTIFS($L$1:$L2695,"ET",$B$1:$B2695,"&lt;&gt;"&amp;$B2696,$A$1:$A2695,$A2696)),(COUNTIFS($L$1:$L2695,"Tor",$B$1:$B2695,$B2696,$A$1:$A2695,$A2696)+COUNTIFS($L$1:$L2695,"ET",$B$1:$B2695,$B2696,$A$1:$A2695,$A2696))-(COUNTIFS($L$1:$L2695,"Tor",$B$1:$B2695,"&lt;&gt;"&amp;$B2696,$A$1:$A2695,$A2696)+COUNTIFS($L$1:$L2695,"ET",$B$1:$B2695,"&lt;&gt;"&amp;$B2696,$A$1:$A2695,$A2696))),"")</f>
        <v/>
      </c>
      <c r="O2696" s="17"/>
      <c r="AC2696" s="14"/>
      <c r="AD2696" s="14"/>
      <c r="AE2696" s="18"/>
      <c r="AH2696" s="19">
        <f t="shared" si="170"/>
        <v>0</v>
      </c>
      <c r="AI2696" s="19">
        <f t="shared" si="171"/>
        <v>180</v>
      </c>
      <c r="AM2696" s="19">
        <f>IF(Abschlüsse[[#This Row],[Ergeb]]="ET","",SQRT(($AF2696-$AK2696)^2+($AG2696-$AL2696)^2))</f>
        <v>0</v>
      </c>
      <c r="AO2696" s="13"/>
      <c r="AP2696" s="13"/>
      <c r="AQ2696" s="19" t="str">
        <f t="shared" si="168"/>
        <v/>
      </c>
      <c r="AU2696" s="19" t="str">
        <f t="shared" si="169"/>
        <v/>
      </c>
    </row>
    <row r="2697" spans="3:47" ht="25.05" customHeight="1">
      <c r="C2697" s="17" t="str">
        <f>IF($A2697="","",IF(VLOOKUP($A2697,Spiele!$A$2:$D$16,3,FALSE)=$B2697,"H","G"))</f>
        <v/>
      </c>
      <c r="D2697" s="17" t="str">
        <f>IF($B2697="","",IF(VLOOKUP($A2697,Spiele!$A$2:$F$16,3,FALSE)=$B2697,VLOOKUP($A2697,Spiele!$A$2:$F$16,4,FALSE),VLOOKUP($A2697,Spiele!$A$2:$F$16,3,FALSE)))</f>
        <v/>
      </c>
      <c r="E2697" s="18">
        <f>IF(Abschlüsse[[#This Row],[Ergeb]]="ET",0,COUNTIFS($A$2:$A2697,$A2697,$B$2:$B2697,$B2697,$L$2:$L2697,"&lt;&gt;ET"))</f>
        <v>0</v>
      </c>
      <c r="F2697" s="11"/>
      <c r="G2697" s="12"/>
      <c r="H2697" s="18">
        <f>COUNTIFS('Rote Karten'!$A$2:$A$4,$A2697,'Rote Karten'!$D$2:$D$4,"&lt;&gt;"&amp;$B2697,'Rote Karten'!$B$2:$B$4,"&lt;"&amp;$F2697,'Rote Karten'!$C$2:$C$4,"&lt;="&amp;$G2697)-COUNTIFS('Rote Karten'!$A$2:$A$4,$A2697,'Rote Karten'!$D$2:$D$4,$B2697,'Rote Karten'!$B$2:$B$4,"&lt;"&amp;$F2697,'Rote Karten'!$C$2:$C$4,"&lt;="&amp;$G2697)</f>
        <v>0</v>
      </c>
      <c r="I2697" s="17" t="str">
        <f>IF(OR($L2697="Tor",$L2697="ET"),_xlfn.IFNA(IF(VLOOKUP($A2697,Spiele!$A$2:$C$16,3,FALSE)=$B2697,COUNTIFS($L$2:$L2697,"Tor",$B$2:$B2697,$B2697,$A$2:$A2697,$A2697)+COUNTIFS($L$2:$L2697,"ET",$B$2:$B2697,$B2697,$A$2:$A2697,$A2697)&amp;":"&amp;COUNTIFS($L$2:$L2697,"Tor",$B$2:$B2697,"&lt;&gt;"&amp;$B2697,$A$2:$A2697,$A2697)+COUNTIFS($L$2:$L2697,"ET",$B$2:$B2697,"&lt;&gt;"&amp;$B2697,$A$2:$A2697,$A2697),COUNTIFS($L$2:$L2697,"Tor",$B$2:$B2697,"&lt;&gt;"&amp;$B2697,$A$2:$A2697,$A2697)+COUNTIFS($L$2:$L2697,"ET",$B$2:$B2697,"&lt;&gt;"&amp;$B2697,$A$2:$A2697,$A2697)&amp;":"&amp;COUNTIFS($L$2:$L2697,"Tor",$B$2:$B2697,$B2697,$A$2:$A2697,$A2697)+COUNTIFS($L$2:$L2697,"ET",$B$2:$B2697,$B2697,$A$2:$A2697,$A2697)),""),"")</f>
        <v/>
      </c>
      <c r="J2697" s="18" t="str">
        <f>_xlfn.IFNA(IF(VLOOKUP($A2697,Spiele!$A$2:$D$16,3,FALSE)=$B2697,(COUNTIFS($L$1:$L2696,"Tor",$B$1:$B2696,$B2697,$A$1:$A2696,$A2697)+COUNTIFS($L$1:$L2696,"ET",$B$1:$B2696,$B2697,$A$1:$A2696,$A2697))-(COUNTIFS($L$1:$L2696,"Tor",$B$1:$B2696,"&lt;&gt;"&amp;$B2697,$A$1:$A2696,$A2697)+COUNTIFS($L$1:$L2696,"ET",$B$1:$B2696,"&lt;&gt;"&amp;$B2697,$A$1:$A2696,$A2697)),(COUNTIFS($L$1:$L2696,"Tor",$B$1:$B2696,$B2697,$A$1:$A2696,$A2697)+COUNTIFS($L$1:$L2696,"ET",$B$1:$B2696,$B2697,$A$1:$A2696,$A2697))-(COUNTIFS($L$1:$L2696,"Tor",$B$1:$B2696,"&lt;&gt;"&amp;$B2697,$A$1:$A2696,$A2697)+COUNTIFS($L$1:$L2696,"ET",$B$1:$B2696,"&lt;&gt;"&amp;$B2697,$A$1:$A2696,$A2697))),"")</f>
        <v/>
      </c>
      <c r="O2697" s="17"/>
      <c r="AC2697" s="14"/>
      <c r="AD2697" s="14"/>
      <c r="AE2697" s="18"/>
      <c r="AH2697" s="19">
        <f t="shared" si="170"/>
        <v>0</v>
      </c>
      <c r="AI2697" s="19">
        <f t="shared" si="171"/>
        <v>180</v>
      </c>
      <c r="AM2697" s="19">
        <f>IF(Abschlüsse[[#This Row],[Ergeb]]="ET","",SQRT(($AF2697-$AK2697)^2+($AG2697-$AL2697)^2))</f>
        <v>0</v>
      </c>
      <c r="AO2697" s="13"/>
      <c r="AP2697" s="13"/>
      <c r="AQ2697" s="19" t="str">
        <f t="shared" si="168"/>
        <v/>
      </c>
      <c r="AU2697" s="19" t="str">
        <f t="shared" si="169"/>
        <v/>
      </c>
    </row>
    <row r="2698" spans="3:47" ht="25.05" customHeight="1">
      <c r="C2698" s="17" t="str">
        <f>IF($A2698="","",IF(VLOOKUP($A2698,Spiele!$A$2:$D$16,3,FALSE)=$B2698,"H","G"))</f>
        <v/>
      </c>
      <c r="D2698" s="17" t="str">
        <f>IF($B2698="","",IF(VLOOKUP($A2698,Spiele!$A$2:$F$16,3,FALSE)=$B2698,VLOOKUP($A2698,Spiele!$A$2:$F$16,4,FALSE),VLOOKUP($A2698,Spiele!$A$2:$F$16,3,FALSE)))</f>
        <v/>
      </c>
      <c r="E2698" s="18">
        <f>IF(Abschlüsse[[#This Row],[Ergeb]]="ET",0,COUNTIFS($A$2:$A2698,$A2698,$B$2:$B2698,$B2698,$L$2:$L2698,"&lt;&gt;ET"))</f>
        <v>0</v>
      </c>
      <c r="F2698" s="11"/>
      <c r="G2698" s="12"/>
      <c r="H2698" s="18">
        <f>COUNTIFS('Rote Karten'!$A$2:$A$4,$A2698,'Rote Karten'!$D$2:$D$4,"&lt;&gt;"&amp;$B2698,'Rote Karten'!$B$2:$B$4,"&lt;"&amp;$F2698,'Rote Karten'!$C$2:$C$4,"&lt;="&amp;$G2698)-COUNTIFS('Rote Karten'!$A$2:$A$4,$A2698,'Rote Karten'!$D$2:$D$4,$B2698,'Rote Karten'!$B$2:$B$4,"&lt;"&amp;$F2698,'Rote Karten'!$C$2:$C$4,"&lt;="&amp;$G2698)</f>
        <v>0</v>
      </c>
      <c r="I2698" s="17" t="str">
        <f>IF(OR($L2698="Tor",$L2698="ET"),_xlfn.IFNA(IF(VLOOKUP($A2698,Spiele!$A$2:$C$16,3,FALSE)=$B2698,COUNTIFS($L$2:$L2698,"Tor",$B$2:$B2698,$B2698,$A$2:$A2698,$A2698)+COUNTIFS($L$2:$L2698,"ET",$B$2:$B2698,$B2698,$A$2:$A2698,$A2698)&amp;":"&amp;COUNTIFS($L$2:$L2698,"Tor",$B$2:$B2698,"&lt;&gt;"&amp;$B2698,$A$2:$A2698,$A2698)+COUNTIFS($L$2:$L2698,"ET",$B$2:$B2698,"&lt;&gt;"&amp;$B2698,$A$2:$A2698,$A2698),COUNTIFS($L$2:$L2698,"Tor",$B$2:$B2698,"&lt;&gt;"&amp;$B2698,$A$2:$A2698,$A2698)+COUNTIFS($L$2:$L2698,"ET",$B$2:$B2698,"&lt;&gt;"&amp;$B2698,$A$2:$A2698,$A2698)&amp;":"&amp;COUNTIFS($L$2:$L2698,"Tor",$B$2:$B2698,$B2698,$A$2:$A2698,$A2698)+COUNTIFS($L$2:$L2698,"ET",$B$2:$B2698,$B2698,$A$2:$A2698,$A2698)),""),"")</f>
        <v/>
      </c>
      <c r="J2698" s="18" t="str">
        <f>_xlfn.IFNA(IF(VLOOKUP($A2698,Spiele!$A$2:$D$16,3,FALSE)=$B2698,(COUNTIFS($L$1:$L2697,"Tor",$B$1:$B2697,$B2698,$A$1:$A2697,$A2698)+COUNTIFS($L$1:$L2697,"ET",$B$1:$B2697,$B2698,$A$1:$A2697,$A2698))-(COUNTIFS($L$1:$L2697,"Tor",$B$1:$B2697,"&lt;&gt;"&amp;$B2698,$A$1:$A2697,$A2698)+COUNTIFS($L$1:$L2697,"ET",$B$1:$B2697,"&lt;&gt;"&amp;$B2698,$A$1:$A2697,$A2698)),(COUNTIFS($L$1:$L2697,"Tor",$B$1:$B2697,$B2698,$A$1:$A2697,$A2698)+COUNTIFS($L$1:$L2697,"ET",$B$1:$B2697,$B2698,$A$1:$A2697,$A2698))-(COUNTIFS($L$1:$L2697,"Tor",$B$1:$B2697,"&lt;&gt;"&amp;$B2698,$A$1:$A2697,$A2698)+COUNTIFS($L$1:$L2697,"ET",$B$1:$B2697,"&lt;&gt;"&amp;$B2698,$A$1:$A2697,$A2698))),"")</f>
        <v/>
      </c>
      <c r="O2698" s="17"/>
      <c r="AC2698" s="14"/>
      <c r="AD2698" s="14"/>
      <c r="AE2698" s="18"/>
      <c r="AH2698" s="19">
        <f t="shared" si="170"/>
        <v>0</v>
      </c>
      <c r="AI2698" s="19">
        <f t="shared" si="171"/>
        <v>180</v>
      </c>
      <c r="AM2698" s="19">
        <f>IF(Abschlüsse[[#This Row],[Ergeb]]="ET","",SQRT(($AF2698-$AK2698)^2+($AG2698-$AL2698)^2))</f>
        <v>0</v>
      </c>
      <c r="AO2698" s="13"/>
      <c r="AP2698" s="13"/>
      <c r="AQ2698" s="19" t="str">
        <f t="shared" si="168"/>
        <v/>
      </c>
      <c r="AU2698" s="19" t="str">
        <f t="shared" si="169"/>
        <v/>
      </c>
    </row>
    <row r="2699" spans="3:47" ht="25.05" customHeight="1">
      <c r="C2699" s="17" t="str">
        <f>IF($A2699="","",IF(VLOOKUP($A2699,Spiele!$A$2:$D$16,3,FALSE)=$B2699,"H","G"))</f>
        <v/>
      </c>
      <c r="D2699" s="17" t="str">
        <f>IF($B2699="","",IF(VLOOKUP($A2699,Spiele!$A$2:$F$16,3,FALSE)=$B2699,VLOOKUP($A2699,Spiele!$A$2:$F$16,4,FALSE),VLOOKUP($A2699,Spiele!$A$2:$F$16,3,FALSE)))</f>
        <v/>
      </c>
      <c r="E2699" s="18">
        <f>IF(Abschlüsse[[#This Row],[Ergeb]]="ET",0,COUNTIFS($A$2:$A2699,$A2699,$B$2:$B2699,$B2699,$L$2:$L2699,"&lt;&gt;ET"))</f>
        <v>0</v>
      </c>
      <c r="F2699" s="11"/>
      <c r="G2699" s="12"/>
      <c r="H2699" s="18">
        <f>COUNTIFS('Rote Karten'!$A$2:$A$4,$A2699,'Rote Karten'!$D$2:$D$4,"&lt;&gt;"&amp;$B2699,'Rote Karten'!$B$2:$B$4,"&lt;"&amp;$F2699,'Rote Karten'!$C$2:$C$4,"&lt;="&amp;$G2699)-COUNTIFS('Rote Karten'!$A$2:$A$4,$A2699,'Rote Karten'!$D$2:$D$4,$B2699,'Rote Karten'!$B$2:$B$4,"&lt;"&amp;$F2699,'Rote Karten'!$C$2:$C$4,"&lt;="&amp;$G2699)</f>
        <v>0</v>
      </c>
      <c r="I2699" s="17" t="str">
        <f>IF(OR($L2699="Tor",$L2699="ET"),_xlfn.IFNA(IF(VLOOKUP($A2699,Spiele!$A$2:$C$16,3,FALSE)=$B2699,COUNTIFS($L$2:$L2699,"Tor",$B$2:$B2699,$B2699,$A$2:$A2699,$A2699)+COUNTIFS($L$2:$L2699,"ET",$B$2:$B2699,$B2699,$A$2:$A2699,$A2699)&amp;":"&amp;COUNTIFS($L$2:$L2699,"Tor",$B$2:$B2699,"&lt;&gt;"&amp;$B2699,$A$2:$A2699,$A2699)+COUNTIFS($L$2:$L2699,"ET",$B$2:$B2699,"&lt;&gt;"&amp;$B2699,$A$2:$A2699,$A2699),COUNTIFS($L$2:$L2699,"Tor",$B$2:$B2699,"&lt;&gt;"&amp;$B2699,$A$2:$A2699,$A2699)+COUNTIFS($L$2:$L2699,"ET",$B$2:$B2699,"&lt;&gt;"&amp;$B2699,$A$2:$A2699,$A2699)&amp;":"&amp;COUNTIFS($L$2:$L2699,"Tor",$B$2:$B2699,$B2699,$A$2:$A2699,$A2699)+COUNTIFS($L$2:$L2699,"ET",$B$2:$B2699,$B2699,$A$2:$A2699,$A2699)),""),"")</f>
        <v/>
      </c>
      <c r="J2699" s="18" t="str">
        <f>_xlfn.IFNA(IF(VLOOKUP($A2699,Spiele!$A$2:$D$16,3,FALSE)=$B2699,(COUNTIFS($L$1:$L2698,"Tor",$B$1:$B2698,$B2699,$A$1:$A2698,$A2699)+COUNTIFS($L$1:$L2698,"ET",$B$1:$B2698,$B2699,$A$1:$A2698,$A2699))-(COUNTIFS($L$1:$L2698,"Tor",$B$1:$B2698,"&lt;&gt;"&amp;$B2699,$A$1:$A2698,$A2699)+COUNTIFS($L$1:$L2698,"ET",$B$1:$B2698,"&lt;&gt;"&amp;$B2699,$A$1:$A2698,$A2699)),(COUNTIFS($L$1:$L2698,"Tor",$B$1:$B2698,$B2699,$A$1:$A2698,$A2699)+COUNTIFS($L$1:$L2698,"ET",$B$1:$B2698,$B2699,$A$1:$A2698,$A2699))-(COUNTIFS($L$1:$L2698,"Tor",$B$1:$B2698,"&lt;&gt;"&amp;$B2699,$A$1:$A2698,$A2699)+COUNTIFS($L$1:$L2698,"ET",$B$1:$B2698,"&lt;&gt;"&amp;$B2699,$A$1:$A2698,$A2699))),"")</f>
        <v/>
      </c>
      <c r="O2699" s="17"/>
      <c r="AC2699" s="14"/>
      <c r="AD2699" s="14"/>
      <c r="AE2699" s="18"/>
      <c r="AH2699" s="19">
        <f t="shared" si="170"/>
        <v>0</v>
      </c>
      <c r="AI2699" s="19">
        <f t="shared" si="171"/>
        <v>180</v>
      </c>
      <c r="AM2699" s="19">
        <f>IF(Abschlüsse[[#This Row],[Ergeb]]="ET","",SQRT(($AF2699-$AK2699)^2+($AG2699-$AL2699)^2))</f>
        <v>0</v>
      </c>
      <c r="AO2699" s="13"/>
      <c r="AP2699" s="13"/>
      <c r="AQ2699" s="19" t="str">
        <f t="shared" si="168"/>
        <v/>
      </c>
      <c r="AU2699" s="19" t="str">
        <f t="shared" si="169"/>
        <v/>
      </c>
    </row>
    <row r="2700" spans="3:47" ht="25.05" customHeight="1">
      <c r="C2700" s="17" t="str">
        <f>IF($A2700="","",IF(VLOOKUP($A2700,Spiele!$A$2:$D$16,3,FALSE)=$B2700,"H","G"))</f>
        <v/>
      </c>
      <c r="D2700" s="17" t="str">
        <f>IF($B2700="","",IF(VLOOKUP($A2700,Spiele!$A$2:$F$16,3,FALSE)=$B2700,VLOOKUP($A2700,Spiele!$A$2:$F$16,4,FALSE),VLOOKUP($A2700,Spiele!$A$2:$F$16,3,FALSE)))</f>
        <v/>
      </c>
      <c r="E2700" s="18">
        <f>IF(Abschlüsse[[#This Row],[Ergeb]]="ET",0,COUNTIFS($A$2:$A2700,$A2700,$B$2:$B2700,$B2700,$L$2:$L2700,"&lt;&gt;ET"))</f>
        <v>0</v>
      </c>
      <c r="F2700" s="11"/>
      <c r="G2700" s="12"/>
      <c r="H2700" s="18">
        <f>COUNTIFS('Rote Karten'!$A$2:$A$4,$A2700,'Rote Karten'!$D$2:$D$4,"&lt;&gt;"&amp;$B2700,'Rote Karten'!$B$2:$B$4,"&lt;"&amp;$F2700,'Rote Karten'!$C$2:$C$4,"&lt;="&amp;$G2700)-COUNTIFS('Rote Karten'!$A$2:$A$4,$A2700,'Rote Karten'!$D$2:$D$4,$B2700,'Rote Karten'!$B$2:$B$4,"&lt;"&amp;$F2700,'Rote Karten'!$C$2:$C$4,"&lt;="&amp;$G2700)</f>
        <v>0</v>
      </c>
      <c r="I2700" s="17" t="str">
        <f>IF(OR($L2700="Tor",$L2700="ET"),_xlfn.IFNA(IF(VLOOKUP($A2700,Spiele!$A$2:$C$16,3,FALSE)=$B2700,COUNTIFS($L$2:$L2700,"Tor",$B$2:$B2700,$B2700,$A$2:$A2700,$A2700)+COUNTIFS($L$2:$L2700,"ET",$B$2:$B2700,$B2700,$A$2:$A2700,$A2700)&amp;":"&amp;COUNTIFS($L$2:$L2700,"Tor",$B$2:$B2700,"&lt;&gt;"&amp;$B2700,$A$2:$A2700,$A2700)+COUNTIFS($L$2:$L2700,"ET",$B$2:$B2700,"&lt;&gt;"&amp;$B2700,$A$2:$A2700,$A2700),COUNTIFS($L$2:$L2700,"Tor",$B$2:$B2700,"&lt;&gt;"&amp;$B2700,$A$2:$A2700,$A2700)+COUNTIFS($L$2:$L2700,"ET",$B$2:$B2700,"&lt;&gt;"&amp;$B2700,$A$2:$A2700,$A2700)&amp;":"&amp;COUNTIFS($L$2:$L2700,"Tor",$B$2:$B2700,$B2700,$A$2:$A2700,$A2700)+COUNTIFS($L$2:$L2700,"ET",$B$2:$B2700,$B2700,$A$2:$A2700,$A2700)),""),"")</f>
        <v/>
      </c>
      <c r="J2700" s="18" t="str">
        <f>_xlfn.IFNA(IF(VLOOKUP($A2700,Spiele!$A$2:$D$16,3,FALSE)=$B2700,(COUNTIFS($L$1:$L2699,"Tor",$B$1:$B2699,$B2700,$A$1:$A2699,$A2700)+COUNTIFS($L$1:$L2699,"ET",$B$1:$B2699,$B2700,$A$1:$A2699,$A2700))-(COUNTIFS($L$1:$L2699,"Tor",$B$1:$B2699,"&lt;&gt;"&amp;$B2700,$A$1:$A2699,$A2700)+COUNTIFS($L$1:$L2699,"ET",$B$1:$B2699,"&lt;&gt;"&amp;$B2700,$A$1:$A2699,$A2700)),(COUNTIFS($L$1:$L2699,"Tor",$B$1:$B2699,$B2700,$A$1:$A2699,$A2700)+COUNTIFS($L$1:$L2699,"ET",$B$1:$B2699,$B2700,$A$1:$A2699,$A2700))-(COUNTIFS($L$1:$L2699,"Tor",$B$1:$B2699,"&lt;&gt;"&amp;$B2700,$A$1:$A2699,$A2700)+COUNTIFS($L$1:$L2699,"ET",$B$1:$B2699,"&lt;&gt;"&amp;$B2700,$A$1:$A2699,$A2700))),"")</f>
        <v/>
      </c>
      <c r="O2700" s="17"/>
      <c r="AC2700" s="14"/>
      <c r="AD2700" s="14"/>
      <c r="AE2700" s="18"/>
      <c r="AH2700" s="19">
        <f t="shared" si="170"/>
        <v>0</v>
      </c>
      <c r="AI2700" s="19">
        <f t="shared" si="171"/>
        <v>180</v>
      </c>
      <c r="AM2700" s="19">
        <f>IF(Abschlüsse[[#This Row],[Ergeb]]="ET","",SQRT(($AF2700-$AK2700)^2+($AG2700-$AL2700)^2))</f>
        <v>0</v>
      </c>
      <c r="AO2700" s="13"/>
      <c r="AP2700" s="13"/>
      <c r="AQ2700" s="19" t="str">
        <f t="shared" si="168"/>
        <v/>
      </c>
      <c r="AU2700" s="19" t="str">
        <f t="shared" si="169"/>
        <v/>
      </c>
    </row>
    <row r="2701" spans="3:47" ht="25.05" customHeight="1">
      <c r="C2701" s="17" t="str">
        <f>IF($A2701="","",IF(VLOOKUP($A2701,Spiele!$A$2:$D$16,3,FALSE)=$B2701,"H","G"))</f>
        <v/>
      </c>
      <c r="D2701" s="17" t="str">
        <f>IF($B2701="","",IF(VLOOKUP($A2701,Spiele!$A$2:$F$16,3,FALSE)=$B2701,VLOOKUP($A2701,Spiele!$A$2:$F$16,4,FALSE),VLOOKUP($A2701,Spiele!$A$2:$F$16,3,FALSE)))</f>
        <v/>
      </c>
      <c r="E2701" s="18">
        <f>IF(Abschlüsse[[#This Row],[Ergeb]]="ET",0,COUNTIFS($A$2:$A2701,$A2701,$B$2:$B2701,$B2701,$L$2:$L2701,"&lt;&gt;ET"))</f>
        <v>0</v>
      </c>
      <c r="F2701" s="11"/>
      <c r="G2701" s="12"/>
      <c r="H2701" s="18">
        <f>COUNTIFS('Rote Karten'!$A$2:$A$4,$A2701,'Rote Karten'!$D$2:$D$4,"&lt;&gt;"&amp;$B2701,'Rote Karten'!$B$2:$B$4,"&lt;"&amp;$F2701,'Rote Karten'!$C$2:$C$4,"&lt;="&amp;$G2701)-COUNTIFS('Rote Karten'!$A$2:$A$4,$A2701,'Rote Karten'!$D$2:$D$4,$B2701,'Rote Karten'!$B$2:$B$4,"&lt;"&amp;$F2701,'Rote Karten'!$C$2:$C$4,"&lt;="&amp;$G2701)</f>
        <v>0</v>
      </c>
      <c r="I2701" s="17" t="str">
        <f>IF(OR($L2701="Tor",$L2701="ET"),_xlfn.IFNA(IF(VLOOKUP($A2701,Spiele!$A$2:$C$16,3,FALSE)=$B2701,COUNTIFS($L$2:$L2701,"Tor",$B$2:$B2701,$B2701,$A$2:$A2701,$A2701)+COUNTIFS($L$2:$L2701,"ET",$B$2:$B2701,$B2701,$A$2:$A2701,$A2701)&amp;":"&amp;COUNTIFS($L$2:$L2701,"Tor",$B$2:$B2701,"&lt;&gt;"&amp;$B2701,$A$2:$A2701,$A2701)+COUNTIFS($L$2:$L2701,"ET",$B$2:$B2701,"&lt;&gt;"&amp;$B2701,$A$2:$A2701,$A2701),COUNTIFS($L$2:$L2701,"Tor",$B$2:$B2701,"&lt;&gt;"&amp;$B2701,$A$2:$A2701,$A2701)+COUNTIFS($L$2:$L2701,"ET",$B$2:$B2701,"&lt;&gt;"&amp;$B2701,$A$2:$A2701,$A2701)&amp;":"&amp;COUNTIFS($L$2:$L2701,"Tor",$B$2:$B2701,$B2701,$A$2:$A2701,$A2701)+COUNTIFS($L$2:$L2701,"ET",$B$2:$B2701,$B2701,$A$2:$A2701,$A2701)),""),"")</f>
        <v/>
      </c>
      <c r="J2701" s="18" t="str">
        <f>_xlfn.IFNA(IF(VLOOKUP($A2701,Spiele!$A$2:$D$16,3,FALSE)=$B2701,(COUNTIFS($L$1:$L2700,"Tor",$B$1:$B2700,$B2701,$A$1:$A2700,$A2701)+COUNTIFS($L$1:$L2700,"ET",$B$1:$B2700,$B2701,$A$1:$A2700,$A2701))-(COUNTIFS($L$1:$L2700,"Tor",$B$1:$B2700,"&lt;&gt;"&amp;$B2701,$A$1:$A2700,$A2701)+COUNTIFS($L$1:$L2700,"ET",$B$1:$B2700,"&lt;&gt;"&amp;$B2701,$A$1:$A2700,$A2701)),(COUNTIFS($L$1:$L2700,"Tor",$B$1:$B2700,$B2701,$A$1:$A2700,$A2701)+COUNTIFS($L$1:$L2700,"ET",$B$1:$B2700,$B2701,$A$1:$A2700,$A2701))-(COUNTIFS($L$1:$L2700,"Tor",$B$1:$B2700,"&lt;&gt;"&amp;$B2701,$A$1:$A2700,$A2701)+COUNTIFS($L$1:$L2700,"ET",$B$1:$B2700,"&lt;&gt;"&amp;$B2701,$A$1:$A2700,$A2701))),"")</f>
        <v/>
      </c>
      <c r="O2701" s="17"/>
      <c r="AC2701" s="14"/>
      <c r="AD2701" s="14"/>
      <c r="AE2701" s="18"/>
      <c r="AH2701" s="19">
        <f t="shared" si="170"/>
        <v>0</v>
      </c>
      <c r="AI2701" s="19">
        <f t="shared" si="171"/>
        <v>180</v>
      </c>
      <c r="AM2701" s="19">
        <f>IF(Abschlüsse[[#This Row],[Ergeb]]="ET","",SQRT(($AF2701-$AK2701)^2+($AG2701-$AL2701)^2))</f>
        <v>0</v>
      </c>
      <c r="AO2701" s="13"/>
      <c r="AP2701" s="13"/>
      <c r="AQ2701" s="19" t="str">
        <f t="shared" si="168"/>
        <v/>
      </c>
      <c r="AU2701" s="19" t="str">
        <f t="shared" si="169"/>
        <v/>
      </c>
    </row>
    <row r="2702" spans="3:47" ht="25.05" customHeight="1">
      <c r="C2702" s="17" t="str">
        <f>IF($A2702="","",IF(VLOOKUP($A2702,Spiele!$A$2:$D$16,3,FALSE)=$B2702,"H","G"))</f>
        <v/>
      </c>
      <c r="D2702" s="17" t="str">
        <f>IF($B2702="","",IF(VLOOKUP($A2702,Spiele!$A$2:$F$16,3,FALSE)=$B2702,VLOOKUP($A2702,Spiele!$A$2:$F$16,4,FALSE),VLOOKUP($A2702,Spiele!$A$2:$F$16,3,FALSE)))</f>
        <v/>
      </c>
      <c r="E2702" s="18">
        <f>IF(Abschlüsse[[#This Row],[Ergeb]]="ET",0,COUNTIFS($A$2:$A2702,$A2702,$B$2:$B2702,$B2702,$L$2:$L2702,"&lt;&gt;ET"))</f>
        <v>0</v>
      </c>
      <c r="F2702" s="11"/>
      <c r="G2702" s="12"/>
      <c r="H2702" s="18">
        <f>COUNTIFS('Rote Karten'!$A$2:$A$4,$A2702,'Rote Karten'!$D$2:$D$4,"&lt;&gt;"&amp;$B2702,'Rote Karten'!$B$2:$B$4,"&lt;"&amp;$F2702,'Rote Karten'!$C$2:$C$4,"&lt;="&amp;$G2702)-COUNTIFS('Rote Karten'!$A$2:$A$4,$A2702,'Rote Karten'!$D$2:$D$4,$B2702,'Rote Karten'!$B$2:$B$4,"&lt;"&amp;$F2702,'Rote Karten'!$C$2:$C$4,"&lt;="&amp;$G2702)</f>
        <v>0</v>
      </c>
      <c r="I2702" s="17" t="str">
        <f>IF(OR($L2702="Tor",$L2702="ET"),_xlfn.IFNA(IF(VLOOKUP($A2702,Spiele!$A$2:$C$16,3,FALSE)=$B2702,COUNTIFS($L$2:$L2702,"Tor",$B$2:$B2702,$B2702,$A$2:$A2702,$A2702)+COUNTIFS($L$2:$L2702,"ET",$B$2:$B2702,$B2702,$A$2:$A2702,$A2702)&amp;":"&amp;COUNTIFS($L$2:$L2702,"Tor",$B$2:$B2702,"&lt;&gt;"&amp;$B2702,$A$2:$A2702,$A2702)+COUNTIFS($L$2:$L2702,"ET",$B$2:$B2702,"&lt;&gt;"&amp;$B2702,$A$2:$A2702,$A2702),COUNTIFS($L$2:$L2702,"Tor",$B$2:$B2702,"&lt;&gt;"&amp;$B2702,$A$2:$A2702,$A2702)+COUNTIFS($L$2:$L2702,"ET",$B$2:$B2702,"&lt;&gt;"&amp;$B2702,$A$2:$A2702,$A2702)&amp;":"&amp;COUNTIFS($L$2:$L2702,"Tor",$B$2:$B2702,$B2702,$A$2:$A2702,$A2702)+COUNTIFS($L$2:$L2702,"ET",$B$2:$B2702,$B2702,$A$2:$A2702,$A2702)),""),"")</f>
        <v/>
      </c>
      <c r="J2702" s="18" t="str">
        <f>_xlfn.IFNA(IF(VLOOKUP($A2702,Spiele!$A$2:$D$16,3,FALSE)=$B2702,(COUNTIFS($L$1:$L2701,"Tor",$B$1:$B2701,$B2702,$A$1:$A2701,$A2702)+COUNTIFS($L$1:$L2701,"ET",$B$1:$B2701,$B2702,$A$1:$A2701,$A2702))-(COUNTIFS($L$1:$L2701,"Tor",$B$1:$B2701,"&lt;&gt;"&amp;$B2702,$A$1:$A2701,$A2702)+COUNTIFS($L$1:$L2701,"ET",$B$1:$B2701,"&lt;&gt;"&amp;$B2702,$A$1:$A2701,$A2702)),(COUNTIFS($L$1:$L2701,"Tor",$B$1:$B2701,$B2702,$A$1:$A2701,$A2702)+COUNTIFS($L$1:$L2701,"ET",$B$1:$B2701,$B2702,$A$1:$A2701,$A2702))-(COUNTIFS($L$1:$L2701,"Tor",$B$1:$B2701,"&lt;&gt;"&amp;$B2702,$A$1:$A2701,$A2702)+COUNTIFS($L$1:$L2701,"ET",$B$1:$B2701,"&lt;&gt;"&amp;$B2702,$A$1:$A2701,$A2702))),"")</f>
        <v/>
      </c>
      <c r="O2702" s="17"/>
      <c r="AC2702" s="14"/>
      <c r="AD2702" s="14"/>
      <c r="AE2702" s="18"/>
      <c r="AH2702" s="19">
        <f t="shared" si="170"/>
        <v>0</v>
      </c>
      <c r="AI2702" s="19">
        <f t="shared" si="171"/>
        <v>180</v>
      </c>
      <c r="AM2702" s="19">
        <f>IF(Abschlüsse[[#This Row],[Ergeb]]="ET","",SQRT(($AF2702-$AK2702)^2+($AG2702-$AL2702)^2))</f>
        <v>0</v>
      </c>
      <c r="AO2702" s="13"/>
      <c r="AP2702" s="13"/>
      <c r="AQ2702" s="19" t="str">
        <f t="shared" si="168"/>
        <v/>
      </c>
      <c r="AU2702" s="19" t="str">
        <f t="shared" si="169"/>
        <v/>
      </c>
    </row>
    <row r="2703" spans="3:47" ht="25.05" customHeight="1">
      <c r="C2703" s="17" t="str">
        <f>IF($A2703="","",IF(VLOOKUP($A2703,Spiele!$A$2:$D$16,3,FALSE)=$B2703,"H","G"))</f>
        <v/>
      </c>
      <c r="D2703" s="17" t="str">
        <f>IF($B2703="","",IF(VLOOKUP($A2703,Spiele!$A$2:$F$16,3,FALSE)=$B2703,VLOOKUP($A2703,Spiele!$A$2:$F$16,4,FALSE),VLOOKUP($A2703,Spiele!$A$2:$F$16,3,FALSE)))</f>
        <v/>
      </c>
      <c r="E2703" s="18">
        <f>IF(Abschlüsse[[#This Row],[Ergeb]]="ET",0,COUNTIFS($A$2:$A2703,$A2703,$B$2:$B2703,$B2703,$L$2:$L2703,"&lt;&gt;ET"))</f>
        <v>0</v>
      </c>
      <c r="F2703" s="11"/>
      <c r="G2703" s="12"/>
      <c r="H2703" s="18">
        <f>COUNTIFS('Rote Karten'!$A$2:$A$4,$A2703,'Rote Karten'!$D$2:$D$4,"&lt;&gt;"&amp;$B2703,'Rote Karten'!$B$2:$B$4,"&lt;"&amp;$F2703,'Rote Karten'!$C$2:$C$4,"&lt;="&amp;$G2703)-COUNTIFS('Rote Karten'!$A$2:$A$4,$A2703,'Rote Karten'!$D$2:$D$4,$B2703,'Rote Karten'!$B$2:$B$4,"&lt;"&amp;$F2703,'Rote Karten'!$C$2:$C$4,"&lt;="&amp;$G2703)</f>
        <v>0</v>
      </c>
      <c r="I2703" s="17" t="str">
        <f>IF(OR($L2703="Tor",$L2703="ET"),_xlfn.IFNA(IF(VLOOKUP($A2703,Spiele!$A$2:$C$16,3,FALSE)=$B2703,COUNTIFS($L$2:$L2703,"Tor",$B$2:$B2703,$B2703,$A$2:$A2703,$A2703)+COUNTIFS($L$2:$L2703,"ET",$B$2:$B2703,$B2703,$A$2:$A2703,$A2703)&amp;":"&amp;COUNTIFS($L$2:$L2703,"Tor",$B$2:$B2703,"&lt;&gt;"&amp;$B2703,$A$2:$A2703,$A2703)+COUNTIFS($L$2:$L2703,"ET",$B$2:$B2703,"&lt;&gt;"&amp;$B2703,$A$2:$A2703,$A2703),COUNTIFS($L$2:$L2703,"Tor",$B$2:$B2703,"&lt;&gt;"&amp;$B2703,$A$2:$A2703,$A2703)+COUNTIFS($L$2:$L2703,"ET",$B$2:$B2703,"&lt;&gt;"&amp;$B2703,$A$2:$A2703,$A2703)&amp;":"&amp;COUNTIFS($L$2:$L2703,"Tor",$B$2:$B2703,$B2703,$A$2:$A2703,$A2703)+COUNTIFS($L$2:$L2703,"ET",$B$2:$B2703,$B2703,$A$2:$A2703,$A2703)),""),"")</f>
        <v/>
      </c>
      <c r="J2703" s="18" t="str">
        <f>_xlfn.IFNA(IF(VLOOKUP($A2703,Spiele!$A$2:$D$16,3,FALSE)=$B2703,(COUNTIFS($L$1:$L2702,"Tor",$B$1:$B2702,$B2703,$A$1:$A2702,$A2703)+COUNTIFS($L$1:$L2702,"ET",$B$1:$B2702,$B2703,$A$1:$A2702,$A2703))-(COUNTIFS($L$1:$L2702,"Tor",$B$1:$B2702,"&lt;&gt;"&amp;$B2703,$A$1:$A2702,$A2703)+COUNTIFS($L$1:$L2702,"ET",$B$1:$B2702,"&lt;&gt;"&amp;$B2703,$A$1:$A2702,$A2703)),(COUNTIFS($L$1:$L2702,"Tor",$B$1:$B2702,$B2703,$A$1:$A2702,$A2703)+COUNTIFS($L$1:$L2702,"ET",$B$1:$B2702,$B2703,$A$1:$A2702,$A2703))-(COUNTIFS($L$1:$L2702,"Tor",$B$1:$B2702,"&lt;&gt;"&amp;$B2703,$A$1:$A2702,$A2703)+COUNTIFS($L$1:$L2702,"ET",$B$1:$B2702,"&lt;&gt;"&amp;$B2703,$A$1:$A2702,$A2703))),"")</f>
        <v/>
      </c>
      <c r="O2703" s="17"/>
      <c r="AC2703" s="14"/>
      <c r="AD2703" s="14"/>
      <c r="AE2703" s="18"/>
      <c r="AH2703" s="19">
        <f t="shared" si="170"/>
        <v>0</v>
      </c>
      <c r="AI2703" s="19">
        <f t="shared" si="171"/>
        <v>180</v>
      </c>
      <c r="AM2703" s="19">
        <f>IF(Abschlüsse[[#This Row],[Ergeb]]="ET","",SQRT(($AF2703-$AK2703)^2+($AG2703-$AL2703)^2))</f>
        <v>0</v>
      </c>
      <c r="AO2703" s="13"/>
      <c r="AP2703" s="13"/>
      <c r="AQ2703" s="19" t="str">
        <f t="shared" si="168"/>
        <v/>
      </c>
      <c r="AU2703" s="19" t="str">
        <f t="shared" si="169"/>
        <v/>
      </c>
    </row>
    <row r="2704" spans="3:47" ht="25.05" customHeight="1">
      <c r="C2704" s="17" t="str">
        <f>IF($A2704="","",IF(VLOOKUP($A2704,Spiele!$A$2:$D$16,3,FALSE)=$B2704,"H","G"))</f>
        <v/>
      </c>
      <c r="D2704" s="17" t="str">
        <f>IF($B2704="","",IF(VLOOKUP($A2704,Spiele!$A$2:$F$16,3,FALSE)=$B2704,VLOOKUP($A2704,Spiele!$A$2:$F$16,4,FALSE),VLOOKUP($A2704,Spiele!$A$2:$F$16,3,FALSE)))</f>
        <v/>
      </c>
      <c r="E2704" s="18">
        <f>IF(Abschlüsse[[#This Row],[Ergeb]]="ET",0,COUNTIFS($A$2:$A2704,$A2704,$B$2:$B2704,$B2704,$L$2:$L2704,"&lt;&gt;ET"))</f>
        <v>0</v>
      </c>
      <c r="F2704" s="11"/>
      <c r="G2704" s="12"/>
      <c r="H2704" s="18">
        <f>COUNTIFS('Rote Karten'!$A$2:$A$4,$A2704,'Rote Karten'!$D$2:$D$4,"&lt;&gt;"&amp;$B2704,'Rote Karten'!$B$2:$B$4,"&lt;"&amp;$F2704,'Rote Karten'!$C$2:$C$4,"&lt;="&amp;$G2704)-COUNTIFS('Rote Karten'!$A$2:$A$4,$A2704,'Rote Karten'!$D$2:$D$4,$B2704,'Rote Karten'!$B$2:$B$4,"&lt;"&amp;$F2704,'Rote Karten'!$C$2:$C$4,"&lt;="&amp;$G2704)</f>
        <v>0</v>
      </c>
      <c r="I2704" s="17" t="str">
        <f>IF(OR($L2704="Tor",$L2704="ET"),_xlfn.IFNA(IF(VLOOKUP($A2704,Spiele!$A$2:$C$16,3,FALSE)=$B2704,COUNTIFS($L$2:$L2704,"Tor",$B$2:$B2704,$B2704,$A$2:$A2704,$A2704)+COUNTIFS($L$2:$L2704,"ET",$B$2:$B2704,$B2704,$A$2:$A2704,$A2704)&amp;":"&amp;COUNTIFS($L$2:$L2704,"Tor",$B$2:$B2704,"&lt;&gt;"&amp;$B2704,$A$2:$A2704,$A2704)+COUNTIFS($L$2:$L2704,"ET",$B$2:$B2704,"&lt;&gt;"&amp;$B2704,$A$2:$A2704,$A2704),COUNTIFS($L$2:$L2704,"Tor",$B$2:$B2704,"&lt;&gt;"&amp;$B2704,$A$2:$A2704,$A2704)+COUNTIFS($L$2:$L2704,"ET",$B$2:$B2704,"&lt;&gt;"&amp;$B2704,$A$2:$A2704,$A2704)&amp;":"&amp;COUNTIFS($L$2:$L2704,"Tor",$B$2:$B2704,$B2704,$A$2:$A2704,$A2704)+COUNTIFS($L$2:$L2704,"ET",$B$2:$B2704,$B2704,$A$2:$A2704,$A2704)),""),"")</f>
        <v/>
      </c>
      <c r="J2704" s="18" t="str">
        <f>_xlfn.IFNA(IF(VLOOKUP($A2704,Spiele!$A$2:$D$16,3,FALSE)=$B2704,(COUNTIFS($L$1:$L2703,"Tor",$B$1:$B2703,$B2704,$A$1:$A2703,$A2704)+COUNTIFS($L$1:$L2703,"ET",$B$1:$B2703,$B2704,$A$1:$A2703,$A2704))-(COUNTIFS($L$1:$L2703,"Tor",$B$1:$B2703,"&lt;&gt;"&amp;$B2704,$A$1:$A2703,$A2704)+COUNTIFS($L$1:$L2703,"ET",$B$1:$B2703,"&lt;&gt;"&amp;$B2704,$A$1:$A2703,$A2704)),(COUNTIFS($L$1:$L2703,"Tor",$B$1:$B2703,$B2704,$A$1:$A2703,$A2704)+COUNTIFS($L$1:$L2703,"ET",$B$1:$B2703,$B2704,$A$1:$A2703,$A2704))-(COUNTIFS($L$1:$L2703,"Tor",$B$1:$B2703,"&lt;&gt;"&amp;$B2704,$A$1:$A2703,$A2704)+COUNTIFS($L$1:$L2703,"ET",$B$1:$B2703,"&lt;&gt;"&amp;$B2704,$A$1:$A2703,$A2704))),"")</f>
        <v/>
      </c>
      <c r="O2704" s="17"/>
      <c r="AC2704" s="14"/>
      <c r="AD2704" s="14"/>
      <c r="AE2704" s="18"/>
      <c r="AH2704" s="19">
        <f t="shared" si="170"/>
        <v>0</v>
      </c>
      <c r="AI2704" s="19">
        <f t="shared" si="171"/>
        <v>180</v>
      </c>
      <c r="AM2704" s="19">
        <f>IF(Abschlüsse[[#This Row],[Ergeb]]="ET","",SQRT(($AF2704-$AK2704)^2+($AG2704-$AL2704)^2))</f>
        <v>0</v>
      </c>
      <c r="AO2704" s="13"/>
      <c r="AP2704" s="13"/>
      <c r="AQ2704" s="19" t="str">
        <f t="shared" si="168"/>
        <v/>
      </c>
      <c r="AU2704" s="19" t="str">
        <f t="shared" si="169"/>
        <v/>
      </c>
    </row>
    <row r="2705" spans="3:47" ht="25.05" customHeight="1">
      <c r="C2705" s="17" t="str">
        <f>IF($A2705="","",IF(VLOOKUP($A2705,Spiele!$A$2:$D$16,3,FALSE)=$B2705,"H","G"))</f>
        <v/>
      </c>
      <c r="D2705" s="17" t="str">
        <f>IF($B2705="","",IF(VLOOKUP($A2705,Spiele!$A$2:$F$16,3,FALSE)=$B2705,VLOOKUP($A2705,Spiele!$A$2:$F$16,4,FALSE),VLOOKUP($A2705,Spiele!$A$2:$F$16,3,FALSE)))</f>
        <v/>
      </c>
      <c r="E2705" s="18">
        <f>IF(Abschlüsse[[#This Row],[Ergeb]]="ET",0,COUNTIFS($A$2:$A2705,$A2705,$B$2:$B2705,$B2705,$L$2:$L2705,"&lt;&gt;ET"))</f>
        <v>0</v>
      </c>
      <c r="F2705" s="11"/>
      <c r="G2705" s="12"/>
      <c r="H2705" s="18">
        <f>COUNTIFS('Rote Karten'!$A$2:$A$4,$A2705,'Rote Karten'!$D$2:$D$4,"&lt;&gt;"&amp;$B2705,'Rote Karten'!$B$2:$B$4,"&lt;"&amp;$F2705,'Rote Karten'!$C$2:$C$4,"&lt;="&amp;$G2705)-COUNTIFS('Rote Karten'!$A$2:$A$4,$A2705,'Rote Karten'!$D$2:$D$4,$B2705,'Rote Karten'!$B$2:$B$4,"&lt;"&amp;$F2705,'Rote Karten'!$C$2:$C$4,"&lt;="&amp;$G2705)</f>
        <v>0</v>
      </c>
      <c r="I2705" s="17" t="str">
        <f>IF(OR($L2705="Tor",$L2705="ET"),_xlfn.IFNA(IF(VLOOKUP($A2705,Spiele!$A$2:$C$16,3,FALSE)=$B2705,COUNTIFS($L$2:$L2705,"Tor",$B$2:$B2705,$B2705,$A$2:$A2705,$A2705)+COUNTIFS($L$2:$L2705,"ET",$B$2:$B2705,$B2705,$A$2:$A2705,$A2705)&amp;":"&amp;COUNTIFS($L$2:$L2705,"Tor",$B$2:$B2705,"&lt;&gt;"&amp;$B2705,$A$2:$A2705,$A2705)+COUNTIFS($L$2:$L2705,"ET",$B$2:$B2705,"&lt;&gt;"&amp;$B2705,$A$2:$A2705,$A2705),COUNTIFS($L$2:$L2705,"Tor",$B$2:$B2705,"&lt;&gt;"&amp;$B2705,$A$2:$A2705,$A2705)+COUNTIFS($L$2:$L2705,"ET",$B$2:$B2705,"&lt;&gt;"&amp;$B2705,$A$2:$A2705,$A2705)&amp;":"&amp;COUNTIFS($L$2:$L2705,"Tor",$B$2:$B2705,$B2705,$A$2:$A2705,$A2705)+COUNTIFS($L$2:$L2705,"ET",$B$2:$B2705,$B2705,$A$2:$A2705,$A2705)),""),"")</f>
        <v/>
      </c>
      <c r="J2705" s="18" t="str">
        <f>_xlfn.IFNA(IF(VLOOKUP($A2705,Spiele!$A$2:$D$16,3,FALSE)=$B2705,(COUNTIFS($L$1:$L2704,"Tor",$B$1:$B2704,$B2705,$A$1:$A2704,$A2705)+COUNTIFS($L$1:$L2704,"ET",$B$1:$B2704,$B2705,$A$1:$A2704,$A2705))-(COUNTIFS($L$1:$L2704,"Tor",$B$1:$B2704,"&lt;&gt;"&amp;$B2705,$A$1:$A2704,$A2705)+COUNTIFS($L$1:$L2704,"ET",$B$1:$B2704,"&lt;&gt;"&amp;$B2705,$A$1:$A2704,$A2705)),(COUNTIFS($L$1:$L2704,"Tor",$B$1:$B2704,$B2705,$A$1:$A2704,$A2705)+COUNTIFS($L$1:$L2704,"ET",$B$1:$B2704,$B2705,$A$1:$A2704,$A2705))-(COUNTIFS($L$1:$L2704,"Tor",$B$1:$B2704,"&lt;&gt;"&amp;$B2705,$A$1:$A2704,$A2705)+COUNTIFS($L$1:$L2704,"ET",$B$1:$B2704,"&lt;&gt;"&amp;$B2705,$A$1:$A2704,$A2705))),"")</f>
        <v/>
      </c>
      <c r="O2705" s="17"/>
      <c r="AC2705" s="14"/>
      <c r="AD2705" s="14"/>
      <c r="AE2705" s="18"/>
      <c r="AH2705" s="19">
        <f t="shared" si="170"/>
        <v>0</v>
      </c>
      <c r="AI2705" s="19">
        <f t="shared" si="171"/>
        <v>180</v>
      </c>
      <c r="AM2705" s="19">
        <f>IF(Abschlüsse[[#This Row],[Ergeb]]="ET","",SQRT(($AF2705-$AK2705)^2+($AG2705-$AL2705)^2))</f>
        <v>0</v>
      </c>
      <c r="AO2705" s="13"/>
      <c r="AP2705" s="13"/>
      <c r="AQ2705" s="19" t="str">
        <f t="shared" si="168"/>
        <v/>
      </c>
      <c r="AU2705" s="19" t="str">
        <f t="shared" si="169"/>
        <v/>
      </c>
    </row>
    <row r="2706" spans="3:47" ht="25.05" customHeight="1">
      <c r="C2706" s="17" t="str">
        <f>IF($A2706="","",IF(VLOOKUP($A2706,Spiele!$A$2:$D$16,3,FALSE)=$B2706,"H","G"))</f>
        <v/>
      </c>
      <c r="D2706" s="17" t="str">
        <f>IF($B2706="","",IF(VLOOKUP($A2706,Spiele!$A$2:$F$16,3,FALSE)=$B2706,VLOOKUP($A2706,Spiele!$A$2:$F$16,4,FALSE),VLOOKUP($A2706,Spiele!$A$2:$F$16,3,FALSE)))</f>
        <v/>
      </c>
      <c r="E2706" s="18">
        <f>IF(Abschlüsse[[#This Row],[Ergeb]]="ET",0,COUNTIFS($A$2:$A2706,$A2706,$B$2:$B2706,$B2706,$L$2:$L2706,"&lt;&gt;ET"))</f>
        <v>0</v>
      </c>
      <c r="F2706" s="11"/>
      <c r="G2706" s="12"/>
      <c r="H2706" s="18">
        <f>COUNTIFS('Rote Karten'!$A$2:$A$4,$A2706,'Rote Karten'!$D$2:$D$4,"&lt;&gt;"&amp;$B2706,'Rote Karten'!$B$2:$B$4,"&lt;"&amp;$F2706,'Rote Karten'!$C$2:$C$4,"&lt;="&amp;$G2706)-COUNTIFS('Rote Karten'!$A$2:$A$4,$A2706,'Rote Karten'!$D$2:$D$4,$B2706,'Rote Karten'!$B$2:$B$4,"&lt;"&amp;$F2706,'Rote Karten'!$C$2:$C$4,"&lt;="&amp;$G2706)</f>
        <v>0</v>
      </c>
      <c r="I2706" s="17" t="str">
        <f>IF(OR($L2706="Tor",$L2706="ET"),_xlfn.IFNA(IF(VLOOKUP($A2706,Spiele!$A$2:$C$16,3,FALSE)=$B2706,COUNTIFS($L$2:$L2706,"Tor",$B$2:$B2706,$B2706,$A$2:$A2706,$A2706)+COUNTIFS($L$2:$L2706,"ET",$B$2:$B2706,$B2706,$A$2:$A2706,$A2706)&amp;":"&amp;COUNTIFS($L$2:$L2706,"Tor",$B$2:$B2706,"&lt;&gt;"&amp;$B2706,$A$2:$A2706,$A2706)+COUNTIFS($L$2:$L2706,"ET",$B$2:$B2706,"&lt;&gt;"&amp;$B2706,$A$2:$A2706,$A2706),COUNTIFS($L$2:$L2706,"Tor",$B$2:$B2706,"&lt;&gt;"&amp;$B2706,$A$2:$A2706,$A2706)+COUNTIFS($L$2:$L2706,"ET",$B$2:$B2706,"&lt;&gt;"&amp;$B2706,$A$2:$A2706,$A2706)&amp;":"&amp;COUNTIFS($L$2:$L2706,"Tor",$B$2:$B2706,$B2706,$A$2:$A2706,$A2706)+COUNTIFS($L$2:$L2706,"ET",$B$2:$B2706,$B2706,$A$2:$A2706,$A2706)),""),"")</f>
        <v/>
      </c>
      <c r="J2706" s="18" t="str">
        <f>_xlfn.IFNA(IF(VLOOKUP($A2706,Spiele!$A$2:$D$16,3,FALSE)=$B2706,(COUNTIFS($L$1:$L2705,"Tor",$B$1:$B2705,$B2706,$A$1:$A2705,$A2706)+COUNTIFS($L$1:$L2705,"ET",$B$1:$B2705,$B2706,$A$1:$A2705,$A2706))-(COUNTIFS($L$1:$L2705,"Tor",$B$1:$B2705,"&lt;&gt;"&amp;$B2706,$A$1:$A2705,$A2706)+COUNTIFS($L$1:$L2705,"ET",$B$1:$B2705,"&lt;&gt;"&amp;$B2706,$A$1:$A2705,$A2706)),(COUNTIFS($L$1:$L2705,"Tor",$B$1:$B2705,$B2706,$A$1:$A2705,$A2706)+COUNTIFS($L$1:$L2705,"ET",$B$1:$B2705,$B2706,$A$1:$A2705,$A2706))-(COUNTIFS($L$1:$L2705,"Tor",$B$1:$B2705,"&lt;&gt;"&amp;$B2706,$A$1:$A2705,$A2706)+COUNTIFS($L$1:$L2705,"ET",$B$1:$B2705,"&lt;&gt;"&amp;$B2706,$A$1:$A2705,$A2706))),"")</f>
        <v/>
      </c>
      <c r="O2706" s="17"/>
      <c r="AC2706" s="14"/>
      <c r="AD2706" s="14"/>
      <c r="AE2706" s="18"/>
      <c r="AH2706" s="19">
        <f t="shared" si="170"/>
        <v>0</v>
      </c>
      <c r="AI2706" s="19">
        <f t="shared" si="171"/>
        <v>180</v>
      </c>
      <c r="AM2706" s="19">
        <f>IF(Abschlüsse[[#This Row],[Ergeb]]="ET","",SQRT(($AF2706-$AK2706)^2+($AG2706-$AL2706)^2))</f>
        <v>0</v>
      </c>
      <c r="AO2706" s="13"/>
      <c r="AP2706" s="13"/>
      <c r="AQ2706" s="19" t="str">
        <f t="shared" si="168"/>
        <v/>
      </c>
      <c r="AU2706" s="19" t="str">
        <f t="shared" si="169"/>
        <v/>
      </c>
    </row>
    <row r="2707" spans="3:47" ht="25.05" customHeight="1">
      <c r="C2707" s="17" t="str">
        <f>IF($A2707="","",IF(VLOOKUP($A2707,Spiele!$A$2:$D$16,3,FALSE)=$B2707,"H","G"))</f>
        <v/>
      </c>
      <c r="D2707" s="17" t="str">
        <f>IF($B2707="","",IF(VLOOKUP($A2707,Spiele!$A$2:$F$16,3,FALSE)=$B2707,VLOOKUP($A2707,Spiele!$A$2:$F$16,4,FALSE),VLOOKUP($A2707,Spiele!$A$2:$F$16,3,FALSE)))</f>
        <v/>
      </c>
      <c r="E2707" s="18">
        <f>IF(Abschlüsse[[#This Row],[Ergeb]]="ET",0,COUNTIFS($A$2:$A2707,$A2707,$B$2:$B2707,$B2707,$L$2:$L2707,"&lt;&gt;ET"))</f>
        <v>0</v>
      </c>
      <c r="F2707" s="11"/>
      <c r="G2707" s="12"/>
      <c r="H2707" s="18">
        <f>COUNTIFS('Rote Karten'!$A$2:$A$4,$A2707,'Rote Karten'!$D$2:$D$4,"&lt;&gt;"&amp;$B2707,'Rote Karten'!$B$2:$B$4,"&lt;"&amp;$F2707,'Rote Karten'!$C$2:$C$4,"&lt;="&amp;$G2707)-COUNTIFS('Rote Karten'!$A$2:$A$4,$A2707,'Rote Karten'!$D$2:$D$4,$B2707,'Rote Karten'!$B$2:$B$4,"&lt;"&amp;$F2707,'Rote Karten'!$C$2:$C$4,"&lt;="&amp;$G2707)</f>
        <v>0</v>
      </c>
      <c r="I2707" s="17" t="str">
        <f>IF(OR($L2707="Tor",$L2707="ET"),_xlfn.IFNA(IF(VLOOKUP($A2707,Spiele!$A$2:$C$16,3,FALSE)=$B2707,COUNTIFS($L$2:$L2707,"Tor",$B$2:$B2707,$B2707,$A$2:$A2707,$A2707)+COUNTIFS($L$2:$L2707,"ET",$B$2:$B2707,$B2707,$A$2:$A2707,$A2707)&amp;":"&amp;COUNTIFS($L$2:$L2707,"Tor",$B$2:$B2707,"&lt;&gt;"&amp;$B2707,$A$2:$A2707,$A2707)+COUNTIFS($L$2:$L2707,"ET",$B$2:$B2707,"&lt;&gt;"&amp;$B2707,$A$2:$A2707,$A2707),COUNTIFS($L$2:$L2707,"Tor",$B$2:$B2707,"&lt;&gt;"&amp;$B2707,$A$2:$A2707,$A2707)+COUNTIFS($L$2:$L2707,"ET",$B$2:$B2707,"&lt;&gt;"&amp;$B2707,$A$2:$A2707,$A2707)&amp;":"&amp;COUNTIFS($L$2:$L2707,"Tor",$B$2:$B2707,$B2707,$A$2:$A2707,$A2707)+COUNTIFS($L$2:$L2707,"ET",$B$2:$B2707,$B2707,$A$2:$A2707,$A2707)),""),"")</f>
        <v/>
      </c>
      <c r="J2707" s="18" t="str">
        <f>_xlfn.IFNA(IF(VLOOKUP($A2707,Spiele!$A$2:$D$16,3,FALSE)=$B2707,(COUNTIFS($L$1:$L2706,"Tor",$B$1:$B2706,$B2707,$A$1:$A2706,$A2707)+COUNTIFS($L$1:$L2706,"ET",$B$1:$B2706,$B2707,$A$1:$A2706,$A2707))-(COUNTIFS($L$1:$L2706,"Tor",$B$1:$B2706,"&lt;&gt;"&amp;$B2707,$A$1:$A2706,$A2707)+COUNTIFS($L$1:$L2706,"ET",$B$1:$B2706,"&lt;&gt;"&amp;$B2707,$A$1:$A2706,$A2707)),(COUNTIFS($L$1:$L2706,"Tor",$B$1:$B2706,$B2707,$A$1:$A2706,$A2707)+COUNTIFS($L$1:$L2706,"ET",$B$1:$B2706,$B2707,$A$1:$A2706,$A2707))-(COUNTIFS($L$1:$L2706,"Tor",$B$1:$B2706,"&lt;&gt;"&amp;$B2707,$A$1:$A2706,$A2707)+COUNTIFS($L$1:$L2706,"ET",$B$1:$B2706,"&lt;&gt;"&amp;$B2707,$A$1:$A2706,$A2707))),"")</f>
        <v/>
      </c>
      <c r="O2707" s="17"/>
      <c r="AC2707" s="14"/>
      <c r="AD2707" s="14"/>
      <c r="AE2707" s="18"/>
      <c r="AH2707" s="19">
        <f t="shared" si="170"/>
        <v>0</v>
      </c>
      <c r="AI2707" s="19">
        <f t="shared" si="171"/>
        <v>180</v>
      </c>
      <c r="AM2707" s="19">
        <f>IF(Abschlüsse[[#This Row],[Ergeb]]="ET","",SQRT(($AF2707-$AK2707)^2+($AG2707-$AL2707)^2))</f>
        <v>0</v>
      </c>
      <c r="AO2707" s="13"/>
      <c r="AP2707" s="13"/>
      <c r="AQ2707" s="19" t="str">
        <f t="shared" si="168"/>
        <v/>
      </c>
      <c r="AU2707" s="19" t="str">
        <f t="shared" si="169"/>
        <v/>
      </c>
    </row>
    <row r="2708" spans="3:47" ht="25.05" customHeight="1">
      <c r="C2708" s="17" t="str">
        <f>IF($A2708="","",IF(VLOOKUP($A2708,Spiele!$A$2:$D$16,3,FALSE)=$B2708,"H","G"))</f>
        <v/>
      </c>
      <c r="D2708" s="17" t="str">
        <f>IF($B2708="","",IF(VLOOKUP($A2708,Spiele!$A$2:$F$16,3,FALSE)=$B2708,VLOOKUP($A2708,Spiele!$A$2:$F$16,4,FALSE),VLOOKUP($A2708,Spiele!$A$2:$F$16,3,FALSE)))</f>
        <v/>
      </c>
      <c r="E2708" s="18">
        <f>IF(Abschlüsse[[#This Row],[Ergeb]]="ET",0,COUNTIFS($A$2:$A2708,$A2708,$B$2:$B2708,$B2708,$L$2:$L2708,"&lt;&gt;ET"))</f>
        <v>0</v>
      </c>
      <c r="F2708" s="11"/>
      <c r="G2708" s="12"/>
      <c r="H2708" s="18">
        <f>COUNTIFS('Rote Karten'!$A$2:$A$4,$A2708,'Rote Karten'!$D$2:$D$4,"&lt;&gt;"&amp;$B2708,'Rote Karten'!$B$2:$B$4,"&lt;"&amp;$F2708,'Rote Karten'!$C$2:$C$4,"&lt;="&amp;$G2708)-COUNTIFS('Rote Karten'!$A$2:$A$4,$A2708,'Rote Karten'!$D$2:$D$4,$B2708,'Rote Karten'!$B$2:$B$4,"&lt;"&amp;$F2708,'Rote Karten'!$C$2:$C$4,"&lt;="&amp;$G2708)</f>
        <v>0</v>
      </c>
      <c r="I2708" s="17" t="str">
        <f>IF(OR($L2708="Tor",$L2708="ET"),_xlfn.IFNA(IF(VLOOKUP($A2708,Spiele!$A$2:$C$16,3,FALSE)=$B2708,COUNTIFS($L$2:$L2708,"Tor",$B$2:$B2708,$B2708,$A$2:$A2708,$A2708)+COUNTIFS($L$2:$L2708,"ET",$B$2:$B2708,$B2708,$A$2:$A2708,$A2708)&amp;":"&amp;COUNTIFS($L$2:$L2708,"Tor",$B$2:$B2708,"&lt;&gt;"&amp;$B2708,$A$2:$A2708,$A2708)+COUNTIFS($L$2:$L2708,"ET",$B$2:$B2708,"&lt;&gt;"&amp;$B2708,$A$2:$A2708,$A2708),COUNTIFS($L$2:$L2708,"Tor",$B$2:$B2708,"&lt;&gt;"&amp;$B2708,$A$2:$A2708,$A2708)+COUNTIFS($L$2:$L2708,"ET",$B$2:$B2708,"&lt;&gt;"&amp;$B2708,$A$2:$A2708,$A2708)&amp;":"&amp;COUNTIFS($L$2:$L2708,"Tor",$B$2:$B2708,$B2708,$A$2:$A2708,$A2708)+COUNTIFS($L$2:$L2708,"ET",$B$2:$B2708,$B2708,$A$2:$A2708,$A2708)),""),"")</f>
        <v/>
      </c>
      <c r="J2708" s="18" t="str">
        <f>_xlfn.IFNA(IF(VLOOKUP($A2708,Spiele!$A$2:$D$16,3,FALSE)=$B2708,(COUNTIFS($L$1:$L2707,"Tor",$B$1:$B2707,$B2708,$A$1:$A2707,$A2708)+COUNTIFS($L$1:$L2707,"ET",$B$1:$B2707,$B2708,$A$1:$A2707,$A2708))-(COUNTIFS($L$1:$L2707,"Tor",$B$1:$B2707,"&lt;&gt;"&amp;$B2708,$A$1:$A2707,$A2708)+COUNTIFS($L$1:$L2707,"ET",$B$1:$B2707,"&lt;&gt;"&amp;$B2708,$A$1:$A2707,$A2708)),(COUNTIFS($L$1:$L2707,"Tor",$B$1:$B2707,$B2708,$A$1:$A2707,$A2708)+COUNTIFS($L$1:$L2707,"ET",$B$1:$B2707,$B2708,$A$1:$A2707,$A2708))-(COUNTIFS($L$1:$L2707,"Tor",$B$1:$B2707,"&lt;&gt;"&amp;$B2708,$A$1:$A2707,$A2708)+COUNTIFS($L$1:$L2707,"ET",$B$1:$B2707,"&lt;&gt;"&amp;$B2708,$A$1:$A2707,$A2708))),"")</f>
        <v/>
      </c>
      <c r="O2708" s="17"/>
      <c r="AC2708" s="14"/>
      <c r="AD2708" s="14"/>
      <c r="AE2708" s="18"/>
      <c r="AH2708" s="19">
        <f t="shared" si="170"/>
        <v>0</v>
      </c>
      <c r="AI2708" s="19">
        <f t="shared" si="171"/>
        <v>180</v>
      </c>
      <c r="AM2708" s="19">
        <f>IF(Abschlüsse[[#This Row],[Ergeb]]="ET","",SQRT(($AF2708-$AK2708)^2+($AG2708-$AL2708)^2))</f>
        <v>0</v>
      </c>
      <c r="AO2708" s="13"/>
      <c r="AP2708" s="13"/>
      <c r="AQ2708" s="19" t="str">
        <f t="shared" si="168"/>
        <v/>
      </c>
      <c r="AU2708" s="19" t="str">
        <f t="shared" si="169"/>
        <v/>
      </c>
    </row>
    <row r="2709" spans="3:47" ht="25.05" customHeight="1">
      <c r="C2709" s="17" t="str">
        <f>IF($A2709="","",IF(VLOOKUP($A2709,Spiele!$A$2:$D$16,3,FALSE)=$B2709,"H","G"))</f>
        <v/>
      </c>
      <c r="D2709" s="17" t="str">
        <f>IF($B2709="","",IF(VLOOKUP($A2709,Spiele!$A$2:$F$16,3,FALSE)=$B2709,VLOOKUP($A2709,Spiele!$A$2:$F$16,4,FALSE),VLOOKUP($A2709,Spiele!$A$2:$F$16,3,FALSE)))</f>
        <v/>
      </c>
      <c r="E2709" s="18">
        <f>IF(Abschlüsse[[#This Row],[Ergeb]]="ET",0,COUNTIFS($A$2:$A2709,$A2709,$B$2:$B2709,$B2709,$L$2:$L2709,"&lt;&gt;ET"))</f>
        <v>0</v>
      </c>
      <c r="F2709" s="11"/>
      <c r="G2709" s="12"/>
      <c r="H2709" s="18">
        <f>COUNTIFS('Rote Karten'!$A$2:$A$4,$A2709,'Rote Karten'!$D$2:$D$4,"&lt;&gt;"&amp;$B2709,'Rote Karten'!$B$2:$B$4,"&lt;"&amp;$F2709,'Rote Karten'!$C$2:$C$4,"&lt;="&amp;$G2709)-COUNTIFS('Rote Karten'!$A$2:$A$4,$A2709,'Rote Karten'!$D$2:$D$4,$B2709,'Rote Karten'!$B$2:$B$4,"&lt;"&amp;$F2709,'Rote Karten'!$C$2:$C$4,"&lt;="&amp;$G2709)</f>
        <v>0</v>
      </c>
      <c r="I2709" s="17" t="str">
        <f>IF(OR($L2709="Tor",$L2709="ET"),_xlfn.IFNA(IF(VLOOKUP($A2709,Spiele!$A$2:$C$16,3,FALSE)=$B2709,COUNTIFS($L$2:$L2709,"Tor",$B$2:$B2709,$B2709,$A$2:$A2709,$A2709)+COUNTIFS($L$2:$L2709,"ET",$B$2:$B2709,$B2709,$A$2:$A2709,$A2709)&amp;":"&amp;COUNTIFS($L$2:$L2709,"Tor",$B$2:$B2709,"&lt;&gt;"&amp;$B2709,$A$2:$A2709,$A2709)+COUNTIFS($L$2:$L2709,"ET",$B$2:$B2709,"&lt;&gt;"&amp;$B2709,$A$2:$A2709,$A2709),COUNTIFS($L$2:$L2709,"Tor",$B$2:$B2709,"&lt;&gt;"&amp;$B2709,$A$2:$A2709,$A2709)+COUNTIFS($L$2:$L2709,"ET",$B$2:$B2709,"&lt;&gt;"&amp;$B2709,$A$2:$A2709,$A2709)&amp;":"&amp;COUNTIFS($L$2:$L2709,"Tor",$B$2:$B2709,$B2709,$A$2:$A2709,$A2709)+COUNTIFS($L$2:$L2709,"ET",$B$2:$B2709,$B2709,$A$2:$A2709,$A2709)),""),"")</f>
        <v/>
      </c>
      <c r="J2709" s="18" t="str">
        <f>_xlfn.IFNA(IF(VLOOKUP($A2709,Spiele!$A$2:$D$16,3,FALSE)=$B2709,(COUNTIFS($L$1:$L2708,"Tor",$B$1:$B2708,$B2709,$A$1:$A2708,$A2709)+COUNTIFS($L$1:$L2708,"ET",$B$1:$B2708,$B2709,$A$1:$A2708,$A2709))-(COUNTIFS($L$1:$L2708,"Tor",$B$1:$B2708,"&lt;&gt;"&amp;$B2709,$A$1:$A2708,$A2709)+COUNTIFS($L$1:$L2708,"ET",$B$1:$B2708,"&lt;&gt;"&amp;$B2709,$A$1:$A2708,$A2709)),(COUNTIFS($L$1:$L2708,"Tor",$B$1:$B2708,$B2709,$A$1:$A2708,$A2709)+COUNTIFS($L$1:$L2708,"ET",$B$1:$B2708,$B2709,$A$1:$A2708,$A2709))-(COUNTIFS($L$1:$L2708,"Tor",$B$1:$B2708,"&lt;&gt;"&amp;$B2709,$A$1:$A2708,$A2709)+COUNTIFS($L$1:$L2708,"ET",$B$1:$B2708,"&lt;&gt;"&amp;$B2709,$A$1:$A2708,$A2709))),"")</f>
        <v/>
      </c>
      <c r="O2709" s="17"/>
      <c r="AC2709" s="14"/>
      <c r="AD2709" s="14"/>
      <c r="AE2709" s="18"/>
      <c r="AH2709" s="19">
        <f t="shared" si="170"/>
        <v>0</v>
      </c>
      <c r="AI2709" s="19">
        <f t="shared" si="171"/>
        <v>180</v>
      </c>
      <c r="AM2709" s="19">
        <f>IF(Abschlüsse[[#This Row],[Ergeb]]="ET","",SQRT(($AF2709-$AK2709)^2+($AG2709-$AL2709)^2))</f>
        <v>0</v>
      </c>
      <c r="AO2709" s="13"/>
      <c r="AP2709" s="13"/>
      <c r="AQ2709" s="19" t="str">
        <f t="shared" si="168"/>
        <v/>
      </c>
      <c r="AU2709" s="19" t="str">
        <f t="shared" si="169"/>
        <v/>
      </c>
    </row>
    <row r="2710" spans="3:47" ht="25.05" customHeight="1">
      <c r="C2710" s="17" t="str">
        <f>IF($A2710="","",IF(VLOOKUP($A2710,Spiele!$A$2:$D$16,3,FALSE)=$B2710,"H","G"))</f>
        <v/>
      </c>
      <c r="D2710" s="17" t="str">
        <f>IF($B2710="","",IF(VLOOKUP($A2710,Spiele!$A$2:$F$16,3,FALSE)=$B2710,VLOOKUP($A2710,Spiele!$A$2:$F$16,4,FALSE),VLOOKUP($A2710,Spiele!$A$2:$F$16,3,FALSE)))</f>
        <v/>
      </c>
      <c r="E2710" s="18">
        <f>IF(Abschlüsse[[#This Row],[Ergeb]]="ET",0,COUNTIFS($A$2:$A2710,$A2710,$B$2:$B2710,$B2710,$L$2:$L2710,"&lt;&gt;ET"))</f>
        <v>0</v>
      </c>
      <c r="F2710" s="11"/>
      <c r="G2710" s="12"/>
      <c r="H2710" s="18">
        <f>COUNTIFS('Rote Karten'!$A$2:$A$4,$A2710,'Rote Karten'!$D$2:$D$4,"&lt;&gt;"&amp;$B2710,'Rote Karten'!$B$2:$B$4,"&lt;"&amp;$F2710,'Rote Karten'!$C$2:$C$4,"&lt;="&amp;$G2710)-COUNTIFS('Rote Karten'!$A$2:$A$4,$A2710,'Rote Karten'!$D$2:$D$4,$B2710,'Rote Karten'!$B$2:$B$4,"&lt;"&amp;$F2710,'Rote Karten'!$C$2:$C$4,"&lt;="&amp;$G2710)</f>
        <v>0</v>
      </c>
      <c r="I2710" s="17" t="str">
        <f>IF(OR($L2710="Tor",$L2710="ET"),_xlfn.IFNA(IF(VLOOKUP($A2710,Spiele!$A$2:$C$16,3,FALSE)=$B2710,COUNTIFS($L$2:$L2710,"Tor",$B$2:$B2710,$B2710,$A$2:$A2710,$A2710)+COUNTIFS($L$2:$L2710,"ET",$B$2:$B2710,$B2710,$A$2:$A2710,$A2710)&amp;":"&amp;COUNTIFS($L$2:$L2710,"Tor",$B$2:$B2710,"&lt;&gt;"&amp;$B2710,$A$2:$A2710,$A2710)+COUNTIFS($L$2:$L2710,"ET",$B$2:$B2710,"&lt;&gt;"&amp;$B2710,$A$2:$A2710,$A2710),COUNTIFS($L$2:$L2710,"Tor",$B$2:$B2710,"&lt;&gt;"&amp;$B2710,$A$2:$A2710,$A2710)+COUNTIFS($L$2:$L2710,"ET",$B$2:$B2710,"&lt;&gt;"&amp;$B2710,$A$2:$A2710,$A2710)&amp;":"&amp;COUNTIFS($L$2:$L2710,"Tor",$B$2:$B2710,$B2710,$A$2:$A2710,$A2710)+COUNTIFS($L$2:$L2710,"ET",$B$2:$B2710,$B2710,$A$2:$A2710,$A2710)),""),"")</f>
        <v/>
      </c>
      <c r="J2710" s="18" t="str">
        <f>_xlfn.IFNA(IF(VLOOKUP($A2710,Spiele!$A$2:$D$16,3,FALSE)=$B2710,(COUNTIFS($L$1:$L2709,"Tor",$B$1:$B2709,$B2710,$A$1:$A2709,$A2710)+COUNTIFS($L$1:$L2709,"ET",$B$1:$B2709,$B2710,$A$1:$A2709,$A2710))-(COUNTIFS($L$1:$L2709,"Tor",$B$1:$B2709,"&lt;&gt;"&amp;$B2710,$A$1:$A2709,$A2710)+COUNTIFS($L$1:$L2709,"ET",$B$1:$B2709,"&lt;&gt;"&amp;$B2710,$A$1:$A2709,$A2710)),(COUNTIFS($L$1:$L2709,"Tor",$B$1:$B2709,$B2710,$A$1:$A2709,$A2710)+COUNTIFS($L$1:$L2709,"ET",$B$1:$B2709,$B2710,$A$1:$A2709,$A2710))-(COUNTIFS($L$1:$L2709,"Tor",$B$1:$B2709,"&lt;&gt;"&amp;$B2710,$A$1:$A2709,$A2710)+COUNTIFS($L$1:$L2709,"ET",$B$1:$B2709,"&lt;&gt;"&amp;$B2710,$A$1:$A2709,$A2710))),"")</f>
        <v/>
      </c>
      <c r="O2710" s="17"/>
      <c r="AC2710" s="14"/>
      <c r="AD2710" s="14"/>
      <c r="AE2710" s="18"/>
      <c r="AH2710" s="19">
        <f t="shared" si="170"/>
        <v>0</v>
      </c>
      <c r="AI2710" s="19">
        <f t="shared" si="171"/>
        <v>180</v>
      </c>
      <c r="AM2710" s="19">
        <f>IF(Abschlüsse[[#This Row],[Ergeb]]="ET","",SQRT(($AF2710-$AK2710)^2+($AG2710-$AL2710)^2))</f>
        <v>0</v>
      </c>
      <c r="AO2710" s="13"/>
      <c r="AP2710" s="13"/>
      <c r="AQ2710" s="19" t="str">
        <f t="shared" si="168"/>
        <v/>
      </c>
      <c r="AU2710" s="19" t="str">
        <f t="shared" si="169"/>
        <v/>
      </c>
    </row>
    <row r="2711" spans="3:47" ht="25.05" customHeight="1">
      <c r="C2711" s="17" t="str">
        <f>IF($A2711="","",IF(VLOOKUP($A2711,Spiele!$A$2:$D$16,3,FALSE)=$B2711,"H","G"))</f>
        <v/>
      </c>
      <c r="D2711" s="17" t="str">
        <f>IF($B2711="","",IF(VLOOKUP($A2711,Spiele!$A$2:$F$16,3,FALSE)=$B2711,VLOOKUP($A2711,Spiele!$A$2:$F$16,4,FALSE),VLOOKUP($A2711,Spiele!$A$2:$F$16,3,FALSE)))</f>
        <v/>
      </c>
      <c r="E2711" s="18">
        <f>IF(Abschlüsse[[#This Row],[Ergeb]]="ET",0,COUNTIFS($A$2:$A2711,$A2711,$B$2:$B2711,$B2711,$L$2:$L2711,"&lt;&gt;ET"))</f>
        <v>0</v>
      </c>
      <c r="F2711" s="11"/>
      <c r="G2711" s="12"/>
      <c r="H2711" s="18">
        <f>COUNTIFS('Rote Karten'!$A$2:$A$4,$A2711,'Rote Karten'!$D$2:$D$4,"&lt;&gt;"&amp;$B2711,'Rote Karten'!$B$2:$B$4,"&lt;"&amp;$F2711,'Rote Karten'!$C$2:$C$4,"&lt;="&amp;$G2711)-COUNTIFS('Rote Karten'!$A$2:$A$4,$A2711,'Rote Karten'!$D$2:$D$4,$B2711,'Rote Karten'!$B$2:$B$4,"&lt;"&amp;$F2711,'Rote Karten'!$C$2:$C$4,"&lt;="&amp;$G2711)</f>
        <v>0</v>
      </c>
      <c r="I2711" s="17" t="str">
        <f>IF(OR($L2711="Tor",$L2711="ET"),_xlfn.IFNA(IF(VLOOKUP($A2711,Spiele!$A$2:$C$16,3,FALSE)=$B2711,COUNTIFS($L$2:$L2711,"Tor",$B$2:$B2711,$B2711,$A$2:$A2711,$A2711)+COUNTIFS($L$2:$L2711,"ET",$B$2:$B2711,$B2711,$A$2:$A2711,$A2711)&amp;":"&amp;COUNTIFS($L$2:$L2711,"Tor",$B$2:$B2711,"&lt;&gt;"&amp;$B2711,$A$2:$A2711,$A2711)+COUNTIFS($L$2:$L2711,"ET",$B$2:$B2711,"&lt;&gt;"&amp;$B2711,$A$2:$A2711,$A2711),COUNTIFS($L$2:$L2711,"Tor",$B$2:$B2711,"&lt;&gt;"&amp;$B2711,$A$2:$A2711,$A2711)+COUNTIFS($L$2:$L2711,"ET",$B$2:$B2711,"&lt;&gt;"&amp;$B2711,$A$2:$A2711,$A2711)&amp;":"&amp;COUNTIFS($L$2:$L2711,"Tor",$B$2:$B2711,$B2711,$A$2:$A2711,$A2711)+COUNTIFS($L$2:$L2711,"ET",$B$2:$B2711,$B2711,$A$2:$A2711,$A2711)),""),"")</f>
        <v/>
      </c>
      <c r="J2711" s="18" t="str">
        <f>_xlfn.IFNA(IF(VLOOKUP($A2711,Spiele!$A$2:$D$16,3,FALSE)=$B2711,(COUNTIFS($L$1:$L2710,"Tor",$B$1:$B2710,$B2711,$A$1:$A2710,$A2711)+COUNTIFS($L$1:$L2710,"ET",$B$1:$B2710,$B2711,$A$1:$A2710,$A2711))-(COUNTIFS($L$1:$L2710,"Tor",$B$1:$B2710,"&lt;&gt;"&amp;$B2711,$A$1:$A2710,$A2711)+COUNTIFS($L$1:$L2710,"ET",$B$1:$B2710,"&lt;&gt;"&amp;$B2711,$A$1:$A2710,$A2711)),(COUNTIFS($L$1:$L2710,"Tor",$B$1:$B2710,$B2711,$A$1:$A2710,$A2711)+COUNTIFS($L$1:$L2710,"ET",$B$1:$B2710,$B2711,$A$1:$A2710,$A2711))-(COUNTIFS($L$1:$L2710,"Tor",$B$1:$B2710,"&lt;&gt;"&amp;$B2711,$A$1:$A2710,$A2711)+COUNTIFS($L$1:$L2710,"ET",$B$1:$B2710,"&lt;&gt;"&amp;$B2711,$A$1:$A2710,$A2711))),"")</f>
        <v/>
      </c>
      <c r="O2711" s="17"/>
      <c r="AC2711" s="14"/>
      <c r="AD2711" s="14"/>
      <c r="AE2711" s="18"/>
      <c r="AH2711" s="19">
        <f t="shared" si="170"/>
        <v>0</v>
      </c>
      <c r="AI2711" s="19">
        <f t="shared" si="171"/>
        <v>180</v>
      </c>
      <c r="AM2711" s="19">
        <f>IF(Abschlüsse[[#This Row],[Ergeb]]="ET","",SQRT(($AF2711-$AK2711)^2+($AG2711-$AL2711)^2))</f>
        <v>0</v>
      </c>
      <c r="AO2711" s="13"/>
      <c r="AP2711" s="13"/>
      <c r="AQ2711" s="19" t="str">
        <f t="shared" si="168"/>
        <v/>
      </c>
      <c r="AU2711" s="19" t="str">
        <f t="shared" si="169"/>
        <v/>
      </c>
    </row>
    <row r="2712" spans="3:47" ht="25.05" customHeight="1">
      <c r="C2712" s="17" t="str">
        <f>IF($A2712="","",IF(VLOOKUP($A2712,Spiele!$A$2:$D$16,3,FALSE)=$B2712,"H","G"))</f>
        <v/>
      </c>
      <c r="D2712" s="17" t="str">
        <f>IF($B2712="","",IF(VLOOKUP($A2712,Spiele!$A$2:$F$16,3,FALSE)=$B2712,VLOOKUP($A2712,Spiele!$A$2:$F$16,4,FALSE),VLOOKUP($A2712,Spiele!$A$2:$F$16,3,FALSE)))</f>
        <v/>
      </c>
      <c r="E2712" s="18">
        <f>IF(Abschlüsse[[#This Row],[Ergeb]]="ET",0,COUNTIFS($A$2:$A2712,$A2712,$B$2:$B2712,$B2712,$L$2:$L2712,"&lt;&gt;ET"))</f>
        <v>0</v>
      </c>
      <c r="F2712" s="11"/>
      <c r="G2712" s="12"/>
      <c r="H2712" s="18">
        <f>COUNTIFS('Rote Karten'!$A$2:$A$4,$A2712,'Rote Karten'!$D$2:$D$4,"&lt;&gt;"&amp;$B2712,'Rote Karten'!$B$2:$B$4,"&lt;"&amp;$F2712,'Rote Karten'!$C$2:$C$4,"&lt;="&amp;$G2712)-COUNTIFS('Rote Karten'!$A$2:$A$4,$A2712,'Rote Karten'!$D$2:$D$4,$B2712,'Rote Karten'!$B$2:$B$4,"&lt;"&amp;$F2712,'Rote Karten'!$C$2:$C$4,"&lt;="&amp;$G2712)</f>
        <v>0</v>
      </c>
      <c r="I2712" s="17" t="str">
        <f>IF(OR($L2712="Tor",$L2712="ET"),_xlfn.IFNA(IF(VLOOKUP($A2712,Spiele!$A$2:$C$16,3,FALSE)=$B2712,COUNTIFS($L$2:$L2712,"Tor",$B$2:$B2712,$B2712,$A$2:$A2712,$A2712)+COUNTIFS($L$2:$L2712,"ET",$B$2:$B2712,$B2712,$A$2:$A2712,$A2712)&amp;":"&amp;COUNTIFS($L$2:$L2712,"Tor",$B$2:$B2712,"&lt;&gt;"&amp;$B2712,$A$2:$A2712,$A2712)+COUNTIFS($L$2:$L2712,"ET",$B$2:$B2712,"&lt;&gt;"&amp;$B2712,$A$2:$A2712,$A2712),COUNTIFS($L$2:$L2712,"Tor",$B$2:$B2712,"&lt;&gt;"&amp;$B2712,$A$2:$A2712,$A2712)+COUNTIFS($L$2:$L2712,"ET",$B$2:$B2712,"&lt;&gt;"&amp;$B2712,$A$2:$A2712,$A2712)&amp;":"&amp;COUNTIFS($L$2:$L2712,"Tor",$B$2:$B2712,$B2712,$A$2:$A2712,$A2712)+COUNTIFS($L$2:$L2712,"ET",$B$2:$B2712,$B2712,$A$2:$A2712,$A2712)),""),"")</f>
        <v/>
      </c>
      <c r="J2712" s="18" t="str">
        <f>_xlfn.IFNA(IF(VLOOKUP($A2712,Spiele!$A$2:$D$16,3,FALSE)=$B2712,(COUNTIFS($L$1:$L2711,"Tor",$B$1:$B2711,$B2712,$A$1:$A2711,$A2712)+COUNTIFS($L$1:$L2711,"ET",$B$1:$B2711,$B2712,$A$1:$A2711,$A2712))-(COUNTIFS($L$1:$L2711,"Tor",$B$1:$B2711,"&lt;&gt;"&amp;$B2712,$A$1:$A2711,$A2712)+COUNTIFS($L$1:$L2711,"ET",$B$1:$B2711,"&lt;&gt;"&amp;$B2712,$A$1:$A2711,$A2712)),(COUNTIFS($L$1:$L2711,"Tor",$B$1:$B2711,$B2712,$A$1:$A2711,$A2712)+COUNTIFS($L$1:$L2711,"ET",$B$1:$B2711,$B2712,$A$1:$A2711,$A2712))-(COUNTIFS($L$1:$L2711,"Tor",$B$1:$B2711,"&lt;&gt;"&amp;$B2712,$A$1:$A2711,$A2712)+COUNTIFS($L$1:$L2711,"ET",$B$1:$B2711,"&lt;&gt;"&amp;$B2712,$A$1:$A2711,$A2712))),"")</f>
        <v/>
      </c>
      <c r="O2712" s="17"/>
      <c r="AC2712" s="14"/>
      <c r="AD2712" s="14"/>
      <c r="AE2712" s="18"/>
      <c r="AH2712" s="19">
        <f t="shared" si="170"/>
        <v>0</v>
      </c>
      <c r="AI2712" s="19">
        <f t="shared" si="171"/>
        <v>180</v>
      </c>
      <c r="AM2712" s="19">
        <f>IF(Abschlüsse[[#This Row],[Ergeb]]="ET","",SQRT(($AF2712-$AK2712)^2+($AG2712-$AL2712)^2))</f>
        <v>0</v>
      </c>
      <c r="AO2712" s="13"/>
      <c r="AP2712" s="13"/>
      <c r="AQ2712" s="19" t="str">
        <f t="shared" si="168"/>
        <v/>
      </c>
      <c r="AU2712" s="19" t="str">
        <f t="shared" si="169"/>
        <v/>
      </c>
    </row>
    <row r="2713" spans="3:47" ht="25.05" customHeight="1">
      <c r="C2713" s="17" t="str">
        <f>IF($A2713="","",IF(VLOOKUP($A2713,Spiele!$A$2:$D$16,3,FALSE)=$B2713,"H","G"))</f>
        <v/>
      </c>
      <c r="D2713" s="17" t="str">
        <f>IF($B2713="","",IF(VLOOKUP($A2713,Spiele!$A$2:$F$16,3,FALSE)=$B2713,VLOOKUP($A2713,Spiele!$A$2:$F$16,4,FALSE),VLOOKUP($A2713,Spiele!$A$2:$F$16,3,FALSE)))</f>
        <v/>
      </c>
      <c r="E2713" s="18">
        <f>IF(Abschlüsse[[#This Row],[Ergeb]]="ET",0,COUNTIFS($A$2:$A2713,$A2713,$B$2:$B2713,$B2713,$L$2:$L2713,"&lt;&gt;ET"))</f>
        <v>0</v>
      </c>
      <c r="F2713" s="11"/>
      <c r="G2713" s="12"/>
      <c r="H2713" s="18">
        <f>COUNTIFS('Rote Karten'!$A$2:$A$4,$A2713,'Rote Karten'!$D$2:$D$4,"&lt;&gt;"&amp;$B2713,'Rote Karten'!$B$2:$B$4,"&lt;"&amp;$F2713,'Rote Karten'!$C$2:$C$4,"&lt;="&amp;$G2713)-COUNTIFS('Rote Karten'!$A$2:$A$4,$A2713,'Rote Karten'!$D$2:$D$4,$B2713,'Rote Karten'!$B$2:$B$4,"&lt;"&amp;$F2713,'Rote Karten'!$C$2:$C$4,"&lt;="&amp;$G2713)</f>
        <v>0</v>
      </c>
      <c r="I2713" s="17" t="str">
        <f>IF(OR($L2713="Tor",$L2713="ET"),_xlfn.IFNA(IF(VLOOKUP($A2713,Spiele!$A$2:$C$16,3,FALSE)=$B2713,COUNTIFS($L$2:$L2713,"Tor",$B$2:$B2713,$B2713,$A$2:$A2713,$A2713)+COUNTIFS($L$2:$L2713,"ET",$B$2:$B2713,$B2713,$A$2:$A2713,$A2713)&amp;":"&amp;COUNTIFS($L$2:$L2713,"Tor",$B$2:$B2713,"&lt;&gt;"&amp;$B2713,$A$2:$A2713,$A2713)+COUNTIFS($L$2:$L2713,"ET",$B$2:$B2713,"&lt;&gt;"&amp;$B2713,$A$2:$A2713,$A2713),COUNTIFS($L$2:$L2713,"Tor",$B$2:$B2713,"&lt;&gt;"&amp;$B2713,$A$2:$A2713,$A2713)+COUNTIFS($L$2:$L2713,"ET",$B$2:$B2713,"&lt;&gt;"&amp;$B2713,$A$2:$A2713,$A2713)&amp;":"&amp;COUNTIFS($L$2:$L2713,"Tor",$B$2:$B2713,$B2713,$A$2:$A2713,$A2713)+COUNTIFS($L$2:$L2713,"ET",$B$2:$B2713,$B2713,$A$2:$A2713,$A2713)),""),"")</f>
        <v/>
      </c>
      <c r="J2713" s="18" t="str">
        <f>_xlfn.IFNA(IF(VLOOKUP($A2713,Spiele!$A$2:$D$16,3,FALSE)=$B2713,(COUNTIFS($L$1:$L2712,"Tor",$B$1:$B2712,$B2713,$A$1:$A2712,$A2713)+COUNTIFS($L$1:$L2712,"ET",$B$1:$B2712,$B2713,$A$1:$A2712,$A2713))-(COUNTIFS($L$1:$L2712,"Tor",$B$1:$B2712,"&lt;&gt;"&amp;$B2713,$A$1:$A2712,$A2713)+COUNTIFS($L$1:$L2712,"ET",$B$1:$B2712,"&lt;&gt;"&amp;$B2713,$A$1:$A2712,$A2713)),(COUNTIFS($L$1:$L2712,"Tor",$B$1:$B2712,$B2713,$A$1:$A2712,$A2713)+COUNTIFS($L$1:$L2712,"ET",$B$1:$B2712,$B2713,$A$1:$A2712,$A2713))-(COUNTIFS($L$1:$L2712,"Tor",$B$1:$B2712,"&lt;&gt;"&amp;$B2713,$A$1:$A2712,$A2713)+COUNTIFS($L$1:$L2712,"ET",$B$1:$B2712,"&lt;&gt;"&amp;$B2713,$A$1:$A2712,$A2713))),"")</f>
        <v/>
      </c>
      <c r="O2713" s="17"/>
      <c r="AC2713" s="14"/>
      <c r="AD2713" s="14"/>
      <c r="AE2713" s="18"/>
      <c r="AH2713" s="19">
        <f t="shared" si="170"/>
        <v>0</v>
      </c>
      <c r="AI2713" s="19">
        <f t="shared" si="171"/>
        <v>180</v>
      </c>
      <c r="AM2713" s="19">
        <f>IF(Abschlüsse[[#This Row],[Ergeb]]="ET","",SQRT(($AF2713-$AK2713)^2+($AG2713-$AL2713)^2))</f>
        <v>0</v>
      </c>
      <c r="AO2713" s="13"/>
      <c r="AP2713" s="13"/>
      <c r="AQ2713" s="19" t="str">
        <f t="shared" si="168"/>
        <v/>
      </c>
      <c r="AU2713" s="19" t="str">
        <f t="shared" si="169"/>
        <v/>
      </c>
    </row>
    <row r="2714" spans="3:47" ht="25.05" customHeight="1">
      <c r="C2714" s="17" t="str">
        <f>IF($A2714="","",IF(VLOOKUP($A2714,Spiele!$A$2:$D$16,3,FALSE)=$B2714,"H","G"))</f>
        <v/>
      </c>
      <c r="D2714" s="17" t="str">
        <f>IF($B2714="","",IF(VLOOKUP($A2714,Spiele!$A$2:$F$16,3,FALSE)=$B2714,VLOOKUP($A2714,Spiele!$A$2:$F$16,4,FALSE),VLOOKUP($A2714,Spiele!$A$2:$F$16,3,FALSE)))</f>
        <v/>
      </c>
      <c r="E2714" s="18">
        <f>IF(Abschlüsse[[#This Row],[Ergeb]]="ET",0,COUNTIFS($A$2:$A2714,$A2714,$B$2:$B2714,$B2714,$L$2:$L2714,"&lt;&gt;ET"))</f>
        <v>0</v>
      </c>
      <c r="F2714" s="11"/>
      <c r="G2714" s="12"/>
      <c r="H2714" s="18">
        <f>COUNTIFS('Rote Karten'!$A$2:$A$4,$A2714,'Rote Karten'!$D$2:$D$4,"&lt;&gt;"&amp;$B2714,'Rote Karten'!$B$2:$B$4,"&lt;"&amp;$F2714,'Rote Karten'!$C$2:$C$4,"&lt;="&amp;$G2714)-COUNTIFS('Rote Karten'!$A$2:$A$4,$A2714,'Rote Karten'!$D$2:$D$4,$B2714,'Rote Karten'!$B$2:$B$4,"&lt;"&amp;$F2714,'Rote Karten'!$C$2:$C$4,"&lt;="&amp;$G2714)</f>
        <v>0</v>
      </c>
      <c r="I2714" s="17" t="str">
        <f>IF(OR($L2714="Tor",$L2714="ET"),_xlfn.IFNA(IF(VLOOKUP($A2714,Spiele!$A$2:$C$16,3,FALSE)=$B2714,COUNTIFS($L$2:$L2714,"Tor",$B$2:$B2714,$B2714,$A$2:$A2714,$A2714)+COUNTIFS($L$2:$L2714,"ET",$B$2:$B2714,$B2714,$A$2:$A2714,$A2714)&amp;":"&amp;COUNTIFS($L$2:$L2714,"Tor",$B$2:$B2714,"&lt;&gt;"&amp;$B2714,$A$2:$A2714,$A2714)+COUNTIFS($L$2:$L2714,"ET",$B$2:$B2714,"&lt;&gt;"&amp;$B2714,$A$2:$A2714,$A2714),COUNTIFS($L$2:$L2714,"Tor",$B$2:$B2714,"&lt;&gt;"&amp;$B2714,$A$2:$A2714,$A2714)+COUNTIFS($L$2:$L2714,"ET",$B$2:$B2714,"&lt;&gt;"&amp;$B2714,$A$2:$A2714,$A2714)&amp;":"&amp;COUNTIFS($L$2:$L2714,"Tor",$B$2:$B2714,$B2714,$A$2:$A2714,$A2714)+COUNTIFS($L$2:$L2714,"ET",$B$2:$B2714,$B2714,$A$2:$A2714,$A2714)),""),"")</f>
        <v/>
      </c>
      <c r="J2714" s="18" t="str">
        <f>_xlfn.IFNA(IF(VLOOKUP($A2714,Spiele!$A$2:$D$16,3,FALSE)=$B2714,(COUNTIFS($L$1:$L2713,"Tor",$B$1:$B2713,$B2714,$A$1:$A2713,$A2714)+COUNTIFS($L$1:$L2713,"ET",$B$1:$B2713,$B2714,$A$1:$A2713,$A2714))-(COUNTIFS($L$1:$L2713,"Tor",$B$1:$B2713,"&lt;&gt;"&amp;$B2714,$A$1:$A2713,$A2714)+COUNTIFS($L$1:$L2713,"ET",$B$1:$B2713,"&lt;&gt;"&amp;$B2714,$A$1:$A2713,$A2714)),(COUNTIFS($L$1:$L2713,"Tor",$B$1:$B2713,$B2714,$A$1:$A2713,$A2714)+COUNTIFS($L$1:$L2713,"ET",$B$1:$B2713,$B2714,$A$1:$A2713,$A2714))-(COUNTIFS($L$1:$L2713,"Tor",$B$1:$B2713,"&lt;&gt;"&amp;$B2714,$A$1:$A2713,$A2714)+COUNTIFS($L$1:$L2713,"ET",$B$1:$B2713,"&lt;&gt;"&amp;$B2714,$A$1:$A2713,$A2714))),"")</f>
        <v/>
      </c>
      <c r="O2714" s="17"/>
      <c r="AC2714" s="14"/>
      <c r="AD2714" s="14"/>
      <c r="AE2714" s="18"/>
      <c r="AH2714" s="19">
        <f t="shared" si="170"/>
        <v>0</v>
      </c>
      <c r="AI2714" s="19">
        <f t="shared" si="171"/>
        <v>180</v>
      </c>
      <c r="AM2714" s="19">
        <f>IF(Abschlüsse[[#This Row],[Ergeb]]="ET","",SQRT(($AF2714-$AK2714)^2+($AG2714-$AL2714)^2))</f>
        <v>0</v>
      </c>
      <c r="AO2714" s="13"/>
      <c r="AP2714" s="13"/>
      <c r="AQ2714" s="19" t="str">
        <f t="shared" si="168"/>
        <v/>
      </c>
      <c r="AU2714" s="19" t="str">
        <f t="shared" si="169"/>
        <v/>
      </c>
    </row>
    <row r="2715" spans="3:47" ht="25.05" customHeight="1">
      <c r="C2715" s="17" t="str">
        <f>IF($A2715="","",IF(VLOOKUP($A2715,Spiele!$A$2:$D$16,3,FALSE)=$B2715,"H","G"))</f>
        <v/>
      </c>
      <c r="D2715" s="17" t="str">
        <f>IF($B2715="","",IF(VLOOKUP($A2715,Spiele!$A$2:$F$16,3,FALSE)=$B2715,VLOOKUP($A2715,Spiele!$A$2:$F$16,4,FALSE),VLOOKUP($A2715,Spiele!$A$2:$F$16,3,FALSE)))</f>
        <v/>
      </c>
      <c r="E2715" s="18">
        <f>IF(Abschlüsse[[#This Row],[Ergeb]]="ET",0,COUNTIFS($A$2:$A2715,$A2715,$B$2:$B2715,$B2715,$L$2:$L2715,"&lt;&gt;ET"))</f>
        <v>0</v>
      </c>
      <c r="F2715" s="11"/>
      <c r="G2715" s="12"/>
      <c r="H2715" s="18">
        <f>COUNTIFS('Rote Karten'!$A$2:$A$4,$A2715,'Rote Karten'!$D$2:$D$4,"&lt;&gt;"&amp;$B2715,'Rote Karten'!$B$2:$B$4,"&lt;"&amp;$F2715,'Rote Karten'!$C$2:$C$4,"&lt;="&amp;$G2715)-COUNTIFS('Rote Karten'!$A$2:$A$4,$A2715,'Rote Karten'!$D$2:$D$4,$B2715,'Rote Karten'!$B$2:$B$4,"&lt;"&amp;$F2715,'Rote Karten'!$C$2:$C$4,"&lt;="&amp;$G2715)</f>
        <v>0</v>
      </c>
      <c r="I2715" s="17" t="str">
        <f>IF(OR($L2715="Tor",$L2715="ET"),_xlfn.IFNA(IF(VLOOKUP($A2715,Spiele!$A$2:$C$16,3,FALSE)=$B2715,COUNTIFS($L$2:$L2715,"Tor",$B$2:$B2715,$B2715,$A$2:$A2715,$A2715)+COUNTIFS($L$2:$L2715,"ET",$B$2:$B2715,$B2715,$A$2:$A2715,$A2715)&amp;":"&amp;COUNTIFS($L$2:$L2715,"Tor",$B$2:$B2715,"&lt;&gt;"&amp;$B2715,$A$2:$A2715,$A2715)+COUNTIFS($L$2:$L2715,"ET",$B$2:$B2715,"&lt;&gt;"&amp;$B2715,$A$2:$A2715,$A2715),COUNTIFS($L$2:$L2715,"Tor",$B$2:$B2715,"&lt;&gt;"&amp;$B2715,$A$2:$A2715,$A2715)+COUNTIFS($L$2:$L2715,"ET",$B$2:$B2715,"&lt;&gt;"&amp;$B2715,$A$2:$A2715,$A2715)&amp;":"&amp;COUNTIFS($L$2:$L2715,"Tor",$B$2:$B2715,$B2715,$A$2:$A2715,$A2715)+COUNTIFS($L$2:$L2715,"ET",$B$2:$B2715,$B2715,$A$2:$A2715,$A2715)),""),"")</f>
        <v/>
      </c>
      <c r="J2715" s="18" t="str">
        <f>_xlfn.IFNA(IF(VLOOKUP($A2715,Spiele!$A$2:$D$16,3,FALSE)=$B2715,(COUNTIFS($L$1:$L2714,"Tor",$B$1:$B2714,$B2715,$A$1:$A2714,$A2715)+COUNTIFS($L$1:$L2714,"ET",$B$1:$B2714,$B2715,$A$1:$A2714,$A2715))-(COUNTIFS($L$1:$L2714,"Tor",$B$1:$B2714,"&lt;&gt;"&amp;$B2715,$A$1:$A2714,$A2715)+COUNTIFS($L$1:$L2714,"ET",$B$1:$B2714,"&lt;&gt;"&amp;$B2715,$A$1:$A2714,$A2715)),(COUNTIFS($L$1:$L2714,"Tor",$B$1:$B2714,$B2715,$A$1:$A2714,$A2715)+COUNTIFS($L$1:$L2714,"ET",$B$1:$B2714,$B2715,$A$1:$A2714,$A2715))-(COUNTIFS($L$1:$L2714,"Tor",$B$1:$B2714,"&lt;&gt;"&amp;$B2715,$A$1:$A2714,$A2715)+COUNTIFS($L$1:$L2714,"ET",$B$1:$B2714,"&lt;&gt;"&amp;$B2715,$A$1:$A2714,$A2715))),"")</f>
        <v/>
      </c>
      <c r="O2715" s="17"/>
      <c r="AC2715" s="14"/>
      <c r="AD2715" s="14"/>
      <c r="AE2715" s="18"/>
      <c r="AH2715" s="19">
        <f t="shared" si="170"/>
        <v>0</v>
      </c>
      <c r="AI2715" s="19">
        <f t="shared" si="171"/>
        <v>180</v>
      </c>
      <c r="AM2715" s="19">
        <f>IF(Abschlüsse[[#This Row],[Ergeb]]="ET","",SQRT(($AF2715-$AK2715)^2+($AG2715-$AL2715)^2))</f>
        <v>0</v>
      </c>
      <c r="AO2715" s="13"/>
      <c r="AP2715" s="13"/>
      <c r="AQ2715" s="19" t="str">
        <f t="shared" si="168"/>
        <v/>
      </c>
      <c r="AU2715" s="19" t="str">
        <f t="shared" si="169"/>
        <v/>
      </c>
    </row>
    <row r="2716" spans="3:47" ht="25.05" customHeight="1">
      <c r="C2716" s="17" t="str">
        <f>IF($A2716="","",IF(VLOOKUP($A2716,Spiele!$A$2:$D$16,3,FALSE)=$B2716,"H","G"))</f>
        <v/>
      </c>
      <c r="D2716" s="17" t="str">
        <f>IF($B2716="","",IF(VLOOKUP($A2716,Spiele!$A$2:$F$16,3,FALSE)=$B2716,VLOOKUP($A2716,Spiele!$A$2:$F$16,4,FALSE),VLOOKUP($A2716,Spiele!$A$2:$F$16,3,FALSE)))</f>
        <v/>
      </c>
      <c r="E2716" s="18">
        <f>IF(Abschlüsse[[#This Row],[Ergeb]]="ET",0,COUNTIFS($A$2:$A2716,$A2716,$B$2:$B2716,$B2716,$L$2:$L2716,"&lt;&gt;ET"))</f>
        <v>0</v>
      </c>
      <c r="F2716" s="11"/>
      <c r="G2716" s="12"/>
      <c r="H2716" s="18">
        <f>COUNTIFS('Rote Karten'!$A$2:$A$4,$A2716,'Rote Karten'!$D$2:$D$4,"&lt;&gt;"&amp;$B2716,'Rote Karten'!$B$2:$B$4,"&lt;"&amp;$F2716,'Rote Karten'!$C$2:$C$4,"&lt;="&amp;$G2716)-COUNTIFS('Rote Karten'!$A$2:$A$4,$A2716,'Rote Karten'!$D$2:$D$4,$B2716,'Rote Karten'!$B$2:$B$4,"&lt;"&amp;$F2716,'Rote Karten'!$C$2:$C$4,"&lt;="&amp;$G2716)</f>
        <v>0</v>
      </c>
      <c r="I2716" s="17" t="str">
        <f>IF(OR($L2716="Tor",$L2716="ET"),_xlfn.IFNA(IF(VLOOKUP($A2716,Spiele!$A$2:$C$16,3,FALSE)=$B2716,COUNTIFS($L$2:$L2716,"Tor",$B$2:$B2716,$B2716,$A$2:$A2716,$A2716)+COUNTIFS($L$2:$L2716,"ET",$B$2:$B2716,$B2716,$A$2:$A2716,$A2716)&amp;":"&amp;COUNTIFS($L$2:$L2716,"Tor",$B$2:$B2716,"&lt;&gt;"&amp;$B2716,$A$2:$A2716,$A2716)+COUNTIFS($L$2:$L2716,"ET",$B$2:$B2716,"&lt;&gt;"&amp;$B2716,$A$2:$A2716,$A2716),COUNTIFS($L$2:$L2716,"Tor",$B$2:$B2716,"&lt;&gt;"&amp;$B2716,$A$2:$A2716,$A2716)+COUNTIFS($L$2:$L2716,"ET",$B$2:$B2716,"&lt;&gt;"&amp;$B2716,$A$2:$A2716,$A2716)&amp;":"&amp;COUNTIFS($L$2:$L2716,"Tor",$B$2:$B2716,$B2716,$A$2:$A2716,$A2716)+COUNTIFS($L$2:$L2716,"ET",$B$2:$B2716,$B2716,$A$2:$A2716,$A2716)),""),"")</f>
        <v/>
      </c>
      <c r="J2716" s="18" t="str">
        <f>_xlfn.IFNA(IF(VLOOKUP($A2716,Spiele!$A$2:$D$16,3,FALSE)=$B2716,(COUNTIFS($L$1:$L2715,"Tor",$B$1:$B2715,$B2716,$A$1:$A2715,$A2716)+COUNTIFS($L$1:$L2715,"ET",$B$1:$B2715,$B2716,$A$1:$A2715,$A2716))-(COUNTIFS($L$1:$L2715,"Tor",$B$1:$B2715,"&lt;&gt;"&amp;$B2716,$A$1:$A2715,$A2716)+COUNTIFS($L$1:$L2715,"ET",$B$1:$B2715,"&lt;&gt;"&amp;$B2716,$A$1:$A2715,$A2716)),(COUNTIFS($L$1:$L2715,"Tor",$B$1:$B2715,$B2716,$A$1:$A2715,$A2716)+COUNTIFS($L$1:$L2715,"ET",$B$1:$B2715,$B2716,$A$1:$A2715,$A2716))-(COUNTIFS($L$1:$L2715,"Tor",$B$1:$B2715,"&lt;&gt;"&amp;$B2716,$A$1:$A2715,$A2716)+COUNTIFS($L$1:$L2715,"ET",$B$1:$B2715,"&lt;&gt;"&amp;$B2716,$A$1:$A2715,$A2716))),"")</f>
        <v/>
      </c>
      <c r="O2716" s="17"/>
      <c r="AC2716" s="14"/>
      <c r="AD2716" s="14"/>
      <c r="AE2716" s="18"/>
      <c r="AH2716" s="19">
        <f t="shared" si="170"/>
        <v>0</v>
      </c>
      <c r="AI2716" s="19">
        <f t="shared" si="171"/>
        <v>180</v>
      </c>
      <c r="AM2716" s="19">
        <f>IF(Abschlüsse[[#This Row],[Ergeb]]="ET","",SQRT(($AF2716-$AK2716)^2+($AG2716-$AL2716)^2))</f>
        <v>0</v>
      </c>
      <c r="AO2716" s="13"/>
      <c r="AP2716" s="13"/>
      <c r="AQ2716" s="19" t="str">
        <f t="shared" ref="AQ2716:AQ2779" si="172">IF(AN2716=0,"",SQRT(($AF2716-$AO2716)^2+($AG2716-$AP2716)^2))</f>
        <v/>
      </c>
      <c r="AU2716" s="19" t="str">
        <f t="shared" ref="AU2716:AU2779" si="173">IF(AR2716=0,"",SQRT(($AF2716-$AS2716)^2+($AG2716-$AT2716)^2))</f>
        <v/>
      </c>
    </row>
    <row r="2717" spans="3:47" ht="25.05" customHeight="1">
      <c r="C2717" s="17" t="str">
        <f>IF($A2717="","",IF(VLOOKUP($A2717,Spiele!$A$2:$D$16,3,FALSE)=$B2717,"H","G"))</f>
        <v/>
      </c>
      <c r="D2717" s="17" t="str">
        <f>IF($B2717="","",IF(VLOOKUP($A2717,Spiele!$A$2:$F$16,3,FALSE)=$B2717,VLOOKUP($A2717,Spiele!$A$2:$F$16,4,FALSE),VLOOKUP($A2717,Spiele!$A$2:$F$16,3,FALSE)))</f>
        <v/>
      </c>
      <c r="E2717" s="18">
        <f>IF(Abschlüsse[[#This Row],[Ergeb]]="ET",0,COUNTIFS($A$2:$A2717,$A2717,$B$2:$B2717,$B2717,$L$2:$L2717,"&lt;&gt;ET"))</f>
        <v>0</v>
      </c>
      <c r="F2717" s="11"/>
      <c r="G2717" s="12"/>
      <c r="H2717" s="18">
        <f>COUNTIFS('Rote Karten'!$A$2:$A$4,$A2717,'Rote Karten'!$D$2:$D$4,"&lt;&gt;"&amp;$B2717,'Rote Karten'!$B$2:$B$4,"&lt;"&amp;$F2717,'Rote Karten'!$C$2:$C$4,"&lt;="&amp;$G2717)-COUNTIFS('Rote Karten'!$A$2:$A$4,$A2717,'Rote Karten'!$D$2:$D$4,$B2717,'Rote Karten'!$B$2:$B$4,"&lt;"&amp;$F2717,'Rote Karten'!$C$2:$C$4,"&lt;="&amp;$G2717)</f>
        <v>0</v>
      </c>
      <c r="I2717" s="17" t="str">
        <f>IF(OR($L2717="Tor",$L2717="ET"),_xlfn.IFNA(IF(VLOOKUP($A2717,Spiele!$A$2:$C$16,3,FALSE)=$B2717,COUNTIFS($L$2:$L2717,"Tor",$B$2:$B2717,$B2717,$A$2:$A2717,$A2717)+COUNTIFS($L$2:$L2717,"ET",$B$2:$B2717,$B2717,$A$2:$A2717,$A2717)&amp;":"&amp;COUNTIFS($L$2:$L2717,"Tor",$B$2:$B2717,"&lt;&gt;"&amp;$B2717,$A$2:$A2717,$A2717)+COUNTIFS($L$2:$L2717,"ET",$B$2:$B2717,"&lt;&gt;"&amp;$B2717,$A$2:$A2717,$A2717),COUNTIFS($L$2:$L2717,"Tor",$B$2:$B2717,"&lt;&gt;"&amp;$B2717,$A$2:$A2717,$A2717)+COUNTIFS($L$2:$L2717,"ET",$B$2:$B2717,"&lt;&gt;"&amp;$B2717,$A$2:$A2717,$A2717)&amp;":"&amp;COUNTIFS($L$2:$L2717,"Tor",$B$2:$B2717,$B2717,$A$2:$A2717,$A2717)+COUNTIFS($L$2:$L2717,"ET",$B$2:$B2717,$B2717,$A$2:$A2717,$A2717)),""),"")</f>
        <v/>
      </c>
      <c r="J2717" s="18" t="str">
        <f>_xlfn.IFNA(IF(VLOOKUP($A2717,Spiele!$A$2:$D$16,3,FALSE)=$B2717,(COUNTIFS($L$1:$L2716,"Tor",$B$1:$B2716,$B2717,$A$1:$A2716,$A2717)+COUNTIFS($L$1:$L2716,"ET",$B$1:$B2716,$B2717,$A$1:$A2716,$A2717))-(COUNTIFS($L$1:$L2716,"Tor",$B$1:$B2716,"&lt;&gt;"&amp;$B2717,$A$1:$A2716,$A2717)+COUNTIFS($L$1:$L2716,"ET",$B$1:$B2716,"&lt;&gt;"&amp;$B2717,$A$1:$A2716,$A2717)),(COUNTIFS($L$1:$L2716,"Tor",$B$1:$B2716,$B2717,$A$1:$A2716,$A2717)+COUNTIFS($L$1:$L2716,"ET",$B$1:$B2716,$B2717,$A$1:$A2716,$A2717))-(COUNTIFS($L$1:$L2716,"Tor",$B$1:$B2716,"&lt;&gt;"&amp;$B2717,$A$1:$A2716,$A2717)+COUNTIFS($L$1:$L2716,"ET",$B$1:$B2716,"&lt;&gt;"&amp;$B2717,$A$1:$A2716,$A2717))),"")</f>
        <v/>
      </c>
      <c r="O2717" s="17"/>
      <c r="AC2717" s="14"/>
      <c r="AD2717" s="14"/>
      <c r="AE2717" s="18"/>
      <c r="AH2717" s="19">
        <f t="shared" si="170"/>
        <v>0</v>
      </c>
      <c r="AI2717" s="19">
        <f t="shared" si="171"/>
        <v>180</v>
      </c>
      <c r="AM2717" s="19">
        <f>IF(Abschlüsse[[#This Row],[Ergeb]]="ET","",SQRT(($AF2717-$AK2717)^2+($AG2717-$AL2717)^2))</f>
        <v>0</v>
      </c>
      <c r="AO2717" s="13"/>
      <c r="AP2717" s="13"/>
      <c r="AQ2717" s="19" t="str">
        <f t="shared" si="172"/>
        <v/>
      </c>
      <c r="AU2717" s="19" t="str">
        <f t="shared" si="173"/>
        <v/>
      </c>
    </row>
    <row r="2718" spans="3:47" ht="25.05" customHeight="1">
      <c r="C2718" s="17" t="str">
        <f>IF($A2718="","",IF(VLOOKUP($A2718,Spiele!$A$2:$D$16,3,FALSE)=$B2718,"H","G"))</f>
        <v/>
      </c>
      <c r="D2718" s="17" t="str">
        <f>IF($B2718="","",IF(VLOOKUP($A2718,Spiele!$A$2:$F$16,3,FALSE)=$B2718,VLOOKUP($A2718,Spiele!$A$2:$F$16,4,FALSE),VLOOKUP($A2718,Spiele!$A$2:$F$16,3,FALSE)))</f>
        <v/>
      </c>
      <c r="E2718" s="18">
        <f>IF(Abschlüsse[[#This Row],[Ergeb]]="ET",0,COUNTIFS($A$2:$A2718,$A2718,$B$2:$B2718,$B2718,$L$2:$L2718,"&lt;&gt;ET"))</f>
        <v>0</v>
      </c>
      <c r="F2718" s="11"/>
      <c r="G2718" s="12"/>
      <c r="H2718" s="18">
        <f>COUNTIFS('Rote Karten'!$A$2:$A$4,$A2718,'Rote Karten'!$D$2:$D$4,"&lt;&gt;"&amp;$B2718,'Rote Karten'!$B$2:$B$4,"&lt;"&amp;$F2718,'Rote Karten'!$C$2:$C$4,"&lt;="&amp;$G2718)-COUNTIFS('Rote Karten'!$A$2:$A$4,$A2718,'Rote Karten'!$D$2:$D$4,$B2718,'Rote Karten'!$B$2:$B$4,"&lt;"&amp;$F2718,'Rote Karten'!$C$2:$C$4,"&lt;="&amp;$G2718)</f>
        <v>0</v>
      </c>
      <c r="I2718" s="17" t="str">
        <f>IF(OR($L2718="Tor",$L2718="ET"),_xlfn.IFNA(IF(VLOOKUP($A2718,Spiele!$A$2:$C$16,3,FALSE)=$B2718,COUNTIFS($L$2:$L2718,"Tor",$B$2:$B2718,$B2718,$A$2:$A2718,$A2718)+COUNTIFS($L$2:$L2718,"ET",$B$2:$B2718,$B2718,$A$2:$A2718,$A2718)&amp;":"&amp;COUNTIFS($L$2:$L2718,"Tor",$B$2:$B2718,"&lt;&gt;"&amp;$B2718,$A$2:$A2718,$A2718)+COUNTIFS($L$2:$L2718,"ET",$B$2:$B2718,"&lt;&gt;"&amp;$B2718,$A$2:$A2718,$A2718),COUNTIFS($L$2:$L2718,"Tor",$B$2:$B2718,"&lt;&gt;"&amp;$B2718,$A$2:$A2718,$A2718)+COUNTIFS($L$2:$L2718,"ET",$B$2:$B2718,"&lt;&gt;"&amp;$B2718,$A$2:$A2718,$A2718)&amp;":"&amp;COUNTIFS($L$2:$L2718,"Tor",$B$2:$B2718,$B2718,$A$2:$A2718,$A2718)+COUNTIFS($L$2:$L2718,"ET",$B$2:$B2718,$B2718,$A$2:$A2718,$A2718)),""),"")</f>
        <v/>
      </c>
      <c r="J2718" s="18" t="str">
        <f>_xlfn.IFNA(IF(VLOOKUP($A2718,Spiele!$A$2:$D$16,3,FALSE)=$B2718,(COUNTIFS($L$1:$L2717,"Tor",$B$1:$B2717,$B2718,$A$1:$A2717,$A2718)+COUNTIFS($L$1:$L2717,"ET",$B$1:$B2717,$B2718,$A$1:$A2717,$A2718))-(COUNTIFS($L$1:$L2717,"Tor",$B$1:$B2717,"&lt;&gt;"&amp;$B2718,$A$1:$A2717,$A2718)+COUNTIFS($L$1:$L2717,"ET",$B$1:$B2717,"&lt;&gt;"&amp;$B2718,$A$1:$A2717,$A2718)),(COUNTIFS($L$1:$L2717,"Tor",$B$1:$B2717,$B2718,$A$1:$A2717,$A2718)+COUNTIFS($L$1:$L2717,"ET",$B$1:$B2717,$B2718,$A$1:$A2717,$A2718))-(COUNTIFS($L$1:$L2717,"Tor",$B$1:$B2717,"&lt;&gt;"&amp;$B2718,$A$1:$A2717,$A2718)+COUNTIFS($L$1:$L2717,"ET",$B$1:$B2717,"&lt;&gt;"&amp;$B2718,$A$1:$A2717,$A2718))),"")</f>
        <v/>
      </c>
      <c r="O2718" s="17"/>
      <c r="AC2718" s="14"/>
      <c r="AD2718" s="14"/>
      <c r="AE2718" s="18"/>
      <c r="AH2718" s="19">
        <f t="shared" si="170"/>
        <v>0</v>
      </c>
      <c r="AI2718" s="19">
        <f t="shared" si="171"/>
        <v>180</v>
      </c>
      <c r="AM2718" s="19">
        <f>IF(Abschlüsse[[#This Row],[Ergeb]]="ET","",SQRT(($AF2718-$AK2718)^2+($AG2718-$AL2718)^2))</f>
        <v>0</v>
      </c>
      <c r="AO2718" s="13"/>
      <c r="AP2718" s="13"/>
      <c r="AQ2718" s="19" t="str">
        <f t="shared" si="172"/>
        <v/>
      </c>
      <c r="AU2718" s="19" t="str">
        <f t="shared" si="173"/>
        <v/>
      </c>
    </row>
    <row r="2719" spans="3:47" ht="25.05" customHeight="1">
      <c r="C2719" s="17" t="str">
        <f>IF($A2719="","",IF(VLOOKUP($A2719,Spiele!$A$2:$D$16,3,FALSE)=$B2719,"H","G"))</f>
        <v/>
      </c>
      <c r="D2719" s="17" t="str">
        <f>IF($B2719="","",IF(VLOOKUP($A2719,Spiele!$A$2:$F$16,3,FALSE)=$B2719,VLOOKUP($A2719,Spiele!$A$2:$F$16,4,FALSE),VLOOKUP($A2719,Spiele!$A$2:$F$16,3,FALSE)))</f>
        <v/>
      </c>
      <c r="E2719" s="18">
        <f>IF(Abschlüsse[[#This Row],[Ergeb]]="ET",0,COUNTIFS($A$2:$A2719,$A2719,$B$2:$B2719,$B2719,$L$2:$L2719,"&lt;&gt;ET"))</f>
        <v>0</v>
      </c>
      <c r="F2719" s="11"/>
      <c r="G2719" s="12"/>
      <c r="H2719" s="18">
        <f>COUNTIFS('Rote Karten'!$A$2:$A$4,$A2719,'Rote Karten'!$D$2:$D$4,"&lt;&gt;"&amp;$B2719,'Rote Karten'!$B$2:$B$4,"&lt;"&amp;$F2719,'Rote Karten'!$C$2:$C$4,"&lt;="&amp;$G2719)-COUNTIFS('Rote Karten'!$A$2:$A$4,$A2719,'Rote Karten'!$D$2:$D$4,$B2719,'Rote Karten'!$B$2:$B$4,"&lt;"&amp;$F2719,'Rote Karten'!$C$2:$C$4,"&lt;="&amp;$G2719)</f>
        <v>0</v>
      </c>
      <c r="I2719" s="17" t="str">
        <f>IF(OR($L2719="Tor",$L2719="ET"),_xlfn.IFNA(IF(VLOOKUP($A2719,Spiele!$A$2:$C$16,3,FALSE)=$B2719,COUNTIFS($L$2:$L2719,"Tor",$B$2:$B2719,$B2719,$A$2:$A2719,$A2719)+COUNTIFS($L$2:$L2719,"ET",$B$2:$B2719,$B2719,$A$2:$A2719,$A2719)&amp;":"&amp;COUNTIFS($L$2:$L2719,"Tor",$B$2:$B2719,"&lt;&gt;"&amp;$B2719,$A$2:$A2719,$A2719)+COUNTIFS($L$2:$L2719,"ET",$B$2:$B2719,"&lt;&gt;"&amp;$B2719,$A$2:$A2719,$A2719),COUNTIFS($L$2:$L2719,"Tor",$B$2:$B2719,"&lt;&gt;"&amp;$B2719,$A$2:$A2719,$A2719)+COUNTIFS($L$2:$L2719,"ET",$B$2:$B2719,"&lt;&gt;"&amp;$B2719,$A$2:$A2719,$A2719)&amp;":"&amp;COUNTIFS($L$2:$L2719,"Tor",$B$2:$B2719,$B2719,$A$2:$A2719,$A2719)+COUNTIFS($L$2:$L2719,"ET",$B$2:$B2719,$B2719,$A$2:$A2719,$A2719)),""),"")</f>
        <v/>
      </c>
      <c r="J2719" s="18" t="str">
        <f>_xlfn.IFNA(IF(VLOOKUP($A2719,Spiele!$A$2:$D$16,3,FALSE)=$B2719,(COUNTIFS($L$1:$L2718,"Tor",$B$1:$B2718,$B2719,$A$1:$A2718,$A2719)+COUNTIFS($L$1:$L2718,"ET",$B$1:$B2718,$B2719,$A$1:$A2718,$A2719))-(COUNTIFS($L$1:$L2718,"Tor",$B$1:$B2718,"&lt;&gt;"&amp;$B2719,$A$1:$A2718,$A2719)+COUNTIFS($L$1:$L2718,"ET",$B$1:$B2718,"&lt;&gt;"&amp;$B2719,$A$1:$A2718,$A2719)),(COUNTIFS($L$1:$L2718,"Tor",$B$1:$B2718,$B2719,$A$1:$A2718,$A2719)+COUNTIFS($L$1:$L2718,"ET",$B$1:$B2718,$B2719,$A$1:$A2718,$A2719))-(COUNTIFS($L$1:$L2718,"Tor",$B$1:$B2718,"&lt;&gt;"&amp;$B2719,$A$1:$A2718,$A2719)+COUNTIFS($L$1:$L2718,"ET",$B$1:$B2718,"&lt;&gt;"&amp;$B2719,$A$1:$A2718,$A2719))),"")</f>
        <v/>
      </c>
      <c r="O2719" s="17"/>
      <c r="AC2719" s="14"/>
      <c r="AD2719" s="14"/>
      <c r="AE2719" s="18"/>
      <c r="AH2719" s="19">
        <f t="shared" si="170"/>
        <v>0</v>
      </c>
      <c r="AI2719" s="19">
        <f t="shared" si="171"/>
        <v>180</v>
      </c>
      <c r="AM2719" s="19">
        <f>IF(Abschlüsse[[#This Row],[Ergeb]]="ET","",SQRT(($AF2719-$AK2719)^2+($AG2719-$AL2719)^2))</f>
        <v>0</v>
      </c>
      <c r="AO2719" s="13"/>
      <c r="AP2719" s="13"/>
      <c r="AQ2719" s="19" t="str">
        <f t="shared" si="172"/>
        <v/>
      </c>
      <c r="AU2719" s="19" t="str">
        <f t="shared" si="173"/>
        <v/>
      </c>
    </row>
    <row r="2720" spans="3:47" ht="25.05" customHeight="1">
      <c r="C2720" s="17" t="str">
        <f>IF($A2720="","",IF(VLOOKUP($A2720,Spiele!$A$2:$D$16,3,FALSE)=$B2720,"H","G"))</f>
        <v/>
      </c>
      <c r="D2720" s="17" t="str">
        <f>IF($B2720="","",IF(VLOOKUP($A2720,Spiele!$A$2:$F$16,3,FALSE)=$B2720,VLOOKUP($A2720,Spiele!$A$2:$F$16,4,FALSE),VLOOKUP($A2720,Spiele!$A$2:$F$16,3,FALSE)))</f>
        <v/>
      </c>
      <c r="E2720" s="18">
        <f>IF(Abschlüsse[[#This Row],[Ergeb]]="ET",0,COUNTIFS($A$2:$A2720,$A2720,$B$2:$B2720,$B2720,$L$2:$L2720,"&lt;&gt;ET"))</f>
        <v>0</v>
      </c>
      <c r="F2720" s="11"/>
      <c r="G2720" s="12"/>
      <c r="H2720" s="18">
        <f>COUNTIFS('Rote Karten'!$A$2:$A$4,$A2720,'Rote Karten'!$D$2:$D$4,"&lt;&gt;"&amp;$B2720,'Rote Karten'!$B$2:$B$4,"&lt;"&amp;$F2720,'Rote Karten'!$C$2:$C$4,"&lt;="&amp;$G2720)-COUNTIFS('Rote Karten'!$A$2:$A$4,$A2720,'Rote Karten'!$D$2:$D$4,$B2720,'Rote Karten'!$B$2:$B$4,"&lt;"&amp;$F2720,'Rote Karten'!$C$2:$C$4,"&lt;="&amp;$G2720)</f>
        <v>0</v>
      </c>
      <c r="I2720" s="17" t="str">
        <f>IF(OR($L2720="Tor",$L2720="ET"),_xlfn.IFNA(IF(VLOOKUP($A2720,Spiele!$A$2:$C$16,3,FALSE)=$B2720,COUNTIFS($L$2:$L2720,"Tor",$B$2:$B2720,$B2720,$A$2:$A2720,$A2720)+COUNTIFS($L$2:$L2720,"ET",$B$2:$B2720,$B2720,$A$2:$A2720,$A2720)&amp;":"&amp;COUNTIFS($L$2:$L2720,"Tor",$B$2:$B2720,"&lt;&gt;"&amp;$B2720,$A$2:$A2720,$A2720)+COUNTIFS($L$2:$L2720,"ET",$B$2:$B2720,"&lt;&gt;"&amp;$B2720,$A$2:$A2720,$A2720),COUNTIFS($L$2:$L2720,"Tor",$B$2:$B2720,"&lt;&gt;"&amp;$B2720,$A$2:$A2720,$A2720)+COUNTIFS($L$2:$L2720,"ET",$B$2:$B2720,"&lt;&gt;"&amp;$B2720,$A$2:$A2720,$A2720)&amp;":"&amp;COUNTIFS($L$2:$L2720,"Tor",$B$2:$B2720,$B2720,$A$2:$A2720,$A2720)+COUNTIFS($L$2:$L2720,"ET",$B$2:$B2720,$B2720,$A$2:$A2720,$A2720)),""),"")</f>
        <v/>
      </c>
      <c r="J2720" s="18" t="str">
        <f>_xlfn.IFNA(IF(VLOOKUP($A2720,Spiele!$A$2:$D$16,3,FALSE)=$B2720,(COUNTIFS($L$1:$L2719,"Tor",$B$1:$B2719,$B2720,$A$1:$A2719,$A2720)+COUNTIFS($L$1:$L2719,"ET",$B$1:$B2719,$B2720,$A$1:$A2719,$A2720))-(COUNTIFS($L$1:$L2719,"Tor",$B$1:$B2719,"&lt;&gt;"&amp;$B2720,$A$1:$A2719,$A2720)+COUNTIFS($L$1:$L2719,"ET",$B$1:$B2719,"&lt;&gt;"&amp;$B2720,$A$1:$A2719,$A2720)),(COUNTIFS($L$1:$L2719,"Tor",$B$1:$B2719,$B2720,$A$1:$A2719,$A2720)+COUNTIFS($L$1:$L2719,"ET",$B$1:$B2719,$B2720,$A$1:$A2719,$A2720))-(COUNTIFS($L$1:$L2719,"Tor",$B$1:$B2719,"&lt;&gt;"&amp;$B2720,$A$1:$A2719,$A2720)+COUNTIFS($L$1:$L2719,"ET",$B$1:$B2719,"&lt;&gt;"&amp;$B2720,$A$1:$A2719,$A2720))),"")</f>
        <v/>
      </c>
      <c r="O2720" s="17"/>
      <c r="AC2720" s="14"/>
      <c r="AD2720" s="14"/>
      <c r="AE2720" s="18"/>
      <c r="AH2720" s="19">
        <f t="shared" si="170"/>
        <v>0</v>
      </c>
      <c r="AI2720" s="19">
        <f t="shared" si="171"/>
        <v>180</v>
      </c>
      <c r="AM2720" s="19">
        <f>IF(Abschlüsse[[#This Row],[Ergeb]]="ET","",SQRT(($AF2720-$AK2720)^2+($AG2720-$AL2720)^2))</f>
        <v>0</v>
      </c>
      <c r="AO2720" s="13"/>
      <c r="AP2720" s="13"/>
      <c r="AQ2720" s="19" t="str">
        <f t="shared" si="172"/>
        <v/>
      </c>
      <c r="AU2720" s="19" t="str">
        <f t="shared" si="173"/>
        <v/>
      </c>
    </row>
    <row r="2721" spans="3:47" ht="25.05" customHeight="1">
      <c r="C2721" s="17" t="str">
        <f>IF($A2721="","",IF(VLOOKUP($A2721,Spiele!$A$2:$D$16,3,FALSE)=$B2721,"H","G"))</f>
        <v/>
      </c>
      <c r="D2721" s="17" t="str">
        <f>IF($B2721="","",IF(VLOOKUP($A2721,Spiele!$A$2:$F$16,3,FALSE)=$B2721,VLOOKUP($A2721,Spiele!$A$2:$F$16,4,FALSE),VLOOKUP($A2721,Spiele!$A$2:$F$16,3,FALSE)))</f>
        <v/>
      </c>
      <c r="E2721" s="18">
        <f>IF(Abschlüsse[[#This Row],[Ergeb]]="ET",0,COUNTIFS($A$2:$A2721,$A2721,$B$2:$B2721,$B2721,$L$2:$L2721,"&lt;&gt;ET"))</f>
        <v>0</v>
      </c>
      <c r="F2721" s="11"/>
      <c r="G2721" s="12"/>
      <c r="H2721" s="18">
        <f>COUNTIFS('Rote Karten'!$A$2:$A$4,$A2721,'Rote Karten'!$D$2:$D$4,"&lt;&gt;"&amp;$B2721,'Rote Karten'!$B$2:$B$4,"&lt;"&amp;$F2721,'Rote Karten'!$C$2:$C$4,"&lt;="&amp;$G2721)-COUNTIFS('Rote Karten'!$A$2:$A$4,$A2721,'Rote Karten'!$D$2:$D$4,$B2721,'Rote Karten'!$B$2:$B$4,"&lt;"&amp;$F2721,'Rote Karten'!$C$2:$C$4,"&lt;="&amp;$G2721)</f>
        <v>0</v>
      </c>
      <c r="I2721" s="17" t="str">
        <f>IF(OR($L2721="Tor",$L2721="ET"),_xlfn.IFNA(IF(VLOOKUP($A2721,Spiele!$A$2:$C$16,3,FALSE)=$B2721,COUNTIFS($L$2:$L2721,"Tor",$B$2:$B2721,$B2721,$A$2:$A2721,$A2721)+COUNTIFS($L$2:$L2721,"ET",$B$2:$B2721,$B2721,$A$2:$A2721,$A2721)&amp;":"&amp;COUNTIFS($L$2:$L2721,"Tor",$B$2:$B2721,"&lt;&gt;"&amp;$B2721,$A$2:$A2721,$A2721)+COUNTIFS($L$2:$L2721,"ET",$B$2:$B2721,"&lt;&gt;"&amp;$B2721,$A$2:$A2721,$A2721),COUNTIFS($L$2:$L2721,"Tor",$B$2:$B2721,"&lt;&gt;"&amp;$B2721,$A$2:$A2721,$A2721)+COUNTIFS($L$2:$L2721,"ET",$B$2:$B2721,"&lt;&gt;"&amp;$B2721,$A$2:$A2721,$A2721)&amp;":"&amp;COUNTIFS($L$2:$L2721,"Tor",$B$2:$B2721,$B2721,$A$2:$A2721,$A2721)+COUNTIFS($L$2:$L2721,"ET",$B$2:$B2721,$B2721,$A$2:$A2721,$A2721)),""),"")</f>
        <v/>
      </c>
      <c r="J2721" s="18" t="str">
        <f>_xlfn.IFNA(IF(VLOOKUP($A2721,Spiele!$A$2:$D$16,3,FALSE)=$B2721,(COUNTIFS($L$1:$L2720,"Tor",$B$1:$B2720,$B2721,$A$1:$A2720,$A2721)+COUNTIFS($L$1:$L2720,"ET",$B$1:$B2720,$B2721,$A$1:$A2720,$A2721))-(COUNTIFS($L$1:$L2720,"Tor",$B$1:$B2720,"&lt;&gt;"&amp;$B2721,$A$1:$A2720,$A2721)+COUNTIFS($L$1:$L2720,"ET",$B$1:$B2720,"&lt;&gt;"&amp;$B2721,$A$1:$A2720,$A2721)),(COUNTIFS($L$1:$L2720,"Tor",$B$1:$B2720,$B2721,$A$1:$A2720,$A2721)+COUNTIFS($L$1:$L2720,"ET",$B$1:$B2720,$B2721,$A$1:$A2720,$A2721))-(COUNTIFS($L$1:$L2720,"Tor",$B$1:$B2720,"&lt;&gt;"&amp;$B2721,$A$1:$A2720,$A2721)+COUNTIFS($L$1:$L2720,"ET",$B$1:$B2720,"&lt;&gt;"&amp;$B2721,$A$1:$A2720,$A2721))),"")</f>
        <v/>
      </c>
      <c r="O2721" s="17"/>
      <c r="AC2721" s="14"/>
      <c r="AD2721" s="14"/>
      <c r="AE2721" s="18"/>
      <c r="AH2721" s="19">
        <f t="shared" si="170"/>
        <v>0</v>
      </c>
      <c r="AI2721" s="19">
        <f t="shared" si="171"/>
        <v>180</v>
      </c>
      <c r="AM2721" s="19">
        <f>IF(Abschlüsse[[#This Row],[Ergeb]]="ET","",SQRT(($AF2721-$AK2721)^2+($AG2721-$AL2721)^2))</f>
        <v>0</v>
      </c>
      <c r="AO2721" s="13"/>
      <c r="AP2721" s="13"/>
      <c r="AQ2721" s="19" t="str">
        <f t="shared" si="172"/>
        <v/>
      </c>
      <c r="AU2721" s="19" t="str">
        <f t="shared" si="173"/>
        <v/>
      </c>
    </row>
    <row r="2722" spans="3:47" ht="25.05" customHeight="1">
      <c r="C2722" s="17" t="str">
        <f>IF($A2722="","",IF(VLOOKUP($A2722,Spiele!$A$2:$D$16,3,FALSE)=$B2722,"H","G"))</f>
        <v/>
      </c>
      <c r="D2722" s="17" t="str">
        <f>IF($B2722="","",IF(VLOOKUP($A2722,Spiele!$A$2:$F$16,3,FALSE)=$B2722,VLOOKUP($A2722,Spiele!$A$2:$F$16,4,FALSE),VLOOKUP($A2722,Spiele!$A$2:$F$16,3,FALSE)))</f>
        <v/>
      </c>
      <c r="E2722" s="18">
        <f>IF(Abschlüsse[[#This Row],[Ergeb]]="ET",0,COUNTIFS($A$2:$A2722,$A2722,$B$2:$B2722,$B2722,$L$2:$L2722,"&lt;&gt;ET"))</f>
        <v>0</v>
      </c>
      <c r="F2722" s="11"/>
      <c r="G2722" s="12"/>
      <c r="H2722" s="18">
        <f>COUNTIFS('Rote Karten'!$A$2:$A$4,$A2722,'Rote Karten'!$D$2:$D$4,"&lt;&gt;"&amp;$B2722,'Rote Karten'!$B$2:$B$4,"&lt;"&amp;$F2722,'Rote Karten'!$C$2:$C$4,"&lt;="&amp;$G2722)-COUNTIFS('Rote Karten'!$A$2:$A$4,$A2722,'Rote Karten'!$D$2:$D$4,$B2722,'Rote Karten'!$B$2:$B$4,"&lt;"&amp;$F2722,'Rote Karten'!$C$2:$C$4,"&lt;="&amp;$G2722)</f>
        <v>0</v>
      </c>
      <c r="I2722" s="17" t="str">
        <f>IF(OR($L2722="Tor",$L2722="ET"),_xlfn.IFNA(IF(VLOOKUP($A2722,Spiele!$A$2:$C$16,3,FALSE)=$B2722,COUNTIFS($L$2:$L2722,"Tor",$B$2:$B2722,$B2722,$A$2:$A2722,$A2722)+COUNTIFS($L$2:$L2722,"ET",$B$2:$B2722,$B2722,$A$2:$A2722,$A2722)&amp;":"&amp;COUNTIFS($L$2:$L2722,"Tor",$B$2:$B2722,"&lt;&gt;"&amp;$B2722,$A$2:$A2722,$A2722)+COUNTIFS($L$2:$L2722,"ET",$B$2:$B2722,"&lt;&gt;"&amp;$B2722,$A$2:$A2722,$A2722),COUNTIFS($L$2:$L2722,"Tor",$B$2:$B2722,"&lt;&gt;"&amp;$B2722,$A$2:$A2722,$A2722)+COUNTIFS($L$2:$L2722,"ET",$B$2:$B2722,"&lt;&gt;"&amp;$B2722,$A$2:$A2722,$A2722)&amp;":"&amp;COUNTIFS($L$2:$L2722,"Tor",$B$2:$B2722,$B2722,$A$2:$A2722,$A2722)+COUNTIFS($L$2:$L2722,"ET",$B$2:$B2722,$B2722,$A$2:$A2722,$A2722)),""),"")</f>
        <v/>
      </c>
      <c r="J2722" s="18" t="str">
        <f>_xlfn.IFNA(IF(VLOOKUP($A2722,Spiele!$A$2:$D$16,3,FALSE)=$B2722,(COUNTIFS($L$1:$L2721,"Tor",$B$1:$B2721,$B2722,$A$1:$A2721,$A2722)+COUNTIFS($L$1:$L2721,"ET",$B$1:$B2721,$B2722,$A$1:$A2721,$A2722))-(COUNTIFS($L$1:$L2721,"Tor",$B$1:$B2721,"&lt;&gt;"&amp;$B2722,$A$1:$A2721,$A2722)+COUNTIFS($L$1:$L2721,"ET",$B$1:$B2721,"&lt;&gt;"&amp;$B2722,$A$1:$A2721,$A2722)),(COUNTIFS($L$1:$L2721,"Tor",$B$1:$B2721,$B2722,$A$1:$A2721,$A2722)+COUNTIFS($L$1:$L2721,"ET",$B$1:$B2721,$B2722,$A$1:$A2721,$A2722))-(COUNTIFS($L$1:$L2721,"Tor",$B$1:$B2721,"&lt;&gt;"&amp;$B2722,$A$1:$A2721,$A2722)+COUNTIFS($L$1:$L2721,"ET",$B$1:$B2721,"&lt;&gt;"&amp;$B2722,$A$1:$A2721,$A2722))),"")</f>
        <v/>
      </c>
      <c r="O2722" s="17"/>
      <c r="AC2722" s="14"/>
      <c r="AD2722" s="14"/>
      <c r="AE2722" s="18"/>
      <c r="AH2722" s="19">
        <f t="shared" si="170"/>
        <v>0</v>
      </c>
      <c r="AI2722" s="19">
        <f t="shared" si="171"/>
        <v>180</v>
      </c>
      <c r="AM2722" s="19">
        <f>IF(Abschlüsse[[#This Row],[Ergeb]]="ET","",SQRT(($AF2722-$AK2722)^2+($AG2722-$AL2722)^2))</f>
        <v>0</v>
      </c>
      <c r="AO2722" s="13"/>
      <c r="AP2722" s="13"/>
      <c r="AQ2722" s="19" t="str">
        <f t="shared" si="172"/>
        <v/>
      </c>
      <c r="AU2722" s="19" t="str">
        <f t="shared" si="173"/>
        <v/>
      </c>
    </row>
    <row r="2723" spans="3:47" ht="25.05" customHeight="1">
      <c r="C2723" s="17" t="str">
        <f>IF($A2723="","",IF(VLOOKUP($A2723,Spiele!$A$2:$D$16,3,FALSE)=$B2723,"H","G"))</f>
        <v/>
      </c>
      <c r="D2723" s="17" t="str">
        <f>IF($B2723="","",IF(VLOOKUP($A2723,Spiele!$A$2:$F$16,3,FALSE)=$B2723,VLOOKUP($A2723,Spiele!$A$2:$F$16,4,FALSE),VLOOKUP($A2723,Spiele!$A$2:$F$16,3,FALSE)))</f>
        <v/>
      </c>
      <c r="E2723" s="18">
        <f>IF(Abschlüsse[[#This Row],[Ergeb]]="ET",0,COUNTIFS($A$2:$A2723,$A2723,$B$2:$B2723,$B2723,$L$2:$L2723,"&lt;&gt;ET"))</f>
        <v>0</v>
      </c>
      <c r="F2723" s="11"/>
      <c r="G2723" s="12"/>
      <c r="H2723" s="18">
        <f>COUNTIFS('Rote Karten'!$A$2:$A$4,$A2723,'Rote Karten'!$D$2:$D$4,"&lt;&gt;"&amp;$B2723,'Rote Karten'!$B$2:$B$4,"&lt;"&amp;$F2723,'Rote Karten'!$C$2:$C$4,"&lt;="&amp;$G2723)-COUNTIFS('Rote Karten'!$A$2:$A$4,$A2723,'Rote Karten'!$D$2:$D$4,$B2723,'Rote Karten'!$B$2:$B$4,"&lt;"&amp;$F2723,'Rote Karten'!$C$2:$C$4,"&lt;="&amp;$G2723)</f>
        <v>0</v>
      </c>
      <c r="I2723" s="17" t="str">
        <f>IF(OR($L2723="Tor",$L2723="ET"),_xlfn.IFNA(IF(VLOOKUP($A2723,Spiele!$A$2:$C$16,3,FALSE)=$B2723,COUNTIFS($L$2:$L2723,"Tor",$B$2:$B2723,$B2723,$A$2:$A2723,$A2723)+COUNTIFS($L$2:$L2723,"ET",$B$2:$B2723,$B2723,$A$2:$A2723,$A2723)&amp;":"&amp;COUNTIFS($L$2:$L2723,"Tor",$B$2:$B2723,"&lt;&gt;"&amp;$B2723,$A$2:$A2723,$A2723)+COUNTIFS($L$2:$L2723,"ET",$B$2:$B2723,"&lt;&gt;"&amp;$B2723,$A$2:$A2723,$A2723),COUNTIFS($L$2:$L2723,"Tor",$B$2:$B2723,"&lt;&gt;"&amp;$B2723,$A$2:$A2723,$A2723)+COUNTIFS($L$2:$L2723,"ET",$B$2:$B2723,"&lt;&gt;"&amp;$B2723,$A$2:$A2723,$A2723)&amp;":"&amp;COUNTIFS($L$2:$L2723,"Tor",$B$2:$B2723,$B2723,$A$2:$A2723,$A2723)+COUNTIFS($L$2:$L2723,"ET",$B$2:$B2723,$B2723,$A$2:$A2723,$A2723)),""),"")</f>
        <v/>
      </c>
      <c r="J2723" s="18" t="str">
        <f>_xlfn.IFNA(IF(VLOOKUP($A2723,Spiele!$A$2:$D$16,3,FALSE)=$B2723,(COUNTIFS($L$1:$L2722,"Tor",$B$1:$B2722,$B2723,$A$1:$A2722,$A2723)+COUNTIFS($L$1:$L2722,"ET",$B$1:$B2722,$B2723,$A$1:$A2722,$A2723))-(COUNTIFS($L$1:$L2722,"Tor",$B$1:$B2722,"&lt;&gt;"&amp;$B2723,$A$1:$A2722,$A2723)+COUNTIFS($L$1:$L2722,"ET",$B$1:$B2722,"&lt;&gt;"&amp;$B2723,$A$1:$A2722,$A2723)),(COUNTIFS($L$1:$L2722,"Tor",$B$1:$B2722,$B2723,$A$1:$A2722,$A2723)+COUNTIFS($L$1:$L2722,"ET",$B$1:$B2722,$B2723,$A$1:$A2722,$A2723))-(COUNTIFS($L$1:$L2722,"Tor",$B$1:$B2722,"&lt;&gt;"&amp;$B2723,$A$1:$A2722,$A2723)+COUNTIFS($L$1:$L2722,"ET",$B$1:$B2722,"&lt;&gt;"&amp;$B2723,$A$1:$A2722,$A2723))),"")</f>
        <v/>
      </c>
      <c r="O2723" s="17"/>
      <c r="AC2723" s="14"/>
      <c r="AD2723" s="14"/>
      <c r="AE2723" s="18"/>
      <c r="AH2723" s="19">
        <f t="shared" si="170"/>
        <v>0</v>
      </c>
      <c r="AI2723" s="19">
        <f t="shared" si="171"/>
        <v>180</v>
      </c>
      <c r="AM2723" s="19">
        <f>IF(Abschlüsse[[#This Row],[Ergeb]]="ET","",SQRT(($AF2723-$AK2723)^2+($AG2723-$AL2723)^2))</f>
        <v>0</v>
      </c>
      <c r="AO2723" s="13"/>
      <c r="AP2723" s="13"/>
      <c r="AQ2723" s="19" t="str">
        <f t="shared" si="172"/>
        <v/>
      </c>
      <c r="AU2723" s="19" t="str">
        <f t="shared" si="173"/>
        <v/>
      </c>
    </row>
    <row r="2724" spans="3:47" ht="25.05" customHeight="1">
      <c r="C2724" s="17" t="str">
        <f>IF($A2724="","",IF(VLOOKUP($A2724,Spiele!$A$2:$D$16,3,FALSE)=$B2724,"H","G"))</f>
        <v/>
      </c>
      <c r="D2724" s="17" t="str">
        <f>IF($B2724="","",IF(VLOOKUP($A2724,Spiele!$A$2:$F$16,3,FALSE)=$B2724,VLOOKUP($A2724,Spiele!$A$2:$F$16,4,FALSE),VLOOKUP($A2724,Spiele!$A$2:$F$16,3,FALSE)))</f>
        <v/>
      </c>
      <c r="E2724" s="18">
        <f>IF(Abschlüsse[[#This Row],[Ergeb]]="ET",0,COUNTIFS($A$2:$A2724,$A2724,$B$2:$B2724,$B2724,$L$2:$L2724,"&lt;&gt;ET"))</f>
        <v>0</v>
      </c>
      <c r="F2724" s="11"/>
      <c r="G2724" s="12"/>
      <c r="H2724" s="18">
        <f>COUNTIFS('Rote Karten'!$A$2:$A$4,$A2724,'Rote Karten'!$D$2:$D$4,"&lt;&gt;"&amp;$B2724,'Rote Karten'!$B$2:$B$4,"&lt;"&amp;$F2724,'Rote Karten'!$C$2:$C$4,"&lt;="&amp;$G2724)-COUNTIFS('Rote Karten'!$A$2:$A$4,$A2724,'Rote Karten'!$D$2:$D$4,$B2724,'Rote Karten'!$B$2:$B$4,"&lt;"&amp;$F2724,'Rote Karten'!$C$2:$C$4,"&lt;="&amp;$G2724)</f>
        <v>0</v>
      </c>
      <c r="I2724" s="17" t="str">
        <f>IF(OR($L2724="Tor",$L2724="ET"),_xlfn.IFNA(IF(VLOOKUP($A2724,Spiele!$A$2:$C$16,3,FALSE)=$B2724,COUNTIFS($L$2:$L2724,"Tor",$B$2:$B2724,$B2724,$A$2:$A2724,$A2724)+COUNTIFS($L$2:$L2724,"ET",$B$2:$B2724,$B2724,$A$2:$A2724,$A2724)&amp;":"&amp;COUNTIFS($L$2:$L2724,"Tor",$B$2:$B2724,"&lt;&gt;"&amp;$B2724,$A$2:$A2724,$A2724)+COUNTIFS($L$2:$L2724,"ET",$B$2:$B2724,"&lt;&gt;"&amp;$B2724,$A$2:$A2724,$A2724),COUNTIFS($L$2:$L2724,"Tor",$B$2:$B2724,"&lt;&gt;"&amp;$B2724,$A$2:$A2724,$A2724)+COUNTIFS($L$2:$L2724,"ET",$B$2:$B2724,"&lt;&gt;"&amp;$B2724,$A$2:$A2724,$A2724)&amp;":"&amp;COUNTIFS($L$2:$L2724,"Tor",$B$2:$B2724,$B2724,$A$2:$A2724,$A2724)+COUNTIFS($L$2:$L2724,"ET",$B$2:$B2724,$B2724,$A$2:$A2724,$A2724)),""),"")</f>
        <v/>
      </c>
      <c r="J2724" s="18" t="str">
        <f>_xlfn.IFNA(IF(VLOOKUP($A2724,Spiele!$A$2:$D$16,3,FALSE)=$B2724,(COUNTIFS($L$1:$L2723,"Tor",$B$1:$B2723,$B2724,$A$1:$A2723,$A2724)+COUNTIFS($L$1:$L2723,"ET",$B$1:$B2723,$B2724,$A$1:$A2723,$A2724))-(COUNTIFS($L$1:$L2723,"Tor",$B$1:$B2723,"&lt;&gt;"&amp;$B2724,$A$1:$A2723,$A2724)+COUNTIFS($L$1:$L2723,"ET",$B$1:$B2723,"&lt;&gt;"&amp;$B2724,$A$1:$A2723,$A2724)),(COUNTIFS($L$1:$L2723,"Tor",$B$1:$B2723,$B2724,$A$1:$A2723,$A2724)+COUNTIFS($L$1:$L2723,"ET",$B$1:$B2723,$B2724,$A$1:$A2723,$A2724))-(COUNTIFS($L$1:$L2723,"Tor",$B$1:$B2723,"&lt;&gt;"&amp;$B2724,$A$1:$A2723,$A2724)+COUNTIFS($L$1:$L2723,"ET",$B$1:$B2723,"&lt;&gt;"&amp;$B2724,$A$1:$A2723,$A2724))),"")</f>
        <v/>
      </c>
      <c r="O2724" s="17"/>
      <c r="AC2724" s="14"/>
      <c r="AD2724" s="14"/>
      <c r="AE2724" s="18"/>
      <c r="AH2724" s="19">
        <f t="shared" si="170"/>
        <v>0</v>
      </c>
      <c r="AI2724" s="19">
        <f t="shared" si="171"/>
        <v>180</v>
      </c>
      <c r="AM2724" s="19">
        <f>IF(Abschlüsse[[#This Row],[Ergeb]]="ET","",SQRT(($AF2724-$AK2724)^2+($AG2724-$AL2724)^2))</f>
        <v>0</v>
      </c>
      <c r="AO2724" s="13"/>
      <c r="AP2724" s="13"/>
      <c r="AQ2724" s="19" t="str">
        <f t="shared" si="172"/>
        <v/>
      </c>
      <c r="AU2724" s="19" t="str">
        <f t="shared" si="173"/>
        <v/>
      </c>
    </row>
    <row r="2725" spans="3:47" ht="25.05" customHeight="1">
      <c r="C2725" s="17" t="str">
        <f>IF($A2725="","",IF(VLOOKUP($A2725,Spiele!$A$2:$D$16,3,FALSE)=$B2725,"H","G"))</f>
        <v/>
      </c>
      <c r="D2725" s="17" t="str">
        <f>IF($B2725="","",IF(VLOOKUP($A2725,Spiele!$A$2:$F$16,3,FALSE)=$B2725,VLOOKUP($A2725,Spiele!$A$2:$F$16,4,FALSE),VLOOKUP($A2725,Spiele!$A$2:$F$16,3,FALSE)))</f>
        <v/>
      </c>
      <c r="E2725" s="18">
        <f>IF(Abschlüsse[[#This Row],[Ergeb]]="ET",0,COUNTIFS($A$2:$A2725,$A2725,$B$2:$B2725,$B2725,$L$2:$L2725,"&lt;&gt;ET"))</f>
        <v>0</v>
      </c>
      <c r="F2725" s="11"/>
      <c r="G2725" s="12"/>
      <c r="H2725" s="18">
        <f>COUNTIFS('Rote Karten'!$A$2:$A$4,$A2725,'Rote Karten'!$D$2:$D$4,"&lt;&gt;"&amp;$B2725,'Rote Karten'!$B$2:$B$4,"&lt;"&amp;$F2725,'Rote Karten'!$C$2:$C$4,"&lt;="&amp;$G2725)-COUNTIFS('Rote Karten'!$A$2:$A$4,$A2725,'Rote Karten'!$D$2:$D$4,$B2725,'Rote Karten'!$B$2:$B$4,"&lt;"&amp;$F2725,'Rote Karten'!$C$2:$C$4,"&lt;="&amp;$G2725)</f>
        <v>0</v>
      </c>
      <c r="I2725" s="17" t="str">
        <f>IF(OR($L2725="Tor",$L2725="ET"),_xlfn.IFNA(IF(VLOOKUP($A2725,Spiele!$A$2:$C$16,3,FALSE)=$B2725,COUNTIFS($L$2:$L2725,"Tor",$B$2:$B2725,$B2725,$A$2:$A2725,$A2725)+COUNTIFS($L$2:$L2725,"ET",$B$2:$B2725,$B2725,$A$2:$A2725,$A2725)&amp;":"&amp;COUNTIFS($L$2:$L2725,"Tor",$B$2:$B2725,"&lt;&gt;"&amp;$B2725,$A$2:$A2725,$A2725)+COUNTIFS($L$2:$L2725,"ET",$B$2:$B2725,"&lt;&gt;"&amp;$B2725,$A$2:$A2725,$A2725),COUNTIFS($L$2:$L2725,"Tor",$B$2:$B2725,"&lt;&gt;"&amp;$B2725,$A$2:$A2725,$A2725)+COUNTIFS($L$2:$L2725,"ET",$B$2:$B2725,"&lt;&gt;"&amp;$B2725,$A$2:$A2725,$A2725)&amp;":"&amp;COUNTIFS($L$2:$L2725,"Tor",$B$2:$B2725,$B2725,$A$2:$A2725,$A2725)+COUNTIFS($L$2:$L2725,"ET",$B$2:$B2725,$B2725,$A$2:$A2725,$A2725)),""),"")</f>
        <v/>
      </c>
      <c r="J2725" s="18" t="str">
        <f>_xlfn.IFNA(IF(VLOOKUP($A2725,Spiele!$A$2:$D$16,3,FALSE)=$B2725,(COUNTIFS($L$1:$L2724,"Tor",$B$1:$B2724,$B2725,$A$1:$A2724,$A2725)+COUNTIFS($L$1:$L2724,"ET",$B$1:$B2724,$B2725,$A$1:$A2724,$A2725))-(COUNTIFS($L$1:$L2724,"Tor",$B$1:$B2724,"&lt;&gt;"&amp;$B2725,$A$1:$A2724,$A2725)+COUNTIFS($L$1:$L2724,"ET",$B$1:$B2724,"&lt;&gt;"&amp;$B2725,$A$1:$A2724,$A2725)),(COUNTIFS($L$1:$L2724,"Tor",$B$1:$B2724,$B2725,$A$1:$A2724,$A2725)+COUNTIFS($L$1:$L2724,"ET",$B$1:$B2724,$B2725,$A$1:$A2724,$A2725))-(COUNTIFS($L$1:$L2724,"Tor",$B$1:$B2724,"&lt;&gt;"&amp;$B2725,$A$1:$A2724,$A2725)+COUNTIFS($L$1:$L2724,"ET",$B$1:$B2724,"&lt;&gt;"&amp;$B2725,$A$1:$A2724,$A2725))),"")</f>
        <v/>
      </c>
      <c r="O2725" s="17"/>
      <c r="AC2725" s="14"/>
      <c r="AD2725" s="14"/>
      <c r="AE2725" s="18"/>
      <c r="AH2725" s="19">
        <f t="shared" si="170"/>
        <v>0</v>
      </c>
      <c r="AI2725" s="19">
        <f t="shared" si="171"/>
        <v>180</v>
      </c>
      <c r="AM2725" s="19">
        <f>IF(Abschlüsse[[#This Row],[Ergeb]]="ET","",SQRT(($AF2725-$AK2725)^2+($AG2725-$AL2725)^2))</f>
        <v>0</v>
      </c>
      <c r="AO2725" s="13"/>
      <c r="AP2725" s="13"/>
      <c r="AQ2725" s="19" t="str">
        <f t="shared" si="172"/>
        <v/>
      </c>
      <c r="AU2725" s="19" t="str">
        <f t="shared" si="173"/>
        <v/>
      </c>
    </row>
    <row r="2726" spans="3:47" ht="25.05" customHeight="1">
      <c r="C2726" s="17" t="str">
        <f>IF($A2726="","",IF(VLOOKUP($A2726,Spiele!$A$2:$D$16,3,FALSE)=$B2726,"H","G"))</f>
        <v/>
      </c>
      <c r="D2726" s="17" t="str">
        <f>IF($B2726="","",IF(VLOOKUP($A2726,Spiele!$A$2:$F$16,3,FALSE)=$B2726,VLOOKUP($A2726,Spiele!$A$2:$F$16,4,FALSE),VLOOKUP($A2726,Spiele!$A$2:$F$16,3,FALSE)))</f>
        <v/>
      </c>
      <c r="E2726" s="18">
        <f>IF(Abschlüsse[[#This Row],[Ergeb]]="ET",0,COUNTIFS($A$2:$A2726,$A2726,$B$2:$B2726,$B2726,$L$2:$L2726,"&lt;&gt;ET"))</f>
        <v>0</v>
      </c>
      <c r="F2726" s="11"/>
      <c r="G2726" s="12"/>
      <c r="H2726" s="18">
        <f>COUNTIFS('Rote Karten'!$A$2:$A$4,$A2726,'Rote Karten'!$D$2:$D$4,"&lt;&gt;"&amp;$B2726,'Rote Karten'!$B$2:$B$4,"&lt;"&amp;$F2726,'Rote Karten'!$C$2:$C$4,"&lt;="&amp;$G2726)-COUNTIFS('Rote Karten'!$A$2:$A$4,$A2726,'Rote Karten'!$D$2:$D$4,$B2726,'Rote Karten'!$B$2:$B$4,"&lt;"&amp;$F2726,'Rote Karten'!$C$2:$C$4,"&lt;="&amp;$G2726)</f>
        <v>0</v>
      </c>
      <c r="I2726" s="17" t="str">
        <f>IF(OR($L2726="Tor",$L2726="ET"),_xlfn.IFNA(IF(VLOOKUP($A2726,Spiele!$A$2:$C$16,3,FALSE)=$B2726,COUNTIFS($L$2:$L2726,"Tor",$B$2:$B2726,$B2726,$A$2:$A2726,$A2726)+COUNTIFS($L$2:$L2726,"ET",$B$2:$B2726,$B2726,$A$2:$A2726,$A2726)&amp;":"&amp;COUNTIFS($L$2:$L2726,"Tor",$B$2:$B2726,"&lt;&gt;"&amp;$B2726,$A$2:$A2726,$A2726)+COUNTIFS($L$2:$L2726,"ET",$B$2:$B2726,"&lt;&gt;"&amp;$B2726,$A$2:$A2726,$A2726),COUNTIFS($L$2:$L2726,"Tor",$B$2:$B2726,"&lt;&gt;"&amp;$B2726,$A$2:$A2726,$A2726)+COUNTIFS($L$2:$L2726,"ET",$B$2:$B2726,"&lt;&gt;"&amp;$B2726,$A$2:$A2726,$A2726)&amp;":"&amp;COUNTIFS($L$2:$L2726,"Tor",$B$2:$B2726,$B2726,$A$2:$A2726,$A2726)+COUNTIFS($L$2:$L2726,"ET",$B$2:$B2726,$B2726,$A$2:$A2726,$A2726)),""),"")</f>
        <v/>
      </c>
      <c r="J2726" s="18" t="str">
        <f>_xlfn.IFNA(IF(VLOOKUP($A2726,Spiele!$A$2:$D$16,3,FALSE)=$B2726,(COUNTIFS($L$1:$L2725,"Tor",$B$1:$B2725,$B2726,$A$1:$A2725,$A2726)+COUNTIFS($L$1:$L2725,"ET",$B$1:$B2725,$B2726,$A$1:$A2725,$A2726))-(COUNTIFS($L$1:$L2725,"Tor",$B$1:$B2725,"&lt;&gt;"&amp;$B2726,$A$1:$A2725,$A2726)+COUNTIFS($L$1:$L2725,"ET",$B$1:$B2725,"&lt;&gt;"&amp;$B2726,$A$1:$A2725,$A2726)),(COUNTIFS($L$1:$L2725,"Tor",$B$1:$B2725,$B2726,$A$1:$A2725,$A2726)+COUNTIFS($L$1:$L2725,"ET",$B$1:$B2725,$B2726,$A$1:$A2725,$A2726))-(COUNTIFS($L$1:$L2725,"Tor",$B$1:$B2725,"&lt;&gt;"&amp;$B2726,$A$1:$A2725,$A2726)+COUNTIFS($L$1:$L2725,"ET",$B$1:$B2725,"&lt;&gt;"&amp;$B2726,$A$1:$A2725,$A2726))),"")</f>
        <v/>
      </c>
      <c r="O2726" s="17"/>
      <c r="AC2726" s="14"/>
      <c r="AD2726" s="14"/>
      <c r="AE2726" s="18"/>
      <c r="AH2726" s="19">
        <f t="shared" si="170"/>
        <v>0</v>
      </c>
      <c r="AI2726" s="19">
        <f t="shared" si="171"/>
        <v>180</v>
      </c>
      <c r="AM2726" s="19">
        <f>IF(Abschlüsse[[#This Row],[Ergeb]]="ET","",SQRT(($AF2726-$AK2726)^2+($AG2726-$AL2726)^2))</f>
        <v>0</v>
      </c>
      <c r="AO2726" s="13"/>
      <c r="AP2726" s="13"/>
      <c r="AQ2726" s="19" t="str">
        <f t="shared" si="172"/>
        <v/>
      </c>
      <c r="AU2726" s="19" t="str">
        <f t="shared" si="173"/>
        <v/>
      </c>
    </row>
    <row r="2727" spans="3:47" ht="25.05" customHeight="1">
      <c r="C2727" s="17" t="str">
        <f>IF($A2727="","",IF(VLOOKUP($A2727,Spiele!$A$2:$D$16,3,FALSE)=$B2727,"H","G"))</f>
        <v/>
      </c>
      <c r="D2727" s="17" t="str">
        <f>IF($B2727="","",IF(VLOOKUP($A2727,Spiele!$A$2:$F$16,3,FALSE)=$B2727,VLOOKUP($A2727,Spiele!$A$2:$F$16,4,FALSE),VLOOKUP($A2727,Spiele!$A$2:$F$16,3,FALSE)))</f>
        <v/>
      </c>
      <c r="E2727" s="18">
        <f>IF(Abschlüsse[[#This Row],[Ergeb]]="ET",0,COUNTIFS($A$2:$A2727,$A2727,$B$2:$B2727,$B2727,$L$2:$L2727,"&lt;&gt;ET"))</f>
        <v>0</v>
      </c>
      <c r="F2727" s="11"/>
      <c r="G2727" s="12"/>
      <c r="H2727" s="18">
        <f>COUNTIFS('Rote Karten'!$A$2:$A$4,$A2727,'Rote Karten'!$D$2:$D$4,"&lt;&gt;"&amp;$B2727,'Rote Karten'!$B$2:$B$4,"&lt;"&amp;$F2727,'Rote Karten'!$C$2:$C$4,"&lt;="&amp;$G2727)-COUNTIFS('Rote Karten'!$A$2:$A$4,$A2727,'Rote Karten'!$D$2:$D$4,$B2727,'Rote Karten'!$B$2:$B$4,"&lt;"&amp;$F2727,'Rote Karten'!$C$2:$C$4,"&lt;="&amp;$G2727)</f>
        <v>0</v>
      </c>
      <c r="I2727" s="17" t="str">
        <f>IF(OR($L2727="Tor",$L2727="ET"),_xlfn.IFNA(IF(VLOOKUP($A2727,Spiele!$A$2:$C$16,3,FALSE)=$B2727,COUNTIFS($L$2:$L2727,"Tor",$B$2:$B2727,$B2727,$A$2:$A2727,$A2727)+COUNTIFS($L$2:$L2727,"ET",$B$2:$B2727,$B2727,$A$2:$A2727,$A2727)&amp;":"&amp;COUNTIFS($L$2:$L2727,"Tor",$B$2:$B2727,"&lt;&gt;"&amp;$B2727,$A$2:$A2727,$A2727)+COUNTIFS($L$2:$L2727,"ET",$B$2:$B2727,"&lt;&gt;"&amp;$B2727,$A$2:$A2727,$A2727),COUNTIFS($L$2:$L2727,"Tor",$B$2:$B2727,"&lt;&gt;"&amp;$B2727,$A$2:$A2727,$A2727)+COUNTIFS($L$2:$L2727,"ET",$B$2:$B2727,"&lt;&gt;"&amp;$B2727,$A$2:$A2727,$A2727)&amp;":"&amp;COUNTIFS($L$2:$L2727,"Tor",$B$2:$B2727,$B2727,$A$2:$A2727,$A2727)+COUNTIFS($L$2:$L2727,"ET",$B$2:$B2727,$B2727,$A$2:$A2727,$A2727)),""),"")</f>
        <v/>
      </c>
      <c r="J2727" s="18" t="str">
        <f>_xlfn.IFNA(IF(VLOOKUP($A2727,Spiele!$A$2:$D$16,3,FALSE)=$B2727,(COUNTIFS($L$1:$L2726,"Tor",$B$1:$B2726,$B2727,$A$1:$A2726,$A2727)+COUNTIFS($L$1:$L2726,"ET",$B$1:$B2726,$B2727,$A$1:$A2726,$A2727))-(COUNTIFS($L$1:$L2726,"Tor",$B$1:$B2726,"&lt;&gt;"&amp;$B2727,$A$1:$A2726,$A2727)+COUNTIFS($L$1:$L2726,"ET",$B$1:$B2726,"&lt;&gt;"&amp;$B2727,$A$1:$A2726,$A2727)),(COUNTIFS($L$1:$L2726,"Tor",$B$1:$B2726,$B2727,$A$1:$A2726,$A2727)+COUNTIFS($L$1:$L2726,"ET",$B$1:$B2726,$B2727,$A$1:$A2726,$A2727))-(COUNTIFS($L$1:$L2726,"Tor",$B$1:$B2726,"&lt;&gt;"&amp;$B2727,$A$1:$A2726,$A2727)+COUNTIFS($L$1:$L2726,"ET",$B$1:$B2726,"&lt;&gt;"&amp;$B2727,$A$1:$A2726,$A2727))),"")</f>
        <v/>
      </c>
      <c r="O2727" s="17"/>
      <c r="AC2727" s="14"/>
      <c r="AD2727" s="14"/>
      <c r="AE2727" s="18"/>
      <c r="AH2727" s="19">
        <f t="shared" si="170"/>
        <v>0</v>
      </c>
      <c r="AI2727" s="19">
        <f t="shared" si="171"/>
        <v>180</v>
      </c>
      <c r="AM2727" s="19">
        <f>IF(Abschlüsse[[#This Row],[Ergeb]]="ET","",SQRT(($AF2727-$AK2727)^2+($AG2727-$AL2727)^2))</f>
        <v>0</v>
      </c>
      <c r="AO2727" s="13"/>
      <c r="AP2727" s="13"/>
      <c r="AQ2727" s="19" t="str">
        <f t="shared" si="172"/>
        <v/>
      </c>
      <c r="AU2727" s="19" t="str">
        <f t="shared" si="173"/>
        <v/>
      </c>
    </row>
    <row r="2728" spans="3:47" ht="25.05" customHeight="1">
      <c r="C2728" s="17" t="str">
        <f>IF($A2728="","",IF(VLOOKUP($A2728,Spiele!$A$2:$D$16,3,FALSE)=$B2728,"H","G"))</f>
        <v/>
      </c>
      <c r="D2728" s="17" t="str">
        <f>IF($B2728="","",IF(VLOOKUP($A2728,Spiele!$A$2:$F$16,3,FALSE)=$B2728,VLOOKUP($A2728,Spiele!$A$2:$F$16,4,FALSE),VLOOKUP($A2728,Spiele!$A$2:$F$16,3,FALSE)))</f>
        <v/>
      </c>
      <c r="E2728" s="18">
        <f>IF(Abschlüsse[[#This Row],[Ergeb]]="ET",0,COUNTIFS($A$2:$A2728,$A2728,$B$2:$B2728,$B2728,$L$2:$L2728,"&lt;&gt;ET"))</f>
        <v>0</v>
      </c>
      <c r="F2728" s="11"/>
      <c r="G2728" s="12"/>
      <c r="H2728" s="18">
        <f>COUNTIFS('Rote Karten'!$A$2:$A$4,$A2728,'Rote Karten'!$D$2:$D$4,"&lt;&gt;"&amp;$B2728,'Rote Karten'!$B$2:$B$4,"&lt;"&amp;$F2728,'Rote Karten'!$C$2:$C$4,"&lt;="&amp;$G2728)-COUNTIFS('Rote Karten'!$A$2:$A$4,$A2728,'Rote Karten'!$D$2:$D$4,$B2728,'Rote Karten'!$B$2:$B$4,"&lt;"&amp;$F2728,'Rote Karten'!$C$2:$C$4,"&lt;="&amp;$G2728)</f>
        <v>0</v>
      </c>
      <c r="I2728" s="17" t="str">
        <f>IF(OR($L2728="Tor",$L2728="ET"),_xlfn.IFNA(IF(VLOOKUP($A2728,Spiele!$A$2:$C$16,3,FALSE)=$B2728,COUNTIFS($L$2:$L2728,"Tor",$B$2:$B2728,$B2728,$A$2:$A2728,$A2728)+COUNTIFS($L$2:$L2728,"ET",$B$2:$B2728,$B2728,$A$2:$A2728,$A2728)&amp;":"&amp;COUNTIFS($L$2:$L2728,"Tor",$B$2:$B2728,"&lt;&gt;"&amp;$B2728,$A$2:$A2728,$A2728)+COUNTIFS($L$2:$L2728,"ET",$B$2:$B2728,"&lt;&gt;"&amp;$B2728,$A$2:$A2728,$A2728),COUNTIFS($L$2:$L2728,"Tor",$B$2:$B2728,"&lt;&gt;"&amp;$B2728,$A$2:$A2728,$A2728)+COUNTIFS($L$2:$L2728,"ET",$B$2:$B2728,"&lt;&gt;"&amp;$B2728,$A$2:$A2728,$A2728)&amp;":"&amp;COUNTIFS($L$2:$L2728,"Tor",$B$2:$B2728,$B2728,$A$2:$A2728,$A2728)+COUNTIFS($L$2:$L2728,"ET",$B$2:$B2728,$B2728,$A$2:$A2728,$A2728)),""),"")</f>
        <v/>
      </c>
      <c r="J2728" s="18" t="str">
        <f>_xlfn.IFNA(IF(VLOOKUP($A2728,Spiele!$A$2:$D$16,3,FALSE)=$B2728,(COUNTIFS($L$1:$L2727,"Tor",$B$1:$B2727,$B2728,$A$1:$A2727,$A2728)+COUNTIFS($L$1:$L2727,"ET",$B$1:$B2727,$B2728,$A$1:$A2727,$A2728))-(COUNTIFS($L$1:$L2727,"Tor",$B$1:$B2727,"&lt;&gt;"&amp;$B2728,$A$1:$A2727,$A2728)+COUNTIFS($L$1:$L2727,"ET",$B$1:$B2727,"&lt;&gt;"&amp;$B2728,$A$1:$A2727,$A2728)),(COUNTIFS($L$1:$L2727,"Tor",$B$1:$B2727,$B2728,$A$1:$A2727,$A2728)+COUNTIFS($L$1:$L2727,"ET",$B$1:$B2727,$B2728,$A$1:$A2727,$A2728))-(COUNTIFS($L$1:$L2727,"Tor",$B$1:$B2727,"&lt;&gt;"&amp;$B2728,$A$1:$A2727,$A2728)+COUNTIFS($L$1:$L2727,"ET",$B$1:$B2727,"&lt;&gt;"&amp;$B2728,$A$1:$A2727,$A2728))),"")</f>
        <v/>
      </c>
      <c r="O2728" s="17"/>
      <c r="AC2728" s="14"/>
      <c r="AD2728" s="14"/>
      <c r="AE2728" s="18"/>
      <c r="AH2728" s="19">
        <f t="shared" si="170"/>
        <v>0</v>
      </c>
      <c r="AI2728" s="19">
        <f t="shared" si="171"/>
        <v>180</v>
      </c>
      <c r="AM2728" s="19">
        <f>IF(Abschlüsse[[#This Row],[Ergeb]]="ET","",SQRT(($AF2728-$AK2728)^2+($AG2728-$AL2728)^2))</f>
        <v>0</v>
      </c>
      <c r="AO2728" s="13"/>
      <c r="AP2728" s="13"/>
      <c r="AQ2728" s="19" t="str">
        <f t="shared" si="172"/>
        <v/>
      </c>
      <c r="AU2728" s="19" t="str">
        <f t="shared" si="173"/>
        <v/>
      </c>
    </row>
    <row r="2729" spans="3:47" ht="25.05" customHeight="1">
      <c r="C2729" s="17" t="str">
        <f>IF($A2729="","",IF(VLOOKUP($A2729,Spiele!$A$2:$D$16,3,FALSE)=$B2729,"H","G"))</f>
        <v/>
      </c>
      <c r="D2729" s="17" t="str">
        <f>IF($B2729="","",IF(VLOOKUP($A2729,Spiele!$A$2:$F$16,3,FALSE)=$B2729,VLOOKUP($A2729,Spiele!$A$2:$F$16,4,FALSE),VLOOKUP($A2729,Spiele!$A$2:$F$16,3,FALSE)))</f>
        <v/>
      </c>
      <c r="E2729" s="18">
        <f>IF(Abschlüsse[[#This Row],[Ergeb]]="ET",0,COUNTIFS($A$2:$A2729,$A2729,$B$2:$B2729,$B2729,$L$2:$L2729,"&lt;&gt;ET"))</f>
        <v>0</v>
      </c>
      <c r="F2729" s="11"/>
      <c r="G2729" s="12"/>
      <c r="H2729" s="18">
        <f>COUNTIFS('Rote Karten'!$A$2:$A$4,$A2729,'Rote Karten'!$D$2:$D$4,"&lt;&gt;"&amp;$B2729,'Rote Karten'!$B$2:$B$4,"&lt;"&amp;$F2729,'Rote Karten'!$C$2:$C$4,"&lt;="&amp;$G2729)-COUNTIFS('Rote Karten'!$A$2:$A$4,$A2729,'Rote Karten'!$D$2:$D$4,$B2729,'Rote Karten'!$B$2:$B$4,"&lt;"&amp;$F2729,'Rote Karten'!$C$2:$C$4,"&lt;="&amp;$G2729)</f>
        <v>0</v>
      </c>
      <c r="I2729" s="17" t="str">
        <f>IF(OR($L2729="Tor",$L2729="ET"),_xlfn.IFNA(IF(VLOOKUP($A2729,Spiele!$A$2:$C$16,3,FALSE)=$B2729,COUNTIFS($L$2:$L2729,"Tor",$B$2:$B2729,$B2729,$A$2:$A2729,$A2729)+COUNTIFS($L$2:$L2729,"ET",$B$2:$B2729,$B2729,$A$2:$A2729,$A2729)&amp;":"&amp;COUNTIFS($L$2:$L2729,"Tor",$B$2:$B2729,"&lt;&gt;"&amp;$B2729,$A$2:$A2729,$A2729)+COUNTIFS($L$2:$L2729,"ET",$B$2:$B2729,"&lt;&gt;"&amp;$B2729,$A$2:$A2729,$A2729),COUNTIFS($L$2:$L2729,"Tor",$B$2:$B2729,"&lt;&gt;"&amp;$B2729,$A$2:$A2729,$A2729)+COUNTIFS($L$2:$L2729,"ET",$B$2:$B2729,"&lt;&gt;"&amp;$B2729,$A$2:$A2729,$A2729)&amp;":"&amp;COUNTIFS($L$2:$L2729,"Tor",$B$2:$B2729,$B2729,$A$2:$A2729,$A2729)+COUNTIFS($L$2:$L2729,"ET",$B$2:$B2729,$B2729,$A$2:$A2729,$A2729)),""),"")</f>
        <v/>
      </c>
      <c r="J2729" s="18" t="str">
        <f>_xlfn.IFNA(IF(VLOOKUP($A2729,Spiele!$A$2:$D$16,3,FALSE)=$B2729,(COUNTIFS($L$1:$L2728,"Tor",$B$1:$B2728,$B2729,$A$1:$A2728,$A2729)+COUNTIFS($L$1:$L2728,"ET",$B$1:$B2728,$B2729,$A$1:$A2728,$A2729))-(COUNTIFS($L$1:$L2728,"Tor",$B$1:$B2728,"&lt;&gt;"&amp;$B2729,$A$1:$A2728,$A2729)+COUNTIFS($L$1:$L2728,"ET",$B$1:$B2728,"&lt;&gt;"&amp;$B2729,$A$1:$A2728,$A2729)),(COUNTIFS($L$1:$L2728,"Tor",$B$1:$B2728,$B2729,$A$1:$A2728,$A2729)+COUNTIFS($L$1:$L2728,"ET",$B$1:$B2728,$B2729,$A$1:$A2728,$A2729))-(COUNTIFS($L$1:$L2728,"Tor",$B$1:$B2728,"&lt;&gt;"&amp;$B2729,$A$1:$A2728,$A2729)+COUNTIFS($L$1:$L2728,"ET",$B$1:$B2728,"&lt;&gt;"&amp;$B2729,$A$1:$A2728,$A2729))),"")</f>
        <v/>
      </c>
      <c r="O2729" s="17"/>
      <c r="AC2729" s="14"/>
      <c r="AD2729" s="14"/>
      <c r="AE2729" s="18"/>
      <c r="AH2729" s="19">
        <f t="shared" si="170"/>
        <v>0</v>
      </c>
      <c r="AI2729" s="19">
        <f t="shared" si="171"/>
        <v>180</v>
      </c>
      <c r="AM2729" s="19">
        <f>IF(Abschlüsse[[#This Row],[Ergeb]]="ET","",SQRT(($AF2729-$AK2729)^2+($AG2729-$AL2729)^2))</f>
        <v>0</v>
      </c>
      <c r="AO2729" s="13"/>
      <c r="AP2729" s="13"/>
      <c r="AQ2729" s="19" t="str">
        <f t="shared" si="172"/>
        <v/>
      </c>
      <c r="AU2729" s="19" t="str">
        <f t="shared" si="173"/>
        <v/>
      </c>
    </row>
    <row r="2730" spans="3:47" ht="25.05" customHeight="1">
      <c r="C2730" s="17" t="str">
        <f>IF($A2730="","",IF(VLOOKUP($A2730,Spiele!$A$2:$D$16,3,FALSE)=$B2730,"H","G"))</f>
        <v/>
      </c>
      <c r="D2730" s="17" t="str">
        <f>IF($B2730="","",IF(VLOOKUP($A2730,Spiele!$A$2:$F$16,3,FALSE)=$B2730,VLOOKUP($A2730,Spiele!$A$2:$F$16,4,FALSE),VLOOKUP($A2730,Spiele!$A$2:$F$16,3,FALSE)))</f>
        <v/>
      </c>
      <c r="E2730" s="18">
        <f>IF(Abschlüsse[[#This Row],[Ergeb]]="ET",0,COUNTIFS($A$2:$A2730,$A2730,$B$2:$B2730,$B2730,$L$2:$L2730,"&lt;&gt;ET"))</f>
        <v>0</v>
      </c>
      <c r="F2730" s="11"/>
      <c r="G2730" s="12"/>
      <c r="H2730" s="18">
        <f>COUNTIFS('Rote Karten'!$A$2:$A$4,$A2730,'Rote Karten'!$D$2:$D$4,"&lt;&gt;"&amp;$B2730,'Rote Karten'!$B$2:$B$4,"&lt;"&amp;$F2730,'Rote Karten'!$C$2:$C$4,"&lt;="&amp;$G2730)-COUNTIFS('Rote Karten'!$A$2:$A$4,$A2730,'Rote Karten'!$D$2:$D$4,$B2730,'Rote Karten'!$B$2:$B$4,"&lt;"&amp;$F2730,'Rote Karten'!$C$2:$C$4,"&lt;="&amp;$G2730)</f>
        <v>0</v>
      </c>
      <c r="I2730" s="17" t="str">
        <f>IF(OR($L2730="Tor",$L2730="ET"),_xlfn.IFNA(IF(VLOOKUP($A2730,Spiele!$A$2:$C$16,3,FALSE)=$B2730,COUNTIFS($L$2:$L2730,"Tor",$B$2:$B2730,$B2730,$A$2:$A2730,$A2730)+COUNTIFS($L$2:$L2730,"ET",$B$2:$B2730,$B2730,$A$2:$A2730,$A2730)&amp;":"&amp;COUNTIFS($L$2:$L2730,"Tor",$B$2:$B2730,"&lt;&gt;"&amp;$B2730,$A$2:$A2730,$A2730)+COUNTIFS($L$2:$L2730,"ET",$B$2:$B2730,"&lt;&gt;"&amp;$B2730,$A$2:$A2730,$A2730),COUNTIFS($L$2:$L2730,"Tor",$B$2:$B2730,"&lt;&gt;"&amp;$B2730,$A$2:$A2730,$A2730)+COUNTIFS($L$2:$L2730,"ET",$B$2:$B2730,"&lt;&gt;"&amp;$B2730,$A$2:$A2730,$A2730)&amp;":"&amp;COUNTIFS($L$2:$L2730,"Tor",$B$2:$B2730,$B2730,$A$2:$A2730,$A2730)+COUNTIFS($L$2:$L2730,"ET",$B$2:$B2730,$B2730,$A$2:$A2730,$A2730)),""),"")</f>
        <v/>
      </c>
      <c r="J2730" s="18" t="str">
        <f>_xlfn.IFNA(IF(VLOOKUP($A2730,Spiele!$A$2:$D$16,3,FALSE)=$B2730,(COUNTIFS($L$1:$L2729,"Tor",$B$1:$B2729,$B2730,$A$1:$A2729,$A2730)+COUNTIFS($L$1:$L2729,"ET",$B$1:$B2729,$B2730,$A$1:$A2729,$A2730))-(COUNTIFS($L$1:$L2729,"Tor",$B$1:$B2729,"&lt;&gt;"&amp;$B2730,$A$1:$A2729,$A2730)+COUNTIFS($L$1:$L2729,"ET",$B$1:$B2729,"&lt;&gt;"&amp;$B2730,$A$1:$A2729,$A2730)),(COUNTIFS($L$1:$L2729,"Tor",$B$1:$B2729,$B2730,$A$1:$A2729,$A2730)+COUNTIFS($L$1:$L2729,"ET",$B$1:$B2729,$B2730,$A$1:$A2729,$A2730))-(COUNTIFS($L$1:$L2729,"Tor",$B$1:$B2729,"&lt;&gt;"&amp;$B2730,$A$1:$A2729,$A2730)+COUNTIFS($L$1:$L2729,"ET",$B$1:$B2729,"&lt;&gt;"&amp;$B2730,$A$1:$A2729,$A2730))),"")</f>
        <v/>
      </c>
      <c r="O2730" s="17"/>
      <c r="AC2730" s="14"/>
      <c r="AD2730" s="14"/>
      <c r="AE2730" s="18"/>
      <c r="AH2730" s="19">
        <f t="shared" si="170"/>
        <v>0</v>
      </c>
      <c r="AI2730" s="19">
        <f t="shared" si="171"/>
        <v>180</v>
      </c>
      <c r="AM2730" s="19">
        <f>IF(Abschlüsse[[#This Row],[Ergeb]]="ET","",SQRT(($AF2730-$AK2730)^2+($AG2730-$AL2730)^2))</f>
        <v>0</v>
      </c>
      <c r="AO2730" s="13"/>
      <c r="AP2730" s="13"/>
      <c r="AQ2730" s="19" t="str">
        <f t="shared" si="172"/>
        <v/>
      </c>
      <c r="AU2730" s="19" t="str">
        <f t="shared" si="173"/>
        <v/>
      </c>
    </row>
    <row r="2731" spans="3:47" ht="25.05" customHeight="1">
      <c r="C2731" s="17" t="str">
        <f>IF($A2731="","",IF(VLOOKUP($A2731,Spiele!$A$2:$D$16,3,FALSE)=$B2731,"H","G"))</f>
        <v/>
      </c>
      <c r="D2731" s="17" t="str">
        <f>IF($B2731="","",IF(VLOOKUP($A2731,Spiele!$A$2:$F$16,3,FALSE)=$B2731,VLOOKUP($A2731,Spiele!$A$2:$F$16,4,FALSE),VLOOKUP($A2731,Spiele!$A$2:$F$16,3,FALSE)))</f>
        <v/>
      </c>
      <c r="E2731" s="18">
        <f>IF(Abschlüsse[[#This Row],[Ergeb]]="ET",0,COUNTIFS($A$2:$A2731,$A2731,$B$2:$B2731,$B2731,$L$2:$L2731,"&lt;&gt;ET"))</f>
        <v>0</v>
      </c>
      <c r="F2731" s="11"/>
      <c r="G2731" s="12"/>
      <c r="H2731" s="18">
        <f>COUNTIFS('Rote Karten'!$A$2:$A$4,$A2731,'Rote Karten'!$D$2:$D$4,"&lt;&gt;"&amp;$B2731,'Rote Karten'!$B$2:$B$4,"&lt;"&amp;$F2731,'Rote Karten'!$C$2:$C$4,"&lt;="&amp;$G2731)-COUNTIFS('Rote Karten'!$A$2:$A$4,$A2731,'Rote Karten'!$D$2:$D$4,$B2731,'Rote Karten'!$B$2:$B$4,"&lt;"&amp;$F2731,'Rote Karten'!$C$2:$C$4,"&lt;="&amp;$G2731)</f>
        <v>0</v>
      </c>
      <c r="I2731" s="17" t="str">
        <f>IF(OR($L2731="Tor",$L2731="ET"),_xlfn.IFNA(IF(VLOOKUP($A2731,Spiele!$A$2:$C$16,3,FALSE)=$B2731,COUNTIFS($L$2:$L2731,"Tor",$B$2:$B2731,$B2731,$A$2:$A2731,$A2731)+COUNTIFS($L$2:$L2731,"ET",$B$2:$B2731,$B2731,$A$2:$A2731,$A2731)&amp;":"&amp;COUNTIFS($L$2:$L2731,"Tor",$B$2:$B2731,"&lt;&gt;"&amp;$B2731,$A$2:$A2731,$A2731)+COUNTIFS($L$2:$L2731,"ET",$B$2:$B2731,"&lt;&gt;"&amp;$B2731,$A$2:$A2731,$A2731),COUNTIFS($L$2:$L2731,"Tor",$B$2:$B2731,"&lt;&gt;"&amp;$B2731,$A$2:$A2731,$A2731)+COUNTIFS($L$2:$L2731,"ET",$B$2:$B2731,"&lt;&gt;"&amp;$B2731,$A$2:$A2731,$A2731)&amp;":"&amp;COUNTIFS($L$2:$L2731,"Tor",$B$2:$B2731,$B2731,$A$2:$A2731,$A2731)+COUNTIFS($L$2:$L2731,"ET",$B$2:$B2731,$B2731,$A$2:$A2731,$A2731)),""),"")</f>
        <v/>
      </c>
      <c r="J2731" s="18" t="str">
        <f>_xlfn.IFNA(IF(VLOOKUP($A2731,Spiele!$A$2:$D$16,3,FALSE)=$B2731,(COUNTIFS($L$1:$L2730,"Tor",$B$1:$B2730,$B2731,$A$1:$A2730,$A2731)+COUNTIFS($L$1:$L2730,"ET",$B$1:$B2730,$B2731,$A$1:$A2730,$A2731))-(COUNTIFS($L$1:$L2730,"Tor",$B$1:$B2730,"&lt;&gt;"&amp;$B2731,$A$1:$A2730,$A2731)+COUNTIFS($L$1:$L2730,"ET",$B$1:$B2730,"&lt;&gt;"&amp;$B2731,$A$1:$A2730,$A2731)),(COUNTIFS($L$1:$L2730,"Tor",$B$1:$B2730,$B2731,$A$1:$A2730,$A2731)+COUNTIFS($L$1:$L2730,"ET",$B$1:$B2730,$B2731,$A$1:$A2730,$A2731))-(COUNTIFS($L$1:$L2730,"Tor",$B$1:$B2730,"&lt;&gt;"&amp;$B2731,$A$1:$A2730,$A2731)+COUNTIFS($L$1:$L2730,"ET",$B$1:$B2730,"&lt;&gt;"&amp;$B2731,$A$1:$A2730,$A2731))),"")</f>
        <v/>
      </c>
      <c r="O2731" s="17"/>
      <c r="AC2731" s="14"/>
      <c r="AD2731" s="14"/>
      <c r="AE2731" s="18"/>
      <c r="AH2731" s="19">
        <f t="shared" si="170"/>
        <v>0</v>
      </c>
      <c r="AI2731" s="19">
        <f t="shared" si="171"/>
        <v>180</v>
      </c>
      <c r="AM2731" s="19">
        <f>IF(Abschlüsse[[#This Row],[Ergeb]]="ET","",SQRT(($AF2731-$AK2731)^2+($AG2731-$AL2731)^2))</f>
        <v>0</v>
      </c>
      <c r="AO2731" s="13"/>
      <c r="AP2731" s="13"/>
      <c r="AQ2731" s="19" t="str">
        <f t="shared" si="172"/>
        <v/>
      </c>
      <c r="AU2731" s="19" t="str">
        <f t="shared" si="173"/>
        <v/>
      </c>
    </row>
    <row r="2732" spans="3:47" ht="25.05" customHeight="1">
      <c r="C2732" s="17" t="str">
        <f>IF($A2732="","",IF(VLOOKUP($A2732,Spiele!$A$2:$D$16,3,FALSE)=$B2732,"H","G"))</f>
        <v/>
      </c>
      <c r="D2732" s="17" t="str">
        <f>IF($B2732="","",IF(VLOOKUP($A2732,Spiele!$A$2:$F$16,3,FALSE)=$B2732,VLOOKUP($A2732,Spiele!$A$2:$F$16,4,FALSE),VLOOKUP($A2732,Spiele!$A$2:$F$16,3,FALSE)))</f>
        <v/>
      </c>
      <c r="E2732" s="18">
        <f>IF(Abschlüsse[[#This Row],[Ergeb]]="ET",0,COUNTIFS($A$2:$A2732,$A2732,$B$2:$B2732,$B2732,$L$2:$L2732,"&lt;&gt;ET"))</f>
        <v>0</v>
      </c>
      <c r="F2732" s="11"/>
      <c r="G2732" s="12"/>
      <c r="H2732" s="18">
        <f>COUNTIFS('Rote Karten'!$A$2:$A$4,$A2732,'Rote Karten'!$D$2:$D$4,"&lt;&gt;"&amp;$B2732,'Rote Karten'!$B$2:$B$4,"&lt;"&amp;$F2732,'Rote Karten'!$C$2:$C$4,"&lt;="&amp;$G2732)-COUNTIFS('Rote Karten'!$A$2:$A$4,$A2732,'Rote Karten'!$D$2:$D$4,$B2732,'Rote Karten'!$B$2:$B$4,"&lt;"&amp;$F2732,'Rote Karten'!$C$2:$C$4,"&lt;="&amp;$G2732)</f>
        <v>0</v>
      </c>
      <c r="I2732" s="17" t="str">
        <f>IF(OR($L2732="Tor",$L2732="ET"),_xlfn.IFNA(IF(VLOOKUP($A2732,Spiele!$A$2:$C$16,3,FALSE)=$B2732,COUNTIFS($L$2:$L2732,"Tor",$B$2:$B2732,$B2732,$A$2:$A2732,$A2732)+COUNTIFS($L$2:$L2732,"ET",$B$2:$B2732,$B2732,$A$2:$A2732,$A2732)&amp;":"&amp;COUNTIFS($L$2:$L2732,"Tor",$B$2:$B2732,"&lt;&gt;"&amp;$B2732,$A$2:$A2732,$A2732)+COUNTIFS($L$2:$L2732,"ET",$B$2:$B2732,"&lt;&gt;"&amp;$B2732,$A$2:$A2732,$A2732),COUNTIFS($L$2:$L2732,"Tor",$B$2:$B2732,"&lt;&gt;"&amp;$B2732,$A$2:$A2732,$A2732)+COUNTIFS($L$2:$L2732,"ET",$B$2:$B2732,"&lt;&gt;"&amp;$B2732,$A$2:$A2732,$A2732)&amp;":"&amp;COUNTIFS($L$2:$L2732,"Tor",$B$2:$B2732,$B2732,$A$2:$A2732,$A2732)+COUNTIFS($L$2:$L2732,"ET",$B$2:$B2732,$B2732,$A$2:$A2732,$A2732)),""),"")</f>
        <v/>
      </c>
      <c r="J2732" s="18" t="str">
        <f>_xlfn.IFNA(IF(VLOOKUP($A2732,Spiele!$A$2:$D$16,3,FALSE)=$B2732,(COUNTIFS($L$1:$L2731,"Tor",$B$1:$B2731,$B2732,$A$1:$A2731,$A2732)+COUNTIFS($L$1:$L2731,"ET",$B$1:$B2731,$B2732,$A$1:$A2731,$A2732))-(COUNTIFS($L$1:$L2731,"Tor",$B$1:$B2731,"&lt;&gt;"&amp;$B2732,$A$1:$A2731,$A2732)+COUNTIFS($L$1:$L2731,"ET",$B$1:$B2731,"&lt;&gt;"&amp;$B2732,$A$1:$A2731,$A2732)),(COUNTIFS($L$1:$L2731,"Tor",$B$1:$B2731,$B2732,$A$1:$A2731,$A2732)+COUNTIFS($L$1:$L2731,"ET",$B$1:$B2731,$B2732,$A$1:$A2731,$A2732))-(COUNTIFS($L$1:$L2731,"Tor",$B$1:$B2731,"&lt;&gt;"&amp;$B2732,$A$1:$A2731,$A2732)+COUNTIFS($L$1:$L2731,"ET",$B$1:$B2731,"&lt;&gt;"&amp;$B2732,$A$1:$A2731,$A2732))),"")</f>
        <v/>
      </c>
      <c r="O2732" s="17"/>
      <c r="AC2732" s="14"/>
      <c r="AD2732" s="14"/>
      <c r="AE2732" s="18"/>
      <c r="AH2732" s="19">
        <f t="shared" si="170"/>
        <v>0</v>
      </c>
      <c r="AI2732" s="19">
        <f t="shared" si="171"/>
        <v>180</v>
      </c>
      <c r="AM2732" s="19">
        <f>IF(Abschlüsse[[#This Row],[Ergeb]]="ET","",SQRT(($AF2732-$AK2732)^2+($AG2732-$AL2732)^2))</f>
        <v>0</v>
      </c>
      <c r="AO2732" s="13"/>
      <c r="AP2732" s="13"/>
      <c r="AQ2732" s="19" t="str">
        <f t="shared" si="172"/>
        <v/>
      </c>
      <c r="AU2732" s="19" t="str">
        <f t="shared" si="173"/>
        <v/>
      </c>
    </row>
    <row r="2733" spans="3:47" ht="25.05" customHeight="1">
      <c r="C2733" s="17" t="str">
        <f>IF($A2733="","",IF(VLOOKUP($A2733,Spiele!$A$2:$D$16,3,FALSE)=$B2733,"H","G"))</f>
        <v/>
      </c>
      <c r="D2733" s="17" t="str">
        <f>IF($B2733="","",IF(VLOOKUP($A2733,Spiele!$A$2:$F$16,3,FALSE)=$B2733,VLOOKUP($A2733,Spiele!$A$2:$F$16,4,FALSE),VLOOKUP($A2733,Spiele!$A$2:$F$16,3,FALSE)))</f>
        <v/>
      </c>
      <c r="E2733" s="18">
        <f>IF(Abschlüsse[[#This Row],[Ergeb]]="ET",0,COUNTIFS($A$2:$A2733,$A2733,$B$2:$B2733,$B2733,$L$2:$L2733,"&lt;&gt;ET"))</f>
        <v>0</v>
      </c>
      <c r="F2733" s="11"/>
      <c r="G2733" s="12"/>
      <c r="H2733" s="18">
        <f>COUNTIFS('Rote Karten'!$A$2:$A$4,$A2733,'Rote Karten'!$D$2:$D$4,"&lt;&gt;"&amp;$B2733,'Rote Karten'!$B$2:$B$4,"&lt;"&amp;$F2733,'Rote Karten'!$C$2:$C$4,"&lt;="&amp;$G2733)-COUNTIFS('Rote Karten'!$A$2:$A$4,$A2733,'Rote Karten'!$D$2:$D$4,$B2733,'Rote Karten'!$B$2:$B$4,"&lt;"&amp;$F2733,'Rote Karten'!$C$2:$C$4,"&lt;="&amp;$G2733)</f>
        <v>0</v>
      </c>
      <c r="I2733" s="17" t="str">
        <f>IF(OR($L2733="Tor",$L2733="ET"),_xlfn.IFNA(IF(VLOOKUP($A2733,Spiele!$A$2:$C$16,3,FALSE)=$B2733,COUNTIFS($L$2:$L2733,"Tor",$B$2:$B2733,$B2733,$A$2:$A2733,$A2733)+COUNTIFS($L$2:$L2733,"ET",$B$2:$B2733,$B2733,$A$2:$A2733,$A2733)&amp;":"&amp;COUNTIFS($L$2:$L2733,"Tor",$B$2:$B2733,"&lt;&gt;"&amp;$B2733,$A$2:$A2733,$A2733)+COUNTIFS($L$2:$L2733,"ET",$B$2:$B2733,"&lt;&gt;"&amp;$B2733,$A$2:$A2733,$A2733),COUNTIFS($L$2:$L2733,"Tor",$B$2:$B2733,"&lt;&gt;"&amp;$B2733,$A$2:$A2733,$A2733)+COUNTIFS($L$2:$L2733,"ET",$B$2:$B2733,"&lt;&gt;"&amp;$B2733,$A$2:$A2733,$A2733)&amp;":"&amp;COUNTIFS($L$2:$L2733,"Tor",$B$2:$B2733,$B2733,$A$2:$A2733,$A2733)+COUNTIFS($L$2:$L2733,"ET",$B$2:$B2733,$B2733,$A$2:$A2733,$A2733)),""),"")</f>
        <v/>
      </c>
      <c r="J2733" s="18" t="str">
        <f>_xlfn.IFNA(IF(VLOOKUP($A2733,Spiele!$A$2:$D$16,3,FALSE)=$B2733,(COUNTIFS($L$1:$L2732,"Tor",$B$1:$B2732,$B2733,$A$1:$A2732,$A2733)+COUNTIFS($L$1:$L2732,"ET",$B$1:$B2732,$B2733,$A$1:$A2732,$A2733))-(COUNTIFS($L$1:$L2732,"Tor",$B$1:$B2732,"&lt;&gt;"&amp;$B2733,$A$1:$A2732,$A2733)+COUNTIFS($L$1:$L2732,"ET",$B$1:$B2732,"&lt;&gt;"&amp;$B2733,$A$1:$A2732,$A2733)),(COUNTIFS($L$1:$L2732,"Tor",$B$1:$B2732,$B2733,$A$1:$A2732,$A2733)+COUNTIFS($L$1:$L2732,"ET",$B$1:$B2732,$B2733,$A$1:$A2732,$A2733))-(COUNTIFS($L$1:$L2732,"Tor",$B$1:$B2732,"&lt;&gt;"&amp;$B2733,$A$1:$A2732,$A2733)+COUNTIFS($L$1:$L2732,"ET",$B$1:$B2732,"&lt;&gt;"&amp;$B2733,$A$1:$A2732,$A2733))),"")</f>
        <v/>
      </c>
      <c r="O2733" s="17"/>
      <c r="AC2733" s="14"/>
      <c r="AD2733" s="14"/>
      <c r="AE2733" s="18"/>
      <c r="AH2733" s="19">
        <f t="shared" si="170"/>
        <v>0</v>
      </c>
      <c r="AI2733" s="19">
        <f t="shared" si="171"/>
        <v>180</v>
      </c>
      <c r="AM2733" s="19">
        <f>IF(Abschlüsse[[#This Row],[Ergeb]]="ET","",SQRT(($AF2733-$AK2733)^2+($AG2733-$AL2733)^2))</f>
        <v>0</v>
      </c>
      <c r="AO2733" s="13"/>
      <c r="AP2733" s="13"/>
      <c r="AQ2733" s="19" t="str">
        <f t="shared" si="172"/>
        <v/>
      </c>
      <c r="AU2733" s="19" t="str">
        <f t="shared" si="173"/>
        <v/>
      </c>
    </row>
    <row r="2734" spans="3:47" ht="25.05" customHeight="1">
      <c r="C2734" s="17" t="str">
        <f>IF($A2734="","",IF(VLOOKUP($A2734,Spiele!$A$2:$D$16,3,FALSE)=$B2734,"H","G"))</f>
        <v/>
      </c>
      <c r="D2734" s="17" t="str">
        <f>IF($B2734="","",IF(VLOOKUP($A2734,Spiele!$A$2:$F$16,3,FALSE)=$B2734,VLOOKUP($A2734,Spiele!$A$2:$F$16,4,FALSE),VLOOKUP($A2734,Spiele!$A$2:$F$16,3,FALSE)))</f>
        <v/>
      </c>
      <c r="E2734" s="18">
        <f>IF(Abschlüsse[[#This Row],[Ergeb]]="ET",0,COUNTIFS($A$2:$A2734,$A2734,$B$2:$B2734,$B2734,$L$2:$L2734,"&lt;&gt;ET"))</f>
        <v>0</v>
      </c>
      <c r="F2734" s="11"/>
      <c r="G2734" s="12"/>
      <c r="H2734" s="18">
        <f>COUNTIFS('Rote Karten'!$A$2:$A$4,$A2734,'Rote Karten'!$D$2:$D$4,"&lt;&gt;"&amp;$B2734,'Rote Karten'!$B$2:$B$4,"&lt;"&amp;$F2734,'Rote Karten'!$C$2:$C$4,"&lt;="&amp;$G2734)-COUNTIFS('Rote Karten'!$A$2:$A$4,$A2734,'Rote Karten'!$D$2:$D$4,$B2734,'Rote Karten'!$B$2:$B$4,"&lt;"&amp;$F2734,'Rote Karten'!$C$2:$C$4,"&lt;="&amp;$G2734)</f>
        <v>0</v>
      </c>
      <c r="I2734" s="17" t="str">
        <f>IF(OR($L2734="Tor",$L2734="ET"),_xlfn.IFNA(IF(VLOOKUP($A2734,Spiele!$A$2:$C$16,3,FALSE)=$B2734,COUNTIFS($L$2:$L2734,"Tor",$B$2:$B2734,$B2734,$A$2:$A2734,$A2734)+COUNTIFS($L$2:$L2734,"ET",$B$2:$B2734,$B2734,$A$2:$A2734,$A2734)&amp;":"&amp;COUNTIFS($L$2:$L2734,"Tor",$B$2:$B2734,"&lt;&gt;"&amp;$B2734,$A$2:$A2734,$A2734)+COUNTIFS($L$2:$L2734,"ET",$B$2:$B2734,"&lt;&gt;"&amp;$B2734,$A$2:$A2734,$A2734),COUNTIFS($L$2:$L2734,"Tor",$B$2:$B2734,"&lt;&gt;"&amp;$B2734,$A$2:$A2734,$A2734)+COUNTIFS($L$2:$L2734,"ET",$B$2:$B2734,"&lt;&gt;"&amp;$B2734,$A$2:$A2734,$A2734)&amp;":"&amp;COUNTIFS($L$2:$L2734,"Tor",$B$2:$B2734,$B2734,$A$2:$A2734,$A2734)+COUNTIFS($L$2:$L2734,"ET",$B$2:$B2734,$B2734,$A$2:$A2734,$A2734)),""),"")</f>
        <v/>
      </c>
      <c r="J2734" s="18" t="str">
        <f>_xlfn.IFNA(IF(VLOOKUP($A2734,Spiele!$A$2:$D$16,3,FALSE)=$B2734,(COUNTIFS($L$1:$L2733,"Tor",$B$1:$B2733,$B2734,$A$1:$A2733,$A2734)+COUNTIFS($L$1:$L2733,"ET",$B$1:$B2733,$B2734,$A$1:$A2733,$A2734))-(COUNTIFS($L$1:$L2733,"Tor",$B$1:$B2733,"&lt;&gt;"&amp;$B2734,$A$1:$A2733,$A2734)+COUNTIFS($L$1:$L2733,"ET",$B$1:$B2733,"&lt;&gt;"&amp;$B2734,$A$1:$A2733,$A2734)),(COUNTIFS($L$1:$L2733,"Tor",$B$1:$B2733,$B2734,$A$1:$A2733,$A2734)+COUNTIFS($L$1:$L2733,"ET",$B$1:$B2733,$B2734,$A$1:$A2733,$A2734))-(COUNTIFS($L$1:$L2733,"Tor",$B$1:$B2733,"&lt;&gt;"&amp;$B2734,$A$1:$A2733,$A2734)+COUNTIFS($L$1:$L2733,"ET",$B$1:$B2733,"&lt;&gt;"&amp;$B2734,$A$1:$A2733,$A2734))),"")</f>
        <v/>
      </c>
      <c r="O2734" s="17"/>
      <c r="AC2734" s="14"/>
      <c r="AD2734" s="14"/>
      <c r="AE2734" s="18"/>
      <c r="AH2734" s="19">
        <f t="shared" si="170"/>
        <v>0</v>
      </c>
      <c r="AI2734" s="19">
        <f t="shared" si="171"/>
        <v>180</v>
      </c>
      <c r="AM2734" s="19">
        <f>IF(Abschlüsse[[#This Row],[Ergeb]]="ET","",SQRT(($AF2734-$AK2734)^2+($AG2734-$AL2734)^2))</f>
        <v>0</v>
      </c>
      <c r="AO2734" s="13"/>
      <c r="AP2734" s="13"/>
      <c r="AQ2734" s="19" t="str">
        <f t="shared" si="172"/>
        <v/>
      </c>
      <c r="AU2734" s="19" t="str">
        <f t="shared" si="173"/>
        <v/>
      </c>
    </row>
    <row r="2735" spans="3:47" ht="25.05" customHeight="1">
      <c r="C2735" s="17" t="str">
        <f>IF($A2735="","",IF(VLOOKUP($A2735,Spiele!$A$2:$D$16,3,FALSE)=$B2735,"H","G"))</f>
        <v/>
      </c>
      <c r="D2735" s="17" t="str">
        <f>IF($B2735="","",IF(VLOOKUP($A2735,Spiele!$A$2:$F$16,3,FALSE)=$B2735,VLOOKUP($A2735,Spiele!$A$2:$F$16,4,FALSE),VLOOKUP($A2735,Spiele!$A$2:$F$16,3,FALSE)))</f>
        <v/>
      </c>
      <c r="E2735" s="18">
        <f>IF(Abschlüsse[[#This Row],[Ergeb]]="ET",0,COUNTIFS($A$2:$A2735,$A2735,$B$2:$B2735,$B2735,$L$2:$L2735,"&lt;&gt;ET"))</f>
        <v>0</v>
      </c>
      <c r="F2735" s="11"/>
      <c r="G2735" s="12"/>
      <c r="H2735" s="18">
        <f>COUNTIFS('Rote Karten'!$A$2:$A$4,$A2735,'Rote Karten'!$D$2:$D$4,"&lt;&gt;"&amp;$B2735,'Rote Karten'!$B$2:$B$4,"&lt;"&amp;$F2735,'Rote Karten'!$C$2:$C$4,"&lt;="&amp;$G2735)-COUNTIFS('Rote Karten'!$A$2:$A$4,$A2735,'Rote Karten'!$D$2:$D$4,$B2735,'Rote Karten'!$B$2:$B$4,"&lt;"&amp;$F2735,'Rote Karten'!$C$2:$C$4,"&lt;="&amp;$G2735)</f>
        <v>0</v>
      </c>
      <c r="I2735" s="17" t="str">
        <f>IF(OR($L2735="Tor",$L2735="ET"),_xlfn.IFNA(IF(VLOOKUP($A2735,Spiele!$A$2:$C$16,3,FALSE)=$B2735,COUNTIFS($L$2:$L2735,"Tor",$B$2:$B2735,$B2735,$A$2:$A2735,$A2735)+COUNTIFS($L$2:$L2735,"ET",$B$2:$B2735,$B2735,$A$2:$A2735,$A2735)&amp;":"&amp;COUNTIFS($L$2:$L2735,"Tor",$B$2:$B2735,"&lt;&gt;"&amp;$B2735,$A$2:$A2735,$A2735)+COUNTIFS($L$2:$L2735,"ET",$B$2:$B2735,"&lt;&gt;"&amp;$B2735,$A$2:$A2735,$A2735),COUNTIFS($L$2:$L2735,"Tor",$B$2:$B2735,"&lt;&gt;"&amp;$B2735,$A$2:$A2735,$A2735)+COUNTIFS($L$2:$L2735,"ET",$B$2:$B2735,"&lt;&gt;"&amp;$B2735,$A$2:$A2735,$A2735)&amp;":"&amp;COUNTIFS($L$2:$L2735,"Tor",$B$2:$B2735,$B2735,$A$2:$A2735,$A2735)+COUNTIFS($L$2:$L2735,"ET",$B$2:$B2735,$B2735,$A$2:$A2735,$A2735)),""),"")</f>
        <v/>
      </c>
      <c r="J2735" s="18" t="str">
        <f>_xlfn.IFNA(IF(VLOOKUP($A2735,Spiele!$A$2:$D$16,3,FALSE)=$B2735,(COUNTIFS($L$1:$L2734,"Tor",$B$1:$B2734,$B2735,$A$1:$A2734,$A2735)+COUNTIFS($L$1:$L2734,"ET",$B$1:$B2734,$B2735,$A$1:$A2734,$A2735))-(COUNTIFS($L$1:$L2734,"Tor",$B$1:$B2734,"&lt;&gt;"&amp;$B2735,$A$1:$A2734,$A2735)+COUNTIFS($L$1:$L2734,"ET",$B$1:$B2734,"&lt;&gt;"&amp;$B2735,$A$1:$A2734,$A2735)),(COUNTIFS($L$1:$L2734,"Tor",$B$1:$B2734,$B2735,$A$1:$A2734,$A2735)+COUNTIFS($L$1:$L2734,"ET",$B$1:$B2734,$B2735,$A$1:$A2734,$A2735))-(COUNTIFS($L$1:$L2734,"Tor",$B$1:$B2734,"&lt;&gt;"&amp;$B2735,$A$1:$A2734,$A2735)+COUNTIFS($L$1:$L2734,"ET",$B$1:$B2734,"&lt;&gt;"&amp;$B2735,$A$1:$A2734,$A2735))),"")</f>
        <v/>
      </c>
      <c r="O2735" s="17"/>
      <c r="AC2735" s="14"/>
      <c r="AD2735" s="14"/>
      <c r="AE2735" s="18"/>
      <c r="AH2735" s="19">
        <f t="shared" si="170"/>
        <v>0</v>
      </c>
      <c r="AI2735" s="19">
        <f t="shared" si="171"/>
        <v>180</v>
      </c>
      <c r="AM2735" s="19">
        <f>IF(Abschlüsse[[#This Row],[Ergeb]]="ET","",SQRT(($AF2735-$AK2735)^2+($AG2735-$AL2735)^2))</f>
        <v>0</v>
      </c>
      <c r="AO2735" s="13"/>
      <c r="AP2735" s="13"/>
      <c r="AQ2735" s="19" t="str">
        <f t="shared" si="172"/>
        <v/>
      </c>
      <c r="AU2735" s="19" t="str">
        <f t="shared" si="173"/>
        <v/>
      </c>
    </row>
    <row r="2736" spans="3:47" ht="25.05" customHeight="1">
      <c r="C2736" s="17" t="str">
        <f>IF($A2736="","",IF(VLOOKUP($A2736,Spiele!$A$2:$D$16,3,FALSE)=$B2736,"H","G"))</f>
        <v/>
      </c>
      <c r="D2736" s="17" t="str">
        <f>IF($B2736="","",IF(VLOOKUP($A2736,Spiele!$A$2:$F$16,3,FALSE)=$B2736,VLOOKUP($A2736,Spiele!$A$2:$F$16,4,FALSE),VLOOKUP($A2736,Spiele!$A$2:$F$16,3,FALSE)))</f>
        <v/>
      </c>
      <c r="E2736" s="18">
        <f>IF(Abschlüsse[[#This Row],[Ergeb]]="ET",0,COUNTIFS($A$2:$A2736,$A2736,$B$2:$B2736,$B2736,$L$2:$L2736,"&lt;&gt;ET"))</f>
        <v>0</v>
      </c>
      <c r="F2736" s="11"/>
      <c r="G2736" s="12"/>
      <c r="H2736" s="18">
        <f>COUNTIFS('Rote Karten'!$A$2:$A$4,$A2736,'Rote Karten'!$D$2:$D$4,"&lt;&gt;"&amp;$B2736,'Rote Karten'!$B$2:$B$4,"&lt;"&amp;$F2736,'Rote Karten'!$C$2:$C$4,"&lt;="&amp;$G2736)-COUNTIFS('Rote Karten'!$A$2:$A$4,$A2736,'Rote Karten'!$D$2:$D$4,$B2736,'Rote Karten'!$B$2:$B$4,"&lt;"&amp;$F2736,'Rote Karten'!$C$2:$C$4,"&lt;="&amp;$G2736)</f>
        <v>0</v>
      </c>
      <c r="I2736" s="17" t="str">
        <f>IF(OR($L2736="Tor",$L2736="ET"),_xlfn.IFNA(IF(VLOOKUP($A2736,Spiele!$A$2:$C$16,3,FALSE)=$B2736,COUNTIFS($L$2:$L2736,"Tor",$B$2:$B2736,$B2736,$A$2:$A2736,$A2736)+COUNTIFS($L$2:$L2736,"ET",$B$2:$B2736,$B2736,$A$2:$A2736,$A2736)&amp;":"&amp;COUNTIFS($L$2:$L2736,"Tor",$B$2:$B2736,"&lt;&gt;"&amp;$B2736,$A$2:$A2736,$A2736)+COUNTIFS($L$2:$L2736,"ET",$B$2:$B2736,"&lt;&gt;"&amp;$B2736,$A$2:$A2736,$A2736),COUNTIFS($L$2:$L2736,"Tor",$B$2:$B2736,"&lt;&gt;"&amp;$B2736,$A$2:$A2736,$A2736)+COUNTIFS($L$2:$L2736,"ET",$B$2:$B2736,"&lt;&gt;"&amp;$B2736,$A$2:$A2736,$A2736)&amp;":"&amp;COUNTIFS($L$2:$L2736,"Tor",$B$2:$B2736,$B2736,$A$2:$A2736,$A2736)+COUNTIFS($L$2:$L2736,"ET",$B$2:$B2736,$B2736,$A$2:$A2736,$A2736)),""),"")</f>
        <v/>
      </c>
      <c r="J2736" s="18" t="str">
        <f>_xlfn.IFNA(IF(VLOOKUP($A2736,Spiele!$A$2:$D$16,3,FALSE)=$B2736,(COUNTIFS($L$1:$L2735,"Tor",$B$1:$B2735,$B2736,$A$1:$A2735,$A2736)+COUNTIFS($L$1:$L2735,"ET",$B$1:$B2735,$B2736,$A$1:$A2735,$A2736))-(COUNTIFS($L$1:$L2735,"Tor",$B$1:$B2735,"&lt;&gt;"&amp;$B2736,$A$1:$A2735,$A2736)+COUNTIFS($L$1:$L2735,"ET",$B$1:$B2735,"&lt;&gt;"&amp;$B2736,$A$1:$A2735,$A2736)),(COUNTIFS($L$1:$L2735,"Tor",$B$1:$B2735,$B2736,$A$1:$A2735,$A2736)+COUNTIFS($L$1:$L2735,"ET",$B$1:$B2735,$B2736,$A$1:$A2735,$A2736))-(COUNTIFS($L$1:$L2735,"Tor",$B$1:$B2735,"&lt;&gt;"&amp;$B2736,$A$1:$A2735,$A2736)+COUNTIFS($L$1:$L2735,"ET",$B$1:$B2735,"&lt;&gt;"&amp;$B2736,$A$1:$A2735,$A2736))),"")</f>
        <v/>
      </c>
      <c r="O2736" s="17"/>
      <c r="AC2736" s="14"/>
      <c r="AD2736" s="14"/>
      <c r="AE2736" s="18"/>
      <c r="AH2736" s="19">
        <f t="shared" si="170"/>
        <v>0</v>
      </c>
      <c r="AI2736" s="19">
        <f t="shared" si="171"/>
        <v>180</v>
      </c>
      <c r="AM2736" s="19">
        <f>IF(Abschlüsse[[#This Row],[Ergeb]]="ET","",SQRT(($AF2736-$AK2736)^2+($AG2736-$AL2736)^2))</f>
        <v>0</v>
      </c>
      <c r="AO2736" s="13"/>
      <c r="AP2736" s="13"/>
      <c r="AQ2736" s="19" t="str">
        <f t="shared" si="172"/>
        <v/>
      </c>
      <c r="AU2736" s="19" t="str">
        <f t="shared" si="173"/>
        <v/>
      </c>
    </row>
    <row r="2737" spans="3:47" ht="25.05" customHeight="1">
      <c r="C2737" s="17" t="str">
        <f>IF($A2737="","",IF(VLOOKUP($A2737,Spiele!$A$2:$D$16,3,FALSE)=$B2737,"H","G"))</f>
        <v/>
      </c>
      <c r="D2737" s="17" t="str">
        <f>IF($B2737="","",IF(VLOOKUP($A2737,Spiele!$A$2:$F$16,3,FALSE)=$B2737,VLOOKUP($A2737,Spiele!$A$2:$F$16,4,FALSE),VLOOKUP($A2737,Spiele!$A$2:$F$16,3,FALSE)))</f>
        <v/>
      </c>
      <c r="E2737" s="18">
        <f>IF(Abschlüsse[[#This Row],[Ergeb]]="ET",0,COUNTIFS($A$2:$A2737,$A2737,$B$2:$B2737,$B2737,$L$2:$L2737,"&lt;&gt;ET"))</f>
        <v>0</v>
      </c>
      <c r="F2737" s="11"/>
      <c r="G2737" s="12"/>
      <c r="H2737" s="18">
        <f>COUNTIFS('Rote Karten'!$A$2:$A$4,$A2737,'Rote Karten'!$D$2:$D$4,"&lt;&gt;"&amp;$B2737,'Rote Karten'!$B$2:$B$4,"&lt;"&amp;$F2737,'Rote Karten'!$C$2:$C$4,"&lt;="&amp;$G2737)-COUNTIFS('Rote Karten'!$A$2:$A$4,$A2737,'Rote Karten'!$D$2:$D$4,$B2737,'Rote Karten'!$B$2:$B$4,"&lt;"&amp;$F2737,'Rote Karten'!$C$2:$C$4,"&lt;="&amp;$G2737)</f>
        <v>0</v>
      </c>
      <c r="I2737" s="17" t="str">
        <f>IF(OR($L2737="Tor",$L2737="ET"),_xlfn.IFNA(IF(VLOOKUP($A2737,Spiele!$A$2:$C$16,3,FALSE)=$B2737,COUNTIFS($L$2:$L2737,"Tor",$B$2:$B2737,$B2737,$A$2:$A2737,$A2737)+COUNTIFS($L$2:$L2737,"ET",$B$2:$B2737,$B2737,$A$2:$A2737,$A2737)&amp;":"&amp;COUNTIFS($L$2:$L2737,"Tor",$B$2:$B2737,"&lt;&gt;"&amp;$B2737,$A$2:$A2737,$A2737)+COUNTIFS($L$2:$L2737,"ET",$B$2:$B2737,"&lt;&gt;"&amp;$B2737,$A$2:$A2737,$A2737),COUNTIFS($L$2:$L2737,"Tor",$B$2:$B2737,"&lt;&gt;"&amp;$B2737,$A$2:$A2737,$A2737)+COUNTIFS($L$2:$L2737,"ET",$B$2:$B2737,"&lt;&gt;"&amp;$B2737,$A$2:$A2737,$A2737)&amp;":"&amp;COUNTIFS($L$2:$L2737,"Tor",$B$2:$B2737,$B2737,$A$2:$A2737,$A2737)+COUNTIFS($L$2:$L2737,"ET",$B$2:$B2737,$B2737,$A$2:$A2737,$A2737)),""),"")</f>
        <v/>
      </c>
      <c r="J2737" s="18" t="str">
        <f>_xlfn.IFNA(IF(VLOOKUP($A2737,Spiele!$A$2:$D$16,3,FALSE)=$B2737,(COUNTIFS($L$1:$L2736,"Tor",$B$1:$B2736,$B2737,$A$1:$A2736,$A2737)+COUNTIFS($L$1:$L2736,"ET",$B$1:$B2736,$B2737,$A$1:$A2736,$A2737))-(COUNTIFS($L$1:$L2736,"Tor",$B$1:$B2736,"&lt;&gt;"&amp;$B2737,$A$1:$A2736,$A2737)+COUNTIFS($L$1:$L2736,"ET",$B$1:$B2736,"&lt;&gt;"&amp;$B2737,$A$1:$A2736,$A2737)),(COUNTIFS($L$1:$L2736,"Tor",$B$1:$B2736,$B2737,$A$1:$A2736,$A2737)+COUNTIFS($L$1:$L2736,"ET",$B$1:$B2736,$B2737,$A$1:$A2736,$A2737))-(COUNTIFS($L$1:$L2736,"Tor",$B$1:$B2736,"&lt;&gt;"&amp;$B2737,$A$1:$A2736,$A2737)+COUNTIFS($L$1:$L2736,"ET",$B$1:$B2736,"&lt;&gt;"&amp;$B2737,$A$1:$A2736,$A2737))),"")</f>
        <v/>
      </c>
      <c r="O2737" s="17"/>
      <c r="AC2737" s="14"/>
      <c r="AD2737" s="14"/>
      <c r="AE2737" s="18"/>
      <c r="AH2737" s="19">
        <f t="shared" si="170"/>
        <v>0</v>
      </c>
      <c r="AI2737" s="19">
        <f t="shared" si="171"/>
        <v>180</v>
      </c>
      <c r="AM2737" s="19">
        <f>IF(Abschlüsse[[#This Row],[Ergeb]]="ET","",SQRT(($AF2737-$AK2737)^2+($AG2737-$AL2737)^2))</f>
        <v>0</v>
      </c>
      <c r="AO2737" s="13"/>
      <c r="AP2737" s="13"/>
      <c r="AQ2737" s="19" t="str">
        <f t="shared" si="172"/>
        <v/>
      </c>
      <c r="AU2737" s="19" t="str">
        <f t="shared" si="173"/>
        <v/>
      </c>
    </row>
    <row r="2738" spans="3:47" ht="25.05" customHeight="1">
      <c r="C2738" s="17" t="str">
        <f>IF($A2738="","",IF(VLOOKUP($A2738,Spiele!$A$2:$D$16,3,FALSE)=$B2738,"H","G"))</f>
        <v/>
      </c>
      <c r="D2738" s="17" t="str">
        <f>IF($B2738="","",IF(VLOOKUP($A2738,Spiele!$A$2:$F$16,3,FALSE)=$B2738,VLOOKUP($A2738,Spiele!$A$2:$F$16,4,FALSE),VLOOKUP($A2738,Spiele!$A$2:$F$16,3,FALSE)))</f>
        <v/>
      </c>
      <c r="E2738" s="18">
        <f>IF(Abschlüsse[[#This Row],[Ergeb]]="ET",0,COUNTIFS($A$2:$A2738,$A2738,$B$2:$B2738,$B2738,$L$2:$L2738,"&lt;&gt;ET"))</f>
        <v>0</v>
      </c>
      <c r="F2738" s="11"/>
      <c r="G2738" s="12"/>
      <c r="H2738" s="18">
        <f>COUNTIFS('Rote Karten'!$A$2:$A$4,$A2738,'Rote Karten'!$D$2:$D$4,"&lt;&gt;"&amp;$B2738,'Rote Karten'!$B$2:$B$4,"&lt;"&amp;$F2738,'Rote Karten'!$C$2:$C$4,"&lt;="&amp;$G2738)-COUNTIFS('Rote Karten'!$A$2:$A$4,$A2738,'Rote Karten'!$D$2:$D$4,$B2738,'Rote Karten'!$B$2:$B$4,"&lt;"&amp;$F2738,'Rote Karten'!$C$2:$C$4,"&lt;="&amp;$G2738)</f>
        <v>0</v>
      </c>
      <c r="I2738" s="17" t="str">
        <f>IF(OR($L2738="Tor",$L2738="ET"),_xlfn.IFNA(IF(VLOOKUP($A2738,Spiele!$A$2:$C$16,3,FALSE)=$B2738,COUNTIFS($L$2:$L2738,"Tor",$B$2:$B2738,$B2738,$A$2:$A2738,$A2738)+COUNTIFS($L$2:$L2738,"ET",$B$2:$B2738,$B2738,$A$2:$A2738,$A2738)&amp;":"&amp;COUNTIFS($L$2:$L2738,"Tor",$B$2:$B2738,"&lt;&gt;"&amp;$B2738,$A$2:$A2738,$A2738)+COUNTIFS($L$2:$L2738,"ET",$B$2:$B2738,"&lt;&gt;"&amp;$B2738,$A$2:$A2738,$A2738),COUNTIFS($L$2:$L2738,"Tor",$B$2:$B2738,"&lt;&gt;"&amp;$B2738,$A$2:$A2738,$A2738)+COUNTIFS($L$2:$L2738,"ET",$B$2:$B2738,"&lt;&gt;"&amp;$B2738,$A$2:$A2738,$A2738)&amp;":"&amp;COUNTIFS($L$2:$L2738,"Tor",$B$2:$B2738,$B2738,$A$2:$A2738,$A2738)+COUNTIFS($L$2:$L2738,"ET",$B$2:$B2738,$B2738,$A$2:$A2738,$A2738)),""),"")</f>
        <v/>
      </c>
      <c r="J2738" s="18" t="str">
        <f>_xlfn.IFNA(IF(VLOOKUP($A2738,Spiele!$A$2:$D$16,3,FALSE)=$B2738,(COUNTIFS($L$1:$L2737,"Tor",$B$1:$B2737,$B2738,$A$1:$A2737,$A2738)+COUNTIFS($L$1:$L2737,"ET",$B$1:$B2737,$B2738,$A$1:$A2737,$A2738))-(COUNTIFS($L$1:$L2737,"Tor",$B$1:$B2737,"&lt;&gt;"&amp;$B2738,$A$1:$A2737,$A2738)+COUNTIFS($L$1:$L2737,"ET",$B$1:$B2737,"&lt;&gt;"&amp;$B2738,$A$1:$A2737,$A2738)),(COUNTIFS($L$1:$L2737,"Tor",$B$1:$B2737,$B2738,$A$1:$A2737,$A2738)+COUNTIFS($L$1:$L2737,"ET",$B$1:$B2737,$B2738,$A$1:$A2737,$A2738))-(COUNTIFS($L$1:$L2737,"Tor",$B$1:$B2737,"&lt;&gt;"&amp;$B2738,$A$1:$A2737,$A2738)+COUNTIFS($L$1:$L2737,"ET",$B$1:$B2737,"&lt;&gt;"&amp;$B2738,$A$1:$A2737,$A2738))),"")</f>
        <v/>
      </c>
      <c r="O2738" s="17"/>
      <c r="AC2738" s="14"/>
      <c r="AD2738" s="14"/>
      <c r="AE2738" s="18"/>
      <c r="AH2738" s="19">
        <f t="shared" si="170"/>
        <v>0</v>
      </c>
      <c r="AI2738" s="19">
        <f t="shared" si="171"/>
        <v>180</v>
      </c>
      <c r="AM2738" s="19">
        <f>IF(Abschlüsse[[#This Row],[Ergeb]]="ET","",SQRT(($AF2738-$AK2738)^2+($AG2738-$AL2738)^2))</f>
        <v>0</v>
      </c>
      <c r="AO2738" s="13"/>
      <c r="AP2738" s="13"/>
      <c r="AQ2738" s="19" t="str">
        <f t="shared" si="172"/>
        <v/>
      </c>
      <c r="AU2738" s="19" t="str">
        <f t="shared" si="173"/>
        <v/>
      </c>
    </row>
    <row r="2739" spans="3:47" ht="25.05" customHeight="1">
      <c r="C2739" s="17" t="str">
        <f>IF($A2739="","",IF(VLOOKUP($A2739,Spiele!$A$2:$D$16,3,FALSE)=$B2739,"H","G"))</f>
        <v/>
      </c>
      <c r="D2739" s="17" t="str">
        <f>IF($B2739="","",IF(VLOOKUP($A2739,Spiele!$A$2:$F$16,3,FALSE)=$B2739,VLOOKUP($A2739,Spiele!$A$2:$F$16,4,FALSE),VLOOKUP($A2739,Spiele!$A$2:$F$16,3,FALSE)))</f>
        <v/>
      </c>
      <c r="E2739" s="18">
        <f>IF(Abschlüsse[[#This Row],[Ergeb]]="ET",0,COUNTIFS($A$2:$A2739,$A2739,$B$2:$B2739,$B2739,$L$2:$L2739,"&lt;&gt;ET"))</f>
        <v>0</v>
      </c>
      <c r="F2739" s="11"/>
      <c r="G2739" s="12"/>
      <c r="H2739" s="18">
        <f>COUNTIFS('Rote Karten'!$A$2:$A$4,$A2739,'Rote Karten'!$D$2:$D$4,"&lt;&gt;"&amp;$B2739,'Rote Karten'!$B$2:$B$4,"&lt;"&amp;$F2739,'Rote Karten'!$C$2:$C$4,"&lt;="&amp;$G2739)-COUNTIFS('Rote Karten'!$A$2:$A$4,$A2739,'Rote Karten'!$D$2:$D$4,$B2739,'Rote Karten'!$B$2:$B$4,"&lt;"&amp;$F2739,'Rote Karten'!$C$2:$C$4,"&lt;="&amp;$G2739)</f>
        <v>0</v>
      </c>
      <c r="I2739" s="17" t="str">
        <f>IF(OR($L2739="Tor",$L2739="ET"),_xlfn.IFNA(IF(VLOOKUP($A2739,Spiele!$A$2:$C$16,3,FALSE)=$B2739,COUNTIFS($L$2:$L2739,"Tor",$B$2:$B2739,$B2739,$A$2:$A2739,$A2739)+COUNTIFS($L$2:$L2739,"ET",$B$2:$B2739,$B2739,$A$2:$A2739,$A2739)&amp;":"&amp;COUNTIFS($L$2:$L2739,"Tor",$B$2:$B2739,"&lt;&gt;"&amp;$B2739,$A$2:$A2739,$A2739)+COUNTIFS($L$2:$L2739,"ET",$B$2:$B2739,"&lt;&gt;"&amp;$B2739,$A$2:$A2739,$A2739),COUNTIFS($L$2:$L2739,"Tor",$B$2:$B2739,"&lt;&gt;"&amp;$B2739,$A$2:$A2739,$A2739)+COUNTIFS($L$2:$L2739,"ET",$B$2:$B2739,"&lt;&gt;"&amp;$B2739,$A$2:$A2739,$A2739)&amp;":"&amp;COUNTIFS($L$2:$L2739,"Tor",$B$2:$B2739,$B2739,$A$2:$A2739,$A2739)+COUNTIFS($L$2:$L2739,"ET",$B$2:$B2739,$B2739,$A$2:$A2739,$A2739)),""),"")</f>
        <v/>
      </c>
      <c r="J2739" s="18" t="str">
        <f>_xlfn.IFNA(IF(VLOOKUP($A2739,Spiele!$A$2:$D$16,3,FALSE)=$B2739,(COUNTIFS($L$1:$L2738,"Tor",$B$1:$B2738,$B2739,$A$1:$A2738,$A2739)+COUNTIFS($L$1:$L2738,"ET",$B$1:$B2738,$B2739,$A$1:$A2738,$A2739))-(COUNTIFS($L$1:$L2738,"Tor",$B$1:$B2738,"&lt;&gt;"&amp;$B2739,$A$1:$A2738,$A2739)+COUNTIFS($L$1:$L2738,"ET",$B$1:$B2738,"&lt;&gt;"&amp;$B2739,$A$1:$A2738,$A2739)),(COUNTIFS($L$1:$L2738,"Tor",$B$1:$B2738,$B2739,$A$1:$A2738,$A2739)+COUNTIFS($L$1:$L2738,"ET",$B$1:$B2738,$B2739,$A$1:$A2738,$A2739))-(COUNTIFS($L$1:$L2738,"Tor",$B$1:$B2738,"&lt;&gt;"&amp;$B2739,$A$1:$A2738,$A2739)+COUNTIFS($L$1:$L2738,"ET",$B$1:$B2738,"&lt;&gt;"&amp;$B2739,$A$1:$A2738,$A2739))),"")</f>
        <v/>
      </c>
      <c r="O2739" s="17"/>
      <c r="AC2739" s="14"/>
      <c r="AD2739" s="14"/>
      <c r="AE2739" s="18"/>
      <c r="AH2739" s="19">
        <f t="shared" si="170"/>
        <v>0</v>
      </c>
      <c r="AI2739" s="19">
        <f t="shared" si="171"/>
        <v>180</v>
      </c>
      <c r="AM2739" s="19">
        <f>IF(Abschlüsse[[#This Row],[Ergeb]]="ET","",SQRT(($AF2739-$AK2739)^2+($AG2739-$AL2739)^2))</f>
        <v>0</v>
      </c>
      <c r="AO2739" s="13"/>
      <c r="AP2739" s="13"/>
      <c r="AQ2739" s="19" t="str">
        <f t="shared" si="172"/>
        <v/>
      </c>
      <c r="AU2739" s="19" t="str">
        <f t="shared" si="173"/>
        <v/>
      </c>
    </row>
    <row r="2740" spans="3:47" ht="25.05" customHeight="1">
      <c r="C2740" s="17" t="str">
        <f>IF($A2740="","",IF(VLOOKUP($A2740,Spiele!$A$2:$D$16,3,FALSE)=$B2740,"H","G"))</f>
        <v/>
      </c>
      <c r="D2740" s="17" t="str">
        <f>IF($B2740="","",IF(VLOOKUP($A2740,Spiele!$A$2:$F$16,3,FALSE)=$B2740,VLOOKUP($A2740,Spiele!$A$2:$F$16,4,FALSE),VLOOKUP($A2740,Spiele!$A$2:$F$16,3,FALSE)))</f>
        <v/>
      </c>
      <c r="E2740" s="18">
        <f>IF(Abschlüsse[[#This Row],[Ergeb]]="ET",0,COUNTIFS($A$2:$A2740,$A2740,$B$2:$B2740,$B2740,$L$2:$L2740,"&lt;&gt;ET"))</f>
        <v>0</v>
      </c>
      <c r="F2740" s="11"/>
      <c r="G2740" s="12"/>
      <c r="H2740" s="18">
        <f>COUNTIFS('Rote Karten'!$A$2:$A$4,$A2740,'Rote Karten'!$D$2:$D$4,"&lt;&gt;"&amp;$B2740,'Rote Karten'!$B$2:$B$4,"&lt;"&amp;$F2740,'Rote Karten'!$C$2:$C$4,"&lt;="&amp;$G2740)-COUNTIFS('Rote Karten'!$A$2:$A$4,$A2740,'Rote Karten'!$D$2:$D$4,$B2740,'Rote Karten'!$B$2:$B$4,"&lt;"&amp;$F2740,'Rote Karten'!$C$2:$C$4,"&lt;="&amp;$G2740)</f>
        <v>0</v>
      </c>
      <c r="I2740" s="17" t="str">
        <f>IF(OR($L2740="Tor",$L2740="ET"),_xlfn.IFNA(IF(VLOOKUP($A2740,Spiele!$A$2:$C$16,3,FALSE)=$B2740,COUNTIFS($L$2:$L2740,"Tor",$B$2:$B2740,$B2740,$A$2:$A2740,$A2740)+COUNTIFS($L$2:$L2740,"ET",$B$2:$B2740,$B2740,$A$2:$A2740,$A2740)&amp;":"&amp;COUNTIFS($L$2:$L2740,"Tor",$B$2:$B2740,"&lt;&gt;"&amp;$B2740,$A$2:$A2740,$A2740)+COUNTIFS($L$2:$L2740,"ET",$B$2:$B2740,"&lt;&gt;"&amp;$B2740,$A$2:$A2740,$A2740),COUNTIFS($L$2:$L2740,"Tor",$B$2:$B2740,"&lt;&gt;"&amp;$B2740,$A$2:$A2740,$A2740)+COUNTIFS($L$2:$L2740,"ET",$B$2:$B2740,"&lt;&gt;"&amp;$B2740,$A$2:$A2740,$A2740)&amp;":"&amp;COUNTIFS($L$2:$L2740,"Tor",$B$2:$B2740,$B2740,$A$2:$A2740,$A2740)+COUNTIFS($L$2:$L2740,"ET",$B$2:$B2740,$B2740,$A$2:$A2740,$A2740)),""),"")</f>
        <v/>
      </c>
      <c r="J2740" s="18" t="str">
        <f>_xlfn.IFNA(IF(VLOOKUP($A2740,Spiele!$A$2:$D$16,3,FALSE)=$B2740,(COUNTIFS($L$1:$L2739,"Tor",$B$1:$B2739,$B2740,$A$1:$A2739,$A2740)+COUNTIFS($L$1:$L2739,"ET",$B$1:$B2739,$B2740,$A$1:$A2739,$A2740))-(COUNTIFS($L$1:$L2739,"Tor",$B$1:$B2739,"&lt;&gt;"&amp;$B2740,$A$1:$A2739,$A2740)+COUNTIFS($L$1:$L2739,"ET",$B$1:$B2739,"&lt;&gt;"&amp;$B2740,$A$1:$A2739,$A2740)),(COUNTIFS($L$1:$L2739,"Tor",$B$1:$B2739,$B2740,$A$1:$A2739,$A2740)+COUNTIFS($L$1:$L2739,"ET",$B$1:$B2739,$B2740,$A$1:$A2739,$A2740))-(COUNTIFS($L$1:$L2739,"Tor",$B$1:$B2739,"&lt;&gt;"&amp;$B2740,$A$1:$A2739,$A2740)+COUNTIFS($L$1:$L2739,"ET",$B$1:$B2739,"&lt;&gt;"&amp;$B2740,$A$1:$A2739,$A2740))),"")</f>
        <v/>
      </c>
      <c r="O2740" s="17"/>
      <c r="AC2740" s="14"/>
      <c r="AD2740" s="14"/>
      <c r="AE2740" s="18"/>
      <c r="AH2740" s="19">
        <f t="shared" si="170"/>
        <v>0</v>
      </c>
      <c r="AI2740" s="19">
        <f t="shared" si="171"/>
        <v>180</v>
      </c>
      <c r="AM2740" s="19">
        <f>IF(Abschlüsse[[#This Row],[Ergeb]]="ET","",SQRT(($AF2740-$AK2740)^2+($AG2740-$AL2740)^2))</f>
        <v>0</v>
      </c>
      <c r="AO2740" s="13"/>
      <c r="AP2740" s="13"/>
      <c r="AQ2740" s="19" t="str">
        <f t="shared" si="172"/>
        <v/>
      </c>
      <c r="AU2740" s="19" t="str">
        <f t="shared" si="173"/>
        <v/>
      </c>
    </row>
    <row r="2741" spans="3:47" ht="25.05" customHeight="1">
      <c r="C2741" s="17" t="str">
        <f>IF($A2741="","",IF(VLOOKUP($A2741,Spiele!$A$2:$D$16,3,FALSE)=$B2741,"H","G"))</f>
        <v/>
      </c>
      <c r="D2741" s="17" t="str">
        <f>IF($B2741="","",IF(VLOOKUP($A2741,Spiele!$A$2:$F$16,3,FALSE)=$B2741,VLOOKUP($A2741,Spiele!$A$2:$F$16,4,FALSE),VLOOKUP($A2741,Spiele!$A$2:$F$16,3,FALSE)))</f>
        <v/>
      </c>
      <c r="E2741" s="18">
        <f>IF(Abschlüsse[[#This Row],[Ergeb]]="ET",0,COUNTIFS($A$2:$A2741,$A2741,$B$2:$B2741,$B2741,$L$2:$L2741,"&lt;&gt;ET"))</f>
        <v>0</v>
      </c>
      <c r="F2741" s="11"/>
      <c r="G2741" s="12"/>
      <c r="H2741" s="18">
        <f>COUNTIFS('Rote Karten'!$A$2:$A$4,$A2741,'Rote Karten'!$D$2:$D$4,"&lt;&gt;"&amp;$B2741,'Rote Karten'!$B$2:$B$4,"&lt;"&amp;$F2741,'Rote Karten'!$C$2:$C$4,"&lt;="&amp;$G2741)-COUNTIFS('Rote Karten'!$A$2:$A$4,$A2741,'Rote Karten'!$D$2:$D$4,$B2741,'Rote Karten'!$B$2:$B$4,"&lt;"&amp;$F2741,'Rote Karten'!$C$2:$C$4,"&lt;="&amp;$G2741)</f>
        <v>0</v>
      </c>
      <c r="I2741" s="17" t="str">
        <f>IF(OR($L2741="Tor",$L2741="ET"),_xlfn.IFNA(IF(VLOOKUP($A2741,Spiele!$A$2:$C$16,3,FALSE)=$B2741,COUNTIFS($L$2:$L2741,"Tor",$B$2:$B2741,$B2741,$A$2:$A2741,$A2741)+COUNTIFS($L$2:$L2741,"ET",$B$2:$B2741,$B2741,$A$2:$A2741,$A2741)&amp;":"&amp;COUNTIFS($L$2:$L2741,"Tor",$B$2:$B2741,"&lt;&gt;"&amp;$B2741,$A$2:$A2741,$A2741)+COUNTIFS($L$2:$L2741,"ET",$B$2:$B2741,"&lt;&gt;"&amp;$B2741,$A$2:$A2741,$A2741),COUNTIFS($L$2:$L2741,"Tor",$B$2:$B2741,"&lt;&gt;"&amp;$B2741,$A$2:$A2741,$A2741)+COUNTIFS($L$2:$L2741,"ET",$B$2:$B2741,"&lt;&gt;"&amp;$B2741,$A$2:$A2741,$A2741)&amp;":"&amp;COUNTIFS($L$2:$L2741,"Tor",$B$2:$B2741,$B2741,$A$2:$A2741,$A2741)+COUNTIFS($L$2:$L2741,"ET",$B$2:$B2741,$B2741,$A$2:$A2741,$A2741)),""),"")</f>
        <v/>
      </c>
      <c r="J2741" s="18" t="str">
        <f>_xlfn.IFNA(IF(VLOOKUP($A2741,Spiele!$A$2:$D$16,3,FALSE)=$B2741,(COUNTIFS($L$1:$L2740,"Tor",$B$1:$B2740,$B2741,$A$1:$A2740,$A2741)+COUNTIFS($L$1:$L2740,"ET",$B$1:$B2740,$B2741,$A$1:$A2740,$A2741))-(COUNTIFS($L$1:$L2740,"Tor",$B$1:$B2740,"&lt;&gt;"&amp;$B2741,$A$1:$A2740,$A2741)+COUNTIFS($L$1:$L2740,"ET",$B$1:$B2740,"&lt;&gt;"&amp;$B2741,$A$1:$A2740,$A2741)),(COUNTIFS($L$1:$L2740,"Tor",$B$1:$B2740,$B2741,$A$1:$A2740,$A2741)+COUNTIFS($L$1:$L2740,"ET",$B$1:$B2740,$B2741,$A$1:$A2740,$A2741))-(COUNTIFS($L$1:$L2740,"Tor",$B$1:$B2740,"&lt;&gt;"&amp;$B2741,$A$1:$A2740,$A2741)+COUNTIFS($L$1:$L2740,"ET",$B$1:$B2740,"&lt;&gt;"&amp;$B2741,$A$1:$A2740,$A2741))),"")</f>
        <v/>
      </c>
      <c r="O2741" s="17"/>
      <c r="AC2741" s="14"/>
      <c r="AD2741" s="14"/>
      <c r="AE2741" s="18"/>
      <c r="AH2741" s="19">
        <f t="shared" si="170"/>
        <v>0</v>
      </c>
      <c r="AI2741" s="19">
        <f t="shared" si="171"/>
        <v>180</v>
      </c>
      <c r="AM2741" s="19">
        <f>IF(Abschlüsse[[#This Row],[Ergeb]]="ET","",SQRT(($AF2741-$AK2741)^2+($AG2741-$AL2741)^2))</f>
        <v>0</v>
      </c>
      <c r="AO2741" s="13"/>
      <c r="AP2741" s="13"/>
      <c r="AQ2741" s="19" t="str">
        <f t="shared" si="172"/>
        <v/>
      </c>
      <c r="AU2741" s="19" t="str">
        <f t="shared" si="173"/>
        <v/>
      </c>
    </row>
    <row r="2742" spans="3:47" ht="25.05" customHeight="1">
      <c r="C2742" s="17" t="str">
        <f>IF($A2742="","",IF(VLOOKUP($A2742,Spiele!$A$2:$D$16,3,FALSE)=$B2742,"H","G"))</f>
        <v/>
      </c>
      <c r="D2742" s="17" t="str">
        <f>IF($B2742="","",IF(VLOOKUP($A2742,Spiele!$A$2:$F$16,3,FALSE)=$B2742,VLOOKUP($A2742,Spiele!$A$2:$F$16,4,FALSE),VLOOKUP($A2742,Spiele!$A$2:$F$16,3,FALSE)))</f>
        <v/>
      </c>
      <c r="E2742" s="18">
        <f>IF(Abschlüsse[[#This Row],[Ergeb]]="ET",0,COUNTIFS($A$2:$A2742,$A2742,$B$2:$B2742,$B2742,$L$2:$L2742,"&lt;&gt;ET"))</f>
        <v>0</v>
      </c>
      <c r="F2742" s="11"/>
      <c r="G2742" s="12"/>
      <c r="H2742" s="18">
        <f>COUNTIFS('Rote Karten'!$A$2:$A$4,$A2742,'Rote Karten'!$D$2:$D$4,"&lt;&gt;"&amp;$B2742,'Rote Karten'!$B$2:$B$4,"&lt;"&amp;$F2742,'Rote Karten'!$C$2:$C$4,"&lt;="&amp;$G2742)-COUNTIFS('Rote Karten'!$A$2:$A$4,$A2742,'Rote Karten'!$D$2:$D$4,$B2742,'Rote Karten'!$B$2:$B$4,"&lt;"&amp;$F2742,'Rote Karten'!$C$2:$C$4,"&lt;="&amp;$G2742)</f>
        <v>0</v>
      </c>
      <c r="I2742" s="17" t="str">
        <f>IF(OR($L2742="Tor",$L2742="ET"),_xlfn.IFNA(IF(VLOOKUP($A2742,Spiele!$A$2:$C$16,3,FALSE)=$B2742,COUNTIFS($L$2:$L2742,"Tor",$B$2:$B2742,$B2742,$A$2:$A2742,$A2742)+COUNTIFS($L$2:$L2742,"ET",$B$2:$B2742,$B2742,$A$2:$A2742,$A2742)&amp;":"&amp;COUNTIFS($L$2:$L2742,"Tor",$B$2:$B2742,"&lt;&gt;"&amp;$B2742,$A$2:$A2742,$A2742)+COUNTIFS($L$2:$L2742,"ET",$B$2:$B2742,"&lt;&gt;"&amp;$B2742,$A$2:$A2742,$A2742),COUNTIFS($L$2:$L2742,"Tor",$B$2:$B2742,"&lt;&gt;"&amp;$B2742,$A$2:$A2742,$A2742)+COUNTIFS($L$2:$L2742,"ET",$B$2:$B2742,"&lt;&gt;"&amp;$B2742,$A$2:$A2742,$A2742)&amp;":"&amp;COUNTIFS($L$2:$L2742,"Tor",$B$2:$B2742,$B2742,$A$2:$A2742,$A2742)+COUNTIFS($L$2:$L2742,"ET",$B$2:$B2742,$B2742,$A$2:$A2742,$A2742)),""),"")</f>
        <v/>
      </c>
      <c r="J2742" s="18" t="str">
        <f>_xlfn.IFNA(IF(VLOOKUP($A2742,Spiele!$A$2:$D$16,3,FALSE)=$B2742,(COUNTIFS($L$1:$L2741,"Tor",$B$1:$B2741,$B2742,$A$1:$A2741,$A2742)+COUNTIFS($L$1:$L2741,"ET",$B$1:$B2741,$B2742,$A$1:$A2741,$A2742))-(COUNTIFS($L$1:$L2741,"Tor",$B$1:$B2741,"&lt;&gt;"&amp;$B2742,$A$1:$A2741,$A2742)+COUNTIFS($L$1:$L2741,"ET",$B$1:$B2741,"&lt;&gt;"&amp;$B2742,$A$1:$A2741,$A2742)),(COUNTIFS($L$1:$L2741,"Tor",$B$1:$B2741,$B2742,$A$1:$A2741,$A2742)+COUNTIFS($L$1:$L2741,"ET",$B$1:$B2741,$B2742,$A$1:$A2741,$A2742))-(COUNTIFS($L$1:$L2741,"Tor",$B$1:$B2741,"&lt;&gt;"&amp;$B2742,$A$1:$A2741,$A2742)+COUNTIFS($L$1:$L2741,"ET",$B$1:$B2741,"&lt;&gt;"&amp;$B2742,$A$1:$A2741,$A2742))),"")</f>
        <v/>
      </c>
      <c r="O2742" s="17"/>
      <c r="AC2742" s="14"/>
      <c r="AD2742" s="14"/>
      <c r="AE2742" s="18"/>
      <c r="AH2742" s="19">
        <f t="shared" si="170"/>
        <v>0</v>
      </c>
      <c r="AI2742" s="19">
        <f t="shared" si="171"/>
        <v>180</v>
      </c>
      <c r="AM2742" s="19">
        <f>IF(Abschlüsse[[#This Row],[Ergeb]]="ET","",SQRT(($AF2742-$AK2742)^2+($AG2742-$AL2742)^2))</f>
        <v>0</v>
      </c>
      <c r="AO2742" s="13"/>
      <c r="AP2742" s="13"/>
      <c r="AQ2742" s="19" t="str">
        <f t="shared" si="172"/>
        <v/>
      </c>
      <c r="AU2742" s="19" t="str">
        <f t="shared" si="173"/>
        <v/>
      </c>
    </row>
    <row r="2743" spans="3:47" ht="25.05" customHeight="1">
      <c r="C2743" s="17" t="str">
        <f>IF($A2743="","",IF(VLOOKUP($A2743,Spiele!$A$2:$D$16,3,FALSE)=$B2743,"H","G"))</f>
        <v/>
      </c>
      <c r="D2743" s="17" t="str">
        <f>IF($B2743="","",IF(VLOOKUP($A2743,Spiele!$A$2:$F$16,3,FALSE)=$B2743,VLOOKUP($A2743,Spiele!$A$2:$F$16,4,FALSE),VLOOKUP($A2743,Spiele!$A$2:$F$16,3,FALSE)))</f>
        <v/>
      </c>
      <c r="E2743" s="18">
        <f>IF(Abschlüsse[[#This Row],[Ergeb]]="ET",0,COUNTIFS($A$2:$A2743,$A2743,$B$2:$B2743,$B2743,$L$2:$L2743,"&lt;&gt;ET"))</f>
        <v>0</v>
      </c>
      <c r="F2743" s="11"/>
      <c r="G2743" s="12"/>
      <c r="H2743" s="18">
        <f>COUNTIFS('Rote Karten'!$A$2:$A$4,$A2743,'Rote Karten'!$D$2:$D$4,"&lt;&gt;"&amp;$B2743,'Rote Karten'!$B$2:$B$4,"&lt;"&amp;$F2743,'Rote Karten'!$C$2:$C$4,"&lt;="&amp;$G2743)-COUNTIFS('Rote Karten'!$A$2:$A$4,$A2743,'Rote Karten'!$D$2:$D$4,$B2743,'Rote Karten'!$B$2:$B$4,"&lt;"&amp;$F2743,'Rote Karten'!$C$2:$C$4,"&lt;="&amp;$G2743)</f>
        <v>0</v>
      </c>
      <c r="I2743" s="17" t="str">
        <f>IF(OR($L2743="Tor",$L2743="ET"),_xlfn.IFNA(IF(VLOOKUP($A2743,Spiele!$A$2:$C$16,3,FALSE)=$B2743,COUNTIFS($L$2:$L2743,"Tor",$B$2:$B2743,$B2743,$A$2:$A2743,$A2743)+COUNTIFS($L$2:$L2743,"ET",$B$2:$B2743,$B2743,$A$2:$A2743,$A2743)&amp;":"&amp;COUNTIFS($L$2:$L2743,"Tor",$B$2:$B2743,"&lt;&gt;"&amp;$B2743,$A$2:$A2743,$A2743)+COUNTIFS($L$2:$L2743,"ET",$B$2:$B2743,"&lt;&gt;"&amp;$B2743,$A$2:$A2743,$A2743),COUNTIFS($L$2:$L2743,"Tor",$B$2:$B2743,"&lt;&gt;"&amp;$B2743,$A$2:$A2743,$A2743)+COUNTIFS($L$2:$L2743,"ET",$B$2:$B2743,"&lt;&gt;"&amp;$B2743,$A$2:$A2743,$A2743)&amp;":"&amp;COUNTIFS($L$2:$L2743,"Tor",$B$2:$B2743,$B2743,$A$2:$A2743,$A2743)+COUNTIFS($L$2:$L2743,"ET",$B$2:$B2743,$B2743,$A$2:$A2743,$A2743)),""),"")</f>
        <v/>
      </c>
      <c r="J2743" s="18" t="str">
        <f>_xlfn.IFNA(IF(VLOOKUP($A2743,Spiele!$A$2:$D$16,3,FALSE)=$B2743,(COUNTIFS($L$1:$L2742,"Tor",$B$1:$B2742,$B2743,$A$1:$A2742,$A2743)+COUNTIFS($L$1:$L2742,"ET",$B$1:$B2742,$B2743,$A$1:$A2742,$A2743))-(COUNTIFS($L$1:$L2742,"Tor",$B$1:$B2742,"&lt;&gt;"&amp;$B2743,$A$1:$A2742,$A2743)+COUNTIFS($L$1:$L2742,"ET",$B$1:$B2742,"&lt;&gt;"&amp;$B2743,$A$1:$A2742,$A2743)),(COUNTIFS($L$1:$L2742,"Tor",$B$1:$B2742,$B2743,$A$1:$A2742,$A2743)+COUNTIFS($L$1:$L2742,"ET",$B$1:$B2742,$B2743,$A$1:$A2742,$A2743))-(COUNTIFS($L$1:$L2742,"Tor",$B$1:$B2742,"&lt;&gt;"&amp;$B2743,$A$1:$A2742,$A2743)+COUNTIFS($L$1:$L2742,"ET",$B$1:$B2742,"&lt;&gt;"&amp;$B2743,$A$1:$A2742,$A2743))),"")</f>
        <v/>
      </c>
      <c r="O2743" s="17"/>
      <c r="AC2743" s="14"/>
      <c r="AD2743" s="14"/>
      <c r="AE2743" s="18"/>
      <c r="AH2743" s="19">
        <f t="shared" si="170"/>
        <v>0</v>
      </c>
      <c r="AI2743" s="19">
        <f t="shared" si="171"/>
        <v>180</v>
      </c>
      <c r="AM2743" s="19">
        <f>IF(Abschlüsse[[#This Row],[Ergeb]]="ET","",SQRT(($AF2743-$AK2743)^2+($AG2743-$AL2743)^2))</f>
        <v>0</v>
      </c>
      <c r="AO2743" s="13"/>
      <c r="AP2743" s="13"/>
      <c r="AQ2743" s="19" t="str">
        <f t="shared" si="172"/>
        <v/>
      </c>
      <c r="AU2743" s="19" t="str">
        <f t="shared" si="173"/>
        <v/>
      </c>
    </row>
    <row r="2744" spans="3:47" ht="25.05" customHeight="1">
      <c r="C2744" s="17" t="str">
        <f>IF($A2744="","",IF(VLOOKUP($A2744,Spiele!$A$2:$D$16,3,FALSE)=$B2744,"H","G"))</f>
        <v/>
      </c>
      <c r="D2744" s="17" t="str">
        <f>IF($B2744="","",IF(VLOOKUP($A2744,Spiele!$A$2:$F$16,3,FALSE)=$B2744,VLOOKUP($A2744,Spiele!$A$2:$F$16,4,FALSE),VLOOKUP($A2744,Spiele!$A$2:$F$16,3,FALSE)))</f>
        <v/>
      </c>
      <c r="E2744" s="18">
        <f>IF(Abschlüsse[[#This Row],[Ergeb]]="ET",0,COUNTIFS($A$2:$A2744,$A2744,$B$2:$B2744,$B2744,$L$2:$L2744,"&lt;&gt;ET"))</f>
        <v>0</v>
      </c>
      <c r="F2744" s="11"/>
      <c r="G2744" s="12"/>
      <c r="H2744" s="18">
        <f>COUNTIFS('Rote Karten'!$A$2:$A$4,$A2744,'Rote Karten'!$D$2:$D$4,"&lt;&gt;"&amp;$B2744,'Rote Karten'!$B$2:$B$4,"&lt;"&amp;$F2744,'Rote Karten'!$C$2:$C$4,"&lt;="&amp;$G2744)-COUNTIFS('Rote Karten'!$A$2:$A$4,$A2744,'Rote Karten'!$D$2:$D$4,$B2744,'Rote Karten'!$B$2:$B$4,"&lt;"&amp;$F2744,'Rote Karten'!$C$2:$C$4,"&lt;="&amp;$G2744)</f>
        <v>0</v>
      </c>
      <c r="I2744" s="17" t="str">
        <f>IF(OR($L2744="Tor",$L2744="ET"),_xlfn.IFNA(IF(VLOOKUP($A2744,Spiele!$A$2:$C$16,3,FALSE)=$B2744,COUNTIFS($L$2:$L2744,"Tor",$B$2:$B2744,$B2744,$A$2:$A2744,$A2744)+COUNTIFS($L$2:$L2744,"ET",$B$2:$B2744,$B2744,$A$2:$A2744,$A2744)&amp;":"&amp;COUNTIFS($L$2:$L2744,"Tor",$B$2:$B2744,"&lt;&gt;"&amp;$B2744,$A$2:$A2744,$A2744)+COUNTIFS($L$2:$L2744,"ET",$B$2:$B2744,"&lt;&gt;"&amp;$B2744,$A$2:$A2744,$A2744),COUNTIFS($L$2:$L2744,"Tor",$B$2:$B2744,"&lt;&gt;"&amp;$B2744,$A$2:$A2744,$A2744)+COUNTIFS($L$2:$L2744,"ET",$B$2:$B2744,"&lt;&gt;"&amp;$B2744,$A$2:$A2744,$A2744)&amp;":"&amp;COUNTIFS($L$2:$L2744,"Tor",$B$2:$B2744,$B2744,$A$2:$A2744,$A2744)+COUNTIFS($L$2:$L2744,"ET",$B$2:$B2744,$B2744,$A$2:$A2744,$A2744)),""),"")</f>
        <v/>
      </c>
      <c r="J2744" s="18" t="str">
        <f>_xlfn.IFNA(IF(VLOOKUP($A2744,Spiele!$A$2:$D$16,3,FALSE)=$B2744,(COUNTIFS($L$1:$L2743,"Tor",$B$1:$B2743,$B2744,$A$1:$A2743,$A2744)+COUNTIFS($L$1:$L2743,"ET",$B$1:$B2743,$B2744,$A$1:$A2743,$A2744))-(COUNTIFS($L$1:$L2743,"Tor",$B$1:$B2743,"&lt;&gt;"&amp;$B2744,$A$1:$A2743,$A2744)+COUNTIFS($L$1:$L2743,"ET",$B$1:$B2743,"&lt;&gt;"&amp;$B2744,$A$1:$A2743,$A2744)),(COUNTIFS($L$1:$L2743,"Tor",$B$1:$B2743,$B2744,$A$1:$A2743,$A2744)+COUNTIFS($L$1:$L2743,"ET",$B$1:$B2743,$B2744,$A$1:$A2743,$A2744))-(COUNTIFS($L$1:$L2743,"Tor",$B$1:$B2743,"&lt;&gt;"&amp;$B2744,$A$1:$A2743,$A2744)+COUNTIFS($L$1:$L2743,"ET",$B$1:$B2743,"&lt;&gt;"&amp;$B2744,$A$1:$A2743,$A2744))),"")</f>
        <v/>
      </c>
      <c r="O2744" s="17"/>
      <c r="AC2744" s="14"/>
      <c r="AD2744" s="14"/>
      <c r="AE2744" s="18"/>
      <c r="AH2744" s="19">
        <f t="shared" si="170"/>
        <v>0</v>
      </c>
      <c r="AI2744" s="19">
        <f t="shared" si="171"/>
        <v>180</v>
      </c>
      <c r="AM2744" s="19">
        <f>IF(Abschlüsse[[#This Row],[Ergeb]]="ET","",SQRT(($AF2744-$AK2744)^2+($AG2744-$AL2744)^2))</f>
        <v>0</v>
      </c>
      <c r="AO2744" s="13"/>
      <c r="AP2744" s="13"/>
      <c r="AQ2744" s="19" t="str">
        <f t="shared" si="172"/>
        <v/>
      </c>
      <c r="AU2744" s="19" t="str">
        <f t="shared" si="173"/>
        <v/>
      </c>
    </row>
    <row r="2745" spans="3:47" ht="25.05" customHeight="1">
      <c r="C2745" s="17" t="str">
        <f>IF($A2745="","",IF(VLOOKUP($A2745,Spiele!$A$2:$D$16,3,FALSE)=$B2745,"H","G"))</f>
        <v/>
      </c>
      <c r="D2745" s="17" t="str">
        <f>IF($B2745="","",IF(VLOOKUP($A2745,Spiele!$A$2:$F$16,3,FALSE)=$B2745,VLOOKUP($A2745,Spiele!$A$2:$F$16,4,FALSE),VLOOKUP($A2745,Spiele!$A$2:$F$16,3,FALSE)))</f>
        <v/>
      </c>
      <c r="E2745" s="18">
        <f>IF(Abschlüsse[[#This Row],[Ergeb]]="ET",0,COUNTIFS($A$2:$A2745,$A2745,$B$2:$B2745,$B2745,$L$2:$L2745,"&lt;&gt;ET"))</f>
        <v>0</v>
      </c>
      <c r="F2745" s="11"/>
      <c r="G2745" s="12"/>
      <c r="H2745" s="18">
        <f>COUNTIFS('Rote Karten'!$A$2:$A$4,$A2745,'Rote Karten'!$D$2:$D$4,"&lt;&gt;"&amp;$B2745,'Rote Karten'!$B$2:$B$4,"&lt;"&amp;$F2745,'Rote Karten'!$C$2:$C$4,"&lt;="&amp;$G2745)-COUNTIFS('Rote Karten'!$A$2:$A$4,$A2745,'Rote Karten'!$D$2:$D$4,$B2745,'Rote Karten'!$B$2:$B$4,"&lt;"&amp;$F2745,'Rote Karten'!$C$2:$C$4,"&lt;="&amp;$G2745)</f>
        <v>0</v>
      </c>
      <c r="I2745" s="17" t="str">
        <f>IF(OR($L2745="Tor",$L2745="ET"),_xlfn.IFNA(IF(VLOOKUP($A2745,Spiele!$A$2:$C$16,3,FALSE)=$B2745,COUNTIFS($L$2:$L2745,"Tor",$B$2:$B2745,$B2745,$A$2:$A2745,$A2745)+COUNTIFS($L$2:$L2745,"ET",$B$2:$B2745,$B2745,$A$2:$A2745,$A2745)&amp;":"&amp;COUNTIFS($L$2:$L2745,"Tor",$B$2:$B2745,"&lt;&gt;"&amp;$B2745,$A$2:$A2745,$A2745)+COUNTIFS($L$2:$L2745,"ET",$B$2:$B2745,"&lt;&gt;"&amp;$B2745,$A$2:$A2745,$A2745),COUNTIFS($L$2:$L2745,"Tor",$B$2:$B2745,"&lt;&gt;"&amp;$B2745,$A$2:$A2745,$A2745)+COUNTIFS($L$2:$L2745,"ET",$B$2:$B2745,"&lt;&gt;"&amp;$B2745,$A$2:$A2745,$A2745)&amp;":"&amp;COUNTIFS($L$2:$L2745,"Tor",$B$2:$B2745,$B2745,$A$2:$A2745,$A2745)+COUNTIFS($L$2:$L2745,"ET",$B$2:$B2745,$B2745,$A$2:$A2745,$A2745)),""),"")</f>
        <v/>
      </c>
      <c r="J2745" s="18" t="str">
        <f>_xlfn.IFNA(IF(VLOOKUP($A2745,Spiele!$A$2:$D$16,3,FALSE)=$B2745,(COUNTIFS($L$1:$L2744,"Tor",$B$1:$B2744,$B2745,$A$1:$A2744,$A2745)+COUNTIFS($L$1:$L2744,"ET",$B$1:$B2744,$B2745,$A$1:$A2744,$A2745))-(COUNTIFS($L$1:$L2744,"Tor",$B$1:$B2744,"&lt;&gt;"&amp;$B2745,$A$1:$A2744,$A2745)+COUNTIFS($L$1:$L2744,"ET",$B$1:$B2744,"&lt;&gt;"&amp;$B2745,$A$1:$A2744,$A2745)),(COUNTIFS($L$1:$L2744,"Tor",$B$1:$B2744,$B2745,$A$1:$A2744,$A2745)+COUNTIFS($L$1:$L2744,"ET",$B$1:$B2744,$B2745,$A$1:$A2744,$A2745))-(COUNTIFS($L$1:$L2744,"Tor",$B$1:$B2744,"&lt;&gt;"&amp;$B2745,$A$1:$A2744,$A2745)+COUNTIFS($L$1:$L2744,"ET",$B$1:$B2744,"&lt;&gt;"&amp;$B2745,$A$1:$A2744,$A2745))),"")</f>
        <v/>
      </c>
      <c r="O2745" s="17"/>
      <c r="AC2745" s="14"/>
      <c r="AD2745" s="14"/>
      <c r="AE2745" s="18"/>
      <c r="AH2745" s="19">
        <f t="shared" si="170"/>
        <v>0</v>
      </c>
      <c r="AI2745" s="19">
        <f t="shared" si="171"/>
        <v>180</v>
      </c>
      <c r="AM2745" s="19">
        <f>IF(Abschlüsse[[#This Row],[Ergeb]]="ET","",SQRT(($AF2745-$AK2745)^2+($AG2745-$AL2745)^2))</f>
        <v>0</v>
      </c>
      <c r="AO2745" s="13"/>
      <c r="AP2745" s="13"/>
      <c r="AQ2745" s="19" t="str">
        <f t="shared" si="172"/>
        <v/>
      </c>
      <c r="AU2745" s="19" t="str">
        <f t="shared" si="173"/>
        <v/>
      </c>
    </row>
    <row r="2746" spans="3:47" ht="25.05" customHeight="1">
      <c r="C2746" s="17" t="str">
        <f>IF($A2746="","",IF(VLOOKUP($A2746,Spiele!$A$2:$D$16,3,FALSE)=$B2746,"H","G"))</f>
        <v/>
      </c>
      <c r="D2746" s="17" t="str">
        <f>IF($B2746="","",IF(VLOOKUP($A2746,Spiele!$A$2:$F$16,3,FALSE)=$B2746,VLOOKUP($A2746,Spiele!$A$2:$F$16,4,FALSE),VLOOKUP($A2746,Spiele!$A$2:$F$16,3,FALSE)))</f>
        <v/>
      </c>
      <c r="E2746" s="18">
        <f>IF(Abschlüsse[[#This Row],[Ergeb]]="ET",0,COUNTIFS($A$2:$A2746,$A2746,$B$2:$B2746,$B2746,$L$2:$L2746,"&lt;&gt;ET"))</f>
        <v>0</v>
      </c>
      <c r="F2746" s="11"/>
      <c r="G2746" s="12"/>
      <c r="H2746" s="18">
        <f>COUNTIFS('Rote Karten'!$A$2:$A$4,$A2746,'Rote Karten'!$D$2:$D$4,"&lt;&gt;"&amp;$B2746,'Rote Karten'!$B$2:$B$4,"&lt;"&amp;$F2746,'Rote Karten'!$C$2:$C$4,"&lt;="&amp;$G2746)-COUNTIFS('Rote Karten'!$A$2:$A$4,$A2746,'Rote Karten'!$D$2:$D$4,$B2746,'Rote Karten'!$B$2:$B$4,"&lt;"&amp;$F2746,'Rote Karten'!$C$2:$C$4,"&lt;="&amp;$G2746)</f>
        <v>0</v>
      </c>
      <c r="I2746" s="17" t="str">
        <f>IF(OR($L2746="Tor",$L2746="ET"),_xlfn.IFNA(IF(VLOOKUP($A2746,Spiele!$A$2:$C$16,3,FALSE)=$B2746,COUNTIFS($L$2:$L2746,"Tor",$B$2:$B2746,$B2746,$A$2:$A2746,$A2746)+COUNTIFS($L$2:$L2746,"ET",$B$2:$B2746,$B2746,$A$2:$A2746,$A2746)&amp;":"&amp;COUNTIFS($L$2:$L2746,"Tor",$B$2:$B2746,"&lt;&gt;"&amp;$B2746,$A$2:$A2746,$A2746)+COUNTIFS($L$2:$L2746,"ET",$B$2:$B2746,"&lt;&gt;"&amp;$B2746,$A$2:$A2746,$A2746),COUNTIFS($L$2:$L2746,"Tor",$B$2:$B2746,"&lt;&gt;"&amp;$B2746,$A$2:$A2746,$A2746)+COUNTIFS($L$2:$L2746,"ET",$B$2:$B2746,"&lt;&gt;"&amp;$B2746,$A$2:$A2746,$A2746)&amp;":"&amp;COUNTIFS($L$2:$L2746,"Tor",$B$2:$B2746,$B2746,$A$2:$A2746,$A2746)+COUNTIFS($L$2:$L2746,"ET",$B$2:$B2746,$B2746,$A$2:$A2746,$A2746)),""),"")</f>
        <v/>
      </c>
      <c r="J2746" s="18" t="str">
        <f>_xlfn.IFNA(IF(VLOOKUP($A2746,Spiele!$A$2:$D$16,3,FALSE)=$B2746,(COUNTIFS($L$1:$L2745,"Tor",$B$1:$B2745,$B2746,$A$1:$A2745,$A2746)+COUNTIFS($L$1:$L2745,"ET",$B$1:$B2745,$B2746,$A$1:$A2745,$A2746))-(COUNTIFS($L$1:$L2745,"Tor",$B$1:$B2745,"&lt;&gt;"&amp;$B2746,$A$1:$A2745,$A2746)+COUNTIFS($L$1:$L2745,"ET",$B$1:$B2745,"&lt;&gt;"&amp;$B2746,$A$1:$A2745,$A2746)),(COUNTIFS($L$1:$L2745,"Tor",$B$1:$B2745,$B2746,$A$1:$A2745,$A2746)+COUNTIFS($L$1:$L2745,"ET",$B$1:$B2745,$B2746,$A$1:$A2745,$A2746))-(COUNTIFS($L$1:$L2745,"Tor",$B$1:$B2745,"&lt;&gt;"&amp;$B2746,$A$1:$A2745,$A2746)+COUNTIFS($L$1:$L2745,"ET",$B$1:$B2745,"&lt;&gt;"&amp;$B2746,$A$1:$A2745,$A2746))),"")</f>
        <v/>
      </c>
      <c r="O2746" s="17"/>
      <c r="AC2746" s="14"/>
      <c r="AD2746" s="14"/>
      <c r="AE2746" s="18"/>
      <c r="AH2746" s="19">
        <f t="shared" si="170"/>
        <v>0</v>
      </c>
      <c r="AI2746" s="19">
        <f t="shared" si="171"/>
        <v>180</v>
      </c>
      <c r="AM2746" s="19">
        <f>IF(Abschlüsse[[#This Row],[Ergeb]]="ET","",SQRT(($AF2746-$AK2746)^2+($AG2746-$AL2746)^2))</f>
        <v>0</v>
      </c>
      <c r="AO2746" s="13"/>
      <c r="AP2746" s="13"/>
      <c r="AQ2746" s="19" t="str">
        <f t="shared" si="172"/>
        <v/>
      </c>
      <c r="AU2746" s="19" t="str">
        <f t="shared" si="173"/>
        <v/>
      </c>
    </row>
    <row r="2747" spans="3:47" ht="25.05" customHeight="1">
      <c r="C2747" s="17" t="str">
        <f>IF($A2747="","",IF(VLOOKUP($A2747,Spiele!$A$2:$D$16,3,FALSE)=$B2747,"H","G"))</f>
        <v/>
      </c>
      <c r="D2747" s="17" t="str">
        <f>IF($B2747="","",IF(VLOOKUP($A2747,Spiele!$A$2:$F$16,3,FALSE)=$B2747,VLOOKUP($A2747,Spiele!$A$2:$F$16,4,FALSE),VLOOKUP($A2747,Spiele!$A$2:$F$16,3,FALSE)))</f>
        <v/>
      </c>
      <c r="E2747" s="18">
        <f>IF(Abschlüsse[[#This Row],[Ergeb]]="ET",0,COUNTIFS($A$2:$A2747,$A2747,$B$2:$B2747,$B2747,$L$2:$L2747,"&lt;&gt;ET"))</f>
        <v>0</v>
      </c>
      <c r="F2747" s="11"/>
      <c r="G2747" s="12"/>
      <c r="H2747" s="18">
        <f>COUNTIFS('Rote Karten'!$A$2:$A$4,$A2747,'Rote Karten'!$D$2:$D$4,"&lt;&gt;"&amp;$B2747,'Rote Karten'!$B$2:$B$4,"&lt;"&amp;$F2747,'Rote Karten'!$C$2:$C$4,"&lt;="&amp;$G2747)-COUNTIFS('Rote Karten'!$A$2:$A$4,$A2747,'Rote Karten'!$D$2:$D$4,$B2747,'Rote Karten'!$B$2:$B$4,"&lt;"&amp;$F2747,'Rote Karten'!$C$2:$C$4,"&lt;="&amp;$G2747)</f>
        <v>0</v>
      </c>
      <c r="I2747" s="17" t="str">
        <f>IF(OR($L2747="Tor",$L2747="ET"),_xlfn.IFNA(IF(VLOOKUP($A2747,Spiele!$A$2:$C$16,3,FALSE)=$B2747,COUNTIFS($L$2:$L2747,"Tor",$B$2:$B2747,$B2747,$A$2:$A2747,$A2747)+COUNTIFS($L$2:$L2747,"ET",$B$2:$B2747,$B2747,$A$2:$A2747,$A2747)&amp;":"&amp;COUNTIFS($L$2:$L2747,"Tor",$B$2:$B2747,"&lt;&gt;"&amp;$B2747,$A$2:$A2747,$A2747)+COUNTIFS($L$2:$L2747,"ET",$B$2:$B2747,"&lt;&gt;"&amp;$B2747,$A$2:$A2747,$A2747),COUNTIFS($L$2:$L2747,"Tor",$B$2:$B2747,"&lt;&gt;"&amp;$B2747,$A$2:$A2747,$A2747)+COUNTIFS($L$2:$L2747,"ET",$B$2:$B2747,"&lt;&gt;"&amp;$B2747,$A$2:$A2747,$A2747)&amp;":"&amp;COUNTIFS($L$2:$L2747,"Tor",$B$2:$B2747,$B2747,$A$2:$A2747,$A2747)+COUNTIFS($L$2:$L2747,"ET",$B$2:$B2747,$B2747,$A$2:$A2747,$A2747)),""),"")</f>
        <v/>
      </c>
      <c r="J2747" s="18" t="str">
        <f>_xlfn.IFNA(IF(VLOOKUP($A2747,Spiele!$A$2:$D$16,3,FALSE)=$B2747,(COUNTIFS($L$1:$L2746,"Tor",$B$1:$B2746,$B2747,$A$1:$A2746,$A2747)+COUNTIFS($L$1:$L2746,"ET",$B$1:$B2746,$B2747,$A$1:$A2746,$A2747))-(COUNTIFS($L$1:$L2746,"Tor",$B$1:$B2746,"&lt;&gt;"&amp;$B2747,$A$1:$A2746,$A2747)+COUNTIFS($L$1:$L2746,"ET",$B$1:$B2746,"&lt;&gt;"&amp;$B2747,$A$1:$A2746,$A2747)),(COUNTIFS($L$1:$L2746,"Tor",$B$1:$B2746,$B2747,$A$1:$A2746,$A2747)+COUNTIFS($L$1:$L2746,"ET",$B$1:$B2746,$B2747,$A$1:$A2746,$A2747))-(COUNTIFS($L$1:$L2746,"Tor",$B$1:$B2746,"&lt;&gt;"&amp;$B2747,$A$1:$A2746,$A2747)+COUNTIFS($L$1:$L2746,"ET",$B$1:$B2746,"&lt;&gt;"&amp;$B2747,$A$1:$A2746,$A2747))),"")</f>
        <v/>
      </c>
      <c r="O2747" s="17"/>
      <c r="AC2747" s="14"/>
      <c r="AD2747" s="14"/>
      <c r="AE2747" s="18"/>
      <c r="AH2747" s="19">
        <f t="shared" si="170"/>
        <v>0</v>
      </c>
      <c r="AI2747" s="19">
        <f t="shared" si="171"/>
        <v>180</v>
      </c>
      <c r="AM2747" s="19">
        <f>IF(Abschlüsse[[#This Row],[Ergeb]]="ET","",SQRT(($AF2747-$AK2747)^2+($AG2747-$AL2747)^2))</f>
        <v>0</v>
      </c>
      <c r="AO2747" s="13"/>
      <c r="AP2747" s="13"/>
      <c r="AQ2747" s="19" t="str">
        <f t="shared" si="172"/>
        <v/>
      </c>
      <c r="AU2747" s="19" t="str">
        <f t="shared" si="173"/>
        <v/>
      </c>
    </row>
    <row r="2748" spans="3:47" ht="25.05" customHeight="1">
      <c r="C2748" s="17" t="str">
        <f>IF($A2748="","",IF(VLOOKUP($A2748,Spiele!$A$2:$D$16,3,FALSE)=$B2748,"H","G"))</f>
        <v/>
      </c>
      <c r="D2748" s="17" t="str">
        <f>IF($B2748="","",IF(VLOOKUP($A2748,Spiele!$A$2:$F$16,3,FALSE)=$B2748,VLOOKUP($A2748,Spiele!$A$2:$F$16,4,FALSE),VLOOKUP($A2748,Spiele!$A$2:$F$16,3,FALSE)))</f>
        <v/>
      </c>
      <c r="E2748" s="18">
        <f>IF(Abschlüsse[[#This Row],[Ergeb]]="ET",0,COUNTIFS($A$2:$A2748,$A2748,$B$2:$B2748,$B2748,$L$2:$L2748,"&lt;&gt;ET"))</f>
        <v>0</v>
      </c>
      <c r="F2748" s="11"/>
      <c r="G2748" s="12"/>
      <c r="H2748" s="18">
        <f>COUNTIFS('Rote Karten'!$A$2:$A$4,$A2748,'Rote Karten'!$D$2:$D$4,"&lt;&gt;"&amp;$B2748,'Rote Karten'!$B$2:$B$4,"&lt;"&amp;$F2748,'Rote Karten'!$C$2:$C$4,"&lt;="&amp;$G2748)-COUNTIFS('Rote Karten'!$A$2:$A$4,$A2748,'Rote Karten'!$D$2:$D$4,$B2748,'Rote Karten'!$B$2:$B$4,"&lt;"&amp;$F2748,'Rote Karten'!$C$2:$C$4,"&lt;="&amp;$G2748)</f>
        <v>0</v>
      </c>
      <c r="I2748" s="17" t="str">
        <f>IF(OR($L2748="Tor",$L2748="ET"),_xlfn.IFNA(IF(VLOOKUP($A2748,Spiele!$A$2:$C$16,3,FALSE)=$B2748,COUNTIFS($L$2:$L2748,"Tor",$B$2:$B2748,$B2748,$A$2:$A2748,$A2748)+COUNTIFS($L$2:$L2748,"ET",$B$2:$B2748,$B2748,$A$2:$A2748,$A2748)&amp;":"&amp;COUNTIFS($L$2:$L2748,"Tor",$B$2:$B2748,"&lt;&gt;"&amp;$B2748,$A$2:$A2748,$A2748)+COUNTIFS($L$2:$L2748,"ET",$B$2:$B2748,"&lt;&gt;"&amp;$B2748,$A$2:$A2748,$A2748),COUNTIFS($L$2:$L2748,"Tor",$B$2:$B2748,"&lt;&gt;"&amp;$B2748,$A$2:$A2748,$A2748)+COUNTIFS($L$2:$L2748,"ET",$B$2:$B2748,"&lt;&gt;"&amp;$B2748,$A$2:$A2748,$A2748)&amp;":"&amp;COUNTIFS($L$2:$L2748,"Tor",$B$2:$B2748,$B2748,$A$2:$A2748,$A2748)+COUNTIFS($L$2:$L2748,"ET",$B$2:$B2748,$B2748,$A$2:$A2748,$A2748)),""),"")</f>
        <v/>
      </c>
      <c r="J2748" s="18" t="str">
        <f>_xlfn.IFNA(IF(VLOOKUP($A2748,Spiele!$A$2:$D$16,3,FALSE)=$B2748,(COUNTIFS($L$1:$L2747,"Tor",$B$1:$B2747,$B2748,$A$1:$A2747,$A2748)+COUNTIFS($L$1:$L2747,"ET",$B$1:$B2747,$B2748,$A$1:$A2747,$A2748))-(COUNTIFS($L$1:$L2747,"Tor",$B$1:$B2747,"&lt;&gt;"&amp;$B2748,$A$1:$A2747,$A2748)+COUNTIFS($L$1:$L2747,"ET",$B$1:$B2747,"&lt;&gt;"&amp;$B2748,$A$1:$A2747,$A2748)),(COUNTIFS($L$1:$L2747,"Tor",$B$1:$B2747,$B2748,$A$1:$A2747,$A2748)+COUNTIFS($L$1:$L2747,"ET",$B$1:$B2747,$B2748,$A$1:$A2747,$A2748))-(COUNTIFS($L$1:$L2747,"Tor",$B$1:$B2747,"&lt;&gt;"&amp;$B2748,$A$1:$A2747,$A2748)+COUNTIFS($L$1:$L2747,"ET",$B$1:$B2747,"&lt;&gt;"&amp;$B2748,$A$1:$A2747,$A2748))),"")</f>
        <v/>
      </c>
      <c r="O2748" s="17"/>
      <c r="AC2748" s="14"/>
      <c r="AD2748" s="14"/>
      <c r="AE2748" s="18"/>
      <c r="AH2748" s="19">
        <f t="shared" si="170"/>
        <v>0</v>
      </c>
      <c r="AI2748" s="19">
        <f t="shared" si="171"/>
        <v>180</v>
      </c>
      <c r="AM2748" s="19">
        <f>IF(Abschlüsse[[#This Row],[Ergeb]]="ET","",SQRT(($AF2748-$AK2748)^2+($AG2748-$AL2748)^2))</f>
        <v>0</v>
      </c>
      <c r="AO2748" s="13"/>
      <c r="AP2748" s="13"/>
      <c r="AQ2748" s="19" t="str">
        <f t="shared" si="172"/>
        <v/>
      </c>
      <c r="AU2748" s="19" t="str">
        <f t="shared" si="173"/>
        <v/>
      </c>
    </row>
    <row r="2749" spans="3:47" ht="25.05" customHeight="1">
      <c r="C2749" s="17" t="str">
        <f>IF($A2749="","",IF(VLOOKUP($A2749,Spiele!$A$2:$D$16,3,FALSE)=$B2749,"H","G"))</f>
        <v/>
      </c>
      <c r="D2749" s="17" t="str">
        <f>IF($B2749="","",IF(VLOOKUP($A2749,Spiele!$A$2:$F$16,3,FALSE)=$B2749,VLOOKUP($A2749,Spiele!$A$2:$F$16,4,FALSE),VLOOKUP($A2749,Spiele!$A$2:$F$16,3,FALSE)))</f>
        <v/>
      </c>
      <c r="E2749" s="18">
        <f>IF(Abschlüsse[[#This Row],[Ergeb]]="ET",0,COUNTIFS($A$2:$A2749,$A2749,$B$2:$B2749,$B2749,$L$2:$L2749,"&lt;&gt;ET"))</f>
        <v>0</v>
      </c>
      <c r="F2749" s="11"/>
      <c r="G2749" s="12"/>
      <c r="H2749" s="18">
        <f>COUNTIFS('Rote Karten'!$A$2:$A$4,$A2749,'Rote Karten'!$D$2:$D$4,"&lt;&gt;"&amp;$B2749,'Rote Karten'!$B$2:$B$4,"&lt;"&amp;$F2749,'Rote Karten'!$C$2:$C$4,"&lt;="&amp;$G2749)-COUNTIFS('Rote Karten'!$A$2:$A$4,$A2749,'Rote Karten'!$D$2:$D$4,$B2749,'Rote Karten'!$B$2:$B$4,"&lt;"&amp;$F2749,'Rote Karten'!$C$2:$C$4,"&lt;="&amp;$G2749)</f>
        <v>0</v>
      </c>
      <c r="I2749" s="17" t="str">
        <f>IF(OR($L2749="Tor",$L2749="ET"),_xlfn.IFNA(IF(VLOOKUP($A2749,Spiele!$A$2:$C$16,3,FALSE)=$B2749,COUNTIFS($L$2:$L2749,"Tor",$B$2:$B2749,$B2749,$A$2:$A2749,$A2749)+COUNTIFS($L$2:$L2749,"ET",$B$2:$B2749,$B2749,$A$2:$A2749,$A2749)&amp;":"&amp;COUNTIFS($L$2:$L2749,"Tor",$B$2:$B2749,"&lt;&gt;"&amp;$B2749,$A$2:$A2749,$A2749)+COUNTIFS($L$2:$L2749,"ET",$B$2:$B2749,"&lt;&gt;"&amp;$B2749,$A$2:$A2749,$A2749),COUNTIFS($L$2:$L2749,"Tor",$B$2:$B2749,"&lt;&gt;"&amp;$B2749,$A$2:$A2749,$A2749)+COUNTIFS($L$2:$L2749,"ET",$B$2:$B2749,"&lt;&gt;"&amp;$B2749,$A$2:$A2749,$A2749)&amp;":"&amp;COUNTIFS($L$2:$L2749,"Tor",$B$2:$B2749,$B2749,$A$2:$A2749,$A2749)+COUNTIFS($L$2:$L2749,"ET",$B$2:$B2749,$B2749,$A$2:$A2749,$A2749)),""),"")</f>
        <v/>
      </c>
      <c r="J2749" s="18" t="str">
        <f>_xlfn.IFNA(IF(VLOOKUP($A2749,Spiele!$A$2:$D$16,3,FALSE)=$B2749,(COUNTIFS($L$1:$L2748,"Tor",$B$1:$B2748,$B2749,$A$1:$A2748,$A2749)+COUNTIFS($L$1:$L2748,"ET",$B$1:$B2748,$B2749,$A$1:$A2748,$A2749))-(COUNTIFS($L$1:$L2748,"Tor",$B$1:$B2748,"&lt;&gt;"&amp;$B2749,$A$1:$A2748,$A2749)+COUNTIFS($L$1:$L2748,"ET",$B$1:$B2748,"&lt;&gt;"&amp;$B2749,$A$1:$A2748,$A2749)),(COUNTIFS($L$1:$L2748,"Tor",$B$1:$B2748,$B2749,$A$1:$A2748,$A2749)+COUNTIFS($L$1:$L2748,"ET",$B$1:$B2748,$B2749,$A$1:$A2748,$A2749))-(COUNTIFS($L$1:$L2748,"Tor",$B$1:$B2748,"&lt;&gt;"&amp;$B2749,$A$1:$A2748,$A2749)+COUNTIFS($L$1:$L2748,"ET",$B$1:$B2748,"&lt;&gt;"&amp;$B2749,$A$1:$A2748,$A2749))),"")</f>
        <v/>
      </c>
      <c r="O2749" s="17"/>
      <c r="AC2749" s="14"/>
      <c r="AD2749" s="14"/>
      <c r="AE2749" s="18"/>
      <c r="AH2749" s="19">
        <f t="shared" si="170"/>
        <v>0</v>
      </c>
      <c r="AI2749" s="19">
        <f t="shared" si="171"/>
        <v>180</v>
      </c>
      <c r="AM2749" s="19">
        <f>IF(Abschlüsse[[#This Row],[Ergeb]]="ET","",SQRT(($AF2749-$AK2749)^2+($AG2749-$AL2749)^2))</f>
        <v>0</v>
      </c>
      <c r="AO2749" s="13"/>
      <c r="AP2749" s="13"/>
      <c r="AQ2749" s="19" t="str">
        <f t="shared" si="172"/>
        <v/>
      </c>
      <c r="AU2749" s="19" t="str">
        <f t="shared" si="173"/>
        <v/>
      </c>
    </row>
    <row r="2750" spans="3:47" ht="25.05" customHeight="1">
      <c r="C2750" s="17" t="str">
        <f>IF($A2750="","",IF(VLOOKUP($A2750,Spiele!$A$2:$D$16,3,FALSE)=$B2750,"H","G"))</f>
        <v/>
      </c>
      <c r="D2750" s="17" t="str">
        <f>IF($B2750="","",IF(VLOOKUP($A2750,Spiele!$A$2:$F$16,3,FALSE)=$B2750,VLOOKUP($A2750,Spiele!$A$2:$F$16,4,FALSE),VLOOKUP($A2750,Spiele!$A$2:$F$16,3,FALSE)))</f>
        <v/>
      </c>
      <c r="E2750" s="18">
        <f>IF(Abschlüsse[[#This Row],[Ergeb]]="ET",0,COUNTIFS($A$2:$A2750,$A2750,$B$2:$B2750,$B2750,$L$2:$L2750,"&lt;&gt;ET"))</f>
        <v>0</v>
      </c>
      <c r="F2750" s="11"/>
      <c r="G2750" s="12"/>
      <c r="H2750" s="18">
        <f>COUNTIFS('Rote Karten'!$A$2:$A$4,$A2750,'Rote Karten'!$D$2:$D$4,"&lt;&gt;"&amp;$B2750,'Rote Karten'!$B$2:$B$4,"&lt;"&amp;$F2750,'Rote Karten'!$C$2:$C$4,"&lt;="&amp;$G2750)-COUNTIFS('Rote Karten'!$A$2:$A$4,$A2750,'Rote Karten'!$D$2:$D$4,$B2750,'Rote Karten'!$B$2:$B$4,"&lt;"&amp;$F2750,'Rote Karten'!$C$2:$C$4,"&lt;="&amp;$G2750)</f>
        <v>0</v>
      </c>
      <c r="I2750" s="17" t="str">
        <f>IF(OR($L2750="Tor",$L2750="ET"),_xlfn.IFNA(IF(VLOOKUP($A2750,Spiele!$A$2:$C$16,3,FALSE)=$B2750,COUNTIFS($L$2:$L2750,"Tor",$B$2:$B2750,$B2750,$A$2:$A2750,$A2750)+COUNTIFS($L$2:$L2750,"ET",$B$2:$B2750,$B2750,$A$2:$A2750,$A2750)&amp;":"&amp;COUNTIFS($L$2:$L2750,"Tor",$B$2:$B2750,"&lt;&gt;"&amp;$B2750,$A$2:$A2750,$A2750)+COUNTIFS($L$2:$L2750,"ET",$B$2:$B2750,"&lt;&gt;"&amp;$B2750,$A$2:$A2750,$A2750),COUNTIFS($L$2:$L2750,"Tor",$B$2:$B2750,"&lt;&gt;"&amp;$B2750,$A$2:$A2750,$A2750)+COUNTIFS($L$2:$L2750,"ET",$B$2:$B2750,"&lt;&gt;"&amp;$B2750,$A$2:$A2750,$A2750)&amp;":"&amp;COUNTIFS($L$2:$L2750,"Tor",$B$2:$B2750,$B2750,$A$2:$A2750,$A2750)+COUNTIFS($L$2:$L2750,"ET",$B$2:$B2750,$B2750,$A$2:$A2750,$A2750)),""),"")</f>
        <v/>
      </c>
      <c r="J2750" s="18" t="str">
        <f>_xlfn.IFNA(IF(VLOOKUP($A2750,Spiele!$A$2:$D$16,3,FALSE)=$B2750,(COUNTIFS($L$1:$L2749,"Tor",$B$1:$B2749,$B2750,$A$1:$A2749,$A2750)+COUNTIFS($L$1:$L2749,"ET",$B$1:$B2749,$B2750,$A$1:$A2749,$A2750))-(COUNTIFS($L$1:$L2749,"Tor",$B$1:$B2749,"&lt;&gt;"&amp;$B2750,$A$1:$A2749,$A2750)+COUNTIFS($L$1:$L2749,"ET",$B$1:$B2749,"&lt;&gt;"&amp;$B2750,$A$1:$A2749,$A2750)),(COUNTIFS($L$1:$L2749,"Tor",$B$1:$B2749,$B2750,$A$1:$A2749,$A2750)+COUNTIFS($L$1:$L2749,"ET",$B$1:$B2749,$B2750,$A$1:$A2749,$A2750))-(COUNTIFS($L$1:$L2749,"Tor",$B$1:$B2749,"&lt;&gt;"&amp;$B2750,$A$1:$A2749,$A2750)+COUNTIFS($L$1:$L2749,"ET",$B$1:$B2749,"&lt;&gt;"&amp;$B2750,$A$1:$A2749,$A2750))),"")</f>
        <v/>
      </c>
      <c r="O2750" s="17"/>
      <c r="AC2750" s="14"/>
      <c r="AD2750" s="14"/>
      <c r="AE2750" s="18"/>
      <c r="AH2750" s="19">
        <f t="shared" si="170"/>
        <v>0</v>
      </c>
      <c r="AI2750" s="19">
        <f t="shared" si="171"/>
        <v>180</v>
      </c>
      <c r="AM2750" s="19">
        <f>IF(Abschlüsse[[#This Row],[Ergeb]]="ET","",SQRT(($AF2750-$AK2750)^2+($AG2750-$AL2750)^2))</f>
        <v>0</v>
      </c>
      <c r="AO2750" s="13"/>
      <c r="AP2750" s="13"/>
      <c r="AQ2750" s="19" t="str">
        <f t="shared" si="172"/>
        <v/>
      </c>
      <c r="AU2750" s="19" t="str">
        <f t="shared" si="173"/>
        <v/>
      </c>
    </row>
    <row r="2751" spans="3:47" ht="25.05" customHeight="1">
      <c r="C2751" s="17" t="str">
        <f>IF($A2751="","",IF(VLOOKUP($A2751,Spiele!$A$2:$D$16,3,FALSE)=$B2751,"H","G"))</f>
        <v/>
      </c>
      <c r="D2751" s="17" t="str">
        <f>IF($B2751="","",IF(VLOOKUP($A2751,Spiele!$A$2:$F$16,3,FALSE)=$B2751,VLOOKUP($A2751,Spiele!$A$2:$F$16,4,FALSE),VLOOKUP($A2751,Spiele!$A$2:$F$16,3,FALSE)))</f>
        <v/>
      </c>
      <c r="E2751" s="18">
        <f>IF(Abschlüsse[[#This Row],[Ergeb]]="ET",0,COUNTIFS($A$2:$A2751,$A2751,$B$2:$B2751,$B2751,$L$2:$L2751,"&lt;&gt;ET"))</f>
        <v>0</v>
      </c>
      <c r="F2751" s="11"/>
      <c r="G2751" s="12"/>
      <c r="H2751" s="18">
        <f>COUNTIFS('Rote Karten'!$A$2:$A$4,$A2751,'Rote Karten'!$D$2:$D$4,"&lt;&gt;"&amp;$B2751,'Rote Karten'!$B$2:$B$4,"&lt;"&amp;$F2751,'Rote Karten'!$C$2:$C$4,"&lt;="&amp;$G2751)-COUNTIFS('Rote Karten'!$A$2:$A$4,$A2751,'Rote Karten'!$D$2:$D$4,$B2751,'Rote Karten'!$B$2:$B$4,"&lt;"&amp;$F2751,'Rote Karten'!$C$2:$C$4,"&lt;="&amp;$G2751)</f>
        <v>0</v>
      </c>
      <c r="I2751" s="17" t="str">
        <f>IF(OR($L2751="Tor",$L2751="ET"),_xlfn.IFNA(IF(VLOOKUP($A2751,Spiele!$A$2:$C$16,3,FALSE)=$B2751,COUNTIFS($L$2:$L2751,"Tor",$B$2:$B2751,$B2751,$A$2:$A2751,$A2751)+COUNTIFS($L$2:$L2751,"ET",$B$2:$B2751,$B2751,$A$2:$A2751,$A2751)&amp;":"&amp;COUNTIFS($L$2:$L2751,"Tor",$B$2:$B2751,"&lt;&gt;"&amp;$B2751,$A$2:$A2751,$A2751)+COUNTIFS($L$2:$L2751,"ET",$B$2:$B2751,"&lt;&gt;"&amp;$B2751,$A$2:$A2751,$A2751),COUNTIFS($L$2:$L2751,"Tor",$B$2:$B2751,"&lt;&gt;"&amp;$B2751,$A$2:$A2751,$A2751)+COUNTIFS($L$2:$L2751,"ET",$B$2:$B2751,"&lt;&gt;"&amp;$B2751,$A$2:$A2751,$A2751)&amp;":"&amp;COUNTIFS($L$2:$L2751,"Tor",$B$2:$B2751,$B2751,$A$2:$A2751,$A2751)+COUNTIFS($L$2:$L2751,"ET",$B$2:$B2751,$B2751,$A$2:$A2751,$A2751)),""),"")</f>
        <v/>
      </c>
      <c r="J2751" s="18" t="str">
        <f>_xlfn.IFNA(IF(VLOOKUP($A2751,Spiele!$A$2:$D$16,3,FALSE)=$B2751,(COUNTIFS($L$1:$L2750,"Tor",$B$1:$B2750,$B2751,$A$1:$A2750,$A2751)+COUNTIFS($L$1:$L2750,"ET",$B$1:$B2750,$B2751,$A$1:$A2750,$A2751))-(COUNTIFS($L$1:$L2750,"Tor",$B$1:$B2750,"&lt;&gt;"&amp;$B2751,$A$1:$A2750,$A2751)+COUNTIFS($L$1:$L2750,"ET",$B$1:$B2750,"&lt;&gt;"&amp;$B2751,$A$1:$A2750,$A2751)),(COUNTIFS($L$1:$L2750,"Tor",$B$1:$B2750,$B2751,$A$1:$A2750,$A2751)+COUNTIFS($L$1:$L2750,"ET",$B$1:$B2750,$B2751,$A$1:$A2750,$A2751))-(COUNTIFS($L$1:$L2750,"Tor",$B$1:$B2750,"&lt;&gt;"&amp;$B2751,$A$1:$A2750,$A2751)+COUNTIFS($L$1:$L2750,"ET",$B$1:$B2750,"&lt;&gt;"&amp;$B2751,$A$1:$A2750,$A2751))),"")</f>
        <v/>
      </c>
      <c r="O2751" s="17"/>
      <c r="AC2751" s="14"/>
      <c r="AD2751" s="14"/>
      <c r="AE2751" s="18"/>
      <c r="AH2751" s="19">
        <f t="shared" si="170"/>
        <v>0</v>
      </c>
      <c r="AI2751" s="19">
        <f t="shared" si="171"/>
        <v>180</v>
      </c>
      <c r="AM2751" s="19">
        <f>IF(Abschlüsse[[#This Row],[Ergeb]]="ET","",SQRT(($AF2751-$AK2751)^2+($AG2751-$AL2751)^2))</f>
        <v>0</v>
      </c>
      <c r="AO2751" s="13"/>
      <c r="AP2751" s="13"/>
      <c r="AQ2751" s="19" t="str">
        <f t="shared" si="172"/>
        <v/>
      </c>
      <c r="AU2751" s="19" t="str">
        <f t="shared" si="173"/>
        <v/>
      </c>
    </row>
    <row r="2752" spans="3:47" ht="25.05" customHeight="1">
      <c r="C2752" s="17" t="str">
        <f>IF($A2752="","",IF(VLOOKUP($A2752,Spiele!$A$2:$D$16,3,FALSE)=$B2752,"H","G"))</f>
        <v/>
      </c>
      <c r="D2752" s="17" t="str">
        <f>IF($B2752="","",IF(VLOOKUP($A2752,Spiele!$A$2:$F$16,3,FALSE)=$B2752,VLOOKUP($A2752,Spiele!$A$2:$F$16,4,FALSE),VLOOKUP($A2752,Spiele!$A$2:$F$16,3,FALSE)))</f>
        <v/>
      </c>
      <c r="E2752" s="18">
        <f>IF(Abschlüsse[[#This Row],[Ergeb]]="ET",0,COUNTIFS($A$2:$A2752,$A2752,$B$2:$B2752,$B2752,$L$2:$L2752,"&lt;&gt;ET"))</f>
        <v>0</v>
      </c>
      <c r="F2752" s="11"/>
      <c r="G2752" s="12"/>
      <c r="H2752" s="18">
        <f>COUNTIFS('Rote Karten'!$A$2:$A$4,$A2752,'Rote Karten'!$D$2:$D$4,"&lt;&gt;"&amp;$B2752,'Rote Karten'!$B$2:$B$4,"&lt;"&amp;$F2752,'Rote Karten'!$C$2:$C$4,"&lt;="&amp;$G2752)-COUNTIFS('Rote Karten'!$A$2:$A$4,$A2752,'Rote Karten'!$D$2:$D$4,$B2752,'Rote Karten'!$B$2:$B$4,"&lt;"&amp;$F2752,'Rote Karten'!$C$2:$C$4,"&lt;="&amp;$G2752)</f>
        <v>0</v>
      </c>
      <c r="I2752" s="17" t="str">
        <f>IF(OR($L2752="Tor",$L2752="ET"),_xlfn.IFNA(IF(VLOOKUP($A2752,Spiele!$A$2:$C$16,3,FALSE)=$B2752,COUNTIFS($L$2:$L2752,"Tor",$B$2:$B2752,$B2752,$A$2:$A2752,$A2752)+COUNTIFS($L$2:$L2752,"ET",$B$2:$B2752,$B2752,$A$2:$A2752,$A2752)&amp;":"&amp;COUNTIFS($L$2:$L2752,"Tor",$B$2:$B2752,"&lt;&gt;"&amp;$B2752,$A$2:$A2752,$A2752)+COUNTIFS($L$2:$L2752,"ET",$B$2:$B2752,"&lt;&gt;"&amp;$B2752,$A$2:$A2752,$A2752),COUNTIFS($L$2:$L2752,"Tor",$B$2:$B2752,"&lt;&gt;"&amp;$B2752,$A$2:$A2752,$A2752)+COUNTIFS($L$2:$L2752,"ET",$B$2:$B2752,"&lt;&gt;"&amp;$B2752,$A$2:$A2752,$A2752)&amp;":"&amp;COUNTIFS($L$2:$L2752,"Tor",$B$2:$B2752,$B2752,$A$2:$A2752,$A2752)+COUNTIFS($L$2:$L2752,"ET",$B$2:$B2752,$B2752,$A$2:$A2752,$A2752)),""),"")</f>
        <v/>
      </c>
      <c r="J2752" s="18" t="str">
        <f>_xlfn.IFNA(IF(VLOOKUP($A2752,Spiele!$A$2:$D$16,3,FALSE)=$B2752,(COUNTIFS($L$1:$L2751,"Tor",$B$1:$B2751,$B2752,$A$1:$A2751,$A2752)+COUNTIFS($L$1:$L2751,"ET",$B$1:$B2751,$B2752,$A$1:$A2751,$A2752))-(COUNTIFS($L$1:$L2751,"Tor",$B$1:$B2751,"&lt;&gt;"&amp;$B2752,$A$1:$A2751,$A2752)+COUNTIFS($L$1:$L2751,"ET",$B$1:$B2751,"&lt;&gt;"&amp;$B2752,$A$1:$A2751,$A2752)),(COUNTIFS($L$1:$L2751,"Tor",$B$1:$B2751,$B2752,$A$1:$A2751,$A2752)+COUNTIFS($L$1:$L2751,"ET",$B$1:$B2751,$B2752,$A$1:$A2751,$A2752))-(COUNTIFS($L$1:$L2751,"Tor",$B$1:$B2751,"&lt;&gt;"&amp;$B2752,$A$1:$A2751,$A2752)+COUNTIFS($L$1:$L2751,"ET",$B$1:$B2751,"&lt;&gt;"&amp;$B2752,$A$1:$A2751,$A2752))),"")</f>
        <v/>
      </c>
      <c r="O2752" s="17"/>
      <c r="AC2752" s="14"/>
      <c r="AD2752" s="14"/>
      <c r="AE2752" s="18"/>
      <c r="AH2752" s="19">
        <f t="shared" si="170"/>
        <v>0</v>
      </c>
      <c r="AI2752" s="19">
        <f t="shared" si="171"/>
        <v>180</v>
      </c>
      <c r="AM2752" s="19">
        <f>IF(Abschlüsse[[#This Row],[Ergeb]]="ET","",SQRT(($AF2752-$AK2752)^2+($AG2752-$AL2752)^2))</f>
        <v>0</v>
      </c>
      <c r="AO2752" s="13"/>
      <c r="AP2752" s="13"/>
      <c r="AQ2752" s="19" t="str">
        <f t="shared" si="172"/>
        <v/>
      </c>
      <c r="AU2752" s="19" t="str">
        <f t="shared" si="173"/>
        <v/>
      </c>
    </row>
    <row r="2753" spans="3:47" ht="25.05" customHeight="1">
      <c r="C2753" s="17" t="str">
        <f>IF($A2753="","",IF(VLOOKUP($A2753,Spiele!$A$2:$D$16,3,FALSE)=$B2753,"H","G"))</f>
        <v/>
      </c>
      <c r="D2753" s="17" t="str">
        <f>IF($B2753="","",IF(VLOOKUP($A2753,Spiele!$A$2:$F$16,3,FALSE)=$B2753,VLOOKUP($A2753,Spiele!$A$2:$F$16,4,FALSE),VLOOKUP($A2753,Spiele!$A$2:$F$16,3,FALSE)))</f>
        <v/>
      </c>
      <c r="E2753" s="18">
        <f>IF(Abschlüsse[[#This Row],[Ergeb]]="ET",0,COUNTIFS($A$2:$A2753,$A2753,$B$2:$B2753,$B2753,$L$2:$L2753,"&lt;&gt;ET"))</f>
        <v>0</v>
      </c>
      <c r="F2753" s="11"/>
      <c r="G2753" s="12"/>
      <c r="H2753" s="18">
        <f>COUNTIFS('Rote Karten'!$A$2:$A$4,$A2753,'Rote Karten'!$D$2:$D$4,"&lt;&gt;"&amp;$B2753,'Rote Karten'!$B$2:$B$4,"&lt;"&amp;$F2753,'Rote Karten'!$C$2:$C$4,"&lt;="&amp;$G2753)-COUNTIFS('Rote Karten'!$A$2:$A$4,$A2753,'Rote Karten'!$D$2:$D$4,$B2753,'Rote Karten'!$B$2:$B$4,"&lt;"&amp;$F2753,'Rote Karten'!$C$2:$C$4,"&lt;="&amp;$G2753)</f>
        <v>0</v>
      </c>
      <c r="I2753" s="17" t="str">
        <f>IF(OR($L2753="Tor",$L2753="ET"),_xlfn.IFNA(IF(VLOOKUP($A2753,Spiele!$A$2:$C$16,3,FALSE)=$B2753,COUNTIFS($L$2:$L2753,"Tor",$B$2:$B2753,$B2753,$A$2:$A2753,$A2753)+COUNTIFS($L$2:$L2753,"ET",$B$2:$B2753,$B2753,$A$2:$A2753,$A2753)&amp;":"&amp;COUNTIFS($L$2:$L2753,"Tor",$B$2:$B2753,"&lt;&gt;"&amp;$B2753,$A$2:$A2753,$A2753)+COUNTIFS($L$2:$L2753,"ET",$B$2:$B2753,"&lt;&gt;"&amp;$B2753,$A$2:$A2753,$A2753),COUNTIFS($L$2:$L2753,"Tor",$B$2:$B2753,"&lt;&gt;"&amp;$B2753,$A$2:$A2753,$A2753)+COUNTIFS($L$2:$L2753,"ET",$B$2:$B2753,"&lt;&gt;"&amp;$B2753,$A$2:$A2753,$A2753)&amp;":"&amp;COUNTIFS($L$2:$L2753,"Tor",$B$2:$B2753,$B2753,$A$2:$A2753,$A2753)+COUNTIFS($L$2:$L2753,"ET",$B$2:$B2753,$B2753,$A$2:$A2753,$A2753)),""),"")</f>
        <v/>
      </c>
      <c r="J2753" s="18" t="str">
        <f>_xlfn.IFNA(IF(VLOOKUP($A2753,Spiele!$A$2:$D$16,3,FALSE)=$B2753,(COUNTIFS($L$1:$L2752,"Tor",$B$1:$B2752,$B2753,$A$1:$A2752,$A2753)+COUNTIFS($L$1:$L2752,"ET",$B$1:$B2752,$B2753,$A$1:$A2752,$A2753))-(COUNTIFS($L$1:$L2752,"Tor",$B$1:$B2752,"&lt;&gt;"&amp;$B2753,$A$1:$A2752,$A2753)+COUNTIFS($L$1:$L2752,"ET",$B$1:$B2752,"&lt;&gt;"&amp;$B2753,$A$1:$A2752,$A2753)),(COUNTIFS($L$1:$L2752,"Tor",$B$1:$B2752,$B2753,$A$1:$A2752,$A2753)+COUNTIFS($L$1:$L2752,"ET",$B$1:$B2752,$B2753,$A$1:$A2752,$A2753))-(COUNTIFS($L$1:$L2752,"Tor",$B$1:$B2752,"&lt;&gt;"&amp;$B2753,$A$1:$A2752,$A2753)+COUNTIFS($L$1:$L2752,"ET",$B$1:$B2752,"&lt;&gt;"&amp;$B2753,$A$1:$A2752,$A2753))),"")</f>
        <v/>
      </c>
      <c r="O2753" s="17"/>
      <c r="AC2753" s="14"/>
      <c r="AD2753" s="14"/>
      <c r="AE2753" s="18"/>
      <c r="AH2753" s="19">
        <f t="shared" si="170"/>
        <v>0</v>
      </c>
      <c r="AI2753" s="19">
        <f t="shared" si="171"/>
        <v>180</v>
      </c>
      <c r="AM2753" s="19">
        <f>IF(Abschlüsse[[#This Row],[Ergeb]]="ET","",SQRT(($AF2753-$AK2753)^2+($AG2753-$AL2753)^2))</f>
        <v>0</v>
      </c>
      <c r="AO2753" s="13"/>
      <c r="AP2753" s="13"/>
      <c r="AQ2753" s="19" t="str">
        <f t="shared" si="172"/>
        <v/>
      </c>
      <c r="AU2753" s="19" t="str">
        <f t="shared" si="173"/>
        <v/>
      </c>
    </row>
    <row r="2754" spans="3:47" ht="25.05" customHeight="1">
      <c r="C2754" s="17" t="str">
        <f>IF($A2754="","",IF(VLOOKUP($A2754,Spiele!$A$2:$D$16,3,FALSE)=$B2754,"H","G"))</f>
        <v/>
      </c>
      <c r="D2754" s="17" t="str">
        <f>IF($B2754="","",IF(VLOOKUP($A2754,Spiele!$A$2:$F$16,3,FALSE)=$B2754,VLOOKUP($A2754,Spiele!$A$2:$F$16,4,FALSE),VLOOKUP($A2754,Spiele!$A$2:$F$16,3,FALSE)))</f>
        <v/>
      </c>
      <c r="E2754" s="18">
        <f>IF(Abschlüsse[[#This Row],[Ergeb]]="ET",0,COUNTIFS($A$2:$A2754,$A2754,$B$2:$B2754,$B2754,$L$2:$L2754,"&lt;&gt;ET"))</f>
        <v>0</v>
      </c>
      <c r="F2754" s="11"/>
      <c r="G2754" s="12"/>
      <c r="H2754" s="18">
        <f>COUNTIFS('Rote Karten'!$A$2:$A$4,$A2754,'Rote Karten'!$D$2:$D$4,"&lt;&gt;"&amp;$B2754,'Rote Karten'!$B$2:$B$4,"&lt;"&amp;$F2754,'Rote Karten'!$C$2:$C$4,"&lt;="&amp;$G2754)-COUNTIFS('Rote Karten'!$A$2:$A$4,$A2754,'Rote Karten'!$D$2:$D$4,$B2754,'Rote Karten'!$B$2:$B$4,"&lt;"&amp;$F2754,'Rote Karten'!$C$2:$C$4,"&lt;="&amp;$G2754)</f>
        <v>0</v>
      </c>
      <c r="I2754" s="17" t="str">
        <f>IF(OR($L2754="Tor",$L2754="ET"),_xlfn.IFNA(IF(VLOOKUP($A2754,Spiele!$A$2:$C$16,3,FALSE)=$B2754,COUNTIFS($L$2:$L2754,"Tor",$B$2:$B2754,$B2754,$A$2:$A2754,$A2754)+COUNTIFS($L$2:$L2754,"ET",$B$2:$B2754,$B2754,$A$2:$A2754,$A2754)&amp;":"&amp;COUNTIFS($L$2:$L2754,"Tor",$B$2:$B2754,"&lt;&gt;"&amp;$B2754,$A$2:$A2754,$A2754)+COUNTIFS($L$2:$L2754,"ET",$B$2:$B2754,"&lt;&gt;"&amp;$B2754,$A$2:$A2754,$A2754),COUNTIFS($L$2:$L2754,"Tor",$B$2:$B2754,"&lt;&gt;"&amp;$B2754,$A$2:$A2754,$A2754)+COUNTIFS($L$2:$L2754,"ET",$B$2:$B2754,"&lt;&gt;"&amp;$B2754,$A$2:$A2754,$A2754)&amp;":"&amp;COUNTIFS($L$2:$L2754,"Tor",$B$2:$B2754,$B2754,$A$2:$A2754,$A2754)+COUNTIFS($L$2:$L2754,"ET",$B$2:$B2754,$B2754,$A$2:$A2754,$A2754)),""),"")</f>
        <v/>
      </c>
      <c r="J2754" s="18" t="str">
        <f>_xlfn.IFNA(IF(VLOOKUP($A2754,Spiele!$A$2:$D$16,3,FALSE)=$B2754,(COUNTIFS($L$1:$L2753,"Tor",$B$1:$B2753,$B2754,$A$1:$A2753,$A2754)+COUNTIFS($L$1:$L2753,"ET",$B$1:$B2753,$B2754,$A$1:$A2753,$A2754))-(COUNTIFS($L$1:$L2753,"Tor",$B$1:$B2753,"&lt;&gt;"&amp;$B2754,$A$1:$A2753,$A2754)+COUNTIFS($L$1:$L2753,"ET",$B$1:$B2753,"&lt;&gt;"&amp;$B2754,$A$1:$A2753,$A2754)),(COUNTIFS($L$1:$L2753,"Tor",$B$1:$B2753,$B2754,$A$1:$A2753,$A2754)+COUNTIFS($L$1:$L2753,"ET",$B$1:$B2753,$B2754,$A$1:$A2753,$A2754))-(COUNTIFS($L$1:$L2753,"Tor",$B$1:$B2753,"&lt;&gt;"&amp;$B2754,$A$1:$A2753,$A2754)+COUNTIFS($L$1:$L2753,"ET",$B$1:$B2753,"&lt;&gt;"&amp;$B2754,$A$1:$A2753,$A2754))),"")</f>
        <v/>
      </c>
      <c r="O2754" s="17"/>
      <c r="AC2754" s="14"/>
      <c r="AD2754" s="14"/>
      <c r="AE2754" s="18"/>
      <c r="AH2754" s="19">
        <f t="shared" si="170"/>
        <v>0</v>
      </c>
      <c r="AI2754" s="19">
        <f t="shared" si="171"/>
        <v>180</v>
      </c>
      <c r="AM2754" s="19">
        <f>IF(Abschlüsse[[#This Row],[Ergeb]]="ET","",SQRT(($AF2754-$AK2754)^2+($AG2754-$AL2754)^2))</f>
        <v>0</v>
      </c>
      <c r="AO2754" s="13"/>
      <c r="AP2754" s="13"/>
      <c r="AQ2754" s="19" t="str">
        <f t="shared" si="172"/>
        <v/>
      </c>
      <c r="AU2754" s="19" t="str">
        <f t="shared" si="173"/>
        <v/>
      </c>
    </row>
    <row r="2755" spans="3:47" ht="25.05" customHeight="1">
      <c r="C2755" s="17" t="str">
        <f>IF($A2755="","",IF(VLOOKUP($A2755,Spiele!$A$2:$D$16,3,FALSE)=$B2755,"H","G"))</f>
        <v/>
      </c>
      <c r="D2755" s="17" t="str">
        <f>IF($B2755="","",IF(VLOOKUP($A2755,Spiele!$A$2:$F$16,3,FALSE)=$B2755,VLOOKUP($A2755,Spiele!$A$2:$F$16,4,FALSE),VLOOKUP($A2755,Spiele!$A$2:$F$16,3,FALSE)))</f>
        <v/>
      </c>
      <c r="E2755" s="18">
        <f>IF(Abschlüsse[[#This Row],[Ergeb]]="ET",0,COUNTIFS($A$2:$A2755,$A2755,$B$2:$B2755,$B2755,$L$2:$L2755,"&lt;&gt;ET"))</f>
        <v>0</v>
      </c>
      <c r="F2755" s="11"/>
      <c r="G2755" s="12"/>
      <c r="H2755" s="18">
        <f>COUNTIFS('Rote Karten'!$A$2:$A$4,$A2755,'Rote Karten'!$D$2:$D$4,"&lt;&gt;"&amp;$B2755,'Rote Karten'!$B$2:$B$4,"&lt;"&amp;$F2755,'Rote Karten'!$C$2:$C$4,"&lt;="&amp;$G2755)-COUNTIFS('Rote Karten'!$A$2:$A$4,$A2755,'Rote Karten'!$D$2:$D$4,$B2755,'Rote Karten'!$B$2:$B$4,"&lt;"&amp;$F2755,'Rote Karten'!$C$2:$C$4,"&lt;="&amp;$G2755)</f>
        <v>0</v>
      </c>
      <c r="I2755" s="17" t="str">
        <f>IF(OR($L2755="Tor",$L2755="ET"),_xlfn.IFNA(IF(VLOOKUP($A2755,Spiele!$A$2:$C$16,3,FALSE)=$B2755,COUNTIFS($L$2:$L2755,"Tor",$B$2:$B2755,$B2755,$A$2:$A2755,$A2755)+COUNTIFS($L$2:$L2755,"ET",$B$2:$B2755,$B2755,$A$2:$A2755,$A2755)&amp;":"&amp;COUNTIFS($L$2:$L2755,"Tor",$B$2:$B2755,"&lt;&gt;"&amp;$B2755,$A$2:$A2755,$A2755)+COUNTIFS($L$2:$L2755,"ET",$B$2:$B2755,"&lt;&gt;"&amp;$B2755,$A$2:$A2755,$A2755),COUNTIFS($L$2:$L2755,"Tor",$B$2:$B2755,"&lt;&gt;"&amp;$B2755,$A$2:$A2755,$A2755)+COUNTIFS($L$2:$L2755,"ET",$B$2:$B2755,"&lt;&gt;"&amp;$B2755,$A$2:$A2755,$A2755)&amp;":"&amp;COUNTIFS($L$2:$L2755,"Tor",$B$2:$B2755,$B2755,$A$2:$A2755,$A2755)+COUNTIFS($L$2:$L2755,"ET",$B$2:$B2755,$B2755,$A$2:$A2755,$A2755)),""),"")</f>
        <v/>
      </c>
      <c r="J2755" s="18" t="str">
        <f>_xlfn.IFNA(IF(VLOOKUP($A2755,Spiele!$A$2:$D$16,3,FALSE)=$B2755,(COUNTIFS($L$1:$L2754,"Tor",$B$1:$B2754,$B2755,$A$1:$A2754,$A2755)+COUNTIFS($L$1:$L2754,"ET",$B$1:$B2754,$B2755,$A$1:$A2754,$A2755))-(COUNTIFS($L$1:$L2754,"Tor",$B$1:$B2754,"&lt;&gt;"&amp;$B2755,$A$1:$A2754,$A2755)+COUNTIFS($L$1:$L2754,"ET",$B$1:$B2754,"&lt;&gt;"&amp;$B2755,$A$1:$A2754,$A2755)),(COUNTIFS($L$1:$L2754,"Tor",$B$1:$B2754,$B2755,$A$1:$A2754,$A2755)+COUNTIFS($L$1:$L2754,"ET",$B$1:$B2754,$B2755,$A$1:$A2754,$A2755))-(COUNTIFS($L$1:$L2754,"Tor",$B$1:$B2754,"&lt;&gt;"&amp;$B2755,$A$1:$A2754,$A2755)+COUNTIFS($L$1:$L2754,"ET",$B$1:$B2754,"&lt;&gt;"&amp;$B2755,$A$1:$A2754,$A2755))),"")</f>
        <v/>
      </c>
      <c r="O2755" s="17"/>
      <c r="AC2755" s="14"/>
      <c r="AD2755" s="14"/>
      <c r="AE2755" s="18"/>
      <c r="AH2755" s="19">
        <f t="shared" ref="AH2755:AH2818" si="174">IF($L2755="ET","",IF($AF2755&gt;3.66,SQRT($AG2755^2+($AF2755-(7.32/2))^2),IF($AF2755&lt;-3.66,SQRT($AG2755^2+($AF2755+(7.32/2))^2),$AG2755)))</f>
        <v>0</v>
      </c>
      <c r="AI2755" s="19">
        <f t="shared" ref="AI2755:AI2818" si="175">IF($L2755="ET","",IF(DEGREES(ATAN((7.32*$AG2755)/($AG2755^2+$AF2755^2-(7.32/2)^2)))&lt;=0,180+DEGREES(ATAN((7.32*$AG2755)/($AG2755^2+$AF2755^2-(7.32/2)^2))),DEGREES(ATAN((7.32*$AG2755)/($AG2755^2+$AF2755^2-(7.32/2)^2)))))</f>
        <v>180</v>
      </c>
      <c r="AM2755" s="19">
        <f>IF(Abschlüsse[[#This Row],[Ergeb]]="ET","",SQRT(($AF2755-$AK2755)^2+($AG2755-$AL2755)^2))</f>
        <v>0</v>
      </c>
      <c r="AO2755" s="13"/>
      <c r="AP2755" s="13"/>
      <c r="AQ2755" s="19" t="str">
        <f t="shared" si="172"/>
        <v/>
      </c>
      <c r="AU2755" s="19" t="str">
        <f t="shared" si="173"/>
        <v/>
      </c>
    </row>
    <row r="2756" spans="3:47" ht="25.05" customHeight="1">
      <c r="C2756" s="17" t="str">
        <f>IF($A2756="","",IF(VLOOKUP($A2756,Spiele!$A$2:$D$16,3,FALSE)=$B2756,"H","G"))</f>
        <v/>
      </c>
      <c r="D2756" s="17" t="str">
        <f>IF($B2756="","",IF(VLOOKUP($A2756,Spiele!$A$2:$F$16,3,FALSE)=$B2756,VLOOKUP($A2756,Spiele!$A$2:$F$16,4,FALSE),VLOOKUP($A2756,Spiele!$A$2:$F$16,3,FALSE)))</f>
        <v/>
      </c>
      <c r="E2756" s="18">
        <f>IF(Abschlüsse[[#This Row],[Ergeb]]="ET",0,COUNTIFS($A$2:$A2756,$A2756,$B$2:$B2756,$B2756,$L$2:$L2756,"&lt;&gt;ET"))</f>
        <v>0</v>
      </c>
      <c r="F2756" s="11"/>
      <c r="G2756" s="12"/>
      <c r="H2756" s="18">
        <f>COUNTIFS('Rote Karten'!$A$2:$A$4,$A2756,'Rote Karten'!$D$2:$D$4,"&lt;&gt;"&amp;$B2756,'Rote Karten'!$B$2:$B$4,"&lt;"&amp;$F2756,'Rote Karten'!$C$2:$C$4,"&lt;="&amp;$G2756)-COUNTIFS('Rote Karten'!$A$2:$A$4,$A2756,'Rote Karten'!$D$2:$D$4,$B2756,'Rote Karten'!$B$2:$B$4,"&lt;"&amp;$F2756,'Rote Karten'!$C$2:$C$4,"&lt;="&amp;$G2756)</f>
        <v>0</v>
      </c>
      <c r="I2756" s="17" t="str">
        <f>IF(OR($L2756="Tor",$L2756="ET"),_xlfn.IFNA(IF(VLOOKUP($A2756,Spiele!$A$2:$C$16,3,FALSE)=$B2756,COUNTIFS($L$2:$L2756,"Tor",$B$2:$B2756,$B2756,$A$2:$A2756,$A2756)+COUNTIFS($L$2:$L2756,"ET",$B$2:$B2756,$B2756,$A$2:$A2756,$A2756)&amp;":"&amp;COUNTIFS($L$2:$L2756,"Tor",$B$2:$B2756,"&lt;&gt;"&amp;$B2756,$A$2:$A2756,$A2756)+COUNTIFS($L$2:$L2756,"ET",$B$2:$B2756,"&lt;&gt;"&amp;$B2756,$A$2:$A2756,$A2756),COUNTIFS($L$2:$L2756,"Tor",$B$2:$B2756,"&lt;&gt;"&amp;$B2756,$A$2:$A2756,$A2756)+COUNTIFS($L$2:$L2756,"ET",$B$2:$B2756,"&lt;&gt;"&amp;$B2756,$A$2:$A2756,$A2756)&amp;":"&amp;COUNTIFS($L$2:$L2756,"Tor",$B$2:$B2756,$B2756,$A$2:$A2756,$A2756)+COUNTIFS($L$2:$L2756,"ET",$B$2:$B2756,$B2756,$A$2:$A2756,$A2756)),""),"")</f>
        <v/>
      </c>
      <c r="J2756" s="18" t="str">
        <f>_xlfn.IFNA(IF(VLOOKUP($A2756,Spiele!$A$2:$D$16,3,FALSE)=$B2756,(COUNTIFS($L$1:$L2755,"Tor",$B$1:$B2755,$B2756,$A$1:$A2755,$A2756)+COUNTIFS($L$1:$L2755,"ET",$B$1:$B2755,$B2756,$A$1:$A2755,$A2756))-(COUNTIFS($L$1:$L2755,"Tor",$B$1:$B2755,"&lt;&gt;"&amp;$B2756,$A$1:$A2755,$A2756)+COUNTIFS($L$1:$L2755,"ET",$B$1:$B2755,"&lt;&gt;"&amp;$B2756,$A$1:$A2755,$A2756)),(COUNTIFS($L$1:$L2755,"Tor",$B$1:$B2755,$B2756,$A$1:$A2755,$A2756)+COUNTIFS($L$1:$L2755,"ET",$B$1:$B2755,$B2756,$A$1:$A2755,$A2756))-(COUNTIFS($L$1:$L2755,"Tor",$B$1:$B2755,"&lt;&gt;"&amp;$B2756,$A$1:$A2755,$A2756)+COUNTIFS($L$1:$L2755,"ET",$B$1:$B2755,"&lt;&gt;"&amp;$B2756,$A$1:$A2755,$A2756))),"")</f>
        <v/>
      </c>
      <c r="O2756" s="17"/>
      <c r="AC2756" s="14"/>
      <c r="AD2756" s="14"/>
      <c r="AE2756" s="18"/>
      <c r="AH2756" s="19">
        <f t="shared" si="174"/>
        <v>0</v>
      </c>
      <c r="AI2756" s="19">
        <f t="shared" si="175"/>
        <v>180</v>
      </c>
      <c r="AM2756" s="19">
        <f>IF(Abschlüsse[[#This Row],[Ergeb]]="ET","",SQRT(($AF2756-$AK2756)^2+($AG2756-$AL2756)^2))</f>
        <v>0</v>
      </c>
      <c r="AO2756" s="13"/>
      <c r="AP2756" s="13"/>
      <c r="AQ2756" s="19" t="str">
        <f t="shared" si="172"/>
        <v/>
      </c>
      <c r="AU2756" s="19" t="str">
        <f t="shared" si="173"/>
        <v/>
      </c>
    </row>
    <row r="2757" spans="3:47" ht="25.05" customHeight="1">
      <c r="C2757" s="17" t="str">
        <f>IF($A2757="","",IF(VLOOKUP($A2757,Spiele!$A$2:$D$16,3,FALSE)=$B2757,"H","G"))</f>
        <v/>
      </c>
      <c r="D2757" s="17" t="str">
        <f>IF($B2757="","",IF(VLOOKUP($A2757,Spiele!$A$2:$F$16,3,FALSE)=$B2757,VLOOKUP($A2757,Spiele!$A$2:$F$16,4,FALSE),VLOOKUP($A2757,Spiele!$A$2:$F$16,3,FALSE)))</f>
        <v/>
      </c>
      <c r="E2757" s="18">
        <f>IF(Abschlüsse[[#This Row],[Ergeb]]="ET",0,COUNTIFS($A$2:$A2757,$A2757,$B$2:$B2757,$B2757,$L$2:$L2757,"&lt;&gt;ET"))</f>
        <v>0</v>
      </c>
      <c r="F2757" s="11"/>
      <c r="G2757" s="12"/>
      <c r="H2757" s="18">
        <f>COUNTIFS('Rote Karten'!$A$2:$A$4,$A2757,'Rote Karten'!$D$2:$D$4,"&lt;&gt;"&amp;$B2757,'Rote Karten'!$B$2:$B$4,"&lt;"&amp;$F2757,'Rote Karten'!$C$2:$C$4,"&lt;="&amp;$G2757)-COUNTIFS('Rote Karten'!$A$2:$A$4,$A2757,'Rote Karten'!$D$2:$D$4,$B2757,'Rote Karten'!$B$2:$B$4,"&lt;"&amp;$F2757,'Rote Karten'!$C$2:$C$4,"&lt;="&amp;$G2757)</f>
        <v>0</v>
      </c>
      <c r="I2757" s="17" t="str">
        <f>IF(OR($L2757="Tor",$L2757="ET"),_xlfn.IFNA(IF(VLOOKUP($A2757,Spiele!$A$2:$C$16,3,FALSE)=$B2757,COUNTIFS($L$2:$L2757,"Tor",$B$2:$B2757,$B2757,$A$2:$A2757,$A2757)+COUNTIFS($L$2:$L2757,"ET",$B$2:$B2757,$B2757,$A$2:$A2757,$A2757)&amp;":"&amp;COUNTIFS($L$2:$L2757,"Tor",$B$2:$B2757,"&lt;&gt;"&amp;$B2757,$A$2:$A2757,$A2757)+COUNTIFS($L$2:$L2757,"ET",$B$2:$B2757,"&lt;&gt;"&amp;$B2757,$A$2:$A2757,$A2757),COUNTIFS($L$2:$L2757,"Tor",$B$2:$B2757,"&lt;&gt;"&amp;$B2757,$A$2:$A2757,$A2757)+COUNTIFS($L$2:$L2757,"ET",$B$2:$B2757,"&lt;&gt;"&amp;$B2757,$A$2:$A2757,$A2757)&amp;":"&amp;COUNTIFS($L$2:$L2757,"Tor",$B$2:$B2757,$B2757,$A$2:$A2757,$A2757)+COUNTIFS($L$2:$L2757,"ET",$B$2:$B2757,$B2757,$A$2:$A2757,$A2757)),""),"")</f>
        <v/>
      </c>
      <c r="J2757" s="18" t="str">
        <f>_xlfn.IFNA(IF(VLOOKUP($A2757,Spiele!$A$2:$D$16,3,FALSE)=$B2757,(COUNTIFS($L$1:$L2756,"Tor",$B$1:$B2756,$B2757,$A$1:$A2756,$A2757)+COUNTIFS($L$1:$L2756,"ET",$B$1:$B2756,$B2757,$A$1:$A2756,$A2757))-(COUNTIFS($L$1:$L2756,"Tor",$B$1:$B2756,"&lt;&gt;"&amp;$B2757,$A$1:$A2756,$A2757)+COUNTIFS($L$1:$L2756,"ET",$B$1:$B2756,"&lt;&gt;"&amp;$B2757,$A$1:$A2756,$A2757)),(COUNTIFS($L$1:$L2756,"Tor",$B$1:$B2756,$B2757,$A$1:$A2756,$A2757)+COUNTIFS($L$1:$L2756,"ET",$B$1:$B2756,$B2757,$A$1:$A2756,$A2757))-(COUNTIFS($L$1:$L2756,"Tor",$B$1:$B2756,"&lt;&gt;"&amp;$B2757,$A$1:$A2756,$A2757)+COUNTIFS($L$1:$L2756,"ET",$B$1:$B2756,"&lt;&gt;"&amp;$B2757,$A$1:$A2756,$A2757))),"")</f>
        <v/>
      </c>
      <c r="O2757" s="17"/>
      <c r="AC2757" s="14"/>
      <c r="AD2757" s="14"/>
      <c r="AE2757" s="18"/>
      <c r="AH2757" s="19">
        <f t="shared" si="174"/>
        <v>0</v>
      </c>
      <c r="AI2757" s="19">
        <f t="shared" si="175"/>
        <v>180</v>
      </c>
      <c r="AM2757" s="19">
        <f>IF(Abschlüsse[[#This Row],[Ergeb]]="ET","",SQRT(($AF2757-$AK2757)^2+($AG2757-$AL2757)^2))</f>
        <v>0</v>
      </c>
      <c r="AO2757" s="13"/>
      <c r="AP2757" s="13"/>
      <c r="AQ2757" s="19" t="str">
        <f t="shared" si="172"/>
        <v/>
      </c>
      <c r="AU2757" s="19" t="str">
        <f t="shared" si="173"/>
        <v/>
      </c>
    </row>
    <row r="2758" spans="3:47" ht="25.05" customHeight="1">
      <c r="C2758" s="17" t="str">
        <f>IF($A2758="","",IF(VLOOKUP($A2758,Spiele!$A$2:$D$16,3,FALSE)=$B2758,"H","G"))</f>
        <v/>
      </c>
      <c r="D2758" s="17" t="str">
        <f>IF($B2758="","",IF(VLOOKUP($A2758,Spiele!$A$2:$F$16,3,FALSE)=$B2758,VLOOKUP($A2758,Spiele!$A$2:$F$16,4,FALSE),VLOOKUP($A2758,Spiele!$A$2:$F$16,3,FALSE)))</f>
        <v/>
      </c>
      <c r="E2758" s="18">
        <f>IF(Abschlüsse[[#This Row],[Ergeb]]="ET",0,COUNTIFS($A$2:$A2758,$A2758,$B$2:$B2758,$B2758,$L$2:$L2758,"&lt;&gt;ET"))</f>
        <v>0</v>
      </c>
      <c r="F2758" s="11"/>
      <c r="G2758" s="12"/>
      <c r="H2758" s="18">
        <f>COUNTIFS('Rote Karten'!$A$2:$A$4,$A2758,'Rote Karten'!$D$2:$D$4,"&lt;&gt;"&amp;$B2758,'Rote Karten'!$B$2:$B$4,"&lt;"&amp;$F2758,'Rote Karten'!$C$2:$C$4,"&lt;="&amp;$G2758)-COUNTIFS('Rote Karten'!$A$2:$A$4,$A2758,'Rote Karten'!$D$2:$D$4,$B2758,'Rote Karten'!$B$2:$B$4,"&lt;"&amp;$F2758,'Rote Karten'!$C$2:$C$4,"&lt;="&amp;$G2758)</f>
        <v>0</v>
      </c>
      <c r="I2758" s="17" t="str">
        <f>IF(OR($L2758="Tor",$L2758="ET"),_xlfn.IFNA(IF(VLOOKUP($A2758,Spiele!$A$2:$C$16,3,FALSE)=$B2758,COUNTIFS($L$2:$L2758,"Tor",$B$2:$B2758,$B2758,$A$2:$A2758,$A2758)+COUNTIFS($L$2:$L2758,"ET",$B$2:$B2758,$B2758,$A$2:$A2758,$A2758)&amp;":"&amp;COUNTIFS($L$2:$L2758,"Tor",$B$2:$B2758,"&lt;&gt;"&amp;$B2758,$A$2:$A2758,$A2758)+COUNTIFS($L$2:$L2758,"ET",$B$2:$B2758,"&lt;&gt;"&amp;$B2758,$A$2:$A2758,$A2758),COUNTIFS($L$2:$L2758,"Tor",$B$2:$B2758,"&lt;&gt;"&amp;$B2758,$A$2:$A2758,$A2758)+COUNTIFS($L$2:$L2758,"ET",$B$2:$B2758,"&lt;&gt;"&amp;$B2758,$A$2:$A2758,$A2758)&amp;":"&amp;COUNTIFS($L$2:$L2758,"Tor",$B$2:$B2758,$B2758,$A$2:$A2758,$A2758)+COUNTIFS($L$2:$L2758,"ET",$B$2:$B2758,$B2758,$A$2:$A2758,$A2758)),""),"")</f>
        <v/>
      </c>
      <c r="J2758" s="18" t="str">
        <f>_xlfn.IFNA(IF(VLOOKUP($A2758,Spiele!$A$2:$D$16,3,FALSE)=$B2758,(COUNTIFS($L$1:$L2757,"Tor",$B$1:$B2757,$B2758,$A$1:$A2757,$A2758)+COUNTIFS($L$1:$L2757,"ET",$B$1:$B2757,$B2758,$A$1:$A2757,$A2758))-(COUNTIFS($L$1:$L2757,"Tor",$B$1:$B2757,"&lt;&gt;"&amp;$B2758,$A$1:$A2757,$A2758)+COUNTIFS($L$1:$L2757,"ET",$B$1:$B2757,"&lt;&gt;"&amp;$B2758,$A$1:$A2757,$A2758)),(COUNTIFS($L$1:$L2757,"Tor",$B$1:$B2757,$B2758,$A$1:$A2757,$A2758)+COUNTIFS($L$1:$L2757,"ET",$B$1:$B2757,$B2758,$A$1:$A2757,$A2758))-(COUNTIFS($L$1:$L2757,"Tor",$B$1:$B2757,"&lt;&gt;"&amp;$B2758,$A$1:$A2757,$A2758)+COUNTIFS($L$1:$L2757,"ET",$B$1:$B2757,"&lt;&gt;"&amp;$B2758,$A$1:$A2757,$A2758))),"")</f>
        <v/>
      </c>
      <c r="O2758" s="17"/>
      <c r="AC2758" s="14"/>
      <c r="AD2758" s="14"/>
      <c r="AE2758" s="18"/>
      <c r="AH2758" s="19">
        <f t="shared" si="174"/>
        <v>0</v>
      </c>
      <c r="AI2758" s="19">
        <f t="shared" si="175"/>
        <v>180</v>
      </c>
      <c r="AM2758" s="19">
        <f>IF(Abschlüsse[[#This Row],[Ergeb]]="ET","",SQRT(($AF2758-$AK2758)^2+($AG2758-$AL2758)^2))</f>
        <v>0</v>
      </c>
      <c r="AO2758" s="13"/>
      <c r="AP2758" s="13"/>
      <c r="AQ2758" s="19" t="str">
        <f t="shared" si="172"/>
        <v/>
      </c>
      <c r="AU2758" s="19" t="str">
        <f t="shared" si="173"/>
        <v/>
      </c>
    </row>
    <row r="2759" spans="3:47" ht="25.05" customHeight="1">
      <c r="C2759" s="17" t="str">
        <f>IF($A2759="","",IF(VLOOKUP($A2759,Spiele!$A$2:$D$16,3,FALSE)=$B2759,"H","G"))</f>
        <v/>
      </c>
      <c r="D2759" s="17" t="str">
        <f>IF($B2759="","",IF(VLOOKUP($A2759,Spiele!$A$2:$F$16,3,FALSE)=$B2759,VLOOKUP($A2759,Spiele!$A$2:$F$16,4,FALSE),VLOOKUP($A2759,Spiele!$A$2:$F$16,3,FALSE)))</f>
        <v/>
      </c>
      <c r="E2759" s="18">
        <f>IF(Abschlüsse[[#This Row],[Ergeb]]="ET",0,COUNTIFS($A$2:$A2759,$A2759,$B$2:$B2759,$B2759,$L$2:$L2759,"&lt;&gt;ET"))</f>
        <v>0</v>
      </c>
      <c r="F2759" s="11"/>
      <c r="G2759" s="12"/>
      <c r="H2759" s="18">
        <f>COUNTIFS('Rote Karten'!$A$2:$A$4,$A2759,'Rote Karten'!$D$2:$D$4,"&lt;&gt;"&amp;$B2759,'Rote Karten'!$B$2:$B$4,"&lt;"&amp;$F2759,'Rote Karten'!$C$2:$C$4,"&lt;="&amp;$G2759)-COUNTIFS('Rote Karten'!$A$2:$A$4,$A2759,'Rote Karten'!$D$2:$D$4,$B2759,'Rote Karten'!$B$2:$B$4,"&lt;"&amp;$F2759,'Rote Karten'!$C$2:$C$4,"&lt;="&amp;$G2759)</f>
        <v>0</v>
      </c>
      <c r="I2759" s="17" t="str">
        <f>IF(OR($L2759="Tor",$L2759="ET"),_xlfn.IFNA(IF(VLOOKUP($A2759,Spiele!$A$2:$C$16,3,FALSE)=$B2759,COUNTIFS($L$2:$L2759,"Tor",$B$2:$B2759,$B2759,$A$2:$A2759,$A2759)+COUNTIFS($L$2:$L2759,"ET",$B$2:$B2759,$B2759,$A$2:$A2759,$A2759)&amp;":"&amp;COUNTIFS($L$2:$L2759,"Tor",$B$2:$B2759,"&lt;&gt;"&amp;$B2759,$A$2:$A2759,$A2759)+COUNTIFS($L$2:$L2759,"ET",$B$2:$B2759,"&lt;&gt;"&amp;$B2759,$A$2:$A2759,$A2759),COUNTIFS($L$2:$L2759,"Tor",$B$2:$B2759,"&lt;&gt;"&amp;$B2759,$A$2:$A2759,$A2759)+COUNTIFS($L$2:$L2759,"ET",$B$2:$B2759,"&lt;&gt;"&amp;$B2759,$A$2:$A2759,$A2759)&amp;":"&amp;COUNTIFS($L$2:$L2759,"Tor",$B$2:$B2759,$B2759,$A$2:$A2759,$A2759)+COUNTIFS($L$2:$L2759,"ET",$B$2:$B2759,$B2759,$A$2:$A2759,$A2759)),""),"")</f>
        <v/>
      </c>
      <c r="J2759" s="18" t="str">
        <f>_xlfn.IFNA(IF(VLOOKUP($A2759,Spiele!$A$2:$D$16,3,FALSE)=$B2759,(COUNTIFS($L$1:$L2758,"Tor",$B$1:$B2758,$B2759,$A$1:$A2758,$A2759)+COUNTIFS($L$1:$L2758,"ET",$B$1:$B2758,$B2759,$A$1:$A2758,$A2759))-(COUNTIFS($L$1:$L2758,"Tor",$B$1:$B2758,"&lt;&gt;"&amp;$B2759,$A$1:$A2758,$A2759)+COUNTIFS($L$1:$L2758,"ET",$B$1:$B2758,"&lt;&gt;"&amp;$B2759,$A$1:$A2758,$A2759)),(COUNTIFS($L$1:$L2758,"Tor",$B$1:$B2758,$B2759,$A$1:$A2758,$A2759)+COUNTIFS($L$1:$L2758,"ET",$B$1:$B2758,$B2759,$A$1:$A2758,$A2759))-(COUNTIFS($L$1:$L2758,"Tor",$B$1:$B2758,"&lt;&gt;"&amp;$B2759,$A$1:$A2758,$A2759)+COUNTIFS($L$1:$L2758,"ET",$B$1:$B2758,"&lt;&gt;"&amp;$B2759,$A$1:$A2758,$A2759))),"")</f>
        <v/>
      </c>
      <c r="O2759" s="17"/>
      <c r="AC2759" s="14"/>
      <c r="AD2759" s="14"/>
      <c r="AE2759" s="18"/>
      <c r="AH2759" s="19">
        <f t="shared" si="174"/>
        <v>0</v>
      </c>
      <c r="AI2759" s="19">
        <f t="shared" si="175"/>
        <v>180</v>
      </c>
      <c r="AM2759" s="19">
        <f>IF(Abschlüsse[[#This Row],[Ergeb]]="ET","",SQRT(($AF2759-$AK2759)^2+($AG2759-$AL2759)^2))</f>
        <v>0</v>
      </c>
      <c r="AO2759" s="13"/>
      <c r="AP2759" s="13"/>
      <c r="AQ2759" s="19" t="str">
        <f t="shared" si="172"/>
        <v/>
      </c>
      <c r="AU2759" s="19" t="str">
        <f t="shared" si="173"/>
        <v/>
      </c>
    </row>
    <row r="2760" spans="3:47" ht="25.05" customHeight="1">
      <c r="C2760" s="17" t="str">
        <f>IF($A2760="","",IF(VLOOKUP($A2760,Spiele!$A$2:$D$16,3,FALSE)=$B2760,"H","G"))</f>
        <v/>
      </c>
      <c r="D2760" s="17" t="str">
        <f>IF($B2760="","",IF(VLOOKUP($A2760,Spiele!$A$2:$F$16,3,FALSE)=$B2760,VLOOKUP($A2760,Spiele!$A$2:$F$16,4,FALSE),VLOOKUP($A2760,Spiele!$A$2:$F$16,3,FALSE)))</f>
        <v/>
      </c>
      <c r="E2760" s="18">
        <f>IF(Abschlüsse[[#This Row],[Ergeb]]="ET",0,COUNTIFS($A$2:$A2760,$A2760,$B$2:$B2760,$B2760,$L$2:$L2760,"&lt;&gt;ET"))</f>
        <v>0</v>
      </c>
      <c r="F2760" s="11"/>
      <c r="G2760" s="12"/>
      <c r="H2760" s="18">
        <f>COUNTIFS('Rote Karten'!$A$2:$A$4,$A2760,'Rote Karten'!$D$2:$D$4,"&lt;&gt;"&amp;$B2760,'Rote Karten'!$B$2:$B$4,"&lt;"&amp;$F2760,'Rote Karten'!$C$2:$C$4,"&lt;="&amp;$G2760)-COUNTIFS('Rote Karten'!$A$2:$A$4,$A2760,'Rote Karten'!$D$2:$D$4,$B2760,'Rote Karten'!$B$2:$B$4,"&lt;"&amp;$F2760,'Rote Karten'!$C$2:$C$4,"&lt;="&amp;$G2760)</f>
        <v>0</v>
      </c>
      <c r="I2760" s="17" t="str">
        <f>IF(OR($L2760="Tor",$L2760="ET"),_xlfn.IFNA(IF(VLOOKUP($A2760,Spiele!$A$2:$C$16,3,FALSE)=$B2760,COUNTIFS($L$2:$L2760,"Tor",$B$2:$B2760,$B2760,$A$2:$A2760,$A2760)+COUNTIFS($L$2:$L2760,"ET",$B$2:$B2760,$B2760,$A$2:$A2760,$A2760)&amp;":"&amp;COUNTIFS($L$2:$L2760,"Tor",$B$2:$B2760,"&lt;&gt;"&amp;$B2760,$A$2:$A2760,$A2760)+COUNTIFS($L$2:$L2760,"ET",$B$2:$B2760,"&lt;&gt;"&amp;$B2760,$A$2:$A2760,$A2760),COUNTIFS($L$2:$L2760,"Tor",$B$2:$B2760,"&lt;&gt;"&amp;$B2760,$A$2:$A2760,$A2760)+COUNTIFS($L$2:$L2760,"ET",$B$2:$B2760,"&lt;&gt;"&amp;$B2760,$A$2:$A2760,$A2760)&amp;":"&amp;COUNTIFS($L$2:$L2760,"Tor",$B$2:$B2760,$B2760,$A$2:$A2760,$A2760)+COUNTIFS($L$2:$L2760,"ET",$B$2:$B2760,$B2760,$A$2:$A2760,$A2760)),""),"")</f>
        <v/>
      </c>
      <c r="J2760" s="18" t="str">
        <f>_xlfn.IFNA(IF(VLOOKUP($A2760,Spiele!$A$2:$D$16,3,FALSE)=$B2760,(COUNTIFS($L$1:$L2759,"Tor",$B$1:$B2759,$B2760,$A$1:$A2759,$A2760)+COUNTIFS($L$1:$L2759,"ET",$B$1:$B2759,$B2760,$A$1:$A2759,$A2760))-(COUNTIFS($L$1:$L2759,"Tor",$B$1:$B2759,"&lt;&gt;"&amp;$B2760,$A$1:$A2759,$A2760)+COUNTIFS($L$1:$L2759,"ET",$B$1:$B2759,"&lt;&gt;"&amp;$B2760,$A$1:$A2759,$A2760)),(COUNTIFS($L$1:$L2759,"Tor",$B$1:$B2759,$B2760,$A$1:$A2759,$A2760)+COUNTIFS($L$1:$L2759,"ET",$B$1:$B2759,$B2760,$A$1:$A2759,$A2760))-(COUNTIFS($L$1:$L2759,"Tor",$B$1:$B2759,"&lt;&gt;"&amp;$B2760,$A$1:$A2759,$A2760)+COUNTIFS($L$1:$L2759,"ET",$B$1:$B2759,"&lt;&gt;"&amp;$B2760,$A$1:$A2759,$A2760))),"")</f>
        <v/>
      </c>
      <c r="O2760" s="17"/>
      <c r="AC2760" s="14"/>
      <c r="AD2760" s="14"/>
      <c r="AE2760" s="18"/>
      <c r="AH2760" s="19">
        <f t="shared" si="174"/>
        <v>0</v>
      </c>
      <c r="AI2760" s="19">
        <f t="shared" si="175"/>
        <v>180</v>
      </c>
      <c r="AM2760" s="19">
        <f>IF(Abschlüsse[[#This Row],[Ergeb]]="ET","",SQRT(($AF2760-$AK2760)^2+($AG2760-$AL2760)^2))</f>
        <v>0</v>
      </c>
      <c r="AO2760" s="13"/>
      <c r="AP2760" s="13"/>
      <c r="AQ2760" s="19" t="str">
        <f t="shared" si="172"/>
        <v/>
      </c>
      <c r="AU2760" s="19" t="str">
        <f t="shared" si="173"/>
        <v/>
      </c>
    </row>
    <row r="2761" spans="3:47" ht="25.05" customHeight="1">
      <c r="C2761" s="17" t="str">
        <f>IF($A2761="","",IF(VLOOKUP($A2761,Spiele!$A$2:$D$16,3,FALSE)=$B2761,"H","G"))</f>
        <v/>
      </c>
      <c r="D2761" s="17" t="str">
        <f>IF($B2761="","",IF(VLOOKUP($A2761,Spiele!$A$2:$F$16,3,FALSE)=$B2761,VLOOKUP($A2761,Spiele!$A$2:$F$16,4,FALSE),VLOOKUP($A2761,Spiele!$A$2:$F$16,3,FALSE)))</f>
        <v/>
      </c>
      <c r="E2761" s="18">
        <f>IF(Abschlüsse[[#This Row],[Ergeb]]="ET",0,COUNTIFS($A$2:$A2761,$A2761,$B$2:$B2761,$B2761,$L$2:$L2761,"&lt;&gt;ET"))</f>
        <v>0</v>
      </c>
      <c r="F2761" s="11"/>
      <c r="G2761" s="12"/>
      <c r="H2761" s="18">
        <f>COUNTIFS('Rote Karten'!$A$2:$A$4,$A2761,'Rote Karten'!$D$2:$D$4,"&lt;&gt;"&amp;$B2761,'Rote Karten'!$B$2:$B$4,"&lt;"&amp;$F2761,'Rote Karten'!$C$2:$C$4,"&lt;="&amp;$G2761)-COUNTIFS('Rote Karten'!$A$2:$A$4,$A2761,'Rote Karten'!$D$2:$D$4,$B2761,'Rote Karten'!$B$2:$B$4,"&lt;"&amp;$F2761,'Rote Karten'!$C$2:$C$4,"&lt;="&amp;$G2761)</f>
        <v>0</v>
      </c>
      <c r="I2761" s="17" t="str">
        <f>IF(OR($L2761="Tor",$L2761="ET"),_xlfn.IFNA(IF(VLOOKUP($A2761,Spiele!$A$2:$C$16,3,FALSE)=$B2761,COUNTIFS($L$2:$L2761,"Tor",$B$2:$B2761,$B2761,$A$2:$A2761,$A2761)+COUNTIFS($L$2:$L2761,"ET",$B$2:$B2761,$B2761,$A$2:$A2761,$A2761)&amp;":"&amp;COUNTIFS($L$2:$L2761,"Tor",$B$2:$B2761,"&lt;&gt;"&amp;$B2761,$A$2:$A2761,$A2761)+COUNTIFS($L$2:$L2761,"ET",$B$2:$B2761,"&lt;&gt;"&amp;$B2761,$A$2:$A2761,$A2761),COUNTIFS($L$2:$L2761,"Tor",$B$2:$B2761,"&lt;&gt;"&amp;$B2761,$A$2:$A2761,$A2761)+COUNTIFS($L$2:$L2761,"ET",$B$2:$B2761,"&lt;&gt;"&amp;$B2761,$A$2:$A2761,$A2761)&amp;":"&amp;COUNTIFS($L$2:$L2761,"Tor",$B$2:$B2761,$B2761,$A$2:$A2761,$A2761)+COUNTIFS($L$2:$L2761,"ET",$B$2:$B2761,$B2761,$A$2:$A2761,$A2761)),""),"")</f>
        <v/>
      </c>
      <c r="J2761" s="18" t="str">
        <f>_xlfn.IFNA(IF(VLOOKUP($A2761,Spiele!$A$2:$D$16,3,FALSE)=$B2761,(COUNTIFS($L$1:$L2760,"Tor",$B$1:$B2760,$B2761,$A$1:$A2760,$A2761)+COUNTIFS($L$1:$L2760,"ET",$B$1:$B2760,$B2761,$A$1:$A2760,$A2761))-(COUNTIFS($L$1:$L2760,"Tor",$B$1:$B2760,"&lt;&gt;"&amp;$B2761,$A$1:$A2760,$A2761)+COUNTIFS($L$1:$L2760,"ET",$B$1:$B2760,"&lt;&gt;"&amp;$B2761,$A$1:$A2760,$A2761)),(COUNTIFS($L$1:$L2760,"Tor",$B$1:$B2760,$B2761,$A$1:$A2760,$A2761)+COUNTIFS($L$1:$L2760,"ET",$B$1:$B2760,$B2761,$A$1:$A2760,$A2761))-(COUNTIFS($L$1:$L2760,"Tor",$B$1:$B2760,"&lt;&gt;"&amp;$B2761,$A$1:$A2760,$A2761)+COUNTIFS($L$1:$L2760,"ET",$B$1:$B2760,"&lt;&gt;"&amp;$B2761,$A$1:$A2760,$A2761))),"")</f>
        <v/>
      </c>
      <c r="O2761" s="17"/>
      <c r="AC2761" s="14"/>
      <c r="AD2761" s="14"/>
      <c r="AE2761" s="18"/>
      <c r="AH2761" s="19">
        <f t="shared" si="174"/>
        <v>0</v>
      </c>
      <c r="AI2761" s="19">
        <f t="shared" si="175"/>
        <v>180</v>
      </c>
      <c r="AM2761" s="19">
        <f>IF(Abschlüsse[[#This Row],[Ergeb]]="ET","",SQRT(($AF2761-$AK2761)^2+($AG2761-$AL2761)^2))</f>
        <v>0</v>
      </c>
      <c r="AO2761" s="13"/>
      <c r="AP2761" s="13"/>
      <c r="AQ2761" s="19" t="str">
        <f t="shared" si="172"/>
        <v/>
      </c>
      <c r="AU2761" s="19" t="str">
        <f t="shared" si="173"/>
        <v/>
      </c>
    </row>
    <row r="2762" spans="3:47" ht="25.05" customHeight="1">
      <c r="C2762" s="17" t="str">
        <f>IF($A2762="","",IF(VLOOKUP($A2762,Spiele!$A$2:$D$16,3,FALSE)=$B2762,"H","G"))</f>
        <v/>
      </c>
      <c r="D2762" s="17" t="str">
        <f>IF($B2762="","",IF(VLOOKUP($A2762,Spiele!$A$2:$F$16,3,FALSE)=$B2762,VLOOKUP($A2762,Spiele!$A$2:$F$16,4,FALSE),VLOOKUP($A2762,Spiele!$A$2:$F$16,3,FALSE)))</f>
        <v/>
      </c>
      <c r="E2762" s="18">
        <f>IF(Abschlüsse[[#This Row],[Ergeb]]="ET",0,COUNTIFS($A$2:$A2762,$A2762,$B$2:$B2762,$B2762,$L$2:$L2762,"&lt;&gt;ET"))</f>
        <v>0</v>
      </c>
      <c r="F2762" s="11"/>
      <c r="G2762" s="12"/>
      <c r="H2762" s="18">
        <f>COUNTIFS('Rote Karten'!$A$2:$A$4,$A2762,'Rote Karten'!$D$2:$D$4,"&lt;&gt;"&amp;$B2762,'Rote Karten'!$B$2:$B$4,"&lt;"&amp;$F2762,'Rote Karten'!$C$2:$C$4,"&lt;="&amp;$G2762)-COUNTIFS('Rote Karten'!$A$2:$A$4,$A2762,'Rote Karten'!$D$2:$D$4,$B2762,'Rote Karten'!$B$2:$B$4,"&lt;"&amp;$F2762,'Rote Karten'!$C$2:$C$4,"&lt;="&amp;$G2762)</f>
        <v>0</v>
      </c>
      <c r="I2762" s="17" t="str">
        <f>IF(OR($L2762="Tor",$L2762="ET"),_xlfn.IFNA(IF(VLOOKUP($A2762,Spiele!$A$2:$C$16,3,FALSE)=$B2762,COUNTIFS($L$2:$L2762,"Tor",$B$2:$B2762,$B2762,$A$2:$A2762,$A2762)+COUNTIFS($L$2:$L2762,"ET",$B$2:$B2762,$B2762,$A$2:$A2762,$A2762)&amp;":"&amp;COUNTIFS($L$2:$L2762,"Tor",$B$2:$B2762,"&lt;&gt;"&amp;$B2762,$A$2:$A2762,$A2762)+COUNTIFS($L$2:$L2762,"ET",$B$2:$B2762,"&lt;&gt;"&amp;$B2762,$A$2:$A2762,$A2762),COUNTIFS($L$2:$L2762,"Tor",$B$2:$B2762,"&lt;&gt;"&amp;$B2762,$A$2:$A2762,$A2762)+COUNTIFS($L$2:$L2762,"ET",$B$2:$B2762,"&lt;&gt;"&amp;$B2762,$A$2:$A2762,$A2762)&amp;":"&amp;COUNTIFS($L$2:$L2762,"Tor",$B$2:$B2762,$B2762,$A$2:$A2762,$A2762)+COUNTIFS($L$2:$L2762,"ET",$B$2:$B2762,$B2762,$A$2:$A2762,$A2762)),""),"")</f>
        <v/>
      </c>
      <c r="J2762" s="18" t="str">
        <f>_xlfn.IFNA(IF(VLOOKUP($A2762,Spiele!$A$2:$D$16,3,FALSE)=$B2762,(COUNTIFS($L$1:$L2761,"Tor",$B$1:$B2761,$B2762,$A$1:$A2761,$A2762)+COUNTIFS($L$1:$L2761,"ET",$B$1:$B2761,$B2762,$A$1:$A2761,$A2762))-(COUNTIFS($L$1:$L2761,"Tor",$B$1:$B2761,"&lt;&gt;"&amp;$B2762,$A$1:$A2761,$A2762)+COUNTIFS($L$1:$L2761,"ET",$B$1:$B2761,"&lt;&gt;"&amp;$B2762,$A$1:$A2761,$A2762)),(COUNTIFS($L$1:$L2761,"Tor",$B$1:$B2761,$B2762,$A$1:$A2761,$A2762)+COUNTIFS($L$1:$L2761,"ET",$B$1:$B2761,$B2762,$A$1:$A2761,$A2762))-(COUNTIFS($L$1:$L2761,"Tor",$B$1:$B2761,"&lt;&gt;"&amp;$B2762,$A$1:$A2761,$A2762)+COUNTIFS($L$1:$L2761,"ET",$B$1:$B2761,"&lt;&gt;"&amp;$B2762,$A$1:$A2761,$A2762))),"")</f>
        <v/>
      </c>
      <c r="O2762" s="17"/>
      <c r="AC2762" s="14"/>
      <c r="AD2762" s="14"/>
      <c r="AE2762" s="18"/>
      <c r="AH2762" s="19">
        <f t="shared" si="174"/>
        <v>0</v>
      </c>
      <c r="AI2762" s="19">
        <f t="shared" si="175"/>
        <v>180</v>
      </c>
      <c r="AM2762" s="19">
        <f>IF(Abschlüsse[[#This Row],[Ergeb]]="ET","",SQRT(($AF2762-$AK2762)^2+($AG2762-$AL2762)^2))</f>
        <v>0</v>
      </c>
      <c r="AO2762" s="13"/>
      <c r="AP2762" s="13"/>
      <c r="AQ2762" s="19" t="str">
        <f t="shared" si="172"/>
        <v/>
      </c>
      <c r="AU2762" s="19" t="str">
        <f t="shared" si="173"/>
        <v/>
      </c>
    </row>
    <row r="2763" spans="3:47" ht="25.05" customHeight="1">
      <c r="C2763" s="17" t="str">
        <f>IF($A2763="","",IF(VLOOKUP($A2763,Spiele!$A$2:$D$16,3,FALSE)=$B2763,"H","G"))</f>
        <v/>
      </c>
      <c r="D2763" s="17" t="str">
        <f>IF($B2763="","",IF(VLOOKUP($A2763,Spiele!$A$2:$F$16,3,FALSE)=$B2763,VLOOKUP($A2763,Spiele!$A$2:$F$16,4,FALSE),VLOOKUP($A2763,Spiele!$A$2:$F$16,3,FALSE)))</f>
        <v/>
      </c>
      <c r="E2763" s="18">
        <f>IF(Abschlüsse[[#This Row],[Ergeb]]="ET",0,COUNTIFS($A$2:$A2763,$A2763,$B$2:$B2763,$B2763,$L$2:$L2763,"&lt;&gt;ET"))</f>
        <v>0</v>
      </c>
      <c r="F2763" s="11"/>
      <c r="G2763" s="12"/>
      <c r="H2763" s="18">
        <f>COUNTIFS('Rote Karten'!$A$2:$A$4,$A2763,'Rote Karten'!$D$2:$D$4,"&lt;&gt;"&amp;$B2763,'Rote Karten'!$B$2:$B$4,"&lt;"&amp;$F2763,'Rote Karten'!$C$2:$C$4,"&lt;="&amp;$G2763)-COUNTIFS('Rote Karten'!$A$2:$A$4,$A2763,'Rote Karten'!$D$2:$D$4,$B2763,'Rote Karten'!$B$2:$B$4,"&lt;"&amp;$F2763,'Rote Karten'!$C$2:$C$4,"&lt;="&amp;$G2763)</f>
        <v>0</v>
      </c>
      <c r="I2763" s="17" t="str">
        <f>IF(OR($L2763="Tor",$L2763="ET"),_xlfn.IFNA(IF(VLOOKUP($A2763,Spiele!$A$2:$C$16,3,FALSE)=$B2763,COUNTIFS($L$2:$L2763,"Tor",$B$2:$B2763,$B2763,$A$2:$A2763,$A2763)+COUNTIFS($L$2:$L2763,"ET",$B$2:$B2763,$B2763,$A$2:$A2763,$A2763)&amp;":"&amp;COUNTIFS($L$2:$L2763,"Tor",$B$2:$B2763,"&lt;&gt;"&amp;$B2763,$A$2:$A2763,$A2763)+COUNTIFS($L$2:$L2763,"ET",$B$2:$B2763,"&lt;&gt;"&amp;$B2763,$A$2:$A2763,$A2763),COUNTIFS($L$2:$L2763,"Tor",$B$2:$B2763,"&lt;&gt;"&amp;$B2763,$A$2:$A2763,$A2763)+COUNTIFS($L$2:$L2763,"ET",$B$2:$B2763,"&lt;&gt;"&amp;$B2763,$A$2:$A2763,$A2763)&amp;":"&amp;COUNTIFS($L$2:$L2763,"Tor",$B$2:$B2763,$B2763,$A$2:$A2763,$A2763)+COUNTIFS($L$2:$L2763,"ET",$B$2:$B2763,$B2763,$A$2:$A2763,$A2763)),""),"")</f>
        <v/>
      </c>
      <c r="J2763" s="18" t="str">
        <f>_xlfn.IFNA(IF(VLOOKUP($A2763,Spiele!$A$2:$D$16,3,FALSE)=$B2763,(COUNTIFS($L$1:$L2762,"Tor",$B$1:$B2762,$B2763,$A$1:$A2762,$A2763)+COUNTIFS($L$1:$L2762,"ET",$B$1:$B2762,$B2763,$A$1:$A2762,$A2763))-(COUNTIFS($L$1:$L2762,"Tor",$B$1:$B2762,"&lt;&gt;"&amp;$B2763,$A$1:$A2762,$A2763)+COUNTIFS($L$1:$L2762,"ET",$B$1:$B2762,"&lt;&gt;"&amp;$B2763,$A$1:$A2762,$A2763)),(COUNTIFS($L$1:$L2762,"Tor",$B$1:$B2762,$B2763,$A$1:$A2762,$A2763)+COUNTIFS($L$1:$L2762,"ET",$B$1:$B2762,$B2763,$A$1:$A2762,$A2763))-(COUNTIFS($L$1:$L2762,"Tor",$B$1:$B2762,"&lt;&gt;"&amp;$B2763,$A$1:$A2762,$A2763)+COUNTIFS($L$1:$L2762,"ET",$B$1:$B2762,"&lt;&gt;"&amp;$B2763,$A$1:$A2762,$A2763))),"")</f>
        <v/>
      </c>
      <c r="O2763" s="17"/>
      <c r="AC2763" s="14"/>
      <c r="AD2763" s="14"/>
      <c r="AE2763" s="18"/>
      <c r="AH2763" s="19">
        <f t="shared" si="174"/>
        <v>0</v>
      </c>
      <c r="AI2763" s="19">
        <f t="shared" si="175"/>
        <v>180</v>
      </c>
      <c r="AM2763" s="19">
        <f>IF(Abschlüsse[[#This Row],[Ergeb]]="ET","",SQRT(($AF2763-$AK2763)^2+($AG2763-$AL2763)^2))</f>
        <v>0</v>
      </c>
      <c r="AO2763" s="13"/>
      <c r="AP2763" s="13"/>
      <c r="AQ2763" s="19" t="str">
        <f t="shared" si="172"/>
        <v/>
      </c>
      <c r="AU2763" s="19" t="str">
        <f t="shared" si="173"/>
        <v/>
      </c>
    </row>
    <row r="2764" spans="3:47" ht="25.05" customHeight="1">
      <c r="C2764" s="17" t="str">
        <f>IF($A2764="","",IF(VLOOKUP($A2764,Spiele!$A$2:$D$16,3,FALSE)=$B2764,"H","G"))</f>
        <v/>
      </c>
      <c r="D2764" s="17" t="str">
        <f>IF($B2764="","",IF(VLOOKUP($A2764,Spiele!$A$2:$F$16,3,FALSE)=$B2764,VLOOKUP($A2764,Spiele!$A$2:$F$16,4,FALSE),VLOOKUP($A2764,Spiele!$A$2:$F$16,3,FALSE)))</f>
        <v/>
      </c>
      <c r="E2764" s="18">
        <f>IF(Abschlüsse[[#This Row],[Ergeb]]="ET",0,COUNTIFS($A$2:$A2764,$A2764,$B$2:$B2764,$B2764,$L$2:$L2764,"&lt;&gt;ET"))</f>
        <v>0</v>
      </c>
      <c r="F2764" s="11"/>
      <c r="G2764" s="12"/>
      <c r="H2764" s="18">
        <f>COUNTIFS('Rote Karten'!$A$2:$A$4,$A2764,'Rote Karten'!$D$2:$D$4,"&lt;&gt;"&amp;$B2764,'Rote Karten'!$B$2:$B$4,"&lt;"&amp;$F2764,'Rote Karten'!$C$2:$C$4,"&lt;="&amp;$G2764)-COUNTIFS('Rote Karten'!$A$2:$A$4,$A2764,'Rote Karten'!$D$2:$D$4,$B2764,'Rote Karten'!$B$2:$B$4,"&lt;"&amp;$F2764,'Rote Karten'!$C$2:$C$4,"&lt;="&amp;$G2764)</f>
        <v>0</v>
      </c>
      <c r="I2764" s="17" t="str">
        <f>IF(OR($L2764="Tor",$L2764="ET"),_xlfn.IFNA(IF(VLOOKUP($A2764,Spiele!$A$2:$C$16,3,FALSE)=$B2764,COUNTIFS($L$2:$L2764,"Tor",$B$2:$B2764,$B2764,$A$2:$A2764,$A2764)+COUNTIFS($L$2:$L2764,"ET",$B$2:$B2764,$B2764,$A$2:$A2764,$A2764)&amp;":"&amp;COUNTIFS($L$2:$L2764,"Tor",$B$2:$B2764,"&lt;&gt;"&amp;$B2764,$A$2:$A2764,$A2764)+COUNTIFS($L$2:$L2764,"ET",$B$2:$B2764,"&lt;&gt;"&amp;$B2764,$A$2:$A2764,$A2764),COUNTIFS($L$2:$L2764,"Tor",$B$2:$B2764,"&lt;&gt;"&amp;$B2764,$A$2:$A2764,$A2764)+COUNTIFS($L$2:$L2764,"ET",$B$2:$B2764,"&lt;&gt;"&amp;$B2764,$A$2:$A2764,$A2764)&amp;":"&amp;COUNTIFS($L$2:$L2764,"Tor",$B$2:$B2764,$B2764,$A$2:$A2764,$A2764)+COUNTIFS($L$2:$L2764,"ET",$B$2:$B2764,$B2764,$A$2:$A2764,$A2764)),""),"")</f>
        <v/>
      </c>
      <c r="J2764" s="18" t="str">
        <f>_xlfn.IFNA(IF(VLOOKUP($A2764,Spiele!$A$2:$D$16,3,FALSE)=$B2764,(COUNTIFS($L$1:$L2763,"Tor",$B$1:$B2763,$B2764,$A$1:$A2763,$A2764)+COUNTIFS($L$1:$L2763,"ET",$B$1:$B2763,$B2764,$A$1:$A2763,$A2764))-(COUNTIFS($L$1:$L2763,"Tor",$B$1:$B2763,"&lt;&gt;"&amp;$B2764,$A$1:$A2763,$A2764)+COUNTIFS($L$1:$L2763,"ET",$B$1:$B2763,"&lt;&gt;"&amp;$B2764,$A$1:$A2763,$A2764)),(COUNTIFS($L$1:$L2763,"Tor",$B$1:$B2763,$B2764,$A$1:$A2763,$A2764)+COUNTIFS($L$1:$L2763,"ET",$B$1:$B2763,$B2764,$A$1:$A2763,$A2764))-(COUNTIFS($L$1:$L2763,"Tor",$B$1:$B2763,"&lt;&gt;"&amp;$B2764,$A$1:$A2763,$A2764)+COUNTIFS($L$1:$L2763,"ET",$B$1:$B2763,"&lt;&gt;"&amp;$B2764,$A$1:$A2763,$A2764))),"")</f>
        <v/>
      </c>
      <c r="O2764" s="17"/>
      <c r="AC2764" s="14"/>
      <c r="AD2764" s="14"/>
      <c r="AE2764" s="18"/>
      <c r="AH2764" s="19">
        <f t="shared" si="174"/>
        <v>0</v>
      </c>
      <c r="AI2764" s="19">
        <f t="shared" si="175"/>
        <v>180</v>
      </c>
      <c r="AM2764" s="19">
        <f>IF(Abschlüsse[[#This Row],[Ergeb]]="ET","",SQRT(($AF2764-$AK2764)^2+($AG2764-$AL2764)^2))</f>
        <v>0</v>
      </c>
      <c r="AO2764" s="13"/>
      <c r="AP2764" s="13"/>
      <c r="AQ2764" s="19" t="str">
        <f t="shared" si="172"/>
        <v/>
      </c>
      <c r="AU2764" s="19" t="str">
        <f t="shared" si="173"/>
        <v/>
      </c>
    </row>
    <row r="2765" spans="3:47" ht="25.05" customHeight="1">
      <c r="C2765" s="17" t="str">
        <f>IF($A2765="","",IF(VLOOKUP($A2765,Spiele!$A$2:$D$16,3,FALSE)=$B2765,"H","G"))</f>
        <v/>
      </c>
      <c r="D2765" s="17" t="str">
        <f>IF($B2765="","",IF(VLOOKUP($A2765,Spiele!$A$2:$F$16,3,FALSE)=$B2765,VLOOKUP($A2765,Spiele!$A$2:$F$16,4,FALSE),VLOOKUP($A2765,Spiele!$A$2:$F$16,3,FALSE)))</f>
        <v/>
      </c>
      <c r="E2765" s="18">
        <f>IF(Abschlüsse[[#This Row],[Ergeb]]="ET",0,COUNTIFS($A$2:$A2765,$A2765,$B$2:$B2765,$B2765,$L$2:$L2765,"&lt;&gt;ET"))</f>
        <v>0</v>
      </c>
      <c r="F2765" s="11"/>
      <c r="G2765" s="12"/>
      <c r="H2765" s="18">
        <f>COUNTIFS('Rote Karten'!$A$2:$A$4,$A2765,'Rote Karten'!$D$2:$D$4,"&lt;&gt;"&amp;$B2765,'Rote Karten'!$B$2:$B$4,"&lt;"&amp;$F2765,'Rote Karten'!$C$2:$C$4,"&lt;="&amp;$G2765)-COUNTIFS('Rote Karten'!$A$2:$A$4,$A2765,'Rote Karten'!$D$2:$D$4,$B2765,'Rote Karten'!$B$2:$B$4,"&lt;"&amp;$F2765,'Rote Karten'!$C$2:$C$4,"&lt;="&amp;$G2765)</f>
        <v>0</v>
      </c>
      <c r="I2765" s="17" t="str">
        <f>IF(OR($L2765="Tor",$L2765="ET"),_xlfn.IFNA(IF(VLOOKUP($A2765,Spiele!$A$2:$C$16,3,FALSE)=$B2765,COUNTIFS($L$2:$L2765,"Tor",$B$2:$B2765,$B2765,$A$2:$A2765,$A2765)+COUNTIFS($L$2:$L2765,"ET",$B$2:$B2765,$B2765,$A$2:$A2765,$A2765)&amp;":"&amp;COUNTIFS($L$2:$L2765,"Tor",$B$2:$B2765,"&lt;&gt;"&amp;$B2765,$A$2:$A2765,$A2765)+COUNTIFS($L$2:$L2765,"ET",$B$2:$B2765,"&lt;&gt;"&amp;$B2765,$A$2:$A2765,$A2765),COUNTIFS($L$2:$L2765,"Tor",$B$2:$B2765,"&lt;&gt;"&amp;$B2765,$A$2:$A2765,$A2765)+COUNTIFS($L$2:$L2765,"ET",$B$2:$B2765,"&lt;&gt;"&amp;$B2765,$A$2:$A2765,$A2765)&amp;":"&amp;COUNTIFS($L$2:$L2765,"Tor",$B$2:$B2765,$B2765,$A$2:$A2765,$A2765)+COUNTIFS($L$2:$L2765,"ET",$B$2:$B2765,$B2765,$A$2:$A2765,$A2765)),""),"")</f>
        <v/>
      </c>
      <c r="J2765" s="18" t="str">
        <f>_xlfn.IFNA(IF(VLOOKUP($A2765,Spiele!$A$2:$D$16,3,FALSE)=$B2765,(COUNTIFS($L$1:$L2764,"Tor",$B$1:$B2764,$B2765,$A$1:$A2764,$A2765)+COUNTIFS($L$1:$L2764,"ET",$B$1:$B2764,$B2765,$A$1:$A2764,$A2765))-(COUNTIFS($L$1:$L2764,"Tor",$B$1:$B2764,"&lt;&gt;"&amp;$B2765,$A$1:$A2764,$A2765)+COUNTIFS($L$1:$L2764,"ET",$B$1:$B2764,"&lt;&gt;"&amp;$B2765,$A$1:$A2764,$A2765)),(COUNTIFS($L$1:$L2764,"Tor",$B$1:$B2764,$B2765,$A$1:$A2764,$A2765)+COUNTIFS($L$1:$L2764,"ET",$B$1:$B2764,$B2765,$A$1:$A2764,$A2765))-(COUNTIFS($L$1:$L2764,"Tor",$B$1:$B2764,"&lt;&gt;"&amp;$B2765,$A$1:$A2764,$A2765)+COUNTIFS($L$1:$L2764,"ET",$B$1:$B2764,"&lt;&gt;"&amp;$B2765,$A$1:$A2764,$A2765))),"")</f>
        <v/>
      </c>
      <c r="O2765" s="17"/>
      <c r="AC2765" s="14"/>
      <c r="AD2765" s="14"/>
      <c r="AE2765" s="18"/>
      <c r="AH2765" s="19">
        <f t="shared" si="174"/>
        <v>0</v>
      </c>
      <c r="AI2765" s="19">
        <f t="shared" si="175"/>
        <v>180</v>
      </c>
      <c r="AM2765" s="19">
        <f>IF(Abschlüsse[[#This Row],[Ergeb]]="ET","",SQRT(($AF2765-$AK2765)^2+($AG2765-$AL2765)^2))</f>
        <v>0</v>
      </c>
      <c r="AO2765" s="13"/>
      <c r="AP2765" s="13"/>
      <c r="AQ2765" s="19" t="str">
        <f t="shared" si="172"/>
        <v/>
      </c>
      <c r="AU2765" s="19" t="str">
        <f t="shared" si="173"/>
        <v/>
      </c>
    </row>
    <row r="2766" spans="3:47" ht="25.05" customHeight="1">
      <c r="C2766" s="17" t="str">
        <f>IF($A2766="","",IF(VLOOKUP($A2766,Spiele!$A$2:$D$16,3,FALSE)=$B2766,"H","G"))</f>
        <v/>
      </c>
      <c r="D2766" s="17" t="str">
        <f>IF($B2766="","",IF(VLOOKUP($A2766,Spiele!$A$2:$F$16,3,FALSE)=$B2766,VLOOKUP($A2766,Spiele!$A$2:$F$16,4,FALSE),VLOOKUP($A2766,Spiele!$A$2:$F$16,3,FALSE)))</f>
        <v/>
      </c>
      <c r="E2766" s="18">
        <f>IF(Abschlüsse[[#This Row],[Ergeb]]="ET",0,COUNTIFS($A$2:$A2766,$A2766,$B$2:$B2766,$B2766,$L$2:$L2766,"&lt;&gt;ET"))</f>
        <v>0</v>
      </c>
      <c r="F2766" s="11"/>
      <c r="G2766" s="12"/>
      <c r="H2766" s="18">
        <f>COUNTIFS('Rote Karten'!$A$2:$A$4,$A2766,'Rote Karten'!$D$2:$D$4,"&lt;&gt;"&amp;$B2766,'Rote Karten'!$B$2:$B$4,"&lt;"&amp;$F2766,'Rote Karten'!$C$2:$C$4,"&lt;="&amp;$G2766)-COUNTIFS('Rote Karten'!$A$2:$A$4,$A2766,'Rote Karten'!$D$2:$D$4,$B2766,'Rote Karten'!$B$2:$B$4,"&lt;"&amp;$F2766,'Rote Karten'!$C$2:$C$4,"&lt;="&amp;$G2766)</f>
        <v>0</v>
      </c>
      <c r="I2766" s="17" t="str">
        <f>IF(OR($L2766="Tor",$L2766="ET"),_xlfn.IFNA(IF(VLOOKUP($A2766,Spiele!$A$2:$C$16,3,FALSE)=$B2766,COUNTIFS($L$2:$L2766,"Tor",$B$2:$B2766,$B2766,$A$2:$A2766,$A2766)+COUNTIFS($L$2:$L2766,"ET",$B$2:$B2766,$B2766,$A$2:$A2766,$A2766)&amp;":"&amp;COUNTIFS($L$2:$L2766,"Tor",$B$2:$B2766,"&lt;&gt;"&amp;$B2766,$A$2:$A2766,$A2766)+COUNTIFS($L$2:$L2766,"ET",$B$2:$B2766,"&lt;&gt;"&amp;$B2766,$A$2:$A2766,$A2766),COUNTIFS($L$2:$L2766,"Tor",$B$2:$B2766,"&lt;&gt;"&amp;$B2766,$A$2:$A2766,$A2766)+COUNTIFS($L$2:$L2766,"ET",$B$2:$B2766,"&lt;&gt;"&amp;$B2766,$A$2:$A2766,$A2766)&amp;":"&amp;COUNTIFS($L$2:$L2766,"Tor",$B$2:$B2766,$B2766,$A$2:$A2766,$A2766)+COUNTIFS($L$2:$L2766,"ET",$B$2:$B2766,$B2766,$A$2:$A2766,$A2766)),""),"")</f>
        <v/>
      </c>
      <c r="J2766" s="18" t="str">
        <f>_xlfn.IFNA(IF(VLOOKUP($A2766,Spiele!$A$2:$D$16,3,FALSE)=$B2766,(COUNTIFS($L$1:$L2765,"Tor",$B$1:$B2765,$B2766,$A$1:$A2765,$A2766)+COUNTIFS($L$1:$L2765,"ET",$B$1:$B2765,$B2766,$A$1:$A2765,$A2766))-(COUNTIFS($L$1:$L2765,"Tor",$B$1:$B2765,"&lt;&gt;"&amp;$B2766,$A$1:$A2765,$A2766)+COUNTIFS($L$1:$L2765,"ET",$B$1:$B2765,"&lt;&gt;"&amp;$B2766,$A$1:$A2765,$A2766)),(COUNTIFS($L$1:$L2765,"Tor",$B$1:$B2765,$B2766,$A$1:$A2765,$A2766)+COUNTIFS($L$1:$L2765,"ET",$B$1:$B2765,$B2766,$A$1:$A2765,$A2766))-(COUNTIFS($L$1:$L2765,"Tor",$B$1:$B2765,"&lt;&gt;"&amp;$B2766,$A$1:$A2765,$A2766)+COUNTIFS($L$1:$L2765,"ET",$B$1:$B2765,"&lt;&gt;"&amp;$B2766,$A$1:$A2765,$A2766))),"")</f>
        <v/>
      </c>
      <c r="O2766" s="17"/>
      <c r="AC2766" s="14"/>
      <c r="AD2766" s="14"/>
      <c r="AE2766" s="18"/>
      <c r="AH2766" s="19">
        <f t="shared" si="174"/>
        <v>0</v>
      </c>
      <c r="AI2766" s="19">
        <f t="shared" si="175"/>
        <v>180</v>
      </c>
      <c r="AM2766" s="19">
        <f>IF(Abschlüsse[[#This Row],[Ergeb]]="ET","",SQRT(($AF2766-$AK2766)^2+($AG2766-$AL2766)^2))</f>
        <v>0</v>
      </c>
      <c r="AO2766" s="13"/>
      <c r="AP2766" s="13"/>
      <c r="AQ2766" s="19" t="str">
        <f t="shared" si="172"/>
        <v/>
      </c>
      <c r="AU2766" s="19" t="str">
        <f t="shared" si="173"/>
        <v/>
      </c>
    </row>
    <row r="2767" spans="3:47" ht="25.05" customHeight="1">
      <c r="C2767" s="17" t="str">
        <f>IF($A2767="","",IF(VLOOKUP($A2767,Spiele!$A$2:$D$16,3,FALSE)=$B2767,"H","G"))</f>
        <v/>
      </c>
      <c r="D2767" s="17" t="str">
        <f>IF($B2767="","",IF(VLOOKUP($A2767,Spiele!$A$2:$F$16,3,FALSE)=$B2767,VLOOKUP($A2767,Spiele!$A$2:$F$16,4,FALSE),VLOOKUP($A2767,Spiele!$A$2:$F$16,3,FALSE)))</f>
        <v/>
      </c>
      <c r="E2767" s="18">
        <f>IF(Abschlüsse[[#This Row],[Ergeb]]="ET",0,COUNTIFS($A$2:$A2767,$A2767,$B$2:$B2767,$B2767,$L$2:$L2767,"&lt;&gt;ET"))</f>
        <v>0</v>
      </c>
      <c r="F2767" s="11"/>
      <c r="G2767" s="12"/>
      <c r="H2767" s="18">
        <f>COUNTIFS('Rote Karten'!$A$2:$A$4,$A2767,'Rote Karten'!$D$2:$D$4,"&lt;&gt;"&amp;$B2767,'Rote Karten'!$B$2:$B$4,"&lt;"&amp;$F2767,'Rote Karten'!$C$2:$C$4,"&lt;="&amp;$G2767)-COUNTIFS('Rote Karten'!$A$2:$A$4,$A2767,'Rote Karten'!$D$2:$D$4,$B2767,'Rote Karten'!$B$2:$B$4,"&lt;"&amp;$F2767,'Rote Karten'!$C$2:$C$4,"&lt;="&amp;$G2767)</f>
        <v>0</v>
      </c>
      <c r="I2767" s="17" t="str">
        <f>IF(OR($L2767="Tor",$L2767="ET"),_xlfn.IFNA(IF(VLOOKUP($A2767,Spiele!$A$2:$C$16,3,FALSE)=$B2767,COUNTIFS($L$2:$L2767,"Tor",$B$2:$B2767,$B2767,$A$2:$A2767,$A2767)+COUNTIFS($L$2:$L2767,"ET",$B$2:$B2767,$B2767,$A$2:$A2767,$A2767)&amp;":"&amp;COUNTIFS($L$2:$L2767,"Tor",$B$2:$B2767,"&lt;&gt;"&amp;$B2767,$A$2:$A2767,$A2767)+COUNTIFS($L$2:$L2767,"ET",$B$2:$B2767,"&lt;&gt;"&amp;$B2767,$A$2:$A2767,$A2767),COUNTIFS($L$2:$L2767,"Tor",$B$2:$B2767,"&lt;&gt;"&amp;$B2767,$A$2:$A2767,$A2767)+COUNTIFS($L$2:$L2767,"ET",$B$2:$B2767,"&lt;&gt;"&amp;$B2767,$A$2:$A2767,$A2767)&amp;":"&amp;COUNTIFS($L$2:$L2767,"Tor",$B$2:$B2767,$B2767,$A$2:$A2767,$A2767)+COUNTIFS($L$2:$L2767,"ET",$B$2:$B2767,$B2767,$A$2:$A2767,$A2767)),""),"")</f>
        <v/>
      </c>
      <c r="J2767" s="18" t="str">
        <f>_xlfn.IFNA(IF(VLOOKUP($A2767,Spiele!$A$2:$D$16,3,FALSE)=$B2767,(COUNTIFS($L$1:$L2766,"Tor",$B$1:$B2766,$B2767,$A$1:$A2766,$A2767)+COUNTIFS($L$1:$L2766,"ET",$B$1:$B2766,$B2767,$A$1:$A2766,$A2767))-(COUNTIFS($L$1:$L2766,"Tor",$B$1:$B2766,"&lt;&gt;"&amp;$B2767,$A$1:$A2766,$A2767)+COUNTIFS($L$1:$L2766,"ET",$B$1:$B2766,"&lt;&gt;"&amp;$B2767,$A$1:$A2766,$A2767)),(COUNTIFS($L$1:$L2766,"Tor",$B$1:$B2766,$B2767,$A$1:$A2766,$A2767)+COUNTIFS($L$1:$L2766,"ET",$B$1:$B2766,$B2767,$A$1:$A2766,$A2767))-(COUNTIFS($L$1:$L2766,"Tor",$B$1:$B2766,"&lt;&gt;"&amp;$B2767,$A$1:$A2766,$A2767)+COUNTIFS($L$1:$L2766,"ET",$B$1:$B2766,"&lt;&gt;"&amp;$B2767,$A$1:$A2766,$A2767))),"")</f>
        <v/>
      </c>
      <c r="O2767" s="17"/>
      <c r="AC2767" s="14"/>
      <c r="AD2767" s="14"/>
      <c r="AE2767" s="18"/>
      <c r="AH2767" s="19">
        <f t="shared" si="174"/>
        <v>0</v>
      </c>
      <c r="AI2767" s="19">
        <f t="shared" si="175"/>
        <v>180</v>
      </c>
      <c r="AM2767" s="19">
        <f>IF(Abschlüsse[[#This Row],[Ergeb]]="ET","",SQRT(($AF2767-$AK2767)^2+($AG2767-$AL2767)^2))</f>
        <v>0</v>
      </c>
      <c r="AO2767" s="13"/>
      <c r="AP2767" s="13"/>
      <c r="AQ2767" s="19" t="str">
        <f t="shared" si="172"/>
        <v/>
      </c>
      <c r="AU2767" s="19" t="str">
        <f t="shared" si="173"/>
        <v/>
      </c>
    </row>
    <row r="2768" spans="3:47" ht="25.05" customHeight="1">
      <c r="C2768" s="17" t="str">
        <f>IF($A2768="","",IF(VLOOKUP($A2768,Spiele!$A$2:$D$16,3,FALSE)=$B2768,"H","G"))</f>
        <v/>
      </c>
      <c r="D2768" s="17" t="str">
        <f>IF($B2768="","",IF(VLOOKUP($A2768,Spiele!$A$2:$F$16,3,FALSE)=$B2768,VLOOKUP($A2768,Spiele!$A$2:$F$16,4,FALSE),VLOOKUP($A2768,Spiele!$A$2:$F$16,3,FALSE)))</f>
        <v/>
      </c>
      <c r="E2768" s="18">
        <f>IF(Abschlüsse[[#This Row],[Ergeb]]="ET",0,COUNTIFS($A$2:$A2768,$A2768,$B$2:$B2768,$B2768,$L$2:$L2768,"&lt;&gt;ET"))</f>
        <v>0</v>
      </c>
      <c r="F2768" s="11"/>
      <c r="G2768" s="12"/>
      <c r="H2768" s="18">
        <f>COUNTIFS('Rote Karten'!$A$2:$A$4,$A2768,'Rote Karten'!$D$2:$D$4,"&lt;&gt;"&amp;$B2768,'Rote Karten'!$B$2:$B$4,"&lt;"&amp;$F2768,'Rote Karten'!$C$2:$C$4,"&lt;="&amp;$G2768)-COUNTIFS('Rote Karten'!$A$2:$A$4,$A2768,'Rote Karten'!$D$2:$D$4,$B2768,'Rote Karten'!$B$2:$B$4,"&lt;"&amp;$F2768,'Rote Karten'!$C$2:$C$4,"&lt;="&amp;$G2768)</f>
        <v>0</v>
      </c>
      <c r="I2768" s="17" t="str">
        <f>IF(OR($L2768="Tor",$L2768="ET"),_xlfn.IFNA(IF(VLOOKUP($A2768,Spiele!$A$2:$C$16,3,FALSE)=$B2768,COUNTIFS($L$2:$L2768,"Tor",$B$2:$B2768,$B2768,$A$2:$A2768,$A2768)+COUNTIFS($L$2:$L2768,"ET",$B$2:$B2768,$B2768,$A$2:$A2768,$A2768)&amp;":"&amp;COUNTIFS($L$2:$L2768,"Tor",$B$2:$B2768,"&lt;&gt;"&amp;$B2768,$A$2:$A2768,$A2768)+COUNTIFS($L$2:$L2768,"ET",$B$2:$B2768,"&lt;&gt;"&amp;$B2768,$A$2:$A2768,$A2768),COUNTIFS($L$2:$L2768,"Tor",$B$2:$B2768,"&lt;&gt;"&amp;$B2768,$A$2:$A2768,$A2768)+COUNTIFS($L$2:$L2768,"ET",$B$2:$B2768,"&lt;&gt;"&amp;$B2768,$A$2:$A2768,$A2768)&amp;":"&amp;COUNTIFS($L$2:$L2768,"Tor",$B$2:$B2768,$B2768,$A$2:$A2768,$A2768)+COUNTIFS($L$2:$L2768,"ET",$B$2:$B2768,$B2768,$A$2:$A2768,$A2768)),""),"")</f>
        <v/>
      </c>
      <c r="J2768" s="18" t="str">
        <f>_xlfn.IFNA(IF(VLOOKUP($A2768,Spiele!$A$2:$D$16,3,FALSE)=$B2768,(COUNTIFS($L$1:$L2767,"Tor",$B$1:$B2767,$B2768,$A$1:$A2767,$A2768)+COUNTIFS($L$1:$L2767,"ET",$B$1:$B2767,$B2768,$A$1:$A2767,$A2768))-(COUNTIFS($L$1:$L2767,"Tor",$B$1:$B2767,"&lt;&gt;"&amp;$B2768,$A$1:$A2767,$A2768)+COUNTIFS($L$1:$L2767,"ET",$B$1:$B2767,"&lt;&gt;"&amp;$B2768,$A$1:$A2767,$A2768)),(COUNTIFS($L$1:$L2767,"Tor",$B$1:$B2767,$B2768,$A$1:$A2767,$A2768)+COUNTIFS($L$1:$L2767,"ET",$B$1:$B2767,$B2768,$A$1:$A2767,$A2768))-(COUNTIFS($L$1:$L2767,"Tor",$B$1:$B2767,"&lt;&gt;"&amp;$B2768,$A$1:$A2767,$A2768)+COUNTIFS($L$1:$L2767,"ET",$B$1:$B2767,"&lt;&gt;"&amp;$B2768,$A$1:$A2767,$A2768))),"")</f>
        <v/>
      </c>
      <c r="O2768" s="17"/>
      <c r="AC2768" s="14"/>
      <c r="AD2768" s="14"/>
      <c r="AE2768" s="18"/>
      <c r="AH2768" s="19">
        <f t="shared" si="174"/>
        <v>0</v>
      </c>
      <c r="AI2768" s="19">
        <f t="shared" si="175"/>
        <v>180</v>
      </c>
      <c r="AM2768" s="19">
        <f>IF(Abschlüsse[[#This Row],[Ergeb]]="ET","",SQRT(($AF2768-$AK2768)^2+($AG2768-$AL2768)^2))</f>
        <v>0</v>
      </c>
      <c r="AO2768" s="13"/>
      <c r="AP2768" s="13"/>
      <c r="AQ2768" s="19" t="str">
        <f t="shared" si="172"/>
        <v/>
      </c>
      <c r="AU2768" s="19" t="str">
        <f t="shared" si="173"/>
        <v/>
      </c>
    </row>
    <row r="2769" spans="3:47" ht="25.05" customHeight="1">
      <c r="C2769" s="17" t="str">
        <f>IF($A2769="","",IF(VLOOKUP($A2769,Spiele!$A$2:$D$16,3,FALSE)=$B2769,"H","G"))</f>
        <v/>
      </c>
      <c r="D2769" s="17" t="str">
        <f>IF($B2769="","",IF(VLOOKUP($A2769,Spiele!$A$2:$F$16,3,FALSE)=$B2769,VLOOKUP($A2769,Spiele!$A$2:$F$16,4,FALSE),VLOOKUP($A2769,Spiele!$A$2:$F$16,3,FALSE)))</f>
        <v/>
      </c>
      <c r="E2769" s="18">
        <f>IF(Abschlüsse[[#This Row],[Ergeb]]="ET",0,COUNTIFS($A$2:$A2769,$A2769,$B$2:$B2769,$B2769,$L$2:$L2769,"&lt;&gt;ET"))</f>
        <v>0</v>
      </c>
      <c r="F2769" s="11"/>
      <c r="G2769" s="12"/>
      <c r="H2769" s="18">
        <f>COUNTIFS('Rote Karten'!$A$2:$A$4,$A2769,'Rote Karten'!$D$2:$D$4,"&lt;&gt;"&amp;$B2769,'Rote Karten'!$B$2:$B$4,"&lt;"&amp;$F2769,'Rote Karten'!$C$2:$C$4,"&lt;="&amp;$G2769)-COUNTIFS('Rote Karten'!$A$2:$A$4,$A2769,'Rote Karten'!$D$2:$D$4,$B2769,'Rote Karten'!$B$2:$B$4,"&lt;"&amp;$F2769,'Rote Karten'!$C$2:$C$4,"&lt;="&amp;$G2769)</f>
        <v>0</v>
      </c>
      <c r="I2769" s="17" t="str">
        <f>IF(OR($L2769="Tor",$L2769="ET"),_xlfn.IFNA(IF(VLOOKUP($A2769,Spiele!$A$2:$C$16,3,FALSE)=$B2769,COUNTIFS($L$2:$L2769,"Tor",$B$2:$B2769,$B2769,$A$2:$A2769,$A2769)+COUNTIFS($L$2:$L2769,"ET",$B$2:$B2769,$B2769,$A$2:$A2769,$A2769)&amp;":"&amp;COUNTIFS($L$2:$L2769,"Tor",$B$2:$B2769,"&lt;&gt;"&amp;$B2769,$A$2:$A2769,$A2769)+COUNTIFS($L$2:$L2769,"ET",$B$2:$B2769,"&lt;&gt;"&amp;$B2769,$A$2:$A2769,$A2769),COUNTIFS($L$2:$L2769,"Tor",$B$2:$B2769,"&lt;&gt;"&amp;$B2769,$A$2:$A2769,$A2769)+COUNTIFS($L$2:$L2769,"ET",$B$2:$B2769,"&lt;&gt;"&amp;$B2769,$A$2:$A2769,$A2769)&amp;":"&amp;COUNTIFS($L$2:$L2769,"Tor",$B$2:$B2769,$B2769,$A$2:$A2769,$A2769)+COUNTIFS($L$2:$L2769,"ET",$B$2:$B2769,$B2769,$A$2:$A2769,$A2769)),""),"")</f>
        <v/>
      </c>
      <c r="J2769" s="18" t="str">
        <f>_xlfn.IFNA(IF(VLOOKUP($A2769,Spiele!$A$2:$D$16,3,FALSE)=$B2769,(COUNTIFS($L$1:$L2768,"Tor",$B$1:$B2768,$B2769,$A$1:$A2768,$A2769)+COUNTIFS($L$1:$L2768,"ET",$B$1:$B2768,$B2769,$A$1:$A2768,$A2769))-(COUNTIFS($L$1:$L2768,"Tor",$B$1:$B2768,"&lt;&gt;"&amp;$B2769,$A$1:$A2768,$A2769)+COUNTIFS($L$1:$L2768,"ET",$B$1:$B2768,"&lt;&gt;"&amp;$B2769,$A$1:$A2768,$A2769)),(COUNTIFS($L$1:$L2768,"Tor",$B$1:$B2768,$B2769,$A$1:$A2768,$A2769)+COUNTIFS($L$1:$L2768,"ET",$B$1:$B2768,$B2769,$A$1:$A2768,$A2769))-(COUNTIFS($L$1:$L2768,"Tor",$B$1:$B2768,"&lt;&gt;"&amp;$B2769,$A$1:$A2768,$A2769)+COUNTIFS($L$1:$L2768,"ET",$B$1:$B2768,"&lt;&gt;"&amp;$B2769,$A$1:$A2768,$A2769))),"")</f>
        <v/>
      </c>
      <c r="O2769" s="17"/>
      <c r="AC2769" s="14"/>
      <c r="AD2769" s="14"/>
      <c r="AE2769" s="18"/>
      <c r="AH2769" s="19">
        <f t="shared" si="174"/>
        <v>0</v>
      </c>
      <c r="AI2769" s="19">
        <f t="shared" si="175"/>
        <v>180</v>
      </c>
      <c r="AM2769" s="19">
        <f>IF(Abschlüsse[[#This Row],[Ergeb]]="ET","",SQRT(($AF2769-$AK2769)^2+($AG2769-$AL2769)^2))</f>
        <v>0</v>
      </c>
      <c r="AO2769" s="13"/>
      <c r="AP2769" s="13"/>
      <c r="AQ2769" s="19" t="str">
        <f t="shared" si="172"/>
        <v/>
      </c>
      <c r="AU2769" s="19" t="str">
        <f t="shared" si="173"/>
        <v/>
      </c>
    </row>
    <row r="2770" spans="3:47" ht="25.05" customHeight="1">
      <c r="C2770" s="17" t="str">
        <f>IF($A2770="","",IF(VLOOKUP($A2770,Spiele!$A$2:$D$16,3,FALSE)=$B2770,"H","G"))</f>
        <v/>
      </c>
      <c r="D2770" s="17" t="str">
        <f>IF($B2770="","",IF(VLOOKUP($A2770,Spiele!$A$2:$F$16,3,FALSE)=$B2770,VLOOKUP($A2770,Spiele!$A$2:$F$16,4,FALSE),VLOOKUP($A2770,Spiele!$A$2:$F$16,3,FALSE)))</f>
        <v/>
      </c>
      <c r="E2770" s="18">
        <f>IF(Abschlüsse[[#This Row],[Ergeb]]="ET",0,COUNTIFS($A$2:$A2770,$A2770,$B$2:$B2770,$B2770,$L$2:$L2770,"&lt;&gt;ET"))</f>
        <v>0</v>
      </c>
      <c r="F2770" s="11"/>
      <c r="G2770" s="12"/>
      <c r="H2770" s="18">
        <f>COUNTIFS('Rote Karten'!$A$2:$A$4,$A2770,'Rote Karten'!$D$2:$D$4,"&lt;&gt;"&amp;$B2770,'Rote Karten'!$B$2:$B$4,"&lt;"&amp;$F2770,'Rote Karten'!$C$2:$C$4,"&lt;="&amp;$G2770)-COUNTIFS('Rote Karten'!$A$2:$A$4,$A2770,'Rote Karten'!$D$2:$D$4,$B2770,'Rote Karten'!$B$2:$B$4,"&lt;"&amp;$F2770,'Rote Karten'!$C$2:$C$4,"&lt;="&amp;$G2770)</f>
        <v>0</v>
      </c>
      <c r="I2770" s="17" t="str">
        <f>IF(OR($L2770="Tor",$L2770="ET"),_xlfn.IFNA(IF(VLOOKUP($A2770,Spiele!$A$2:$C$16,3,FALSE)=$B2770,COUNTIFS($L$2:$L2770,"Tor",$B$2:$B2770,$B2770,$A$2:$A2770,$A2770)+COUNTIFS($L$2:$L2770,"ET",$B$2:$B2770,$B2770,$A$2:$A2770,$A2770)&amp;":"&amp;COUNTIFS($L$2:$L2770,"Tor",$B$2:$B2770,"&lt;&gt;"&amp;$B2770,$A$2:$A2770,$A2770)+COUNTIFS($L$2:$L2770,"ET",$B$2:$B2770,"&lt;&gt;"&amp;$B2770,$A$2:$A2770,$A2770),COUNTIFS($L$2:$L2770,"Tor",$B$2:$B2770,"&lt;&gt;"&amp;$B2770,$A$2:$A2770,$A2770)+COUNTIFS($L$2:$L2770,"ET",$B$2:$B2770,"&lt;&gt;"&amp;$B2770,$A$2:$A2770,$A2770)&amp;":"&amp;COUNTIFS($L$2:$L2770,"Tor",$B$2:$B2770,$B2770,$A$2:$A2770,$A2770)+COUNTIFS($L$2:$L2770,"ET",$B$2:$B2770,$B2770,$A$2:$A2770,$A2770)),""),"")</f>
        <v/>
      </c>
      <c r="J2770" s="18" t="str">
        <f>_xlfn.IFNA(IF(VLOOKUP($A2770,Spiele!$A$2:$D$16,3,FALSE)=$B2770,(COUNTIFS($L$1:$L2769,"Tor",$B$1:$B2769,$B2770,$A$1:$A2769,$A2770)+COUNTIFS($L$1:$L2769,"ET",$B$1:$B2769,$B2770,$A$1:$A2769,$A2770))-(COUNTIFS($L$1:$L2769,"Tor",$B$1:$B2769,"&lt;&gt;"&amp;$B2770,$A$1:$A2769,$A2770)+COUNTIFS($L$1:$L2769,"ET",$B$1:$B2769,"&lt;&gt;"&amp;$B2770,$A$1:$A2769,$A2770)),(COUNTIFS($L$1:$L2769,"Tor",$B$1:$B2769,$B2770,$A$1:$A2769,$A2770)+COUNTIFS($L$1:$L2769,"ET",$B$1:$B2769,$B2770,$A$1:$A2769,$A2770))-(COUNTIFS($L$1:$L2769,"Tor",$B$1:$B2769,"&lt;&gt;"&amp;$B2770,$A$1:$A2769,$A2770)+COUNTIFS($L$1:$L2769,"ET",$B$1:$B2769,"&lt;&gt;"&amp;$B2770,$A$1:$A2769,$A2770))),"")</f>
        <v/>
      </c>
      <c r="O2770" s="17"/>
      <c r="AC2770" s="14"/>
      <c r="AD2770" s="14"/>
      <c r="AE2770" s="18"/>
      <c r="AH2770" s="19">
        <f t="shared" si="174"/>
        <v>0</v>
      </c>
      <c r="AI2770" s="19">
        <f t="shared" si="175"/>
        <v>180</v>
      </c>
      <c r="AM2770" s="19">
        <f>IF(Abschlüsse[[#This Row],[Ergeb]]="ET","",SQRT(($AF2770-$AK2770)^2+($AG2770-$AL2770)^2))</f>
        <v>0</v>
      </c>
      <c r="AO2770" s="13"/>
      <c r="AP2770" s="13"/>
      <c r="AQ2770" s="19" t="str">
        <f t="shared" si="172"/>
        <v/>
      </c>
      <c r="AU2770" s="19" t="str">
        <f t="shared" si="173"/>
        <v/>
      </c>
    </row>
    <row r="2771" spans="3:47" ht="25.05" customHeight="1">
      <c r="C2771" s="17" t="str">
        <f>IF($A2771="","",IF(VLOOKUP($A2771,Spiele!$A$2:$D$16,3,FALSE)=$B2771,"H","G"))</f>
        <v/>
      </c>
      <c r="D2771" s="17" t="str">
        <f>IF($B2771="","",IF(VLOOKUP($A2771,Spiele!$A$2:$F$16,3,FALSE)=$B2771,VLOOKUP($A2771,Spiele!$A$2:$F$16,4,FALSE),VLOOKUP($A2771,Spiele!$A$2:$F$16,3,FALSE)))</f>
        <v/>
      </c>
      <c r="E2771" s="18">
        <f>IF(Abschlüsse[[#This Row],[Ergeb]]="ET",0,COUNTIFS($A$2:$A2771,$A2771,$B$2:$B2771,$B2771,$L$2:$L2771,"&lt;&gt;ET"))</f>
        <v>0</v>
      </c>
      <c r="F2771" s="11"/>
      <c r="G2771" s="12"/>
      <c r="H2771" s="18">
        <f>COUNTIFS('Rote Karten'!$A$2:$A$4,$A2771,'Rote Karten'!$D$2:$D$4,"&lt;&gt;"&amp;$B2771,'Rote Karten'!$B$2:$B$4,"&lt;"&amp;$F2771,'Rote Karten'!$C$2:$C$4,"&lt;="&amp;$G2771)-COUNTIFS('Rote Karten'!$A$2:$A$4,$A2771,'Rote Karten'!$D$2:$D$4,$B2771,'Rote Karten'!$B$2:$B$4,"&lt;"&amp;$F2771,'Rote Karten'!$C$2:$C$4,"&lt;="&amp;$G2771)</f>
        <v>0</v>
      </c>
      <c r="I2771" s="17" t="str">
        <f>IF(OR($L2771="Tor",$L2771="ET"),_xlfn.IFNA(IF(VLOOKUP($A2771,Spiele!$A$2:$C$16,3,FALSE)=$B2771,COUNTIFS($L$2:$L2771,"Tor",$B$2:$B2771,$B2771,$A$2:$A2771,$A2771)+COUNTIFS($L$2:$L2771,"ET",$B$2:$B2771,$B2771,$A$2:$A2771,$A2771)&amp;":"&amp;COUNTIFS($L$2:$L2771,"Tor",$B$2:$B2771,"&lt;&gt;"&amp;$B2771,$A$2:$A2771,$A2771)+COUNTIFS($L$2:$L2771,"ET",$B$2:$B2771,"&lt;&gt;"&amp;$B2771,$A$2:$A2771,$A2771),COUNTIFS($L$2:$L2771,"Tor",$B$2:$B2771,"&lt;&gt;"&amp;$B2771,$A$2:$A2771,$A2771)+COUNTIFS($L$2:$L2771,"ET",$B$2:$B2771,"&lt;&gt;"&amp;$B2771,$A$2:$A2771,$A2771)&amp;":"&amp;COUNTIFS($L$2:$L2771,"Tor",$B$2:$B2771,$B2771,$A$2:$A2771,$A2771)+COUNTIFS($L$2:$L2771,"ET",$B$2:$B2771,$B2771,$A$2:$A2771,$A2771)),""),"")</f>
        <v/>
      </c>
      <c r="J2771" s="18" t="str">
        <f>_xlfn.IFNA(IF(VLOOKUP($A2771,Spiele!$A$2:$D$16,3,FALSE)=$B2771,(COUNTIFS($L$1:$L2770,"Tor",$B$1:$B2770,$B2771,$A$1:$A2770,$A2771)+COUNTIFS($L$1:$L2770,"ET",$B$1:$B2770,$B2771,$A$1:$A2770,$A2771))-(COUNTIFS($L$1:$L2770,"Tor",$B$1:$B2770,"&lt;&gt;"&amp;$B2771,$A$1:$A2770,$A2771)+COUNTIFS($L$1:$L2770,"ET",$B$1:$B2770,"&lt;&gt;"&amp;$B2771,$A$1:$A2770,$A2771)),(COUNTIFS($L$1:$L2770,"Tor",$B$1:$B2770,$B2771,$A$1:$A2770,$A2771)+COUNTIFS($L$1:$L2770,"ET",$B$1:$B2770,$B2771,$A$1:$A2770,$A2771))-(COUNTIFS($L$1:$L2770,"Tor",$B$1:$B2770,"&lt;&gt;"&amp;$B2771,$A$1:$A2770,$A2771)+COUNTIFS($L$1:$L2770,"ET",$B$1:$B2770,"&lt;&gt;"&amp;$B2771,$A$1:$A2770,$A2771))),"")</f>
        <v/>
      </c>
      <c r="O2771" s="17"/>
      <c r="AC2771" s="14"/>
      <c r="AD2771" s="14"/>
      <c r="AE2771" s="18"/>
      <c r="AH2771" s="19">
        <f t="shared" si="174"/>
        <v>0</v>
      </c>
      <c r="AI2771" s="19">
        <f t="shared" si="175"/>
        <v>180</v>
      </c>
      <c r="AM2771" s="19">
        <f>IF(Abschlüsse[[#This Row],[Ergeb]]="ET","",SQRT(($AF2771-$AK2771)^2+($AG2771-$AL2771)^2))</f>
        <v>0</v>
      </c>
      <c r="AO2771" s="13"/>
      <c r="AP2771" s="13"/>
      <c r="AQ2771" s="19" t="str">
        <f t="shared" si="172"/>
        <v/>
      </c>
      <c r="AU2771" s="19" t="str">
        <f t="shared" si="173"/>
        <v/>
      </c>
    </row>
    <row r="2772" spans="3:47" ht="25.05" customHeight="1">
      <c r="C2772" s="17" t="str">
        <f>IF($A2772="","",IF(VLOOKUP($A2772,Spiele!$A$2:$D$16,3,FALSE)=$B2772,"H","G"))</f>
        <v/>
      </c>
      <c r="D2772" s="17" t="str">
        <f>IF($B2772="","",IF(VLOOKUP($A2772,Spiele!$A$2:$F$16,3,FALSE)=$B2772,VLOOKUP($A2772,Spiele!$A$2:$F$16,4,FALSE),VLOOKUP($A2772,Spiele!$A$2:$F$16,3,FALSE)))</f>
        <v/>
      </c>
      <c r="E2772" s="18">
        <f>IF(Abschlüsse[[#This Row],[Ergeb]]="ET",0,COUNTIFS($A$2:$A2772,$A2772,$B$2:$B2772,$B2772,$L$2:$L2772,"&lt;&gt;ET"))</f>
        <v>0</v>
      </c>
      <c r="F2772" s="11"/>
      <c r="G2772" s="12"/>
      <c r="H2772" s="18">
        <f>COUNTIFS('Rote Karten'!$A$2:$A$4,$A2772,'Rote Karten'!$D$2:$D$4,"&lt;&gt;"&amp;$B2772,'Rote Karten'!$B$2:$B$4,"&lt;"&amp;$F2772,'Rote Karten'!$C$2:$C$4,"&lt;="&amp;$G2772)-COUNTIFS('Rote Karten'!$A$2:$A$4,$A2772,'Rote Karten'!$D$2:$D$4,$B2772,'Rote Karten'!$B$2:$B$4,"&lt;"&amp;$F2772,'Rote Karten'!$C$2:$C$4,"&lt;="&amp;$G2772)</f>
        <v>0</v>
      </c>
      <c r="I2772" s="17" t="str">
        <f>IF(OR($L2772="Tor",$L2772="ET"),_xlfn.IFNA(IF(VLOOKUP($A2772,Spiele!$A$2:$C$16,3,FALSE)=$B2772,COUNTIFS($L$2:$L2772,"Tor",$B$2:$B2772,$B2772,$A$2:$A2772,$A2772)+COUNTIFS($L$2:$L2772,"ET",$B$2:$B2772,$B2772,$A$2:$A2772,$A2772)&amp;":"&amp;COUNTIFS($L$2:$L2772,"Tor",$B$2:$B2772,"&lt;&gt;"&amp;$B2772,$A$2:$A2772,$A2772)+COUNTIFS($L$2:$L2772,"ET",$B$2:$B2772,"&lt;&gt;"&amp;$B2772,$A$2:$A2772,$A2772),COUNTIFS($L$2:$L2772,"Tor",$B$2:$B2772,"&lt;&gt;"&amp;$B2772,$A$2:$A2772,$A2772)+COUNTIFS($L$2:$L2772,"ET",$B$2:$B2772,"&lt;&gt;"&amp;$B2772,$A$2:$A2772,$A2772)&amp;":"&amp;COUNTIFS($L$2:$L2772,"Tor",$B$2:$B2772,$B2772,$A$2:$A2772,$A2772)+COUNTIFS($L$2:$L2772,"ET",$B$2:$B2772,$B2772,$A$2:$A2772,$A2772)),""),"")</f>
        <v/>
      </c>
      <c r="J2772" s="18" t="str">
        <f>_xlfn.IFNA(IF(VLOOKUP($A2772,Spiele!$A$2:$D$16,3,FALSE)=$B2772,(COUNTIFS($L$1:$L2771,"Tor",$B$1:$B2771,$B2772,$A$1:$A2771,$A2772)+COUNTIFS($L$1:$L2771,"ET",$B$1:$B2771,$B2772,$A$1:$A2771,$A2772))-(COUNTIFS($L$1:$L2771,"Tor",$B$1:$B2771,"&lt;&gt;"&amp;$B2772,$A$1:$A2771,$A2772)+COUNTIFS($L$1:$L2771,"ET",$B$1:$B2771,"&lt;&gt;"&amp;$B2772,$A$1:$A2771,$A2772)),(COUNTIFS($L$1:$L2771,"Tor",$B$1:$B2771,$B2772,$A$1:$A2771,$A2772)+COUNTIFS($L$1:$L2771,"ET",$B$1:$B2771,$B2772,$A$1:$A2771,$A2772))-(COUNTIFS($L$1:$L2771,"Tor",$B$1:$B2771,"&lt;&gt;"&amp;$B2772,$A$1:$A2771,$A2772)+COUNTIFS($L$1:$L2771,"ET",$B$1:$B2771,"&lt;&gt;"&amp;$B2772,$A$1:$A2771,$A2772))),"")</f>
        <v/>
      </c>
      <c r="O2772" s="17"/>
      <c r="AC2772" s="14"/>
      <c r="AD2772" s="14"/>
      <c r="AE2772" s="18"/>
      <c r="AH2772" s="19">
        <f t="shared" si="174"/>
        <v>0</v>
      </c>
      <c r="AI2772" s="19">
        <f t="shared" si="175"/>
        <v>180</v>
      </c>
      <c r="AM2772" s="19">
        <f>IF(Abschlüsse[[#This Row],[Ergeb]]="ET","",SQRT(($AF2772-$AK2772)^2+($AG2772-$AL2772)^2))</f>
        <v>0</v>
      </c>
      <c r="AO2772" s="13"/>
      <c r="AP2772" s="13"/>
      <c r="AQ2772" s="19" t="str">
        <f t="shared" si="172"/>
        <v/>
      </c>
      <c r="AU2772" s="19" t="str">
        <f t="shared" si="173"/>
        <v/>
      </c>
    </row>
    <row r="2773" spans="3:47" ht="25.05" customHeight="1">
      <c r="C2773" s="17" t="str">
        <f>IF($A2773="","",IF(VLOOKUP($A2773,Spiele!$A$2:$D$16,3,FALSE)=$B2773,"H","G"))</f>
        <v/>
      </c>
      <c r="D2773" s="17" t="str">
        <f>IF($B2773="","",IF(VLOOKUP($A2773,Spiele!$A$2:$F$16,3,FALSE)=$B2773,VLOOKUP($A2773,Spiele!$A$2:$F$16,4,FALSE),VLOOKUP($A2773,Spiele!$A$2:$F$16,3,FALSE)))</f>
        <v/>
      </c>
      <c r="E2773" s="18">
        <f>IF(Abschlüsse[[#This Row],[Ergeb]]="ET",0,COUNTIFS($A$2:$A2773,$A2773,$B$2:$B2773,$B2773,$L$2:$L2773,"&lt;&gt;ET"))</f>
        <v>0</v>
      </c>
      <c r="F2773" s="11"/>
      <c r="G2773" s="12"/>
      <c r="H2773" s="18">
        <f>COUNTIFS('Rote Karten'!$A$2:$A$4,$A2773,'Rote Karten'!$D$2:$D$4,"&lt;&gt;"&amp;$B2773,'Rote Karten'!$B$2:$B$4,"&lt;"&amp;$F2773,'Rote Karten'!$C$2:$C$4,"&lt;="&amp;$G2773)-COUNTIFS('Rote Karten'!$A$2:$A$4,$A2773,'Rote Karten'!$D$2:$D$4,$B2773,'Rote Karten'!$B$2:$B$4,"&lt;"&amp;$F2773,'Rote Karten'!$C$2:$C$4,"&lt;="&amp;$G2773)</f>
        <v>0</v>
      </c>
      <c r="I2773" s="17" t="str">
        <f>IF(OR($L2773="Tor",$L2773="ET"),_xlfn.IFNA(IF(VLOOKUP($A2773,Spiele!$A$2:$C$16,3,FALSE)=$B2773,COUNTIFS($L$2:$L2773,"Tor",$B$2:$B2773,$B2773,$A$2:$A2773,$A2773)+COUNTIFS($L$2:$L2773,"ET",$B$2:$B2773,$B2773,$A$2:$A2773,$A2773)&amp;":"&amp;COUNTIFS($L$2:$L2773,"Tor",$B$2:$B2773,"&lt;&gt;"&amp;$B2773,$A$2:$A2773,$A2773)+COUNTIFS($L$2:$L2773,"ET",$B$2:$B2773,"&lt;&gt;"&amp;$B2773,$A$2:$A2773,$A2773),COUNTIFS($L$2:$L2773,"Tor",$B$2:$B2773,"&lt;&gt;"&amp;$B2773,$A$2:$A2773,$A2773)+COUNTIFS($L$2:$L2773,"ET",$B$2:$B2773,"&lt;&gt;"&amp;$B2773,$A$2:$A2773,$A2773)&amp;":"&amp;COUNTIFS($L$2:$L2773,"Tor",$B$2:$B2773,$B2773,$A$2:$A2773,$A2773)+COUNTIFS($L$2:$L2773,"ET",$B$2:$B2773,$B2773,$A$2:$A2773,$A2773)),""),"")</f>
        <v/>
      </c>
      <c r="J2773" s="18" t="str">
        <f>_xlfn.IFNA(IF(VLOOKUP($A2773,Spiele!$A$2:$D$16,3,FALSE)=$B2773,(COUNTIFS($L$1:$L2772,"Tor",$B$1:$B2772,$B2773,$A$1:$A2772,$A2773)+COUNTIFS($L$1:$L2772,"ET",$B$1:$B2772,$B2773,$A$1:$A2772,$A2773))-(COUNTIFS($L$1:$L2772,"Tor",$B$1:$B2772,"&lt;&gt;"&amp;$B2773,$A$1:$A2772,$A2773)+COUNTIFS($L$1:$L2772,"ET",$B$1:$B2772,"&lt;&gt;"&amp;$B2773,$A$1:$A2772,$A2773)),(COUNTIFS($L$1:$L2772,"Tor",$B$1:$B2772,$B2773,$A$1:$A2772,$A2773)+COUNTIFS($L$1:$L2772,"ET",$B$1:$B2772,$B2773,$A$1:$A2772,$A2773))-(COUNTIFS($L$1:$L2772,"Tor",$B$1:$B2772,"&lt;&gt;"&amp;$B2773,$A$1:$A2772,$A2773)+COUNTIFS($L$1:$L2772,"ET",$B$1:$B2772,"&lt;&gt;"&amp;$B2773,$A$1:$A2772,$A2773))),"")</f>
        <v/>
      </c>
      <c r="O2773" s="17"/>
      <c r="AC2773" s="14"/>
      <c r="AD2773" s="14"/>
      <c r="AE2773" s="18"/>
      <c r="AH2773" s="19">
        <f t="shared" si="174"/>
        <v>0</v>
      </c>
      <c r="AI2773" s="19">
        <f t="shared" si="175"/>
        <v>180</v>
      </c>
      <c r="AM2773" s="19">
        <f>IF(Abschlüsse[[#This Row],[Ergeb]]="ET","",SQRT(($AF2773-$AK2773)^2+($AG2773-$AL2773)^2))</f>
        <v>0</v>
      </c>
      <c r="AO2773" s="13"/>
      <c r="AP2773" s="13"/>
      <c r="AQ2773" s="19" t="str">
        <f t="shared" si="172"/>
        <v/>
      </c>
      <c r="AU2773" s="19" t="str">
        <f t="shared" si="173"/>
        <v/>
      </c>
    </row>
    <row r="2774" spans="3:47" ht="25.05" customHeight="1">
      <c r="C2774" s="17" t="str">
        <f>IF($A2774="","",IF(VLOOKUP($A2774,Spiele!$A$2:$D$16,3,FALSE)=$B2774,"H","G"))</f>
        <v/>
      </c>
      <c r="D2774" s="17" t="str">
        <f>IF($B2774="","",IF(VLOOKUP($A2774,Spiele!$A$2:$F$16,3,FALSE)=$B2774,VLOOKUP($A2774,Spiele!$A$2:$F$16,4,FALSE),VLOOKUP($A2774,Spiele!$A$2:$F$16,3,FALSE)))</f>
        <v/>
      </c>
      <c r="E2774" s="18">
        <f>IF(Abschlüsse[[#This Row],[Ergeb]]="ET",0,COUNTIFS($A$2:$A2774,$A2774,$B$2:$B2774,$B2774,$L$2:$L2774,"&lt;&gt;ET"))</f>
        <v>0</v>
      </c>
      <c r="F2774" s="11"/>
      <c r="G2774" s="12"/>
      <c r="H2774" s="18">
        <f>COUNTIFS('Rote Karten'!$A$2:$A$4,$A2774,'Rote Karten'!$D$2:$D$4,"&lt;&gt;"&amp;$B2774,'Rote Karten'!$B$2:$B$4,"&lt;"&amp;$F2774,'Rote Karten'!$C$2:$C$4,"&lt;="&amp;$G2774)-COUNTIFS('Rote Karten'!$A$2:$A$4,$A2774,'Rote Karten'!$D$2:$D$4,$B2774,'Rote Karten'!$B$2:$B$4,"&lt;"&amp;$F2774,'Rote Karten'!$C$2:$C$4,"&lt;="&amp;$G2774)</f>
        <v>0</v>
      </c>
      <c r="I2774" s="17" t="str">
        <f>IF(OR($L2774="Tor",$L2774="ET"),_xlfn.IFNA(IF(VLOOKUP($A2774,Spiele!$A$2:$C$16,3,FALSE)=$B2774,COUNTIFS($L$2:$L2774,"Tor",$B$2:$B2774,$B2774,$A$2:$A2774,$A2774)+COUNTIFS($L$2:$L2774,"ET",$B$2:$B2774,$B2774,$A$2:$A2774,$A2774)&amp;":"&amp;COUNTIFS($L$2:$L2774,"Tor",$B$2:$B2774,"&lt;&gt;"&amp;$B2774,$A$2:$A2774,$A2774)+COUNTIFS($L$2:$L2774,"ET",$B$2:$B2774,"&lt;&gt;"&amp;$B2774,$A$2:$A2774,$A2774),COUNTIFS($L$2:$L2774,"Tor",$B$2:$B2774,"&lt;&gt;"&amp;$B2774,$A$2:$A2774,$A2774)+COUNTIFS($L$2:$L2774,"ET",$B$2:$B2774,"&lt;&gt;"&amp;$B2774,$A$2:$A2774,$A2774)&amp;":"&amp;COUNTIFS($L$2:$L2774,"Tor",$B$2:$B2774,$B2774,$A$2:$A2774,$A2774)+COUNTIFS($L$2:$L2774,"ET",$B$2:$B2774,$B2774,$A$2:$A2774,$A2774)),""),"")</f>
        <v/>
      </c>
      <c r="J2774" s="18" t="str">
        <f>_xlfn.IFNA(IF(VLOOKUP($A2774,Spiele!$A$2:$D$16,3,FALSE)=$B2774,(COUNTIFS($L$1:$L2773,"Tor",$B$1:$B2773,$B2774,$A$1:$A2773,$A2774)+COUNTIFS($L$1:$L2773,"ET",$B$1:$B2773,$B2774,$A$1:$A2773,$A2774))-(COUNTIFS($L$1:$L2773,"Tor",$B$1:$B2773,"&lt;&gt;"&amp;$B2774,$A$1:$A2773,$A2774)+COUNTIFS($L$1:$L2773,"ET",$B$1:$B2773,"&lt;&gt;"&amp;$B2774,$A$1:$A2773,$A2774)),(COUNTIFS($L$1:$L2773,"Tor",$B$1:$B2773,$B2774,$A$1:$A2773,$A2774)+COUNTIFS($L$1:$L2773,"ET",$B$1:$B2773,$B2774,$A$1:$A2773,$A2774))-(COUNTIFS($L$1:$L2773,"Tor",$B$1:$B2773,"&lt;&gt;"&amp;$B2774,$A$1:$A2773,$A2774)+COUNTIFS($L$1:$L2773,"ET",$B$1:$B2773,"&lt;&gt;"&amp;$B2774,$A$1:$A2773,$A2774))),"")</f>
        <v/>
      </c>
      <c r="O2774" s="17"/>
      <c r="AC2774" s="14"/>
      <c r="AD2774" s="14"/>
      <c r="AE2774" s="18"/>
      <c r="AH2774" s="19">
        <f t="shared" si="174"/>
        <v>0</v>
      </c>
      <c r="AI2774" s="19">
        <f t="shared" si="175"/>
        <v>180</v>
      </c>
      <c r="AM2774" s="19">
        <f>IF(Abschlüsse[[#This Row],[Ergeb]]="ET","",SQRT(($AF2774-$AK2774)^2+($AG2774-$AL2774)^2))</f>
        <v>0</v>
      </c>
      <c r="AO2774" s="13"/>
      <c r="AP2774" s="13"/>
      <c r="AQ2774" s="19" t="str">
        <f t="shared" si="172"/>
        <v/>
      </c>
      <c r="AU2774" s="19" t="str">
        <f t="shared" si="173"/>
        <v/>
      </c>
    </row>
    <row r="2775" spans="3:47" ht="25.05" customHeight="1">
      <c r="C2775" s="17" t="str">
        <f>IF($A2775="","",IF(VLOOKUP($A2775,Spiele!$A$2:$D$16,3,FALSE)=$B2775,"H","G"))</f>
        <v/>
      </c>
      <c r="D2775" s="17" t="str">
        <f>IF($B2775="","",IF(VLOOKUP($A2775,Spiele!$A$2:$F$16,3,FALSE)=$B2775,VLOOKUP($A2775,Spiele!$A$2:$F$16,4,FALSE),VLOOKUP($A2775,Spiele!$A$2:$F$16,3,FALSE)))</f>
        <v/>
      </c>
      <c r="E2775" s="18">
        <f>IF(Abschlüsse[[#This Row],[Ergeb]]="ET",0,COUNTIFS($A$2:$A2775,$A2775,$B$2:$B2775,$B2775,$L$2:$L2775,"&lt;&gt;ET"))</f>
        <v>0</v>
      </c>
      <c r="F2775" s="11"/>
      <c r="G2775" s="12"/>
      <c r="H2775" s="18">
        <f>COUNTIFS('Rote Karten'!$A$2:$A$4,$A2775,'Rote Karten'!$D$2:$D$4,"&lt;&gt;"&amp;$B2775,'Rote Karten'!$B$2:$B$4,"&lt;"&amp;$F2775,'Rote Karten'!$C$2:$C$4,"&lt;="&amp;$G2775)-COUNTIFS('Rote Karten'!$A$2:$A$4,$A2775,'Rote Karten'!$D$2:$D$4,$B2775,'Rote Karten'!$B$2:$B$4,"&lt;"&amp;$F2775,'Rote Karten'!$C$2:$C$4,"&lt;="&amp;$G2775)</f>
        <v>0</v>
      </c>
      <c r="I2775" s="17" t="str">
        <f>IF(OR($L2775="Tor",$L2775="ET"),_xlfn.IFNA(IF(VLOOKUP($A2775,Spiele!$A$2:$C$16,3,FALSE)=$B2775,COUNTIFS($L$2:$L2775,"Tor",$B$2:$B2775,$B2775,$A$2:$A2775,$A2775)+COUNTIFS($L$2:$L2775,"ET",$B$2:$B2775,$B2775,$A$2:$A2775,$A2775)&amp;":"&amp;COUNTIFS($L$2:$L2775,"Tor",$B$2:$B2775,"&lt;&gt;"&amp;$B2775,$A$2:$A2775,$A2775)+COUNTIFS($L$2:$L2775,"ET",$B$2:$B2775,"&lt;&gt;"&amp;$B2775,$A$2:$A2775,$A2775),COUNTIFS($L$2:$L2775,"Tor",$B$2:$B2775,"&lt;&gt;"&amp;$B2775,$A$2:$A2775,$A2775)+COUNTIFS($L$2:$L2775,"ET",$B$2:$B2775,"&lt;&gt;"&amp;$B2775,$A$2:$A2775,$A2775)&amp;":"&amp;COUNTIFS($L$2:$L2775,"Tor",$B$2:$B2775,$B2775,$A$2:$A2775,$A2775)+COUNTIFS($L$2:$L2775,"ET",$B$2:$B2775,$B2775,$A$2:$A2775,$A2775)),""),"")</f>
        <v/>
      </c>
      <c r="J2775" s="18" t="str">
        <f>_xlfn.IFNA(IF(VLOOKUP($A2775,Spiele!$A$2:$D$16,3,FALSE)=$B2775,(COUNTIFS($L$1:$L2774,"Tor",$B$1:$B2774,$B2775,$A$1:$A2774,$A2775)+COUNTIFS($L$1:$L2774,"ET",$B$1:$B2774,$B2775,$A$1:$A2774,$A2775))-(COUNTIFS($L$1:$L2774,"Tor",$B$1:$B2774,"&lt;&gt;"&amp;$B2775,$A$1:$A2774,$A2775)+COUNTIFS($L$1:$L2774,"ET",$B$1:$B2774,"&lt;&gt;"&amp;$B2775,$A$1:$A2774,$A2775)),(COUNTIFS($L$1:$L2774,"Tor",$B$1:$B2774,$B2775,$A$1:$A2774,$A2775)+COUNTIFS($L$1:$L2774,"ET",$B$1:$B2774,$B2775,$A$1:$A2774,$A2775))-(COUNTIFS($L$1:$L2774,"Tor",$B$1:$B2774,"&lt;&gt;"&amp;$B2775,$A$1:$A2774,$A2775)+COUNTIFS($L$1:$L2774,"ET",$B$1:$B2774,"&lt;&gt;"&amp;$B2775,$A$1:$A2774,$A2775))),"")</f>
        <v/>
      </c>
      <c r="O2775" s="17"/>
      <c r="AC2775" s="14"/>
      <c r="AD2775" s="14"/>
      <c r="AE2775" s="18"/>
      <c r="AH2775" s="19">
        <f t="shared" si="174"/>
        <v>0</v>
      </c>
      <c r="AI2775" s="19">
        <f t="shared" si="175"/>
        <v>180</v>
      </c>
      <c r="AM2775" s="19">
        <f>IF(Abschlüsse[[#This Row],[Ergeb]]="ET","",SQRT(($AF2775-$AK2775)^2+($AG2775-$AL2775)^2))</f>
        <v>0</v>
      </c>
      <c r="AO2775" s="13"/>
      <c r="AP2775" s="13"/>
      <c r="AQ2775" s="19" t="str">
        <f t="shared" si="172"/>
        <v/>
      </c>
      <c r="AU2775" s="19" t="str">
        <f t="shared" si="173"/>
        <v/>
      </c>
    </row>
    <row r="2776" spans="3:47" ht="25.05" customHeight="1">
      <c r="C2776" s="17" t="str">
        <f>IF($A2776="","",IF(VLOOKUP($A2776,Spiele!$A$2:$D$16,3,FALSE)=$B2776,"H","G"))</f>
        <v/>
      </c>
      <c r="D2776" s="17" t="str">
        <f>IF($B2776="","",IF(VLOOKUP($A2776,Spiele!$A$2:$F$16,3,FALSE)=$B2776,VLOOKUP($A2776,Spiele!$A$2:$F$16,4,FALSE),VLOOKUP($A2776,Spiele!$A$2:$F$16,3,FALSE)))</f>
        <v/>
      </c>
      <c r="E2776" s="18">
        <f>IF(Abschlüsse[[#This Row],[Ergeb]]="ET",0,COUNTIFS($A$2:$A2776,$A2776,$B$2:$B2776,$B2776,$L$2:$L2776,"&lt;&gt;ET"))</f>
        <v>0</v>
      </c>
      <c r="F2776" s="11"/>
      <c r="G2776" s="12"/>
      <c r="H2776" s="18">
        <f>COUNTIFS('Rote Karten'!$A$2:$A$4,$A2776,'Rote Karten'!$D$2:$D$4,"&lt;&gt;"&amp;$B2776,'Rote Karten'!$B$2:$B$4,"&lt;"&amp;$F2776,'Rote Karten'!$C$2:$C$4,"&lt;="&amp;$G2776)-COUNTIFS('Rote Karten'!$A$2:$A$4,$A2776,'Rote Karten'!$D$2:$D$4,$B2776,'Rote Karten'!$B$2:$B$4,"&lt;"&amp;$F2776,'Rote Karten'!$C$2:$C$4,"&lt;="&amp;$G2776)</f>
        <v>0</v>
      </c>
      <c r="I2776" s="17" t="str">
        <f>IF(OR($L2776="Tor",$L2776="ET"),_xlfn.IFNA(IF(VLOOKUP($A2776,Spiele!$A$2:$C$16,3,FALSE)=$B2776,COUNTIFS($L$2:$L2776,"Tor",$B$2:$B2776,$B2776,$A$2:$A2776,$A2776)+COUNTIFS($L$2:$L2776,"ET",$B$2:$B2776,$B2776,$A$2:$A2776,$A2776)&amp;":"&amp;COUNTIFS($L$2:$L2776,"Tor",$B$2:$B2776,"&lt;&gt;"&amp;$B2776,$A$2:$A2776,$A2776)+COUNTIFS($L$2:$L2776,"ET",$B$2:$B2776,"&lt;&gt;"&amp;$B2776,$A$2:$A2776,$A2776),COUNTIFS($L$2:$L2776,"Tor",$B$2:$B2776,"&lt;&gt;"&amp;$B2776,$A$2:$A2776,$A2776)+COUNTIFS($L$2:$L2776,"ET",$B$2:$B2776,"&lt;&gt;"&amp;$B2776,$A$2:$A2776,$A2776)&amp;":"&amp;COUNTIFS($L$2:$L2776,"Tor",$B$2:$B2776,$B2776,$A$2:$A2776,$A2776)+COUNTIFS($L$2:$L2776,"ET",$B$2:$B2776,$B2776,$A$2:$A2776,$A2776)),""),"")</f>
        <v/>
      </c>
      <c r="J2776" s="18" t="str">
        <f>_xlfn.IFNA(IF(VLOOKUP($A2776,Spiele!$A$2:$D$16,3,FALSE)=$B2776,(COUNTIFS($L$1:$L2775,"Tor",$B$1:$B2775,$B2776,$A$1:$A2775,$A2776)+COUNTIFS($L$1:$L2775,"ET",$B$1:$B2775,$B2776,$A$1:$A2775,$A2776))-(COUNTIFS($L$1:$L2775,"Tor",$B$1:$B2775,"&lt;&gt;"&amp;$B2776,$A$1:$A2775,$A2776)+COUNTIFS($L$1:$L2775,"ET",$B$1:$B2775,"&lt;&gt;"&amp;$B2776,$A$1:$A2775,$A2776)),(COUNTIFS($L$1:$L2775,"Tor",$B$1:$B2775,$B2776,$A$1:$A2775,$A2776)+COUNTIFS($L$1:$L2775,"ET",$B$1:$B2775,$B2776,$A$1:$A2775,$A2776))-(COUNTIFS($L$1:$L2775,"Tor",$B$1:$B2775,"&lt;&gt;"&amp;$B2776,$A$1:$A2775,$A2776)+COUNTIFS($L$1:$L2775,"ET",$B$1:$B2775,"&lt;&gt;"&amp;$B2776,$A$1:$A2775,$A2776))),"")</f>
        <v/>
      </c>
      <c r="O2776" s="17"/>
      <c r="AC2776" s="14"/>
      <c r="AD2776" s="14"/>
      <c r="AE2776" s="18"/>
      <c r="AH2776" s="19">
        <f t="shared" si="174"/>
        <v>0</v>
      </c>
      <c r="AI2776" s="19">
        <f t="shared" si="175"/>
        <v>180</v>
      </c>
      <c r="AM2776" s="19">
        <f>IF(Abschlüsse[[#This Row],[Ergeb]]="ET","",SQRT(($AF2776-$AK2776)^2+($AG2776-$AL2776)^2))</f>
        <v>0</v>
      </c>
      <c r="AO2776" s="13"/>
      <c r="AP2776" s="13"/>
      <c r="AQ2776" s="19" t="str">
        <f t="shared" si="172"/>
        <v/>
      </c>
      <c r="AU2776" s="19" t="str">
        <f t="shared" si="173"/>
        <v/>
      </c>
    </row>
    <row r="2777" spans="3:47" ht="25.05" customHeight="1">
      <c r="C2777" s="17" t="str">
        <f>IF($A2777="","",IF(VLOOKUP($A2777,Spiele!$A$2:$D$16,3,FALSE)=$B2777,"H","G"))</f>
        <v/>
      </c>
      <c r="D2777" s="17" t="str">
        <f>IF($B2777="","",IF(VLOOKUP($A2777,Spiele!$A$2:$F$16,3,FALSE)=$B2777,VLOOKUP($A2777,Spiele!$A$2:$F$16,4,FALSE),VLOOKUP($A2777,Spiele!$A$2:$F$16,3,FALSE)))</f>
        <v/>
      </c>
      <c r="E2777" s="18">
        <f>IF(Abschlüsse[[#This Row],[Ergeb]]="ET",0,COUNTIFS($A$2:$A2777,$A2777,$B$2:$B2777,$B2777,$L$2:$L2777,"&lt;&gt;ET"))</f>
        <v>0</v>
      </c>
      <c r="F2777" s="11"/>
      <c r="G2777" s="12"/>
      <c r="H2777" s="18">
        <f>COUNTIFS('Rote Karten'!$A$2:$A$4,$A2777,'Rote Karten'!$D$2:$D$4,"&lt;&gt;"&amp;$B2777,'Rote Karten'!$B$2:$B$4,"&lt;"&amp;$F2777,'Rote Karten'!$C$2:$C$4,"&lt;="&amp;$G2777)-COUNTIFS('Rote Karten'!$A$2:$A$4,$A2777,'Rote Karten'!$D$2:$D$4,$B2777,'Rote Karten'!$B$2:$B$4,"&lt;"&amp;$F2777,'Rote Karten'!$C$2:$C$4,"&lt;="&amp;$G2777)</f>
        <v>0</v>
      </c>
      <c r="I2777" s="17" t="str">
        <f>IF(OR($L2777="Tor",$L2777="ET"),_xlfn.IFNA(IF(VLOOKUP($A2777,Spiele!$A$2:$C$16,3,FALSE)=$B2777,COUNTIFS($L$2:$L2777,"Tor",$B$2:$B2777,$B2777,$A$2:$A2777,$A2777)+COUNTIFS($L$2:$L2777,"ET",$B$2:$B2777,$B2777,$A$2:$A2777,$A2777)&amp;":"&amp;COUNTIFS($L$2:$L2777,"Tor",$B$2:$B2777,"&lt;&gt;"&amp;$B2777,$A$2:$A2777,$A2777)+COUNTIFS($L$2:$L2777,"ET",$B$2:$B2777,"&lt;&gt;"&amp;$B2777,$A$2:$A2777,$A2777),COUNTIFS($L$2:$L2777,"Tor",$B$2:$B2777,"&lt;&gt;"&amp;$B2777,$A$2:$A2777,$A2777)+COUNTIFS($L$2:$L2777,"ET",$B$2:$B2777,"&lt;&gt;"&amp;$B2777,$A$2:$A2777,$A2777)&amp;":"&amp;COUNTIFS($L$2:$L2777,"Tor",$B$2:$B2777,$B2777,$A$2:$A2777,$A2777)+COUNTIFS($L$2:$L2777,"ET",$B$2:$B2777,$B2777,$A$2:$A2777,$A2777)),""),"")</f>
        <v/>
      </c>
      <c r="J2777" s="18" t="str">
        <f>_xlfn.IFNA(IF(VLOOKUP($A2777,Spiele!$A$2:$D$16,3,FALSE)=$B2777,(COUNTIFS($L$1:$L2776,"Tor",$B$1:$B2776,$B2777,$A$1:$A2776,$A2777)+COUNTIFS($L$1:$L2776,"ET",$B$1:$B2776,$B2777,$A$1:$A2776,$A2777))-(COUNTIFS($L$1:$L2776,"Tor",$B$1:$B2776,"&lt;&gt;"&amp;$B2777,$A$1:$A2776,$A2777)+COUNTIFS($L$1:$L2776,"ET",$B$1:$B2776,"&lt;&gt;"&amp;$B2777,$A$1:$A2776,$A2777)),(COUNTIFS($L$1:$L2776,"Tor",$B$1:$B2776,$B2777,$A$1:$A2776,$A2777)+COUNTIFS($L$1:$L2776,"ET",$B$1:$B2776,$B2777,$A$1:$A2776,$A2777))-(COUNTIFS($L$1:$L2776,"Tor",$B$1:$B2776,"&lt;&gt;"&amp;$B2777,$A$1:$A2776,$A2777)+COUNTIFS($L$1:$L2776,"ET",$B$1:$B2776,"&lt;&gt;"&amp;$B2777,$A$1:$A2776,$A2777))),"")</f>
        <v/>
      </c>
      <c r="O2777" s="17"/>
      <c r="AC2777" s="14"/>
      <c r="AD2777" s="14"/>
      <c r="AE2777" s="18"/>
      <c r="AH2777" s="19">
        <f t="shared" si="174"/>
        <v>0</v>
      </c>
      <c r="AI2777" s="19">
        <f t="shared" si="175"/>
        <v>180</v>
      </c>
      <c r="AM2777" s="19">
        <f>IF(Abschlüsse[[#This Row],[Ergeb]]="ET","",SQRT(($AF2777-$AK2777)^2+($AG2777-$AL2777)^2))</f>
        <v>0</v>
      </c>
      <c r="AO2777" s="13"/>
      <c r="AP2777" s="13"/>
      <c r="AQ2777" s="19" t="str">
        <f t="shared" si="172"/>
        <v/>
      </c>
      <c r="AU2777" s="19" t="str">
        <f t="shared" si="173"/>
        <v/>
      </c>
    </row>
    <row r="2778" spans="3:47" ht="25.05" customHeight="1">
      <c r="C2778" s="17" t="str">
        <f>IF($A2778="","",IF(VLOOKUP($A2778,Spiele!$A$2:$D$16,3,FALSE)=$B2778,"H","G"))</f>
        <v/>
      </c>
      <c r="D2778" s="17" t="str">
        <f>IF($B2778="","",IF(VLOOKUP($A2778,Spiele!$A$2:$F$16,3,FALSE)=$B2778,VLOOKUP($A2778,Spiele!$A$2:$F$16,4,FALSE),VLOOKUP($A2778,Spiele!$A$2:$F$16,3,FALSE)))</f>
        <v/>
      </c>
      <c r="E2778" s="18">
        <f>IF(Abschlüsse[[#This Row],[Ergeb]]="ET",0,COUNTIFS($A$2:$A2778,$A2778,$B$2:$B2778,$B2778,$L$2:$L2778,"&lt;&gt;ET"))</f>
        <v>0</v>
      </c>
      <c r="F2778" s="11"/>
      <c r="G2778" s="12"/>
      <c r="H2778" s="18">
        <f>COUNTIFS('Rote Karten'!$A$2:$A$4,$A2778,'Rote Karten'!$D$2:$D$4,"&lt;&gt;"&amp;$B2778,'Rote Karten'!$B$2:$B$4,"&lt;"&amp;$F2778,'Rote Karten'!$C$2:$C$4,"&lt;="&amp;$G2778)-COUNTIFS('Rote Karten'!$A$2:$A$4,$A2778,'Rote Karten'!$D$2:$D$4,$B2778,'Rote Karten'!$B$2:$B$4,"&lt;"&amp;$F2778,'Rote Karten'!$C$2:$C$4,"&lt;="&amp;$G2778)</f>
        <v>0</v>
      </c>
      <c r="I2778" s="17" t="str">
        <f>IF(OR($L2778="Tor",$L2778="ET"),_xlfn.IFNA(IF(VLOOKUP($A2778,Spiele!$A$2:$C$16,3,FALSE)=$B2778,COUNTIFS($L$2:$L2778,"Tor",$B$2:$B2778,$B2778,$A$2:$A2778,$A2778)+COUNTIFS($L$2:$L2778,"ET",$B$2:$B2778,$B2778,$A$2:$A2778,$A2778)&amp;":"&amp;COUNTIFS($L$2:$L2778,"Tor",$B$2:$B2778,"&lt;&gt;"&amp;$B2778,$A$2:$A2778,$A2778)+COUNTIFS($L$2:$L2778,"ET",$B$2:$B2778,"&lt;&gt;"&amp;$B2778,$A$2:$A2778,$A2778),COUNTIFS($L$2:$L2778,"Tor",$B$2:$B2778,"&lt;&gt;"&amp;$B2778,$A$2:$A2778,$A2778)+COUNTIFS($L$2:$L2778,"ET",$B$2:$B2778,"&lt;&gt;"&amp;$B2778,$A$2:$A2778,$A2778)&amp;":"&amp;COUNTIFS($L$2:$L2778,"Tor",$B$2:$B2778,$B2778,$A$2:$A2778,$A2778)+COUNTIFS($L$2:$L2778,"ET",$B$2:$B2778,$B2778,$A$2:$A2778,$A2778)),""),"")</f>
        <v/>
      </c>
      <c r="J2778" s="18" t="str">
        <f>_xlfn.IFNA(IF(VLOOKUP($A2778,Spiele!$A$2:$D$16,3,FALSE)=$B2778,(COUNTIFS($L$1:$L2777,"Tor",$B$1:$B2777,$B2778,$A$1:$A2777,$A2778)+COUNTIFS($L$1:$L2777,"ET",$B$1:$B2777,$B2778,$A$1:$A2777,$A2778))-(COUNTIFS($L$1:$L2777,"Tor",$B$1:$B2777,"&lt;&gt;"&amp;$B2778,$A$1:$A2777,$A2778)+COUNTIFS($L$1:$L2777,"ET",$B$1:$B2777,"&lt;&gt;"&amp;$B2778,$A$1:$A2777,$A2778)),(COUNTIFS($L$1:$L2777,"Tor",$B$1:$B2777,$B2778,$A$1:$A2777,$A2778)+COUNTIFS($L$1:$L2777,"ET",$B$1:$B2777,$B2778,$A$1:$A2777,$A2778))-(COUNTIFS($L$1:$L2777,"Tor",$B$1:$B2777,"&lt;&gt;"&amp;$B2778,$A$1:$A2777,$A2778)+COUNTIFS($L$1:$L2777,"ET",$B$1:$B2777,"&lt;&gt;"&amp;$B2778,$A$1:$A2777,$A2778))),"")</f>
        <v/>
      </c>
      <c r="O2778" s="17"/>
      <c r="AC2778" s="14"/>
      <c r="AD2778" s="14"/>
      <c r="AE2778" s="18"/>
      <c r="AH2778" s="19">
        <f t="shared" si="174"/>
        <v>0</v>
      </c>
      <c r="AI2778" s="19">
        <f t="shared" si="175"/>
        <v>180</v>
      </c>
      <c r="AM2778" s="19">
        <f>IF(Abschlüsse[[#This Row],[Ergeb]]="ET","",SQRT(($AF2778-$AK2778)^2+($AG2778-$AL2778)^2))</f>
        <v>0</v>
      </c>
      <c r="AO2778" s="13"/>
      <c r="AP2778" s="13"/>
      <c r="AQ2778" s="19" t="str">
        <f t="shared" si="172"/>
        <v/>
      </c>
      <c r="AU2778" s="19" t="str">
        <f t="shared" si="173"/>
        <v/>
      </c>
    </row>
    <row r="2779" spans="3:47" ht="25.05" customHeight="1">
      <c r="C2779" s="17" t="str">
        <f>IF($A2779="","",IF(VLOOKUP($A2779,Spiele!$A$2:$D$16,3,FALSE)=$B2779,"H","G"))</f>
        <v/>
      </c>
      <c r="D2779" s="17" t="str">
        <f>IF($B2779="","",IF(VLOOKUP($A2779,Spiele!$A$2:$F$16,3,FALSE)=$B2779,VLOOKUP($A2779,Spiele!$A$2:$F$16,4,FALSE),VLOOKUP($A2779,Spiele!$A$2:$F$16,3,FALSE)))</f>
        <v/>
      </c>
      <c r="E2779" s="18">
        <f>IF(Abschlüsse[[#This Row],[Ergeb]]="ET",0,COUNTIFS($A$2:$A2779,$A2779,$B$2:$B2779,$B2779,$L$2:$L2779,"&lt;&gt;ET"))</f>
        <v>0</v>
      </c>
      <c r="F2779" s="11"/>
      <c r="G2779" s="12"/>
      <c r="H2779" s="18">
        <f>COUNTIFS('Rote Karten'!$A$2:$A$4,$A2779,'Rote Karten'!$D$2:$D$4,"&lt;&gt;"&amp;$B2779,'Rote Karten'!$B$2:$B$4,"&lt;"&amp;$F2779,'Rote Karten'!$C$2:$C$4,"&lt;="&amp;$G2779)-COUNTIFS('Rote Karten'!$A$2:$A$4,$A2779,'Rote Karten'!$D$2:$D$4,$B2779,'Rote Karten'!$B$2:$B$4,"&lt;"&amp;$F2779,'Rote Karten'!$C$2:$C$4,"&lt;="&amp;$G2779)</f>
        <v>0</v>
      </c>
      <c r="I2779" s="17" t="str">
        <f>IF(OR($L2779="Tor",$L2779="ET"),_xlfn.IFNA(IF(VLOOKUP($A2779,Spiele!$A$2:$C$16,3,FALSE)=$B2779,COUNTIFS($L$2:$L2779,"Tor",$B$2:$B2779,$B2779,$A$2:$A2779,$A2779)+COUNTIFS($L$2:$L2779,"ET",$B$2:$B2779,$B2779,$A$2:$A2779,$A2779)&amp;":"&amp;COUNTIFS($L$2:$L2779,"Tor",$B$2:$B2779,"&lt;&gt;"&amp;$B2779,$A$2:$A2779,$A2779)+COUNTIFS($L$2:$L2779,"ET",$B$2:$B2779,"&lt;&gt;"&amp;$B2779,$A$2:$A2779,$A2779),COUNTIFS($L$2:$L2779,"Tor",$B$2:$B2779,"&lt;&gt;"&amp;$B2779,$A$2:$A2779,$A2779)+COUNTIFS($L$2:$L2779,"ET",$B$2:$B2779,"&lt;&gt;"&amp;$B2779,$A$2:$A2779,$A2779)&amp;":"&amp;COUNTIFS($L$2:$L2779,"Tor",$B$2:$B2779,$B2779,$A$2:$A2779,$A2779)+COUNTIFS($L$2:$L2779,"ET",$B$2:$B2779,$B2779,$A$2:$A2779,$A2779)),""),"")</f>
        <v/>
      </c>
      <c r="J2779" s="18" t="str">
        <f>_xlfn.IFNA(IF(VLOOKUP($A2779,Spiele!$A$2:$D$16,3,FALSE)=$B2779,(COUNTIFS($L$1:$L2778,"Tor",$B$1:$B2778,$B2779,$A$1:$A2778,$A2779)+COUNTIFS($L$1:$L2778,"ET",$B$1:$B2778,$B2779,$A$1:$A2778,$A2779))-(COUNTIFS($L$1:$L2778,"Tor",$B$1:$B2778,"&lt;&gt;"&amp;$B2779,$A$1:$A2778,$A2779)+COUNTIFS($L$1:$L2778,"ET",$B$1:$B2778,"&lt;&gt;"&amp;$B2779,$A$1:$A2778,$A2779)),(COUNTIFS($L$1:$L2778,"Tor",$B$1:$B2778,$B2779,$A$1:$A2778,$A2779)+COUNTIFS($L$1:$L2778,"ET",$B$1:$B2778,$B2779,$A$1:$A2778,$A2779))-(COUNTIFS($L$1:$L2778,"Tor",$B$1:$B2778,"&lt;&gt;"&amp;$B2779,$A$1:$A2778,$A2779)+COUNTIFS($L$1:$L2778,"ET",$B$1:$B2778,"&lt;&gt;"&amp;$B2779,$A$1:$A2778,$A2779))),"")</f>
        <v/>
      </c>
      <c r="O2779" s="17"/>
      <c r="AC2779" s="14"/>
      <c r="AD2779" s="14"/>
      <c r="AE2779" s="18"/>
      <c r="AH2779" s="19">
        <f t="shared" si="174"/>
        <v>0</v>
      </c>
      <c r="AI2779" s="19">
        <f t="shared" si="175"/>
        <v>180</v>
      </c>
      <c r="AM2779" s="19">
        <f>IF(Abschlüsse[[#This Row],[Ergeb]]="ET","",SQRT(($AF2779-$AK2779)^2+($AG2779-$AL2779)^2))</f>
        <v>0</v>
      </c>
      <c r="AO2779" s="13"/>
      <c r="AP2779" s="13"/>
      <c r="AQ2779" s="19" t="str">
        <f t="shared" si="172"/>
        <v/>
      </c>
      <c r="AU2779" s="19" t="str">
        <f t="shared" si="173"/>
        <v/>
      </c>
    </row>
    <row r="2780" spans="3:47" ht="25.05" customHeight="1">
      <c r="C2780" s="17" t="str">
        <f>IF($A2780="","",IF(VLOOKUP($A2780,Spiele!$A$2:$D$16,3,FALSE)=$B2780,"H","G"))</f>
        <v/>
      </c>
      <c r="D2780" s="17" t="str">
        <f>IF($B2780="","",IF(VLOOKUP($A2780,Spiele!$A$2:$F$16,3,FALSE)=$B2780,VLOOKUP($A2780,Spiele!$A$2:$F$16,4,FALSE),VLOOKUP($A2780,Spiele!$A$2:$F$16,3,FALSE)))</f>
        <v/>
      </c>
      <c r="E2780" s="18">
        <f>IF(Abschlüsse[[#This Row],[Ergeb]]="ET",0,COUNTIFS($A$2:$A2780,$A2780,$B$2:$B2780,$B2780,$L$2:$L2780,"&lt;&gt;ET"))</f>
        <v>0</v>
      </c>
      <c r="F2780" s="11"/>
      <c r="G2780" s="12"/>
      <c r="H2780" s="18">
        <f>COUNTIFS('Rote Karten'!$A$2:$A$4,$A2780,'Rote Karten'!$D$2:$D$4,"&lt;&gt;"&amp;$B2780,'Rote Karten'!$B$2:$B$4,"&lt;"&amp;$F2780,'Rote Karten'!$C$2:$C$4,"&lt;="&amp;$G2780)-COUNTIFS('Rote Karten'!$A$2:$A$4,$A2780,'Rote Karten'!$D$2:$D$4,$B2780,'Rote Karten'!$B$2:$B$4,"&lt;"&amp;$F2780,'Rote Karten'!$C$2:$C$4,"&lt;="&amp;$G2780)</f>
        <v>0</v>
      </c>
      <c r="I2780" s="17" t="str">
        <f>IF(OR($L2780="Tor",$L2780="ET"),_xlfn.IFNA(IF(VLOOKUP($A2780,Spiele!$A$2:$C$16,3,FALSE)=$B2780,COUNTIFS($L$2:$L2780,"Tor",$B$2:$B2780,$B2780,$A$2:$A2780,$A2780)+COUNTIFS($L$2:$L2780,"ET",$B$2:$B2780,$B2780,$A$2:$A2780,$A2780)&amp;":"&amp;COUNTIFS($L$2:$L2780,"Tor",$B$2:$B2780,"&lt;&gt;"&amp;$B2780,$A$2:$A2780,$A2780)+COUNTIFS($L$2:$L2780,"ET",$B$2:$B2780,"&lt;&gt;"&amp;$B2780,$A$2:$A2780,$A2780),COUNTIFS($L$2:$L2780,"Tor",$B$2:$B2780,"&lt;&gt;"&amp;$B2780,$A$2:$A2780,$A2780)+COUNTIFS($L$2:$L2780,"ET",$B$2:$B2780,"&lt;&gt;"&amp;$B2780,$A$2:$A2780,$A2780)&amp;":"&amp;COUNTIFS($L$2:$L2780,"Tor",$B$2:$B2780,$B2780,$A$2:$A2780,$A2780)+COUNTIFS($L$2:$L2780,"ET",$B$2:$B2780,$B2780,$A$2:$A2780,$A2780)),""),"")</f>
        <v/>
      </c>
      <c r="J2780" s="18" t="str">
        <f>_xlfn.IFNA(IF(VLOOKUP($A2780,Spiele!$A$2:$D$16,3,FALSE)=$B2780,(COUNTIFS($L$1:$L2779,"Tor",$B$1:$B2779,$B2780,$A$1:$A2779,$A2780)+COUNTIFS($L$1:$L2779,"ET",$B$1:$B2779,$B2780,$A$1:$A2779,$A2780))-(COUNTIFS($L$1:$L2779,"Tor",$B$1:$B2779,"&lt;&gt;"&amp;$B2780,$A$1:$A2779,$A2780)+COUNTIFS($L$1:$L2779,"ET",$B$1:$B2779,"&lt;&gt;"&amp;$B2780,$A$1:$A2779,$A2780)),(COUNTIFS($L$1:$L2779,"Tor",$B$1:$B2779,$B2780,$A$1:$A2779,$A2780)+COUNTIFS($L$1:$L2779,"ET",$B$1:$B2779,$B2780,$A$1:$A2779,$A2780))-(COUNTIFS($L$1:$L2779,"Tor",$B$1:$B2779,"&lt;&gt;"&amp;$B2780,$A$1:$A2779,$A2780)+COUNTIFS($L$1:$L2779,"ET",$B$1:$B2779,"&lt;&gt;"&amp;$B2780,$A$1:$A2779,$A2780))),"")</f>
        <v/>
      </c>
      <c r="O2780" s="17"/>
      <c r="AC2780" s="14"/>
      <c r="AD2780" s="14"/>
      <c r="AE2780" s="18"/>
      <c r="AH2780" s="19">
        <f t="shared" si="174"/>
        <v>0</v>
      </c>
      <c r="AI2780" s="19">
        <f t="shared" si="175"/>
        <v>180</v>
      </c>
      <c r="AM2780" s="19">
        <f>IF(Abschlüsse[[#This Row],[Ergeb]]="ET","",SQRT(($AF2780-$AK2780)^2+($AG2780-$AL2780)^2))</f>
        <v>0</v>
      </c>
      <c r="AO2780" s="13"/>
      <c r="AP2780" s="13"/>
      <c r="AQ2780" s="19" t="str">
        <f t="shared" ref="AQ2780:AQ2843" si="176">IF(AN2780=0,"",SQRT(($AF2780-$AO2780)^2+($AG2780-$AP2780)^2))</f>
        <v/>
      </c>
      <c r="AU2780" s="19" t="str">
        <f t="shared" ref="AU2780:AU2843" si="177">IF(AR2780=0,"",SQRT(($AF2780-$AS2780)^2+($AG2780-$AT2780)^2))</f>
        <v/>
      </c>
    </row>
    <row r="2781" spans="3:47" ht="25.05" customHeight="1">
      <c r="C2781" s="17" t="str">
        <f>IF($A2781="","",IF(VLOOKUP($A2781,Spiele!$A$2:$D$16,3,FALSE)=$B2781,"H","G"))</f>
        <v/>
      </c>
      <c r="D2781" s="17" t="str">
        <f>IF($B2781="","",IF(VLOOKUP($A2781,Spiele!$A$2:$F$16,3,FALSE)=$B2781,VLOOKUP($A2781,Spiele!$A$2:$F$16,4,FALSE),VLOOKUP($A2781,Spiele!$A$2:$F$16,3,FALSE)))</f>
        <v/>
      </c>
      <c r="E2781" s="18">
        <f>IF(Abschlüsse[[#This Row],[Ergeb]]="ET",0,COUNTIFS($A$2:$A2781,$A2781,$B$2:$B2781,$B2781,$L$2:$L2781,"&lt;&gt;ET"))</f>
        <v>0</v>
      </c>
      <c r="F2781" s="11"/>
      <c r="G2781" s="12"/>
      <c r="H2781" s="18">
        <f>COUNTIFS('Rote Karten'!$A$2:$A$4,$A2781,'Rote Karten'!$D$2:$D$4,"&lt;&gt;"&amp;$B2781,'Rote Karten'!$B$2:$B$4,"&lt;"&amp;$F2781,'Rote Karten'!$C$2:$C$4,"&lt;="&amp;$G2781)-COUNTIFS('Rote Karten'!$A$2:$A$4,$A2781,'Rote Karten'!$D$2:$D$4,$B2781,'Rote Karten'!$B$2:$B$4,"&lt;"&amp;$F2781,'Rote Karten'!$C$2:$C$4,"&lt;="&amp;$G2781)</f>
        <v>0</v>
      </c>
      <c r="I2781" s="17" t="str">
        <f>IF(OR($L2781="Tor",$L2781="ET"),_xlfn.IFNA(IF(VLOOKUP($A2781,Spiele!$A$2:$C$16,3,FALSE)=$B2781,COUNTIFS($L$2:$L2781,"Tor",$B$2:$B2781,$B2781,$A$2:$A2781,$A2781)+COUNTIFS($L$2:$L2781,"ET",$B$2:$B2781,$B2781,$A$2:$A2781,$A2781)&amp;":"&amp;COUNTIFS($L$2:$L2781,"Tor",$B$2:$B2781,"&lt;&gt;"&amp;$B2781,$A$2:$A2781,$A2781)+COUNTIFS($L$2:$L2781,"ET",$B$2:$B2781,"&lt;&gt;"&amp;$B2781,$A$2:$A2781,$A2781),COUNTIFS($L$2:$L2781,"Tor",$B$2:$B2781,"&lt;&gt;"&amp;$B2781,$A$2:$A2781,$A2781)+COUNTIFS($L$2:$L2781,"ET",$B$2:$B2781,"&lt;&gt;"&amp;$B2781,$A$2:$A2781,$A2781)&amp;":"&amp;COUNTIFS($L$2:$L2781,"Tor",$B$2:$B2781,$B2781,$A$2:$A2781,$A2781)+COUNTIFS($L$2:$L2781,"ET",$B$2:$B2781,$B2781,$A$2:$A2781,$A2781)),""),"")</f>
        <v/>
      </c>
      <c r="J2781" s="18" t="str">
        <f>_xlfn.IFNA(IF(VLOOKUP($A2781,Spiele!$A$2:$D$16,3,FALSE)=$B2781,(COUNTIFS($L$1:$L2780,"Tor",$B$1:$B2780,$B2781,$A$1:$A2780,$A2781)+COUNTIFS($L$1:$L2780,"ET",$B$1:$B2780,$B2781,$A$1:$A2780,$A2781))-(COUNTIFS($L$1:$L2780,"Tor",$B$1:$B2780,"&lt;&gt;"&amp;$B2781,$A$1:$A2780,$A2781)+COUNTIFS($L$1:$L2780,"ET",$B$1:$B2780,"&lt;&gt;"&amp;$B2781,$A$1:$A2780,$A2781)),(COUNTIFS($L$1:$L2780,"Tor",$B$1:$B2780,$B2781,$A$1:$A2780,$A2781)+COUNTIFS($L$1:$L2780,"ET",$B$1:$B2780,$B2781,$A$1:$A2780,$A2781))-(COUNTIFS($L$1:$L2780,"Tor",$B$1:$B2780,"&lt;&gt;"&amp;$B2781,$A$1:$A2780,$A2781)+COUNTIFS($L$1:$L2780,"ET",$B$1:$B2780,"&lt;&gt;"&amp;$B2781,$A$1:$A2780,$A2781))),"")</f>
        <v/>
      </c>
      <c r="O2781" s="17"/>
      <c r="AC2781" s="14"/>
      <c r="AD2781" s="14"/>
      <c r="AE2781" s="18"/>
      <c r="AH2781" s="19">
        <f t="shared" si="174"/>
        <v>0</v>
      </c>
      <c r="AI2781" s="19">
        <f t="shared" si="175"/>
        <v>180</v>
      </c>
      <c r="AM2781" s="19">
        <f>IF(Abschlüsse[[#This Row],[Ergeb]]="ET","",SQRT(($AF2781-$AK2781)^2+($AG2781-$AL2781)^2))</f>
        <v>0</v>
      </c>
      <c r="AO2781" s="13"/>
      <c r="AP2781" s="13"/>
      <c r="AQ2781" s="19" t="str">
        <f t="shared" si="176"/>
        <v/>
      </c>
      <c r="AU2781" s="19" t="str">
        <f t="shared" si="177"/>
        <v/>
      </c>
    </row>
    <row r="2782" spans="3:47" ht="25.05" customHeight="1">
      <c r="C2782" s="17" t="str">
        <f>IF($A2782="","",IF(VLOOKUP($A2782,Spiele!$A$2:$D$16,3,FALSE)=$B2782,"H","G"))</f>
        <v/>
      </c>
      <c r="D2782" s="17" t="str">
        <f>IF($B2782="","",IF(VLOOKUP($A2782,Spiele!$A$2:$F$16,3,FALSE)=$B2782,VLOOKUP($A2782,Spiele!$A$2:$F$16,4,FALSE),VLOOKUP($A2782,Spiele!$A$2:$F$16,3,FALSE)))</f>
        <v/>
      </c>
      <c r="E2782" s="18">
        <f>IF(Abschlüsse[[#This Row],[Ergeb]]="ET",0,COUNTIFS($A$2:$A2782,$A2782,$B$2:$B2782,$B2782,$L$2:$L2782,"&lt;&gt;ET"))</f>
        <v>0</v>
      </c>
      <c r="F2782" s="11"/>
      <c r="G2782" s="12"/>
      <c r="H2782" s="18">
        <f>COUNTIFS('Rote Karten'!$A$2:$A$4,$A2782,'Rote Karten'!$D$2:$D$4,"&lt;&gt;"&amp;$B2782,'Rote Karten'!$B$2:$B$4,"&lt;"&amp;$F2782,'Rote Karten'!$C$2:$C$4,"&lt;="&amp;$G2782)-COUNTIFS('Rote Karten'!$A$2:$A$4,$A2782,'Rote Karten'!$D$2:$D$4,$B2782,'Rote Karten'!$B$2:$B$4,"&lt;"&amp;$F2782,'Rote Karten'!$C$2:$C$4,"&lt;="&amp;$G2782)</f>
        <v>0</v>
      </c>
      <c r="I2782" s="17" t="str">
        <f>IF(OR($L2782="Tor",$L2782="ET"),_xlfn.IFNA(IF(VLOOKUP($A2782,Spiele!$A$2:$C$16,3,FALSE)=$B2782,COUNTIFS($L$2:$L2782,"Tor",$B$2:$B2782,$B2782,$A$2:$A2782,$A2782)+COUNTIFS($L$2:$L2782,"ET",$B$2:$B2782,$B2782,$A$2:$A2782,$A2782)&amp;":"&amp;COUNTIFS($L$2:$L2782,"Tor",$B$2:$B2782,"&lt;&gt;"&amp;$B2782,$A$2:$A2782,$A2782)+COUNTIFS($L$2:$L2782,"ET",$B$2:$B2782,"&lt;&gt;"&amp;$B2782,$A$2:$A2782,$A2782),COUNTIFS($L$2:$L2782,"Tor",$B$2:$B2782,"&lt;&gt;"&amp;$B2782,$A$2:$A2782,$A2782)+COUNTIFS($L$2:$L2782,"ET",$B$2:$B2782,"&lt;&gt;"&amp;$B2782,$A$2:$A2782,$A2782)&amp;":"&amp;COUNTIFS($L$2:$L2782,"Tor",$B$2:$B2782,$B2782,$A$2:$A2782,$A2782)+COUNTIFS($L$2:$L2782,"ET",$B$2:$B2782,$B2782,$A$2:$A2782,$A2782)),""),"")</f>
        <v/>
      </c>
      <c r="J2782" s="18" t="str">
        <f>_xlfn.IFNA(IF(VLOOKUP($A2782,Spiele!$A$2:$D$16,3,FALSE)=$B2782,(COUNTIFS($L$1:$L2781,"Tor",$B$1:$B2781,$B2782,$A$1:$A2781,$A2782)+COUNTIFS($L$1:$L2781,"ET",$B$1:$B2781,$B2782,$A$1:$A2781,$A2782))-(COUNTIFS($L$1:$L2781,"Tor",$B$1:$B2781,"&lt;&gt;"&amp;$B2782,$A$1:$A2781,$A2782)+COUNTIFS($L$1:$L2781,"ET",$B$1:$B2781,"&lt;&gt;"&amp;$B2782,$A$1:$A2781,$A2782)),(COUNTIFS($L$1:$L2781,"Tor",$B$1:$B2781,$B2782,$A$1:$A2781,$A2782)+COUNTIFS($L$1:$L2781,"ET",$B$1:$B2781,$B2782,$A$1:$A2781,$A2782))-(COUNTIFS($L$1:$L2781,"Tor",$B$1:$B2781,"&lt;&gt;"&amp;$B2782,$A$1:$A2781,$A2782)+COUNTIFS($L$1:$L2781,"ET",$B$1:$B2781,"&lt;&gt;"&amp;$B2782,$A$1:$A2781,$A2782))),"")</f>
        <v/>
      </c>
      <c r="O2782" s="17"/>
      <c r="AC2782" s="14"/>
      <c r="AD2782" s="14"/>
      <c r="AE2782" s="18"/>
      <c r="AH2782" s="19">
        <f t="shared" si="174"/>
        <v>0</v>
      </c>
      <c r="AI2782" s="19">
        <f t="shared" si="175"/>
        <v>180</v>
      </c>
      <c r="AM2782" s="19">
        <f>IF(Abschlüsse[[#This Row],[Ergeb]]="ET","",SQRT(($AF2782-$AK2782)^2+($AG2782-$AL2782)^2))</f>
        <v>0</v>
      </c>
      <c r="AO2782" s="13"/>
      <c r="AP2782" s="13"/>
      <c r="AQ2782" s="19" t="str">
        <f t="shared" si="176"/>
        <v/>
      </c>
      <c r="AU2782" s="19" t="str">
        <f t="shared" si="177"/>
        <v/>
      </c>
    </row>
    <row r="2783" spans="3:47" ht="25.05" customHeight="1">
      <c r="C2783" s="17" t="str">
        <f>IF($A2783="","",IF(VLOOKUP($A2783,Spiele!$A$2:$D$16,3,FALSE)=$B2783,"H","G"))</f>
        <v/>
      </c>
      <c r="D2783" s="17" t="str">
        <f>IF($B2783="","",IF(VLOOKUP($A2783,Spiele!$A$2:$F$16,3,FALSE)=$B2783,VLOOKUP($A2783,Spiele!$A$2:$F$16,4,FALSE),VLOOKUP($A2783,Spiele!$A$2:$F$16,3,FALSE)))</f>
        <v/>
      </c>
      <c r="E2783" s="18">
        <f>IF(Abschlüsse[[#This Row],[Ergeb]]="ET",0,COUNTIFS($A$2:$A2783,$A2783,$B$2:$B2783,$B2783,$L$2:$L2783,"&lt;&gt;ET"))</f>
        <v>0</v>
      </c>
      <c r="F2783" s="11"/>
      <c r="G2783" s="12"/>
      <c r="H2783" s="18">
        <f>COUNTIFS('Rote Karten'!$A$2:$A$4,$A2783,'Rote Karten'!$D$2:$D$4,"&lt;&gt;"&amp;$B2783,'Rote Karten'!$B$2:$B$4,"&lt;"&amp;$F2783,'Rote Karten'!$C$2:$C$4,"&lt;="&amp;$G2783)-COUNTIFS('Rote Karten'!$A$2:$A$4,$A2783,'Rote Karten'!$D$2:$D$4,$B2783,'Rote Karten'!$B$2:$B$4,"&lt;"&amp;$F2783,'Rote Karten'!$C$2:$C$4,"&lt;="&amp;$G2783)</f>
        <v>0</v>
      </c>
      <c r="I2783" s="17" t="str">
        <f>IF(OR($L2783="Tor",$L2783="ET"),_xlfn.IFNA(IF(VLOOKUP($A2783,Spiele!$A$2:$C$16,3,FALSE)=$B2783,COUNTIFS($L$2:$L2783,"Tor",$B$2:$B2783,$B2783,$A$2:$A2783,$A2783)+COUNTIFS($L$2:$L2783,"ET",$B$2:$B2783,$B2783,$A$2:$A2783,$A2783)&amp;":"&amp;COUNTIFS($L$2:$L2783,"Tor",$B$2:$B2783,"&lt;&gt;"&amp;$B2783,$A$2:$A2783,$A2783)+COUNTIFS($L$2:$L2783,"ET",$B$2:$B2783,"&lt;&gt;"&amp;$B2783,$A$2:$A2783,$A2783),COUNTIFS($L$2:$L2783,"Tor",$B$2:$B2783,"&lt;&gt;"&amp;$B2783,$A$2:$A2783,$A2783)+COUNTIFS($L$2:$L2783,"ET",$B$2:$B2783,"&lt;&gt;"&amp;$B2783,$A$2:$A2783,$A2783)&amp;":"&amp;COUNTIFS($L$2:$L2783,"Tor",$B$2:$B2783,$B2783,$A$2:$A2783,$A2783)+COUNTIFS($L$2:$L2783,"ET",$B$2:$B2783,$B2783,$A$2:$A2783,$A2783)),""),"")</f>
        <v/>
      </c>
      <c r="J2783" s="18" t="str">
        <f>_xlfn.IFNA(IF(VLOOKUP($A2783,Spiele!$A$2:$D$16,3,FALSE)=$B2783,(COUNTIFS($L$1:$L2782,"Tor",$B$1:$B2782,$B2783,$A$1:$A2782,$A2783)+COUNTIFS($L$1:$L2782,"ET",$B$1:$B2782,$B2783,$A$1:$A2782,$A2783))-(COUNTIFS($L$1:$L2782,"Tor",$B$1:$B2782,"&lt;&gt;"&amp;$B2783,$A$1:$A2782,$A2783)+COUNTIFS($L$1:$L2782,"ET",$B$1:$B2782,"&lt;&gt;"&amp;$B2783,$A$1:$A2782,$A2783)),(COUNTIFS($L$1:$L2782,"Tor",$B$1:$B2782,$B2783,$A$1:$A2782,$A2783)+COUNTIFS($L$1:$L2782,"ET",$B$1:$B2782,$B2783,$A$1:$A2782,$A2783))-(COUNTIFS($L$1:$L2782,"Tor",$B$1:$B2782,"&lt;&gt;"&amp;$B2783,$A$1:$A2782,$A2783)+COUNTIFS($L$1:$L2782,"ET",$B$1:$B2782,"&lt;&gt;"&amp;$B2783,$A$1:$A2782,$A2783))),"")</f>
        <v/>
      </c>
      <c r="O2783" s="17"/>
      <c r="AC2783" s="14"/>
      <c r="AD2783" s="14"/>
      <c r="AE2783" s="18"/>
      <c r="AH2783" s="19">
        <f t="shared" si="174"/>
        <v>0</v>
      </c>
      <c r="AI2783" s="19">
        <f t="shared" si="175"/>
        <v>180</v>
      </c>
      <c r="AM2783" s="19">
        <f>IF(Abschlüsse[[#This Row],[Ergeb]]="ET","",SQRT(($AF2783-$AK2783)^2+($AG2783-$AL2783)^2))</f>
        <v>0</v>
      </c>
      <c r="AO2783" s="13"/>
      <c r="AP2783" s="13"/>
      <c r="AQ2783" s="19" t="str">
        <f t="shared" si="176"/>
        <v/>
      </c>
      <c r="AU2783" s="19" t="str">
        <f t="shared" si="177"/>
        <v/>
      </c>
    </row>
    <row r="2784" spans="3:47" ht="25.05" customHeight="1">
      <c r="C2784" s="17" t="str">
        <f>IF($A2784="","",IF(VLOOKUP($A2784,Spiele!$A$2:$D$16,3,FALSE)=$B2784,"H","G"))</f>
        <v/>
      </c>
      <c r="D2784" s="17" t="str">
        <f>IF($B2784="","",IF(VLOOKUP($A2784,Spiele!$A$2:$F$16,3,FALSE)=$B2784,VLOOKUP($A2784,Spiele!$A$2:$F$16,4,FALSE),VLOOKUP($A2784,Spiele!$A$2:$F$16,3,FALSE)))</f>
        <v/>
      </c>
      <c r="E2784" s="18">
        <f>IF(Abschlüsse[[#This Row],[Ergeb]]="ET",0,COUNTIFS($A$2:$A2784,$A2784,$B$2:$B2784,$B2784,$L$2:$L2784,"&lt;&gt;ET"))</f>
        <v>0</v>
      </c>
      <c r="F2784" s="11"/>
      <c r="G2784" s="12"/>
      <c r="H2784" s="18">
        <f>COUNTIFS('Rote Karten'!$A$2:$A$4,$A2784,'Rote Karten'!$D$2:$D$4,"&lt;&gt;"&amp;$B2784,'Rote Karten'!$B$2:$B$4,"&lt;"&amp;$F2784,'Rote Karten'!$C$2:$C$4,"&lt;="&amp;$G2784)-COUNTIFS('Rote Karten'!$A$2:$A$4,$A2784,'Rote Karten'!$D$2:$D$4,$B2784,'Rote Karten'!$B$2:$B$4,"&lt;"&amp;$F2784,'Rote Karten'!$C$2:$C$4,"&lt;="&amp;$G2784)</f>
        <v>0</v>
      </c>
      <c r="I2784" s="17" t="str">
        <f>IF(OR($L2784="Tor",$L2784="ET"),_xlfn.IFNA(IF(VLOOKUP($A2784,Spiele!$A$2:$C$16,3,FALSE)=$B2784,COUNTIFS($L$2:$L2784,"Tor",$B$2:$B2784,$B2784,$A$2:$A2784,$A2784)+COUNTIFS($L$2:$L2784,"ET",$B$2:$B2784,$B2784,$A$2:$A2784,$A2784)&amp;":"&amp;COUNTIFS($L$2:$L2784,"Tor",$B$2:$B2784,"&lt;&gt;"&amp;$B2784,$A$2:$A2784,$A2784)+COUNTIFS($L$2:$L2784,"ET",$B$2:$B2784,"&lt;&gt;"&amp;$B2784,$A$2:$A2784,$A2784),COUNTIFS($L$2:$L2784,"Tor",$B$2:$B2784,"&lt;&gt;"&amp;$B2784,$A$2:$A2784,$A2784)+COUNTIFS($L$2:$L2784,"ET",$B$2:$B2784,"&lt;&gt;"&amp;$B2784,$A$2:$A2784,$A2784)&amp;":"&amp;COUNTIFS($L$2:$L2784,"Tor",$B$2:$B2784,$B2784,$A$2:$A2784,$A2784)+COUNTIFS($L$2:$L2784,"ET",$B$2:$B2784,$B2784,$A$2:$A2784,$A2784)),""),"")</f>
        <v/>
      </c>
      <c r="J2784" s="18" t="str">
        <f>_xlfn.IFNA(IF(VLOOKUP($A2784,Spiele!$A$2:$D$16,3,FALSE)=$B2784,(COUNTIFS($L$1:$L2783,"Tor",$B$1:$B2783,$B2784,$A$1:$A2783,$A2784)+COUNTIFS($L$1:$L2783,"ET",$B$1:$B2783,$B2784,$A$1:$A2783,$A2784))-(COUNTIFS($L$1:$L2783,"Tor",$B$1:$B2783,"&lt;&gt;"&amp;$B2784,$A$1:$A2783,$A2784)+COUNTIFS($L$1:$L2783,"ET",$B$1:$B2783,"&lt;&gt;"&amp;$B2784,$A$1:$A2783,$A2784)),(COUNTIFS($L$1:$L2783,"Tor",$B$1:$B2783,$B2784,$A$1:$A2783,$A2784)+COUNTIFS($L$1:$L2783,"ET",$B$1:$B2783,$B2784,$A$1:$A2783,$A2784))-(COUNTIFS($L$1:$L2783,"Tor",$B$1:$B2783,"&lt;&gt;"&amp;$B2784,$A$1:$A2783,$A2784)+COUNTIFS($L$1:$L2783,"ET",$B$1:$B2783,"&lt;&gt;"&amp;$B2784,$A$1:$A2783,$A2784))),"")</f>
        <v/>
      </c>
      <c r="O2784" s="17"/>
      <c r="AC2784" s="14"/>
      <c r="AD2784" s="14"/>
      <c r="AE2784" s="18"/>
      <c r="AH2784" s="19">
        <f t="shared" si="174"/>
        <v>0</v>
      </c>
      <c r="AI2784" s="19">
        <f t="shared" si="175"/>
        <v>180</v>
      </c>
      <c r="AM2784" s="19">
        <f>IF(Abschlüsse[[#This Row],[Ergeb]]="ET","",SQRT(($AF2784-$AK2784)^2+($AG2784-$AL2784)^2))</f>
        <v>0</v>
      </c>
      <c r="AO2784" s="13"/>
      <c r="AP2784" s="13"/>
      <c r="AQ2784" s="19" t="str">
        <f t="shared" si="176"/>
        <v/>
      </c>
      <c r="AU2784" s="19" t="str">
        <f t="shared" si="177"/>
        <v/>
      </c>
    </row>
    <row r="2785" spans="3:47" ht="25.05" customHeight="1">
      <c r="C2785" s="17" t="str">
        <f>IF($A2785="","",IF(VLOOKUP($A2785,Spiele!$A$2:$D$16,3,FALSE)=$B2785,"H","G"))</f>
        <v/>
      </c>
      <c r="D2785" s="17" t="str">
        <f>IF($B2785="","",IF(VLOOKUP($A2785,Spiele!$A$2:$F$16,3,FALSE)=$B2785,VLOOKUP($A2785,Spiele!$A$2:$F$16,4,FALSE),VLOOKUP($A2785,Spiele!$A$2:$F$16,3,FALSE)))</f>
        <v/>
      </c>
      <c r="E2785" s="18">
        <f>IF(Abschlüsse[[#This Row],[Ergeb]]="ET",0,COUNTIFS($A$2:$A2785,$A2785,$B$2:$B2785,$B2785,$L$2:$L2785,"&lt;&gt;ET"))</f>
        <v>0</v>
      </c>
      <c r="F2785" s="11"/>
      <c r="G2785" s="12"/>
      <c r="H2785" s="18">
        <f>COUNTIFS('Rote Karten'!$A$2:$A$4,$A2785,'Rote Karten'!$D$2:$D$4,"&lt;&gt;"&amp;$B2785,'Rote Karten'!$B$2:$B$4,"&lt;"&amp;$F2785,'Rote Karten'!$C$2:$C$4,"&lt;="&amp;$G2785)-COUNTIFS('Rote Karten'!$A$2:$A$4,$A2785,'Rote Karten'!$D$2:$D$4,$B2785,'Rote Karten'!$B$2:$B$4,"&lt;"&amp;$F2785,'Rote Karten'!$C$2:$C$4,"&lt;="&amp;$G2785)</f>
        <v>0</v>
      </c>
      <c r="I2785" s="17" t="str">
        <f>IF(OR($L2785="Tor",$L2785="ET"),_xlfn.IFNA(IF(VLOOKUP($A2785,Spiele!$A$2:$C$16,3,FALSE)=$B2785,COUNTIFS($L$2:$L2785,"Tor",$B$2:$B2785,$B2785,$A$2:$A2785,$A2785)+COUNTIFS($L$2:$L2785,"ET",$B$2:$B2785,$B2785,$A$2:$A2785,$A2785)&amp;":"&amp;COUNTIFS($L$2:$L2785,"Tor",$B$2:$B2785,"&lt;&gt;"&amp;$B2785,$A$2:$A2785,$A2785)+COUNTIFS($L$2:$L2785,"ET",$B$2:$B2785,"&lt;&gt;"&amp;$B2785,$A$2:$A2785,$A2785),COUNTIFS($L$2:$L2785,"Tor",$B$2:$B2785,"&lt;&gt;"&amp;$B2785,$A$2:$A2785,$A2785)+COUNTIFS($L$2:$L2785,"ET",$B$2:$B2785,"&lt;&gt;"&amp;$B2785,$A$2:$A2785,$A2785)&amp;":"&amp;COUNTIFS($L$2:$L2785,"Tor",$B$2:$B2785,$B2785,$A$2:$A2785,$A2785)+COUNTIFS($L$2:$L2785,"ET",$B$2:$B2785,$B2785,$A$2:$A2785,$A2785)),""),"")</f>
        <v/>
      </c>
      <c r="J2785" s="18" t="str">
        <f>_xlfn.IFNA(IF(VLOOKUP($A2785,Spiele!$A$2:$D$16,3,FALSE)=$B2785,(COUNTIFS($L$1:$L2784,"Tor",$B$1:$B2784,$B2785,$A$1:$A2784,$A2785)+COUNTIFS($L$1:$L2784,"ET",$B$1:$B2784,$B2785,$A$1:$A2784,$A2785))-(COUNTIFS($L$1:$L2784,"Tor",$B$1:$B2784,"&lt;&gt;"&amp;$B2785,$A$1:$A2784,$A2785)+COUNTIFS($L$1:$L2784,"ET",$B$1:$B2784,"&lt;&gt;"&amp;$B2785,$A$1:$A2784,$A2785)),(COUNTIFS($L$1:$L2784,"Tor",$B$1:$B2784,$B2785,$A$1:$A2784,$A2785)+COUNTIFS($L$1:$L2784,"ET",$B$1:$B2784,$B2785,$A$1:$A2784,$A2785))-(COUNTIFS($L$1:$L2784,"Tor",$B$1:$B2784,"&lt;&gt;"&amp;$B2785,$A$1:$A2784,$A2785)+COUNTIFS($L$1:$L2784,"ET",$B$1:$B2784,"&lt;&gt;"&amp;$B2785,$A$1:$A2784,$A2785))),"")</f>
        <v/>
      </c>
      <c r="O2785" s="17"/>
      <c r="AC2785" s="14"/>
      <c r="AD2785" s="14"/>
      <c r="AE2785" s="18"/>
      <c r="AH2785" s="19">
        <f t="shared" si="174"/>
        <v>0</v>
      </c>
      <c r="AI2785" s="19">
        <f t="shared" si="175"/>
        <v>180</v>
      </c>
      <c r="AM2785" s="19">
        <f>IF(Abschlüsse[[#This Row],[Ergeb]]="ET","",SQRT(($AF2785-$AK2785)^2+($AG2785-$AL2785)^2))</f>
        <v>0</v>
      </c>
      <c r="AO2785" s="13"/>
      <c r="AP2785" s="13"/>
      <c r="AQ2785" s="19" t="str">
        <f t="shared" si="176"/>
        <v/>
      </c>
      <c r="AU2785" s="19" t="str">
        <f t="shared" si="177"/>
        <v/>
      </c>
    </row>
    <row r="2786" spans="3:47" ht="25.05" customHeight="1">
      <c r="C2786" s="17" t="str">
        <f>IF($A2786="","",IF(VLOOKUP($A2786,Spiele!$A$2:$D$16,3,FALSE)=$B2786,"H","G"))</f>
        <v/>
      </c>
      <c r="D2786" s="17" t="str">
        <f>IF($B2786="","",IF(VLOOKUP($A2786,Spiele!$A$2:$F$16,3,FALSE)=$B2786,VLOOKUP($A2786,Spiele!$A$2:$F$16,4,FALSE),VLOOKUP($A2786,Spiele!$A$2:$F$16,3,FALSE)))</f>
        <v/>
      </c>
      <c r="E2786" s="18">
        <f>IF(Abschlüsse[[#This Row],[Ergeb]]="ET",0,COUNTIFS($A$2:$A2786,$A2786,$B$2:$B2786,$B2786,$L$2:$L2786,"&lt;&gt;ET"))</f>
        <v>0</v>
      </c>
      <c r="F2786" s="11"/>
      <c r="G2786" s="12"/>
      <c r="H2786" s="18">
        <f>COUNTIFS('Rote Karten'!$A$2:$A$4,$A2786,'Rote Karten'!$D$2:$D$4,"&lt;&gt;"&amp;$B2786,'Rote Karten'!$B$2:$B$4,"&lt;"&amp;$F2786,'Rote Karten'!$C$2:$C$4,"&lt;="&amp;$G2786)-COUNTIFS('Rote Karten'!$A$2:$A$4,$A2786,'Rote Karten'!$D$2:$D$4,$B2786,'Rote Karten'!$B$2:$B$4,"&lt;"&amp;$F2786,'Rote Karten'!$C$2:$C$4,"&lt;="&amp;$G2786)</f>
        <v>0</v>
      </c>
      <c r="I2786" s="17" t="str">
        <f>IF(OR($L2786="Tor",$L2786="ET"),_xlfn.IFNA(IF(VLOOKUP($A2786,Spiele!$A$2:$C$16,3,FALSE)=$B2786,COUNTIFS($L$2:$L2786,"Tor",$B$2:$B2786,$B2786,$A$2:$A2786,$A2786)+COUNTIFS($L$2:$L2786,"ET",$B$2:$B2786,$B2786,$A$2:$A2786,$A2786)&amp;":"&amp;COUNTIFS($L$2:$L2786,"Tor",$B$2:$B2786,"&lt;&gt;"&amp;$B2786,$A$2:$A2786,$A2786)+COUNTIFS($L$2:$L2786,"ET",$B$2:$B2786,"&lt;&gt;"&amp;$B2786,$A$2:$A2786,$A2786),COUNTIFS($L$2:$L2786,"Tor",$B$2:$B2786,"&lt;&gt;"&amp;$B2786,$A$2:$A2786,$A2786)+COUNTIFS($L$2:$L2786,"ET",$B$2:$B2786,"&lt;&gt;"&amp;$B2786,$A$2:$A2786,$A2786)&amp;":"&amp;COUNTIFS($L$2:$L2786,"Tor",$B$2:$B2786,$B2786,$A$2:$A2786,$A2786)+COUNTIFS($L$2:$L2786,"ET",$B$2:$B2786,$B2786,$A$2:$A2786,$A2786)),""),"")</f>
        <v/>
      </c>
      <c r="J2786" s="18" t="str">
        <f>_xlfn.IFNA(IF(VLOOKUP($A2786,Spiele!$A$2:$D$16,3,FALSE)=$B2786,(COUNTIFS($L$1:$L2785,"Tor",$B$1:$B2785,$B2786,$A$1:$A2785,$A2786)+COUNTIFS($L$1:$L2785,"ET",$B$1:$B2785,$B2786,$A$1:$A2785,$A2786))-(COUNTIFS($L$1:$L2785,"Tor",$B$1:$B2785,"&lt;&gt;"&amp;$B2786,$A$1:$A2785,$A2786)+COUNTIFS($L$1:$L2785,"ET",$B$1:$B2785,"&lt;&gt;"&amp;$B2786,$A$1:$A2785,$A2786)),(COUNTIFS($L$1:$L2785,"Tor",$B$1:$B2785,$B2786,$A$1:$A2785,$A2786)+COUNTIFS($L$1:$L2785,"ET",$B$1:$B2785,$B2786,$A$1:$A2785,$A2786))-(COUNTIFS($L$1:$L2785,"Tor",$B$1:$B2785,"&lt;&gt;"&amp;$B2786,$A$1:$A2785,$A2786)+COUNTIFS($L$1:$L2785,"ET",$B$1:$B2785,"&lt;&gt;"&amp;$B2786,$A$1:$A2785,$A2786))),"")</f>
        <v/>
      </c>
      <c r="O2786" s="17"/>
      <c r="AC2786" s="14"/>
      <c r="AD2786" s="14"/>
      <c r="AE2786" s="18"/>
      <c r="AH2786" s="19">
        <f t="shared" si="174"/>
        <v>0</v>
      </c>
      <c r="AI2786" s="19">
        <f t="shared" si="175"/>
        <v>180</v>
      </c>
      <c r="AM2786" s="19">
        <f>IF(Abschlüsse[[#This Row],[Ergeb]]="ET","",SQRT(($AF2786-$AK2786)^2+($AG2786-$AL2786)^2))</f>
        <v>0</v>
      </c>
      <c r="AO2786" s="13"/>
      <c r="AP2786" s="13"/>
      <c r="AQ2786" s="19" t="str">
        <f t="shared" si="176"/>
        <v/>
      </c>
      <c r="AU2786" s="19" t="str">
        <f t="shared" si="177"/>
        <v/>
      </c>
    </row>
    <row r="2787" spans="3:47" ht="25.05" customHeight="1">
      <c r="C2787" s="17" t="str">
        <f>IF($A2787="","",IF(VLOOKUP($A2787,Spiele!$A$2:$D$16,3,FALSE)=$B2787,"H","G"))</f>
        <v/>
      </c>
      <c r="D2787" s="17" t="str">
        <f>IF($B2787="","",IF(VLOOKUP($A2787,Spiele!$A$2:$F$16,3,FALSE)=$B2787,VLOOKUP($A2787,Spiele!$A$2:$F$16,4,FALSE),VLOOKUP($A2787,Spiele!$A$2:$F$16,3,FALSE)))</f>
        <v/>
      </c>
      <c r="E2787" s="18">
        <f>IF(Abschlüsse[[#This Row],[Ergeb]]="ET",0,COUNTIFS($A$2:$A2787,$A2787,$B$2:$B2787,$B2787,$L$2:$L2787,"&lt;&gt;ET"))</f>
        <v>0</v>
      </c>
      <c r="F2787" s="11"/>
      <c r="G2787" s="12"/>
      <c r="H2787" s="18">
        <f>COUNTIFS('Rote Karten'!$A$2:$A$4,$A2787,'Rote Karten'!$D$2:$D$4,"&lt;&gt;"&amp;$B2787,'Rote Karten'!$B$2:$B$4,"&lt;"&amp;$F2787,'Rote Karten'!$C$2:$C$4,"&lt;="&amp;$G2787)-COUNTIFS('Rote Karten'!$A$2:$A$4,$A2787,'Rote Karten'!$D$2:$D$4,$B2787,'Rote Karten'!$B$2:$B$4,"&lt;"&amp;$F2787,'Rote Karten'!$C$2:$C$4,"&lt;="&amp;$G2787)</f>
        <v>0</v>
      </c>
      <c r="I2787" s="17" t="str">
        <f>IF(OR($L2787="Tor",$L2787="ET"),_xlfn.IFNA(IF(VLOOKUP($A2787,Spiele!$A$2:$C$16,3,FALSE)=$B2787,COUNTIFS($L$2:$L2787,"Tor",$B$2:$B2787,$B2787,$A$2:$A2787,$A2787)+COUNTIFS($L$2:$L2787,"ET",$B$2:$B2787,$B2787,$A$2:$A2787,$A2787)&amp;":"&amp;COUNTIFS($L$2:$L2787,"Tor",$B$2:$B2787,"&lt;&gt;"&amp;$B2787,$A$2:$A2787,$A2787)+COUNTIFS($L$2:$L2787,"ET",$B$2:$B2787,"&lt;&gt;"&amp;$B2787,$A$2:$A2787,$A2787),COUNTIFS($L$2:$L2787,"Tor",$B$2:$B2787,"&lt;&gt;"&amp;$B2787,$A$2:$A2787,$A2787)+COUNTIFS($L$2:$L2787,"ET",$B$2:$B2787,"&lt;&gt;"&amp;$B2787,$A$2:$A2787,$A2787)&amp;":"&amp;COUNTIFS($L$2:$L2787,"Tor",$B$2:$B2787,$B2787,$A$2:$A2787,$A2787)+COUNTIFS($L$2:$L2787,"ET",$B$2:$B2787,$B2787,$A$2:$A2787,$A2787)),""),"")</f>
        <v/>
      </c>
      <c r="J2787" s="18" t="str">
        <f>_xlfn.IFNA(IF(VLOOKUP($A2787,Spiele!$A$2:$D$16,3,FALSE)=$B2787,(COUNTIFS($L$1:$L2786,"Tor",$B$1:$B2786,$B2787,$A$1:$A2786,$A2787)+COUNTIFS($L$1:$L2786,"ET",$B$1:$B2786,$B2787,$A$1:$A2786,$A2787))-(COUNTIFS($L$1:$L2786,"Tor",$B$1:$B2786,"&lt;&gt;"&amp;$B2787,$A$1:$A2786,$A2787)+COUNTIFS($L$1:$L2786,"ET",$B$1:$B2786,"&lt;&gt;"&amp;$B2787,$A$1:$A2786,$A2787)),(COUNTIFS($L$1:$L2786,"Tor",$B$1:$B2786,$B2787,$A$1:$A2786,$A2787)+COUNTIFS($L$1:$L2786,"ET",$B$1:$B2786,$B2787,$A$1:$A2786,$A2787))-(COUNTIFS($L$1:$L2786,"Tor",$B$1:$B2786,"&lt;&gt;"&amp;$B2787,$A$1:$A2786,$A2787)+COUNTIFS($L$1:$L2786,"ET",$B$1:$B2786,"&lt;&gt;"&amp;$B2787,$A$1:$A2786,$A2787))),"")</f>
        <v/>
      </c>
      <c r="O2787" s="17"/>
      <c r="AC2787" s="14"/>
      <c r="AD2787" s="14"/>
      <c r="AE2787" s="18"/>
      <c r="AH2787" s="19">
        <f t="shared" si="174"/>
        <v>0</v>
      </c>
      <c r="AI2787" s="19">
        <f t="shared" si="175"/>
        <v>180</v>
      </c>
      <c r="AM2787" s="19">
        <f>IF(Abschlüsse[[#This Row],[Ergeb]]="ET","",SQRT(($AF2787-$AK2787)^2+($AG2787-$AL2787)^2))</f>
        <v>0</v>
      </c>
      <c r="AO2787" s="13"/>
      <c r="AP2787" s="13"/>
      <c r="AQ2787" s="19" t="str">
        <f t="shared" si="176"/>
        <v/>
      </c>
      <c r="AU2787" s="19" t="str">
        <f t="shared" si="177"/>
        <v/>
      </c>
    </row>
    <row r="2788" spans="3:47" ht="25.05" customHeight="1">
      <c r="C2788" s="17" t="str">
        <f>IF($A2788="","",IF(VLOOKUP($A2788,Spiele!$A$2:$D$16,3,FALSE)=$B2788,"H","G"))</f>
        <v/>
      </c>
      <c r="D2788" s="17" t="str">
        <f>IF($B2788="","",IF(VLOOKUP($A2788,Spiele!$A$2:$F$16,3,FALSE)=$B2788,VLOOKUP($A2788,Spiele!$A$2:$F$16,4,FALSE),VLOOKUP($A2788,Spiele!$A$2:$F$16,3,FALSE)))</f>
        <v/>
      </c>
      <c r="E2788" s="18">
        <f>IF(Abschlüsse[[#This Row],[Ergeb]]="ET",0,COUNTIFS($A$2:$A2788,$A2788,$B$2:$B2788,$B2788,$L$2:$L2788,"&lt;&gt;ET"))</f>
        <v>0</v>
      </c>
      <c r="F2788" s="11"/>
      <c r="G2788" s="12"/>
      <c r="H2788" s="18">
        <f>COUNTIFS('Rote Karten'!$A$2:$A$4,$A2788,'Rote Karten'!$D$2:$D$4,"&lt;&gt;"&amp;$B2788,'Rote Karten'!$B$2:$B$4,"&lt;"&amp;$F2788,'Rote Karten'!$C$2:$C$4,"&lt;="&amp;$G2788)-COUNTIFS('Rote Karten'!$A$2:$A$4,$A2788,'Rote Karten'!$D$2:$D$4,$B2788,'Rote Karten'!$B$2:$B$4,"&lt;"&amp;$F2788,'Rote Karten'!$C$2:$C$4,"&lt;="&amp;$G2788)</f>
        <v>0</v>
      </c>
      <c r="I2788" s="17" t="str">
        <f>IF(OR($L2788="Tor",$L2788="ET"),_xlfn.IFNA(IF(VLOOKUP($A2788,Spiele!$A$2:$C$16,3,FALSE)=$B2788,COUNTIFS($L$2:$L2788,"Tor",$B$2:$B2788,$B2788,$A$2:$A2788,$A2788)+COUNTIFS($L$2:$L2788,"ET",$B$2:$B2788,$B2788,$A$2:$A2788,$A2788)&amp;":"&amp;COUNTIFS($L$2:$L2788,"Tor",$B$2:$B2788,"&lt;&gt;"&amp;$B2788,$A$2:$A2788,$A2788)+COUNTIFS($L$2:$L2788,"ET",$B$2:$B2788,"&lt;&gt;"&amp;$B2788,$A$2:$A2788,$A2788),COUNTIFS($L$2:$L2788,"Tor",$B$2:$B2788,"&lt;&gt;"&amp;$B2788,$A$2:$A2788,$A2788)+COUNTIFS($L$2:$L2788,"ET",$B$2:$B2788,"&lt;&gt;"&amp;$B2788,$A$2:$A2788,$A2788)&amp;":"&amp;COUNTIFS($L$2:$L2788,"Tor",$B$2:$B2788,$B2788,$A$2:$A2788,$A2788)+COUNTIFS($L$2:$L2788,"ET",$B$2:$B2788,$B2788,$A$2:$A2788,$A2788)),""),"")</f>
        <v/>
      </c>
      <c r="J2788" s="18" t="str">
        <f>_xlfn.IFNA(IF(VLOOKUP($A2788,Spiele!$A$2:$D$16,3,FALSE)=$B2788,(COUNTIFS($L$1:$L2787,"Tor",$B$1:$B2787,$B2788,$A$1:$A2787,$A2788)+COUNTIFS($L$1:$L2787,"ET",$B$1:$B2787,$B2788,$A$1:$A2787,$A2788))-(COUNTIFS($L$1:$L2787,"Tor",$B$1:$B2787,"&lt;&gt;"&amp;$B2788,$A$1:$A2787,$A2788)+COUNTIFS($L$1:$L2787,"ET",$B$1:$B2787,"&lt;&gt;"&amp;$B2788,$A$1:$A2787,$A2788)),(COUNTIFS($L$1:$L2787,"Tor",$B$1:$B2787,$B2788,$A$1:$A2787,$A2788)+COUNTIFS($L$1:$L2787,"ET",$B$1:$B2787,$B2788,$A$1:$A2787,$A2788))-(COUNTIFS($L$1:$L2787,"Tor",$B$1:$B2787,"&lt;&gt;"&amp;$B2788,$A$1:$A2787,$A2788)+COUNTIFS($L$1:$L2787,"ET",$B$1:$B2787,"&lt;&gt;"&amp;$B2788,$A$1:$A2787,$A2788))),"")</f>
        <v/>
      </c>
      <c r="O2788" s="17"/>
      <c r="AC2788" s="14"/>
      <c r="AD2788" s="14"/>
      <c r="AE2788" s="18"/>
      <c r="AH2788" s="19">
        <f t="shared" si="174"/>
        <v>0</v>
      </c>
      <c r="AI2788" s="19">
        <f t="shared" si="175"/>
        <v>180</v>
      </c>
      <c r="AM2788" s="19">
        <f>IF(Abschlüsse[[#This Row],[Ergeb]]="ET","",SQRT(($AF2788-$AK2788)^2+($AG2788-$AL2788)^2))</f>
        <v>0</v>
      </c>
      <c r="AO2788" s="13"/>
      <c r="AP2788" s="13"/>
      <c r="AQ2788" s="19" t="str">
        <f t="shared" si="176"/>
        <v/>
      </c>
      <c r="AU2788" s="19" t="str">
        <f t="shared" si="177"/>
        <v/>
      </c>
    </row>
    <row r="2789" spans="3:47" ht="25.05" customHeight="1">
      <c r="C2789" s="17" t="str">
        <f>IF($A2789="","",IF(VLOOKUP($A2789,Spiele!$A$2:$D$16,3,FALSE)=$B2789,"H","G"))</f>
        <v/>
      </c>
      <c r="D2789" s="17" t="str">
        <f>IF($B2789="","",IF(VLOOKUP($A2789,Spiele!$A$2:$F$16,3,FALSE)=$B2789,VLOOKUP($A2789,Spiele!$A$2:$F$16,4,FALSE),VLOOKUP($A2789,Spiele!$A$2:$F$16,3,FALSE)))</f>
        <v/>
      </c>
      <c r="E2789" s="18">
        <f>IF(Abschlüsse[[#This Row],[Ergeb]]="ET",0,COUNTIFS($A$2:$A2789,$A2789,$B$2:$B2789,$B2789,$L$2:$L2789,"&lt;&gt;ET"))</f>
        <v>0</v>
      </c>
      <c r="F2789" s="11"/>
      <c r="G2789" s="12"/>
      <c r="H2789" s="18">
        <f>COUNTIFS('Rote Karten'!$A$2:$A$4,$A2789,'Rote Karten'!$D$2:$D$4,"&lt;&gt;"&amp;$B2789,'Rote Karten'!$B$2:$B$4,"&lt;"&amp;$F2789,'Rote Karten'!$C$2:$C$4,"&lt;="&amp;$G2789)-COUNTIFS('Rote Karten'!$A$2:$A$4,$A2789,'Rote Karten'!$D$2:$D$4,$B2789,'Rote Karten'!$B$2:$B$4,"&lt;"&amp;$F2789,'Rote Karten'!$C$2:$C$4,"&lt;="&amp;$G2789)</f>
        <v>0</v>
      </c>
      <c r="I2789" s="17" t="str">
        <f>IF(OR($L2789="Tor",$L2789="ET"),_xlfn.IFNA(IF(VLOOKUP($A2789,Spiele!$A$2:$C$16,3,FALSE)=$B2789,COUNTIFS($L$2:$L2789,"Tor",$B$2:$B2789,$B2789,$A$2:$A2789,$A2789)+COUNTIFS($L$2:$L2789,"ET",$B$2:$B2789,$B2789,$A$2:$A2789,$A2789)&amp;":"&amp;COUNTIFS($L$2:$L2789,"Tor",$B$2:$B2789,"&lt;&gt;"&amp;$B2789,$A$2:$A2789,$A2789)+COUNTIFS($L$2:$L2789,"ET",$B$2:$B2789,"&lt;&gt;"&amp;$B2789,$A$2:$A2789,$A2789),COUNTIFS($L$2:$L2789,"Tor",$B$2:$B2789,"&lt;&gt;"&amp;$B2789,$A$2:$A2789,$A2789)+COUNTIFS($L$2:$L2789,"ET",$B$2:$B2789,"&lt;&gt;"&amp;$B2789,$A$2:$A2789,$A2789)&amp;":"&amp;COUNTIFS($L$2:$L2789,"Tor",$B$2:$B2789,$B2789,$A$2:$A2789,$A2789)+COUNTIFS($L$2:$L2789,"ET",$B$2:$B2789,$B2789,$A$2:$A2789,$A2789)),""),"")</f>
        <v/>
      </c>
      <c r="J2789" s="18" t="str">
        <f>_xlfn.IFNA(IF(VLOOKUP($A2789,Spiele!$A$2:$D$16,3,FALSE)=$B2789,(COUNTIFS($L$1:$L2788,"Tor",$B$1:$B2788,$B2789,$A$1:$A2788,$A2789)+COUNTIFS($L$1:$L2788,"ET",$B$1:$B2788,$B2789,$A$1:$A2788,$A2789))-(COUNTIFS($L$1:$L2788,"Tor",$B$1:$B2788,"&lt;&gt;"&amp;$B2789,$A$1:$A2788,$A2789)+COUNTIFS($L$1:$L2788,"ET",$B$1:$B2788,"&lt;&gt;"&amp;$B2789,$A$1:$A2788,$A2789)),(COUNTIFS($L$1:$L2788,"Tor",$B$1:$B2788,$B2789,$A$1:$A2788,$A2789)+COUNTIFS($L$1:$L2788,"ET",$B$1:$B2788,$B2789,$A$1:$A2788,$A2789))-(COUNTIFS($L$1:$L2788,"Tor",$B$1:$B2788,"&lt;&gt;"&amp;$B2789,$A$1:$A2788,$A2789)+COUNTIFS($L$1:$L2788,"ET",$B$1:$B2788,"&lt;&gt;"&amp;$B2789,$A$1:$A2788,$A2789))),"")</f>
        <v/>
      </c>
      <c r="O2789" s="17"/>
      <c r="AC2789" s="14"/>
      <c r="AD2789" s="14"/>
      <c r="AE2789" s="18"/>
      <c r="AH2789" s="19">
        <f t="shared" si="174"/>
        <v>0</v>
      </c>
      <c r="AI2789" s="19">
        <f t="shared" si="175"/>
        <v>180</v>
      </c>
      <c r="AM2789" s="19">
        <f>IF(Abschlüsse[[#This Row],[Ergeb]]="ET","",SQRT(($AF2789-$AK2789)^2+($AG2789-$AL2789)^2))</f>
        <v>0</v>
      </c>
      <c r="AO2789" s="13"/>
      <c r="AP2789" s="13"/>
      <c r="AQ2789" s="19" t="str">
        <f t="shared" si="176"/>
        <v/>
      </c>
      <c r="AU2789" s="19" t="str">
        <f t="shared" si="177"/>
        <v/>
      </c>
    </row>
    <row r="2790" spans="3:47" ht="25.05" customHeight="1">
      <c r="C2790" s="17" t="str">
        <f>IF($A2790="","",IF(VLOOKUP($A2790,Spiele!$A$2:$D$16,3,FALSE)=$B2790,"H","G"))</f>
        <v/>
      </c>
      <c r="D2790" s="17" t="str">
        <f>IF($B2790="","",IF(VLOOKUP($A2790,Spiele!$A$2:$F$16,3,FALSE)=$B2790,VLOOKUP($A2790,Spiele!$A$2:$F$16,4,FALSE),VLOOKUP($A2790,Spiele!$A$2:$F$16,3,FALSE)))</f>
        <v/>
      </c>
      <c r="E2790" s="18">
        <f>IF(Abschlüsse[[#This Row],[Ergeb]]="ET",0,COUNTIFS($A$2:$A2790,$A2790,$B$2:$B2790,$B2790,$L$2:$L2790,"&lt;&gt;ET"))</f>
        <v>0</v>
      </c>
      <c r="F2790" s="11"/>
      <c r="G2790" s="12"/>
      <c r="H2790" s="18">
        <f>COUNTIFS('Rote Karten'!$A$2:$A$4,$A2790,'Rote Karten'!$D$2:$D$4,"&lt;&gt;"&amp;$B2790,'Rote Karten'!$B$2:$B$4,"&lt;"&amp;$F2790,'Rote Karten'!$C$2:$C$4,"&lt;="&amp;$G2790)-COUNTIFS('Rote Karten'!$A$2:$A$4,$A2790,'Rote Karten'!$D$2:$D$4,$B2790,'Rote Karten'!$B$2:$B$4,"&lt;"&amp;$F2790,'Rote Karten'!$C$2:$C$4,"&lt;="&amp;$G2790)</f>
        <v>0</v>
      </c>
      <c r="I2790" s="17" t="str">
        <f>IF(OR($L2790="Tor",$L2790="ET"),_xlfn.IFNA(IF(VLOOKUP($A2790,Spiele!$A$2:$C$16,3,FALSE)=$B2790,COUNTIFS($L$2:$L2790,"Tor",$B$2:$B2790,$B2790,$A$2:$A2790,$A2790)+COUNTIFS($L$2:$L2790,"ET",$B$2:$B2790,$B2790,$A$2:$A2790,$A2790)&amp;":"&amp;COUNTIFS($L$2:$L2790,"Tor",$B$2:$B2790,"&lt;&gt;"&amp;$B2790,$A$2:$A2790,$A2790)+COUNTIFS($L$2:$L2790,"ET",$B$2:$B2790,"&lt;&gt;"&amp;$B2790,$A$2:$A2790,$A2790),COUNTIFS($L$2:$L2790,"Tor",$B$2:$B2790,"&lt;&gt;"&amp;$B2790,$A$2:$A2790,$A2790)+COUNTIFS($L$2:$L2790,"ET",$B$2:$B2790,"&lt;&gt;"&amp;$B2790,$A$2:$A2790,$A2790)&amp;":"&amp;COUNTIFS($L$2:$L2790,"Tor",$B$2:$B2790,$B2790,$A$2:$A2790,$A2790)+COUNTIFS($L$2:$L2790,"ET",$B$2:$B2790,$B2790,$A$2:$A2790,$A2790)),""),"")</f>
        <v/>
      </c>
      <c r="J2790" s="18" t="str">
        <f>_xlfn.IFNA(IF(VLOOKUP($A2790,Spiele!$A$2:$D$16,3,FALSE)=$B2790,(COUNTIFS($L$1:$L2789,"Tor",$B$1:$B2789,$B2790,$A$1:$A2789,$A2790)+COUNTIFS($L$1:$L2789,"ET",$B$1:$B2789,$B2790,$A$1:$A2789,$A2790))-(COUNTIFS($L$1:$L2789,"Tor",$B$1:$B2789,"&lt;&gt;"&amp;$B2790,$A$1:$A2789,$A2790)+COUNTIFS($L$1:$L2789,"ET",$B$1:$B2789,"&lt;&gt;"&amp;$B2790,$A$1:$A2789,$A2790)),(COUNTIFS($L$1:$L2789,"Tor",$B$1:$B2789,$B2790,$A$1:$A2789,$A2790)+COUNTIFS($L$1:$L2789,"ET",$B$1:$B2789,$B2790,$A$1:$A2789,$A2790))-(COUNTIFS($L$1:$L2789,"Tor",$B$1:$B2789,"&lt;&gt;"&amp;$B2790,$A$1:$A2789,$A2790)+COUNTIFS($L$1:$L2789,"ET",$B$1:$B2789,"&lt;&gt;"&amp;$B2790,$A$1:$A2789,$A2790))),"")</f>
        <v/>
      </c>
      <c r="O2790" s="17"/>
      <c r="AC2790" s="14"/>
      <c r="AD2790" s="14"/>
      <c r="AE2790" s="18"/>
      <c r="AH2790" s="19">
        <f t="shared" si="174"/>
        <v>0</v>
      </c>
      <c r="AI2790" s="19">
        <f t="shared" si="175"/>
        <v>180</v>
      </c>
      <c r="AM2790" s="19">
        <f>IF(Abschlüsse[[#This Row],[Ergeb]]="ET","",SQRT(($AF2790-$AK2790)^2+($AG2790-$AL2790)^2))</f>
        <v>0</v>
      </c>
      <c r="AO2790" s="13"/>
      <c r="AP2790" s="13"/>
      <c r="AQ2790" s="19" t="str">
        <f t="shared" si="176"/>
        <v/>
      </c>
      <c r="AU2790" s="19" t="str">
        <f t="shared" si="177"/>
        <v/>
      </c>
    </row>
    <row r="2791" spans="3:47" ht="25.05" customHeight="1">
      <c r="C2791" s="17" t="str">
        <f>IF($A2791="","",IF(VLOOKUP($A2791,Spiele!$A$2:$D$16,3,FALSE)=$B2791,"H","G"))</f>
        <v/>
      </c>
      <c r="D2791" s="17" t="str">
        <f>IF($B2791="","",IF(VLOOKUP($A2791,Spiele!$A$2:$F$16,3,FALSE)=$B2791,VLOOKUP($A2791,Spiele!$A$2:$F$16,4,FALSE),VLOOKUP($A2791,Spiele!$A$2:$F$16,3,FALSE)))</f>
        <v/>
      </c>
      <c r="E2791" s="18">
        <f>IF(Abschlüsse[[#This Row],[Ergeb]]="ET",0,COUNTIFS($A$2:$A2791,$A2791,$B$2:$B2791,$B2791,$L$2:$L2791,"&lt;&gt;ET"))</f>
        <v>0</v>
      </c>
      <c r="F2791" s="11"/>
      <c r="G2791" s="12"/>
      <c r="H2791" s="18">
        <f>COUNTIFS('Rote Karten'!$A$2:$A$4,$A2791,'Rote Karten'!$D$2:$D$4,"&lt;&gt;"&amp;$B2791,'Rote Karten'!$B$2:$B$4,"&lt;"&amp;$F2791,'Rote Karten'!$C$2:$C$4,"&lt;="&amp;$G2791)-COUNTIFS('Rote Karten'!$A$2:$A$4,$A2791,'Rote Karten'!$D$2:$D$4,$B2791,'Rote Karten'!$B$2:$B$4,"&lt;"&amp;$F2791,'Rote Karten'!$C$2:$C$4,"&lt;="&amp;$G2791)</f>
        <v>0</v>
      </c>
      <c r="I2791" s="17" t="str">
        <f>IF(OR($L2791="Tor",$L2791="ET"),_xlfn.IFNA(IF(VLOOKUP($A2791,Spiele!$A$2:$C$16,3,FALSE)=$B2791,COUNTIFS($L$2:$L2791,"Tor",$B$2:$B2791,$B2791,$A$2:$A2791,$A2791)+COUNTIFS($L$2:$L2791,"ET",$B$2:$B2791,$B2791,$A$2:$A2791,$A2791)&amp;":"&amp;COUNTIFS($L$2:$L2791,"Tor",$B$2:$B2791,"&lt;&gt;"&amp;$B2791,$A$2:$A2791,$A2791)+COUNTIFS($L$2:$L2791,"ET",$B$2:$B2791,"&lt;&gt;"&amp;$B2791,$A$2:$A2791,$A2791),COUNTIFS($L$2:$L2791,"Tor",$B$2:$B2791,"&lt;&gt;"&amp;$B2791,$A$2:$A2791,$A2791)+COUNTIFS($L$2:$L2791,"ET",$B$2:$B2791,"&lt;&gt;"&amp;$B2791,$A$2:$A2791,$A2791)&amp;":"&amp;COUNTIFS($L$2:$L2791,"Tor",$B$2:$B2791,$B2791,$A$2:$A2791,$A2791)+COUNTIFS($L$2:$L2791,"ET",$B$2:$B2791,$B2791,$A$2:$A2791,$A2791)),""),"")</f>
        <v/>
      </c>
      <c r="J2791" s="18" t="str">
        <f>_xlfn.IFNA(IF(VLOOKUP($A2791,Spiele!$A$2:$D$16,3,FALSE)=$B2791,(COUNTIFS($L$1:$L2790,"Tor",$B$1:$B2790,$B2791,$A$1:$A2790,$A2791)+COUNTIFS($L$1:$L2790,"ET",$B$1:$B2790,$B2791,$A$1:$A2790,$A2791))-(COUNTIFS($L$1:$L2790,"Tor",$B$1:$B2790,"&lt;&gt;"&amp;$B2791,$A$1:$A2790,$A2791)+COUNTIFS($L$1:$L2790,"ET",$B$1:$B2790,"&lt;&gt;"&amp;$B2791,$A$1:$A2790,$A2791)),(COUNTIFS($L$1:$L2790,"Tor",$B$1:$B2790,$B2791,$A$1:$A2790,$A2791)+COUNTIFS($L$1:$L2790,"ET",$B$1:$B2790,$B2791,$A$1:$A2790,$A2791))-(COUNTIFS($L$1:$L2790,"Tor",$B$1:$B2790,"&lt;&gt;"&amp;$B2791,$A$1:$A2790,$A2791)+COUNTIFS($L$1:$L2790,"ET",$B$1:$B2790,"&lt;&gt;"&amp;$B2791,$A$1:$A2790,$A2791))),"")</f>
        <v/>
      </c>
      <c r="O2791" s="17"/>
      <c r="AC2791" s="14"/>
      <c r="AD2791" s="14"/>
      <c r="AE2791" s="18"/>
      <c r="AH2791" s="19">
        <f t="shared" si="174"/>
        <v>0</v>
      </c>
      <c r="AI2791" s="19">
        <f t="shared" si="175"/>
        <v>180</v>
      </c>
      <c r="AM2791" s="19">
        <f>IF(Abschlüsse[[#This Row],[Ergeb]]="ET","",SQRT(($AF2791-$AK2791)^2+($AG2791-$AL2791)^2))</f>
        <v>0</v>
      </c>
      <c r="AO2791" s="13"/>
      <c r="AP2791" s="13"/>
      <c r="AQ2791" s="19" t="str">
        <f t="shared" si="176"/>
        <v/>
      </c>
      <c r="AU2791" s="19" t="str">
        <f t="shared" si="177"/>
        <v/>
      </c>
    </row>
    <row r="2792" spans="3:47" ht="25.05" customHeight="1">
      <c r="C2792" s="17" t="str">
        <f>IF($A2792="","",IF(VLOOKUP($A2792,Spiele!$A$2:$D$16,3,FALSE)=$B2792,"H","G"))</f>
        <v/>
      </c>
      <c r="D2792" s="17" t="str">
        <f>IF($B2792="","",IF(VLOOKUP($A2792,Spiele!$A$2:$F$16,3,FALSE)=$B2792,VLOOKUP($A2792,Spiele!$A$2:$F$16,4,FALSE),VLOOKUP($A2792,Spiele!$A$2:$F$16,3,FALSE)))</f>
        <v/>
      </c>
      <c r="E2792" s="18">
        <f>IF(Abschlüsse[[#This Row],[Ergeb]]="ET",0,COUNTIFS($A$2:$A2792,$A2792,$B$2:$B2792,$B2792,$L$2:$L2792,"&lt;&gt;ET"))</f>
        <v>0</v>
      </c>
      <c r="F2792" s="11"/>
      <c r="G2792" s="12"/>
      <c r="H2792" s="18">
        <f>COUNTIFS('Rote Karten'!$A$2:$A$4,$A2792,'Rote Karten'!$D$2:$D$4,"&lt;&gt;"&amp;$B2792,'Rote Karten'!$B$2:$B$4,"&lt;"&amp;$F2792,'Rote Karten'!$C$2:$C$4,"&lt;="&amp;$G2792)-COUNTIFS('Rote Karten'!$A$2:$A$4,$A2792,'Rote Karten'!$D$2:$D$4,$B2792,'Rote Karten'!$B$2:$B$4,"&lt;"&amp;$F2792,'Rote Karten'!$C$2:$C$4,"&lt;="&amp;$G2792)</f>
        <v>0</v>
      </c>
      <c r="I2792" s="17" t="str">
        <f>IF(OR($L2792="Tor",$L2792="ET"),_xlfn.IFNA(IF(VLOOKUP($A2792,Spiele!$A$2:$C$16,3,FALSE)=$B2792,COUNTIFS($L$2:$L2792,"Tor",$B$2:$B2792,$B2792,$A$2:$A2792,$A2792)+COUNTIFS($L$2:$L2792,"ET",$B$2:$B2792,$B2792,$A$2:$A2792,$A2792)&amp;":"&amp;COUNTIFS($L$2:$L2792,"Tor",$B$2:$B2792,"&lt;&gt;"&amp;$B2792,$A$2:$A2792,$A2792)+COUNTIFS($L$2:$L2792,"ET",$B$2:$B2792,"&lt;&gt;"&amp;$B2792,$A$2:$A2792,$A2792),COUNTIFS($L$2:$L2792,"Tor",$B$2:$B2792,"&lt;&gt;"&amp;$B2792,$A$2:$A2792,$A2792)+COUNTIFS($L$2:$L2792,"ET",$B$2:$B2792,"&lt;&gt;"&amp;$B2792,$A$2:$A2792,$A2792)&amp;":"&amp;COUNTIFS($L$2:$L2792,"Tor",$B$2:$B2792,$B2792,$A$2:$A2792,$A2792)+COUNTIFS($L$2:$L2792,"ET",$B$2:$B2792,$B2792,$A$2:$A2792,$A2792)),""),"")</f>
        <v/>
      </c>
      <c r="J2792" s="18" t="str">
        <f>_xlfn.IFNA(IF(VLOOKUP($A2792,Spiele!$A$2:$D$16,3,FALSE)=$B2792,(COUNTIFS($L$1:$L2791,"Tor",$B$1:$B2791,$B2792,$A$1:$A2791,$A2792)+COUNTIFS($L$1:$L2791,"ET",$B$1:$B2791,$B2792,$A$1:$A2791,$A2792))-(COUNTIFS($L$1:$L2791,"Tor",$B$1:$B2791,"&lt;&gt;"&amp;$B2792,$A$1:$A2791,$A2792)+COUNTIFS($L$1:$L2791,"ET",$B$1:$B2791,"&lt;&gt;"&amp;$B2792,$A$1:$A2791,$A2792)),(COUNTIFS($L$1:$L2791,"Tor",$B$1:$B2791,$B2792,$A$1:$A2791,$A2792)+COUNTIFS($L$1:$L2791,"ET",$B$1:$B2791,$B2792,$A$1:$A2791,$A2792))-(COUNTIFS($L$1:$L2791,"Tor",$B$1:$B2791,"&lt;&gt;"&amp;$B2792,$A$1:$A2791,$A2792)+COUNTIFS($L$1:$L2791,"ET",$B$1:$B2791,"&lt;&gt;"&amp;$B2792,$A$1:$A2791,$A2792))),"")</f>
        <v/>
      </c>
      <c r="O2792" s="17"/>
      <c r="AC2792" s="14"/>
      <c r="AD2792" s="14"/>
      <c r="AE2792" s="18"/>
      <c r="AH2792" s="19">
        <f t="shared" si="174"/>
        <v>0</v>
      </c>
      <c r="AI2792" s="19">
        <f t="shared" si="175"/>
        <v>180</v>
      </c>
      <c r="AM2792" s="19">
        <f>IF(Abschlüsse[[#This Row],[Ergeb]]="ET","",SQRT(($AF2792-$AK2792)^2+($AG2792-$AL2792)^2))</f>
        <v>0</v>
      </c>
      <c r="AO2792" s="13"/>
      <c r="AP2792" s="13"/>
      <c r="AQ2792" s="19" t="str">
        <f t="shared" si="176"/>
        <v/>
      </c>
      <c r="AU2792" s="19" t="str">
        <f t="shared" si="177"/>
        <v/>
      </c>
    </row>
    <row r="2793" spans="3:47" ht="25.05" customHeight="1">
      <c r="C2793" s="17" t="str">
        <f>IF($A2793="","",IF(VLOOKUP($A2793,Spiele!$A$2:$D$16,3,FALSE)=$B2793,"H","G"))</f>
        <v/>
      </c>
      <c r="D2793" s="17" t="str">
        <f>IF($B2793="","",IF(VLOOKUP($A2793,Spiele!$A$2:$F$16,3,FALSE)=$B2793,VLOOKUP($A2793,Spiele!$A$2:$F$16,4,FALSE),VLOOKUP($A2793,Spiele!$A$2:$F$16,3,FALSE)))</f>
        <v/>
      </c>
      <c r="E2793" s="18">
        <f>IF(Abschlüsse[[#This Row],[Ergeb]]="ET",0,COUNTIFS($A$2:$A2793,$A2793,$B$2:$B2793,$B2793,$L$2:$L2793,"&lt;&gt;ET"))</f>
        <v>0</v>
      </c>
      <c r="F2793" s="11"/>
      <c r="G2793" s="12"/>
      <c r="H2793" s="18">
        <f>COUNTIFS('Rote Karten'!$A$2:$A$4,$A2793,'Rote Karten'!$D$2:$D$4,"&lt;&gt;"&amp;$B2793,'Rote Karten'!$B$2:$B$4,"&lt;"&amp;$F2793,'Rote Karten'!$C$2:$C$4,"&lt;="&amp;$G2793)-COUNTIFS('Rote Karten'!$A$2:$A$4,$A2793,'Rote Karten'!$D$2:$D$4,$B2793,'Rote Karten'!$B$2:$B$4,"&lt;"&amp;$F2793,'Rote Karten'!$C$2:$C$4,"&lt;="&amp;$G2793)</f>
        <v>0</v>
      </c>
      <c r="I2793" s="17" t="str">
        <f>IF(OR($L2793="Tor",$L2793="ET"),_xlfn.IFNA(IF(VLOOKUP($A2793,Spiele!$A$2:$C$16,3,FALSE)=$B2793,COUNTIFS($L$2:$L2793,"Tor",$B$2:$B2793,$B2793,$A$2:$A2793,$A2793)+COUNTIFS($L$2:$L2793,"ET",$B$2:$B2793,$B2793,$A$2:$A2793,$A2793)&amp;":"&amp;COUNTIFS($L$2:$L2793,"Tor",$B$2:$B2793,"&lt;&gt;"&amp;$B2793,$A$2:$A2793,$A2793)+COUNTIFS($L$2:$L2793,"ET",$B$2:$B2793,"&lt;&gt;"&amp;$B2793,$A$2:$A2793,$A2793),COUNTIFS($L$2:$L2793,"Tor",$B$2:$B2793,"&lt;&gt;"&amp;$B2793,$A$2:$A2793,$A2793)+COUNTIFS($L$2:$L2793,"ET",$B$2:$B2793,"&lt;&gt;"&amp;$B2793,$A$2:$A2793,$A2793)&amp;":"&amp;COUNTIFS($L$2:$L2793,"Tor",$B$2:$B2793,$B2793,$A$2:$A2793,$A2793)+COUNTIFS($L$2:$L2793,"ET",$B$2:$B2793,$B2793,$A$2:$A2793,$A2793)),""),"")</f>
        <v/>
      </c>
      <c r="J2793" s="18" t="str">
        <f>_xlfn.IFNA(IF(VLOOKUP($A2793,Spiele!$A$2:$D$16,3,FALSE)=$B2793,(COUNTIFS($L$1:$L2792,"Tor",$B$1:$B2792,$B2793,$A$1:$A2792,$A2793)+COUNTIFS($L$1:$L2792,"ET",$B$1:$B2792,$B2793,$A$1:$A2792,$A2793))-(COUNTIFS($L$1:$L2792,"Tor",$B$1:$B2792,"&lt;&gt;"&amp;$B2793,$A$1:$A2792,$A2793)+COUNTIFS($L$1:$L2792,"ET",$B$1:$B2792,"&lt;&gt;"&amp;$B2793,$A$1:$A2792,$A2793)),(COUNTIFS($L$1:$L2792,"Tor",$B$1:$B2792,$B2793,$A$1:$A2792,$A2793)+COUNTIFS($L$1:$L2792,"ET",$B$1:$B2792,$B2793,$A$1:$A2792,$A2793))-(COUNTIFS($L$1:$L2792,"Tor",$B$1:$B2792,"&lt;&gt;"&amp;$B2793,$A$1:$A2792,$A2793)+COUNTIFS($L$1:$L2792,"ET",$B$1:$B2792,"&lt;&gt;"&amp;$B2793,$A$1:$A2792,$A2793))),"")</f>
        <v/>
      </c>
      <c r="O2793" s="17"/>
      <c r="AC2793" s="14"/>
      <c r="AD2793" s="14"/>
      <c r="AE2793" s="18"/>
      <c r="AH2793" s="19">
        <f t="shared" si="174"/>
        <v>0</v>
      </c>
      <c r="AI2793" s="19">
        <f t="shared" si="175"/>
        <v>180</v>
      </c>
      <c r="AM2793" s="19">
        <f>IF(Abschlüsse[[#This Row],[Ergeb]]="ET","",SQRT(($AF2793-$AK2793)^2+($AG2793-$AL2793)^2))</f>
        <v>0</v>
      </c>
      <c r="AO2793" s="13"/>
      <c r="AP2793" s="13"/>
      <c r="AQ2793" s="19" t="str">
        <f t="shared" si="176"/>
        <v/>
      </c>
      <c r="AU2793" s="19" t="str">
        <f t="shared" si="177"/>
        <v/>
      </c>
    </row>
    <row r="2794" spans="3:47" ht="25.05" customHeight="1">
      <c r="C2794" s="17" t="str">
        <f>IF($A2794="","",IF(VLOOKUP($A2794,Spiele!$A$2:$D$16,3,FALSE)=$B2794,"H","G"))</f>
        <v/>
      </c>
      <c r="D2794" s="17" t="str">
        <f>IF($B2794="","",IF(VLOOKUP($A2794,Spiele!$A$2:$F$16,3,FALSE)=$B2794,VLOOKUP($A2794,Spiele!$A$2:$F$16,4,FALSE),VLOOKUP($A2794,Spiele!$A$2:$F$16,3,FALSE)))</f>
        <v/>
      </c>
      <c r="E2794" s="18">
        <f>IF(Abschlüsse[[#This Row],[Ergeb]]="ET",0,COUNTIFS($A$2:$A2794,$A2794,$B$2:$B2794,$B2794,$L$2:$L2794,"&lt;&gt;ET"))</f>
        <v>0</v>
      </c>
      <c r="F2794" s="11"/>
      <c r="G2794" s="12"/>
      <c r="H2794" s="18">
        <f>COUNTIFS('Rote Karten'!$A$2:$A$4,$A2794,'Rote Karten'!$D$2:$D$4,"&lt;&gt;"&amp;$B2794,'Rote Karten'!$B$2:$B$4,"&lt;"&amp;$F2794,'Rote Karten'!$C$2:$C$4,"&lt;="&amp;$G2794)-COUNTIFS('Rote Karten'!$A$2:$A$4,$A2794,'Rote Karten'!$D$2:$D$4,$B2794,'Rote Karten'!$B$2:$B$4,"&lt;"&amp;$F2794,'Rote Karten'!$C$2:$C$4,"&lt;="&amp;$G2794)</f>
        <v>0</v>
      </c>
      <c r="I2794" s="17" t="str">
        <f>IF(OR($L2794="Tor",$L2794="ET"),_xlfn.IFNA(IF(VLOOKUP($A2794,Spiele!$A$2:$C$16,3,FALSE)=$B2794,COUNTIFS($L$2:$L2794,"Tor",$B$2:$B2794,$B2794,$A$2:$A2794,$A2794)+COUNTIFS($L$2:$L2794,"ET",$B$2:$B2794,$B2794,$A$2:$A2794,$A2794)&amp;":"&amp;COUNTIFS($L$2:$L2794,"Tor",$B$2:$B2794,"&lt;&gt;"&amp;$B2794,$A$2:$A2794,$A2794)+COUNTIFS($L$2:$L2794,"ET",$B$2:$B2794,"&lt;&gt;"&amp;$B2794,$A$2:$A2794,$A2794),COUNTIFS($L$2:$L2794,"Tor",$B$2:$B2794,"&lt;&gt;"&amp;$B2794,$A$2:$A2794,$A2794)+COUNTIFS($L$2:$L2794,"ET",$B$2:$B2794,"&lt;&gt;"&amp;$B2794,$A$2:$A2794,$A2794)&amp;":"&amp;COUNTIFS($L$2:$L2794,"Tor",$B$2:$B2794,$B2794,$A$2:$A2794,$A2794)+COUNTIFS($L$2:$L2794,"ET",$B$2:$B2794,$B2794,$A$2:$A2794,$A2794)),""),"")</f>
        <v/>
      </c>
      <c r="J2794" s="18" t="str">
        <f>_xlfn.IFNA(IF(VLOOKUP($A2794,Spiele!$A$2:$D$16,3,FALSE)=$B2794,(COUNTIFS($L$1:$L2793,"Tor",$B$1:$B2793,$B2794,$A$1:$A2793,$A2794)+COUNTIFS($L$1:$L2793,"ET",$B$1:$B2793,$B2794,$A$1:$A2793,$A2794))-(COUNTIFS($L$1:$L2793,"Tor",$B$1:$B2793,"&lt;&gt;"&amp;$B2794,$A$1:$A2793,$A2794)+COUNTIFS($L$1:$L2793,"ET",$B$1:$B2793,"&lt;&gt;"&amp;$B2794,$A$1:$A2793,$A2794)),(COUNTIFS($L$1:$L2793,"Tor",$B$1:$B2793,$B2794,$A$1:$A2793,$A2794)+COUNTIFS($L$1:$L2793,"ET",$B$1:$B2793,$B2794,$A$1:$A2793,$A2794))-(COUNTIFS($L$1:$L2793,"Tor",$B$1:$B2793,"&lt;&gt;"&amp;$B2794,$A$1:$A2793,$A2794)+COUNTIFS($L$1:$L2793,"ET",$B$1:$B2793,"&lt;&gt;"&amp;$B2794,$A$1:$A2793,$A2794))),"")</f>
        <v/>
      </c>
      <c r="O2794" s="17"/>
      <c r="AC2794" s="14"/>
      <c r="AD2794" s="14"/>
      <c r="AE2794" s="18"/>
      <c r="AH2794" s="19">
        <f t="shared" si="174"/>
        <v>0</v>
      </c>
      <c r="AI2794" s="19">
        <f t="shared" si="175"/>
        <v>180</v>
      </c>
      <c r="AM2794" s="19">
        <f>IF(Abschlüsse[[#This Row],[Ergeb]]="ET","",SQRT(($AF2794-$AK2794)^2+($AG2794-$AL2794)^2))</f>
        <v>0</v>
      </c>
      <c r="AO2794" s="13"/>
      <c r="AP2794" s="13"/>
      <c r="AQ2794" s="19" t="str">
        <f t="shared" si="176"/>
        <v/>
      </c>
      <c r="AU2794" s="19" t="str">
        <f t="shared" si="177"/>
        <v/>
      </c>
    </row>
    <row r="2795" spans="3:47" ht="25.05" customHeight="1">
      <c r="C2795" s="17" t="str">
        <f>IF($A2795="","",IF(VLOOKUP($A2795,Spiele!$A$2:$D$16,3,FALSE)=$B2795,"H","G"))</f>
        <v/>
      </c>
      <c r="D2795" s="17" t="str">
        <f>IF($B2795="","",IF(VLOOKUP($A2795,Spiele!$A$2:$F$16,3,FALSE)=$B2795,VLOOKUP($A2795,Spiele!$A$2:$F$16,4,FALSE),VLOOKUP($A2795,Spiele!$A$2:$F$16,3,FALSE)))</f>
        <v/>
      </c>
      <c r="E2795" s="18">
        <f>IF(Abschlüsse[[#This Row],[Ergeb]]="ET",0,COUNTIFS($A$2:$A2795,$A2795,$B$2:$B2795,$B2795,$L$2:$L2795,"&lt;&gt;ET"))</f>
        <v>0</v>
      </c>
      <c r="F2795" s="11"/>
      <c r="G2795" s="12"/>
      <c r="H2795" s="18">
        <f>COUNTIFS('Rote Karten'!$A$2:$A$4,$A2795,'Rote Karten'!$D$2:$D$4,"&lt;&gt;"&amp;$B2795,'Rote Karten'!$B$2:$B$4,"&lt;"&amp;$F2795,'Rote Karten'!$C$2:$C$4,"&lt;="&amp;$G2795)-COUNTIFS('Rote Karten'!$A$2:$A$4,$A2795,'Rote Karten'!$D$2:$D$4,$B2795,'Rote Karten'!$B$2:$B$4,"&lt;"&amp;$F2795,'Rote Karten'!$C$2:$C$4,"&lt;="&amp;$G2795)</f>
        <v>0</v>
      </c>
      <c r="I2795" s="17" t="str">
        <f>IF(OR($L2795="Tor",$L2795="ET"),_xlfn.IFNA(IF(VLOOKUP($A2795,Spiele!$A$2:$C$16,3,FALSE)=$B2795,COUNTIFS($L$2:$L2795,"Tor",$B$2:$B2795,$B2795,$A$2:$A2795,$A2795)+COUNTIFS($L$2:$L2795,"ET",$B$2:$B2795,$B2795,$A$2:$A2795,$A2795)&amp;":"&amp;COUNTIFS($L$2:$L2795,"Tor",$B$2:$B2795,"&lt;&gt;"&amp;$B2795,$A$2:$A2795,$A2795)+COUNTIFS($L$2:$L2795,"ET",$B$2:$B2795,"&lt;&gt;"&amp;$B2795,$A$2:$A2795,$A2795),COUNTIFS($L$2:$L2795,"Tor",$B$2:$B2795,"&lt;&gt;"&amp;$B2795,$A$2:$A2795,$A2795)+COUNTIFS($L$2:$L2795,"ET",$B$2:$B2795,"&lt;&gt;"&amp;$B2795,$A$2:$A2795,$A2795)&amp;":"&amp;COUNTIFS($L$2:$L2795,"Tor",$B$2:$B2795,$B2795,$A$2:$A2795,$A2795)+COUNTIFS($L$2:$L2795,"ET",$B$2:$B2795,$B2795,$A$2:$A2795,$A2795)),""),"")</f>
        <v/>
      </c>
      <c r="J2795" s="18" t="str">
        <f>_xlfn.IFNA(IF(VLOOKUP($A2795,Spiele!$A$2:$D$16,3,FALSE)=$B2795,(COUNTIFS($L$1:$L2794,"Tor",$B$1:$B2794,$B2795,$A$1:$A2794,$A2795)+COUNTIFS($L$1:$L2794,"ET",$B$1:$B2794,$B2795,$A$1:$A2794,$A2795))-(COUNTIFS($L$1:$L2794,"Tor",$B$1:$B2794,"&lt;&gt;"&amp;$B2795,$A$1:$A2794,$A2795)+COUNTIFS($L$1:$L2794,"ET",$B$1:$B2794,"&lt;&gt;"&amp;$B2795,$A$1:$A2794,$A2795)),(COUNTIFS($L$1:$L2794,"Tor",$B$1:$B2794,$B2795,$A$1:$A2794,$A2795)+COUNTIFS($L$1:$L2794,"ET",$B$1:$B2794,$B2795,$A$1:$A2794,$A2795))-(COUNTIFS($L$1:$L2794,"Tor",$B$1:$B2794,"&lt;&gt;"&amp;$B2795,$A$1:$A2794,$A2795)+COUNTIFS($L$1:$L2794,"ET",$B$1:$B2794,"&lt;&gt;"&amp;$B2795,$A$1:$A2794,$A2795))),"")</f>
        <v/>
      </c>
      <c r="O2795" s="17"/>
      <c r="AC2795" s="14"/>
      <c r="AD2795" s="14"/>
      <c r="AE2795" s="18"/>
      <c r="AH2795" s="19">
        <f t="shared" si="174"/>
        <v>0</v>
      </c>
      <c r="AI2795" s="19">
        <f t="shared" si="175"/>
        <v>180</v>
      </c>
      <c r="AM2795" s="19">
        <f>IF(Abschlüsse[[#This Row],[Ergeb]]="ET","",SQRT(($AF2795-$AK2795)^2+($AG2795-$AL2795)^2))</f>
        <v>0</v>
      </c>
      <c r="AO2795" s="13"/>
      <c r="AP2795" s="13"/>
      <c r="AQ2795" s="19" t="str">
        <f t="shared" si="176"/>
        <v/>
      </c>
      <c r="AU2795" s="19" t="str">
        <f t="shared" si="177"/>
        <v/>
      </c>
    </row>
    <row r="2796" spans="3:47" ht="25.05" customHeight="1">
      <c r="C2796" s="17" t="str">
        <f>IF($A2796="","",IF(VLOOKUP($A2796,Spiele!$A$2:$D$16,3,FALSE)=$B2796,"H","G"))</f>
        <v/>
      </c>
      <c r="D2796" s="17" t="str">
        <f>IF($B2796="","",IF(VLOOKUP($A2796,Spiele!$A$2:$F$16,3,FALSE)=$B2796,VLOOKUP($A2796,Spiele!$A$2:$F$16,4,FALSE),VLOOKUP($A2796,Spiele!$A$2:$F$16,3,FALSE)))</f>
        <v/>
      </c>
      <c r="E2796" s="18">
        <f>IF(Abschlüsse[[#This Row],[Ergeb]]="ET",0,COUNTIFS($A$2:$A2796,$A2796,$B$2:$B2796,$B2796,$L$2:$L2796,"&lt;&gt;ET"))</f>
        <v>0</v>
      </c>
      <c r="F2796" s="11"/>
      <c r="G2796" s="12"/>
      <c r="H2796" s="18">
        <f>COUNTIFS('Rote Karten'!$A$2:$A$4,$A2796,'Rote Karten'!$D$2:$D$4,"&lt;&gt;"&amp;$B2796,'Rote Karten'!$B$2:$B$4,"&lt;"&amp;$F2796,'Rote Karten'!$C$2:$C$4,"&lt;="&amp;$G2796)-COUNTIFS('Rote Karten'!$A$2:$A$4,$A2796,'Rote Karten'!$D$2:$D$4,$B2796,'Rote Karten'!$B$2:$B$4,"&lt;"&amp;$F2796,'Rote Karten'!$C$2:$C$4,"&lt;="&amp;$G2796)</f>
        <v>0</v>
      </c>
      <c r="I2796" s="17" t="str">
        <f>IF(OR($L2796="Tor",$L2796="ET"),_xlfn.IFNA(IF(VLOOKUP($A2796,Spiele!$A$2:$C$16,3,FALSE)=$B2796,COUNTIFS($L$2:$L2796,"Tor",$B$2:$B2796,$B2796,$A$2:$A2796,$A2796)+COUNTIFS($L$2:$L2796,"ET",$B$2:$B2796,$B2796,$A$2:$A2796,$A2796)&amp;":"&amp;COUNTIFS($L$2:$L2796,"Tor",$B$2:$B2796,"&lt;&gt;"&amp;$B2796,$A$2:$A2796,$A2796)+COUNTIFS($L$2:$L2796,"ET",$B$2:$B2796,"&lt;&gt;"&amp;$B2796,$A$2:$A2796,$A2796),COUNTIFS($L$2:$L2796,"Tor",$B$2:$B2796,"&lt;&gt;"&amp;$B2796,$A$2:$A2796,$A2796)+COUNTIFS($L$2:$L2796,"ET",$B$2:$B2796,"&lt;&gt;"&amp;$B2796,$A$2:$A2796,$A2796)&amp;":"&amp;COUNTIFS($L$2:$L2796,"Tor",$B$2:$B2796,$B2796,$A$2:$A2796,$A2796)+COUNTIFS($L$2:$L2796,"ET",$B$2:$B2796,$B2796,$A$2:$A2796,$A2796)),""),"")</f>
        <v/>
      </c>
      <c r="J2796" s="18" t="str">
        <f>_xlfn.IFNA(IF(VLOOKUP($A2796,Spiele!$A$2:$D$16,3,FALSE)=$B2796,(COUNTIFS($L$1:$L2795,"Tor",$B$1:$B2795,$B2796,$A$1:$A2795,$A2796)+COUNTIFS($L$1:$L2795,"ET",$B$1:$B2795,$B2796,$A$1:$A2795,$A2796))-(COUNTIFS($L$1:$L2795,"Tor",$B$1:$B2795,"&lt;&gt;"&amp;$B2796,$A$1:$A2795,$A2796)+COUNTIFS($L$1:$L2795,"ET",$B$1:$B2795,"&lt;&gt;"&amp;$B2796,$A$1:$A2795,$A2796)),(COUNTIFS($L$1:$L2795,"Tor",$B$1:$B2795,$B2796,$A$1:$A2795,$A2796)+COUNTIFS($L$1:$L2795,"ET",$B$1:$B2795,$B2796,$A$1:$A2795,$A2796))-(COUNTIFS($L$1:$L2795,"Tor",$B$1:$B2795,"&lt;&gt;"&amp;$B2796,$A$1:$A2795,$A2796)+COUNTIFS($L$1:$L2795,"ET",$B$1:$B2795,"&lt;&gt;"&amp;$B2796,$A$1:$A2795,$A2796))),"")</f>
        <v/>
      </c>
      <c r="O2796" s="17"/>
      <c r="AC2796" s="14"/>
      <c r="AD2796" s="14"/>
      <c r="AE2796" s="18"/>
      <c r="AH2796" s="19">
        <f t="shared" si="174"/>
        <v>0</v>
      </c>
      <c r="AI2796" s="19">
        <f t="shared" si="175"/>
        <v>180</v>
      </c>
      <c r="AM2796" s="19">
        <f>IF(Abschlüsse[[#This Row],[Ergeb]]="ET","",SQRT(($AF2796-$AK2796)^2+($AG2796-$AL2796)^2))</f>
        <v>0</v>
      </c>
      <c r="AO2796" s="13"/>
      <c r="AP2796" s="13"/>
      <c r="AQ2796" s="19" t="str">
        <f t="shared" si="176"/>
        <v/>
      </c>
      <c r="AU2796" s="19" t="str">
        <f t="shared" si="177"/>
        <v/>
      </c>
    </row>
    <row r="2797" spans="3:47" ht="25.05" customHeight="1">
      <c r="C2797" s="17" t="str">
        <f>IF($A2797="","",IF(VLOOKUP($A2797,Spiele!$A$2:$D$16,3,FALSE)=$B2797,"H","G"))</f>
        <v/>
      </c>
      <c r="D2797" s="17" t="str">
        <f>IF($B2797="","",IF(VLOOKUP($A2797,Spiele!$A$2:$F$16,3,FALSE)=$B2797,VLOOKUP($A2797,Spiele!$A$2:$F$16,4,FALSE),VLOOKUP($A2797,Spiele!$A$2:$F$16,3,FALSE)))</f>
        <v/>
      </c>
      <c r="E2797" s="18">
        <f>IF(Abschlüsse[[#This Row],[Ergeb]]="ET",0,COUNTIFS($A$2:$A2797,$A2797,$B$2:$B2797,$B2797,$L$2:$L2797,"&lt;&gt;ET"))</f>
        <v>0</v>
      </c>
      <c r="F2797" s="11"/>
      <c r="G2797" s="12"/>
      <c r="H2797" s="18">
        <f>COUNTIFS('Rote Karten'!$A$2:$A$4,$A2797,'Rote Karten'!$D$2:$D$4,"&lt;&gt;"&amp;$B2797,'Rote Karten'!$B$2:$B$4,"&lt;"&amp;$F2797,'Rote Karten'!$C$2:$C$4,"&lt;="&amp;$G2797)-COUNTIFS('Rote Karten'!$A$2:$A$4,$A2797,'Rote Karten'!$D$2:$D$4,$B2797,'Rote Karten'!$B$2:$B$4,"&lt;"&amp;$F2797,'Rote Karten'!$C$2:$C$4,"&lt;="&amp;$G2797)</f>
        <v>0</v>
      </c>
      <c r="I2797" s="17" t="str">
        <f>IF(OR($L2797="Tor",$L2797="ET"),_xlfn.IFNA(IF(VLOOKUP($A2797,Spiele!$A$2:$C$16,3,FALSE)=$B2797,COUNTIFS($L$2:$L2797,"Tor",$B$2:$B2797,$B2797,$A$2:$A2797,$A2797)+COUNTIFS($L$2:$L2797,"ET",$B$2:$B2797,$B2797,$A$2:$A2797,$A2797)&amp;":"&amp;COUNTIFS($L$2:$L2797,"Tor",$B$2:$B2797,"&lt;&gt;"&amp;$B2797,$A$2:$A2797,$A2797)+COUNTIFS($L$2:$L2797,"ET",$B$2:$B2797,"&lt;&gt;"&amp;$B2797,$A$2:$A2797,$A2797),COUNTIFS($L$2:$L2797,"Tor",$B$2:$B2797,"&lt;&gt;"&amp;$B2797,$A$2:$A2797,$A2797)+COUNTIFS($L$2:$L2797,"ET",$B$2:$B2797,"&lt;&gt;"&amp;$B2797,$A$2:$A2797,$A2797)&amp;":"&amp;COUNTIFS($L$2:$L2797,"Tor",$B$2:$B2797,$B2797,$A$2:$A2797,$A2797)+COUNTIFS($L$2:$L2797,"ET",$B$2:$B2797,$B2797,$A$2:$A2797,$A2797)),""),"")</f>
        <v/>
      </c>
      <c r="J2797" s="18" t="str">
        <f>_xlfn.IFNA(IF(VLOOKUP($A2797,Spiele!$A$2:$D$16,3,FALSE)=$B2797,(COUNTIFS($L$1:$L2796,"Tor",$B$1:$B2796,$B2797,$A$1:$A2796,$A2797)+COUNTIFS($L$1:$L2796,"ET",$B$1:$B2796,$B2797,$A$1:$A2796,$A2797))-(COUNTIFS($L$1:$L2796,"Tor",$B$1:$B2796,"&lt;&gt;"&amp;$B2797,$A$1:$A2796,$A2797)+COUNTIFS($L$1:$L2796,"ET",$B$1:$B2796,"&lt;&gt;"&amp;$B2797,$A$1:$A2796,$A2797)),(COUNTIFS($L$1:$L2796,"Tor",$B$1:$B2796,$B2797,$A$1:$A2796,$A2797)+COUNTIFS($L$1:$L2796,"ET",$B$1:$B2796,$B2797,$A$1:$A2796,$A2797))-(COUNTIFS($L$1:$L2796,"Tor",$B$1:$B2796,"&lt;&gt;"&amp;$B2797,$A$1:$A2796,$A2797)+COUNTIFS($L$1:$L2796,"ET",$B$1:$B2796,"&lt;&gt;"&amp;$B2797,$A$1:$A2796,$A2797))),"")</f>
        <v/>
      </c>
      <c r="O2797" s="17"/>
      <c r="AC2797" s="14"/>
      <c r="AD2797" s="14"/>
      <c r="AE2797" s="18"/>
      <c r="AH2797" s="19">
        <f t="shared" si="174"/>
        <v>0</v>
      </c>
      <c r="AI2797" s="19">
        <f t="shared" si="175"/>
        <v>180</v>
      </c>
      <c r="AM2797" s="19">
        <f>IF(Abschlüsse[[#This Row],[Ergeb]]="ET","",SQRT(($AF2797-$AK2797)^2+($AG2797-$AL2797)^2))</f>
        <v>0</v>
      </c>
      <c r="AO2797" s="13"/>
      <c r="AP2797" s="13"/>
      <c r="AQ2797" s="19" t="str">
        <f t="shared" si="176"/>
        <v/>
      </c>
      <c r="AU2797" s="19" t="str">
        <f t="shared" si="177"/>
        <v/>
      </c>
    </row>
    <row r="2798" spans="3:47" ht="25.05" customHeight="1">
      <c r="C2798" s="17" t="str">
        <f>IF($A2798="","",IF(VLOOKUP($A2798,Spiele!$A$2:$D$16,3,FALSE)=$B2798,"H","G"))</f>
        <v/>
      </c>
      <c r="D2798" s="17" t="str">
        <f>IF($B2798="","",IF(VLOOKUP($A2798,Spiele!$A$2:$F$16,3,FALSE)=$B2798,VLOOKUP($A2798,Spiele!$A$2:$F$16,4,FALSE),VLOOKUP($A2798,Spiele!$A$2:$F$16,3,FALSE)))</f>
        <v/>
      </c>
      <c r="E2798" s="18">
        <f>IF(Abschlüsse[[#This Row],[Ergeb]]="ET",0,COUNTIFS($A$2:$A2798,$A2798,$B$2:$B2798,$B2798,$L$2:$L2798,"&lt;&gt;ET"))</f>
        <v>0</v>
      </c>
      <c r="F2798" s="11"/>
      <c r="G2798" s="12"/>
      <c r="H2798" s="18">
        <f>COUNTIFS('Rote Karten'!$A$2:$A$4,$A2798,'Rote Karten'!$D$2:$D$4,"&lt;&gt;"&amp;$B2798,'Rote Karten'!$B$2:$B$4,"&lt;"&amp;$F2798,'Rote Karten'!$C$2:$C$4,"&lt;="&amp;$G2798)-COUNTIFS('Rote Karten'!$A$2:$A$4,$A2798,'Rote Karten'!$D$2:$D$4,$B2798,'Rote Karten'!$B$2:$B$4,"&lt;"&amp;$F2798,'Rote Karten'!$C$2:$C$4,"&lt;="&amp;$G2798)</f>
        <v>0</v>
      </c>
      <c r="I2798" s="17" t="str">
        <f>IF(OR($L2798="Tor",$L2798="ET"),_xlfn.IFNA(IF(VLOOKUP($A2798,Spiele!$A$2:$C$16,3,FALSE)=$B2798,COUNTIFS($L$2:$L2798,"Tor",$B$2:$B2798,$B2798,$A$2:$A2798,$A2798)+COUNTIFS($L$2:$L2798,"ET",$B$2:$B2798,$B2798,$A$2:$A2798,$A2798)&amp;":"&amp;COUNTIFS($L$2:$L2798,"Tor",$B$2:$B2798,"&lt;&gt;"&amp;$B2798,$A$2:$A2798,$A2798)+COUNTIFS($L$2:$L2798,"ET",$B$2:$B2798,"&lt;&gt;"&amp;$B2798,$A$2:$A2798,$A2798),COUNTIFS($L$2:$L2798,"Tor",$B$2:$B2798,"&lt;&gt;"&amp;$B2798,$A$2:$A2798,$A2798)+COUNTIFS($L$2:$L2798,"ET",$B$2:$B2798,"&lt;&gt;"&amp;$B2798,$A$2:$A2798,$A2798)&amp;":"&amp;COUNTIFS($L$2:$L2798,"Tor",$B$2:$B2798,$B2798,$A$2:$A2798,$A2798)+COUNTIFS($L$2:$L2798,"ET",$B$2:$B2798,$B2798,$A$2:$A2798,$A2798)),""),"")</f>
        <v/>
      </c>
      <c r="J2798" s="18" t="str">
        <f>_xlfn.IFNA(IF(VLOOKUP($A2798,Spiele!$A$2:$D$16,3,FALSE)=$B2798,(COUNTIFS($L$1:$L2797,"Tor",$B$1:$B2797,$B2798,$A$1:$A2797,$A2798)+COUNTIFS($L$1:$L2797,"ET",$B$1:$B2797,$B2798,$A$1:$A2797,$A2798))-(COUNTIFS($L$1:$L2797,"Tor",$B$1:$B2797,"&lt;&gt;"&amp;$B2798,$A$1:$A2797,$A2798)+COUNTIFS($L$1:$L2797,"ET",$B$1:$B2797,"&lt;&gt;"&amp;$B2798,$A$1:$A2797,$A2798)),(COUNTIFS($L$1:$L2797,"Tor",$B$1:$B2797,$B2798,$A$1:$A2797,$A2798)+COUNTIFS($L$1:$L2797,"ET",$B$1:$B2797,$B2798,$A$1:$A2797,$A2798))-(COUNTIFS($L$1:$L2797,"Tor",$B$1:$B2797,"&lt;&gt;"&amp;$B2798,$A$1:$A2797,$A2798)+COUNTIFS($L$1:$L2797,"ET",$B$1:$B2797,"&lt;&gt;"&amp;$B2798,$A$1:$A2797,$A2798))),"")</f>
        <v/>
      </c>
      <c r="O2798" s="17"/>
      <c r="AC2798" s="14"/>
      <c r="AD2798" s="14"/>
      <c r="AE2798" s="18"/>
      <c r="AH2798" s="19">
        <f t="shared" si="174"/>
        <v>0</v>
      </c>
      <c r="AI2798" s="19">
        <f t="shared" si="175"/>
        <v>180</v>
      </c>
      <c r="AM2798" s="19">
        <f>IF(Abschlüsse[[#This Row],[Ergeb]]="ET","",SQRT(($AF2798-$AK2798)^2+($AG2798-$AL2798)^2))</f>
        <v>0</v>
      </c>
      <c r="AO2798" s="13"/>
      <c r="AP2798" s="13"/>
      <c r="AQ2798" s="19" t="str">
        <f t="shared" si="176"/>
        <v/>
      </c>
      <c r="AU2798" s="19" t="str">
        <f t="shared" si="177"/>
        <v/>
      </c>
    </row>
    <row r="2799" spans="3:47" ht="25.05" customHeight="1">
      <c r="C2799" s="17" t="str">
        <f>IF($A2799="","",IF(VLOOKUP($A2799,Spiele!$A$2:$D$16,3,FALSE)=$B2799,"H","G"))</f>
        <v/>
      </c>
      <c r="D2799" s="17" t="str">
        <f>IF($B2799="","",IF(VLOOKUP($A2799,Spiele!$A$2:$F$16,3,FALSE)=$B2799,VLOOKUP($A2799,Spiele!$A$2:$F$16,4,FALSE),VLOOKUP($A2799,Spiele!$A$2:$F$16,3,FALSE)))</f>
        <v/>
      </c>
      <c r="E2799" s="18">
        <f>IF(Abschlüsse[[#This Row],[Ergeb]]="ET",0,COUNTIFS($A$2:$A2799,$A2799,$B$2:$B2799,$B2799,$L$2:$L2799,"&lt;&gt;ET"))</f>
        <v>0</v>
      </c>
      <c r="F2799" s="11"/>
      <c r="G2799" s="12"/>
      <c r="H2799" s="18">
        <f>COUNTIFS('Rote Karten'!$A$2:$A$4,$A2799,'Rote Karten'!$D$2:$D$4,"&lt;&gt;"&amp;$B2799,'Rote Karten'!$B$2:$B$4,"&lt;"&amp;$F2799,'Rote Karten'!$C$2:$C$4,"&lt;="&amp;$G2799)-COUNTIFS('Rote Karten'!$A$2:$A$4,$A2799,'Rote Karten'!$D$2:$D$4,$B2799,'Rote Karten'!$B$2:$B$4,"&lt;"&amp;$F2799,'Rote Karten'!$C$2:$C$4,"&lt;="&amp;$G2799)</f>
        <v>0</v>
      </c>
      <c r="I2799" s="17" t="str">
        <f>IF(OR($L2799="Tor",$L2799="ET"),_xlfn.IFNA(IF(VLOOKUP($A2799,Spiele!$A$2:$C$16,3,FALSE)=$B2799,COUNTIFS($L$2:$L2799,"Tor",$B$2:$B2799,$B2799,$A$2:$A2799,$A2799)+COUNTIFS($L$2:$L2799,"ET",$B$2:$B2799,$B2799,$A$2:$A2799,$A2799)&amp;":"&amp;COUNTIFS($L$2:$L2799,"Tor",$B$2:$B2799,"&lt;&gt;"&amp;$B2799,$A$2:$A2799,$A2799)+COUNTIFS($L$2:$L2799,"ET",$B$2:$B2799,"&lt;&gt;"&amp;$B2799,$A$2:$A2799,$A2799),COUNTIFS($L$2:$L2799,"Tor",$B$2:$B2799,"&lt;&gt;"&amp;$B2799,$A$2:$A2799,$A2799)+COUNTIFS($L$2:$L2799,"ET",$B$2:$B2799,"&lt;&gt;"&amp;$B2799,$A$2:$A2799,$A2799)&amp;":"&amp;COUNTIFS($L$2:$L2799,"Tor",$B$2:$B2799,$B2799,$A$2:$A2799,$A2799)+COUNTIFS($L$2:$L2799,"ET",$B$2:$B2799,$B2799,$A$2:$A2799,$A2799)),""),"")</f>
        <v/>
      </c>
      <c r="J2799" s="18" t="str">
        <f>_xlfn.IFNA(IF(VLOOKUP($A2799,Spiele!$A$2:$D$16,3,FALSE)=$B2799,(COUNTIFS($L$1:$L2798,"Tor",$B$1:$B2798,$B2799,$A$1:$A2798,$A2799)+COUNTIFS($L$1:$L2798,"ET",$B$1:$B2798,$B2799,$A$1:$A2798,$A2799))-(COUNTIFS($L$1:$L2798,"Tor",$B$1:$B2798,"&lt;&gt;"&amp;$B2799,$A$1:$A2798,$A2799)+COUNTIFS($L$1:$L2798,"ET",$B$1:$B2798,"&lt;&gt;"&amp;$B2799,$A$1:$A2798,$A2799)),(COUNTIFS($L$1:$L2798,"Tor",$B$1:$B2798,$B2799,$A$1:$A2798,$A2799)+COUNTIFS($L$1:$L2798,"ET",$B$1:$B2798,$B2799,$A$1:$A2798,$A2799))-(COUNTIFS($L$1:$L2798,"Tor",$B$1:$B2798,"&lt;&gt;"&amp;$B2799,$A$1:$A2798,$A2799)+COUNTIFS($L$1:$L2798,"ET",$B$1:$B2798,"&lt;&gt;"&amp;$B2799,$A$1:$A2798,$A2799))),"")</f>
        <v/>
      </c>
      <c r="O2799" s="17"/>
      <c r="AC2799" s="14"/>
      <c r="AD2799" s="14"/>
      <c r="AE2799" s="18"/>
      <c r="AH2799" s="19">
        <f t="shared" si="174"/>
        <v>0</v>
      </c>
      <c r="AI2799" s="19">
        <f t="shared" si="175"/>
        <v>180</v>
      </c>
      <c r="AM2799" s="19">
        <f>IF(Abschlüsse[[#This Row],[Ergeb]]="ET","",SQRT(($AF2799-$AK2799)^2+($AG2799-$AL2799)^2))</f>
        <v>0</v>
      </c>
      <c r="AO2799" s="13"/>
      <c r="AP2799" s="13"/>
      <c r="AQ2799" s="19" t="str">
        <f t="shared" si="176"/>
        <v/>
      </c>
      <c r="AU2799" s="19" t="str">
        <f t="shared" si="177"/>
        <v/>
      </c>
    </row>
    <row r="2800" spans="3:47" ht="25.05" customHeight="1">
      <c r="C2800" s="17" t="str">
        <f>IF($A2800="","",IF(VLOOKUP($A2800,Spiele!$A$2:$D$16,3,FALSE)=$B2800,"H","G"))</f>
        <v/>
      </c>
      <c r="D2800" s="17" t="str">
        <f>IF($B2800="","",IF(VLOOKUP($A2800,Spiele!$A$2:$F$16,3,FALSE)=$B2800,VLOOKUP($A2800,Spiele!$A$2:$F$16,4,FALSE),VLOOKUP($A2800,Spiele!$A$2:$F$16,3,FALSE)))</f>
        <v/>
      </c>
      <c r="E2800" s="18">
        <f>IF(Abschlüsse[[#This Row],[Ergeb]]="ET",0,COUNTIFS($A$2:$A2800,$A2800,$B$2:$B2800,$B2800,$L$2:$L2800,"&lt;&gt;ET"))</f>
        <v>0</v>
      </c>
      <c r="F2800" s="11"/>
      <c r="G2800" s="12"/>
      <c r="H2800" s="18">
        <f>COUNTIFS('Rote Karten'!$A$2:$A$4,$A2800,'Rote Karten'!$D$2:$D$4,"&lt;&gt;"&amp;$B2800,'Rote Karten'!$B$2:$B$4,"&lt;"&amp;$F2800,'Rote Karten'!$C$2:$C$4,"&lt;="&amp;$G2800)-COUNTIFS('Rote Karten'!$A$2:$A$4,$A2800,'Rote Karten'!$D$2:$D$4,$B2800,'Rote Karten'!$B$2:$B$4,"&lt;"&amp;$F2800,'Rote Karten'!$C$2:$C$4,"&lt;="&amp;$G2800)</f>
        <v>0</v>
      </c>
      <c r="I2800" s="17" t="str">
        <f>IF(OR($L2800="Tor",$L2800="ET"),_xlfn.IFNA(IF(VLOOKUP($A2800,Spiele!$A$2:$C$16,3,FALSE)=$B2800,COUNTIFS($L$2:$L2800,"Tor",$B$2:$B2800,$B2800,$A$2:$A2800,$A2800)+COUNTIFS($L$2:$L2800,"ET",$B$2:$B2800,$B2800,$A$2:$A2800,$A2800)&amp;":"&amp;COUNTIFS($L$2:$L2800,"Tor",$B$2:$B2800,"&lt;&gt;"&amp;$B2800,$A$2:$A2800,$A2800)+COUNTIFS($L$2:$L2800,"ET",$B$2:$B2800,"&lt;&gt;"&amp;$B2800,$A$2:$A2800,$A2800),COUNTIFS($L$2:$L2800,"Tor",$B$2:$B2800,"&lt;&gt;"&amp;$B2800,$A$2:$A2800,$A2800)+COUNTIFS($L$2:$L2800,"ET",$B$2:$B2800,"&lt;&gt;"&amp;$B2800,$A$2:$A2800,$A2800)&amp;":"&amp;COUNTIFS($L$2:$L2800,"Tor",$B$2:$B2800,$B2800,$A$2:$A2800,$A2800)+COUNTIFS($L$2:$L2800,"ET",$B$2:$B2800,$B2800,$A$2:$A2800,$A2800)),""),"")</f>
        <v/>
      </c>
      <c r="J2800" s="18" t="str">
        <f>_xlfn.IFNA(IF(VLOOKUP($A2800,Spiele!$A$2:$D$16,3,FALSE)=$B2800,(COUNTIFS($L$1:$L2799,"Tor",$B$1:$B2799,$B2800,$A$1:$A2799,$A2800)+COUNTIFS($L$1:$L2799,"ET",$B$1:$B2799,$B2800,$A$1:$A2799,$A2800))-(COUNTIFS($L$1:$L2799,"Tor",$B$1:$B2799,"&lt;&gt;"&amp;$B2800,$A$1:$A2799,$A2800)+COUNTIFS($L$1:$L2799,"ET",$B$1:$B2799,"&lt;&gt;"&amp;$B2800,$A$1:$A2799,$A2800)),(COUNTIFS($L$1:$L2799,"Tor",$B$1:$B2799,$B2800,$A$1:$A2799,$A2800)+COUNTIFS($L$1:$L2799,"ET",$B$1:$B2799,$B2800,$A$1:$A2799,$A2800))-(COUNTIFS($L$1:$L2799,"Tor",$B$1:$B2799,"&lt;&gt;"&amp;$B2800,$A$1:$A2799,$A2800)+COUNTIFS($L$1:$L2799,"ET",$B$1:$B2799,"&lt;&gt;"&amp;$B2800,$A$1:$A2799,$A2800))),"")</f>
        <v/>
      </c>
      <c r="O2800" s="17"/>
      <c r="AC2800" s="14"/>
      <c r="AD2800" s="14"/>
      <c r="AE2800" s="18"/>
      <c r="AH2800" s="19">
        <f t="shared" si="174"/>
        <v>0</v>
      </c>
      <c r="AI2800" s="19">
        <f t="shared" si="175"/>
        <v>180</v>
      </c>
      <c r="AM2800" s="19">
        <f>IF(Abschlüsse[[#This Row],[Ergeb]]="ET","",SQRT(($AF2800-$AK2800)^2+($AG2800-$AL2800)^2))</f>
        <v>0</v>
      </c>
      <c r="AO2800" s="13"/>
      <c r="AP2800" s="13"/>
      <c r="AQ2800" s="19" t="str">
        <f t="shared" si="176"/>
        <v/>
      </c>
      <c r="AU2800" s="19" t="str">
        <f t="shared" si="177"/>
        <v/>
      </c>
    </row>
    <row r="2801" spans="3:47" ht="25.05" customHeight="1">
      <c r="C2801" s="17" t="str">
        <f>IF($A2801="","",IF(VLOOKUP($A2801,Spiele!$A$2:$D$16,3,FALSE)=$B2801,"H","G"))</f>
        <v/>
      </c>
      <c r="D2801" s="17" t="str">
        <f>IF($B2801="","",IF(VLOOKUP($A2801,Spiele!$A$2:$F$16,3,FALSE)=$B2801,VLOOKUP($A2801,Spiele!$A$2:$F$16,4,FALSE),VLOOKUP($A2801,Spiele!$A$2:$F$16,3,FALSE)))</f>
        <v/>
      </c>
      <c r="E2801" s="18">
        <f>IF(Abschlüsse[[#This Row],[Ergeb]]="ET",0,COUNTIFS($A$2:$A2801,$A2801,$B$2:$B2801,$B2801,$L$2:$L2801,"&lt;&gt;ET"))</f>
        <v>0</v>
      </c>
      <c r="F2801" s="11"/>
      <c r="G2801" s="12"/>
      <c r="H2801" s="18">
        <f>COUNTIFS('Rote Karten'!$A$2:$A$4,$A2801,'Rote Karten'!$D$2:$D$4,"&lt;&gt;"&amp;$B2801,'Rote Karten'!$B$2:$B$4,"&lt;"&amp;$F2801,'Rote Karten'!$C$2:$C$4,"&lt;="&amp;$G2801)-COUNTIFS('Rote Karten'!$A$2:$A$4,$A2801,'Rote Karten'!$D$2:$D$4,$B2801,'Rote Karten'!$B$2:$B$4,"&lt;"&amp;$F2801,'Rote Karten'!$C$2:$C$4,"&lt;="&amp;$G2801)</f>
        <v>0</v>
      </c>
      <c r="I2801" s="17" t="str">
        <f>IF(OR($L2801="Tor",$L2801="ET"),_xlfn.IFNA(IF(VLOOKUP($A2801,Spiele!$A$2:$C$16,3,FALSE)=$B2801,COUNTIFS($L$2:$L2801,"Tor",$B$2:$B2801,$B2801,$A$2:$A2801,$A2801)+COUNTIFS($L$2:$L2801,"ET",$B$2:$B2801,$B2801,$A$2:$A2801,$A2801)&amp;":"&amp;COUNTIFS($L$2:$L2801,"Tor",$B$2:$B2801,"&lt;&gt;"&amp;$B2801,$A$2:$A2801,$A2801)+COUNTIFS($L$2:$L2801,"ET",$B$2:$B2801,"&lt;&gt;"&amp;$B2801,$A$2:$A2801,$A2801),COUNTIFS($L$2:$L2801,"Tor",$B$2:$B2801,"&lt;&gt;"&amp;$B2801,$A$2:$A2801,$A2801)+COUNTIFS($L$2:$L2801,"ET",$B$2:$B2801,"&lt;&gt;"&amp;$B2801,$A$2:$A2801,$A2801)&amp;":"&amp;COUNTIFS($L$2:$L2801,"Tor",$B$2:$B2801,$B2801,$A$2:$A2801,$A2801)+COUNTIFS($L$2:$L2801,"ET",$B$2:$B2801,$B2801,$A$2:$A2801,$A2801)),""),"")</f>
        <v/>
      </c>
      <c r="J2801" s="18" t="str">
        <f>_xlfn.IFNA(IF(VLOOKUP($A2801,Spiele!$A$2:$D$16,3,FALSE)=$B2801,(COUNTIFS($L$1:$L2800,"Tor",$B$1:$B2800,$B2801,$A$1:$A2800,$A2801)+COUNTIFS($L$1:$L2800,"ET",$B$1:$B2800,$B2801,$A$1:$A2800,$A2801))-(COUNTIFS($L$1:$L2800,"Tor",$B$1:$B2800,"&lt;&gt;"&amp;$B2801,$A$1:$A2800,$A2801)+COUNTIFS($L$1:$L2800,"ET",$B$1:$B2800,"&lt;&gt;"&amp;$B2801,$A$1:$A2800,$A2801)),(COUNTIFS($L$1:$L2800,"Tor",$B$1:$B2800,$B2801,$A$1:$A2800,$A2801)+COUNTIFS($L$1:$L2800,"ET",$B$1:$B2800,$B2801,$A$1:$A2800,$A2801))-(COUNTIFS($L$1:$L2800,"Tor",$B$1:$B2800,"&lt;&gt;"&amp;$B2801,$A$1:$A2800,$A2801)+COUNTIFS($L$1:$L2800,"ET",$B$1:$B2800,"&lt;&gt;"&amp;$B2801,$A$1:$A2800,$A2801))),"")</f>
        <v/>
      </c>
      <c r="O2801" s="17"/>
      <c r="AC2801" s="14"/>
      <c r="AD2801" s="14"/>
      <c r="AE2801" s="18"/>
      <c r="AH2801" s="19">
        <f t="shared" si="174"/>
        <v>0</v>
      </c>
      <c r="AI2801" s="19">
        <f t="shared" si="175"/>
        <v>180</v>
      </c>
      <c r="AM2801" s="19">
        <f>IF(Abschlüsse[[#This Row],[Ergeb]]="ET","",SQRT(($AF2801-$AK2801)^2+($AG2801-$AL2801)^2))</f>
        <v>0</v>
      </c>
      <c r="AO2801" s="13"/>
      <c r="AP2801" s="13"/>
      <c r="AQ2801" s="19" t="str">
        <f t="shared" si="176"/>
        <v/>
      </c>
      <c r="AU2801" s="19" t="str">
        <f t="shared" si="177"/>
        <v/>
      </c>
    </row>
    <row r="2802" spans="3:47" ht="25.05" customHeight="1">
      <c r="C2802" s="17" t="str">
        <f>IF($A2802="","",IF(VLOOKUP($A2802,Spiele!$A$2:$D$16,3,FALSE)=$B2802,"H","G"))</f>
        <v/>
      </c>
      <c r="D2802" s="17" t="str">
        <f>IF($B2802="","",IF(VLOOKUP($A2802,Spiele!$A$2:$F$16,3,FALSE)=$B2802,VLOOKUP($A2802,Spiele!$A$2:$F$16,4,FALSE),VLOOKUP($A2802,Spiele!$A$2:$F$16,3,FALSE)))</f>
        <v/>
      </c>
      <c r="E2802" s="18">
        <f>IF(Abschlüsse[[#This Row],[Ergeb]]="ET",0,COUNTIFS($A$2:$A2802,$A2802,$B$2:$B2802,$B2802,$L$2:$L2802,"&lt;&gt;ET"))</f>
        <v>0</v>
      </c>
      <c r="F2802" s="11"/>
      <c r="G2802" s="12"/>
      <c r="H2802" s="18">
        <f>COUNTIFS('Rote Karten'!$A$2:$A$4,$A2802,'Rote Karten'!$D$2:$D$4,"&lt;&gt;"&amp;$B2802,'Rote Karten'!$B$2:$B$4,"&lt;"&amp;$F2802,'Rote Karten'!$C$2:$C$4,"&lt;="&amp;$G2802)-COUNTIFS('Rote Karten'!$A$2:$A$4,$A2802,'Rote Karten'!$D$2:$D$4,$B2802,'Rote Karten'!$B$2:$B$4,"&lt;"&amp;$F2802,'Rote Karten'!$C$2:$C$4,"&lt;="&amp;$G2802)</f>
        <v>0</v>
      </c>
      <c r="I2802" s="17" t="str">
        <f>IF(OR($L2802="Tor",$L2802="ET"),_xlfn.IFNA(IF(VLOOKUP($A2802,Spiele!$A$2:$C$16,3,FALSE)=$B2802,COUNTIFS($L$2:$L2802,"Tor",$B$2:$B2802,$B2802,$A$2:$A2802,$A2802)+COUNTIFS($L$2:$L2802,"ET",$B$2:$B2802,$B2802,$A$2:$A2802,$A2802)&amp;":"&amp;COUNTIFS($L$2:$L2802,"Tor",$B$2:$B2802,"&lt;&gt;"&amp;$B2802,$A$2:$A2802,$A2802)+COUNTIFS($L$2:$L2802,"ET",$B$2:$B2802,"&lt;&gt;"&amp;$B2802,$A$2:$A2802,$A2802),COUNTIFS($L$2:$L2802,"Tor",$B$2:$B2802,"&lt;&gt;"&amp;$B2802,$A$2:$A2802,$A2802)+COUNTIFS($L$2:$L2802,"ET",$B$2:$B2802,"&lt;&gt;"&amp;$B2802,$A$2:$A2802,$A2802)&amp;":"&amp;COUNTIFS($L$2:$L2802,"Tor",$B$2:$B2802,$B2802,$A$2:$A2802,$A2802)+COUNTIFS($L$2:$L2802,"ET",$B$2:$B2802,$B2802,$A$2:$A2802,$A2802)),""),"")</f>
        <v/>
      </c>
      <c r="J2802" s="18" t="str">
        <f>_xlfn.IFNA(IF(VLOOKUP($A2802,Spiele!$A$2:$D$16,3,FALSE)=$B2802,(COUNTIFS($L$1:$L2801,"Tor",$B$1:$B2801,$B2802,$A$1:$A2801,$A2802)+COUNTIFS($L$1:$L2801,"ET",$B$1:$B2801,$B2802,$A$1:$A2801,$A2802))-(COUNTIFS($L$1:$L2801,"Tor",$B$1:$B2801,"&lt;&gt;"&amp;$B2802,$A$1:$A2801,$A2802)+COUNTIFS($L$1:$L2801,"ET",$B$1:$B2801,"&lt;&gt;"&amp;$B2802,$A$1:$A2801,$A2802)),(COUNTIFS($L$1:$L2801,"Tor",$B$1:$B2801,$B2802,$A$1:$A2801,$A2802)+COUNTIFS($L$1:$L2801,"ET",$B$1:$B2801,$B2802,$A$1:$A2801,$A2802))-(COUNTIFS($L$1:$L2801,"Tor",$B$1:$B2801,"&lt;&gt;"&amp;$B2802,$A$1:$A2801,$A2802)+COUNTIFS($L$1:$L2801,"ET",$B$1:$B2801,"&lt;&gt;"&amp;$B2802,$A$1:$A2801,$A2802))),"")</f>
        <v/>
      </c>
      <c r="O2802" s="17"/>
      <c r="AC2802" s="14"/>
      <c r="AD2802" s="14"/>
      <c r="AE2802" s="18"/>
      <c r="AH2802" s="19">
        <f t="shared" si="174"/>
        <v>0</v>
      </c>
      <c r="AI2802" s="19">
        <f t="shared" si="175"/>
        <v>180</v>
      </c>
      <c r="AM2802" s="19">
        <f>IF(Abschlüsse[[#This Row],[Ergeb]]="ET","",SQRT(($AF2802-$AK2802)^2+($AG2802-$AL2802)^2))</f>
        <v>0</v>
      </c>
      <c r="AO2802" s="13"/>
      <c r="AP2802" s="13"/>
      <c r="AQ2802" s="19" t="str">
        <f t="shared" si="176"/>
        <v/>
      </c>
      <c r="AU2802" s="19" t="str">
        <f t="shared" si="177"/>
        <v/>
      </c>
    </row>
    <row r="2803" spans="3:47" ht="25.05" customHeight="1">
      <c r="C2803" s="17" t="str">
        <f>IF($A2803="","",IF(VLOOKUP($A2803,Spiele!$A$2:$D$16,3,FALSE)=$B2803,"H","G"))</f>
        <v/>
      </c>
      <c r="D2803" s="17" t="str">
        <f>IF($B2803="","",IF(VLOOKUP($A2803,Spiele!$A$2:$F$16,3,FALSE)=$B2803,VLOOKUP($A2803,Spiele!$A$2:$F$16,4,FALSE),VLOOKUP($A2803,Spiele!$A$2:$F$16,3,FALSE)))</f>
        <v/>
      </c>
      <c r="E2803" s="18">
        <f>IF(Abschlüsse[[#This Row],[Ergeb]]="ET",0,COUNTIFS($A$2:$A2803,$A2803,$B$2:$B2803,$B2803,$L$2:$L2803,"&lt;&gt;ET"))</f>
        <v>0</v>
      </c>
      <c r="F2803" s="11"/>
      <c r="G2803" s="12"/>
      <c r="H2803" s="18">
        <f>COUNTIFS('Rote Karten'!$A$2:$A$4,$A2803,'Rote Karten'!$D$2:$D$4,"&lt;&gt;"&amp;$B2803,'Rote Karten'!$B$2:$B$4,"&lt;"&amp;$F2803,'Rote Karten'!$C$2:$C$4,"&lt;="&amp;$G2803)-COUNTIFS('Rote Karten'!$A$2:$A$4,$A2803,'Rote Karten'!$D$2:$D$4,$B2803,'Rote Karten'!$B$2:$B$4,"&lt;"&amp;$F2803,'Rote Karten'!$C$2:$C$4,"&lt;="&amp;$G2803)</f>
        <v>0</v>
      </c>
      <c r="I2803" s="17" t="str">
        <f>IF(OR($L2803="Tor",$L2803="ET"),_xlfn.IFNA(IF(VLOOKUP($A2803,Spiele!$A$2:$C$16,3,FALSE)=$B2803,COUNTIFS($L$2:$L2803,"Tor",$B$2:$B2803,$B2803,$A$2:$A2803,$A2803)+COUNTIFS($L$2:$L2803,"ET",$B$2:$B2803,$B2803,$A$2:$A2803,$A2803)&amp;":"&amp;COUNTIFS($L$2:$L2803,"Tor",$B$2:$B2803,"&lt;&gt;"&amp;$B2803,$A$2:$A2803,$A2803)+COUNTIFS($L$2:$L2803,"ET",$B$2:$B2803,"&lt;&gt;"&amp;$B2803,$A$2:$A2803,$A2803),COUNTIFS($L$2:$L2803,"Tor",$B$2:$B2803,"&lt;&gt;"&amp;$B2803,$A$2:$A2803,$A2803)+COUNTIFS($L$2:$L2803,"ET",$B$2:$B2803,"&lt;&gt;"&amp;$B2803,$A$2:$A2803,$A2803)&amp;":"&amp;COUNTIFS($L$2:$L2803,"Tor",$B$2:$B2803,$B2803,$A$2:$A2803,$A2803)+COUNTIFS($L$2:$L2803,"ET",$B$2:$B2803,$B2803,$A$2:$A2803,$A2803)),""),"")</f>
        <v/>
      </c>
      <c r="J2803" s="18" t="str">
        <f>_xlfn.IFNA(IF(VLOOKUP($A2803,Spiele!$A$2:$D$16,3,FALSE)=$B2803,(COUNTIFS($L$1:$L2802,"Tor",$B$1:$B2802,$B2803,$A$1:$A2802,$A2803)+COUNTIFS($L$1:$L2802,"ET",$B$1:$B2802,$B2803,$A$1:$A2802,$A2803))-(COUNTIFS($L$1:$L2802,"Tor",$B$1:$B2802,"&lt;&gt;"&amp;$B2803,$A$1:$A2802,$A2803)+COUNTIFS($L$1:$L2802,"ET",$B$1:$B2802,"&lt;&gt;"&amp;$B2803,$A$1:$A2802,$A2803)),(COUNTIFS($L$1:$L2802,"Tor",$B$1:$B2802,$B2803,$A$1:$A2802,$A2803)+COUNTIFS($L$1:$L2802,"ET",$B$1:$B2802,$B2803,$A$1:$A2802,$A2803))-(COUNTIFS($L$1:$L2802,"Tor",$B$1:$B2802,"&lt;&gt;"&amp;$B2803,$A$1:$A2802,$A2803)+COUNTIFS($L$1:$L2802,"ET",$B$1:$B2802,"&lt;&gt;"&amp;$B2803,$A$1:$A2802,$A2803))),"")</f>
        <v/>
      </c>
      <c r="O2803" s="17"/>
      <c r="AC2803" s="14"/>
      <c r="AD2803" s="14"/>
      <c r="AE2803" s="18"/>
      <c r="AH2803" s="19">
        <f t="shared" si="174"/>
        <v>0</v>
      </c>
      <c r="AI2803" s="19">
        <f t="shared" si="175"/>
        <v>180</v>
      </c>
      <c r="AM2803" s="19">
        <f>IF(Abschlüsse[[#This Row],[Ergeb]]="ET","",SQRT(($AF2803-$AK2803)^2+($AG2803-$AL2803)^2))</f>
        <v>0</v>
      </c>
      <c r="AO2803" s="13"/>
      <c r="AP2803" s="13"/>
      <c r="AQ2803" s="19" t="str">
        <f t="shared" si="176"/>
        <v/>
      </c>
      <c r="AU2803" s="19" t="str">
        <f t="shared" si="177"/>
        <v/>
      </c>
    </row>
    <row r="2804" spans="3:47" ht="25.05" customHeight="1">
      <c r="C2804" s="17" t="str">
        <f>IF($A2804="","",IF(VLOOKUP($A2804,Spiele!$A$2:$D$16,3,FALSE)=$B2804,"H","G"))</f>
        <v/>
      </c>
      <c r="D2804" s="17" t="str">
        <f>IF($B2804="","",IF(VLOOKUP($A2804,Spiele!$A$2:$F$16,3,FALSE)=$B2804,VLOOKUP($A2804,Spiele!$A$2:$F$16,4,FALSE),VLOOKUP($A2804,Spiele!$A$2:$F$16,3,FALSE)))</f>
        <v/>
      </c>
      <c r="E2804" s="18">
        <f>IF(Abschlüsse[[#This Row],[Ergeb]]="ET",0,COUNTIFS($A$2:$A2804,$A2804,$B$2:$B2804,$B2804,$L$2:$L2804,"&lt;&gt;ET"))</f>
        <v>0</v>
      </c>
      <c r="F2804" s="11"/>
      <c r="G2804" s="12"/>
      <c r="H2804" s="18">
        <f>COUNTIFS('Rote Karten'!$A$2:$A$4,$A2804,'Rote Karten'!$D$2:$D$4,"&lt;&gt;"&amp;$B2804,'Rote Karten'!$B$2:$B$4,"&lt;"&amp;$F2804,'Rote Karten'!$C$2:$C$4,"&lt;="&amp;$G2804)-COUNTIFS('Rote Karten'!$A$2:$A$4,$A2804,'Rote Karten'!$D$2:$D$4,$B2804,'Rote Karten'!$B$2:$B$4,"&lt;"&amp;$F2804,'Rote Karten'!$C$2:$C$4,"&lt;="&amp;$G2804)</f>
        <v>0</v>
      </c>
      <c r="I2804" s="17" t="str">
        <f>IF(OR($L2804="Tor",$L2804="ET"),_xlfn.IFNA(IF(VLOOKUP($A2804,Spiele!$A$2:$C$16,3,FALSE)=$B2804,COUNTIFS($L$2:$L2804,"Tor",$B$2:$B2804,$B2804,$A$2:$A2804,$A2804)+COUNTIFS($L$2:$L2804,"ET",$B$2:$B2804,$B2804,$A$2:$A2804,$A2804)&amp;":"&amp;COUNTIFS($L$2:$L2804,"Tor",$B$2:$B2804,"&lt;&gt;"&amp;$B2804,$A$2:$A2804,$A2804)+COUNTIFS($L$2:$L2804,"ET",$B$2:$B2804,"&lt;&gt;"&amp;$B2804,$A$2:$A2804,$A2804),COUNTIFS($L$2:$L2804,"Tor",$B$2:$B2804,"&lt;&gt;"&amp;$B2804,$A$2:$A2804,$A2804)+COUNTIFS($L$2:$L2804,"ET",$B$2:$B2804,"&lt;&gt;"&amp;$B2804,$A$2:$A2804,$A2804)&amp;":"&amp;COUNTIFS($L$2:$L2804,"Tor",$B$2:$B2804,$B2804,$A$2:$A2804,$A2804)+COUNTIFS($L$2:$L2804,"ET",$B$2:$B2804,$B2804,$A$2:$A2804,$A2804)),""),"")</f>
        <v/>
      </c>
      <c r="J2804" s="18" t="str">
        <f>_xlfn.IFNA(IF(VLOOKUP($A2804,Spiele!$A$2:$D$16,3,FALSE)=$B2804,(COUNTIFS($L$1:$L2803,"Tor",$B$1:$B2803,$B2804,$A$1:$A2803,$A2804)+COUNTIFS($L$1:$L2803,"ET",$B$1:$B2803,$B2804,$A$1:$A2803,$A2804))-(COUNTIFS($L$1:$L2803,"Tor",$B$1:$B2803,"&lt;&gt;"&amp;$B2804,$A$1:$A2803,$A2804)+COUNTIFS($L$1:$L2803,"ET",$B$1:$B2803,"&lt;&gt;"&amp;$B2804,$A$1:$A2803,$A2804)),(COUNTIFS($L$1:$L2803,"Tor",$B$1:$B2803,$B2804,$A$1:$A2803,$A2804)+COUNTIFS($L$1:$L2803,"ET",$B$1:$B2803,$B2804,$A$1:$A2803,$A2804))-(COUNTIFS($L$1:$L2803,"Tor",$B$1:$B2803,"&lt;&gt;"&amp;$B2804,$A$1:$A2803,$A2804)+COUNTIFS($L$1:$L2803,"ET",$B$1:$B2803,"&lt;&gt;"&amp;$B2804,$A$1:$A2803,$A2804))),"")</f>
        <v/>
      </c>
      <c r="O2804" s="17"/>
      <c r="AC2804" s="14"/>
      <c r="AD2804" s="14"/>
      <c r="AE2804" s="18"/>
      <c r="AH2804" s="19">
        <f t="shared" si="174"/>
        <v>0</v>
      </c>
      <c r="AI2804" s="19">
        <f t="shared" si="175"/>
        <v>180</v>
      </c>
      <c r="AM2804" s="19">
        <f>IF(Abschlüsse[[#This Row],[Ergeb]]="ET","",SQRT(($AF2804-$AK2804)^2+($AG2804-$AL2804)^2))</f>
        <v>0</v>
      </c>
      <c r="AO2804" s="13"/>
      <c r="AP2804" s="13"/>
      <c r="AQ2804" s="19" t="str">
        <f t="shared" si="176"/>
        <v/>
      </c>
      <c r="AU2804" s="19" t="str">
        <f t="shared" si="177"/>
        <v/>
      </c>
    </row>
    <row r="2805" spans="3:47" ht="25.05" customHeight="1">
      <c r="C2805" s="17" t="str">
        <f>IF($A2805="","",IF(VLOOKUP($A2805,Spiele!$A$2:$D$16,3,FALSE)=$B2805,"H","G"))</f>
        <v/>
      </c>
      <c r="D2805" s="17" t="str">
        <f>IF($B2805="","",IF(VLOOKUP($A2805,Spiele!$A$2:$F$16,3,FALSE)=$B2805,VLOOKUP($A2805,Spiele!$A$2:$F$16,4,FALSE),VLOOKUP($A2805,Spiele!$A$2:$F$16,3,FALSE)))</f>
        <v/>
      </c>
      <c r="E2805" s="18">
        <f>IF(Abschlüsse[[#This Row],[Ergeb]]="ET",0,COUNTIFS($A$2:$A2805,$A2805,$B$2:$B2805,$B2805,$L$2:$L2805,"&lt;&gt;ET"))</f>
        <v>0</v>
      </c>
      <c r="F2805" s="11"/>
      <c r="G2805" s="12"/>
      <c r="H2805" s="18">
        <f>COUNTIFS('Rote Karten'!$A$2:$A$4,$A2805,'Rote Karten'!$D$2:$D$4,"&lt;&gt;"&amp;$B2805,'Rote Karten'!$B$2:$B$4,"&lt;"&amp;$F2805,'Rote Karten'!$C$2:$C$4,"&lt;="&amp;$G2805)-COUNTIFS('Rote Karten'!$A$2:$A$4,$A2805,'Rote Karten'!$D$2:$D$4,$B2805,'Rote Karten'!$B$2:$B$4,"&lt;"&amp;$F2805,'Rote Karten'!$C$2:$C$4,"&lt;="&amp;$G2805)</f>
        <v>0</v>
      </c>
      <c r="I2805" s="17" t="str">
        <f>IF(OR($L2805="Tor",$L2805="ET"),_xlfn.IFNA(IF(VLOOKUP($A2805,Spiele!$A$2:$C$16,3,FALSE)=$B2805,COUNTIFS($L$2:$L2805,"Tor",$B$2:$B2805,$B2805,$A$2:$A2805,$A2805)+COUNTIFS($L$2:$L2805,"ET",$B$2:$B2805,$B2805,$A$2:$A2805,$A2805)&amp;":"&amp;COUNTIFS($L$2:$L2805,"Tor",$B$2:$B2805,"&lt;&gt;"&amp;$B2805,$A$2:$A2805,$A2805)+COUNTIFS($L$2:$L2805,"ET",$B$2:$B2805,"&lt;&gt;"&amp;$B2805,$A$2:$A2805,$A2805),COUNTIFS($L$2:$L2805,"Tor",$B$2:$B2805,"&lt;&gt;"&amp;$B2805,$A$2:$A2805,$A2805)+COUNTIFS($L$2:$L2805,"ET",$B$2:$B2805,"&lt;&gt;"&amp;$B2805,$A$2:$A2805,$A2805)&amp;":"&amp;COUNTIFS($L$2:$L2805,"Tor",$B$2:$B2805,$B2805,$A$2:$A2805,$A2805)+COUNTIFS($L$2:$L2805,"ET",$B$2:$B2805,$B2805,$A$2:$A2805,$A2805)),""),"")</f>
        <v/>
      </c>
      <c r="J2805" s="18" t="str">
        <f>_xlfn.IFNA(IF(VLOOKUP($A2805,Spiele!$A$2:$D$16,3,FALSE)=$B2805,(COUNTIFS($L$1:$L2804,"Tor",$B$1:$B2804,$B2805,$A$1:$A2804,$A2805)+COUNTIFS($L$1:$L2804,"ET",$B$1:$B2804,$B2805,$A$1:$A2804,$A2805))-(COUNTIFS($L$1:$L2804,"Tor",$B$1:$B2804,"&lt;&gt;"&amp;$B2805,$A$1:$A2804,$A2805)+COUNTIFS($L$1:$L2804,"ET",$B$1:$B2804,"&lt;&gt;"&amp;$B2805,$A$1:$A2804,$A2805)),(COUNTIFS($L$1:$L2804,"Tor",$B$1:$B2804,$B2805,$A$1:$A2804,$A2805)+COUNTIFS($L$1:$L2804,"ET",$B$1:$B2804,$B2805,$A$1:$A2804,$A2805))-(COUNTIFS($L$1:$L2804,"Tor",$B$1:$B2804,"&lt;&gt;"&amp;$B2805,$A$1:$A2804,$A2805)+COUNTIFS($L$1:$L2804,"ET",$B$1:$B2804,"&lt;&gt;"&amp;$B2805,$A$1:$A2804,$A2805))),"")</f>
        <v/>
      </c>
      <c r="O2805" s="17"/>
      <c r="AC2805" s="14"/>
      <c r="AD2805" s="14"/>
      <c r="AE2805" s="18"/>
      <c r="AH2805" s="19">
        <f t="shared" si="174"/>
        <v>0</v>
      </c>
      <c r="AI2805" s="19">
        <f t="shared" si="175"/>
        <v>180</v>
      </c>
      <c r="AM2805" s="19">
        <f>IF(Abschlüsse[[#This Row],[Ergeb]]="ET","",SQRT(($AF2805-$AK2805)^2+($AG2805-$AL2805)^2))</f>
        <v>0</v>
      </c>
      <c r="AO2805" s="13"/>
      <c r="AP2805" s="13"/>
      <c r="AQ2805" s="19" t="str">
        <f t="shared" si="176"/>
        <v/>
      </c>
      <c r="AU2805" s="19" t="str">
        <f t="shared" si="177"/>
        <v/>
      </c>
    </row>
    <row r="2806" spans="3:47" ht="25.05" customHeight="1">
      <c r="C2806" s="17" t="str">
        <f>IF($A2806="","",IF(VLOOKUP($A2806,Spiele!$A$2:$D$16,3,FALSE)=$B2806,"H","G"))</f>
        <v/>
      </c>
      <c r="D2806" s="17" t="str">
        <f>IF($B2806="","",IF(VLOOKUP($A2806,Spiele!$A$2:$F$16,3,FALSE)=$B2806,VLOOKUP($A2806,Spiele!$A$2:$F$16,4,FALSE),VLOOKUP($A2806,Spiele!$A$2:$F$16,3,FALSE)))</f>
        <v/>
      </c>
      <c r="E2806" s="18">
        <f>IF(Abschlüsse[[#This Row],[Ergeb]]="ET",0,COUNTIFS($A$2:$A2806,$A2806,$B$2:$B2806,$B2806,$L$2:$L2806,"&lt;&gt;ET"))</f>
        <v>0</v>
      </c>
      <c r="F2806" s="11"/>
      <c r="G2806" s="12"/>
      <c r="H2806" s="18">
        <f>COUNTIFS('Rote Karten'!$A$2:$A$4,$A2806,'Rote Karten'!$D$2:$D$4,"&lt;&gt;"&amp;$B2806,'Rote Karten'!$B$2:$B$4,"&lt;"&amp;$F2806,'Rote Karten'!$C$2:$C$4,"&lt;="&amp;$G2806)-COUNTIFS('Rote Karten'!$A$2:$A$4,$A2806,'Rote Karten'!$D$2:$D$4,$B2806,'Rote Karten'!$B$2:$B$4,"&lt;"&amp;$F2806,'Rote Karten'!$C$2:$C$4,"&lt;="&amp;$G2806)</f>
        <v>0</v>
      </c>
      <c r="I2806" s="17" t="str">
        <f>IF(OR($L2806="Tor",$L2806="ET"),_xlfn.IFNA(IF(VLOOKUP($A2806,Spiele!$A$2:$C$16,3,FALSE)=$B2806,COUNTIFS($L$2:$L2806,"Tor",$B$2:$B2806,$B2806,$A$2:$A2806,$A2806)+COUNTIFS($L$2:$L2806,"ET",$B$2:$B2806,$B2806,$A$2:$A2806,$A2806)&amp;":"&amp;COUNTIFS($L$2:$L2806,"Tor",$B$2:$B2806,"&lt;&gt;"&amp;$B2806,$A$2:$A2806,$A2806)+COUNTIFS($L$2:$L2806,"ET",$B$2:$B2806,"&lt;&gt;"&amp;$B2806,$A$2:$A2806,$A2806),COUNTIFS($L$2:$L2806,"Tor",$B$2:$B2806,"&lt;&gt;"&amp;$B2806,$A$2:$A2806,$A2806)+COUNTIFS($L$2:$L2806,"ET",$B$2:$B2806,"&lt;&gt;"&amp;$B2806,$A$2:$A2806,$A2806)&amp;":"&amp;COUNTIFS($L$2:$L2806,"Tor",$B$2:$B2806,$B2806,$A$2:$A2806,$A2806)+COUNTIFS($L$2:$L2806,"ET",$B$2:$B2806,$B2806,$A$2:$A2806,$A2806)),""),"")</f>
        <v/>
      </c>
      <c r="J2806" s="18" t="str">
        <f>_xlfn.IFNA(IF(VLOOKUP($A2806,Spiele!$A$2:$D$16,3,FALSE)=$B2806,(COUNTIFS($L$1:$L2805,"Tor",$B$1:$B2805,$B2806,$A$1:$A2805,$A2806)+COUNTIFS($L$1:$L2805,"ET",$B$1:$B2805,$B2806,$A$1:$A2805,$A2806))-(COUNTIFS($L$1:$L2805,"Tor",$B$1:$B2805,"&lt;&gt;"&amp;$B2806,$A$1:$A2805,$A2806)+COUNTIFS($L$1:$L2805,"ET",$B$1:$B2805,"&lt;&gt;"&amp;$B2806,$A$1:$A2805,$A2806)),(COUNTIFS($L$1:$L2805,"Tor",$B$1:$B2805,$B2806,$A$1:$A2805,$A2806)+COUNTIFS($L$1:$L2805,"ET",$B$1:$B2805,$B2806,$A$1:$A2805,$A2806))-(COUNTIFS($L$1:$L2805,"Tor",$B$1:$B2805,"&lt;&gt;"&amp;$B2806,$A$1:$A2805,$A2806)+COUNTIFS($L$1:$L2805,"ET",$B$1:$B2805,"&lt;&gt;"&amp;$B2806,$A$1:$A2805,$A2806))),"")</f>
        <v/>
      </c>
      <c r="O2806" s="17"/>
      <c r="AC2806" s="14"/>
      <c r="AD2806" s="14"/>
      <c r="AE2806" s="18"/>
      <c r="AH2806" s="19">
        <f t="shared" si="174"/>
        <v>0</v>
      </c>
      <c r="AI2806" s="19">
        <f t="shared" si="175"/>
        <v>180</v>
      </c>
      <c r="AM2806" s="19">
        <f>IF(Abschlüsse[[#This Row],[Ergeb]]="ET","",SQRT(($AF2806-$AK2806)^2+($AG2806-$AL2806)^2))</f>
        <v>0</v>
      </c>
      <c r="AO2806" s="13"/>
      <c r="AP2806" s="13"/>
      <c r="AQ2806" s="19" t="str">
        <f t="shared" si="176"/>
        <v/>
      </c>
      <c r="AU2806" s="19" t="str">
        <f t="shared" si="177"/>
        <v/>
      </c>
    </row>
    <row r="2807" spans="3:47" ht="25.05" customHeight="1">
      <c r="C2807" s="17" t="str">
        <f>IF($A2807="","",IF(VLOOKUP($A2807,Spiele!$A$2:$D$16,3,FALSE)=$B2807,"H","G"))</f>
        <v/>
      </c>
      <c r="D2807" s="17" t="str">
        <f>IF($B2807="","",IF(VLOOKUP($A2807,Spiele!$A$2:$F$16,3,FALSE)=$B2807,VLOOKUP($A2807,Spiele!$A$2:$F$16,4,FALSE),VLOOKUP($A2807,Spiele!$A$2:$F$16,3,FALSE)))</f>
        <v/>
      </c>
      <c r="E2807" s="18">
        <f>IF(Abschlüsse[[#This Row],[Ergeb]]="ET",0,COUNTIFS($A$2:$A2807,$A2807,$B$2:$B2807,$B2807,$L$2:$L2807,"&lt;&gt;ET"))</f>
        <v>0</v>
      </c>
      <c r="F2807" s="11"/>
      <c r="G2807" s="12"/>
      <c r="H2807" s="18">
        <f>COUNTIFS('Rote Karten'!$A$2:$A$4,$A2807,'Rote Karten'!$D$2:$D$4,"&lt;&gt;"&amp;$B2807,'Rote Karten'!$B$2:$B$4,"&lt;"&amp;$F2807,'Rote Karten'!$C$2:$C$4,"&lt;="&amp;$G2807)-COUNTIFS('Rote Karten'!$A$2:$A$4,$A2807,'Rote Karten'!$D$2:$D$4,$B2807,'Rote Karten'!$B$2:$B$4,"&lt;"&amp;$F2807,'Rote Karten'!$C$2:$C$4,"&lt;="&amp;$G2807)</f>
        <v>0</v>
      </c>
      <c r="I2807" s="17" t="str">
        <f>IF(OR($L2807="Tor",$L2807="ET"),_xlfn.IFNA(IF(VLOOKUP($A2807,Spiele!$A$2:$C$16,3,FALSE)=$B2807,COUNTIFS($L$2:$L2807,"Tor",$B$2:$B2807,$B2807,$A$2:$A2807,$A2807)+COUNTIFS($L$2:$L2807,"ET",$B$2:$B2807,$B2807,$A$2:$A2807,$A2807)&amp;":"&amp;COUNTIFS($L$2:$L2807,"Tor",$B$2:$B2807,"&lt;&gt;"&amp;$B2807,$A$2:$A2807,$A2807)+COUNTIFS($L$2:$L2807,"ET",$B$2:$B2807,"&lt;&gt;"&amp;$B2807,$A$2:$A2807,$A2807),COUNTIFS($L$2:$L2807,"Tor",$B$2:$B2807,"&lt;&gt;"&amp;$B2807,$A$2:$A2807,$A2807)+COUNTIFS($L$2:$L2807,"ET",$B$2:$B2807,"&lt;&gt;"&amp;$B2807,$A$2:$A2807,$A2807)&amp;":"&amp;COUNTIFS($L$2:$L2807,"Tor",$B$2:$B2807,$B2807,$A$2:$A2807,$A2807)+COUNTIFS($L$2:$L2807,"ET",$B$2:$B2807,$B2807,$A$2:$A2807,$A2807)),""),"")</f>
        <v/>
      </c>
      <c r="J2807" s="18" t="str">
        <f>_xlfn.IFNA(IF(VLOOKUP($A2807,Spiele!$A$2:$D$16,3,FALSE)=$B2807,(COUNTIFS($L$1:$L2806,"Tor",$B$1:$B2806,$B2807,$A$1:$A2806,$A2807)+COUNTIFS($L$1:$L2806,"ET",$B$1:$B2806,$B2807,$A$1:$A2806,$A2807))-(COUNTIFS($L$1:$L2806,"Tor",$B$1:$B2806,"&lt;&gt;"&amp;$B2807,$A$1:$A2806,$A2807)+COUNTIFS($L$1:$L2806,"ET",$B$1:$B2806,"&lt;&gt;"&amp;$B2807,$A$1:$A2806,$A2807)),(COUNTIFS($L$1:$L2806,"Tor",$B$1:$B2806,$B2807,$A$1:$A2806,$A2807)+COUNTIFS($L$1:$L2806,"ET",$B$1:$B2806,$B2807,$A$1:$A2806,$A2807))-(COUNTIFS($L$1:$L2806,"Tor",$B$1:$B2806,"&lt;&gt;"&amp;$B2807,$A$1:$A2806,$A2807)+COUNTIFS($L$1:$L2806,"ET",$B$1:$B2806,"&lt;&gt;"&amp;$B2807,$A$1:$A2806,$A2807))),"")</f>
        <v/>
      </c>
      <c r="O2807" s="17"/>
      <c r="AC2807" s="14"/>
      <c r="AD2807" s="14"/>
      <c r="AE2807" s="18"/>
      <c r="AH2807" s="19">
        <f t="shared" si="174"/>
        <v>0</v>
      </c>
      <c r="AI2807" s="19">
        <f t="shared" si="175"/>
        <v>180</v>
      </c>
      <c r="AM2807" s="19">
        <f>IF(Abschlüsse[[#This Row],[Ergeb]]="ET","",SQRT(($AF2807-$AK2807)^2+($AG2807-$AL2807)^2))</f>
        <v>0</v>
      </c>
      <c r="AO2807" s="13"/>
      <c r="AP2807" s="13"/>
      <c r="AQ2807" s="19" t="str">
        <f t="shared" si="176"/>
        <v/>
      </c>
      <c r="AU2807" s="19" t="str">
        <f t="shared" si="177"/>
        <v/>
      </c>
    </row>
    <row r="2808" spans="3:47" ht="25.05" customHeight="1">
      <c r="C2808" s="17" t="str">
        <f>IF($A2808="","",IF(VLOOKUP($A2808,Spiele!$A$2:$D$16,3,FALSE)=$B2808,"H","G"))</f>
        <v/>
      </c>
      <c r="D2808" s="17" t="str">
        <f>IF($B2808="","",IF(VLOOKUP($A2808,Spiele!$A$2:$F$16,3,FALSE)=$B2808,VLOOKUP($A2808,Spiele!$A$2:$F$16,4,FALSE),VLOOKUP($A2808,Spiele!$A$2:$F$16,3,FALSE)))</f>
        <v/>
      </c>
      <c r="E2808" s="18">
        <f>IF(Abschlüsse[[#This Row],[Ergeb]]="ET",0,COUNTIFS($A$2:$A2808,$A2808,$B$2:$B2808,$B2808,$L$2:$L2808,"&lt;&gt;ET"))</f>
        <v>0</v>
      </c>
      <c r="F2808" s="11"/>
      <c r="G2808" s="12"/>
      <c r="H2808" s="18">
        <f>COUNTIFS('Rote Karten'!$A$2:$A$4,$A2808,'Rote Karten'!$D$2:$D$4,"&lt;&gt;"&amp;$B2808,'Rote Karten'!$B$2:$B$4,"&lt;"&amp;$F2808,'Rote Karten'!$C$2:$C$4,"&lt;="&amp;$G2808)-COUNTIFS('Rote Karten'!$A$2:$A$4,$A2808,'Rote Karten'!$D$2:$D$4,$B2808,'Rote Karten'!$B$2:$B$4,"&lt;"&amp;$F2808,'Rote Karten'!$C$2:$C$4,"&lt;="&amp;$G2808)</f>
        <v>0</v>
      </c>
      <c r="I2808" s="17" t="str">
        <f>IF(OR($L2808="Tor",$L2808="ET"),_xlfn.IFNA(IF(VLOOKUP($A2808,Spiele!$A$2:$C$16,3,FALSE)=$B2808,COUNTIFS($L$2:$L2808,"Tor",$B$2:$B2808,$B2808,$A$2:$A2808,$A2808)+COUNTIFS($L$2:$L2808,"ET",$B$2:$B2808,$B2808,$A$2:$A2808,$A2808)&amp;":"&amp;COUNTIFS($L$2:$L2808,"Tor",$B$2:$B2808,"&lt;&gt;"&amp;$B2808,$A$2:$A2808,$A2808)+COUNTIFS($L$2:$L2808,"ET",$B$2:$B2808,"&lt;&gt;"&amp;$B2808,$A$2:$A2808,$A2808),COUNTIFS($L$2:$L2808,"Tor",$B$2:$B2808,"&lt;&gt;"&amp;$B2808,$A$2:$A2808,$A2808)+COUNTIFS($L$2:$L2808,"ET",$B$2:$B2808,"&lt;&gt;"&amp;$B2808,$A$2:$A2808,$A2808)&amp;":"&amp;COUNTIFS($L$2:$L2808,"Tor",$B$2:$B2808,$B2808,$A$2:$A2808,$A2808)+COUNTIFS($L$2:$L2808,"ET",$B$2:$B2808,$B2808,$A$2:$A2808,$A2808)),""),"")</f>
        <v/>
      </c>
      <c r="J2808" s="18" t="str">
        <f>_xlfn.IFNA(IF(VLOOKUP($A2808,Spiele!$A$2:$D$16,3,FALSE)=$B2808,(COUNTIFS($L$1:$L2807,"Tor",$B$1:$B2807,$B2808,$A$1:$A2807,$A2808)+COUNTIFS($L$1:$L2807,"ET",$B$1:$B2807,$B2808,$A$1:$A2807,$A2808))-(COUNTIFS($L$1:$L2807,"Tor",$B$1:$B2807,"&lt;&gt;"&amp;$B2808,$A$1:$A2807,$A2808)+COUNTIFS($L$1:$L2807,"ET",$B$1:$B2807,"&lt;&gt;"&amp;$B2808,$A$1:$A2807,$A2808)),(COUNTIFS($L$1:$L2807,"Tor",$B$1:$B2807,$B2808,$A$1:$A2807,$A2808)+COUNTIFS($L$1:$L2807,"ET",$B$1:$B2807,$B2808,$A$1:$A2807,$A2808))-(COUNTIFS($L$1:$L2807,"Tor",$B$1:$B2807,"&lt;&gt;"&amp;$B2808,$A$1:$A2807,$A2808)+COUNTIFS($L$1:$L2807,"ET",$B$1:$B2807,"&lt;&gt;"&amp;$B2808,$A$1:$A2807,$A2808))),"")</f>
        <v/>
      </c>
      <c r="O2808" s="17"/>
      <c r="AC2808" s="14"/>
      <c r="AD2808" s="14"/>
      <c r="AE2808" s="18"/>
      <c r="AH2808" s="19">
        <f t="shared" si="174"/>
        <v>0</v>
      </c>
      <c r="AI2808" s="19">
        <f t="shared" si="175"/>
        <v>180</v>
      </c>
      <c r="AM2808" s="19">
        <f>IF(Abschlüsse[[#This Row],[Ergeb]]="ET","",SQRT(($AF2808-$AK2808)^2+($AG2808-$AL2808)^2))</f>
        <v>0</v>
      </c>
      <c r="AO2808" s="13"/>
      <c r="AP2808" s="13"/>
      <c r="AQ2808" s="19" t="str">
        <f t="shared" si="176"/>
        <v/>
      </c>
      <c r="AU2808" s="19" t="str">
        <f t="shared" si="177"/>
        <v/>
      </c>
    </row>
    <row r="2809" spans="3:47" ht="25.05" customHeight="1">
      <c r="C2809" s="17" t="str">
        <f>IF($A2809="","",IF(VLOOKUP($A2809,Spiele!$A$2:$D$16,3,FALSE)=$B2809,"H","G"))</f>
        <v/>
      </c>
      <c r="D2809" s="17" t="str">
        <f>IF($B2809="","",IF(VLOOKUP($A2809,Spiele!$A$2:$F$16,3,FALSE)=$B2809,VLOOKUP($A2809,Spiele!$A$2:$F$16,4,FALSE),VLOOKUP($A2809,Spiele!$A$2:$F$16,3,FALSE)))</f>
        <v/>
      </c>
      <c r="E2809" s="18">
        <f>IF(Abschlüsse[[#This Row],[Ergeb]]="ET",0,COUNTIFS($A$2:$A2809,$A2809,$B$2:$B2809,$B2809,$L$2:$L2809,"&lt;&gt;ET"))</f>
        <v>0</v>
      </c>
      <c r="F2809" s="11"/>
      <c r="G2809" s="12"/>
      <c r="H2809" s="18">
        <f>COUNTIFS('Rote Karten'!$A$2:$A$4,$A2809,'Rote Karten'!$D$2:$D$4,"&lt;&gt;"&amp;$B2809,'Rote Karten'!$B$2:$B$4,"&lt;"&amp;$F2809,'Rote Karten'!$C$2:$C$4,"&lt;="&amp;$G2809)-COUNTIFS('Rote Karten'!$A$2:$A$4,$A2809,'Rote Karten'!$D$2:$D$4,$B2809,'Rote Karten'!$B$2:$B$4,"&lt;"&amp;$F2809,'Rote Karten'!$C$2:$C$4,"&lt;="&amp;$G2809)</f>
        <v>0</v>
      </c>
      <c r="I2809" s="17" t="str">
        <f>IF(OR($L2809="Tor",$L2809="ET"),_xlfn.IFNA(IF(VLOOKUP($A2809,Spiele!$A$2:$C$16,3,FALSE)=$B2809,COUNTIFS($L$2:$L2809,"Tor",$B$2:$B2809,$B2809,$A$2:$A2809,$A2809)+COUNTIFS($L$2:$L2809,"ET",$B$2:$B2809,$B2809,$A$2:$A2809,$A2809)&amp;":"&amp;COUNTIFS($L$2:$L2809,"Tor",$B$2:$B2809,"&lt;&gt;"&amp;$B2809,$A$2:$A2809,$A2809)+COUNTIFS($L$2:$L2809,"ET",$B$2:$B2809,"&lt;&gt;"&amp;$B2809,$A$2:$A2809,$A2809),COUNTIFS($L$2:$L2809,"Tor",$B$2:$B2809,"&lt;&gt;"&amp;$B2809,$A$2:$A2809,$A2809)+COUNTIFS($L$2:$L2809,"ET",$B$2:$B2809,"&lt;&gt;"&amp;$B2809,$A$2:$A2809,$A2809)&amp;":"&amp;COUNTIFS($L$2:$L2809,"Tor",$B$2:$B2809,$B2809,$A$2:$A2809,$A2809)+COUNTIFS($L$2:$L2809,"ET",$B$2:$B2809,$B2809,$A$2:$A2809,$A2809)),""),"")</f>
        <v/>
      </c>
      <c r="J2809" s="18" t="str">
        <f>_xlfn.IFNA(IF(VLOOKUP($A2809,Spiele!$A$2:$D$16,3,FALSE)=$B2809,(COUNTIFS($L$1:$L2808,"Tor",$B$1:$B2808,$B2809,$A$1:$A2808,$A2809)+COUNTIFS($L$1:$L2808,"ET",$B$1:$B2808,$B2809,$A$1:$A2808,$A2809))-(COUNTIFS($L$1:$L2808,"Tor",$B$1:$B2808,"&lt;&gt;"&amp;$B2809,$A$1:$A2808,$A2809)+COUNTIFS($L$1:$L2808,"ET",$B$1:$B2808,"&lt;&gt;"&amp;$B2809,$A$1:$A2808,$A2809)),(COUNTIFS($L$1:$L2808,"Tor",$B$1:$B2808,$B2809,$A$1:$A2808,$A2809)+COUNTIFS($L$1:$L2808,"ET",$B$1:$B2808,$B2809,$A$1:$A2808,$A2809))-(COUNTIFS($L$1:$L2808,"Tor",$B$1:$B2808,"&lt;&gt;"&amp;$B2809,$A$1:$A2808,$A2809)+COUNTIFS($L$1:$L2808,"ET",$B$1:$B2808,"&lt;&gt;"&amp;$B2809,$A$1:$A2808,$A2809))),"")</f>
        <v/>
      </c>
      <c r="O2809" s="17"/>
      <c r="AC2809" s="14"/>
      <c r="AD2809" s="14"/>
      <c r="AE2809" s="18"/>
      <c r="AH2809" s="19">
        <f t="shared" si="174"/>
        <v>0</v>
      </c>
      <c r="AI2809" s="19">
        <f t="shared" si="175"/>
        <v>180</v>
      </c>
      <c r="AM2809" s="19">
        <f>IF(Abschlüsse[[#This Row],[Ergeb]]="ET","",SQRT(($AF2809-$AK2809)^2+($AG2809-$AL2809)^2))</f>
        <v>0</v>
      </c>
      <c r="AO2809" s="13"/>
      <c r="AP2809" s="13"/>
      <c r="AQ2809" s="19" t="str">
        <f t="shared" si="176"/>
        <v/>
      </c>
      <c r="AU2809" s="19" t="str">
        <f t="shared" si="177"/>
        <v/>
      </c>
    </row>
    <row r="2810" spans="3:47" ht="25.05" customHeight="1">
      <c r="C2810" s="17" t="str">
        <f>IF($A2810="","",IF(VLOOKUP($A2810,Spiele!$A$2:$D$16,3,FALSE)=$B2810,"H","G"))</f>
        <v/>
      </c>
      <c r="D2810" s="17" t="str">
        <f>IF($B2810="","",IF(VLOOKUP($A2810,Spiele!$A$2:$F$16,3,FALSE)=$B2810,VLOOKUP($A2810,Spiele!$A$2:$F$16,4,FALSE),VLOOKUP($A2810,Spiele!$A$2:$F$16,3,FALSE)))</f>
        <v/>
      </c>
      <c r="E2810" s="18">
        <f>IF(Abschlüsse[[#This Row],[Ergeb]]="ET",0,COUNTIFS($A$2:$A2810,$A2810,$B$2:$B2810,$B2810,$L$2:$L2810,"&lt;&gt;ET"))</f>
        <v>0</v>
      </c>
      <c r="F2810" s="11"/>
      <c r="G2810" s="12"/>
      <c r="H2810" s="18">
        <f>COUNTIFS('Rote Karten'!$A$2:$A$4,$A2810,'Rote Karten'!$D$2:$D$4,"&lt;&gt;"&amp;$B2810,'Rote Karten'!$B$2:$B$4,"&lt;"&amp;$F2810,'Rote Karten'!$C$2:$C$4,"&lt;="&amp;$G2810)-COUNTIFS('Rote Karten'!$A$2:$A$4,$A2810,'Rote Karten'!$D$2:$D$4,$B2810,'Rote Karten'!$B$2:$B$4,"&lt;"&amp;$F2810,'Rote Karten'!$C$2:$C$4,"&lt;="&amp;$G2810)</f>
        <v>0</v>
      </c>
      <c r="I2810" s="17" t="str">
        <f>IF(OR($L2810="Tor",$L2810="ET"),_xlfn.IFNA(IF(VLOOKUP($A2810,Spiele!$A$2:$C$16,3,FALSE)=$B2810,COUNTIFS($L$2:$L2810,"Tor",$B$2:$B2810,$B2810,$A$2:$A2810,$A2810)+COUNTIFS($L$2:$L2810,"ET",$B$2:$B2810,$B2810,$A$2:$A2810,$A2810)&amp;":"&amp;COUNTIFS($L$2:$L2810,"Tor",$B$2:$B2810,"&lt;&gt;"&amp;$B2810,$A$2:$A2810,$A2810)+COUNTIFS($L$2:$L2810,"ET",$B$2:$B2810,"&lt;&gt;"&amp;$B2810,$A$2:$A2810,$A2810),COUNTIFS($L$2:$L2810,"Tor",$B$2:$B2810,"&lt;&gt;"&amp;$B2810,$A$2:$A2810,$A2810)+COUNTIFS($L$2:$L2810,"ET",$B$2:$B2810,"&lt;&gt;"&amp;$B2810,$A$2:$A2810,$A2810)&amp;":"&amp;COUNTIFS($L$2:$L2810,"Tor",$B$2:$B2810,$B2810,$A$2:$A2810,$A2810)+COUNTIFS($L$2:$L2810,"ET",$B$2:$B2810,$B2810,$A$2:$A2810,$A2810)),""),"")</f>
        <v/>
      </c>
      <c r="J2810" s="18" t="str">
        <f>_xlfn.IFNA(IF(VLOOKUP($A2810,Spiele!$A$2:$D$16,3,FALSE)=$B2810,(COUNTIFS($L$1:$L2809,"Tor",$B$1:$B2809,$B2810,$A$1:$A2809,$A2810)+COUNTIFS($L$1:$L2809,"ET",$B$1:$B2809,$B2810,$A$1:$A2809,$A2810))-(COUNTIFS($L$1:$L2809,"Tor",$B$1:$B2809,"&lt;&gt;"&amp;$B2810,$A$1:$A2809,$A2810)+COUNTIFS($L$1:$L2809,"ET",$B$1:$B2809,"&lt;&gt;"&amp;$B2810,$A$1:$A2809,$A2810)),(COUNTIFS($L$1:$L2809,"Tor",$B$1:$B2809,$B2810,$A$1:$A2809,$A2810)+COUNTIFS($L$1:$L2809,"ET",$B$1:$B2809,$B2810,$A$1:$A2809,$A2810))-(COUNTIFS($L$1:$L2809,"Tor",$B$1:$B2809,"&lt;&gt;"&amp;$B2810,$A$1:$A2809,$A2810)+COUNTIFS($L$1:$L2809,"ET",$B$1:$B2809,"&lt;&gt;"&amp;$B2810,$A$1:$A2809,$A2810))),"")</f>
        <v/>
      </c>
      <c r="O2810" s="17"/>
      <c r="AC2810" s="14"/>
      <c r="AD2810" s="14"/>
      <c r="AE2810" s="18"/>
      <c r="AH2810" s="19">
        <f t="shared" si="174"/>
        <v>0</v>
      </c>
      <c r="AI2810" s="19">
        <f t="shared" si="175"/>
        <v>180</v>
      </c>
      <c r="AM2810" s="19">
        <f>IF(Abschlüsse[[#This Row],[Ergeb]]="ET","",SQRT(($AF2810-$AK2810)^2+($AG2810-$AL2810)^2))</f>
        <v>0</v>
      </c>
      <c r="AO2810" s="13"/>
      <c r="AP2810" s="13"/>
      <c r="AQ2810" s="19" t="str">
        <f t="shared" si="176"/>
        <v/>
      </c>
      <c r="AU2810" s="19" t="str">
        <f t="shared" si="177"/>
        <v/>
      </c>
    </row>
    <row r="2811" spans="3:47" ht="25.05" customHeight="1">
      <c r="C2811" s="17" t="str">
        <f>IF($A2811="","",IF(VLOOKUP($A2811,Spiele!$A$2:$D$16,3,FALSE)=$B2811,"H","G"))</f>
        <v/>
      </c>
      <c r="D2811" s="17" t="str">
        <f>IF($B2811="","",IF(VLOOKUP($A2811,Spiele!$A$2:$F$16,3,FALSE)=$B2811,VLOOKUP($A2811,Spiele!$A$2:$F$16,4,FALSE),VLOOKUP($A2811,Spiele!$A$2:$F$16,3,FALSE)))</f>
        <v/>
      </c>
      <c r="E2811" s="18">
        <f>IF(Abschlüsse[[#This Row],[Ergeb]]="ET",0,COUNTIFS($A$2:$A2811,$A2811,$B$2:$B2811,$B2811,$L$2:$L2811,"&lt;&gt;ET"))</f>
        <v>0</v>
      </c>
      <c r="F2811" s="11"/>
      <c r="G2811" s="12"/>
      <c r="H2811" s="18">
        <f>COUNTIFS('Rote Karten'!$A$2:$A$4,$A2811,'Rote Karten'!$D$2:$D$4,"&lt;&gt;"&amp;$B2811,'Rote Karten'!$B$2:$B$4,"&lt;"&amp;$F2811,'Rote Karten'!$C$2:$C$4,"&lt;="&amp;$G2811)-COUNTIFS('Rote Karten'!$A$2:$A$4,$A2811,'Rote Karten'!$D$2:$D$4,$B2811,'Rote Karten'!$B$2:$B$4,"&lt;"&amp;$F2811,'Rote Karten'!$C$2:$C$4,"&lt;="&amp;$G2811)</f>
        <v>0</v>
      </c>
      <c r="I2811" s="17" t="str">
        <f>IF(OR($L2811="Tor",$L2811="ET"),_xlfn.IFNA(IF(VLOOKUP($A2811,Spiele!$A$2:$C$16,3,FALSE)=$B2811,COUNTIFS($L$2:$L2811,"Tor",$B$2:$B2811,$B2811,$A$2:$A2811,$A2811)+COUNTIFS($L$2:$L2811,"ET",$B$2:$B2811,$B2811,$A$2:$A2811,$A2811)&amp;":"&amp;COUNTIFS($L$2:$L2811,"Tor",$B$2:$B2811,"&lt;&gt;"&amp;$B2811,$A$2:$A2811,$A2811)+COUNTIFS($L$2:$L2811,"ET",$B$2:$B2811,"&lt;&gt;"&amp;$B2811,$A$2:$A2811,$A2811),COUNTIFS($L$2:$L2811,"Tor",$B$2:$B2811,"&lt;&gt;"&amp;$B2811,$A$2:$A2811,$A2811)+COUNTIFS($L$2:$L2811,"ET",$B$2:$B2811,"&lt;&gt;"&amp;$B2811,$A$2:$A2811,$A2811)&amp;":"&amp;COUNTIFS($L$2:$L2811,"Tor",$B$2:$B2811,$B2811,$A$2:$A2811,$A2811)+COUNTIFS($L$2:$L2811,"ET",$B$2:$B2811,$B2811,$A$2:$A2811,$A2811)),""),"")</f>
        <v/>
      </c>
      <c r="J2811" s="18" t="str">
        <f>_xlfn.IFNA(IF(VLOOKUP($A2811,Spiele!$A$2:$D$16,3,FALSE)=$B2811,(COUNTIFS($L$1:$L2810,"Tor",$B$1:$B2810,$B2811,$A$1:$A2810,$A2811)+COUNTIFS($L$1:$L2810,"ET",$B$1:$B2810,$B2811,$A$1:$A2810,$A2811))-(COUNTIFS($L$1:$L2810,"Tor",$B$1:$B2810,"&lt;&gt;"&amp;$B2811,$A$1:$A2810,$A2811)+COUNTIFS($L$1:$L2810,"ET",$B$1:$B2810,"&lt;&gt;"&amp;$B2811,$A$1:$A2810,$A2811)),(COUNTIFS($L$1:$L2810,"Tor",$B$1:$B2810,$B2811,$A$1:$A2810,$A2811)+COUNTIFS($L$1:$L2810,"ET",$B$1:$B2810,$B2811,$A$1:$A2810,$A2811))-(COUNTIFS($L$1:$L2810,"Tor",$B$1:$B2810,"&lt;&gt;"&amp;$B2811,$A$1:$A2810,$A2811)+COUNTIFS($L$1:$L2810,"ET",$B$1:$B2810,"&lt;&gt;"&amp;$B2811,$A$1:$A2810,$A2811))),"")</f>
        <v/>
      </c>
      <c r="O2811" s="17"/>
      <c r="AC2811" s="14"/>
      <c r="AD2811" s="14"/>
      <c r="AE2811" s="18"/>
      <c r="AH2811" s="19">
        <f t="shared" si="174"/>
        <v>0</v>
      </c>
      <c r="AI2811" s="19">
        <f t="shared" si="175"/>
        <v>180</v>
      </c>
      <c r="AM2811" s="19">
        <f>IF(Abschlüsse[[#This Row],[Ergeb]]="ET","",SQRT(($AF2811-$AK2811)^2+($AG2811-$AL2811)^2))</f>
        <v>0</v>
      </c>
      <c r="AO2811" s="13"/>
      <c r="AP2811" s="13"/>
      <c r="AQ2811" s="19" t="str">
        <f t="shared" si="176"/>
        <v/>
      </c>
      <c r="AU2811" s="19" t="str">
        <f t="shared" si="177"/>
        <v/>
      </c>
    </row>
    <row r="2812" spans="3:47" ht="25.05" customHeight="1">
      <c r="C2812" s="17" t="str">
        <f>IF($A2812="","",IF(VLOOKUP($A2812,Spiele!$A$2:$D$16,3,FALSE)=$B2812,"H","G"))</f>
        <v/>
      </c>
      <c r="D2812" s="17" t="str">
        <f>IF($B2812="","",IF(VLOOKUP($A2812,Spiele!$A$2:$F$16,3,FALSE)=$B2812,VLOOKUP($A2812,Spiele!$A$2:$F$16,4,FALSE),VLOOKUP($A2812,Spiele!$A$2:$F$16,3,FALSE)))</f>
        <v/>
      </c>
      <c r="E2812" s="18">
        <f>IF(Abschlüsse[[#This Row],[Ergeb]]="ET",0,COUNTIFS($A$2:$A2812,$A2812,$B$2:$B2812,$B2812,$L$2:$L2812,"&lt;&gt;ET"))</f>
        <v>0</v>
      </c>
      <c r="F2812" s="11"/>
      <c r="G2812" s="12"/>
      <c r="H2812" s="18">
        <f>COUNTIFS('Rote Karten'!$A$2:$A$4,$A2812,'Rote Karten'!$D$2:$D$4,"&lt;&gt;"&amp;$B2812,'Rote Karten'!$B$2:$B$4,"&lt;"&amp;$F2812,'Rote Karten'!$C$2:$C$4,"&lt;="&amp;$G2812)-COUNTIFS('Rote Karten'!$A$2:$A$4,$A2812,'Rote Karten'!$D$2:$D$4,$B2812,'Rote Karten'!$B$2:$B$4,"&lt;"&amp;$F2812,'Rote Karten'!$C$2:$C$4,"&lt;="&amp;$G2812)</f>
        <v>0</v>
      </c>
      <c r="I2812" s="17" t="str">
        <f>IF(OR($L2812="Tor",$L2812="ET"),_xlfn.IFNA(IF(VLOOKUP($A2812,Spiele!$A$2:$C$16,3,FALSE)=$B2812,COUNTIFS($L$2:$L2812,"Tor",$B$2:$B2812,$B2812,$A$2:$A2812,$A2812)+COUNTIFS($L$2:$L2812,"ET",$B$2:$B2812,$B2812,$A$2:$A2812,$A2812)&amp;":"&amp;COUNTIFS($L$2:$L2812,"Tor",$B$2:$B2812,"&lt;&gt;"&amp;$B2812,$A$2:$A2812,$A2812)+COUNTIFS($L$2:$L2812,"ET",$B$2:$B2812,"&lt;&gt;"&amp;$B2812,$A$2:$A2812,$A2812),COUNTIFS($L$2:$L2812,"Tor",$B$2:$B2812,"&lt;&gt;"&amp;$B2812,$A$2:$A2812,$A2812)+COUNTIFS($L$2:$L2812,"ET",$B$2:$B2812,"&lt;&gt;"&amp;$B2812,$A$2:$A2812,$A2812)&amp;":"&amp;COUNTIFS($L$2:$L2812,"Tor",$B$2:$B2812,$B2812,$A$2:$A2812,$A2812)+COUNTIFS($L$2:$L2812,"ET",$B$2:$B2812,$B2812,$A$2:$A2812,$A2812)),""),"")</f>
        <v/>
      </c>
      <c r="J2812" s="18" t="str">
        <f>_xlfn.IFNA(IF(VLOOKUP($A2812,Spiele!$A$2:$D$16,3,FALSE)=$B2812,(COUNTIFS($L$1:$L2811,"Tor",$B$1:$B2811,$B2812,$A$1:$A2811,$A2812)+COUNTIFS($L$1:$L2811,"ET",$B$1:$B2811,$B2812,$A$1:$A2811,$A2812))-(COUNTIFS($L$1:$L2811,"Tor",$B$1:$B2811,"&lt;&gt;"&amp;$B2812,$A$1:$A2811,$A2812)+COUNTIFS($L$1:$L2811,"ET",$B$1:$B2811,"&lt;&gt;"&amp;$B2812,$A$1:$A2811,$A2812)),(COUNTIFS($L$1:$L2811,"Tor",$B$1:$B2811,$B2812,$A$1:$A2811,$A2812)+COUNTIFS($L$1:$L2811,"ET",$B$1:$B2811,$B2812,$A$1:$A2811,$A2812))-(COUNTIFS($L$1:$L2811,"Tor",$B$1:$B2811,"&lt;&gt;"&amp;$B2812,$A$1:$A2811,$A2812)+COUNTIFS($L$1:$L2811,"ET",$B$1:$B2811,"&lt;&gt;"&amp;$B2812,$A$1:$A2811,$A2812))),"")</f>
        <v/>
      </c>
      <c r="O2812" s="17"/>
      <c r="AC2812" s="14"/>
      <c r="AD2812" s="14"/>
      <c r="AE2812" s="18"/>
      <c r="AH2812" s="19">
        <f t="shared" si="174"/>
        <v>0</v>
      </c>
      <c r="AI2812" s="19">
        <f t="shared" si="175"/>
        <v>180</v>
      </c>
      <c r="AM2812" s="19">
        <f>IF(Abschlüsse[[#This Row],[Ergeb]]="ET","",SQRT(($AF2812-$AK2812)^2+($AG2812-$AL2812)^2))</f>
        <v>0</v>
      </c>
      <c r="AO2812" s="13"/>
      <c r="AP2812" s="13"/>
      <c r="AQ2812" s="19" t="str">
        <f t="shared" si="176"/>
        <v/>
      </c>
      <c r="AU2812" s="19" t="str">
        <f t="shared" si="177"/>
        <v/>
      </c>
    </row>
    <row r="2813" spans="3:47" ht="25.05" customHeight="1">
      <c r="C2813" s="17" t="str">
        <f>IF($A2813="","",IF(VLOOKUP($A2813,Spiele!$A$2:$D$16,3,FALSE)=$B2813,"H","G"))</f>
        <v/>
      </c>
      <c r="D2813" s="17" t="str">
        <f>IF($B2813="","",IF(VLOOKUP($A2813,Spiele!$A$2:$F$16,3,FALSE)=$B2813,VLOOKUP($A2813,Spiele!$A$2:$F$16,4,FALSE),VLOOKUP($A2813,Spiele!$A$2:$F$16,3,FALSE)))</f>
        <v/>
      </c>
      <c r="E2813" s="18">
        <f>IF(Abschlüsse[[#This Row],[Ergeb]]="ET",0,COUNTIFS($A$2:$A2813,$A2813,$B$2:$B2813,$B2813,$L$2:$L2813,"&lt;&gt;ET"))</f>
        <v>0</v>
      </c>
      <c r="F2813" s="11"/>
      <c r="G2813" s="12"/>
      <c r="H2813" s="18">
        <f>COUNTIFS('Rote Karten'!$A$2:$A$4,$A2813,'Rote Karten'!$D$2:$D$4,"&lt;&gt;"&amp;$B2813,'Rote Karten'!$B$2:$B$4,"&lt;"&amp;$F2813,'Rote Karten'!$C$2:$C$4,"&lt;="&amp;$G2813)-COUNTIFS('Rote Karten'!$A$2:$A$4,$A2813,'Rote Karten'!$D$2:$D$4,$B2813,'Rote Karten'!$B$2:$B$4,"&lt;"&amp;$F2813,'Rote Karten'!$C$2:$C$4,"&lt;="&amp;$G2813)</f>
        <v>0</v>
      </c>
      <c r="I2813" s="17" t="str">
        <f>IF(OR($L2813="Tor",$L2813="ET"),_xlfn.IFNA(IF(VLOOKUP($A2813,Spiele!$A$2:$C$16,3,FALSE)=$B2813,COUNTIFS($L$2:$L2813,"Tor",$B$2:$B2813,$B2813,$A$2:$A2813,$A2813)+COUNTIFS($L$2:$L2813,"ET",$B$2:$B2813,$B2813,$A$2:$A2813,$A2813)&amp;":"&amp;COUNTIFS($L$2:$L2813,"Tor",$B$2:$B2813,"&lt;&gt;"&amp;$B2813,$A$2:$A2813,$A2813)+COUNTIFS($L$2:$L2813,"ET",$B$2:$B2813,"&lt;&gt;"&amp;$B2813,$A$2:$A2813,$A2813),COUNTIFS($L$2:$L2813,"Tor",$B$2:$B2813,"&lt;&gt;"&amp;$B2813,$A$2:$A2813,$A2813)+COUNTIFS($L$2:$L2813,"ET",$B$2:$B2813,"&lt;&gt;"&amp;$B2813,$A$2:$A2813,$A2813)&amp;":"&amp;COUNTIFS($L$2:$L2813,"Tor",$B$2:$B2813,$B2813,$A$2:$A2813,$A2813)+COUNTIFS($L$2:$L2813,"ET",$B$2:$B2813,$B2813,$A$2:$A2813,$A2813)),""),"")</f>
        <v/>
      </c>
      <c r="J2813" s="18" t="str">
        <f>_xlfn.IFNA(IF(VLOOKUP($A2813,Spiele!$A$2:$D$16,3,FALSE)=$B2813,(COUNTIFS($L$1:$L2812,"Tor",$B$1:$B2812,$B2813,$A$1:$A2812,$A2813)+COUNTIFS($L$1:$L2812,"ET",$B$1:$B2812,$B2813,$A$1:$A2812,$A2813))-(COUNTIFS($L$1:$L2812,"Tor",$B$1:$B2812,"&lt;&gt;"&amp;$B2813,$A$1:$A2812,$A2813)+COUNTIFS($L$1:$L2812,"ET",$B$1:$B2812,"&lt;&gt;"&amp;$B2813,$A$1:$A2812,$A2813)),(COUNTIFS($L$1:$L2812,"Tor",$B$1:$B2812,$B2813,$A$1:$A2812,$A2813)+COUNTIFS($L$1:$L2812,"ET",$B$1:$B2812,$B2813,$A$1:$A2812,$A2813))-(COUNTIFS($L$1:$L2812,"Tor",$B$1:$B2812,"&lt;&gt;"&amp;$B2813,$A$1:$A2812,$A2813)+COUNTIFS($L$1:$L2812,"ET",$B$1:$B2812,"&lt;&gt;"&amp;$B2813,$A$1:$A2812,$A2813))),"")</f>
        <v/>
      </c>
      <c r="O2813" s="17"/>
      <c r="AC2813" s="14"/>
      <c r="AD2813" s="14"/>
      <c r="AE2813" s="18"/>
      <c r="AH2813" s="19">
        <f t="shared" si="174"/>
        <v>0</v>
      </c>
      <c r="AI2813" s="19">
        <f t="shared" si="175"/>
        <v>180</v>
      </c>
      <c r="AM2813" s="19">
        <f>IF(Abschlüsse[[#This Row],[Ergeb]]="ET","",SQRT(($AF2813-$AK2813)^2+($AG2813-$AL2813)^2))</f>
        <v>0</v>
      </c>
      <c r="AO2813" s="13"/>
      <c r="AP2813" s="13"/>
      <c r="AQ2813" s="19" t="str">
        <f t="shared" si="176"/>
        <v/>
      </c>
      <c r="AU2813" s="19" t="str">
        <f t="shared" si="177"/>
        <v/>
      </c>
    </row>
    <row r="2814" spans="3:47" ht="25.05" customHeight="1">
      <c r="C2814" s="17" t="str">
        <f>IF($A2814="","",IF(VLOOKUP($A2814,Spiele!$A$2:$D$16,3,FALSE)=$B2814,"H","G"))</f>
        <v/>
      </c>
      <c r="D2814" s="17" t="str">
        <f>IF($B2814="","",IF(VLOOKUP($A2814,Spiele!$A$2:$F$16,3,FALSE)=$B2814,VLOOKUP($A2814,Spiele!$A$2:$F$16,4,FALSE),VLOOKUP($A2814,Spiele!$A$2:$F$16,3,FALSE)))</f>
        <v/>
      </c>
      <c r="E2814" s="18">
        <f>IF(Abschlüsse[[#This Row],[Ergeb]]="ET",0,COUNTIFS($A$2:$A2814,$A2814,$B$2:$B2814,$B2814,$L$2:$L2814,"&lt;&gt;ET"))</f>
        <v>0</v>
      </c>
      <c r="F2814" s="11"/>
      <c r="G2814" s="12"/>
      <c r="H2814" s="18">
        <f>COUNTIFS('Rote Karten'!$A$2:$A$4,$A2814,'Rote Karten'!$D$2:$D$4,"&lt;&gt;"&amp;$B2814,'Rote Karten'!$B$2:$B$4,"&lt;"&amp;$F2814,'Rote Karten'!$C$2:$C$4,"&lt;="&amp;$G2814)-COUNTIFS('Rote Karten'!$A$2:$A$4,$A2814,'Rote Karten'!$D$2:$D$4,$B2814,'Rote Karten'!$B$2:$B$4,"&lt;"&amp;$F2814,'Rote Karten'!$C$2:$C$4,"&lt;="&amp;$G2814)</f>
        <v>0</v>
      </c>
      <c r="I2814" s="17" t="str">
        <f>IF(OR($L2814="Tor",$L2814="ET"),_xlfn.IFNA(IF(VLOOKUP($A2814,Spiele!$A$2:$C$16,3,FALSE)=$B2814,COUNTIFS($L$2:$L2814,"Tor",$B$2:$B2814,$B2814,$A$2:$A2814,$A2814)+COUNTIFS($L$2:$L2814,"ET",$B$2:$B2814,$B2814,$A$2:$A2814,$A2814)&amp;":"&amp;COUNTIFS($L$2:$L2814,"Tor",$B$2:$B2814,"&lt;&gt;"&amp;$B2814,$A$2:$A2814,$A2814)+COUNTIFS($L$2:$L2814,"ET",$B$2:$B2814,"&lt;&gt;"&amp;$B2814,$A$2:$A2814,$A2814),COUNTIFS($L$2:$L2814,"Tor",$B$2:$B2814,"&lt;&gt;"&amp;$B2814,$A$2:$A2814,$A2814)+COUNTIFS($L$2:$L2814,"ET",$B$2:$B2814,"&lt;&gt;"&amp;$B2814,$A$2:$A2814,$A2814)&amp;":"&amp;COUNTIFS($L$2:$L2814,"Tor",$B$2:$B2814,$B2814,$A$2:$A2814,$A2814)+COUNTIFS($L$2:$L2814,"ET",$B$2:$B2814,$B2814,$A$2:$A2814,$A2814)),""),"")</f>
        <v/>
      </c>
      <c r="J2814" s="18" t="str">
        <f>_xlfn.IFNA(IF(VLOOKUP($A2814,Spiele!$A$2:$D$16,3,FALSE)=$B2814,(COUNTIFS($L$1:$L2813,"Tor",$B$1:$B2813,$B2814,$A$1:$A2813,$A2814)+COUNTIFS($L$1:$L2813,"ET",$B$1:$B2813,$B2814,$A$1:$A2813,$A2814))-(COUNTIFS($L$1:$L2813,"Tor",$B$1:$B2813,"&lt;&gt;"&amp;$B2814,$A$1:$A2813,$A2814)+COUNTIFS($L$1:$L2813,"ET",$B$1:$B2813,"&lt;&gt;"&amp;$B2814,$A$1:$A2813,$A2814)),(COUNTIFS($L$1:$L2813,"Tor",$B$1:$B2813,$B2814,$A$1:$A2813,$A2814)+COUNTIFS($L$1:$L2813,"ET",$B$1:$B2813,$B2814,$A$1:$A2813,$A2814))-(COUNTIFS($L$1:$L2813,"Tor",$B$1:$B2813,"&lt;&gt;"&amp;$B2814,$A$1:$A2813,$A2814)+COUNTIFS($L$1:$L2813,"ET",$B$1:$B2813,"&lt;&gt;"&amp;$B2814,$A$1:$A2813,$A2814))),"")</f>
        <v/>
      </c>
      <c r="O2814" s="17"/>
      <c r="AC2814" s="14"/>
      <c r="AD2814" s="14"/>
      <c r="AE2814" s="18"/>
      <c r="AH2814" s="19">
        <f t="shared" si="174"/>
        <v>0</v>
      </c>
      <c r="AI2814" s="19">
        <f t="shared" si="175"/>
        <v>180</v>
      </c>
      <c r="AM2814" s="19">
        <f>IF(Abschlüsse[[#This Row],[Ergeb]]="ET","",SQRT(($AF2814-$AK2814)^2+($AG2814-$AL2814)^2))</f>
        <v>0</v>
      </c>
      <c r="AO2814" s="13"/>
      <c r="AP2814" s="13"/>
      <c r="AQ2814" s="19" t="str">
        <f t="shared" si="176"/>
        <v/>
      </c>
      <c r="AU2814" s="19" t="str">
        <f t="shared" si="177"/>
        <v/>
      </c>
    </row>
    <row r="2815" spans="3:47" ht="25.05" customHeight="1">
      <c r="C2815" s="17" t="str">
        <f>IF($A2815="","",IF(VLOOKUP($A2815,Spiele!$A$2:$D$16,3,FALSE)=$B2815,"H","G"))</f>
        <v/>
      </c>
      <c r="D2815" s="17" t="str">
        <f>IF($B2815="","",IF(VLOOKUP($A2815,Spiele!$A$2:$F$16,3,FALSE)=$B2815,VLOOKUP($A2815,Spiele!$A$2:$F$16,4,FALSE),VLOOKUP($A2815,Spiele!$A$2:$F$16,3,FALSE)))</f>
        <v/>
      </c>
      <c r="E2815" s="18">
        <f>IF(Abschlüsse[[#This Row],[Ergeb]]="ET",0,COUNTIFS($A$2:$A2815,$A2815,$B$2:$B2815,$B2815,$L$2:$L2815,"&lt;&gt;ET"))</f>
        <v>0</v>
      </c>
      <c r="F2815" s="11"/>
      <c r="G2815" s="12"/>
      <c r="H2815" s="18">
        <f>COUNTIFS('Rote Karten'!$A$2:$A$4,$A2815,'Rote Karten'!$D$2:$D$4,"&lt;&gt;"&amp;$B2815,'Rote Karten'!$B$2:$B$4,"&lt;"&amp;$F2815,'Rote Karten'!$C$2:$C$4,"&lt;="&amp;$G2815)-COUNTIFS('Rote Karten'!$A$2:$A$4,$A2815,'Rote Karten'!$D$2:$D$4,$B2815,'Rote Karten'!$B$2:$B$4,"&lt;"&amp;$F2815,'Rote Karten'!$C$2:$C$4,"&lt;="&amp;$G2815)</f>
        <v>0</v>
      </c>
      <c r="I2815" s="17" t="str">
        <f>IF(OR($L2815="Tor",$L2815="ET"),_xlfn.IFNA(IF(VLOOKUP($A2815,Spiele!$A$2:$C$16,3,FALSE)=$B2815,COUNTIFS($L$2:$L2815,"Tor",$B$2:$B2815,$B2815,$A$2:$A2815,$A2815)+COUNTIFS($L$2:$L2815,"ET",$B$2:$B2815,$B2815,$A$2:$A2815,$A2815)&amp;":"&amp;COUNTIFS($L$2:$L2815,"Tor",$B$2:$B2815,"&lt;&gt;"&amp;$B2815,$A$2:$A2815,$A2815)+COUNTIFS($L$2:$L2815,"ET",$B$2:$B2815,"&lt;&gt;"&amp;$B2815,$A$2:$A2815,$A2815),COUNTIFS($L$2:$L2815,"Tor",$B$2:$B2815,"&lt;&gt;"&amp;$B2815,$A$2:$A2815,$A2815)+COUNTIFS($L$2:$L2815,"ET",$B$2:$B2815,"&lt;&gt;"&amp;$B2815,$A$2:$A2815,$A2815)&amp;":"&amp;COUNTIFS($L$2:$L2815,"Tor",$B$2:$B2815,$B2815,$A$2:$A2815,$A2815)+COUNTIFS($L$2:$L2815,"ET",$B$2:$B2815,$B2815,$A$2:$A2815,$A2815)),""),"")</f>
        <v/>
      </c>
      <c r="J2815" s="18" t="str">
        <f>_xlfn.IFNA(IF(VLOOKUP($A2815,Spiele!$A$2:$D$16,3,FALSE)=$B2815,(COUNTIFS($L$1:$L2814,"Tor",$B$1:$B2814,$B2815,$A$1:$A2814,$A2815)+COUNTIFS($L$1:$L2814,"ET",$B$1:$B2814,$B2815,$A$1:$A2814,$A2815))-(COUNTIFS($L$1:$L2814,"Tor",$B$1:$B2814,"&lt;&gt;"&amp;$B2815,$A$1:$A2814,$A2815)+COUNTIFS($L$1:$L2814,"ET",$B$1:$B2814,"&lt;&gt;"&amp;$B2815,$A$1:$A2814,$A2815)),(COUNTIFS($L$1:$L2814,"Tor",$B$1:$B2814,$B2815,$A$1:$A2814,$A2815)+COUNTIFS($L$1:$L2814,"ET",$B$1:$B2814,$B2815,$A$1:$A2814,$A2815))-(COUNTIFS($L$1:$L2814,"Tor",$B$1:$B2814,"&lt;&gt;"&amp;$B2815,$A$1:$A2814,$A2815)+COUNTIFS($L$1:$L2814,"ET",$B$1:$B2814,"&lt;&gt;"&amp;$B2815,$A$1:$A2814,$A2815))),"")</f>
        <v/>
      </c>
      <c r="O2815" s="17"/>
      <c r="AC2815" s="14"/>
      <c r="AD2815" s="14"/>
      <c r="AE2815" s="18"/>
      <c r="AH2815" s="19">
        <f t="shared" si="174"/>
        <v>0</v>
      </c>
      <c r="AI2815" s="19">
        <f t="shared" si="175"/>
        <v>180</v>
      </c>
      <c r="AM2815" s="19">
        <f>IF(Abschlüsse[[#This Row],[Ergeb]]="ET","",SQRT(($AF2815-$AK2815)^2+($AG2815-$AL2815)^2))</f>
        <v>0</v>
      </c>
      <c r="AO2815" s="13"/>
      <c r="AP2815" s="13"/>
      <c r="AQ2815" s="19" t="str">
        <f t="shared" si="176"/>
        <v/>
      </c>
      <c r="AU2815" s="19" t="str">
        <f t="shared" si="177"/>
        <v/>
      </c>
    </row>
    <row r="2816" spans="3:47" ht="25.05" customHeight="1">
      <c r="C2816" s="17" t="str">
        <f>IF($A2816="","",IF(VLOOKUP($A2816,Spiele!$A$2:$D$16,3,FALSE)=$B2816,"H","G"))</f>
        <v/>
      </c>
      <c r="D2816" s="17" t="str">
        <f>IF($B2816="","",IF(VLOOKUP($A2816,Spiele!$A$2:$F$16,3,FALSE)=$B2816,VLOOKUP($A2816,Spiele!$A$2:$F$16,4,FALSE),VLOOKUP($A2816,Spiele!$A$2:$F$16,3,FALSE)))</f>
        <v/>
      </c>
      <c r="E2816" s="18">
        <f>IF(Abschlüsse[[#This Row],[Ergeb]]="ET",0,COUNTIFS($A$2:$A2816,$A2816,$B$2:$B2816,$B2816,$L$2:$L2816,"&lt;&gt;ET"))</f>
        <v>0</v>
      </c>
      <c r="F2816" s="11"/>
      <c r="G2816" s="12"/>
      <c r="H2816" s="18">
        <f>COUNTIFS('Rote Karten'!$A$2:$A$4,$A2816,'Rote Karten'!$D$2:$D$4,"&lt;&gt;"&amp;$B2816,'Rote Karten'!$B$2:$B$4,"&lt;"&amp;$F2816,'Rote Karten'!$C$2:$C$4,"&lt;="&amp;$G2816)-COUNTIFS('Rote Karten'!$A$2:$A$4,$A2816,'Rote Karten'!$D$2:$D$4,$B2816,'Rote Karten'!$B$2:$B$4,"&lt;"&amp;$F2816,'Rote Karten'!$C$2:$C$4,"&lt;="&amp;$G2816)</f>
        <v>0</v>
      </c>
      <c r="I2816" s="17" t="str">
        <f>IF(OR($L2816="Tor",$L2816="ET"),_xlfn.IFNA(IF(VLOOKUP($A2816,Spiele!$A$2:$C$16,3,FALSE)=$B2816,COUNTIFS($L$2:$L2816,"Tor",$B$2:$B2816,$B2816,$A$2:$A2816,$A2816)+COUNTIFS($L$2:$L2816,"ET",$B$2:$B2816,$B2816,$A$2:$A2816,$A2816)&amp;":"&amp;COUNTIFS($L$2:$L2816,"Tor",$B$2:$B2816,"&lt;&gt;"&amp;$B2816,$A$2:$A2816,$A2816)+COUNTIFS($L$2:$L2816,"ET",$B$2:$B2816,"&lt;&gt;"&amp;$B2816,$A$2:$A2816,$A2816),COUNTIFS($L$2:$L2816,"Tor",$B$2:$B2816,"&lt;&gt;"&amp;$B2816,$A$2:$A2816,$A2816)+COUNTIFS($L$2:$L2816,"ET",$B$2:$B2816,"&lt;&gt;"&amp;$B2816,$A$2:$A2816,$A2816)&amp;":"&amp;COUNTIFS($L$2:$L2816,"Tor",$B$2:$B2816,$B2816,$A$2:$A2816,$A2816)+COUNTIFS($L$2:$L2816,"ET",$B$2:$B2816,$B2816,$A$2:$A2816,$A2816)),""),"")</f>
        <v/>
      </c>
      <c r="J2816" s="18" t="str">
        <f>_xlfn.IFNA(IF(VLOOKUP($A2816,Spiele!$A$2:$D$16,3,FALSE)=$B2816,(COUNTIFS($L$1:$L2815,"Tor",$B$1:$B2815,$B2816,$A$1:$A2815,$A2816)+COUNTIFS($L$1:$L2815,"ET",$B$1:$B2815,$B2816,$A$1:$A2815,$A2816))-(COUNTIFS($L$1:$L2815,"Tor",$B$1:$B2815,"&lt;&gt;"&amp;$B2816,$A$1:$A2815,$A2816)+COUNTIFS($L$1:$L2815,"ET",$B$1:$B2815,"&lt;&gt;"&amp;$B2816,$A$1:$A2815,$A2816)),(COUNTIFS($L$1:$L2815,"Tor",$B$1:$B2815,$B2816,$A$1:$A2815,$A2816)+COUNTIFS($L$1:$L2815,"ET",$B$1:$B2815,$B2816,$A$1:$A2815,$A2816))-(COUNTIFS($L$1:$L2815,"Tor",$B$1:$B2815,"&lt;&gt;"&amp;$B2816,$A$1:$A2815,$A2816)+COUNTIFS($L$1:$L2815,"ET",$B$1:$B2815,"&lt;&gt;"&amp;$B2816,$A$1:$A2815,$A2816))),"")</f>
        <v/>
      </c>
      <c r="O2816" s="17"/>
      <c r="AC2816" s="14"/>
      <c r="AD2816" s="14"/>
      <c r="AE2816" s="18"/>
      <c r="AH2816" s="19">
        <f t="shared" si="174"/>
        <v>0</v>
      </c>
      <c r="AI2816" s="19">
        <f t="shared" si="175"/>
        <v>180</v>
      </c>
      <c r="AM2816" s="19">
        <f>IF(Abschlüsse[[#This Row],[Ergeb]]="ET","",SQRT(($AF2816-$AK2816)^2+($AG2816-$AL2816)^2))</f>
        <v>0</v>
      </c>
      <c r="AO2816" s="13"/>
      <c r="AP2816" s="13"/>
      <c r="AQ2816" s="19" t="str">
        <f t="shared" si="176"/>
        <v/>
      </c>
      <c r="AU2816" s="19" t="str">
        <f t="shared" si="177"/>
        <v/>
      </c>
    </row>
    <row r="2817" spans="3:47" ht="25.05" customHeight="1">
      <c r="C2817" s="17" t="str">
        <f>IF($A2817="","",IF(VLOOKUP($A2817,Spiele!$A$2:$D$16,3,FALSE)=$B2817,"H","G"))</f>
        <v/>
      </c>
      <c r="D2817" s="17" t="str">
        <f>IF($B2817="","",IF(VLOOKUP($A2817,Spiele!$A$2:$F$16,3,FALSE)=$B2817,VLOOKUP($A2817,Spiele!$A$2:$F$16,4,FALSE),VLOOKUP($A2817,Spiele!$A$2:$F$16,3,FALSE)))</f>
        <v/>
      </c>
      <c r="E2817" s="18">
        <f>IF(Abschlüsse[[#This Row],[Ergeb]]="ET",0,COUNTIFS($A$2:$A2817,$A2817,$B$2:$B2817,$B2817,$L$2:$L2817,"&lt;&gt;ET"))</f>
        <v>0</v>
      </c>
      <c r="F2817" s="11"/>
      <c r="G2817" s="12"/>
      <c r="H2817" s="18">
        <f>COUNTIFS('Rote Karten'!$A$2:$A$4,$A2817,'Rote Karten'!$D$2:$D$4,"&lt;&gt;"&amp;$B2817,'Rote Karten'!$B$2:$B$4,"&lt;"&amp;$F2817,'Rote Karten'!$C$2:$C$4,"&lt;="&amp;$G2817)-COUNTIFS('Rote Karten'!$A$2:$A$4,$A2817,'Rote Karten'!$D$2:$D$4,$B2817,'Rote Karten'!$B$2:$B$4,"&lt;"&amp;$F2817,'Rote Karten'!$C$2:$C$4,"&lt;="&amp;$G2817)</f>
        <v>0</v>
      </c>
      <c r="I2817" s="17" t="str">
        <f>IF(OR($L2817="Tor",$L2817="ET"),_xlfn.IFNA(IF(VLOOKUP($A2817,Spiele!$A$2:$C$16,3,FALSE)=$B2817,COUNTIFS($L$2:$L2817,"Tor",$B$2:$B2817,$B2817,$A$2:$A2817,$A2817)+COUNTIFS($L$2:$L2817,"ET",$B$2:$B2817,$B2817,$A$2:$A2817,$A2817)&amp;":"&amp;COUNTIFS($L$2:$L2817,"Tor",$B$2:$B2817,"&lt;&gt;"&amp;$B2817,$A$2:$A2817,$A2817)+COUNTIFS($L$2:$L2817,"ET",$B$2:$B2817,"&lt;&gt;"&amp;$B2817,$A$2:$A2817,$A2817),COUNTIFS($L$2:$L2817,"Tor",$B$2:$B2817,"&lt;&gt;"&amp;$B2817,$A$2:$A2817,$A2817)+COUNTIFS($L$2:$L2817,"ET",$B$2:$B2817,"&lt;&gt;"&amp;$B2817,$A$2:$A2817,$A2817)&amp;":"&amp;COUNTIFS($L$2:$L2817,"Tor",$B$2:$B2817,$B2817,$A$2:$A2817,$A2817)+COUNTIFS($L$2:$L2817,"ET",$B$2:$B2817,$B2817,$A$2:$A2817,$A2817)),""),"")</f>
        <v/>
      </c>
      <c r="J2817" s="18" t="str">
        <f>_xlfn.IFNA(IF(VLOOKUP($A2817,Spiele!$A$2:$D$16,3,FALSE)=$B2817,(COUNTIFS($L$1:$L2816,"Tor",$B$1:$B2816,$B2817,$A$1:$A2816,$A2817)+COUNTIFS($L$1:$L2816,"ET",$B$1:$B2816,$B2817,$A$1:$A2816,$A2817))-(COUNTIFS($L$1:$L2816,"Tor",$B$1:$B2816,"&lt;&gt;"&amp;$B2817,$A$1:$A2816,$A2817)+COUNTIFS($L$1:$L2816,"ET",$B$1:$B2816,"&lt;&gt;"&amp;$B2817,$A$1:$A2816,$A2817)),(COUNTIFS($L$1:$L2816,"Tor",$B$1:$B2816,$B2817,$A$1:$A2816,$A2817)+COUNTIFS($L$1:$L2816,"ET",$B$1:$B2816,$B2817,$A$1:$A2816,$A2817))-(COUNTIFS($L$1:$L2816,"Tor",$B$1:$B2816,"&lt;&gt;"&amp;$B2817,$A$1:$A2816,$A2817)+COUNTIFS($L$1:$L2816,"ET",$B$1:$B2816,"&lt;&gt;"&amp;$B2817,$A$1:$A2816,$A2817))),"")</f>
        <v/>
      </c>
      <c r="O2817" s="17"/>
      <c r="AC2817" s="14"/>
      <c r="AD2817" s="14"/>
      <c r="AE2817" s="18"/>
      <c r="AH2817" s="19">
        <f t="shared" si="174"/>
        <v>0</v>
      </c>
      <c r="AI2817" s="19">
        <f t="shared" si="175"/>
        <v>180</v>
      </c>
      <c r="AM2817" s="19">
        <f>IF(Abschlüsse[[#This Row],[Ergeb]]="ET","",SQRT(($AF2817-$AK2817)^2+($AG2817-$AL2817)^2))</f>
        <v>0</v>
      </c>
      <c r="AO2817" s="13"/>
      <c r="AP2817" s="13"/>
      <c r="AQ2817" s="19" t="str">
        <f t="shared" si="176"/>
        <v/>
      </c>
      <c r="AU2817" s="19" t="str">
        <f t="shared" si="177"/>
        <v/>
      </c>
    </row>
    <row r="2818" spans="3:47" ht="25.05" customHeight="1">
      <c r="C2818" s="17" t="str">
        <f>IF($A2818="","",IF(VLOOKUP($A2818,Spiele!$A$2:$D$16,3,FALSE)=$B2818,"H","G"))</f>
        <v/>
      </c>
      <c r="D2818" s="17" t="str">
        <f>IF($B2818="","",IF(VLOOKUP($A2818,Spiele!$A$2:$F$16,3,FALSE)=$B2818,VLOOKUP($A2818,Spiele!$A$2:$F$16,4,FALSE),VLOOKUP($A2818,Spiele!$A$2:$F$16,3,FALSE)))</f>
        <v/>
      </c>
      <c r="E2818" s="18">
        <f>IF(Abschlüsse[[#This Row],[Ergeb]]="ET",0,COUNTIFS($A$2:$A2818,$A2818,$B$2:$B2818,$B2818,$L$2:$L2818,"&lt;&gt;ET"))</f>
        <v>0</v>
      </c>
      <c r="F2818" s="11"/>
      <c r="G2818" s="12"/>
      <c r="H2818" s="18">
        <f>COUNTIFS('Rote Karten'!$A$2:$A$4,$A2818,'Rote Karten'!$D$2:$D$4,"&lt;&gt;"&amp;$B2818,'Rote Karten'!$B$2:$B$4,"&lt;"&amp;$F2818,'Rote Karten'!$C$2:$C$4,"&lt;="&amp;$G2818)-COUNTIFS('Rote Karten'!$A$2:$A$4,$A2818,'Rote Karten'!$D$2:$D$4,$B2818,'Rote Karten'!$B$2:$B$4,"&lt;"&amp;$F2818,'Rote Karten'!$C$2:$C$4,"&lt;="&amp;$G2818)</f>
        <v>0</v>
      </c>
      <c r="I2818" s="17" t="str">
        <f>IF(OR($L2818="Tor",$L2818="ET"),_xlfn.IFNA(IF(VLOOKUP($A2818,Spiele!$A$2:$C$16,3,FALSE)=$B2818,COUNTIFS($L$2:$L2818,"Tor",$B$2:$B2818,$B2818,$A$2:$A2818,$A2818)+COUNTIFS($L$2:$L2818,"ET",$B$2:$B2818,$B2818,$A$2:$A2818,$A2818)&amp;":"&amp;COUNTIFS($L$2:$L2818,"Tor",$B$2:$B2818,"&lt;&gt;"&amp;$B2818,$A$2:$A2818,$A2818)+COUNTIFS($L$2:$L2818,"ET",$B$2:$B2818,"&lt;&gt;"&amp;$B2818,$A$2:$A2818,$A2818),COUNTIFS($L$2:$L2818,"Tor",$B$2:$B2818,"&lt;&gt;"&amp;$B2818,$A$2:$A2818,$A2818)+COUNTIFS($L$2:$L2818,"ET",$B$2:$B2818,"&lt;&gt;"&amp;$B2818,$A$2:$A2818,$A2818)&amp;":"&amp;COUNTIFS($L$2:$L2818,"Tor",$B$2:$B2818,$B2818,$A$2:$A2818,$A2818)+COUNTIFS($L$2:$L2818,"ET",$B$2:$B2818,$B2818,$A$2:$A2818,$A2818)),""),"")</f>
        <v/>
      </c>
      <c r="J2818" s="18" t="str">
        <f>_xlfn.IFNA(IF(VLOOKUP($A2818,Spiele!$A$2:$D$16,3,FALSE)=$B2818,(COUNTIFS($L$1:$L2817,"Tor",$B$1:$B2817,$B2818,$A$1:$A2817,$A2818)+COUNTIFS($L$1:$L2817,"ET",$B$1:$B2817,$B2818,$A$1:$A2817,$A2818))-(COUNTIFS($L$1:$L2817,"Tor",$B$1:$B2817,"&lt;&gt;"&amp;$B2818,$A$1:$A2817,$A2818)+COUNTIFS($L$1:$L2817,"ET",$B$1:$B2817,"&lt;&gt;"&amp;$B2818,$A$1:$A2817,$A2818)),(COUNTIFS($L$1:$L2817,"Tor",$B$1:$B2817,$B2818,$A$1:$A2817,$A2818)+COUNTIFS($L$1:$L2817,"ET",$B$1:$B2817,$B2818,$A$1:$A2817,$A2818))-(COUNTIFS($L$1:$L2817,"Tor",$B$1:$B2817,"&lt;&gt;"&amp;$B2818,$A$1:$A2817,$A2818)+COUNTIFS($L$1:$L2817,"ET",$B$1:$B2817,"&lt;&gt;"&amp;$B2818,$A$1:$A2817,$A2818))),"")</f>
        <v/>
      </c>
      <c r="O2818" s="17"/>
      <c r="AC2818" s="14"/>
      <c r="AD2818" s="14"/>
      <c r="AE2818" s="18"/>
      <c r="AH2818" s="19">
        <f t="shared" si="174"/>
        <v>0</v>
      </c>
      <c r="AI2818" s="19">
        <f t="shared" si="175"/>
        <v>180</v>
      </c>
      <c r="AM2818" s="19">
        <f>IF(Abschlüsse[[#This Row],[Ergeb]]="ET","",SQRT(($AF2818-$AK2818)^2+($AG2818-$AL2818)^2))</f>
        <v>0</v>
      </c>
      <c r="AO2818" s="13"/>
      <c r="AP2818" s="13"/>
      <c r="AQ2818" s="19" t="str">
        <f t="shared" si="176"/>
        <v/>
      </c>
      <c r="AU2818" s="19" t="str">
        <f t="shared" si="177"/>
        <v/>
      </c>
    </row>
    <row r="2819" spans="3:47" ht="25.05" customHeight="1">
      <c r="C2819" s="17" t="str">
        <f>IF($A2819="","",IF(VLOOKUP($A2819,Spiele!$A$2:$D$16,3,FALSE)=$B2819,"H","G"))</f>
        <v/>
      </c>
      <c r="D2819" s="17" t="str">
        <f>IF($B2819="","",IF(VLOOKUP($A2819,Spiele!$A$2:$F$16,3,FALSE)=$B2819,VLOOKUP($A2819,Spiele!$A$2:$F$16,4,FALSE),VLOOKUP($A2819,Spiele!$A$2:$F$16,3,FALSE)))</f>
        <v/>
      </c>
      <c r="E2819" s="18">
        <f>IF(Abschlüsse[[#This Row],[Ergeb]]="ET",0,COUNTIFS($A$2:$A2819,$A2819,$B$2:$B2819,$B2819,$L$2:$L2819,"&lt;&gt;ET"))</f>
        <v>0</v>
      </c>
      <c r="F2819" s="11"/>
      <c r="G2819" s="12"/>
      <c r="H2819" s="18">
        <f>COUNTIFS('Rote Karten'!$A$2:$A$4,$A2819,'Rote Karten'!$D$2:$D$4,"&lt;&gt;"&amp;$B2819,'Rote Karten'!$B$2:$B$4,"&lt;"&amp;$F2819,'Rote Karten'!$C$2:$C$4,"&lt;="&amp;$G2819)-COUNTIFS('Rote Karten'!$A$2:$A$4,$A2819,'Rote Karten'!$D$2:$D$4,$B2819,'Rote Karten'!$B$2:$B$4,"&lt;"&amp;$F2819,'Rote Karten'!$C$2:$C$4,"&lt;="&amp;$G2819)</f>
        <v>0</v>
      </c>
      <c r="I2819" s="17" t="str">
        <f>IF(OR($L2819="Tor",$L2819="ET"),_xlfn.IFNA(IF(VLOOKUP($A2819,Spiele!$A$2:$C$16,3,FALSE)=$B2819,COUNTIFS($L$2:$L2819,"Tor",$B$2:$B2819,$B2819,$A$2:$A2819,$A2819)+COUNTIFS($L$2:$L2819,"ET",$B$2:$B2819,$B2819,$A$2:$A2819,$A2819)&amp;":"&amp;COUNTIFS($L$2:$L2819,"Tor",$B$2:$B2819,"&lt;&gt;"&amp;$B2819,$A$2:$A2819,$A2819)+COUNTIFS($L$2:$L2819,"ET",$B$2:$B2819,"&lt;&gt;"&amp;$B2819,$A$2:$A2819,$A2819),COUNTIFS($L$2:$L2819,"Tor",$B$2:$B2819,"&lt;&gt;"&amp;$B2819,$A$2:$A2819,$A2819)+COUNTIFS($L$2:$L2819,"ET",$B$2:$B2819,"&lt;&gt;"&amp;$B2819,$A$2:$A2819,$A2819)&amp;":"&amp;COUNTIFS($L$2:$L2819,"Tor",$B$2:$B2819,$B2819,$A$2:$A2819,$A2819)+COUNTIFS($L$2:$L2819,"ET",$B$2:$B2819,$B2819,$A$2:$A2819,$A2819)),""),"")</f>
        <v/>
      </c>
      <c r="J2819" s="18" t="str">
        <f>_xlfn.IFNA(IF(VLOOKUP($A2819,Spiele!$A$2:$D$16,3,FALSE)=$B2819,(COUNTIFS($L$1:$L2818,"Tor",$B$1:$B2818,$B2819,$A$1:$A2818,$A2819)+COUNTIFS($L$1:$L2818,"ET",$B$1:$B2818,$B2819,$A$1:$A2818,$A2819))-(COUNTIFS($L$1:$L2818,"Tor",$B$1:$B2818,"&lt;&gt;"&amp;$B2819,$A$1:$A2818,$A2819)+COUNTIFS($L$1:$L2818,"ET",$B$1:$B2818,"&lt;&gt;"&amp;$B2819,$A$1:$A2818,$A2819)),(COUNTIFS($L$1:$L2818,"Tor",$B$1:$B2818,$B2819,$A$1:$A2818,$A2819)+COUNTIFS($L$1:$L2818,"ET",$B$1:$B2818,$B2819,$A$1:$A2818,$A2819))-(COUNTIFS($L$1:$L2818,"Tor",$B$1:$B2818,"&lt;&gt;"&amp;$B2819,$A$1:$A2818,$A2819)+COUNTIFS($L$1:$L2818,"ET",$B$1:$B2818,"&lt;&gt;"&amp;$B2819,$A$1:$A2818,$A2819))),"")</f>
        <v/>
      </c>
      <c r="O2819" s="17"/>
      <c r="AC2819" s="14"/>
      <c r="AD2819" s="14"/>
      <c r="AE2819" s="18"/>
      <c r="AH2819" s="19">
        <f t="shared" ref="AH2819:AH2882" si="178">IF($L2819="ET","",IF($AF2819&gt;3.66,SQRT($AG2819^2+($AF2819-(7.32/2))^2),IF($AF2819&lt;-3.66,SQRT($AG2819^2+($AF2819+(7.32/2))^2),$AG2819)))</f>
        <v>0</v>
      </c>
      <c r="AI2819" s="19">
        <f t="shared" ref="AI2819:AI2882" si="179">IF($L2819="ET","",IF(DEGREES(ATAN((7.32*$AG2819)/($AG2819^2+$AF2819^2-(7.32/2)^2)))&lt;=0,180+DEGREES(ATAN((7.32*$AG2819)/($AG2819^2+$AF2819^2-(7.32/2)^2))),DEGREES(ATAN((7.32*$AG2819)/($AG2819^2+$AF2819^2-(7.32/2)^2)))))</f>
        <v>180</v>
      </c>
      <c r="AM2819" s="19">
        <f>IF(Abschlüsse[[#This Row],[Ergeb]]="ET","",SQRT(($AF2819-$AK2819)^2+($AG2819-$AL2819)^2))</f>
        <v>0</v>
      </c>
      <c r="AO2819" s="13"/>
      <c r="AP2819" s="13"/>
      <c r="AQ2819" s="19" t="str">
        <f t="shared" si="176"/>
        <v/>
      </c>
      <c r="AU2819" s="19" t="str">
        <f t="shared" si="177"/>
        <v/>
      </c>
    </row>
    <row r="2820" spans="3:47" ht="25.05" customHeight="1">
      <c r="C2820" s="17" t="str">
        <f>IF($A2820="","",IF(VLOOKUP($A2820,Spiele!$A$2:$D$16,3,FALSE)=$B2820,"H","G"))</f>
        <v/>
      </c>
      <c r="D2820" s="17" t="str">
        <f>IF($B2820="","",IF(VLOOKUP($A2820,Spiele!$A$2:$F$16,3,FALSE)=$B2820,VLOOKUP($A2820,Spiele!$A$2:$F$16,4,FALSE),VLOOKUP($A2820,Spiele!$A$2:$F$16,3,FALSE)))</f>
        <v/>
      </c>
      <c r="E2820" s="18">
        <f>IF(Abschlüsse[[#This Row],[Ergeb]]="ET",0,COUNTIFS($A$2:$A2820,$A2820,$B$2:$B2820,$B2820,$L$2:$L2820,"&lt;&gt;ET"))</f>
        <v>0</v>
      </c>
      <c r="F2820" s="11"/>
      <c r="G2820" s="12"/>
      <c r="H2820" s="18">
        <f>COUNTIFS('Rote Karten'!$A$2:$A$4,$A2820,'Rote Karten'!$D$2:$D$4,"&lt;&gt;"&amp;$B2820,'Rote Karten'!$B$2:$B$4,"&lt;"&amp;$F2820,'Rote Karten'!$C$2:$C$4,"&lt;="&amp;$G2820)-COUNTIFS('Rote Karten'!$A$2:$A$4,$A2820,'Rote Karten'!$D$2:$D$4,$B2820,'Rote Karten'!$B$2:$B$4,"&lt;"&amp;$F2820,'Rote Karten'!$C$2:$C$4,"&lt;="&amp;$G2820)</f>
        <v>0</v>
      </c>
      <c r="I2820" s="17" t="str">
        <f>IF(OR($L2820="Tor",$L2820="ET"),_xlfn.IFNA(IF(VLOOKUP($A2820,Spiele!$A$2:$C$16,3,FALSE)=$B2820,COUNTIFS($L$2:$L2820,"Tor",$B$2:$B2820,$B2820,$A$2:$A2820,$A2820)+COUNTIFS($L$2:$L2820,"ET",$B$2:$B2820,$B2820,$A$2:$A2820,$A2820)&amp;":"&amp;COUNTIFS($L$2:$L2820,"Tor",$B$2:$B2820,"&lt;&gt;"&amp;$B2820,$A$2:$A2820,$A2820)+COUNTIFS($L$2:$L2820,"ET",$B$2:$B2820,"&lt;&gt;"&amp;$B2820,$A$2:$A2820,$A2820),COUNTIFS($L$2:$L2820,"Tor",$B$2:$B2820,"&lt;&gt;"&amp;$B2820,$A$2:$A2820,$A2820)+COUNTIFS($L$2:$L2820,"ET",$B$2:$B2820,"&lt;&gt;"&amp;$B2820,$A$2:$A2820,$A2820)&amp;":"&amp;COUNTIFS($L$2:$L2820,"Tor",$B$2:$B2820,$B2820,$A$2:$A2820,$A2820)+COUNTIFS($L$2:$L2820,"ET",$B$2:$B2820,$B2820,$A$2:$A2820,$A2820)),""),"")</f>
        <v/>
      </c>
      <c r="J2820" s="18" t="str">
        <f>_xlfn.IFNA(IF(VLOOKUP($A2820,Spiele!$A$2:$D$16,3,FALSE)=$B2820,(COUNTIFS($L$1:$L2819,"Tor",$B$1:$B2819,$B2820,$A$1:$A2819,$A2820)+COUNTIFS($L$1:$L2819,"ET",$B$1:$B2819,$B2820,$A$1:$A2819,$A2820))-(COUNTIFS($L$1:$L2819,"Tor",$B$1:$B2819,"&lt;&gt;"&amp;$B2820,$A$1:$A2819,$A2820)+COUNTIFS($L$1:$L2819,"ET",$B$1:$B2819,"&lt;&gt;"&amp;$B2820,$A$1:$A2819,$A2820)),(COUNTIFS($L$1:$L2819,"Tor",$B$1:$B2819,$B2820,$A$1:$A2819,$A2820)+COUNTIFS($L$1:$L2819,"ET",$B$1:$B2819,$B2820,$A$1:$A2819,$A2820))-(COUNTIFS($L$1:$L2819,"Tor",$B$1:$B2819,"&lt;&gt;"&amp;$B2820,$A$1:$A2819,$A2820)+COUNTIFS($L$1:$L2819,"ET",$B$1:$B2819,"&lt;&gt;"&amp;$B2820,$A$1:$A2819,$A2820))),"")</f>
        <v/>
      </c>
      <c r="O2820" s="17"/>
      <c r="AC2820" s="14"/>
      <c r="AD2820" s="14"/>
      <c r="AE2820" s="18"/>
      <c r="AH2820" s="19">
        <f t="shared" si="178"/>
        <v>0</v>
      </c>
      <c r="AI2820" s="19">
        <f t="shared" si="179"/>
        <v>180</v>
      </c>
      <c r="AM2820" s="19">
        <f>IF(Abschlüsse[[#This Row],[Ergeb]]="ET","",SQRT(($AF2820-$AK2820)^2+($AG2820-$AL2820)^2))</f>
        <v>0</v>
      </c>
      <c r="AO2820" s="13"/>
      <c r="AP2820" s="13"/>
      <c r="AQ2820" s="19" t="str">
        <f t="shared" si="176"/>
        <v/>
      </c>
      <c r="AU2820" s="19" t="str">
        <f t="shared" si="177"/>
        <v/>
      </c>
    </row>
    <row r="2821" spans="3:47" ht="25.05" customHeight="1">
      <c r="C2821" s="17" t="str">
        <f>IF($A2821="","",IF(VLOOKUP($A2821,Spiele!$A$2:$D$16,3,FALSE)=$B2821,"H","G"))</f>
        <v/>
      </c>
      <c r="D2821" s="17" t="str">
        <f>IF($B2821="","",IF(VLOOKUP($A2821,Spiele!$A$2:$F$16,3,FALSE)=$B2821,VLOOKUP($A2821,Spiele!$A$2:$F$16,4,FALSE),VLOOKUP($A2821,Spiele!$A$2:$F$16,3,FALSE)))</f>
        <v/>
      </c>
      <c r="E2821" s="18">
        <f>IF(Abschlüsse[[#This Row],[Ergeb]]="ET",0,COUNTIFS($A$2:$A2821,$A2821,$B$2:$B2821,$B2821,$L$2:$L2821,"&lt;&gt;ET"))</f>
        <v>0</v>
      </c>
      <c r="F2821" s="11"/>
      <c r="G2821" s="12"/>
      <c r="H2821" s="18">
        <f>COUNTIFS('Rote Karten'!$A$2:$A$4,$A2821,'Rote Karten'!$D$2:$D$4,"&lt;&gt;"&amp;$B2821,'Rote Karten'!$B$2:$B$4,"&lt;"&amp;$F2821,'Rote Karten'!$C$2:$C$4,"&lt;="&amp;$G2821)-COUNTIFS('Rote Karten'!$A$2:$A$4,$A2821,'Rote Karten'!$D$2:$D$4,$B2821,'Rote Karten'!$B$2:$B$4,"&lt;"&amp;$F2821,'Rote Karten'!$C$2:$C$4,"&lt;="&amp;$G2821)</f>
        <v>0</v>
      </c>
      <c r="I2821" s="17" t="str">
        <f>IF(OR($L2821="Tor",$L2821="ET"),_xlfn.IFNA(IF(VLOOKUP($A2821,Spiele!$A$2:$C$16,3,FALSE)=$B2821,COUNTIFS($L$2:$L2821,"Tor",$B$2:$B2821,$B2821,$A$2:$A2821,$A2821)+COUNTIFS($L$2:$L2821,"ET",$B$2:$B2821,$B2821,$A$2:$A2821,$A2821)&amp;":"&amp;COUNTIFS($L$2:$L2821,"Tor",$B$2:$B2821,"&lt;&gt;"&amp;$B2821,$A$2:$A2821,$A2821)+COUNTIFS($L$2:$L2821,"ET",$B$2:$B2821,"&lt;&gt;"&amp;$B2821,$A$2:$A2821,$A2821),COUNTIFS($L$2:$L2821,"Tor",$B$2:$B2821,"&lt;&gt;"&amp;$B2821,$A$2:$A2821,$A2821)+COUNTIFS($L$2:$L2821,"ET",$B$2:$B2821,"&lt;&gt;"&amp;$B2821,$A$2:$A2821,$A2821)&amp;":"&amp;COUNTIFS($L$2:$L2821,"Tor",$B$2:$B2821,$B2821,$A$2:$A2821,$A2821)+COUNTIFS($L$2:$L2821,"ET",$B$2:$B2821,$B2821,$A$2:$A2821,$A2821)),""),"")</f>
        <v/>
      </c>
      <c r="J2821" s="18" t="str">
        <f>_xlfn.IFNA(IF(VLOOKUP($A2821,Spiele!$A$2:$D$16,3,FALSE)=$B2821,(COUNTIFS($L$1:$L2820,"Tor",$B$1:$B2820,$B2821,$A$1:$A2820,$A2821)+COUNTIFS($L$1:$L2820,"ET",$B$1:$B2820,$B2821,$A$1:$A2820,$A2821))-(COUNTIFS($L$1:$L2820,"Tor",$B$1:$B2820,"&lt;&gt;"&amp;$B2821,$A$1:$A2820,$A2821)+COUNTIFS($L$1:$L2820,"ET",$B$1:$B2820,"&lt;&gt;"&amp;$B2821,$A$1:$A2820,$A2821)),(COUNTIFS($L$1:$L2820,"Tor",$B$1:$B2820,$B2821,$A$1:$A2820,$A2821)+COUNTIFS($L$1:$L2820,"ET",$B$1:$B2820,$B2821,$A$1:$A2820,$A2821))-(COUNTIFS($L$1:$L2820,"Tor",$B$1:$B2820,"&lt;&gt;"&amp;$B2821,$A$1:$A2820,$A2821)+COUNTIFS($L$1:$L2820,"ET",$B$1:$B2820,"&lt;&gt;"&amp;$B2821,$A$1:$A2820,$A2821))),"")</f>
        <v/>
      </c>
      <c r="O2821" s="17"/>
      <c r="AC2821" s="14"/>
      <c r="AD2821" s="14"/>
      <c r="AE2821" s="18"/>
      <c r="AH2821" s="19">
        <f t="shared" si="178"/>
        <v>0</v>
      </c>
      <c r="AI2821" s="19">
        <f t="shared" si="179"/>
        <v>180</v>
      </c>
      <c r="AM2821" s="19">
        <f>IF(Abschlüsse[[#This Row],[Ergeb]]="ET","",SQRT(($AF2821-$AK2821)^2+($AG2821-$AL2821)^2))</f>
        <v>0</v>
      </c>
      <c r="AO2821" s="13"/>
      <c r="AP2821" s="13"/>
      <c r="AQ2821" s="19" t="str">
        <f t="shared" si="176"/>
        <v/>
      </c>
      <c r="AU2821" s="19" t="str">
        <f t="shared" si="177"/>
        <v/>
      </c>
    </row>
    <row r="2822" spans="3:47" ht="25.05" customHeight="1">
      <c r="C2822" s="17" t="str">
        <f>IF($A2822="","",IF(VLOOKUP($A2822,Spiele!$A$2:$D$16,3,FALSE)=$B2822,"H","G"))</f>
        <v/>
      </c>
      <c r="D2822" s="17" t="str">
        <f>IF($B2822="","",IF(VLOOKUP($A2822,Spiele!$A$2:$F$16,3,FALSE)=$B2822,VLOOKUP($A2822,Spiele!$A$2:$F$16,4,FALSE),VLOOKUP($A2822,Spiele!$A$2:$F$16,3,FALSE)))</f>
        <v/>
      </c>
      <c r="E2822" s="18">
        <f>IF(Abschlüsse[[#This Row],[Ergeb]]="ET",0,COUNTIFS($A$2:$A2822,$A2822,$B$2:$B2822,$B2822,$L$2:$L2822,"&lt;&gt;ET"))</f>
        <v>0</v>
      </c>
      <c r="F2822" s="11"/>
      <c r="G2822" s="12"/>
      <c r="H2822" s="18">
        <f>COUNTIFS('Rote Karten'!$A$2:$A$4,$A2822,'Rote Karten'!$D$2:$D$4,"&lt;&gt;"&amp;$B2822,'Rote Karten'!$B$2:$B$4,"&lt;"&amp;$F2822,'Rote Karten'!$C$2:$C$4,"&lt;="&amp;$G2822)-COUNTIFS('Rote Karten'!$A$2:$A$4,$A2822,'Rote Karten'!$D$2:$D$4,$B2822,'Rote Karten'!$B$2:$B$4,"&lt;"&amp;$F2822,'Rote Karten'!$C$2:$C$4,"&lt;="&amp;$G2822)</f>
        <v>0</v>
      </c>
      <c r="I2822" s="17" t="str">
        <f>IF(OR($L2822="Tor",$L2822="ET"),_xlfn.IFNA(IF(VLOOKUP($A2822,Spiele!$A$2:$C$16,3,FALSE)=$B2822,COUNTIFS($L$2:$L2822,"Tor",$B$2:$B2822,$B2822,$A$2:$A2822,$A2822)+COUNTIFS($L$2:$L2822,"ET",$B$2:$B2822,$B2822,$A$2:$A2822,$A2822)&amp;":"&amp;COUNTIFS($L$2:$L2822,"Tor",$B$2:$B2822,"&lt;&gt;"&amp;$B2822,$A$2:$A2822,$A2822)+COUNTIFS($L$2:$L2822,"ET",$B$2:$B2822,"&lt;&gt;"&amp;$B2822,$A$2:$A2822,$A2822),COUNTIFS($L$2:$L2822,"Tor",$B$2:$B2822,"&lt;&gt;"&amp;$B2822,$A$2:$A2822,$A2822)+COUNTIFS($L$2:$L2822,"ET",$B$2:$B2822,"&lt;&gt;"&amp;$B2822,$A$2:$A2822,$A2822)&amp;":"&amp;COUNTIFS($L$2:$L2822,"Tor",$B$2:$B2822,$B2822,$A$2:$A2822,$A2822)+COUNTIFS($L$2:$L2822,"ET",$B$2:$B2822,$B2822,$A$2:$A2822,$A2822)),""),"")</f>
        <v/>
      </c>
      <c r="J2822" s="18" t="str">
        <f>_xlfn.IFNA(IF(VLOOKUP($A2822,Spiele!$A$2:$D$16,3,FALSE)=$B2822,(COUNTIFS($L$1:$L2821,"Tor",$B$1:$B2821,$B2822,$A$1:$A2821,$A2822)+COUNTIFS($L$1:$L2821,"ET",$B$1:$B2821,$B2822,$A$1:$A2821,$A2822))-(COUNTIFS($L$1:$L2821,"Tor",$B$1:$B2821,"&lt;&gt;"&amp;$B2822,$A$1:$A2821,$A2822)+COUNTIFS($L$1:$L2821,"ET",$B$1:$B2821,"&lt;&gt;"&amp;$B2822,$A$1:$A2821,$A2822)),(COUNTIFS($L$1:$L2821,"Tor",$B$1:$B2821,$B2822,$A$1:$A2821,$A2822)+COUNTIFS($L$1:$L2821,"ET",$B$1:$B2821,$B2822,$A$1:$A2821,$A2822))-(COUNTIFS($L$1:$L2821,"Tor",$B$1:$B2821,"&lt;&gt;"&amp;$B2822,$A$1:$A2821,$A2822)+COUNTIFS($L$1:$L2821,"ET",$B$1:$B2821,"&lt;&gt;"&amp;$B2822,$A$1:$A2821,$A2822))),"")</f>
        <v/>
      </c>
      <c r="O2822" s="17"/>
      <c r="AC2822" s="14"/>
      <c r="AD2822" s="14"/>
      <c r="AE2822" s="18"/>
      <c r="AH2822" s="19">
        <f t="shared" si="178"/>
        <v>0</v>
      </c>
      <c r="AI2822" s="19">
        <f t="shared" si="179"/>
        <v>180</v>
      </c>
      <c r="AM2822" s="19">
        <f>IF(Abschlüsse[[#This Row],[Ergeb]]="ET","",SQRT(($AF2822-$AK2822)^2+($AG2822-$AL2822)^2))</f>
        <v>0</v>
      </c>
      <c r="AO2822" s="13"/>
      <c r="AP2822" s="13"/>
      <c r="AQ2822" s="19" t="str">
        <f t="shared" si="176"/>
        <v/>
      </c>
      <c r="AU2822" s="19" t="str">
        <f t="shared" si="177"/>
        <v/>
      </c>
    </row>
    <row r="2823" spans="3:47" ht="25.05" customHeight="1">
      <c r="C2823" s="17" t="str">
        <f>IF($A2823="","",IF(VLOOKUP($A2823,Spiele!$A$2:$D$16,3,FALSE)=$B2823,"H","G"))</f>
        <v/>
      </c>
      <c r="D2823" s="17" t="str">
        <f>IF($B2823="","",IF(VLOOKUP($A2823,Spiele!$A$2:$F$16,3,FALSE)=$B2823,VLOOKUP($A2823,Spiele!$A$2:$F$16,4,FALSE),VLOOKUP($A2823,Spiele!$A$2:$F$16,3,FALSE)))</f>
        <v/>
      </c>
      <c r="E2823" s="18">
        <f>IF(Abschlüsse[[#This Row],[Ergeb]]="ET",0,COUNTIFS($A$2:$A2823,$A2823,$B$2:$B2823,$B2823,$L$2:$L2823,"&lt;&gt;ET"))</f>
        <v>0</v>
      </c>
      <c r="F2823" s="11"/>
      <c r="G2823" s="12"/>
      <c r="H2823" s="18">
        <f>COUNTIFS('Rote Karten'!$A$2:$A$4,$A2823,'Rote Karten'!$D$2:$D$4,"&lt;&gt;"&amp;$B2823,'Rote Karten'!$B$2:$B$4,"&lt;"&amp;$F2823,'Rote Karten'!$C$2:$C$4,"&lt;="&amp;$G2823)-COUNTIFS('Rote Karten'!$A$2:$A$4,$A2823,'Rote Karten'!$D$2:$D$4,$B2823,'Rote Karten'!$B$2:$B$4,"&lt;"&amp;$F2823,'Rote Karten'!$C$2:$C$4,"&lt;="&amp;$G2823)</f>
        <v>0</v>
      </c>
      <c r="I2823" s="17" t="str">
        <f>IF(OR($L2823="Tor",$L2823="ET"),_xlfn.IFNA(IF(VLOOKUP($A2823,Spiele!$A$2:$C$16,3,FALSE)=$B2823,COUNTIFS($L$2:$L2823,"Tor",$B$2:$B2823,$B2823,$A$2:$A2823,$A2823)+COUNTIFS($L$2:$L2823,"ET",$B$2:$B2823,$B2823,$A$2:$A2823,$A2823)&amp;":"&amp;COUNTIFS($L$2:$L2823,"Tor",$B$2:$B2823,"&lt;&gt;"&amp;$B2823,$A$2:$A2823,$A2823)+COUNTIFS($L$2:$L2823,"ET",$B$2:$B2823,"&lt;&gt;"&amp;$B2823,$A$2:$A2823,$A2823),COUNTIFS($L$2:$L2823,"Tor",$B$2:$B2823,"&lt;&gt;"&amp;$B2823,$A$2:$A2823,$A2823)+COUNTIFS($L$2:$L2823,"ET",$B$2:$B2823,"&lt;&gt;"&amp;$B2823,$A$2:$A2823,$A2823)&amp;":"&amp;COUNTIFS($L$2:$L2823,"Tor",$B$2:$B2823,$B2823,$A$2:$A2823,$A2823)+COUNTIFS($L$2:$L2823,"ET",$B$2:$B2823,$B2823,$A$2:$A2823,$A2823)),""),"")</f>
        <v/>
      </c>
      <c r="J2823" s="18" t="str">
        <f>_xlfn.IFNA(IF(VLOOKUP($A2823,Spiele!$A$2:$D$16,3,FALSE)=$B2823,(COUNTIFS($L$1:$L2822,"Tor",$B$1:$B2822,$B2823,$A$1:$A2822,$A2823)+COUNTIFS($L$1:$L2822,"ET",$B$1:$B2822,$B2823,$A$1:$A2822,$A2823))-(COUNTIFS($L$1:$L2822,"Tor",$B$1:$B2822,"&lt;&gt;"&amp;$B2823,$A$1:$A2822,$A2823)+COUNTIFS($L$1:$L2822,"ET",$B$1:$B2822,"&lt;&gt;"&amp;$B2823,$A$1:$A2822,$A2823)),(COUNTIFS($L$1:$L2822,"Tor",$B$1:$B2822,$B2823,$A$1:$A2822,$A2823)+COUNTIFS($L$1:$L2822,"ET",$B$1:$B2822,$B2823,$A$1:$A2822,$A2823))-(COUNTIFS($L$1:$L2822,"Tor",$B$1:$B2822,"&lt;&gt;"&amp;$B2823,$A$1:$A2822,$A2823)+COUNTIFS($L$1:$L2822,"ET",$B$1:$B2822,"&lt;&gt;"&amp;$B2823,$A$1:$A2822,$A2823))),"")</f>
        <v/>
      </c>
      <c r="O2823" s="17"/>
      <c r="AC2823" s="14"/>
      <c r="AD2823" s="14"/>
      <c r="AE2823" s="18"/>
      <c r="AH2823" s="19">
        <f t="shared" si="178"/>
        <v>0</v>
      </c>
      <c r="AI2823" s="19">
        <f t="shared" si="179"/>
        <v>180</v>
      </c>
      <c r="AM2823" s="19">
        <f>IF(Abschlüsse[[#This Row],[Ergeb]]="ET","",SQRT(($AF2823-$AK2823)^2+($AG2823-$AL2823)^2))</f>
        <v>0</v>
      </c>
      <c r="AO2823" s="13"/>
      <c r="AP2823" s="13"/>
      <c r="AQ2823" s="19" t="str">
        <f t="shared" si="176"/>
        <v/>
      </c>
      <c r="AU2823" s="19" t="str">
        <f t="shared" si="177"/>
        <v/>
      </c>
    </row>
    <row r="2824" spans="3:47" ht="25.05" customHeight="1">
      <c r="C2824" s="17" t="str">
        <f>IF($A2824="","",IF(VLOOKUP($A2824,Spiele!$A$2:$D$16,3,FALSE)=$B2824,"H","G"))</f>
        <v/>
      </c>
      <c r="D2824" s="17" t="str">
        <f>IF($B2824="","",IF(VLOOKUP($A2824,Spiele!$A$2:$F$16,3,FALSE)=$B2824,VLOOKUP($A2824,Spiele!$A$2:$F$16,4,FALSE),VLOOKUP($A2824,Spiele!$A$2:$F$16,3,FALSE)))</f>
        <v/>
      </c>
      <c r="E2824" s="18">
        <f>IF(Abschlüsse[[#This Row],[Ergeb]]="ET",0,COUNTIFS($A$2:$A2824,$A2824,$B$2:$B2824,$B2824,$L$2:$L2824,"&lt;&gt;ET"))</f>
        <v>0</v>
      </c>
      <c r="F2824" s="11"/>
      <c r="G2824" s="12"/>
      <c r="H2824" s="18">
        <f>COUNTIFS('Rote Karten'!$A$2:$A$4,$A2824,'Rote Karten'!$D$2:$D$4,"&lt;&gt;"&amp;$B2824,'Rote Karten'!$B$2:$B$4,"&lt;"&amp;$F2824,'Rote Karten'!$C$2:$C$4,"&lt;="&amp;$G2824)-COUNTIFS('Rote Karten'!$A$2:$A$4,$A2824,'Rote Karten'!$D$2:$D$4,$B2824,'Rote Karten'!$B$2:$B$4,"&lt;"&amp;$F2824,'Rote Karten'!$C$2:$C$4,"&lt;="&amp;$G2824)</f>
        <v>0</v>
      </c>
      <c r="I2824" s="17" t="str">
        <f>IF(OR($L2824="Tor",$L2824="ET"),_xlfn.IFNA(IF(VLOOKUP($A2824,Spiele!$A$2:$C$16,3,FALSE)=$B2824,COUNTIFS($L$2:$L2824,"Tor",$B$2:$B2824,$B2824,$A$2:$A2824,$A2824)+COUNTIFS($L$2:$L2824,"ET",$B$2:$B2824,$B2824,$A$2:$A2824,$A2824)&amp;":"&amp;COUNTIFS($L$2:$L2824,"Tor",$B$2:$B2824,"&lt;&gt;"&amp;$B2824,$A$2:$A2824,$A2824)+COUNTIFS($L$2:$L2824,"ET",$B$2:$B2824,"&lt;&gt;"&amp;$B2824,$A$2:$A2824,$A2824),COUNTIFS($L$2:$L2824,"Tor",$B$2:$B2824,"&lt;&gt;"&amp;$B2824,$A$2:$A2824,$A2824)+COUNTIFS($L$2:$L2824,"ET",$B$2:$B2824,"&lt;&gt;"&amp;$B2824,$A$2:$A2824,$A2824)&amp;":"&amp;COUNTIFS($L$2:$L2824,"Tor",$B$2:$B2824,$B2824,$A$2:$A2824,$A2824)+COUNTIFS($L$2:$L2824,"ET",$B$2:$B2824,$B2824,$A$2:$A2824,$A2824)),""),"")</f>
        <v/>
      </c>
      <c r="J2824" s="18" t="str">
        <f>_xlfn.IFNA(IF(VLOOKUP($A2824,Spiele!$A$2:$D$16,3,FALSE)=$B2824,(COUNTIFS($L$1:$L2823,"Tor",$B$1:$B2823,$B2824,$A$1:$A2823,$A2824)+COUNTIFS($L$1:$L2823,"ET",$B$1:$B2823,$B2824,$A$1:$A2823,$A2824))-(COUNTIFS($L$1:$L2823,"Tor",$B$1:$B2823,"&lt;&gt;"&amp;$B2824,$A$1:$A2823,$A2824)+COUNTIFS($L$1:$L2823,"ET",$B$1:$B2823,"&lt;&gt;"&amp;$B2824,$A$1:$A2823,$A2824)),(COUNTIFS($L$1:$L2823,"Tor",$B$1:$B2823,$B2824,$A$1:$A2823,$A2824)+COUNTIFS($L$1:$L2823,"ET",$B$1:$B2823,$B2824,$A$1:$A2823,$A2824))-(COUNTIFS($L$1:$L2823,"Tor",$B$1:$B2823,"&lt;&gt;"&amp;$B2824,$A$1:$A2823,$A2824)+COUNTIFS($L$1:$L2823,"ET",$B$1:$B2823,"&lt;&gt;"&amp;$B2824,$A$1:$A2823,$A2824))),"")</f>
        <v/>
      </c>
      <c r="O2824" s="17"/>
      <c r="AC2824" s="14"/>
      <c r="AD2824" s="14"/>
      <c r="AE2824" s="18"/>
      <c r="AH2824" s="19">
        <f t="shared" si="178"/>
        <v>0</v>
      </c>
      <c r="AI2824" s="19">
        <f t="shared" si="179"/>
        <v>180</v>
      </c>
      <c r="AM2824" s="19">
        <f>IF(Abschlüsse[[#This Row],[Ergeb]]="ET","",SQRT(($AF2824-$AK2824)^2+($AG2824-$AL2824)^2))</f>
        <v>0</v>
      </c>
      <c r="AO2824" s="13"/>
      <c r="AP2824" s="13"/>
      <c r="AQ2824" s="19" t="str">
        <f t="shared" si="176"/>
        <v/>
      </c>
      <c r="AU2824" s="19" t="str">
        <f t="shared" si="177"/>
        <v/>
      </c>
    </row>
    <row r="2825" spans="3:47" ht="25.05" customHeight="1">
      <c r="C2825" s="17" t="str">
        <f>IF($A2825="","",IF(VLOOKUP($A2825,Spiele!$A$2:$D$16,3,FALSE)=$B2825,"H","G"))</f>
        <v/>
      </c>
      <c r="D2825" s="17" t="str">
        <f>IF($B2825="","",IF(VLOOKUP($A2825,Spiele!$A$2:$F$16,3,FALSE)=$B2825,VLOOKUP($A2825,Spiele!$A$2:$F$16,4,FALSE),VLOOKUP($A2825,Spiele!$A$2:$F$16,3,FALSE)))</f>
        <v/>
      </c>
      <c r="E2825" s="18">
        <f>IF(Abschlüsse[[#This Row],[Ergeb]]="ET",0,COUNTIFS($A$2:$A2825,$A2825,$B$2:$B2825,$B2825,$L$2:$L2825,"&lt;&gt;ET"))</f>
        <v>0</v>
      </c>
      <c r="F2825" s="11"/>
      <c r="G2825" s="12"/>
      <c r="H2825" s="18">
        <f>COUNTIFS('Rote Karten'!$A$2:$A$4,$A2825,'Rote Karten'!$D$2:$D$4,"&lt;&gt;"&amp;$B2825,'Rote Karten'!$B$2:$B$4,"&lt;"&amp;$F2825,'Rote Karten'!$C$2:$C$4,"&lt;="&amp;$G2825)-COUNTIFS('Rote Karten'!$A$2:$A$4,$A2825,'Rote Karten'!$D$2:$D$4,$B2825,'Rote Karten'!$B$2:$B$4,"&lt;"&amp;$F2825,'Rote Karten'!$C$2:$C$4,"&lt;="&amp;$G2825)</f>
        <v>0</v>
      </c>
      <c r="I2825" s="17" t="str">
        <f>IF(OR($L2825="Tor",$L2825="ET"),_xlfn.IFNA(IF(VLOOKUP($A2825,Spiele!$A$2:$C$16,3,FALSE)=$B2825,COUNTIFS($L$2:$L2825,"Tor",$B$2:$B2825,$B2825,$A$2:$A2825,$A2825)+COUNTIFS($L$2:$L2825,"ET",$B$2:$B2825,$B2825,$A$2:$A2825,$A2825)&amp;":"&amp;COUNTIFS($L$2:$L2825,"Tor",$B$2:$B2825,"&lt;&gt;"&amp;$B2825,$A$2:$A2825,$A2825)+COUNTIFS($L$2:$L2825,"ET",$B$2:$B2825,"&lt;&gt;"&amp;$B2825,$A$2:$A2825,$A2825),COUNTIFS($L$2:$L2825,"Tor",$B$2:$B2825,"&lt;&gt;"&amp;$B2825,$A$2:$A2825,$A2825)+COUNTIFS($L$2:$L2825,"ET",$B$2:$B2825,"&lt;&gt;"&amp;$B2825,$A$2:$A2825,$A2825)&amp;":"&amp;COUNTIFS($L$2:$L2825,"Tor",$B$2:$B2825,$B2825,$A$2:$A2825,$A2825)+COUNTIFS($L$2:$L2825,"ET",$B$2:$B2825,$B2825,$A$2:$A2825,$A2825)),""),"")</f>
        <v/>
      </c>
      <c r="J2825" s="18" t="str">
        <f>_xlfn.IFNA(IF(VLOOKUP($A2825,Spiele!$A$2:$D$16,3,FALSE)=$B2825,(COUNTIFS($L$1:$L2824,"Tor",$B$1:$B2824,$B2825,$A$1:$A2824,$A2825)+COUNTIFS($L$1:$L2824,"ET",$B$1:$B2824,$B2825,$A$1:$A2824,$A2825))-(COUNTIFS($L$1:$L2824,"Tor",$B$1:$B2824,"&lt;&gt;"&amp;$B2825,$A$1:$A2824,$A2825)+COUNTIFS($L$1:$L2824,"ET",$B$1:$B2824,"&lt;&gt;"&amp;$B2825,$A$1:$A2824,$A2825)),(COUNTIFS($L$1:$L2824,"Tor",$B$1:$B2824,$B2825,$A$1:$A2824,$A2825)+COUNTIFS($L$1:$L2824,"ET",$B$1:$B2824,$B2825,$A$1:$A2824,$A2825))-(COUNTIFS($L$1:$L2824,"Tor",$B$1:$B2824,"&lt;&gt;"&amp;$B2825,$A$1:$A2824,$A2825)+COUNTIFS($L$1:$L2824,"ET",$B$1:$B2824,"&lt;&gt;"&amp;$B2825,$A$1:$A2824,$A2825))),"")</f>
        <v/>
      </c>
      <c r="O2825" s="17"/>
      <c r="AC2825" s="14"/>
      <c r="AD2825" s="14"/>
      <c r="AE2825" s="18"/>
      <c r="AH2825" s="19">
        <f t="shared" si="178"/>
        <v>0</v>
      </c>
      <c r="AI2825" s="19">
        <f t="shared" si="179"/>
        <v>180</v>
      </c>
      <c r="AM2825" s="19">
        <f>IF(Abschlüsse[[#This Row],[Ergeb]]="ET","",SQRT(($AF2825-$AK2825)^2+($AG2825-$AL2825)^2))</f>
        <v>0</v>
      </c>
      <c r="AO2825" s="13"/>
      <c r="AP2825" s="13"/>
      <c r="AQ2825" s="19" t="str">
        <f t="shared" si="176"/>
        <v/>
      </c>
      <c r="AU2825" s="19" t="str">
        <f t="shared" si="177"/>
        <v/>
      </c>
    </row>
    <row r="2826" spans="3:47" ht="25.05" customHeight="1">
      <c r="C2826" s="17" t="str">
        <f>IF($A2826="","",IF(VLOOKUP($A2826,Spiele!$A$2:$D$16,3,FALSE)=$B2826,"H","G"))</f>
        <v/>
      </c>
      <c r="D2826" s="17" t="str">
        <f>IF($B2826="","",IF(VLOOKUP($A2826,Spiele!$A$2:$F$16,3,FALSE)=$B2826,VLOOKUP($A2826,Spiele!$A$2:$F$16,4,FALSE),VLOOKUP($A2826,Spiele!$A$2:$F$16,3,FALSE)))</f>
        <v/>
      </c>
      <c r="E2826" s="18">
        <f>IF(Abschlüsse[[#This Row],[Ergeb]]="ET",0,COUNTIFS($A$2:$A2826,$A2826,$B$2:$B2826,$B2826,$L$2:$L2826,"&lt;&gt;ET"))</f>
        <v>0</v>
      </c>
      <c r="F2826" s="11"/>
      <c r="G2826" s="12"/>
      <c r="H2826" s="18">
        <f>COUNTIFS('Rote Karten'!$A$2:$A$4,$A2826,'Rote Karten'!$D$2:$D$4,"&lt;&gt;"&amp;$B2826,'Rote Karten'!$B$2:$B$4,"&lt;"&amp;$F2826,'Rote Karten'!$C$2:$C$4,"&lt;="&amp;$G2826)-COUNTIFS('Rote Karten'!$A$2:$A$4,$A2826,'Rote Karten'!$D$2:$D$4,$B2826,'Rote Karten'!$B$2:$B$4,"&lt;"&amp;$F2826,'Rote Karten'!$C$2:$C$4,"&lt;="&amp;$G2826)</f>
        <v>0</v>
      </c>
      <c r="I2826" s="17" t="str">
        <f>IF(OR($L2826="Tor",$L2826="ET"),_xlfn.IFNA(IF(VLOOKUP($A2826,Spiele!$A$2:$C$16,3,FALSE)=$B2826,COUNTIFS($L$2:$L2826,"Tor",$B$2:$B2826,$B2826,$A$2:$A2826,$A2826)+COUNTIFS($L$2:$L2826,"ET",$B$2:$B2826,$B2826,$A$2:$A2826,$A2826)&amp;":"&amp;COUNTIFS($L$2:$L2826,"Tor",$B$2:$B2826,"&lt;&gt;"&amp;$B2826,$A$2:$A2826,$A2826)+COUNTIFS($L$2:$L2826,"ET",$B$2:$B2826,"&lt;&gt;"&amp;$B2826,$A$2:$A2826,$A2826),COUNTIFS($L$2:$L2826,"Tor",$B$2:$B2826,"&lt;&gt;"&amp;$B2826,$A$2:$A2826,$A2826)+COUNTIFS($L$2:$L2826,"ET",$B$2:$B2826,"&lt;&gt;"&amp;$B2826,$A$2:$A2826,$A2826)&amp;":"&amp;COUNTIFS($L$2:$L2826,"Tor",$B$2:$B2826,$B2826,$A$2:$A2826,$A2826)+COUNTIFS($L$2:$L2826,"ET",$B$2:$B2826,$B2826,$A$2:$A2826,$A2826)),""),"")</f>
        <v/>
      </c>
      <c r="J2826" s="18" t="str">
        <f>_xlfn.IFNA(IF(VLOOKUP($A2826,Spiele!$A$2:$D$16,3,FALSE)=$B2826,(COUNTIFS($L$1:$L2825,"Tor",$B$1:$B2825,$B2826,$A$1:$A2825,$A2826)+COUNTIFS($L$1:$L2825,"ET",$B$1:$B2825,$B2826,$A$1:$A2825,$A2826))-(COUNTIFS($L$1:$L2825,"Tor",$B$1:$B2825,"&lt;&gt;"&amp;$B2826,$A$1:$A2825,$A2826)+COUNTIFS($L$1:$L2825,"ET",$B$1:$B2825,"&lt;&gt;"&amp;$B2826,$A$1:$A2825,$A2826)),(COUNTIFS($L$1:$L2825,"Tor",$B$1:$B2825,$B2826,$A$1:$A2825,$A2826)+COUNTIFS($L$1:$L2825,"ET",$B$1:$B2825,$B2826,$A$1:$A2825,$A2826))-(COUNTIFS($L$1:$L2825,"Tor",$B$1:$B2825,"&lt;&gt;"&amp;$B2826,$A$1:$A2825,$A2826)+COUNTIFS($L$1:$L2825,"ET",$B$1:$B2825,"&lt;&gt;"&amp;$B2826,$A$1:$A2825,$A2826))),"")</f>
        <v/>
      </c>
      <c r="O2826" s="17"/>
      <c r="AC2826" s="14"/>
      <c r="AD2826" s="14"/>
      <c r="AE2826" s="18"/>
      <c r="AH2826" s="19">
        <f t="shared" si="178"/>
        <v>0</v>
      </c>
      <c r="AI2826" s="19">
        <f t="shared" si="179"/>
        <v>180</v>
      </c>
      <c r="AM2826" s="19">
        <f>IF(Abschlüsse[[#This Row],[Ergeb]]="ET","",SQRT(($AF2826-$AK2826)^2+($AG2826-$AL2826)^2))</f>
        <v>0</v>
      </c>
      <c r="AO2826" s="13"/>
      <c r="AP2826" s="13"/>
      <c r="AQ2826" s="19" t="str">
        <f t="shared" si="176"/>
        <v/>
      </c>
      <c r="AU2826" s="19" t="str">
        <f t="shared" si="177"/>
        <v/>
      </c>
    </row>
    <row r="2827" spans="3:47" ht="25.05" customHeight="1">
      <c r="C2827" s="17" t="str">
        <f>IF($A2827="","",IF(VLOOKUP($A2827,Spiele!$A$2:$D$16,3,FALSE)=$B2827,"H","G"))</f>
        <v/>
      </c>
      <c r="D2827" s="17" t="str">
        <f>IF($B2827="","",IF(VLOOKUP($A2827,Spiele!$A$2:$F$16,3,FALSE)=$B2827,VLOOKUP($A2827,Spiele!$A$2:$F$16,4,FALSE),VLOOKUP($A2827,Spiele!$A$2:$F$16,3,FALSE)))</f>
        <v/>
      </c>
      <c r="E2827" s="18">
        <f>IF(Abschlüsse[[#This Row],[Ergeb]]="ET",0,COUNTIFS($A$2:$A2827,$A2827,$B$2:$B2827,$B2827,$L$2:$L2827,"&lt;&gt;ET"))</f>
        <v>0</v>
      </c>
      <c r="F2827" s="11"/>
      <c r="G2827" s="12"/>
      <c r="H2827" s="18">
        <f>COUNTIFS('Rote Karten'!$A$2:$A$4,$A2827,'Rote Karten'!$D$2:$D$4,"&lt;&gt;"&amp;$B2827,'Rote Karten'!$B$2:$B$4,"&lt;"&amp;$F2827,'Rote Karten'!$C$2:$C$4,"&lt;="&amp;$G2827)-COUNTIFS('Rote Karten'!$A$2:$A$4,$A2827,'Rote Karten'!$D$2:$D$4,$B2827,'Rote Karten'!$B$2:$B$4,"&lt;"&amp;$F2827,'Rote Karten'!$C$2:$C$4,"&lt;="&amp;$G2827)</f>
        <v>0</v>
      </c>
      <c r="I2827" s="17" t="str">
        <f>IF(OR($L2827="Tor",$L2827="ET"),_xlfn.IFNA(IF(VLOOKUP($A2827,Spiele!$A$2:$C$16,3,FALSE)=$B2827,COUNTIFS($L$2:$L2827,"Tor",$B$2:$B2827,$B2827,$A$2:$A2827,$A2827)+COUNTIFS($L$2:$L2827,"ET",$B$2:$B2827,$B2827,$A$2:$A2827,$A2827)&amp;":"&amp;COUNTIFS($L$2:$L2827,"Tor",$B$2:$B2827,"&lt;&gt;"&amp;$B2827,$A$2:$A2827,$A2827)+COUNTIFS($L$2:$L2827,"ET",$B$2:$B2827,"&lt;&gt;"&amp;$B2827,$A$2:$A2827,$A2827),COUNTIFS($L$2:$L2827,"Tor",$B$2:$B2827,"&lt;&gt;"&amp;$B2827,$A$2:$A2827,$A2827)+COUNTIFS($L$2:$L2827,"ET",$B$2:$B2827,"&lt;&gt;"&amp;$B2827,$A$2:$A2827,$A2827)&amp;":"&amp;COUNTIFS($L$2:$L2827,"Tor",$B$2:$B2827,$B2827,$A$2:$A2827,$A2827)+COUNTIFS($L$2:$L2827,"ET",$B$2:$B2827,$B2827,$A$2:$A2827,$A2827)),""),"")</f>
        <v/>
      </c>
      <c r="J2827" s="18" t="str">
        <f>_xlfn.IFNA(IF(VLOOKUP($A2827,Spiele!$A$2:$D$16,3,FALSE)=$B2827,(COUNTIFS($L$1:$L2826,"Tor",$B$1:$B2826,$B2827,$A$1:$A2826,$A2827)+COUNTIFS($L$1:$L2826,"ET",$B$1:$B2826,$B2827,$A$1:$A2826,$A2827))-(COUNTIFS($L$1:$L2826,"Tor",$B$1:$B2826,"&lt;&gt;"&amp;$B2827,$A$1:$A2826,$A2827)+COUNTIFS($L$1:$L2826,"ET",$B$1:$B2826,"&lt;&gt;"&amp;$B2827,$A$1:$A2826,$A2827)),(COUNTIFS($L$1:$L2826,"Tor",$B$1:$B2826,$B2827,$A$1:$A2826,$A2827)+COUNTIFS($L$1:$L2826,"ET",$B$1:$B2826,$B2827,$A$1:$A2826,$A2827))-(COUNTIFS($L$1:$L2826,"Tor",$B$1:$B2826,"&lt;&gt;"&amp;$B2827,$A$1:$A2826,$A2827)+COUNTIFS($L$1:$L2826,"ET",$B$1:$B2826,"&lt;&gt;"&amp;$B2827,$A$1:$A2826,$A2827))),"")</f>
        <v/>
      </c>
      <c r="O2827" s="17"/>
      <c r="AC2827" s="14"/>
      <c r="AD2827" s="14"/>
      <c r="AE2827" s="18"/>
      <c r="AH2827" s="19">
        <f t="shared" si="178"/>
        <v>0</v>
      </c>
      <c r="AI2827" s="19">
        <f t="shared" si="179"/>
        <v>180</v>
      </c>
      <c r="AM2827" s="19">
        <f>IF(Abschlüsse[[#This Row],[Ergeb]]="ET","",SQRT(($AF2827-$AK2827)^2+($AG2827-$AL2827)^2))</f>
        <v>0</v>
      </c>
      <c r="AO2827" s="13"/>
      <c r="AP2827" s="13"/>
      <c r="AQ2827" s="19" t="str">
        <f t="shared" si="176"/>
        <v/>
      </c>
      <c r="AU2827" s="19" t="str">
        <f t="shared" si="177"/>
        <v/>
      </c>
    </row>
    <row r="2828" spans="3:47" ht="25.05" customHeight="1">
      <c r="C2828" s="17" t="str">
        <f>IF($A2828="","",IF(VLOOKUP($A2828,Spiele!$A$2:$D$16,3,FALSE)=$B2828,"H","G"))</f>
        <v/>
      </c>
      <c r="D2828" s="17" t="str">
        <f>IF($B2828="","",IF(VLOOKUP($A2828,Spiele!$A$2:$F$16,3,FALSE)=$B2828,VLOOKUP($A2828,Spiele!$A$2:$F$16,4,FALSE),VLOOKUP($A2828,Spiele!$A$2:$F$16,3,FALSE)))</f>
        <v/>
      </c>
      <c r="E2828" s="18">
        <f>IF(Abschlüsse[[#This Row],[Ergeb]]="ET",0,COUNTIFS($A$2:$A2828,$A2828,$B$2:$B2828,$B2828,$L$2:$L2828,"&lt;&gt;ET"))</f>
        <v>0</v>
      </c>
      <c r="F2828" s="11"/>
      <c r="G2828" s="12"/>
      <c r="H2828" s="18">
        <f>COUNTIFS('Rote Karten'!$A$2:$A$4,$A2828,'Rote Karten'!$D$2:$D$4,"&lt;&gt;"&amp;$B2828,'Rote Karten'!$B$2:$B$4,"&lt;"&amp;$F2828,'Rote Karten'!$C$2:$C$4,"&lt;="&amp;$G2828)-COUNTIFS('Rote Karten'!$A$2:$A$4,$A2828,'Rote Karten'!$D$2:$D$4,$B2828,'Rote Karten'!$B$2:$B$4,"&lt;"&amp;$F2828,'Rote Karten'!$C$2:$C$4,"&lt;="&amp;$G2828)</f>
        <v>0</v>
      </c>
      <c r="I2828" s="17" t="str">
        <f>IF(OR($L2828="Tor",$L2828="ET"),_xlfn.IFNA(IF(VLOOKUP($A2828,Spiele!$A$2:$C$16,3,FALSE)=$B2828,COUNTIFS($L$2:$L2828,"Tor",$B$2:$B2828,$B2828,$A$2:$A2828,$A2828)+COUNTIFS($L$2:$L2828,"ET",$B$2:$B2828,$B2828,$A$2:$A2828,$A2828)&amp;":"&amp;COUNTIFS($L$2:$L2828,"Tor",$B$2:$B2828,"&lt;&gt;"&amp;$B2828,$A$2:$A2828,$A2828)+COUNTIFS($L$2:$L2828,"ET",$B$2:$B2828,"&lt;&gt;"&amp;$B2828,$A$2:$A2828,$A2828),COUNTIFS($L$2:$L2828,"Tor",$B$2:$B2828,"&lt;&gt;"&amp;$B2828,$A$2:$A2828,$A2828)+COUNTIFS($L$2:$L2828,"ET",$B$2:$B2828,"&lt;&gt;"&amp;$B2828,$A$2:$A2828,$A2828)&amp;":"&amp;COUNTIFS($L$2:$L2828,"Tor",$B$2:$B2828,$B2828,$A$2:$A2828,$A2828)+COUNTIFS($L$2:$L2828,"ET",$B$2:$B2828,$B2828,$A$2:$A2828,$A2828)),""),"")</f>
        <v/>
      </c>
      <c r="J2828" s="18" t="str">
        <f>_xlfn.IFNA(IF(VLOOKUP($A2828,Spiele!$A$2:$D$16,3,FALSE)=$B2828,(COUNTIFS($L$1:$L2827,"Tor",$B$1:$B2827,$B2828,$A$1:$A2827,$A2828)+COUNTIFS($L$1:$L2827,"ET",$B$1:$B2827,$B2828,$A$1:$A2827,$A2828))-(COUNTIFS($L$1:$L2827,"Tor",$B$1:$B2827,"&lt;&gt;"&amp;$B2828,$A$1:$A2827,$A2828)+COUNTIFS($L$1:$L2827,"ET",$B$1:$B2827,"&lt;&gt;"&amp;$B2828,$A$1:$A2827,$A2828)),(COUNTIFS($L$1:$L2827,"Tor",$B$1:$B2827,$B2828,$A$1:$A2827,$A2828)+COUNTIFS($L$1:$L2827,"ET",$B$1:$B2827,$B2828,$A$1:$A2827,$A2828))-(COUNTIFS($L$1:$L2827,"Tor",$B$1:$B2827,"&lt;&gt;"&amp;$B2828,$A$1:$A2827,$A2828)+COUNTIFS($L$1:$L2827,"ET",$B$1:$B2827,"&lt;&gt;"&amp;$B2828,$A$1:$A2827,$A2828))),"")</f>
        <v/>
      </c>
      <c r="O2828" s="17"/>
      <c r="AC2828" s="14"/>
      <c r="AD2828" s="14"/>
      <c r="AE2828" s="18"/>
      <c r="AH2828" s="19">
        <f t="shared" si="178"/>
        <v>0</v>
      </c>
      <c r="AI2828" s="19">
        <f t="shared" si="179"/>
        <v>180</v>
      </c>
      <c r="AM2828" s="19">
        <f>IF(Abschlüsse[[#This Row],[Ergeb]]="ET","",SQRT(($AF2828-$AK2828)^2+($AG2828-$AL2828)^2))</f>
        <v>0</v>
      </c>
      <c r="AO2828" s="13"/>
      <c r="AP2828" s="13"/>
      <c r="AQ2828" s="19" t="str">
        <f t="shared" si="176"/>
        <v/>
      </c>
      <c r="AU2828" s="19" t="str">
        <f t="shared" si="177"/>
        <v/>
      </c>
    </row>
    <row r="2829" spans="3:47" ht="25.05" customHeight="1">
      <c r="C2829" s="17" t="str">
        <f>IF($A2829="","",IF(VLOOKUP($A2829,Spiele!$A$2:$D$16,3,FALSE)=$B2829,"H","G"))</f>
        <v/>
      </c>
      <c r="D2829" s="17" t="str">
        <f>IF($B2829="","",IF(VLOOKUP($A2829,Spiele!$A$2:$F$16,3,FALSE)=$B2829,VLOOKUP($A2829,Spiele!$A$2:$F$16,4,FALSE),VLOOKUP($A2829,Spiele!$A$2:$F$16,3,FALSE)))</f>
        <v/>
      </c>
      <c r="E2829" s="18">
        <f>IF(Abschlüsse[[#This Row],[Ergeb]]="ET",0,COUNTIFS($A$2:$A2829,$A2829,$B$2:$B2829,$B2829,$L$2:$L2829,"&lt;&gt;ET"))</f>
        <v>0</v>
      </c>
      <c r="F2829" s="11"/>
      <c r="G2829" s="12"/>
      <c r="H2829" s="18">
        <f>COUNTIFS('Rote Karten'!$A$2:$A$4,$A2829,'Rote Karten'!$D$2:$D$4,"&lt;&gt;"&amp;$B2829,'Rote Karten'!$B$2:$B$4,"&lt;"&amp;$F2829,'Rote Karten'!$C$2:$C$4,"&lt;="&amp;$G2829)-COUNTIFS('Rote Karten'!$A$2:$A$4,$A2829,'Rote Karten'!$D$2:$D$4,$B2829,'Rote Karten'!$B$2:$B$4,"&lt;"&amp;$F2829,'Rote Karten'!$C$2:$C$4,"&lt;="&amp;$G2829)</f>
        <v>0</v>
      </c>
      <c r="I2829" s="17" t="str">
        <f>IF(OR($L2829="Tor",$L2829="ET"),_xlfn.IFNA(IF(VLOOKUP($A2829,Spiele!$A$2:$C$16,3,FALSE)=$B2829,COUNTIFS($L$2:$L2829,"Tor",$B$2:$B2829,$B2829,$A$2:$A2829,$A2829)+COUNTIFS($L$2:$L2829,"ET",$B$2:$B2829,$B2829,$A$2:$A2829,$A2829)&amp;":"&amp;COUNTIFS($L$2:$L2829,"Tor",$B$2:$B2829,"&lt;&gt;"&amp;$B2829,$A$2:$A2829,$A2829)+COUNTIFS($L$2:$L2829,"ET",$B$2:$B2829,"&lt;&gt;"&amp;$B2829,$A$2:$A2829,$A2829),COUNTIFS($L$2:$L2829,"Tor",$B$2:$B2829,"&lt;&gt;"&amp;$B2829,$A$2:$A2829,$A2829)+COUNTIFS($L$2:$L2829,"ET",$B$2:$B2829,"&lt;&gt;"&amp;$B2829,$A$2:$A2829,$A2829)&amp;":"&amp;COUNTIFS($L$2:$L2829,"Tor",$B$2:$B2829,$B2829,$A$2:$A2829,$A2829)+COUNTIFS($L$2:$L2829,"ET",$B$2:$B2829,$B2829,$A$2:$A2829,$A2829)),""),"")</f>
        <v/>
      </c>
      <c r="J2829" s="18" t="str">
        <f>_xlfn.IFNA(IF(VLOOKUP($A2829,Spiele!$A$2:$D$16,3,FALSE)=$B2829,(COUNTIFS($L$1:$L2828,"Tor",$B$1:$B2828,$B2829,$A$1:$A2828,$A2829)+COUNTIFS($L$1:$L2828,"ET",$B$1:$B2828,$B2829,$A$1:$A2828,$A2829))-(COUNTIFS($L$1:$L2828,"Tor",$B$1:$B2828,"&lt;&gt;"&amp;$B2829,$A$1:$A2828,$A2829)+COUNTIFS($L$1:$L2828,"ET",$B$1:$B2828,"&lt;&gt;"&amp;$B2829,$A$1:$A2828,$A2829)),(COUNTIFS($L$1:$L2828,"Tor",$B$1:$B2828,$B2829,$A$1:$A2828,$A2829)+COUNTIFS($L$1:$L2828,"ET",$B$1:$B2828,$B2829,$A$1:$A2828,$A2829))-(COUNTIFS($L$1:$L2828,"Tor",$B$1:$B2828,"&lt;&gt;"&amp;$B2829,$A$1:$A2828,$A2829)+COUNTIFS($L$1:$L2828,"ET",$B$1:$B2828,"&lt;&gt;"&amp;$B2829,$A$1:$A2828,$A2829))),"")</f>
        <v/>
      </c>
      <c r="O2829" s="17"/>
      <c r="AC2829" s="14"/>
      <c r="AD2829" s="14"/>
      <c r="AE2829" s="18"/>
      <c r="AH2829" s="19">
        <f t="shared" si="178"/>
        <v>0</v>
      </c>
      <c r="AI2829" s="19">
        <f t="shared" si="179"/>
        <v>180</v>
      </c>
      <c r="AM2829" s="19">
        <f>IF(Abschlüsse[[#This Row],[Ergeb]]="ET","",SQRT(($AF2829-$AK2829)^2+($AG2829-$AL2829)^2))</f>
        <v>0</v>
      </c>
      <c r="AO2829" s="13"/>
      <c r="AP2829" s="13"/>
      <c r="AQ2829" s="19" t="str">
        <f t="shared" si="176"/>
        <v/>
      </c>
      <c r="AU2829" s="19" t="str">
        <f t="shared" si="177"/>
        <v/>
      </c>
    </row>
    <row r="2830" spans="3:47" ht="25.05" customHeight="1">
      <c r="C2830" s="17" t="str">
        <f>IF($A2830="","",IF(VLOOKUP($A2830,Spiele!$A$2:$D$16,3,FALSE)=$B2830,"H","G"))</f>
        <v/>
      </c>
      <c r="D2830" s="17" t="str">
        <f>IF($B2830="","",IF(VLOOKUP($A2830,Spiele!$A$2:$F$16,3,FALSE)=$B2830,VLOOKUP($A2830,Spiele!$A$2:$F$16,4,FALSE),VLOOKUP($A2830,Spiele!$A$2:$F$16,3,FALSE)))</f>
        <v/>
      </c>
      <c r="E2830" s="18">
        <f>IF(Abschlüsse[[#This Row],[Ergeb]]="ET",0,COUNTIFS($A$2:$A2830,$A2830,$B$2:$B2830,$B2830,$L$2:$L2830,"&lt;&gt;ET"))</f>
        <v>0</v>
      </c>
      <c r="F2830" s="11"/>
      <c r="G2830" s="12"/>
      <c r="H2830" s="18">
        <f>COUNTIFS('Rote Karten'!$A$2:$A$4,$A2830,'Rote Karten'!$D$2:$D$4,"&lt;&gt;"&amp;$B2830,'Rote Karten'!$B$2:$B$4,"&lt;"&amp;$F2830,'Rote Karten'!$C$2:$C$4,"&lt;="&amp;$G2830)-COUNTIFS('Rote Karten'!$A$2:$A$4,$A2830,'Rote Karten'!$D$2:$D$4,$B2830,'Rote Karten'!$B$2:$B$4,"&lt;"&amp;$F2830,'Rote Karten'!$C$2:$C$4,"&lt;="&amp;$G2830)</f>
        <v>0</v>
      </c>
      <c r="I2830" s="17" t="str">
        <f>IF(OR($L2830="Tor",$L2830="ET"),_xlfn.IFNA(IF(VLOOKUP($A2830,Spiele!$A$2:$C$16,3,FALSE)=$B2830,COUNTIFS($L$2:$L2830,"Tor",$B$2:$B2830,$B2830,$A$2:$A2830,$A2830)+COUNTIFS($L$2:$L2830,"ET",$B$2:$B2830,$B2830,$A$2:$A2830,$A2830)&amp;":"&amp;COUNTIFS($L$2:$L2830,"Tor",$B$2:$B2830,"&lt;&gt;"&amp;$B2830,$A$2:$A2830,$A2830)+COUNTIFS($L$2:$L2830,"ET",$B$2:$B2830,"&lt;&gt;"&amp;$B2830,$A$2:$A2830,$A2830),COUNTIFS($L$2:$L2830,"Tor",$B$2:$B2830,"&lt;&gt;"&amp;$B2830,$A$2:$A2830,$A2830)+COUNTIFS($L$2:$L2830,"ET",$B$2:$B2830,"&lt;&gt;"&amp;$B2830,$A$2:$A2830,$A2830)&amp;":"&amp;COUNTIFS($L$2:$L2830,"Tor",$B$2:$B2830,$B2830,$A$2:$A2830,$A2830)+COUNTIFS($L$2:$L2830,"ET",$B$2:$B2830,$B2830,$A$2:$A2830,$A2830)),""),"")</f>
        <v/>
      </c>
      <c r="J2830" s="18" t="str">
        <f>_xlfn.IFNA(IF(VLOOKUP($A2830,Spiele!$A$2:$D$16,3,FALSE)=$B2830,(COUNTIFS($L$1:$L2829,"Tor",$B$1:$B2829,$B2830,$A$1:$A2829,$A2830)+COUNTIFS($L$1:$L2829,"ET",$B$1:$B2829,$B2830,$A$1:$A2829,$A2830))-(COUNTIFS($L$1:$L2829,"Tor",$B$1:$B2829,"&lt;&gt;"&amp;$B2830,$A$1:$A2829,$A2830)+COUNTIFS($L$1:$L2829,"ET",$B$1:$B2829,"&lt;&gt;"&amp;$B2830,$A$1:$A2829,$A2830)),(COUNTIFS($L$1:$L2829,"Tor",$B$1:$B2829,$B2830,$A$1:$A2829,$A2830)+COUNTIFS($L$1:$L2829,"ET",$B$1:$B2829,$B2830,$A$1:$A2829,$A2830))-(COUNTIFS($L$1:$L2829,"Tor",$B$1:$B2829,"&lt;&gt;"&amp;$B2830,$A$1:$A2829,$A2830)+COUNTIFS($L$1:$L2829,"ET",$B$1:$B2829,"&lt;&gt;"&amp;$B2830,$A$1:$A2829,$A2830))),"")</f>
        <v/>
      </c>
      <c r="O2830" s="17"/>
      <c r="AC2830" s="14"/>
      <c r="AD2830" s="14"/>
      <c r="AE2830" s="18"/>
      <c r="AH2830" s="19">
        <f t="shared" si="178"/>
        <v>0</v>
      </c>
      <c r="AI2830" s="19">
        <f t="shared" si="179"/>
        <v>180</v>
      </c>
      <c r="AM2830" s="19">
        <f>IF(Abschlüsse[[#This Row],[Ergeb]]="ET","",SQRT(($AF2830-$AK2830)^2+($AG2830-$AL2830)^2))</f>
        <v>0</v>
      </c>
      <c r="AO2830" s="13"/>
      <c r="AP2830" s="13"/>
      <c r="AQ2830" s="19" t="str">
        <f t="shared" si="176"/>
        <v/>
      </c>
      <c r="AU2830" s="19" t="str">
        <f t="shared" si="177"/>
        <v/>
      </c>
    </row>
    <row r="2831" spans="3:47" ht="25.05" customHeight="1">
      <c r="C2831" s="17" t="str">
        <f>IF($A2831="","",IF(VLOOKUP($A2831,Spiele!$A$2:$D$16,3,FALSE)=$B2831,"H","G"))</f>
        <v/>
      </c>
      <c r="D2831" s="17" t="str">
        <f>IF($B2831="","",IF(VLOOKUP($A2831,Spiele!$A$2:$F$16,3,FALSE)=$B2831,VLOOKUP($A2831,Spiele!$A$2:$F$16,4,FALSE),VLOOKUP($A2831,Spiele!$A$2:$F$16,3,FALSE)))</f>
        <v/>
      </c>
      <c r="E2831" s="18">
        <f>IF(Abschlüsse[[#This Row],[Ergeb]]="ET",0,COUNTIFS($A$2:$A2831,$A2831,$B$2:$B2831,$B2831,$L$2:$L2831,"&lt;&gt;ET"))</f>
        <v>0</v>
      </c>
      <c r="F2831" s="11"/>
      <c r="G2831" s="12"/>
      <c r="H2831" s="18">
        <f>COUNTIFS('Rote Karten'!$A$2:$A$4,$A2831,'Rote Karten'!$D$2:$D$4,"&lt;&gt;"&amp;$B2831,'Rote Karten'!$B$2:$B$4,"&lt;"&amp;$F2831,'Rote Karten'!$C$2:$C$4,"&lt;="&amp;$G2831)-COUNTIFS('Rote Karten'!$A$2:$A$4,$A2831,'Rote Karten'!$D$2:$D$4,$B2831,'Rote Karten'!$B$2:$B$4,"&lt;"&amp;$F2831,'Rote Karten'!$C$2:$C$4,"&lt;="&amp;$G2831)</f>
        <v>0</v>
      </c>
      <c r="I2831" s="17" t="str">
        <f>IF(OR($L2831="Tor",$L2831="ET"),_xlfn.IFNA(IF(VLOOKUP($A2831,Spiele!$A$2:$C$16,3,FALSE)=$B2831,COUNTIFS($L$2:$L2831,"Tor",$B$2:$B2831,$B2831,$A$2:$A2831,$A2831)+COUNTIFS($L$2:$L2831,"ET",$B$2:$B2831,$B2831,$A$2:$A2831,$A2831)&amp;":"&amp;COUNTIFS($L$2:$L2831,"Tor",$B$2:$B2831,"&lt;&gt;"&amp;$B2831,$A$2:$A2831,$A2831)+COUNTIFS($L$2:$L2831,"ET",$B$2:$B2831,"&lt;&gt;"&amp;$B2831,$A$2:$A2831,$A2831),COUNTIFS($L$2:$L2831,"Tor",$B$2:$B2831,"&lt;&gt;"&amp;$B2831,$A$2:$A2831,$A2831)+COUNTIFS($L$2:$L2831,"ET",$B$2:$B2831,"&lt;&gt;"&amp;$B2831,$A$2:$A2831,$A2831)&amp;":"&amp;COUNTIFS($L$2:$L2831,"Tor",$B$2:$B2831,$B2831,$A$2:$A2831,$A2831)+COUNTIFS($L$2:$L2831,"ET",$B$2:$B2831,$B2831,$A$2:$A2831,$A2831)),""),"")</f>
        <v/>
      </c>
      <c r="J2831" s="18" t="str">
        <f>_xlfn.IFNA(IF(VLOOKUP($A2831,Spiele!$A$2:$D$16,3,FALSE)=$B2831,(COUNTIFS($L$1:$L2830,"Tor",$B$1:$B2830,$B2831,$A$1:$A2830,$A2831)+COUNTIFS($L$1:$L2830,"ET",$B$1:$B2830,$B2831,$A$1:$A2830,$A2831))-(COUNTIFS($L$1:$L2830,"Tor",$B$1:$B2830,"&lt;&gt;"&amp;$B2831,$A$1:$A2830,$A2831)+COUNTIFS($L$1:$L2830,"ET",$B$1:$B2830,"&lt;&gt;"&amp;$B2831,$A$1:$A2830,$A2831)),(COUNTIFS($L$1:$L2830,"Tor",$B$1:$B2830,$B2831,$A$1:$A2830,$A2831)+COUNTIFS($L$1:$L2830,"ET",$B$1:$B2830,$B2831,$A$1:$A2830,$A2831))-(COUNTIFS($L$1:$L2830,"Tor",$B$1:$B2830,"&lt;&gt;"&amp;$B2831,$A$1:$A2830,$A2831)+COUNTIFS($L$1:$L2830,"ET",$B$1:$B2830,"&lt;&gt;"&amp;$B2831,$A$1:$A2830,$A2831))),"")</f>
        <v/>
      </c>
      <c r="O2831" s="17"/>
      <c r="AC2831" s="14"/>
      <c r="AD2831" s="14"/>
      <c r="AE2831" s="18"/>
      <c r="AH2831" s="19">
        <f t="shared" si="178"/>
        <v>0</v>
      </c>
      <c r="AI2831" s="19">
        <f t="shared" si="179"/>
        <v>180</v>
      </c>
      <c r="AM2831" s="19">
        <f>IF(Abschlüsse[[#This Row],[Ergeb]]="ET","",SQRT(($AF2831-$AK2831)^2+($AG2831-$AL2831)^2))</f>
        <v>0</v>
      </c>
      <c r="AO2831" s="13"/>
      <c r="AP2831" s="13"/>
      <c r="AQ2831" s="19" t="str">
        <f t="shared" si="176"/>
        <v/>
      </c>
      <c r="AU2831" s="19" t="str">
        <f t="shared" si="177"/>
        <v/>
      </c>
    </row>
    <row r="2832" spans="3:47" ht="25.05" customHeight="1">
      <c r="C2832" s="17" t="str">
        <f>IF($A2832="","",IF(VLOOKUP($A2832,Spiele!$A$2:$D$16,3,FALSE)=$B2832,"H","G"))</f>
        <v/>
      </c>
      <c r="D2832" s="17" t="str">
        <f>IF($B2832="","",IF(VLOOKUP($A2832,Spiele!$A$2:$F$16,3,FALSE)=$B2832,VLOOKUP($A2832,Spiele!$A$2:$F$16,4,FALSE),VLOOKUP($A2832,Spiele!$A$2:$F$16,3,FALSE)))</f>
        <v/>
      </c>
      <c r="E2832" s="18">
        <f>IF(Abschlüsse[[#This Row],[Ergeb]]="ET",0,COUNTIFS($A$2:$A2832,$A2832,$B$2:$B2832,$B2832,$L$2:$L2832,"&lt;&gt;ET"))</f>
        <v>0</v>
      </c>
      <c r="F2832" s="11"/>
      <c r="G2832" s="12"/>
      <c r="H2832" s="18">
        <f>COUNTIFS('Rote Karten'!$A$2:$A$4,$A2832,'Rote Karten'!$D$2:$D$4,"&lt;&gt;"&amp;$B2832,'Rote Karten'!$B$2:$B$4,"&lt;"&amp;$F2832,'Rote Karten'!$C$2:$C$4,"&lt;="&amp;$G2832)-COUNTIFS('Rote Karten'!$A$2:$A$4,$A2832,'Rote Karten'!$D$2:$D$4,$B2832,'Rote Karten'!$B$2:$B$4,"&lt;"&amp;$F2832,'Rote Karten'!$C$2:$C$4,"&lt;="&amp;$G2832)</f>
        <v>0</v>
      </c>
      <c r="I2832" s="17" t="str">
        <f>IF(OR($L2832="Tor",$L2832="ET"),_xlfn.IFNA(IF(VLOOKUP($A2832,Spiele!$A$2:$C$16,3,FALSE)=$B2832,COUNTIFS($L$2:$L2832,"Tor",$B$2:$B2832,$B2832,$A$2:$A2832,$A2832)+COUNTIFS($L$2:$L2832,"ET",$B$2:$B2832,$B2832,$A$2:$A2832,$A2832)&amp;":"&amp;COUNTIFS($L$2:$L2832,"Tor",$B$2:$B2832,"&lt;&gt;"&amp;$B2832,$A$2:$A2832,$A2832)+COUNTIFS($L$2:$L2832,"ET",$B$2:$B2832,"&lt;&gt;"&amp;$B2832,$A$2:$A2832,$A2832),COUNTIFS($L$2:$L2832,"Tor",$B$2:$B2832,"&lt;&gt;"&amp;$B2832,$A$2:$A2832,$A2832)+COUNTIFS($L$2:$L2832,"ET",$B$2:$B2832,"&lt;&gt;"&amp;$B2832,$A$2:$A2832,$A2832)&amp;":"&amp;COUNTIFS($L$2:$L2832,"Tor",$B$2:$B2832,$B2832,$A$2:$A2832,$A2832)+COUNTIFS($L$2:$L2832,"ET",$B$2:$B2832,$B2832,$A$2:$A2832,$A2832)),""),"")</f>
        <v/>
      </c>
      <c r="J2832" s="18" t="str">
        <f>_xlfn.IFNA(IF(VLOOKUP($A2832,Spiele!$A$2:$D$16,3,FALSE)=$B2832,(COUNTIFS($L$1:$L2831,"Tor",$B$1:$B2831,$B2832,$A$1:$A2831,$A2832)+COUNTIFS($L$1:$L2831,"ET",$B$1:$B2831,$B2832,$A$1:$A2831,$A2832))-(COUNTIFS($L$1:$L2831,"Tor",$B$1:$B2831,"&lt;&gt;"&amp;$B2832,$A$1:$A2831,$A2832)+COUNTIFS($L$1:$L2831,"ET",$B$1:$B2831,"&lt;&gt;"&amp;$B2832,$A$1:$A2831,$A2832)),(COUNTIFS($L$1:$L2831,"Tor",$B$1:$B2831,$B2832,$A$1:$A2831,$A2832)+COUNTIFS($L$1:$L2831,"ET",$B$1:$B2831,$B2832,$A$1:$A2831,$A2832))-(COUNTIFS($L$1:$L2831,"Tor",$B$1:$B2831,"&lt;&gt;"&amp;$B2832,$A$1:$A2831,$A2832)+COUNTIFS($L$1:$L2831,"ET",$B$1:$B2831,"&lt;&gt;"&amp;$B2832,$A$1:$A2831,$A2832))),"")</f>
        <v/>
      </c>
      <c r="O2832" s="17"/>
      <c r="AC2832" s="14"/>
      <c r="AD2832" s="14"/>
      <c r="AE2832" s="18"/>
      <c r="AH2832" s="19">
        <f t="shared" si="178"/>
        <v>0</v>
      </c>
      <c r="AI2832" s="19">
        <f t="shared" si="179"/>
        <v>180</v>
      </c>
      <c r="AM2832" s="19">
        <f>IF(Abschlüsse[[#This Row],[Ergeb]]="ET","",SQRT(($AF2832-$AK2832)^2+($AG2832-$AL2832)^2))</f>
        <v>0</v>
      </c>
      <c r="AO2832" s="13"/>
      <c r="AP2832" s="13"/>
      <c r="AQ2832" s="19" t="str">
        <f t="shared" si="176"/>
        <v/>
      </c>
      <c r="AU2832" s="19" t="str">
        <f t="shared" si="177"/>
        <v/>
      </c>
    </row>
    <row r="2833" spans="3:47" ht="25.05" customHeight="1">
      <c r="C2833" s="17" t="str">
        <f>IF($A2833="","",IF(VLOOKUP($A2833,Spiele!$A$2:$D$16,3,FALSE)=$B2833,"H","G"))</f>
        <v/>
      </c>
      <c r="D2833" s="17" t="str">
        <f>IF($B2833="","",IF(VLOOKUP($A2833,Spiele!$A$2:$F$16,3,FALSE)=$B2833,VLOOKUP($A2833,Spiele!$A$2:$F$16,4,FALSE),VLOOKUP($A2833,Spiele!$A$2:$F$16,3,FALSE)))</f>
        <v/>
      </c>
      <c r="E2833" s="18">
        <f>IF(Abschlüsse[[#This Row],[Ergeb]]="ET",0,COUNTIFS($A$2:$A2833,$A2833,$B$2:$B2833,$B2833,$L$2:$L2833,"&lt;&gt;ET"))</f>
        <v>0</v>
      </c>
      <c r="F2833" s="11"/>
      <c r="G2833" s="12"/>
      <c r="H2833" s="18">
        <f>COUNTIFS('Rote Karten'!$A$2:$A$4,$A2833,'Rote Karten'!$D$2:$D$4,"&lt;&gt;"&amp;$B2833,'Rote Karten'!$B$2:$B$4,"&lt;"&amp;$F2833,'Rote Karten'!$C$2:$C$4,"&lt;="&amp;$G2833)-COUNTIFS('Rote Karten'!$A$2:$A$4,$A2833,'Rote Karten'!$D$2:$D$4,$B2833,'Rote Karten'!$B$2:$B$4,"&lt;"&amp;$F2833,'Rote Karten'!$C$2:$C$4,"&lt;="&amp;$G2833)</f>
        <v>0</v>
      </c>
      <c r="I2833" s="17" t="str">
        <f>IF(OR($L2833="Tor",$L2833="ET"),_xlfn.IFNA(IF(VLOOKUP($A2833,Spiele!$A$2:$C$16,3,FALSE)=$B2833,COUNTIFS($L$2:$L2833,"Tor",$B$2:$B2833,$B2833,$A$2:$A2833,$A2833)+COUNTIFS($L$2:$L2833,"ET",$B$2:$B2833,$B2833,$A$2:$A2833,$A2833)&amp;":"&amp;COUNTIFS($L$2:$L2833,"Tor",$B$2:$B2833,"&lt;&gt;"&amp;$B2833,$A$2:$A2833,$A2833)+COUNTIFS($L$2:$L2833,"ET",$B$2:$B2833,"&lt;&gt;"&amp;$B2833,$A$2:$A2833,$A2833),COUNTIFS($L$2:$L2833,"Tor",$B$2:$B2833,"&lt;&gt;"&amp;$B2833,$A$2:$A2833,$A2833)+COUNTIFS($L$2:$L2833,"ET",$B$2:$B2833,"&lt;&gt;"&amp;$B2833,$A$2:$A2833,$A2833)&amp;":"&amp;COUNTIFS($L$2:$L2833,"Tor",$B$2:$B2833,$B2833,$A$2:$A2833,$A2833)+COUNTIFS($L$2:$L2833,"ET",$B$2:$B2833,$B2833,$A$2:$A2833,$A2833)),""),"")</f>
        <v/>
      </c>
      <c r="J2833" s="18" t="str">
        <f>_xlfn.IFNA(IF(VLOOKUP($A2833,Spiele!$A$2:$D$16,3,FALSE)=$B2833,(COUNTIFS($L$1:$L2832,"Tor",$B$1:$B2832,$B2833,$A$1:$A2832,$A2833)+COUNTIFS($L$1:$L2832,"ET",$B$1:$B2832,$B2833,$A$1:$A2832,$A2833))-(COUNTIFS($L$1:$L2832,"Tor",$B$1:$B2832,"&lt;&gt;"&amp;$B2833,$A$1:$A2832,$A2833)+COUNTIFS($L$1:$L2832,"ET",$B$1:$B2832,"&lt;&gt;"&amp;$B2833,$A$1:$A2832,$A2833)),(COUNTIFS($L$1:$L2832,"Tor",$B$1:$B2832,$B2833,$A$1:$A2832,$A2833)+COUNTIFS($L$1:$L2832,"ET",$B$1:$B2832,$B2833,$A$1:$A2832,$A2833))-(COUNTIFS($L$1:$L2832,"Tor",$B$1:$B2832,"&lt;&gt;"&amp;$B2833,$A$1:$A2832,$A2833)+COUNTIFS($L$1:$L2832,"ET",$B$1:$B2832,"&lt;&gt;"&amp;$B2833,$A$1:$A2832,$A2833))),"")</f>
        <v/>
      </c>
      <c r="O2833" s="17"/>
      <c r="AC2833" s="14"/>
      <c r="AD2833" s="14"/>
      <c r="AE2833" s="18"/>
      <c r="AH2833" s="19">
        <f t="shared" si="178"/>
        <v>0</v>
      </c>
      <c r="AI2833" s="19">
        <f t="shared" si="179"/>
        <v>180</v>
      </c>
      <c r="AM2833" s="19">
        <f>IF(Abschlüsse[[#This Row],[Ergeb]]="ET","",SQRT(($AF2833-$AK2833)^2+($AG2833-$AL2833)^2))</f>
        <v>0</v>
      </c>
      <c r="AO2833" s="13"/>
      <c r="AP2833" s="13"/>
      <c r="AQ2833" s="19" t="str">
        <f t="shared" si="176"/>
        <v/>
      </c>
      <c r="AU2833" s="19" t="str">
        <f t="shared" si="177"/>
        <v/>
      </c>
    </row>
    <row r="2834" spans="3:47" ht="25.05" customHeight="1">
      <c r="C2834" s="17" t="str">
        <f>IF($A2834="","",IF(VLOOKUP($A2834,Spiele!$A$2:$D$16,3,FALSE)=$B2834,"H","G"))</f>
        <v/>
      </c>
      <c r="D2834" s="17" t="str">
        <f>IF($B2834="","",IF(VLOOKUP($A2834,Spiele!$A$2:$F$16,3,FALSE)=$B2834,VLOOKUP($A2834,Spiele!$A$2:$F$16,4,FALSE),VLOOKUP($A2834,Spiele!$A$2:$F$16,3,FALSE)))</f>
        <v/>
      </c>
      <c r="E2834" s="18">
        <f>IF(Abschlüsse[[#This Row],[Ergeb]]="ET",0,COUNTIFS($A$2:$A2834,$A2834,$B$2:$B2834,$B2834,$L$2:$L2834,"&lt;&gt;ET"))</f>
        <v>0</v>
      </c>
      <c r="F2834" s="11"/>
      <c r="G2834" s="12"/>
      <c r="H2834" s="18">
        <f>COUNTIFS('Rote Karten'!$A$2:$A$4,$A2834,'Rote Karten'!$D$2:$D$4,"&lt;&gt;"&amp;$B2834,'Rote Karten'!$B$2:$B$4,"&lt;"&amp;$F2834,'Rote Karten'!$C$2:$C$4,"&lt;="&amp;$G2834)-COUNTIFS('Rote Karten'!$A$2:$A$4,$A2834,'Rote Karten'!$D$2:$D$4,$B2834,'Rote Karten'!$B$2:$B$4,"&lt;"&amp;$F2834,'Rote Karten'!$C$2:$C$4,"&lt;="&amp;$G2834)</f>
        <v>0</v>
      </c>
      <c r="I2834" s="17" t="str">
        <f>IF(OR($L2834="Tor",$L2834="ET"),_xlfn.IFNA(IF(VLOOKUP($A2834,Spiele!$A$2:$C$16,3,FALSE)=$B2834,COUNTIFS($L$2:$L2834,"Tor",$B$2:$B2834,$B2834,$A$2:$A2834,$A2834)+COUNTIFS($L$2:$L2834,"ET",$B$2:$B2834,$B2834,$A$2:$A2834,$A2834)&amp;":"&amp;COUNTIFS($L$2:$L2834,"Tor",$B$2:$B2834,"&lt;&gt;"&amp;$B2834,$A$2:$A2834,$A2834)+COUNTIFS($L$2:$L2834,"ET",$B$2:$B2834,"&lt;&gt;"&amp;$B2834,$A$2:$A2834,$A2834),COUNTIFS($L$2:$L2834,"Tor",$B$2:$B2834,"&lt;&gt;"&amp;$B2834,$A$2:$A2834,$A2834)+COUNTIFS($L$2:$L2834,"ET",$B$2:$B2834,"&lt;&gt;"&amp;$B2834,$A$2:$A2834,$A2834)&amp;":"&amp;COUNTIFS($L$2:$L2834,"Tor",$B$2:$B2834,$B2834,$A$2:$A2834,$A2834)+COUNTIFS($L$2:$L2834,"ET",$B$2:$B2834,$B2834,$A$2:$A2834,$A2834)),""),"")</f>
        <v/>
      </c>
      <c r="J2834" s="18" t="str">
        <f>_xlfn.IFNA(IF(VLOOKUP($A2834,Spiele!$A$2:$D$16,3,FALSE)=$B2834,(COUNTIFS($L$1:$L2833,"Tor",$B$1:$B2833,$B2834,$A$1:$A2833,$A2834)+COUNTIFS($L$1:$L2833,"ET",$B$1:$B2833,$B2834,$A$1:$A2833,$A2834))-(COUNTIFS($L$1:$L2833,"Tor",$B$1:$B2833,"&lt;&gt;"&amp;$B2834,$A$1:$A2833,$A2834)+COUNTIFS($L$1:$L2833,"ET",$B$1:$B2833,"&lt;&gt;"&amp;$B2834,$A$1:$A2833,$A2834)),(COUNTIFS($L$1:$L2833,"Tor",$B$1:$B2833,$B2834,$A$1:$A2833,$A2834)+COUNTIFS($L$1:$L2833,"ET",$B$1:$B2833,$B2834,$A$1:$A2833,$A2834))-(COUNTIFS($L$1:$L2833,"Tor",$B$1:$B2833,"&lt;&gt;"&amp;$B2834,$A$1:$A2833,$A2834)+COUNTIFS($L$1:$L2833,"ET",$B$1:$B2833,"&lt;&gt;"&amp;$B2834,$A$1:$A2833,$A2834))),"")</f>
        <v/>
      </c>
      <c r="O2834" s="17"/>
      <c r="AC2834" s="14"/>
      <c r="AD2834" s="14"/>
      <c r="AE2834" s="18"/>
      <c r="AH2834" s="19">
        <f t="shared" si="178"/>
        <v>0</v>
      </c>
      <c r="AI2834" s="19">
        <f t="shared" si="179"/>
        <v>180</v>
      </c>
      <c r="AM2834" s="19">
        <f>IF(Abschlüsse[[#This Row],[Ergeb]]="ET","",SQRT(($AF2834-$AK2834)^2+($AG2834-$AL2834)^2))</f>
        <v>0</v>
      </c>
      <c r="AO2834" s="13"/>
      <c r="AP2834" s="13"/>
      <c r="AQ2834" s="19" t="str">
        <f t="shared" si="176"/>
        <v/>
      </c>
      <c r="AU2834" s="19" t="str">
        <f t="shared" si="177"/>
        <v/>
      </c>
    </row>
    <row r="2835" spans="3:47" ht="25.05" customHeight="1">
      <c r="C2835" s="17" t="str">
        <f>IF($A2835="","",IF(VLOOKUP($A2835,Spiele!$A$2:$D$16,3,FALSE)=$B2835,"H","G"))</f>
        <v/>
      </c>
      <c r="D2835" s="17" t="str">
        <f>IF($B2835="","",IF(VLOOKUP($A2835,Spiele!$A$2:$F$16,3,FALSE)=$B2835,VLOOKUP($A2835,Spiele!$A$2:$F$16,4,FALSE),VLOOKUP($A2835,Spiele!$A$2:$F$16,3,FALSE)))</f>
        <v/>
      </c>
      <c r="E2835" s="18">
        <f>IF(Abschlüsse[[#This Row],[Ergeb]]="ET",0,COUNTIFS($A$2:$A2835,$A2835,$B$2:$B2835,$B2835,$L$2:$L2835,"&lt;&gt;ET"))</f>
        <v>0</v>
      </c>
      <c r="F2835" s="11"/>
      <c r="G2835" s="12"/>
      <c r="H2835" s="18">
        <f>COUNTIFS('Rote Karten'!$A$2:$A$4,$A2835,'Rote Karten'!$D$2:$D$4,"&lt;&gt;"&amp;$B2835,'Rote Karten'!$B$2:$B$4,"&lt;"&amp;$F2835,'Rote Karten'!$C$2:$C$4,"&lt;="&amp;$G2835)-COUNTIFS('Rote Karten'!$A$2:$A$4,$A2835,'Rote Karten'!$D$2:$D$4,$B2835,'Rote Karten'!$B$2:$B$4,"&lt;"&amp;$F2835,'Rote Karten'!$C$2:$C$4,"&lt;="&amp;$G2835)</f>
        <v>0</v>
      </c>
      <c r="I2835" s="17" t="str">
        <f>IF(OR($L2835="Tor",$L2835="ET"),_xlfn.IFNA(IF(VLOOKUP($A2835,Spiele!$A$2:$C$16,3,FALSE)=$B2835,COUNTIFS($L$2:$L2835,"Tor",$B$2:$B2835,$B2835,$A$2:$A2835,$A2835)+COUNTIFS($L$2:$L2835,"ET",$B$2:$B2835,$B2835,$A$2:$A2835,$A2835)&amp;":"&amp;COUNTIFS($L$2:$L2835,"Tor",$B$2:$B2835,"&lt;&gt;"&amp;$B2835,$A$2:$A2835,$A2835)+COUNTIFS($L$2:$L2835,"ET",$B$2:$B2835,"&lt;&gt;"&amp;$B2835,$A$2:$A2835,$A2835),COUNTIFS($L$2:$L2835,"Tor",$B$2:$B2835,"&lt;&gt;"&amp;$B2835,$A$2:$A2835,$A2835)+COUNTIFS($L$2:$L2835,"ET",$B$2:$B2835,"&lt;&gt;"&amp;$B2835,$A$2:$A2835,$A2835)&amp;":"&amp;COUNTIFS($L$2:$L2835,"Tor",$B$2:$B2835,$B2835,$A$2:$A2835,$A2835)+COUNTIFS($L$2:$L2835,"ET",$B$2:$B2835,$B2835,$A$2:$A2835,$A2835)),""),"")</f>
        <v/>
      </c>
      <c r="J2835" s="18" t="str">
        <f>_xlfn.IFNA(IF(VLOOKUP($A2835,Spiele!$A$2:$D$16,3,FALSE)=$B2835,(COUNTIFS($L$1:$L2834,"Tor",$B$1:$B2834,$B2835,$A$1:$A2834,$A2835)+COUNTIFS($L$1:$L2834,"ET",$B$1:$B2834,$B2835,$A$1:$A2834,$A2835))-(COUNTIFS($L$1:$L2834,"Tor",$B$1:$B2834,"&lt;&gt;"&amp;$B2835,$A$1:$A2834,$A2835)+COUNTIFS($L$1:$L2834,"ET",$B$1:$B2834,"&lt;&gt;"&amp;$B2835,$A$1:$A2834,$A2835)),(COUNTIFS($L$1:$L2834,"Tor",$B$1:$B2834,$B2835,$A$1:$A2834,$A2835)+COUNTIFS($L$1:$L2834,"ET",$B$1:$B2834,$B2835,$A$1:$A2834,$A2835))-(COUNTIFS($L$1:$L2834,"Tor",$B$1:$B2834,"&lt;&gt;"&amp;$B2835,$A$1:$A2834,$A2835)+COUNTIFS($L$1:$L2834,"ET",$B$1:$B2834,"&lt;&gt;"&amp;$B2835,$A$1:$A2834,$A2835))),"")</f>
        <v/>
      </c>
      <c r="O2835" s="17"/>
      <c r="AC2835" s="14"/>
      <c r="AD2835" s="14"/>
      <c r="AE2835" s="18"/>
      <c r="AH2835" s="19">
        <f t="shared" si="178"/>
        <v>0</v>
      </c>
      <c r="AI2835" s="19">
        <f t="shared" si="179"/>
        <v>180</v>
      </c>
      <c r="AM2835" s="19">
        <f>IF(Abschlüsse[[#This Row],[Ergeb]]="ET","",SQRT(($AF2835-$AK2835)^2+($AG2835-$AL2835)^2))</f>
        <v>0</v>
      </c>
      <c r="AO2835" s="13"/>
      <c r="AP2835" s="13"/>
      <c r="AQ2835" s="19" t="str">
        <f t="shared" si="176"/>
        <v/>
      </c>
      <c r="AU2835" s="19" t="str">
        <f t="shared" si="177"/>
        <v/>
      </c>
    </row>
    <row r="2836" spans="3:47" ht="25.05" customHeight="1">
      <c r="C2836" s="17" t="str">
        <f>IF($A2836="","",IF(VLOOKUP($A2836,Spiele!$A$2:$D$16,3,FALSE)=$B2836,"H","G"))</f>
        <v/>
      </c>
      <c r="D2836" s="17" t="str">
        <f>IF($B2836="","",IF(VLOOKUP($A2836,Spiele!$A$2:$F$16,3,FALSE)=$B2836,VLOOKUP($A2836,Spiele!$A$2:$F$16,4,FALSE),VLOOKUP($A2836,Spiele!$A$2:$F$16,3,FALSE)))</f>
        <v/>
      </c>
      <c r="E2836" s="18">
        <f>IF(Abschlüsse[[#This Row],[Ergeb]]="ET",0,COUNTIFS($A$2:$A2836,$A2836,$B$2:$B2836,$B2836,$L$2:$L2836,"&lt;&gt;ET"))</f>
        <v>0</v>
      </c>
      <c r="F2836" s="11"/>
      <c r="G2836" s="12"/>
      <c r="H2836" s="18">
        <f>COUNTIFS('Rote Karten'!$A$2:$A$4,$A2836,'Rote Karten'!$D$2:$D$4,"&lt;&gt;"&amp;$B2836,'Rote Karten'!$B$2:$B$4,"&lt;"&amp;$F2836,'Rote Karten'!$C$2:$C$4,"&lt;="&amp;$G2836)-COUNTIFS('Rote Karten'!$A$2:$A$4,$A2836,'Rote Karten'!$D$2:$D$4,$B2836,'Rote Karten'!$B$2:$B$4,"&lt;"&amp;$F2836,'Rote Karten'!$C$2:$C$4,"&lt;="&amp;$G2836)</f>
        <v>0</v>
      </c>
      <c r="I2836" s="17" t="str">
        <f>IF(OR($L2836="Tor",$L2836="ET"),_xlfn.IFNA(IF(VLOOKUP($A2836,Spiele!$A$2:$C$16,3,FALSE)=$B2836,COUNTIFS($L$2:$L2836,"Tor",$B$2:$B2836,$B2836,$A$2:$A2836,$A2836)+COUNTIFS($L$2:$L2836,"ET",$B$2:$B2836,$B2836,$A$2:$A2836,$A2836)&amp;":"&amp;COUNTIFS($L$2:$L2836,"Tor",$B$2:$B2836,"&lt;&gt;"&amp;$B2836,$A$2:$A2836,$A2836)+COUNTIFS($L$2:$L2836,"ET",$B$2:$B2836,"&lt;&gt;"&amp;$B2836,$A$2:$A2836,$A2836),COUNTIFS($L$2:$L2836,"Tor",$B$2:$B2836,"&lt;&gt;"&amp;$B2836,$A$2:$A2836,$A2836)+COUNTIFS($L$2:$L2836,"ET",$B$2:$B2836,"&lt;&gt;"&amp;$B2836,$A$2:$A2836,$A2836)&amp;":"&amp;COUNTIFS($L$2:$L2836,"Tor",$B$2:$B2836,$B2836,$A$2:$A2836,$A2836)+COUNTIFS($L$2:$L2836,"ET",$B$2:$B2836,$B2836,$A$2:$A2836,$A2836)),""),"")</f>
        <v/>
      </c>
      <c r="J2836" s="18" t="str">
        <f>_xlfn.IFNA(IF(VLOOKUP($A2836,Spiele!$A$2:$D$16,3,FALSE)=$B2836,(COUNTIFS($L$1:$L2835,"Tor",$B$1:$B2835,$B2836,$A$1:$A2835,$A2836)+COUNTIFS($L$1:$L2835,"ET",$B$1:$B2835,$B2836,$A$1:$A2835,$A2836))-(COUNTIFS($L$1:$L2835,"Tor",$B$1:$B2835,"&lt;&gt;"&amp;$B2836,$A$1:$A2835,$A2836)+COUNTIFS($L$1:$L2835,"ET",$B$1:$B2835,"&lt;&gt;"&amp;$B2836,$A$1:$A2835,$A2836)),(COUNTIFS($L$1:$L2835,"Tor",$B$1:$B2835,$B2836,$A$1:$A2835,$A2836)+COUNTIFS($L$1:$L2835,"ET",$B$1:$B2835,$B2836,$A$1:$A2835,$A2836))-(COUNTIFS($L$1:$L2835,"Tor",$B$1:$B2835,"&lt;&gt;"&amp;$B2836,$A$1:$A2835,$A2836)+COUNTIFS($L$1:$L2835,"ET",$B$1:$B2835,"&lt;&gt;"&amp;$B2836,$A$1:$A2835,$A2836))),"")</f>
        <v/>
      </c>
      <c r="O2836" s="17"/>
      <c r="AC2836" s="14"/>
      <c r="AD2836" s="14"/>
      <c r="AE2836" s="18"/>
      <c r="AH2836" s="19">
        <f t="shared" si="178"/>
        <v>0</v>
      </c>
      <c r="AI2836" s="19">
        <f t="shared" si="179"/>
        <v>180</v>
      </c>
      <c r="AM2836" s="19">
        <f>IF(Abschlüsse[[#This Row],[Ergeb]]="ET","",SQRT(($AF2836-$AK2836)^2+($AG2836-$AL2836)^2))</f>
        <v>0</v>
      </c>
      <c r="AO2836" s="13"/>
      <c r="AP2836" s="13"/>
      <c r="AQ2836" s="19" t="str">
        <f t="shared" si="176"/>
        <v/>
      </c>
      <c r="AU2836" s="19" t="str">
        <f t="shared" si="177"/>
        <v/>
      </c>
    </row>
    <row r="2837" spans="3:47" ht="25.05" customHeight="1">
      <c r="C2837" s="17" t="str">
        <f>IF($A2837="","",IF(VLOOKUP($A2837,Spiele!$A$2:$D$16,3,FALSE)=$B2837,"H","G"))</f>
        <v/>
      </c>
      <c r="D2837" s="17" t="str">
        <f>IF($B2837="","",IF(VLOOKUP($A2837,Spiele!$A$2:$F$16,3,FALSE)=$B2837,VLOOKUP($A2837,Spiele!$A$2:$F$16,4,FALSE),VLOOKUP($A2837,Spiele!$A$2:$F$16,3,FALSE)))</f>
        <v/>
      </c>
      <c r="E2837" s="18">
        <f>IF(Abschlüsse[[#This Row],[Ergeb]]="ET",0,COUNTIFS($A$2:$A2837,$A2837,$B$2:$B2837,$B2837,$L$2:$L2837,"&lt;&gt;ET"))</f>
        <v>0</v>
      </c>
      <c r="F2837" s="11"/>
      <c r="G2837" s="12"/>
      <c r="H2837" s="18">
        <f>COUNTIFS('Rote Karten'!$A$2:$A$4,$A2837,'Rote Karten'!$D$2:$D$4,"&lt;&gt;"&amp;$B2837,'Rote Karten'!$B$2:$B$4,"&lt;"&amp;$F2837,'Rote Karten'!$C$2:$C$4,"&lt;="&amp;$G2837)-COUNTIFS('Rote Karten'!$A$2:$A$4,$A2837,'Rote Karten'!$D$2:$D$4,$B2837,'Rote Karten'!$B$2:$B$4,"&lt;"&amp;$F2837,'Rote Karten'!$C$2:$C$4,"&lt;="&amp;$G2837)</f>
        <v>0</v>
      </c>
      <c r="I2837" s="17" t="str">
        <f>IF(OR($L2837="Tor",$L2837="ET"),_xlfn.IFNA(IF(VLOOKUP($A2837,Spiele!$A$2:$C$16,3,FALSE)=$B2837,COUNTIFS($L$2:$L2837,"Tor",$B$2:$B2837,$B2837,$A$2:$A2837,$A2837)+COUNTIFS($L$2:$L2837,"ET",$B$2:$B2837,$B2837,$A$2:$A2837,$A2837)&amp;":"&amp;COUNTIFS($L$2:$L2837,"Tor",$B$2:$B2837,"&lt;&gt;"&amp;$B2837,$A$2:$A2837,$A2837)+COUNTIFS($L$2:$L2837,"ET",$B$2:$B2837,"&lt;&gt;"&amp;$B2837,$A$2:$A2837,$A2837),COUNTIFS($L$2:$L2837,"Tor",$B$2:$B2837,"&lt;&gt;"&amp;$B2837,$A$2:$A2837,$A2837)+COUNTIFS($L$2:$L2837,"ET",$B$2:$B2837,"&lt;&gt;"&amp;$B2837,$A$2:$A2837,$A2837)&amp;":"&amp;COUNTIFS($L$2:$L2837,"Tor",$B$2:$B2837,$B2837,$A$2:$A2837,$A2837)+COUNTIFS($L$2:$L2837,"ET",$B$2:$B2837,$B2837,$A$2:$A2837,$A2837)),""),"")</f>
        <v/>
      </c>
      <c r="J2837" s="18" t="str">
        <f>_xlfn.IFNA(IF(VLOOKUP($A2837,Spiele!$A$2:$D$16,3,FALSE)=$B2837,(COUNTIFS($L$1:$L2836,"Tor",$B$1:$B2836,$B2837,$A$1:$A2836,$A2837)+COUNTIFS($L$1:$L2836,"ET",$B$1:$B2836,$B2837,$A$1:$A2836,$A2837))-(COUNTIFS($L$1:$L2836,"Tor",$B$1:$B2836,"&lt;&gt;"&amp;$B2837,$A$1:$A2836,$A2837)+COUNTIFS($L$1:$L2836,"ET",$B$1:$B2836,"&lt;&gt;"&amp;$B2837,$A$1:$A2836,$A2837)),(COUNTIFS($L$1:$L2836,"Tor",$B$1:$B2836,$B2837,$A$1:$A2836,$A2837)+COUNTIFS($L$1:$L2836,"ET",$B$1:$B2836,$B2837,$A$1:$A2836,$A2837))-(COUNTIFS($L$1:$L2836,"Tor",$B$1:$B2836,"&lt;&gt;"&amp;$B2837,$A$1:$A2836,$A2837)+COUNTIFS($L$1:$L2836,"ET",$B$1:$B2836,"&lt;&gt;"&amp;$B2837,$A$1:$A2836,$A2837))),"")</f>
        <v/>
      </c>
      <c r="O2837" s="17"/>
      <c r="AC2837" s="14"/>
      <c r="AD2837" s="14"/>
      <c r="AE2837" s="18"/>
      <c r="AH2837" s="19">
        <f t="shared" si="178"/>
        <v>0</v>
      </c>
      <c r="AI2837" s="19">
        <f t="shared" si="179"/>
        <v>180</v>
      </c>
      <c r="AM2837" s="19">
        <f>IF(Abschlüsse[[#This Row],[Ergeb]]="ET","",SQRT(($AF2837-$AK2837)^2+($AG2837-$AL2837)^2))</f>
        <v>0</v>
      </c>
      <c r="AO2837" s="13"/>
      <c r="AP2837" s="13"/>
      <c r="AQ2837" s="19" t="str">
        <f t="shared" si="176"/>
        <v/>
      </c>
      <c r="AU2837" s="19" t="str">
        <f t="shared" si="177"/>
        <v/>
      </c>
    </row>
    <row r="2838" spans="3:47" ht="25.05" customHeight="1">
      <c r="C2838" s="17" t="str">
        <f>IF($A2838="","",IF(VLOOKUP($A2838,Spiele!$A$2:$D$16,3,FALSE)=$B2838,"H","G"))</f>
        <v/>
      </c>
      <c r="D2838" s="17" t="str">
        <f>IF($B2838="","",IF(VLOOKUP($A2838,Spiele!$A$2:$F$16,3,FALSE)=$B2838,VLOOKUP($A2838,Spiele!$A$2:$F$16,4,FALSE),VLOOKUP($A2838,Spiele!$A$2:$F$16,3,FALSE)))</f>
        <v/>
      </c>
      <c r="E2838" s="18">
        <f>IF(Abschlüsse[[#This Row],[Ergeb]]="ET",0,COUNTIFS($A$2:$A2838,$A2838,$B$2:$B2838,$B2838,$L$2:$L2838,"&lt;&gt;ET"))</f>
        <v>0</v>
      </c>
      <c r="F2838" s="11"/>
      <c r="G2838" s="12"/>
      <c r="H2838" s="18">
        <f>COUNTIFS('Rote Karten'!$A$2:$A$4,$A2838,'Rote Karten'!$D$2:$D$4,"&lt;&gt;"&amp;$B2838,'Rote Karten'!$B$2:$B$4,"&lt;"&amp;$F2838,'Rote Karten'!$C$2:$C$4,"&lt;="&amp;$G2838)-COUNTIFS('Rote Karten'!$A$2:$A$4,$A2838,'Rote Karten'!$D$2:$D$4,$B2838,'Rote Karten'!$B$2:$B$4,"&lt;"&amp;$F2838,'Rote Karten'!$C$2:$C$4,"&lt;="&amp;$G2838)</f>
        <v>0</v>
      </c>
      <c r="I2838" s="17" t="str">
        <f>IF(OR($L2838="Tor",$L2838="ET"),_xlfn.IFNA(IF(VLOOKUP($A2838,Spiele!$A$2:$C$16,3,FALSE)=$B2838,COUNTIFS($L$2:$L2838,"Tor",$B$2:$B2838,$B2838,$A$2:$A2838,$A2838)+COUNTIFS($L$2:$L2838,"ET",$B$2:$B2838,$B2838,$A$2:$A2838,$A2838)&amp;":"&amp;COUNTIFS($L$2:$L2838,"Tor",$B$2:$B2838,"&lt;&gt;"&amp;$B2838,$A$2:$A2838,$A2838)+COUNTIFS($L$2:$L2838,"ET",$B$2:$B2838,"&lt;&gt;"&amp;$B2838,$A$2:$A2838,$A2838),COUNTIFS($L$2:$L2838,"Tor",$B$2:$B2838,"&lt;&gt;"&amp;$B2838,$A$2:$A2838,$A2838)+COUNTIFS($L$2:$L2838,"ET",$B$2:$B2838,"&lt;&gt;"&amp;$B2838,$A$2:$A2838,$A2838)&amp;":"&amp;COUNTIFS($L$2:$L2838,"Tor",$B$2:$B2838,$B2838,$A$2:$A2838,$A2838)+COUNTIFS($L$2:$L2838,"ET",$B$2:$B2838,$B2838,$A$2:$A2838,$A2838)),""),"")</f>
        <v/>
      </c>
      <c r="J2838" s="18" t="str">
        <f>_xlfn.IFNA(IF(VLOOKUP($A2838,Spiele!$A$2:$D$16,3,FALSE)=$B2838,(COUNTIFS($L$1:$L2837,"Tor",$B$1:$B2837,$B2838,$A$1:$A2837,$A2838)+COUNTIFS($L$1:$L2837,"ET",$B$1:$B2837,$B2838,$A$1:$A2837,$A2838))-(COUNTIFS($L$1:$L2837,"Tor",$B$1:$B2837,"&lt;&gt;"&amp;$B2838,$A$1:$A2837,$A2838)+COUNTIFS($L$1:$L2837,"ET",$B$1:$B2837,"&lt;&gt;"&amp;$B2838,$A$1:$A2837,$A2838)),(COUNTIFS($L$1:$L2837,"Tor",$B$1:$B2837,$B2838,$A$1:$A2837,$A2838)+COUNTIFS($L$1:$L2837,"ET",$B$1:$B2837,$B2838,$A$1:$A2837,$A2838))-(COUNTIFS($L$1:$L2837,"Tor",$B$1:$B2837,"&lt;&gt;"&amp;$B2838,$A$1:$A2837,$A2838)+COUNTIFS($L$1:$L2837,"ET",$B$1:$B2837,"&lt;&gt;"&amp;$B2838,$A$1:$A2837,$A2838))),"")</f>
        <v/>
      </c>
      <c r="O2838" s="17"/>
      <c r="AC2838" s="14"/>
      <c r="AD2838" s="14"/>
      <c r="AE2838" s="18"/>
      <c r="AH2838" s="19">
        <f t="shared" si="178"/>
        <v>0</v>
      </c>
      <c r="AI2838" s="19">
        <f t="shared" si="179"/>
        <v>180</v>
      </c>
      <c r="AM2838" s="19">
        <f>IF(Abschlüsse[[#This Row],[Ergeb]]="ET","",SQRT(($AF2838-$AK2838)^2+($AG2838-$AL2838)^2))</f>
        <v>0</v>
      </c>
      <c r="AO2838" s="13"/>
      <c r="AP2838" s="13"/>
      <c r="AQ2838" s="19" t="str">
        <f t="shared" si="176"/>
        <v/>
      </c>
      <c r="AU2838" s="19" t="str">
        <f t="shared" si="177"/>
        <v/>
      </c>
    </row>
    <row r="2839" spans="3:47" ht="25.05" customHeight="1">
      <c r="C2839" s="17" t="str">
        <f>IF($A2839="","",IF(VLOOKUP($A2839,Spiele!$A$2:$D$16,3,FALSE)=$B2839,"H","G"))</f>
        <v/>
      </c>
      <c r="D2839" s="17" t="str">
        <f>IF($B2839="","",IF(VLOOKUP($A2839,Spiele!$A$2:$F$16,3,FALSE)=$B2839,VLOOKUP($A2839,Spiele!$A$2:$F$16,4,FALSE),VLOOKUP($A2839,Spiele!$A$2:$F$16,3,FALSE)))</f>
        <v/>
      </c>
      <c r="E2839" s="18">
        <f>IF(Abschlüsse[[#This Row],[Ergeb]]="ET",0,COUNTIFS($A$2:$A2839,$A2839,$B$2:$B2839,$B2839,$L$2:$L2839,"&lt;&gt;ET"))</f>
        <v>0</v>
      </c>
      <c r="F2839" s="11"/>
      <c r="G2839" s="12"/>
      <c r="H2839" s="18">
        <f>COUNTIFS('Rote Karten'!$A$2:$A$4,$A2839,'Rote Karten'!$D$2:$D$4,"&lt;&gt;"&amp;$B2839,'Rote Karten'!$B$2:$B$4,"&lt;"&amp;$F2839,'Rote Karten'!$C$2:$C$4,"&lt;="&amp;$G2839)-COUNTIFS('Rote Karten'!$A$2:$A$4,$A2839,'Rote Karten'!$D$2:$D$4,$B2839,'Rote Karten'!$B$2:$B$4,"&lt;"&amp;$F2839,'Rote Karten'!$C$2:$C$4,"&lt;="&amp;$G2839)</f>
        <v>0</v>
      </c>
      <c r="I2839" s="17" t="str">
        <f>IF(OR($L2839="Tor",$L2839="ET"),_xlfn.IFNA(IF(VLOOKUP($A2839,Spiele!$A$2:$C$16,3,FALSE)=$B2839,COUNTIFS($L$2:$L2839,"Tor",$B$2:$B2839,$B2839,$A$2:$A2839,$A2839)+COUNTIFS($L$2:$L2839,"ET",$B$2:$B2839,$B2839,$A$2:$A2839,$A2839)&amp;":"&amp;COUNTIFS($L$2:$L2839,"Tor",$B$2:$B2839,"&lt;&gt;"&amp;$B2839,$A$2:$A2839,$A2839)+COUNTIFS($L$2:$L2839,"ET",$B$2:$B2839,"&lt;&gt;"&amp;$B2839,$A$2:$A2839,$A2839),COUNTIFS($L$2:$L2839,"Tor",$B$2:$B2839,"&lt;&gt;"&amp;$B2839,$A$2:$A2839,$A2839)+COUNTIFS($L$2:$L2839,"ET",$B$2:$B2839,"&lt;&gt;"&amp;$B2839,$A$2:$A2839,$A2839)&amp;":"&amp;COUNTIFS($L$2:$L2839,"Tor",$B$2:$B2839,$B2839,$A$2:$A2839,$A2839)+COUNTIFS($L$2:$L2839,"ET",$B$2:$B2839,$B2839,$A$2:$A2839,$A2839)),""),"")</f>
        <v/>
      </c>
      <c r="J2839" s="18" t="str">
        <f>_xlfn.IFNA(IF(VLOOKUP($A2839,Spiele!$A$2:$D$16,3,FALSE)=$B2839,(COUNTIFS($L$1:$L2838,"Tor",$B$1:$B2838,$B2839,$A$1:$A2838,$A2839)+COUNTIFS($L$1:$L2838,"ET",$B$1:$B2838,$B2839,$A$1:$A2838,$A2839))-(COUNTIFS($L$1:$L2838,"Tor",$B$1:$B2838,"&lt;&gt;"&amp;$B2839,$A$1:$A2838,$A2839)+COUNTIFS($L$1:$L2838,"ET",$B$1:$B2838,"&lt;&gt;"&amp;$B2839,$A$1:$A2838,$A2839)),(COUNTIFS($L$1:$L2838,"Tor",$B$1:$B2838,$B2839,$A$1:$A2838,$A2839)+COUNTIFS($L$1:$L2838,"ET",$B$1:$B2838,$B2839,$A$1:$A2838,$A2839))-(COUNTIFS($L$1:$L2838,"Tor",$B$1:$B2838,"&lt;&gt;"&amp;$B2839,$A$1:$A2838,$A2839)+COUNTIFS($L$1:$L2838,"ET",$B$1:$B2838,"&lt;&gt;"&amp;$B2839,$A$1:$A2838,$A2839))),"")</f>
        <v/>
      </c>
      <c r="O2839" s="17"/>
      <c r="AC2839" s="14"/>
      <c r="AD2839" s="14"/>
      <c r="AE2839" s="18"/>
      <c r="AH2839" s="19">
        <f t="shared" si="178"/>
        <v>0</v>
      </c>
      <c r="AI2839" s="19">
        <f t="shared" si="179"/>
        <v>180</v>
      </c>
      <c r="AM2839" s="19">
        <f>IF(Abschlüsse[[#This Row],[Ergeb]]="ET","",SQRT(($AF2839-$AK2839)^2+($AG2839-$AL2839)^2))</f>
        <v>0</v>
      </c>
      <c r="AO2839" s="13"/>
      <c r="AP2839" s="13"/>
      <c r="AQ2839" s="19" t="str">
        <f t="shared" si="176"/>
        <v/>
      </c>
      <c r="AU2839" s="19" t="str">
        <f t="shared" si="177"/>
        <v/>
      </c>
    </row>
    <row r="2840" spans="3:47" ht="25.05" customHeight="1">
      <c r="C2840" s="17" t="str">
        <f>IF($A2840="","",IF(VLOOKUP($A2840,Spiele!$A$2:$D$16,3,FALSE)=$B2840,"H","G"))</f>
        <v/>
      </c>
      <c r="D2840" s="17" t="str">
        <f>IF($B2840="","",IF(VLOOKUP($A2840,Spiele!$A$2:$F$16,3,FALSE)=$B2840,VLOOKUP($A2840,Spiele!$A$2:$F$16,4,FALSE),VLOOKUP($A2840,Spiele!$A$2:$F$16,3,FALSE)))</f>
        <v/>
      </c>
      <c r="E2840" s="18">
        <f>IF(Abschlüsse[[#This Row],[Ergeb]]="ET",0,COUNTIFS($A$2:$A2840,$A2840,$B$2:$B2840,$B2840,$L$2:$L2840,"&lt;&gt;ET"))</f>
        <v>0</v>
      </c>
      <c r="F2840" s="11"/>
      <c r="G2840" s="12"/>
      <c r="H2840" s="18">
        <f>COUNTIFS('Rote Karten'!$A$2:$A$4,$A2840,'Rote Karten'!$D$2:$D$4,"&lt;&gt;"&amp;$B2840,'Rote Karten'!$B$2:$B$4,"&lt;"&amp;$F2840,'Rote Karten'!$C$2:$C$4,"&lt;="&amp;$G2840)-COUNTIFS('Rote Karten'!$A$2:$A$4,$A2840,'Rote Karten'!$D$2:$D$4,$B2840,'Rote Karten'!$B$2:$B$4,"&lt;"&amp;$F2840,'Rote Karten'!$C$2:$C$4,"&lt;="&amp;$G2840)</f>
        <v>0</v>
      </c>
      <c r="I2840" s="17" t="str">
        <f>IF(OR($L2840="Tor",$L2840="ET"),_xlfn.IFNA(IF(VLOOKUP($A2840,Spiele!$A$2:$C$16,3,FALSE)=$B2840,COUNTIFS($L$2:$L2840,"Tor",$B$2:$B2840,$B2840,$A$2:$A2840,$A2840)+COUNTIFS($L$2:$L2840,"ET",$B$2:$B2840,$B2840,$A$2:$A2840,$A2840)&amp;":"&amp;COUNTIFS($L$2:$L2840,"Tor",$B$2:$B2840,"&lt;&gt;"&amp;$B2840,$A$2:$A2840,$A2840)+COUNTIFS($L$2:$L2840,"ET",$B$2:$B2840,"&lt;&gt;"&amp;$B2840,$A$2:$A2840,$A2840),COUNTIFS($L$2:$L2840,"Tor",$B$2:$B2840,"&lt;&gt;"&amp;$B2840,$A$2:$A2840,$A2840)+COUNTIFS($L$2:$L2840,"ET",$B$2:$B2840,"&lt;&gt;"&amp;$B2840,$A$2:$A2840,$A2840)&amp;":"&amp;COUNTIFS($L$2:$L2840,"Tor",$B$2:$B2840,$B2840,$A$2:$A2840,$A2840)+COUNTIFS($L$2:$L2840,"ET",$B$2:$B2840,$B2840,$A$2:$A2840,$A2840)),""),"")</f>
        <v/>
      </c>
      <c r="J2840" s="18" t="str">
        <f>_xlfn.IFNA(IF(VLOOKUP($A2840,Spiele!$A$2:$D$16,3,FALSE)=$B2840,(COUNTIFS($L$1:$L2839,"Tor",$B$1:$B2839,$B2840,$A$1:$A2839,$A2840)+COUNTIFS($L$1:$L2839,"ET",$B$1:$B2839,$B2840,$A$1:$A2839,$A2840))-(COUNTIFS($L$1:$L2839,"Tor",$B$1:$B2839,"&lt;&gt;"&amp;$B2840,$A$1:$A2839,$A2840)+COUNTIFS($L$1:$L2839,"ET",$B$1:$B2839,"&lt;&gt;"&amp;$B2840,$A$1:$A2839,$A2840)),(COUNTIFS($L$1:$L2839,"Tor",$B$1:$B2839,$B2840,$A$1:$A2839,$A2840)+COUNTIFS($L$1:$L2839,"ET",$B$1:$B2839,$B2840,$A$1:$A2839,$A2840))-(COUNTIFS($L$1:$L2839,"Tor",$B$1:$B2839,"&lt;&gt;"&amp;$B2840,$A$1:$A2839,$A2840)+COUNTIFS($L$1:$L2839,"ET",$B$1:$B2839,"&lt;&gt;"&amp;$B2840,$A$1:$A2839,$A2840))),"")</f>
        <v/>
      </c>
      <c r="O2840" s="17"/>
      <c r="AC2840" s="14"/>
      <c r="AD2840" s="14"/>
      <c r="AE2840" s="18"/>
      <c r="AH2840" s="19">
        <f t="shared" si="178"/>
        <v>0</v>
      </c>
      <c r="AI2840" s="19">
        <f t="shared" si="179"/>
        <v>180</v>
      </c>
      <c r="AM2840" s="19">
        <f>IF(Abschlüsse[[#This Row],[Ergeb]]="ET","",SQRT(($AF2840-$AK2840)^2+($AG2840-$AL2840)^2))</f>
        <v>0</v>
      </c>
      <c r="AO2840" s="13"/>
      <c r="AP2840" s="13"/>
      <c r="AQ2840" s="19" t="str">
        <f t="shared" si="176"/>
        <v/>
      </c>
      <c r="AU2840" s="19" t="str">
        <f t="shared" si="177"/>
        <v/>
      </c>
    </row>
    <row r="2841" spans="3:47" ht="25.05" customHeight="1">
      <c r="C2841" s="17" t="str">
        <f>IF($A2841="","",IF(VLOOKUP($A2841,Spiele!$A$2:$D$16,3,FALSE)=$B2841,"H","G"))</f>
        <v/>
      </c>
      <c r="D2841" s="17" t="str">
        <f>IF($B2841="","",IF(VLOOKUP($A2841,Spiele!$A$2:$F$16,3,FALSE)=$B2841,VLOOKUP($A2841,Spiele!$A$2:$F$16,4,FALSE),VLOOKUP($A2841,Spiele!$A$2:$F$16,3,FALSE)))</f>
        <v/>
      </c>
      <c r="E2841" s="18">
        <f>IF(Abschlüsse[[#This Row],[Ergeb]]="ET",0,COUNTIFS($A$2:$A2841,$A2841,$B$2:$B2841,$B2841,$L$2:$L2841,"&lt;&gt;ET"))</f>
        <v>0</v>
      </c>
      <c r="F2841" s="11"/>
      <c r="G2841" s="12"/>
      <c r="H2841" s="18">
        <f>COUNTIFS('Rote Karten'!$A$2:$A$4,$A2841,'Rote Karten'!$D$2:$D$4,"&lt;&gt;"&amp;$B2841,'Rote Karten'!$B$2:$B$4,"&lt;"&amp;$F2841,'Rote Karten'!$C$2:$C$4,"&lt;="&amp;$G2841)-COUNTIFS('Rote Karten'!$A$2:$A$4,$A2841,'Rote Karten'!$D$2:$D$4,$B2841,'Rote Karten'!$B$2:$B$4,"&lt;"&amp;$F2841,'Rote Karten'!$C$2:$C$4,"&lt;="&amp;$G2841)</f>
        <v>0</v>
      </c>
      <c r="I2841" s="17" t="str">
        <f>IF(OR($L2841="Tor",$L2841="ET"),_xlfn.IFNA(IF(VLOOKUP($A2841,Spiele!$A$2:$C$16,3,FALSE)=$B2841,COUNTIFS($L$2:$L2841,"Tor",$B$2:$B2841,$B2841,$A$2:$A2841,$A2841)+COUNTIFS($L$2:$L2841,"ET",$B$2:$B2841,$B2841,$A$2:$A2841,$A2841)&amp;":"&amp;COUNTIFS($L$2:$L2841,"Tor",$B$2:$B2841,"&lt;&gt;"&amp;$B2841,$A$2:$A2841,$A2841)+COUNTIFS($L$2:$L2841,"ET",$B$2:$B2841,"&lt;&gt;"&amp;$B2841,$A$2:$A2841,$A2841),COUNTIFS($L$2:$L2841,"Tor",$B$2:$B2841,"&lt;&gt;"&amp;$B2841,$A$2:$A2841,$A2841)+COUNTIFS($L$2:$L2841,"ET",$B$2:$B2841,"&lt;&gt;"&amp;$B2841,$A$2:$A2841,$A2841)&amp;":"&amp;COUNTIFS($L$2:$L2841,"Tor",$B$2:$B2841,$B2841,$A$2:$A2841,$A2841)+COUNTIFS($L$2:$L2841,"ET",$B$2:$B2841,$B2841,$A$2:$A2841,$A2841)),""),"")</f>
        <v/>
      </c>
      <c r="J2841" s="18" t="str">
        <f>_xlfn.IFNA(IF(VLOOKUP($A2841,Spiele!$A$2:$D$16,3,FALSE)=$B2841,(COUNTIFS($L$1:$L2840,"Tor",$B$1:$B2840,$B2841,$A$1:$A2840,$A2841)+COUNTIFS($L$1:$L2840,"ET",$B$1:$B2840,$B2841,$A$1:$A2840,$A2841))-(COUNTIFS($L$1:$L2840,"Tor",$B$1:$B2840,"&lt;&gt;"&amp;$B2841,$A$1:$A2840,$A2841)+COUNTIFS($L$1:$L2840,"ET",$B$1:$B2840,"&lt;&gt;"&amp;$B2841,$A$1:$A2840,$A2841)),(COUNTIFS($L$1:$L2840,"Tor",$B$1:$B2840,$B2841,$A$1:$A2840,$A2841)+COUNTIFS($L$1:$L2840,"ET",$B$1:$B2840,$B2841,$A$1:$A2840,$A2841))-(COUNTIFS($L$1:$L2840,"Tor",$B$1:$B2840,"&lt;&gt;"&amp;$B2841,$A$1:$A2840,$A2841)+COUNTIFS($L$1:$L2840,"ET",$B$1:$B2840,"&lt;&gt;"&amp;$B2841,$A$1:$A2840,$A2841))),"")</f>
        <v/>
      </c>
      <c r="O2841" s="17"/>
      <c r="AC2841" s="14"/>
      <c r="AD2841" s="14"/>
      <c r="AE2841" s="18"/>
      <c r="AH2841" s="19">
        <f t="shared" si="178"/>
        <v>0</v>
      </c>
      <c r="AI2841" s="19">
        <f t="shared" si="179"/>
        <v>180</v>
      </c>
      <c r="AM2841" s="19">
        <f>IF(Abschlüsse[[#This Row],[Ergeb]]="ET","",SQRT(($AF2841-$AK2841)^2+($AG2841-$AL2841)^2))</f>
        <v>0</v>
      </c>
      <c r="AO2841" s="13"/>
      <c r="AP2841" s="13"/>
      <c r="AQ2841" s="19" t="str">
        <f t="shared" si="176"/>
        <v/>
      </c>
      <c r="AU2841" s="19" t="str">
        <f t="shared" si="177"/>
        <v/>
      </c>
    </row>
    <row r="2842" spans="3:47" ht="25.05" customHeight="1">
      <c r="C2842" s="17" t="str">
        <f>IF($A2842="","",IF(VLOOKUP($A2842,Spiele!$A$2:$D$16,3,FALSE)=$B2842,"H","G"))</f>
        <v/>
      </c>
      <c r="D2842" s="17" t="str">
        <f>IF($B2842="","",IF(VLOOKUP($A2842,Spiele!$A$2:$F$16,3,FALSE)=$B2842,VLOOKUP($A2842,Spiele!$A$2:$F$16,4,FALSE),VLOOKUP($A2842,Spiele!$A$2:$F$16,3,FALSE)))</f>
        <v/>
      </c>
      <c r="E2842" s="18">
        <f>IF(Abschlüsse[[#This Row],[Ergeb]]="ET",0,COUNTIFS($A$2:$A2842,$A2842,$B$2:$B2842,$B2842,$L$2:$L2842,"&lt;&gt;ET"))</f>
        <v>0</v>
      </c>
      <c r="F2842" s="11"/>
      <c r="G2842" s="12"/>
      <c r="H2842" s="18">
        <f>COUNTIFS('Rote Karten'!$A$2:$A$4,$A2842,'Rote Karten'!$D$2:$D$4,"&lt;&gt;"&amp;$B2842,'Rote Karten'!$B$2:$B$4,"&lt;"&amp;$F2842,'Rote Karten'!$C$2:$C$4,"&lt;="&amp;$G2842)-COUNTIFS('Rote Karten'!$A$2:$A$4,$A2842,'Rote Karten'!$D$2:$D$4,$B2842,'Rote Karten'!$B$2:$B$4,"&lt;"&amp;$F2842,'Rote Karten'!$C$2:$C$4,"&lt;="&amp;$G2842)</f>
        <v>0</v>
      </c>
      <c r="I2842" s="17" t="str">
        <f>IF(OR($L2842="Tor",$L2842="ET"),_xlfn.IFNA(IF(VLOOKUP($A2842,Spiele!$A$2:$C$16,3,FALSE)=$B2842,COUNTIFS($L$2:$L2842,"Tor",$B$2:$B2842,$B2842,$A$2:$A2842,$A2842)+COUNTIFS($L$2:$L2842,"ET",$B$2:$B2842,$B2842,$A$2:$A2842,$A2842)&amp;":"&amp;COUNTIFS($L$2:$L2842,"Tor",$B$2:$B2842,"&lt;&gt;"&amp;$B2842,$A$2:$A2842,$A2842)+COUNTIFS($L$2:$L2842,"ET",$B$2:$B2842,"&lt;&gt;"&amp;$B2842,$A$2:$A2842,$A2842),COUNTIFS($L$2:$L2842,"Tor",$B$2:$B2842,"&lt;&gt;"&amp;$B2842,$A$2:$A2842,$A2842)+COUNTIFS($L$2:$L2842,"ET",$B$2:$B2842,"&lt;&gt;"&amp;$B2842,$A$2:$A2842,$A2842)&amp;":"&amp;COUNTIFS($L$2:$L2842,"Tor",$B$2:$B2842,$B2842,$A$2:$A2842,$A2842)+COUNTIFS($L$2:$L2842,"ET",$B$2:$B2842,$B2842,$A$2:$A2842,$A2842)),""),"")</f>
        <v/>
      </c>
      <c r="J2842" s="18" t="str">
        <f>_xlfn.IFNA(IF(VLOOKUP($A2842,Spiele!$A$2:$D$16,3,FALSE)=$B2842,(COUNTIFS($L$1:$L2841,"Tor",$B$1:$B2841,$B2842,$A$1:$A2841,$A2842)+COUNTIFS($L$1:$L2841,"ET",$B$1:$B2841,$B2842,$A$1:$A2841,$A2842))-(COUNTIFS($L$1:$L2841,"Tor",$B$1:$B2841,"&lt;&gt;"&amp;$B2842,$A$1:$A2841,$A2842)+COUNTIFS($L$1:$L2841,"ET",$B$1:$B2841,"&lt;&gt;"&amp;$B2842,$A$1:$A2841,$A2842)),(COUNTIFS($L$1:$L2841,"Tor",$B$1:$B2841,$B2842,$A$1:$A2841,$A2842)+COUNTIFS($L$1:$L2841,"ET",$B$1:$B2841,$B2842,$A$1:$A2841,$A2842))-(COUNTIFS($L$1:$L2841,"Tor",$B$1:$B2841,"&lt;&gt;"&amp;$B2842,$A$1:$A2841,$A2842)+COUNTIFS($L$1:$L2841,"ET",$B$1:$B2841,"&lt;&gt;"&amp;$B2842,$A$1:$A2841,$A2842))),"")</f>
        <v/>
      </c>
      <c r="O2842" s="17"/>
      <c r="AC2842" s="14"/>
      <c r="AD2842" s="14"/>
      <c r="AE2842" s="18"/>
      <c r="AH2842" s="19">
        <f t="shared" si="178"/>
        <v>0</v>
      </c>
      <c r="AI2842" s="19">
        <f t="shared" si="179"/>
        <v>180</v>
      </c>
      <c r="AM2842" s="19">
        <f>IF(Abschlüsse[[#This Row],[Ergeb]]="ET","",SQRT(($AF2842-$AK2842)^2+($AG2842-$AL2842)^2))</f>
        <v>0</v>
      </c>
      <c r="AO2842" s="13"/>
      <c r="AP2842" s="13"/>
      <c r="AQ2842" s="19" t="str">
        <f t="shared" si="176"/>
        <v/>
      </c>
      <c r="AU2842" s="19" t="str">
        <f t="shared" si="177"/>
        <v/>
      </c>
    </row>
    <row r="2843" spans="3:47" ht="25.05" customHeight="1">
      <c r="C2843" s="17" t="str">
        <f>IF($A2843="","",IF(VLOOKUP($A2843,Spiele!$A$2:$D$16,3,FALSE)=$B2843,"H","G"))</f>
        <v/>
      </c>
      <c r="D2843" s="17" t="str">
        <f>IF($B2843="","",IF(VLOOKUP($A2843,Spiele!$A$2:$F$16,3,FALSE)=$B2843,VLOOKUP($A2843,Spiele!$A$2:$F$16,4,FALSE),VLOOKUP($A2843,Spiele!$A$2:$F$16,3,FALSE)))</f>
        <v/>
      </c>
      <c r="E2843" s="18">
        <f>IF(Abschlüsse[[#This Row],[Ergeb]]="ET",0,COUNTIFS($A$2:$A2843,$A2843,$B$2:$B2843,$B2843,$L$2:$L2843,"&lt;&gt;ET"))</f>
        <v>0</v>
      </c>
      <c r="F2843" s="11"/>
      <c r="G2843" s="12"/>
      <c r="H2843" s="18">
        <f>COUNTIFS('Rote Karten'!$A$2:$A$4,$A2843,'Rote Karten'!$D$2:$D$4,"&lt;&gt;"&amp;$B2843,'Rote Karten'!$B$2:$B$4,"&lt;"&amp;$F2843,'Rote Karten'!$C$2:$C$4,"&lt;="&amp;$G2843)-COUNTIFS('Rote Karten'!$A$2:$A$4,$A2843,'Rote Karten'!$D$2:$D$4,$B2843,'Rote Karten'!$B$2:$B$4,"&lt;"&amp;$F2843,'Rote Karten'!$C$2:$C$4,"&lt;="&amp;$G2843)</f>
        <v>0</v>
      </c>
      <c r="I2843" s="17" t="str">
        <f>IF(OR($L2843="Tor",$L2843="ET"),_xlfn.IFNA(IF(VLOOKUP($A2843,Spiele!$A$2:$C$16,3,FALSE)=$B2843,COUNTIFS($L$2:$L2843,"Tor",$B$2:$B2843,$B2843,$A$2:$A2843,$A2843)+COUNTIFS($L$2:$L2843,"ET",$B$2:$B2843,$B2843,$A$2:$A2843,$A2843)&amp;":"&amp;COUNTIFS($L$2:$L2843,"Tor",$B$2:$B2843,"&lt;&gt;"&amp;$B2843,$A$2:$A2843,$A2843)+COUNTIFS($L$2:$L2843,"ET",$B$2:$B2843,"&lt;&gt;"&amp;$B2843,$A$2:$A2843,$A2843),COUNTIFS($L$2:$L2843,"Tor",$B$2:$B2843,"&lt;&gt;"&amp;$B2843,$A$2:$A2843,$A2843)+COUNTIFS($L$2:$L2843,"ET",$B$2:$B2843,"&lt;&gt;"&amp;$B2843,$A$2:$A2843,$A2843)&amp;":"&amp;COUNTIFS($L$2:$L2843,"Tor",$B$2:$B2843,$B2843,$A$2:$A2843,$A2843)+COUNTIFS($L$2:$L2843,"ET",$B$2:$B2843,$B2843,$A$2:$A2843,$A2843)),""),"")</f>
        <v/>
      </c>
      <c r="J2843" s="18" t="str">
        <f>_xlfn.IFNA(IF(VLOOKUP($A2843,Spiele!$A$2:$D$16,3,FALSE)=$B2843,(COUNTIFS($L$1:$L2842,"Tor",$B$1:$B2842,$B2843,$A$1:$A2842,$A2843)+COUNTIFS($L$1:$L2842,"ET",$B$1:$B2842,$B2843,$A$1:$A2842,$A2843))-(COUNTIFS($L$1:$L2842,"Tor",$B$1:$B2842,"&lt;&gt;"&amp;$B2843,$A$1:$A2842,$A2843)+COUNTIFS($L$1:$L2842,"ET",$B$1:$B2842,"&lt;&gt;"&amp;$B2843,$A$1:$A2842,$A2843)),(COUNTIFS($L$1:$L2842,"Tor",$B$1:$B2842,$B2843,$A$1:$A2842,$A2843)+COUNTIFS($L$1:$L2842,"ET",$B$1:$B2842,$B2843,$A$1:$A2842,$A2843))-(COUNTIFS($L$1:$L2842,"Tor",$B$1:$B2842,"&lt;&gt;"&amp;$B2843,$A$1:$A2842,$A2843)+COUNTIFS($L$1:$L2842,"ET",$B$1:$B2842,"&lt;&gt;"&amp;$B2843,$A$1:$A2842,$A2843))),"")</f>
        <v/>
      </c>
      <c r="O2843" s="17"/>
      <c r="AC2843" s="14"/>
      <c r="AD2843" s="14"/>
      <c r="AE2843" s="18"/>
      <c r="AH2843" s="19">
        <f t="shared" si="178"/>
        <v>0</v>
      </c>
      <c r="AI2843" s="19">
        <f t="shared" si="179"/>
        <v>180</v>
      </c>
      <c r="AM2843" s="19">
        <f>IF(Abschlüsse[[#This Row],[Ergeb]]="ET","",SQRT(($AF2843-$AK2843)^2+($AG2843-$AL2843)^2))</f>
        <v>0</v>
      </c>
      <c r="AO2843" s="13"/>
      <c r="AP2843" s="13"/>
      <c r="AQ2843" s="19" t="str">
        <f t="shared" si="176"/>
        <v/>
      </c>
      <c r="AU2843" s="19" t="str">
        <f t="shared" si="177"/>
        <v/>
      </c>
    </row>
    <row r="2844" spans="3:47" ht="25.05" customHeight="1">
      <c r="C2844" s="17" t="str">
        <f>IF($A2844="","",IF(VLOOKUP($A2844,Spiele!$A$2:$D$16,3,FALSE)=$B2844,"H","G"))</f>
        <v/>
      </c>
      <c r="D2844" s="17" t="str">
        <f>IF($B2844="","",IF(VLOOKUP($A2844,Spiele!$A$2:$F$16,3,FALSE)=$B2844,VLOOKUP($A2844,Spiele!$A$2:$F$16,4,FALSE),VLOOKUP($A2844,Spiele!$A$2:$F$16,3,FALSE)))</f>
        <v/>
      </c>
      <c r="E2844" s="18">
        <f>IF(Abschlüsse[[#This Row],[Ergeb]]="ET",0,COUNTIFS($A$2:$A2844,$A2844,$B$2:$B2844,$B2844,$L$2:$L2844,"&lt;&gt;ET"))</f>
        <v>0</v>
      </c>
      <c r="F2844" s="11"/>
      <c r="G2844" s="12"/>
      <c r="H2844" s="18">
        <f>COUNTIFS('Rote Karten'!$A$2:$A$4,$A2844,'Rote Karten'!$D$2:$D$4,"&lt;&gt;"&amp;$B2844,'Rote Karten'!$B$2:$B$4,"&lt;"&amp;$F2844,'Rote Karten'!$C$2:$C$4,"&lt;="&amp;$G2844)-COUNTIFS('Rote Karten'!$A$2:$A$4,$A2844,'Rote Karten'!$D$2:$D$4,$B2844,'Rote Karten'!$B$2:$B$4,"&lt;"&amp;$F2844,'Rote Karten'!$C$2:$C$4,"&lt;="&amp;$G2844)</f>
        <v>0</v>
      </c>
      <c r="I2844" s="17" t="str">
        <f>IF(OR($L2844="Tor",$L2844="ET"),_xlfn.IFNA(IF(VLOOKUP($A2844,Spiele!$A$2:$C$16,3,FALSE)=$B2844,COUNTIFS($L$2:$L2844,"Tor",$B$2:$B2844,$B2844,$A$2:$A2844,$A2844)+COUNTIFS($L$2:$L2844,"ET",$B$2:$B2844,$B2844,$A$2:$A2844,$A2844)&amp;":"&amp;COUNTIFS($L$2:$L2844,"Tor",$B$2:$B2844,"&lt;&gt;"&amp;$B2844,$A$2:$A2844,$A2844)+COUNTIFS($L$2:$L2844,"ET",$B$2:$B2844,"&lt;&gt;"&amp;$B2844,$A$2:$A2844,$A2844),COUNTIFS($L$2:$L2844,"Tor",$B$2:$B2844,"&lt;&gt;"&amp;$B2844,$A$2:$A2844,$A2844)+COUNTIFS($L$2:$L2844,"ET",$B$2:$B2844,"&lt;&gt;"&amp;$B2844,$A$2:$A2844,$A2844)&amp;":"&amp;COUNTIFS($L$2:$L2844,"Tor",$B$2:$B2844,$B2844,$A$2:$A2844,$A2844)+COUNTIFS($L$2:$L2844,"ET",$B$2:$B2844,$B2844,$A$2:$A2844,$A2844)),""),"")</f>
        <v/>
      </c>
      <c r="J2844" s="18" t="str">
        <f>_xlfn.IFNA(IF(VLOOKUP($A2844,Spiele!$A$2:$D$16,3,FALSE)=$B2844,(COUNTIFS($L$1:$L2843,"Tor",$B$1:$B2843,$B2844,$A$1:$A2843,$A2844)+COUNTIFS($L$1:$L2843,"ET",$B$1:$B2843,$B2844,$A$1:$A2843,$A2844))-(COUNTIFS($L$1:$L2843,"Tor",$B$1:$B2843,"&lt;&gt;"&amp;$B2844,$A$1:$A2843,$A2844)+COUNTIFS($L$1:$L2843,"ET",$B$1:$B2843,"&lt;&gt;"&amp;$B2844,$A$1:$A2843,$A2844)),(COUNTIFS($L$1:$L2843,"Tor",$B$1:$B2843,$B2844,$A$1:$A2843,$A2844)+COUNTIFS($L$1:$L2843,"ET",$B$1:$B2843,$B2844,$A$1:$A2843,$A2844))-(COUNTIFS($L$1:$L2843,"Tor",$B$1:$B2843,"&lt;&gt;"&amp;$B2844,$A$1:$A2843,$A2844)+COUNTIFS($L$1:$L2843,"ET",$B$1:$B2843,"&lt;&gt;"&amp;$B2844,$A$1:$A2843,$A2844))),"")</f>
        <v/>
      </c>
      <c r="O2844" s="17"/>
      <c r="AC2844" s="14"/>
      <c r="AD2844" s="14"/>
      <c r="AE2844" s="18"/>
      <c r="AH2844" s="19">
        <f t="shared" si="178"/>
        <v>0</v>
      </c>
      <c r="AI2844" s="19">
        <f t="shared" si="179"/>
        <v>180</v>
      </c>
      <c r="AM2844" s="19">
        <f>IF(Abschlüsse[[#This Row],[Ergeb]]="ET","",SQRT(($AF2844-$AK2844)^2+($AG2844-$AL2844)^2))</f>
        <v>0</v>
      </c>
      <c r="AO2844" s="13"/>
      <c r="AP2844" s="13"/>
      <c r="AQ2844" s="19" t="str">
        <f t="shared" ref="AQ2844:AQ2907" si="180">IF(AN2844=0,"",SQRT(($AF2844-$AO2844)^2+($AG2844-$AP2844)^2))</f>
        <v/>
      </c>
      <c r="AU2844" s="19" t="str">
        <f t="shared" ref="AU2844:AU2907" si="181">IF(AR2844=0,"",SQRT(($AF2844-$AS2844)^2+($AG2844-$AT2844)^2))</f>
        <v/>
      </c>
    </row>
    <row r="2845" spans="3:47" ht="25.05" customHeight="1">
      <c r="C2845" s="17" t="str">
        <f>IF($A2845="","",IF(VLOOKUP($A2845,Spiele!$A$2:$D$16,3,FALSE)=$B2845,"H","G"))</f>
        <v/>
      </c>
      <c r="D2845" s="17" t="str">
        <f>IF($B2845="","",IF(VLOOKUP($A2845,Spiele!$A$2:$F$16,3,FALSE)=$B2845,VLOOKUP($A2845,Spiele!$A$2:$F$16,4,FALSE),VLOOKUP($A2845,Spiele!$A$2:$F$16,3,FALSE)))</f>
        <v/>
      </c>
      <c r="E2845" s="18">
        <f>IF(Abschlüsse[[#This Row],[Ergeb]]="ET",0,COUNTIFS($A$2:$A2845,$A2845,$B$2:$B2845,$B2845,$L$2:$L2845,"&lt;&gt;ET"))</f>
        <v>0</v>
      </c>
      <c r="F2845" s="11"/>
      <c r="G2845" s="12"/>
      <c r="H2845" s="18">
        <f>COUNTIFS('Rote Karten'!$A$2:$A$4,$A2845,'Rote Karten'!$D$2:$D$4,"&lt;&gt;"&amp;$B2845,'Rote Karten'!$B$2:$B$4,"&lt;"&amp;$F2845,'Rote Karten'!$C$2:$C$4,"&lt;="&amp;$G2845)-COUNTIFS('Rote Karten'!$A$2:$A$4,$A2845,'Rote Karten'!$D$2:$D$4,$B2845,'Rote Karten'!$B$2:$B$4,"&lt;"&amp;$F2845,'Rote Karten'!$C$2:$C$4,"&lt;="&amp;$G2845)</f>
        <v>0</v>
      </c>
      <c r="I2845" s="17" t="str">
        <f>IF(OR($L2845="Tor",$L2845="ET"),_xlfn.IFNA(IF(VLOOKUP($A2845,Spiele!$A$2:$C$16,3,FALSE)=$B2845,COUNTIFS($L$2:$L2845,"Tor",$B$2:$B2845,$B2845,$A$2:$A2845,$A2845)+COUNTIFS($L$2:$L2845,"ET",$B$2:$B2845,$B2845,$A$2:$A2845,$A2845)&amp;":"&amp;COUNTIFS($L$2:$L2845,"Tor",$B$2:$B2845,"&lt;&gt;"&amp;$B2845,$A$2:$A2845,$A2845)+COUNTIFS($L$2:$L2845,"ET",$B$2:$B2845,"&lt;&gt;"&amp;$B2845,$A$2:$A2845,$A2845),COUNTIFS($L$2:$L2845,"Tor",$B$2:$B2845,"&lt;&gt;"&amp;$B2845,$A$2:$A2845,$A2845)+COUNTIFS($L$2:$L2845,"ET",$B$2:$B2845,"&lt;&gt;"&amp;$B2845,$A$2:$A2845,$A2845)&amp;":"&amp;COUNTIFS($L$2:$L2845,"Tor",$B$2:$B2845,$B2845,$A$2:$A2845,$A2845)+COUNTIFS($L$2:$L2845,"ET",$B$2:$B2845,$B2845,$A$2:$A2845,$A2845)),""),"")</f>
        <v/>
      </c>
      <c r="J2845" s="18" t="str">
        <f>_xlfn.IFNA(IF(VLOOKUP($A2845,Spiele!$A$2:$D$16,3,FALSE)=$B2845,(COUNTIFS($L$1:$L2844,"Tor",$B$1:$B2844,$B2845,$A$1:$A2844,$A2845)+COUNTIFS($L$1:$L2844,"ET",$B$1:$B2844,$B2845,$A$1:$A2844,$A2845))-(COUNTIFS($L$1:$L2844,"Tor",$B$1:$B2844,"&lt;&gt;"&amp;$B2845,$A$1:$A2844,$A2845)+COUNTIFS($L$1:$L2844,"ET",$B$1:$B2844,"&lt;&gt;"&amp;$B2845,$A$1:$A2844,$A2845)),(COUNTIFS($L$1:$L2844,"Tor",$B$1:$B2844,$B2845,$A$1:$A2844,$A2845)+COUNTIFS($L$1:$L2844,"ET",$B$1:$B2844,$B2845,$A$1:$A2844,$A2845))-(COUNTIFS($L$1:$L2844,"Tor",$B$1:$B2844,"&lt;&gt;"&amp;$B2845,$A$1:$A2844,$A2845)+COUNTIFS($L$1:$L2844,"ET",$B$1:$B2844,"&lt;&gt;"&amp;$B2845,$A$1:$A2844,$A2845))),"")</f>
        <v/>
      </c>
      <c r="O2845" s="17"/>
      <c r="AC2845" s="14"/>
      <c r="AD2845" s="14"/>
      <c r="AE2845" s="18"/>
      <c r="AH2845" s="19">
        <f t="shared" si="178"/>
        <v>0</v>
      </c>
      <c r="AI2845" s="19">
        <f t="shared" si="179"/>
        <v>180</v>
      </c>
      <c r="AM2845" s="19">
        <f>IF(Abschlüsse[[#This Row],[Ergeb]]="ET","",SQRT(($AF2845-$AK2845)^2+($AG2845-$AL2845)^2))</f>
        <v>0</v>
      </c>
      <c r="AO2845" s="13"/>
      <c r="AP2845" s="13"/>
      <c r="AQ2845" s="19" t="str">
        <f t="shared" si="180"/>
        <v/>
      </c>
      <c r="AU2845" s="19" t="str">
        <f t="shared" si="181"/>
        <v/>
      </c>
    </row>
    <row r="2846" spans="3:47" ht="25.05" customHeight="1">
      <c r="C2846" s="17" t="str">
        <f>IF($A2846="","",IF(VLOOKUP($A2846,Spiele!$A$2:$D$16,3,FALSE)=$B2846,"H","G"))</f>
        <v/>
      </c>
      <c r="D2846" s="17" t="str">
        <f>IF($B2846="","",IF(VLOOKUP($A2846,Spiele!$A$2:$F$16,3,FALSE)=$B2846,VLOOKUP($A2846,Spiele!$A$2:$F$16,4,FALSE),VLOOKUP($A2846,Spiele!$A$2:$F$16,3,FALSE)))</f>
        <v/>
      </c>
      <c r="E2846" s="18">
        <f>IF(Abschlüsse[[#This Row],[Ergeb]]="ET",0,COUNTIFS($A$2:$A2846,$A2846,$B$2:$B2846,$B2846,$L$2:$L2846,"&lt;&gt;ET"))</f>
        <v>0</v>
      </c>
      <c r="F2846" s="11"/>
      <c r="G2846" s="12"/>
      <c r="H2846" s="18">
        <f>COUNTIFS('Rote Karten'!$A$2:$A$4,$A2846,'Rote Karten'!$D$2:$D$4,"&lt;&gt;"&amp;$B2846,'Rote Karten'!$B$2:$B$4,"&lt;"&amp;$F2846,'Rote Karten'!$C$2:$C$4,"&lt;="&amp;$G2846)-COUNTIFS('Rote Karten'!$A$2:$A$4,$A2846,'Rote Karten'!$D$2:$D$4,$B2846,'Rote Karten'!$B$2:$B$4,"&lt;"&amp;$F2846,'Rote Karten'!$C$2:$C$4,"&lt;="&amp;$G2846)</f>
        <v>0</v>
      </c>
      <c r="I2846" s="17" t="str">
        <f>IF(OR($L2846="Tor",$L2846="ET"),_xlfn.IFNA(IF(VLOOKUP($A2846,Spiele!$A$2:$C$16,3,FALSE)=$B2846,COUNTIFS($L$2:$L2846,"Tor",$B$2:$B2846,$B2846,$A$2:$A2846,$A2846)+COUNTIFS($L$2:$L2846,"ET",$B$2:$B2846,$B2846,$A$2:$A2846,$A2846)&amp;":"&amp;COUNTIFS($L$2:$L2846,"Tor",$B$2:$B2846,"&lt;&gt;"&amp;$B2846,$A$2:$A2846,$A2846)+COUNTIFS($L$2:$L2846,"ET",$B$2:$B2846,"&lt;&gt;"&amp;$B2846,$A$2:$A2846,$A2846),COUNTIFS($L$2:$L2846,"Tor",$B$2:$B2846,"&lt;&gt;"&amp;$B2846,$A$2:$A2846,$A2846)+COUNTIFS($L$2:$L2846,"ET",$B$2:$B2846,"&lt;&gt;"&amp;$B2846,$A$2:$A2846,$A2846)&amp;":"&amp;COUNTIFS($L$2:$L2846,"Tor",$B$2:$B2846,$B2846,$A$2:$A2846,$A2846)+COUNTIFS($L$2:$L2846,"ET",$B$2:$B2846,$B2846,$A$2:$A2846,$A2846)),""),"")</f>
        <v/>
      </c>
      <c r="J2846" s="18" t="str">
        <f>_xlfn.IFNA(IF(VLOOKUP($A2846,Spiele!$A$2:$D$16,3,FALSE)=$B2846,(COUNTIFS($L$1:$L2845,"Tor",$B$1:$B2845,$B2846,$A$1:$A2845,$A2846)+COUNTIFS($L$1:$L2845,"ET",$B$1:$B2845,$B2846,$A$1:$A2845,$A2846))-(COUNTIFS($L$1:$L2845,"Tor",$B$1:$B2845,"&lt;&gt;"&amp;$B2846,$A$1:$A2845,$A2846)+COUNTIFS($L$1:$L2845,"ET",$B$1:$B2845,"&lt;&gt;"&amp;$B2846,$A$1:$A2845,$A2846)),(COUNTIFS($L$1:$L2845,"Tor",$B$1:$B2845,$B2846,$A$1:$A2845,$A2846)+COUNTIFS($L$1:$L2845,"ET",$B$1:$B2845,$B2846,$A$1:$A2845,$A2846))-(COUNTIFS($L$1:$L2845,"Tor",$B$1:$B2845,"&lt;&gt;"&amp;$B2846,$A$1:$A2845,$A2846)+COUNTIFS($L$1:$L2845,"ET",$B$1:$B2845,"&lt;&gt;"&amp;$B2846,$A$1:$A2845,$A2846))),"")</f>
        <v/>
      </c>
      <c r="O2846" s="17"/>
      <c r="AC2846" s="14"/>
      <c r="AD2846" s="14"/>
      <c r="AE2846" s="18"/>
      <c r="AH2846" s="19">
        <f t="shared" si="178"/>
        <v>0</v>
      </c>
      <c r="AI2846" s="19">
        <f t="shared" si="179"/>
        <v>180</v>
      </c>
      <c r="AM2846" s="19">
        <f>IF(Abschlüsse[[#This Row],[Ergeb]]="ET","",SQRT(($AF2846-$AK2846)^2+($AG2846-$AL2846)^2))</f>
        <v>0</v>
      </c>
      <c r="AO2846" s="13"/>
      <c r="AP2846" s="13"/>
      <c r="AQ2846" s="19" t="str">
        <f t="shared" si="180"/>
        <v/>
      </c>
      <c r="AU2846" s="19" t="str">
        <f t="shared" si="181"/>
        <v/>
      </c>
    </row>
    <row r="2847" spans="3:47" ht="25.05" customHeight="1">
      <c r="C2847" s="17" t="str">
        <f>IF($A2847="","",IF(VLOOKUP($A2847,Spiele!$A$2:$D$16,3,FALSE)=$B2847,"H","G"))</f>
        <v/>
      </c>
      <c r="D2847" s="17" t="str">
        <f>IF($B2847="","",IF(VLOOKUP($A2847,Spiele!$A$2:$F$16,3,FALSE)=$B2847,VLOOKUP($A2847,Spiele!$A$2:$F$16,4,FALSE),VLOOKUP($A2847,Spiele!$A$2:$F$16,3,FALSE)))</f>
        <v/>
      </c>
      <c r="E2847" s="18">
        <f>IF(Abschlüsse[[#This Row],[Ergeb]]="ET",0,COUNTIFS($A$2:$A2847,$A2847,$B$2:$B2847,$B2847,$L$2:$L2847,"&lt;&gt;ET"))</f>
        <v>0</v>
      </c>
      <c r="F2847" s="11"/>
      <c r="G2847" s="12"/>
      <c r="H2847" s="18">
        <f>COUNTIFS('Rote Karten'!$A$2:$A$4,$A2847,'Rote Karten'!$D$2:$D$4,"&lt;&gt;"&amp;$B2847,'Rote Karten'!$B$2:$B$4,"&lt;"&amp;$F2847,'Rote Karten'!$C$2:$C$4,"&lt;="&amp;$G2847)-COUNTIFS('Rote Karten'!$A$2:$A$4,$A2847,'Rote Karten'!$D$2:$D$4,$B2847,'Rote Karten'!$B$2:$B$4,"&lt;"&amp;$F2847,'Rote Karten'!$C$2:$C$4,"&lt;="&amp;$G2847)</f>
        <v>0</v>
      </c>
      <c r="I2847" s="17" t="str">
        <f>IF(OR($L2847="Tor",$L2847="ET"),_xlfn.IFNA(IF(VLOOKUP($A2847,Spiele!$A$2:$C$16,3,FALSE)=$B2847,COUNTIFS($L$2:$L2847,"Tor",$B$2:$B2847,$B2847,$A$2:$A2847,$A2847)+COUNTIFS($L$2:$L2847,"ET",$B$2:$B2847,$B2847,$A$2:$A2847,$A2847)&amp;":"&amp;COUNTIFS($L$2:$L2847,"Tor",$B$2:$B2847,"&lt;&gt;"&amp;$B2847,$A$2:$A2847,$A2847)+COUNTIFS($L$2:$L2847,"ET",$B$2:$B2847,"&lt;&gt;"&amp;$B2847,$A$2:$A2847,$A2847),COUNTIFS($L$2:$L2847,"Tor",$B$2:$B2847,"&lt;&gt;"&amp;$B2847,$A$2:$A2847,$A2847)+COUNTIFS($L$2:$L2847,"ET",$B$2:$B2847,"&lt;&gt;"&amp;$B2847,$A$2:$A2847,$A2847)&amp;":"&amp;COUNTIFS($L$2:$L2847,"Tor",$B$2:$B2847,$B2847,$A$2:$A2847,$A2847)+COUNTIFS($L$2:$L2847,"ET",$B$2:$B2847,$B2847,$A$2:$A2847,$A2847)),""),"")</f>
        <v/>
      </c>
      <c r="J2847" s="18" t="str">
        <f>_xlfn.IFNA(IF(VLOOKUP($A2847,Spiele!$A$2:$D$16,3,FALSE)=$B2847,(COUNTIFS($L$1:$L2846,"Tor",$B$1:$B2846,$B2847,$A$1:$A2846,$A2847)+COUNTIFS($L$1:$L2846,"ET",$B$1:$B2846,$B2847,$A$1:$A2846,$A2847))-(COUNTIFS($L$1:$L2846,"Tor",$B$1:$B2846,"&lt;&gt;"&amp;$B2847,$A$1:$A2846,$A2847)+COUNTIFS($L$1:$L2846,"ET",$B$1:$B2846,"&lt;&gt;"&amp;$B2847,$A$1:$A2846,$A2847)),(COUNTIFS($L$1:$L2846,"Tor",$B$1:$B2846,$B2847,$A$1:$A2846,$A2847)+COUNTIFS($L$1:$L2846,"ET",$B$1:$B2846,$B2847,$A$1:$A2846,$A2847))-(COUNTIFS($L$1:$L2846,"Tor",$B$1:$B2846,"&lt;&gt;"&amp;$B2847,$A$1:$A2846,$A2847)+COUNTIFS($L$1:$L2846,"ET",$B$1:$B2846,"&lt;&gt;"&amp;$B2847,$A$1:$A2846,$A2847))),"")</f>
        <v/>
      </c>
      <c r="O2847" s="17"/>
      <c r="AC2847" s="14"/>
      <c r="AD2847" s="14"/>
      <c r="AE2847" s="18"/>
      <c r="AH2847" s="19">
        <f t="shared" si="178"/>
        <v>0</v>
      </c>
      <c r="AI2847" s="19">
        <f t="shared" si="179"/>
        <v>180</v>
      </c>
      <c r="AM2847" s="19">
        <f>IF(Abschlüsse[[#This Row],[Ergeb]]="ET","",SQRT(($AF2847-$AK2847)^2+($AG2847-$AL2847)^2))</f>
        <v>0</v>
      </c>
      <c r="AO2847" s="13"/>
      <c r="AP2847" s="13"/>
      <c r="AQ2847" s="19" t="str">
        <f t="shared" si="180"/>
        <v/>
      </c>
      <c r="AU2847" s="19" t="str">
        <f t="shared" si="181"/>
        <v/>
      </c>
    </row>
    <row r="2848" spans="3:47" ht="25.05" customHeight="1">
      <c r="C2848" s="17" t="str">
        <f>IF($A2848="","",IF(VLOOKUP($A2848,Spiele!$A$2:$D$16,3,FALSE)=$B2848,"H","G"))</f>
        <v/>
      </c>
      <c r="D2848" s="17" t="str">
        <f>IF($B2848="","",IF(VLOOKUP($A2848,Spiele!$A$2:$F$16,3,FALSE)=$B2848,VLOOKUP($A2848,Spiele!$A$2:$F$16,4,FALSE),VLOOKUP($A2848,Spiele!$A$2:$F$16,3,FALSE)))</f>
        <v/>
      </c>
      <c r="E2848" s="18">
        <f>IF(Abschlüsse[[#This Row],[Ergeb]]="ET",0,COUNTIFS($A$2:$A2848,$A2848,$B$2:$B2848,$B2848,$L$2:$L2848,"&lt;&gt;ET"))</f>
        <v>0</v>
      </c>
      <c r="F2848" s="11"/>
      <c r="G2848" s="12"/>
      <c r="H2848" s="18">
        <f>COUNTIFS('Rote Karten'!$A$2:$A$4,$A2848,'Rote Karten'!$D$2:$D$4,"&lt;&gt;"&amp;$B2848,'Rote Karten'!$B$2:$B$4,"&lt;"&amp;$F2848,'Rote Karten'!$C$2:$C$4,"&lt;="&amp;$G2848)-COUNTIFS('Rote Karten'!$A$2:$A$4,$A2848,'Rote Karten'!$D$2:$D$4,$B2848,'Rote Karten'!$B$2:$B$4,"&lt;"&amp;$F2848,'Rote Karten'!$C$2:$C$4,"&lt;="&amp;$G2848)</f>
        <v>0</v>
      </c>
      <c r="I2848" s="17" t="str">
        <f>IF(OR($L2848="Tor",$L2848="ET"),_xlfn.IFNA(IF(VLOOKUP($A2848,Spiele!$A$2:$C$16,3,FALSE)=$B2848,COUNTIFS($L$2:$L2848,"Tor",$B$2:$B2848,$B2848,$A$2:$A2848,$A2848)+COUNTIFS($L$2:$L2848,"ET",$B$2:$B2848,$B2848,$A$2:$A2848,$A2848)&amp;":"&amp;COUNTIFS($L$2:$L2848,"Tor",$B$2:$B2848,"&lt;&gt;"&amp;$B2848,$A$2:$A2848,$A2848)+COUNTIFS($L$2:$L2848,"ET",$B$2:$B2848,"&lt;&gt;"&amp;$B2848,$A$2:$A2848,$A2848),COUNTIFS($L$2:$L2848,"Tor",$B$2:$B2848,"&lt;&gt;"&amp;$B2848,$A$2:$A2848,$A2848)+COUNTIFS($L$2:$L2848,"ET",$B$2:$B2848,"&lt;&gt;"&amp;$B2848,$A$2:$A2848,$A2848)&amp;":"&amp;COUNTIFS($L$2:$L2848,"Tor",$B$2:$B2848,$B2848,$A$2:$A2848,$A2848)+COUNTIFS($L$2:$L2848,"ET",$B$2:$B2848,$B2848,$A$2:$A2848,$A2848)),""),"")</f>
        <v/>
      </c>
      <c r="J2848" s="18" t="str">
        <f>_xlfn.IFNA(IF(VLOOKUP($A2848,Spiele!$A$2:$D$16,3,FALSE)=$B2848,(COUNTIFS($L$1:$L2847,"Tor",$B$1:$B2847,$B2848,$A$1:$A2847,$A2848)+COUNTIFS($L$1:$L2847,"ET",$B$1:$B2847,$B2848,$A$1:$A2847,$A2848))-(COUNTIFS($L$1:$L2847,"Tor",$B$1:$B2847,"&lt;&gt;"&amp;$B2848,$A$1:$A2847,$A2848)+COUNTIFS($L$1:$L2847,"ET",$B$1:$B2847,"&lt;&gt;"&amp;$B2848,$A$1:$A2847,$A2848)),(COUNTIFS($L$1:$L2847,"Tor",$B$1:$B2847,$B2848,$A$1:$A2847,$A2848)+COUNTIFS($L$1:$L2847,"ET",$B$1:$B2847,$B2848,$A$1:$A2847,$A2848))-(COUNTIFS($L$1:$L2847,"Tor",$B$1:$B2847,"&lt;&gt;"&amp;$B2848,$A$1:$A2847,$A2848)+COUNTIFS($L$1:$L2847,"ET",$B$1:$B2847,"&lt;&gt;"&amp;$B2848,$A$1:$A2847,$A2848))),"")</f>
        <v/>
      </c>
      <c r="O2848" s="17"/>
      <c r="AC2848" s="14"/>
      <c r="AD2848" s="14"/>
      <c r="AE2848" s="18"/>
      <c r="AH2848" s="19">
        <f t="shared" si="178"/>
        <v>0</v>
      </c>
      <c r="AI2848" s="19">
        <f t="shared" si="179"/>
        <v>180</v>
      </c>
      <c r="AM2848" s="19">
        <f>IF(Abschlüsse[[#This Row],[Ergeb]]="ET","",SQRT(($AF2848-$AK2848)^2+($AG2848-$AL2848)^2))</f>
        <v>0</v>
      </c>
      <c r="AO2848" s="13"/>
      <c r="AP2848" s="13"/>
      <c r="AQ2848" s="19" t="str">
        <f t="shared" si="180"/>
        <v/>
      </c>
      <c r="AU2848" s="19" t="str">
        <f t="shared" si="181"/>
        <v/>
      </c>
    </row>
    <row r="2849" spans="3:47" ht="25.05" customHeight="1">
      <c r="C2849" s="17" t="str">
        <f>IF($A2849="","",IF(VLOOKUP($A2849,Spiele!$A$2:$D$16,3,FALSE)=$B2849,"H","G"))</f>
        <v/>
      </c>
      <c r="D2849" s="17" t="str">
        <f>IF($B2849="","",IF(VLOOKUP($A2849,Spiele!$A$2:$F$16,3,FALSE)=$B2849,VLOOKUP($A2849,Spiele!$A$2:$F$16,4,FALSE),VLOOKUP($A2849,Spiele!$A$2:$F$16,3,FALSE)))</f>
        <v/>
      </c>
      <c r="E2849" s="18">
        <f>IF(Abschlüsse[[#This Row],[Ergeb]]="ET",0,COUNTIFS($A$2:$A2849,$A2849,$B$2:$B2849,$B2849,$L$2:$L2849,"&lt;&gt;ET"))</f>
        <v>0</v>
      </c>
      <c r="F2849" s="11"/>
      <c r="G2849" s="12"/>
      <c r="H2849" s="18">
        <f>COUNTIFS('Rote Karten'!$A$2:$A$4,$A2849,'Rote Karten'!$D$2:$D$4,"&lt;&gt;"&amp;$B2849,'Rote Karten'!$B$2:$B$4,"&lt;"&amp;$F2849,'Rote Karten'!$C$2:$C$4,"&lt;="&amp;$G2849)-COUNTIFS('Rote Karten'!$A$2:$A$4,$A2849,'Rote Karten'!$D$2:$D$4,$B2849,'Rote Karten'!$B$2:$B$4,"&lt;"&amp;$F2849,'Rote Karten'!$C$2:$C$4,"&lt;="&amp;$G2849)</f>
        <v>0</v>
      </c>
      <c r="I2849" s="17" t="str">
        <f>IF(OR($L2849="Tor",$L2849="ET"),_xlfn.IFNA(IF(VLOOKUP($A2849,Spiele!$A$2:$C$16,3,FALSE)=$B2849,COUNTIFS($L$2:$L2849,"Tor",$B$2:$B2849,$B2849,$A$2:$A2849,$A2849)+COUNTIFS($L$2:$L2849,"ET",$B$2:$B2849,$B2849,$A$2:$A2849,$A2849)&amp;":"&amp;COUNTIFS($L$2:$L2849,"Tor",$B$2:$B2849,"&lt;&gt;"&amp;$B2849,$A$2:$A2849,$A2849)+COUNTIFS($L$2:$L2849,"ET",$B$2:$B2849,"&lt;&gt;"&amp;$B2849,$A$2:$A2849,$A2849),COUNTIFS($L$2:$L2849,"Tor",$B$2:$B2849,"&lt;&gt;"&amp;$B2849,$A$2:$A2849,$A2849)+COUNTIFS($L$2:$L2849,"ET",$B$2:$B2849,"&lt;&gt;"&amp;$B2849,$A$2:$A2849,$A2849)&amp;":"&amp;COUNTIFS($L$2:$L2849,"Tor",$B$2:$B2849,$B2849,$A$2:$A2849,$A2849)+COUNTIFS($L$2:$L2849,"ET",$B$2:$B2849,$B2849,$A$2:$A2849,$A2849)),""),"")</f>
        <v/>
      </c>
      <c r="J2849" s="18" t="str">
        <f>_xlfn.IFNA(IF(VLOOKUP($A2849,Spiele!$A$2:$D$16,3,FALSE)=$B2849,(COUNTIFS($L$1:$L2848,"Tor",$B$1:$B2848,$B2849,$A$1:$A2848,$A2849)+COUNTIFS($L$1:$L2848,"ET",$B$1:$B2848,$B2849,$A$1:$A2848,$A2849))-(COUNTIFS($L$1:$L2848,"Tor",$B$1:$B2848,"&lt;&gt;"&amp;$B2849,$A$1:$A2848,$A2849)+COUNTIFS($L$1:$L2848,"ET",$B$1:$B2848,"&lt;&gt;"&amp;$B2849,$A$1:$A2848,$A2849)),(COUNTIFS($L$1:$L2848,"Tor",$B$1:$B2848,$B2849,$A$1:$A2848,$A2849)+COUNTIFS($L$1:$L2848,"ET",$B$1:$B2848,$B2849,$A$1:$A2848,$A2849))-(COUNTIFS($L$1:$L2848,"Tor",$B$1:$B2848,"&lt;&gt;"&amp;$B2849,$A$1:$A2848,$A2849)+COUNTIFS($L$1:$L2848,"ET",$B$1:$B2848,"&lt;&gt;"&amp;$B2849,$A$1:$A2848,$A2849))),"")</f>
        <v/>
      </c>
      <c r="O2849" s="17"/>
      <c r="AC2849" s="14"/>
      <c r="AD2849" s="14"/>
      <c r="AE2849" s="18"/>
      <c r="AH2849" s="19">
        <f t="shared" si="178"/>
        <v>0</v>
      </c>
      <c r="AI2849" s="19">
        <f t="shared" si="179"/>
        <v>180</v>
      </c>
      <c r="AM2849" s="19">
        <f>IF(Abschlüsse[[#This Row],[Ergeb]]="ET","",SQRT(($AF2849-$AK2849)^2+($AG2849-$AL2849)^2))</f>
        <v>0</v>
      </c>
      <c r="AO2849" s="13"/>
      <c r="AP2849" s="13"/>
      <c r="AQ2849" s="19" t="str">
        <f t="shared" si="180"/>
        <v/>
      </c>
      <c r="AU2849" s="19" t="str">
        <f t="shared" si="181"/>
        <v/>
      </c>
    </row>
    <row r="2850" spans="3:47" ht="25.05" customHeight="1">
      <c r="C2850" s="17" t="str">
        <f>IF($A2850="","",IF(VLOOKUP($A2850,Spiele!$A$2:$D$16,3,FALSE)=$B2850,"H","G"))</f>
        <v/>
      </c>
      <c r="D2850" s="17" t="str">
        <f>IF($B2850="","",IF(VLOOKUP($A2850,Spiele!$A$2:$F$16,3,FALSE)=$B2850,VLOOKUP($A2850,Spiele!$A$2:$F$16,4,FALSE),VLOOKUP($A2850,Spiele!$A$2:$F$16,3,FALSE)))</f>
        <v/>
      </c>
      <c r="E2850" s="18">
        <f>IF(Abschlüsse[[#This Row],[Ergeb]]="ET",0,COUNTIFS($A$2:$A2850,$A2850,$B$2:$B2850,$B2850,$L$2:$L2850,"&lt;&gt;ET"))</f>
        <v>0</v>
      </c>
      <c r="F2850" s="11"/>
      <c r="G2850" s="12"/>
      <c r="H2850" s="18">
        <f>COUNTIFS('Rote Karten'!$A$2:$A$4,$A2850,'Rote Karten'!$D$2:$D$4,"&lt;&gt;"&amp;$B2850,'Rote Karten'!$B$2:$B$4,"&lt;"&amp;$F2850,'Rote Karten'!$C$2:$C$4,"&lt;="&amp;$G2850)-COUNTIFS('Rote Karten'!$A$2:$A$4,$A2850,'Rote Karten'!$D$2:$D$4,$B2850,'Rote Karten'!$B$2:$B$4,"&lt;"&amp;$F2850,'Rote Karten'!$C$2:$C$4,"&lt;="&amp;$G2850)</f>
        <v>0</v>
      </c>
      <c r="I2850" s="17" t="str">
        <f>IF(OR($L2850="Tor",$L2850="ET"),_xlfn.IFNA(IF(VLOOKUP($A2850,Spiele!$A$2:$C$16,3,FALSE)=$B2850,COUNTIFS($L$2:$L2850,"Tor",$B$2:$B2850,$B2850,$A$2:$A2850,$A2850)+COUNTIFS($L$2:$L2850,"ET",$B$2:$B2850,$B2850,$A$2:$A2850,$A2850)&amp;":"&amp;COUNTIFS($L$2:$L2850,"Tor",$B$2:$B2850,"&lt;&gt;"&amp;$B2850,$A$2:$A2850,$A2850)+COUNTIFS($L$2:$L2850,"ET",$B$2:$B2850,"&lt;&gt;"&amp;$B2850,$A$2:$A2850,$A2850),COUNTIFS($L$2:$L2850,"Tor",$B$2:$B2850,"&lt;&gt;"&amp;$B2850,$A$2:$A2850,$A2850)+COUNTIFS($L$2:$L2850,"ET",$B$2:$B2850,"&lt;&gt;"&amp;$B2850,$A$2:$A2850,$A2850)&amp;":"&amp;COUNTIFS($L$2:$L2850,"Tor",$B$2:$B2850,$B2850,$A$2:$A2850,$A2850)+COUNTIFS($L$2:$L2850,"ET",$B$2:$B2850,$B2850,$A$2:$A2850,$A2850)),""),"")</f>
        <v/>
      </c>
      <c r="J2850" s="18" t="str">
        <f>_xlfn.IFNA(IF(VLOOKUP($A2850,Spiele!$A$2:$D$16,3,FALSE)=$B2850,(COUNTIFS($L$1:$L2849,"Tor",$B$1:$B2849,$B2850,$A$1:$A2849,$A2850)+COUNTIFS($L$1:$L2849,"ET",$B$1:$B2849,$B2850,$A$1:$A2849,$A2850))-(COUNTIFS($L$1:$L2849,"Tor",$B$1:$B2849,"&lt;&gt;"&amp;$B2850,$A$1:$A2849,$A2850)+COUNTIFS($L$1:$L2849,"ET",$B$1:$B2849,"&lt;&gt;"&amp;$B2850,$A$1:$A2849,$A2850)),(COUNTIFS($L$1:$L2849,"Tor",$B$1:$B2849,$B2850,$A$1:$A2849,$A2850)+COUNTIFS($L$1:$L2849,"ET",$B$1:$B2849,$B2850,$A$1:$A2849,$A2850))-(COUNTIFS($L$1:$L2849,"Tor",$B$1:$B2849,"&lt;&gt;"&amp;$B2850,$A$1:$A2849,$A2850)+COUNTIFS($L$1:$L2849,"ET",$B$1:$B2849,"&lt;&gt;"&amp;$B2850,$A$1:$A2849,$A2850))),"")</f>
        <v/>
      </c>
      <c r="O2850" s="17"/>
      <c r="AC2850" s="14"/>
      <c r="AD2850" s="14"/>
      <c r="AE2850" s="18"/>
      <c r="AH2850" s="19">
        <f t="shared" si="178"/>
        <v>0</v>
      </c>
      <c r="AI2850" s="19">
        <f t="shared" si="179"/>
        <v>180</v>
      </c>
      <c r="AM2850" s="19">
        <f>IF(Abschlüsse[[#This Row],[Ergeb]]="ET","",SQRT(($AF2850-$AK2850)^2+($AG2850-$AL2850)^2))</f>
        <v>0</v>
      </c>
      <c r="AO2850" s="13"/>
      <c r="AP2850" s="13"/>
      <c r="AQ2850" s="19" t="str">
        <f t="shared" si="180"/>
        <v/>
      </c>
      <c r="AU2850" s="19" t="str">
        <f t="shared" si="181"/>
        <v/>
      </c>
    </row>
    <row r="2851" spans="3:47" ht="25.05" customHeight="1">
      <c r="C2851" s="17" t="str">
        <f>IF($A2851="","",IF(VLOOKUP($A2851,Spiele!$A$2:$D$16,3,FALSE)=$B2851,"H","G"))</f>
        <v/>
      </c>
      <c r="D2851" s="17" t="str">
        <f>IF($B2851="","",IF(VLOOKUP($A2851,Spiele!$A$2:$F$16,3,FALSE)=$B2851,VLOOKUP($A2851,Spiele!$A$2:$F$16,4,FALSE),VLOOKUP($A2851,Spiele!$A$2:$F$16,3,FALSE)))</f>
        <v/>
      </c>
      <c r="E2851" s="18">
        <f>IF(Abschlüsse[[#This Row],[Ergeb]]="ET",0,COUNTIFS($A$2:$A2851,$A2851,$B$2:$B2851,$B2851,$L$2:$L2851,"&lt;&gt;ET"))</f>
        <v>0</v>
      </c>
      <c r="F2851" s="11"/>
      <c r="G2851" s="12"/>
      <c r="H2851" s="18">
        <f>COUNTIFS('Rote Karten'!$A$2:$A$4,$A2851,'Rote Karten'!$D$2:$D$4,"&lt;&gt;"&amp;$B2851,'Rote Karten'!$B$2:$B$4,"&lt;"&amp;$F2851,'Rote Karten'!$C$2:$C$4,"&lt;="&amp;$G2851)-COUNTIFS('Rote Karten'!$A$2:$A$4,$A2851,'Rote Karten'!$D$2:$D$4,$B2851,'Rote Karten'!$B$2:$B$4,"&lt;"&amp;$F2851,'Rote Karten'!$C$2:$C$4,"&lt;="&amp;$G2851)</f>
        <v>0</v>
      </c>
      <c r="I2851" s="17" t="str">
        <f>IF(OR($L2851="Tor",$L2851="ET"),_xlfn.IFNA(IF(VLOOKUP($A2851,Spiele!$A$2:$C$16,3,FALSE)=$B2851,COUNTIFS($L$2:$L2851,"Tor",$B$2:$B2851,$B2851,$A$2:$A2851,$A2851)+COUNTIFS($L$2:$L2851,"ET",$B$2:$B2851,$B2851,$A$2:$A2851,$A2851)&amp;":"&amp;COUNTIFS($L$2:$L2851,"Tor",$B$2:$B2851,"&lt;&gt;"&amp;$B2851,$A$2:$A2851,$A2851)+COUNTIFS($L$2:$L2851,"ET",$B$2:$B2851,"&lt;&gt;"&amp;$B2851,$A$2:$A2851,$A2851),COUNTIFS($L$2:$L2851,"Tor",$B$2:$B2851,"&lt;&gt;"&amp;$B2851,$A$2:$A2851,$A2851)+COUNTIFS($L$2:$L2851,"ET",$B$2:$B2851,"&lt;&gt;"&amp;$B2851,$A$2:$A2851,$A2851)&amp;":"&amp;COUNTIFS($L$2:$L2851,"Tor",$B$2:$B2851,$B2851,$A$2:$A2851,$A2851)+COUNTIFS($L$2:$L2851,"ET",$B$2:$B2851,$B2851,$A$2:$A2851,$A2851)),""),"")</f>
        <v/>
      </c>
      <c r="J2851" s="18" t="str">
        <f>_xlfn.IFNA(IF(VLOOKUP($A2851,Spiele!$A$2:$D$16,3,FALSE)=$B2851,(COUNTIFS($L$1:$L2850,"Tor",$B$1:$B2850,$B2851,$A$1:$A2850,$A2851)+COUNTIFS($L$1:$L2850,"ET",$B$1:$B2850,$B2851,$A$1:$A2850,$A2851))-(COUNTIFS($L$1:$L2850,"Tor",$B$1:$B2850,"&lt;&gt;"&amp;$B2851,$A$1:$A2850,$A2851)+COUNTIFS($L$1:$L2850,"ET",$B$1:$B2850,"&lt;&gt;"&amp;$B2851,$A$1:$A2850,$A2851)),(COUNTIFS($L$1:$L2850,"Tor",$B$1:$B2850,$B2851,$A$1:$A2850,$A2851)+COUNTIFS($L$1:$L2850,"ET",$B$1:$B2850,$B2851,$A$1:$A2850,$A2851))-(COUNTIFS($L$1:$L2850,"Tor",$B$1:$B2850,"&lt;&gt;"&amp;$B2851,$A$1:$A2850,$A2851)+COUNTIFS($L$1:$L2850,"ET",$B$1:$B2850,"&lt;&gt;"&amp;$B2851,$A$1:$A2850,$A2851))),"")</f>
        <v/>
      </c>
      <c r="O2851" s="17"/>
      <c r="AC2851" s="14"/>
      <c r="AD2851" s="14"/>
      <c r="AE2851" s="18"/>
      <c r="AH2851" s="19">
        <f t="shared" si="178"/>
        <v>0</v>
      </c>
      <c r="AI2851" s="19">
        <f t="shared" si="179"/>
        <v>180</v>
      </c>
      <c r="AM2851" s="19">
        <f>IF(Abschlüsse[[#This Row],[Ergeb]]="ET","",SQRT(($AF2851-$AK2851)^2+($AG2851-$AL2851)^2))</f>
        <v>0</v>
      </c>
      <c r="AO2851" s="13"/>
      <c r="AP2851" s="13"/>
      <c r="AQ2851" s="19" t="str">
        <f t="shared" si="180"/>
        <v/>
      </c>
      <c r="AU2851" s="19" t="str">
        <f t="shared" si="181"/>
        <v/>
      </c>
    </row>
    <row r="2852" spans="3:47" ht="25.05" customHeight="1">
      <c r="C2852" s="17" t="str">
        <f>IF($A2852="","",IF(VLOOKUP($A2852,Spiele!$A$2:$D$16,3,FALSE)=$B2852,"H","G"))</f>
        <v/>
      </c>
      <c r="D2852" s="17" t="str">
        <f>IF($B2852="","",IF(VLOOKUP($A2852,Spiele!$A$2:$F$16,3,FALSE)=$B2852,VLOOKUP($A2852,Spiele!$A$2:$F$16,4,FALSE),VLOOKUP($A2852,Spiele!$A$2:$F$16,3,FALSE)))</f>
        <v/>
      </c>
      <c r="E2852" s="18">
        <f>IF(Abschlüsse[[#This Row],[Ergeb]]="ET",0,COUNTIFS($A$2:$A2852,$A2852,$B$2:$B2852,$B2852,$L$2:$L2852,"&lt;&gt;ET"))</f>
        <v>0</v>
      </c>
      <c r="F2852" s="11"/>
      <c r="G2852" s="12"/>
      <c r="H2852" s="18">
        <f>COUNTIFS('Rote Karten'!$A$2:$A$4,$A2852,'Rote Karten'!$D$2:$D$4,"&lt;&gt;"&amp;$B2852,'Rote Karten'!$B$2:$B$4,"&lt;"&amp;$F2852,'Rote Karten'!$C$2:$C$4,"&lt;="&amp;$G2852)-COUNTIFS('Rote Karten'!$A$2:$A$4,$A2852,'Rote Karten'!$D$2:$D$4,$B2852,'Rote Karten'!$B$2:$B$4,"&lt;"&amp;$F2852,'Rote Karten'!$C$2:$C$4,"&lt;="&amp;$G2852)</f>
        <v>0</v>
      </c>
      <c r="I2852" s="17" t="str">
        <f>IF(OR($L2852="Tor",$L2852="ET"),_xlfn.IFNA(IF(VLOOKUP($A2852,Spiele!$A$2:$C$16,3,FALSE)=$B2852,COUNTIFS($L$2:$L2852,"Tor",$B$2:$B2852,$B2852,$A$2:$A2852,$A2852)+COUNTIFS($L$2:$L2852,"ET",$B$2:$B2852,$B2852,$A$2:$A2852,$A2852)&amp;":"&amp;COUNTIFS($L$2:$L2852,"Tor",$B$2:$B2852,"&lt;&gt;"&amp;$B2852,$A$2:$A2852,$A2852)+COUNTIFS($L$2:$L2852,"ET",$B$2:$B2852,"&lt;&gt;"&amp;$B2852,$A$2:$A2852,$A2852),COUNTIFS($L$2:$L2852,"Tor",$B$2:$B2852,"&lt;&gt;"&amp;$B2852,$A$2:$A2852,$A2852)+COUNTIFS($L$2:$L2852,"ET",$B$2:$B2852,"&lt;&gt;"&amp;$B2852,$A$2:$A2852,$A2852)&amp;":"&amp;COUNTIFS($L$2:$L2852,"Tor",$B$2:$B2852,$B2852,$A$2:$A2852,$A2852)+COUNTIFS($L$2:$L2852,"ET",$B$2:$B2852,$B2852,$A$2:$A2852,$A2852)),""),"")</f>
        <v/>
      </c>
      <c r="J2852" s="18" t="str">
        <f>_xlfn.IFNA(IF(VLOOKUP($A2852,Spiele!$A$2:$D$16,3,FALSE)=$B2852,(COUNTIFS($L$1:$L2851,"Tor",$B$1:$B2851,$B2852,$A$1:$A2851,$A2852)+COUNTIFS($L$1:$L2851,"ET",$B$1:$B2851,$B2852,$A$1:$A2851,$A2852))-(COUNTIFS($L$1:$L2851,"Tor",$B$1:$B2851,"&lt;&gt;"&amp;$B2852,$A$1:$A2851,$A2852)+COUNTIFS($L$1:$L2851,"ET",$B$1:$B2851,"&lt;&gt;"&amp;$B2852,$A$1:$A2851,$A2852)),(COUNTIFS($L$1:$L2851,"Tor",$B$1:$B2851,$B2852,$A$1:$A2851,$A2852)+COUNTIFS($L$1:$L2851,"ET",$B$1:$B2851,$B2852,$A$1:$A2851,$A2852))-(COUNTIFS($L$1:$L2851,"Tor",$B$1:$B2851,"&lt;&gt;"&amp;$B2852,$A$1:$A2851,$A2852)+COUNTIFS($L$1:$L2851,"ET",$B$1:$B2851,"&lt;&gt;"&amp;$B2852,$A$1:$A2851,$A2852))),"")</f>
        <v/>
      </c>
      <c r="O2852" s="17"/>
      <c r="AC2852" s="14"/>
      <c r="AD2852" s="14"/>
      <c r="AE2852" s="18"/>
      <c r="AH2852" s="19">
        <f t="shared" si="178"/>
        <v>0</v>
      </c>
      <c r="AI2852" s="19">
        <f t="shared" si="179"/>
        <v>180</v>
      </c>
      <c r="AM2852" s="19">
        <f>IF(Abschlüsse[[#This Row],[Ergeb]]="ET","",SQRT(($AF2852-$AK2852)^2+($AG2852-$AL2852)^2))</f>
        <v>0</v>
      </c>
      <c r="AO2852" s="13"/>
      <c r="AP2852" s="13"/>
      <c r="AQ2852" s="19" t="str">
        <f t="shared" si="180"/>
        <v/>
      </c>
      <c r="AU2852" s="19" t="str">
        <f t="shared" si="181"/>
        <v/>
      </c>
    </row>
    <row r="2853" spans="3:47" ht="25.05" customHeight="1">
      <c r="C2853" s="17" t="str">
        <f>IF($A2853="","",IF(VLOOKUP($A2853,Spiele!$A$2:$D$16,3,FALSE)=$B2853,"H","G"))</f>
        <v/>
      </c>
      <c r="D2853" s="17" t="str">
        <f>IF($B2853="","",IF(VLOOKUP($A2853,Spiele!$A$2:$F$16,3,FALSE)=$B2853,VLOOKUP($A2853,Spiele!$A$2:$F$16,4,FALSE),VLOOKUP($A2853,Spiele!$A$2:$F$16,3,FALSE)))</f>
        <v/>
      </c>
      <c r="E2853" s="18">
        <f>IF(Abschlüsse[[#This Row],[Ergeb]]="ET",0,COUNTIFS($A$2:$A2853,$A2853,$B$2:$B2853,$B2853,$L$2:$L2853,"&lt;&gt;ET"))</f>
        <v>0</v>
      </c>
      <c r="F2853" s="11"/>
      <c r="G2853" s="12"/>
      <c r="H2853" s="18">
        <f>COUNTIFS('Rote Karten'!$A$2:$A$4,$A2853,'Rote Karten'!$D$2:$D$4,"&lt;&gt;"&amp;$B2853,'Rote Karten'!$B$2:$B$4,"&lt;"&amp;$F2853,'Rote Karten'!$C$2:$C$4,"&lt;="&amp;$G2853)-COUNTIFS('Rote Karten'!$A$2:$A$4,$A2853,'Rote Karten'!$D$2:$D$4,$B2853,'Rote Karten'!$B$2:$B$4,"&lt;"&amp;$F2853,'Rote Karten'!$C$2:$C$4,"&lt;="&amp;$G2853)</f>
        <v>0</v>
      </c>
      <c r="I2853" s="17" t="str">
        <f>IF(OR($L2853="Tor",$L2853="ET"),_xlfn.IFNA(IF(VLOOKUP($A2853,Spiele!$A$2:$C$16,3,FALSE)=$B2853,COUNTIFS($L$2:$L2853,"Tor",$B$2:$B2853,$B2853,$A$2:$A2853,$A2853)+COUNTIFS($L$2:$L2853,"ET",$B$2:$B2853,$B2853,$A$2:$A2853,$A2853)&amp;":"&amp;COUNTIFS($L$2:$L2853,"Tor",$B$2:$B2853,"&lt;&gt;"&amp;$B2853,$A$2:$A2853,$A2853)+COUNTIFS($L$2:$L2853,"ET",$B$2:$B2853,"&lt;&gt;"&amp;$B2853,$A$2:$A2853,$A2853),COUNTIFS($L$2:$L2853,"Tor",$B$2:$B2853,"&lt;&gt;"&amp;$B2853,$A$2:$A2853,$A2853)+COUNTIFS($L$2:$L2853,"ET",$B$2:$B2853,"&lt;&gt;"&amp;$B2853,$A$2:$A2853,$A2853)&amp;":"&amp;COUNTIFS($L$2:$L2853,"Tor",$B$2:$B2853,$B2853,$A$2:$A2853,$A2853)+COUNTIFS($L$2:$L2853,"ET",$B$2:$B2853,$B2853,$A$2:$A2853,$A2853)),""),"")</f>
        <v/>
      </c>
      <c r="J2853" s="18" t="str">
        <f>_xlfn.IFNA(IF(VLOOKUP($A2853,Spiele!$A$2:$D$16,3,FALSE)=$B2853,(COUNTIFS($L$1:$L2852,"Tor",$B$1:$B2852,$B2853,$A$1:$A2852,$A2853)+COUNTIFS($L$1:$L2852,"ET",$B$1:$B2852,$B2853,$A$1:$A2852,$A2853))-(COUNTIFS($L$1:$L2852,"Tor",$B$1:$B2852,"&lt;&gt;"&amp;$B2853,$A$1:$A2852,$A2853)+COUNTIFS($L$1:$L2852,"ET",$B$1:$B2852,"&lt;&gt;"&amp;$B2853,$A$1:$A2852,$A2853)),(COUNTIFS($L$1:$L2852,"Tor",$B$1:$B2852,$B2853,$A$1:$A2852,$A2853)+COUNTIFS($L$1:$L2852,"ET",$B$1:$B2852,$B2853,$A$1:$A2852,$A2853))-(COUNTIFS($L$1:$L2852,"Tor",$B$1:$B2852,"&lt;&gt;"&amp;$B2853,$A$1:$A2852,$A2853)+COUNTIFS($L$1:$L2852,"ET",$B$1:$B2852,"&lt;&gt;"&amp;$B2853,$A$1:$A2852,$A2853))),"")</f>
        <v/>
      </c>
      <c r="O2853" s="17"/>
      <c r="AC2853" s="14"/>
      <c r="AD2853" s="14"/>
      <c r="AE2853" s="18"/>
      <c r="AH2853" s="19">
        <f t="shared" si="178"/>
        <v>0</v>
      </c>
      <c r="AI2853" s="19">
        <f t="shared" si="179"/>
        <v>180</v>
      </c>
      <c r="AM2853" s="19">
        <f>IF(Abschlüsse[[#This Row],[Ergeb]]="ET","",SQRT(($AF2853-$AK2853)^2+($AG2853-$AL2853)^2))</f>
        <v>0</v>
      </c>
      <c r="AO2853" s="13"/>
      <c r="AP2853" s="13"/>
      <c r="AQ2853" s="19" t="str">
        <f t="shared" si="180"/>
        <v/>
      </c>
      <c r="AU2853" s="19" t="str">
        <f t="shared" si="181"/>
        <v/>
      </c>
    </row>
    <row r="2854" spans="3:47" ht="25.05" customHeight="1">
      <c r="C2854" s="17" t="str">
        <f>IF($A2854="","",IF(VLOOKUP($A2854,Spiele!$A$2:$D$16,3,FALSE)=$B2854,"H","G"))</f>
        <v/>
      </c>
      <c r="D2854" s="17" t="str">
        <f>IF($B2854="","",IF(VLOOKUP($A2854,Spiele!$A$2:$F$16,3,FALSE)=$B2854,VLOOKUP($A2854,Spiele!$A$2:$F$16,4,FALSE),VLOOKUP($A2854,Spiele!$A$2:$F$16,3,FALSE)))</f>
        <v/>
      </c>
      <c r="E2854" s="18">
        <f>IF(Abschlüsse[[#This Row],[Ergeb]]="ET",0,COUNTIFS($A$2:$A2854,$A2854,$B$2:$B2854,$B2854,$L$2:$L2854,"&lt;&gt;ET"))</f>
        <v>0</v>
      </c>
      <c r="F2854" s="11"/>
      <c r="G2854" s="12"/>
      <c r="H2854" s="18">
        <f>COUNTIFS('Rote Karten'!$A$2:$A$4,$A2854,'Rote Karten'!$D$2:$D$4,"&lt;&gt;"&amp;$B2854,'Rote Karten'!$B$2:$B$4,"&lt;"&amp;$F2854,'Rote Karten'!$C$2:$C$4,"&lt;="&amp;$G2854)-COUNTIFS('Rote Karten'!$A$2:$A$4,$A2854,'Rote Karten'!$D$2:$D$4,$B2854,'Rote Karten'!$B$2:$B$4,"&lt;"&amp;$F2854,'Rote Karten'!$C$2:$C$4,"&lt;="&amp;$G2854)</f>
        <v>0</v>
      </c>
      <c r="I2854" s="17" t="str">
        <f>IF(OR($L2854="Tor",$L2854="ET"),_xlfn.IFNA(IF(VLOOKUP($A2854,Spiele!$A$2:$C$16,3,FALSE)=$B2854,COUNTIFS($L$2:$L2854,"Tor",$B$2:$B2854,$B2854,$A$2:$A2854,$A2854)+COUNTIFS($L$2:$L2854,"ET",$B$2:$B2854,$B2854,$A$2:$A2854,$A2854)&amp;":"&amp;COUNTIFS($L$2:$L2854,"Tor",$B$2:$B2854,"&lt;&gt;"&amp;$B2854,$A$2:$A2854,$A2854)+COUNTIFS($L$2:$L2854,"ET",$B$2:$B2854,"&lt;&gt;"&amp;$B2854,$A$2:$A2854,$A2854),COUNTIFS($L$2:$L2854,"Tor",$B$2:$B2854,"&lt;&gt;"&amp;$B2854,$A$2:$A2854,$A2854)+COUNTIFS($L$2:$L2854,"ET",$B$2:$B2854,"&lt;&gt;"&amp;$B2854,$A$2:$A2854,$A2854)&amp;":"&amp;COUNTIFS($L$2:$L2854,"Tor",$B$2:$B2854,$B2854,$A$2:$A2854,$A2854)+COUNTIFS($L$2:$L2854,"ET",$B$2:$B2854,$B2854,$A$2:$A2854,$A2854)),""),"")</f>
        <v/>
      </c>
      <c r="J2854" s="18" t="str">
        <f>_xlfn.IFNA(IF(VLOOKUP($A2854,Spiele!$A$2:$D$16,3,FALSE)=$B2854,(COUNTIFS($L$1:$L2853,"Tor",$B$1:$B2853,$B2854,$A$1:$A2853,$A2854)+COUNTIFS($L$1:$L2853,"ET",$B$1:$B2853,$B2854,$A$1:$A2853,$A2854))-(COUNTIFS($L$1:$L2853,"Tor",$B$1:$B2853,"&lt;&gt;"&amp;$B2854,$A$1:$A2853,$A2854)+COUNTIFS($L$1:$L2853,"ET",$B$1:$B2853,"&lt;&gt;"&amp;$B2854,$A$1:$A2853,$A2854)),(COUNTIFS($L$1:$L2853,"Tor",$B$1:$B2853,$B2854,$A$1:$A2853,$A2854)+COUNTIFS($L$1:$L2853,"ET",$B$1:$B2853,$B2854,$A$1:$A2853,$A2854))-(COUNTIFS($L$1:$L2853,"Tor",$B$1:$B2853,"&lt;&gt;"&amp;$B2854,$A$1:$A2853,$A2854)+COUNTIFS($L$1:$L2853,"ET",$B$1:$B2853,"&lt;&gt;"&amp;$B2854,$A$1:$A2853,$A2854))),"")</f>
        <v/>
      </c>
      <c r="O2854" s="17"/>
      <c r="AC2854" s="14"/>
      <c r="AD2854" s="14"/>
      <c r="AE2854" s="18"/>
      <c r="AH2854" s="19">
        <f t="shared" si="178"/>
        <v>0</v>
      </c>
      <c r="AI2854" s="19">
        <f t="shared" si="179"/>
        <v>180</v>
      </c>
      <c r="AM2854" s="19">
        <f>IF(Abschlüsse[[#This Row],[Ergeb]]="ET","",SQRT(($AF2854-$AK2854)^2+($AG2854-$AL2854)^2))</f>
        <v>0</v>
      </c>
      <c r="AO2854" s="13"/>
      <c r="AP2854" s="13"/>
      <c r="AQ2854" s="19" t="str">
        <f t="shared" si="180"/>
        <v/>
      </c>
      <c r="AU2854" s="19" t="str">
        <f t="shared" si="181"/>
        <v/>
      </c>
    </row>
    <row r="2855" spans="3:47" ht="25.05" customHeight="1">
      <c r="C2855" s="17" t="str">
        <f>IF($A2855="","",IF(VLOOKUP($A2855,Spiele!$A$2:$D$16,3,FALSE)=$B2855,"H","G"))</f>
        <v/>
      </c>
      <c r="D2855" s="17" t="str">
        <f>IF($B2855="","",IF(VLOOKUP($A2855,Spiele!$A$2:$F$16,3,FALSE)=$B2855,VLOOKUP($A2855,Spiele!$A$2:$F$16,4,FALSE),VLOOKUP($A2855,Spiele!$A$2:$F$16,3,FALSE)))</f>
        <v/>
      </c>
      <c r="E2855" s="18">
        <f>IF(Abschlüsse[[#This Row],[Ergeb]]="ET",0,COUNTIFS($A$2:$A2855,$A2855,$B$2:$B2855,$B2855,$L$2:$L2855,"&lt;&gt;ET"))</f>
        <v>0</v>
      </c>
      <c r="F2855" s="11"/>
      <c r="G2855" s="12"/>
      <c r="H2855" s="18">
        <f>COUNTIFS('Rote Karten'!$A$2:$A$4,$A2855,'Rote Karten'!$D$2:$D$4,"&lt;&gt;"&amp;$B2855,'Rote Karten'!$B$2:$B$4,"&lt;"&amp;$F2855,'Rote Karten'!$C$2:$C$4,"&lt;="&amp;$G2855)-COUNTIFS('Rote Karten'!$A$2:$A$4,$A2855,'Rote Karten'!$D$2:$D$4,$B2855,'Rote Karten'!$B$2:$B$4,"&lt;"&amp;$F2855,'Rote Karten'!$C$2:$C$4,"&lt;="&amp;$G2855)</f>
        <v>0</v>
      </c>
      <c r="I2855" s="17" t="str">
        <f>IF(OR($L2855="Tor",$L2855="ET"),_xlfn.IFNA(IF(VLOOKUP($A2855,Spiele!$A$2:$C$16,3,FALSE)=$B2855,COUNTIFS($L$2:$L2855,"Tor",$B$2:$B2855,$B2855,$A$2:$A2855,$A2855)+COUNTIFS($L$2:$L2855,"ET",$B$2:$B2855,$B2855,$A$2:$A2855,$A2855)&amp;":"&amp;COUNTIFS($L$2:$L2855,"Tor",$B$2:$B2855,"&lt;&gt;"&amp;$B2855,$A$2:$A2855,$A2855)+COUNTIFS($L$2:$L2855,"ET",$B$2:$B2855,"&lt;&gt;"&amp;$B2855,$A$2:$A2855,$A2855),COUNTIFS($L$2:$L2855,"Tor",$B$2:$B2855,"&lt;&gt;"&amp;$B2855,$A$2:$A2855,$A2855)+COUNTIFS($L$2:$L2855,"ET",$B$2:$B2855,"&lt;&gt;"&amp;$B2855,$A$2:$A2855,$A2855)&amp;":"&amp;COUNTIFS($L$2:$L2855,"Tor",$B$2:$B2855,$B2855,$A$2:$A2855,$A2855)+COUNTIFS($L$2:$L2855,"ET",$B$2:$B2855,$B2855,$A$2:$A2855,$A2855)),""),"")</f>
        <v/>
      </c>
      <c r="J2855" s="18" t="str">
        <f>_xlfn.IFNA(IF(VLOOKUP($A2855,Spiele!$A$2:$D$16,3,FALSE)=$B2855,(COUNTIFS($L$1:$L2854,"Tor",$B$1:$B2854,$B2855,$A$1:$A2854,$A2855)+COUNTIFS($L$1:$L2854,"ET",$B$1:$B2854,$B2855,$A$1:$A2854,$A2855))-(COUNTIFS($L$1:$L2854,"Tor",$B$1:$B2854,"&lt;&gt;"&amp;$B2855,$A$1:$A2854,$A2855)+COUNTIFS($L$1:$L2854,"ET",$B$1:$B2854,"&lt;&gt;"&amp;$B2855,$A$1:$A2854,$A2855)),(COUNTIFS($L$1:$L2854,"Tor",$B$1:$B2854,$B2855,$A$1:$A2854,$A2855)+COUNTIFS($L$1:$L2854,"ET",$B$1:$B2854,$B2855,$A$1:$A2854,$A2855))-(COUNTIFS($L$1:$L2854,"Tor",$B$1:$B2854,"&lt;&gt;"&amp;$B2855,$A$1:$A2854,$A2855)+COUNTIFS($L$1:$L2854,"ET",$B$1:$B2854,"&lt;&gt;"&amp;$B2855,$A$1:$A2854,$A2855))),"")</f>
        <v/>
      </c>
      <c r="O2855" s="17"/>
      <c r="AC2855" s="14"/>
      <c r="AD2855" s="14"/>
      <c r="AE2855" s="18"/>
      <c r="AH2855" s="19">
        <f t="shared" si="178"/>
        <v>0</v>
      </c>
      <c r="AI2855" s="19">
        <f t="shared" si="179"/>
        <v>180</v>
      </c>
      <c r="AM2855" s="19">
        <f>IF(Abschlüsse[[#This Row],[Ergeb]]="ET","",SQRT(($AF2855-$AK2855)^2+($AG2855-$AL2855)^2))</f>
        <v>0</v>
      </c>
      <c r="AO2855" s="13"/>
      <c r="AP2855" s="13"/>
      <c r="AQ2855" s="19" t="str">
        <f t="shared" si="180"/>
        <v/>
      </c>
      <c r="AU2855" s="19" t="str">
        <f t="shared" si="181"/>
        <v/>
      </c>
    </row>
    <row r="2856" spans="3:47" ht="25.05" customHeight="1">
      <c r="C2856" s="17" t="str">
        <f>IF($A2856="","",IF(VLOOKUP($A2856,Spiele!$A$2:$D$16,3,FALSE)=$B2856,"H","G"))</f>
        <v/>
      </c>
      <c r="D2856" s="17" t="str">
        <f>IF($B2856="","",IF(VLOOKUP($A2856,Spiele!$A$2:$F$16,3,FALSE)=$B2856,VLOOKUP($A2856,Spiele!$A$2:$F$16,4,FALSE),VLOOKUP($A2856,Spiele!$A$2:$F$16,3,FALSE)))</f>
        <v/>
      </c>
      <c r="E2856" s="18">
        <f>IF(Abschlüsse[[#This Row],[Ergeb]]="ET",0,COUNTIFS($A$2:$A2856,$A2856,$B$2:$B2856,$B2856,$L$2:$L2856,"&lt;&gt;ET"))</f>
        <v>0</v>
      </c>
      <c r="F2856" s="11"/>
      <c r="G2856" s="12"/>
      <c r="H2856" s="18">
        <f>COUNTIFS('Rote Karten'!$A$2:$A$4,$A2856,'Rote Karten'!$D$2:$D$4,"&lt;&gt;"&amp;$B2856,'Rote Karten'!$B$2:$B$4,"&lt;"&amp;$F2856,'Rote Karten'!$C$2:$C$4,"&lt;="&amp;$G2856)-COUNTIFS('Rote Karten'!$A$2:$A$4,$A2856,'Rote Karten'!$D$2:$D$4,$B2856,'Rote Karten'!$B$2:$B$4,"&lt;"&amp;$F2856,'Rote Karten'!$C$2:$C$4,"&lt;="&amp;$G2856)</f>
        <v>0</v>
      </c>
      <c r="I2856" s="17" t="str">
        <f>IF(OR($L2856="Tor",$L2856="ET"),_xlfn.IFNA(IF(VLOOKUP($A2856,Spiele!$A$2:$C$16,3,FALSE)=$B2856,COUNTIFS($L$2:$L2856,"Tor",$B$2:$B2856,$B2856,$A$2:$A2856,$A2856)+COUNTIFS($L$2:$L2856,"ET",$B$2:$B2856,$B2856,$A$2:$A2856,$A2856)&amp;":"&amp;COUNTIFS($L$2:$L2856,"Tor",$B$2:$B2856,"&lt;&gt;"&amp;$B2856,$A$2:$A2856,$A2856)+COUNTIFS($L$2:$L2856,"ET",$B$2:$B2856,"&lt;&gt;"&amp;$B2856,$A$2:$A2856,$A2856),COUNTIFS($L$2:$L2856,"Tor",$B$2:$B2856,"&lt;&gt;"&amp;$B2856,$A$2:$A2856,$A2856)+COUNTIFS($L$2:$L2856,"ET",$B$2:$B2856,"&lt;&gt;"&amp;$B2856,$A$2:$A2856,$A2856)&amp;":"&amp;COUNTIFS($L$2:$L2856,"Tor",$B$2:$B2856,$B2856,$A$2:$A2856,$A2856)+COUNTIFS($L$2:$L2856,"ET",$B$2:$B2856,$B2856,$A$2:$A2856,$A2856)),""),"")</f>
        <v/>
      </c>
      <c r="J2856" s="18" t="str">
        <f>_xlfn.IFNA(IF(VLOOKUP($A2856,Spiele!$A$2:$D$16,3,FALSE)=$B2856,(COUNTIFS($L$1:$L2855,"Tor",$B$1:$B2855,$B2856,$A$1:$A2855,$A2856)+COUNTIFS($L$1:$L2855,"ET",$B$1:$B2855,$B2856,$A$1:$A2855,$A2856))-(COUNTIFS($L$1:$L2855,"Tor",$B$1:$B2855,"&lt;&gt;"&amp;$B2856,$A$1:$A2855,$A2856)+COUNTIFS($L$1:$L2855,"ET",$B$1:$B2855,"&lt;&gt;"&amp;$B2856,$A$1:$A2855,$A2856)),(COUNTIFS($L$1:$L2855,"Tor",$B$1:$B2855,$B2856,$A$1:$A2855,$A2856)+COUNTIFS($L$1:$L2855,"ET",$B$1:$B2855,$B2856,$A$1:$A2855,$A2856))-(COUNTIFS($L$1:$L2855,"Tor",$B$1:$B2855,"&lt;&gt;"&amp;$B2856,$A$1:$A2855,$A2856)+COUNTIFS($L$1:$L2855,"ET",$B$1:$B2855,"&lt;&gt;"&amp;$B2856,$A$1:$A2855,$A2856))),"")</f>
        <v/>
      </c>
      <c r="O2856" s="17"/>
      <c r="AC2856" s="14"/>
      <c r="AD2856" s="14"/>
      <c r="AE2856" s="18"/>
      <c r="AH2856" s="19">
        <f t="shared" si="178"/>
        <v>0</v>
      </c>
      <c r="AI2856" s="19">
        <f t="shared" si="179"/>
        <v>180</v>
      </c>
      <c r="AM2856" s="19">
        <f>IF(Abschlüsse[[#This Row],[Ergeb]]="ET","",SQRT(($AF2856-$AK2856)^2+($AG2856-$AL2856)^2))</f>
        <v>0</v>
      </c>
      <c r="AO2856" s="13"/>
      <c r="AP2856" s="13"/>
      <c r="AQ2856" s="19" t="str">
        <f t="shared" si="180"/>
        <v/>
      </c>
      <c r="AU2856" s="19" t="str">
        <f t="shared" si="181"/>
        <v/>
      </c>
    </row>
    <row r="2857" spans="3:47" ht="25.05" customHeight="1">
      <c r="C2857" s="17" t="str">
        <f>IF($A2857="","",IF(VLOOKUP($A2857,Spiele!$A$2:$D$16,3,FALSE)=$B2857,"H","G"))</f>
        <v/>
      </c>
      <c r="D2857" s="17" t="str">
        <f>IF($B2857="","",IF(VLOOKUP($A2857,Spiele!$A$2:$F$16,3,FALSE)=$B2857,VLOOKUP($A2857,Spiele!$A$2:$F$16,4,FALSE),VLOOKUP($A2857,Spiele!$A$2:$F$16,3,FALSE)))</f>
        <v/>
      </c>
      <c r="E2857" s="18">
        <f>IF(Abschlüsse[[#This Row],[Ergeb]]="ET",0,COUNTIFS($A$2:$A2857,$A2857,$B$2:$B2857,$B2857,$L$2:$L2857,"&lt;&gt;ET"))</f>
        <v>0</v>
      </c>
      <c r="F2857" s="11"/>
      <c r="G2857" s="12"/>
      <c r="H2857" s="18">
        <f>COUNTIFS('Rote Karten'!$A$2:$A$4,$A2857,'Rote Karten'!$D$2:$D$4,"&lt;&gt;"&amp;$B2857,'Rote Karten'!$B$2:$B$4,"&lt;"&amp;$F2857,'Rote Karten'!$C$2:$C$4,"&lt;="&amp;$G2857)-COUNTIFS('Rote Karten'!$A$2:$A$4,$A2857,'Rote Karten'!$D$2:$D$4,$B2857,'Rote Karten'!$B$2:$B$4,"&lt;"&amp;$F2857,'Rote Karten'!$C$2:$C$4,"&lt;="&amp;$G2857)</f>
        <v>0</v>
      </c>
      <c r="I2857" s="17" t="str">
        <f>IF(OR($L2857="Tor",$L2857="ET"),_xlfn.IFNA(IF(VLOOKUP($A2857,Spiele!$A$2:$C$16,3,FALSE)=$B2857,COUNTIFS($L$2:$L2857,"Tor",$B$2:$B2857,$B2857,$A$2:$A2857,$A2857)+COUNTIFS($L$2:$L2857,"ET",$B$2:$B2857,$B2857,$A$2:$A2857,$A2857)&amp;":"&amp;COUNTIFS($L$2:$L2857,"Tor",$B$2:$B2857,"&lt;&gt;"&amp;$B2857,$A$2:$A2857,$A2857)+COUNTIFS($L$2:$L2857,"ET",$B$2:$B2857,"&lt;&gt;"&amp;$B2857,$A$2:$A2857,$A2857),COUNTIFS($L$2:$L2857,"Tor",$B$2:$B2857,"&lt;&gt;"&amp;$B2857,$A$2:$A2857,$A2857)+COUNTIFS($L$2:$L2857,"ET",$B$2:$B2857,"&lt;&gt;"&amp;$B2857,$A$2:$A2857,$A2857)&amp;":"&amp;COUNTIFS($L$2:$L2857,"Tor",$B$2:$B2857,$B2857,$A$2:$A2857,$A2857)+COUNTIFS($L$2:$L2857,"ET",$B$2:$B2857,$B2857,$A$2:$A2857,$A2857)),""),"")</f>
        <v/>
      </c>
      <c r="J2857" s="18" t="str">
        <f>_xlfn.IFNA(IF(VLOOKUP($A2857,Spiele!$A$2:$D$16,3,FALSE)=$B2857,(COUNTIFS($L$1:$L2856,"Tor",$B$1:$B2856,$B2857,$A$1:$A2856,$A2857)+COUNTIFS($L$1:$L2856,"ET",$B$1:$B2856,$B2857,$A$1:$A2856,$A2857))-(COUNTIFS($L$1:$L2856,"Tor",$B$1:$B2856,"&lt;&gt;"&amp;$B2857,$A$1:$A2856,$A2857)+COUNTIFS($L$1:$L2856,"ET",$B$1:$B2856,"&lt;&gt;"&amp;$B2857,$A$1:$A2856,$A2857)),(COUNTIFS($L$1:$L2856,"Tor",$B$1:$B2856,$B2857,$A$1:$A2856,$A2857)+COUNTIFS($L$1:$L2856,"ET",$B$1:$B2856,$B2857,$A$1:$A2856,$A2857))-(COUNTIFS($L$1:$L2856,"Tor",$B$1:$B2856,"&lt;&gt;"&amp;$B2857,$A$1:$A2856,$A2857)+COUNTIFS($L$1:$L2856,"ET",$B$1:$B2856,"&lt;&gt;"&amp;$B2857,$A$1:$A2856,$A2857))),"")</f>
        <v/>
      </c>
      <c r="O2857" s="17"/>
      <c r="AC2857" s="14"/>
      <c r="AD2857" s="14"/>
      <c r="AE2857" s="18"/>
      <c r="AH2857" s="19">
        <f t="shared" si="178"/>
        <v>0</v>
      </c>
      <c r="AI2857" s="19">
        <f t="shared" si="179"/>
        <v>180</v>
      </c>
      <c r="AM2857" s="19">
        <f>IF(Abschlüsse[[#This Row],[Ergeb]]="ET","",SQRT(($AF2857-$AK2857)^2+($AG2857-$AL2857)^2))</f>
        <v>0</v>
      </c>
      <c r="AO2857" s="13"/>
      <c r="AP2857" s="13"/>
      <c r="AQ2857" s="19" t="str">
        <f t="shared" si="180"/>
        <v/>
      </c>
      <c r="AU2857" s="19" t="str">
        <f t="shared" si="181"/>
        <v/>
      </c>
    </row>
    <row r="2858" spans="3:47" ht="25.05" customHeight="1">
      <c r="C2858" s="17" t="str">
        <f>IF($A2858="","",IF(VLOOKUP($A2858,Spiele!$A$2:$D$16,3,FALSE)=$B2858,"H","G"))</f>
        <v/>
      </c>
      <c r="D2858" s="17" t="str">
        <f>IF($B2858="","",IF(VLOOKUP($A2858,Spiele!$A$2:$F$16,3,FALSE)=$B2858,VLOOKUP($A2858,Spiele!$A$2:$F$16,4,FALSE),VLOOKUP($A2858,Spiele!$A$2:$F$16,3,FALSE)))</f>
        <v/>
      </c>
      <c r="E2858" s="18">
        <f>IF(Abschlüsse[[#This Row],[Ergeb]]="ET",0,COUNTIFS($A$2:$A2858,$A2858,$B$2:$B2858,$B2858,$L$2:$L2858,"&lt;&gt;ET"))</f>
        <v>0</v>
      </c>
      <c r="F2858" s="11"/>
      <c r="G2858" s="12"/>
      <c r="H2858" s="18">
        <f>COUNTIFS('Rote Karten'!$A$2:$A$4,$A2858,'Rote Karten'!$D$2:$D$4,"&lt;&gt;"&amp;$B2858,'Rote Karten'!$B$2:$B$4,"&lt;"&amp;$F2858,'Rote Karten'!$C$2:$C$4,"&lt;="&amp;$G2858)-COUNTIFS('Rote Karten'!$A$2:$A$4,$A2858,'Rote Karten'!$D$2:$D$4,$B2858,'Rote Karten'!$B$2:$B$4,"&lt;"&amp;$F2858,'Rote Karten'!$C$2:$C$4,"&lt;="&amp;$G2858)</f>
        <v>0</v>
      </c>
      <c r="I2858" s="17" t="str">
        <f>IF(OR($L2858="Tor",$L2858="ET"),_xlfn.IFNA(IF(VLOOKUP($A2858,Spiele!$A$2:$C$16,3,FALSE)=$B2858,COUNTIFS($L$2:$L2858,"Tor",$B$2:$B2858,$B2858,$A$2:$A2858,$A2858)+COUNTIFS($L$2:$L2858,"ET",$B$2:$B2858,$B2858,$A$2:$A2858,$A2858)&amp;":"&amp;COUNTIFS($L$2:$L2858,"Tor",$B$2:$B2858,"&lt;&gt;"&amp;$B2858,$A$2:$A2858,$A2858)+COUNTIFS($L$2:$L2858,"ET",$B$2:$B2858,"&lt;&gt;"&amp;$B2858,$A$2:$A2858,$A2858),COUNTIFS($L$2:$L2858,"Tor",$B$2:$B2858,"&lt;&gt;"&amp;$B2858,$A$2:$A2858,$A2858)+COUNTIFS($L$2:$L2858,"ET",$B$2:$B2858,"&lt;&gt;"&amp;$B2858,$A$2:$A2858,$A2858)&amp;":"&amp;COUNTIFS($L$2:$L2858,"Tor",$B$2:$B2858,$B2858,$A$2:$A2858,$A2858)+COUNTIFS($L$2:$L2858,"ET",$B$2:$B2858,$B2858,$A$2:$A2858,$A2858)),""),"")</f>
        <v/>
      </c>
      <c r="J2858" s="18" t="str">
        <f>_xlfn.IFNA(IF(VLOOKUP($A2858,Spiele!$A$2:$D$16,3,FALSE)=$B2858,(COUNTIFS($L$1:$L2857,"Tor",$B$1:$B2857,$B2858,$A$1:$A2857,$A2858)+COUNTIFS($L$1:$L2857,"ET",$B$1:$B2857,$B2858,$A$1:$A2857,$A2858))-(COUNTIFS($L$1:$L2857,"Tor",$B$1:$B2857,"&lt;&gt;"&amp;$B2858,$A$1:$A2857,$A2858)+COUNTIFS($L$1:$L2857,"ET",$B$1:$B2857,"&lt;&gt;"&amp;$B2858,$A$1:$A2857,$A2858)),(COUNTIFS($L$1:$L2857,"Tor",$B$1:$B2857,$B2858,$A$1:$A2857,$A2858)+COUNTIFS($L$1:$L2857,"ET",$B$1:$B2857,$B2858,$A$1:$A2857,$A2858))-(COUNTIFS($L$1:$L2857,"Tor",$B$1:$B2857,"&lt;&gt;"&amp;$B2858,$A$1:$A2857,$A2858)+COUNTIFS($L$1:$L2857,"ET",$B$1:$B2857,"&lt;&gt;"&amp;$B2858,$A$1:$A2857,$A2858))),"")</f>
        <v/>
      </c>
      <c r="O2858" s="17"/>
      <c r="AC2858" s="14"/>
      <c r="AD2858" s="14"/>
      <c r="AE2858" s="18"/>
      <c r="AH2858" s="19">
        <f t="shared" si="178"/>
        <v>0</v>
      </c>
      <c r="AI2858" s="19">
        <f t="shared" si="179"/>
        <v>180</v>
      </c>
      <c r="AM2858" s="19">
        <f>IF(Abschlüsse[[#This Row],[Ergeb]]="ET","",SQRT(($AF2858-$AK2858)^2+($AG2858-$AL2858)^2))</f>
        <v>0</v>
      </c>
      <c r="AO2858" s="13"/>
      <c r="AP2858" s="13"/>
      <c r="AQ2858" s="19" t="str">
        <f t="shared" si="180"/>
        <v/>
      </c>
      <c r="AU2858" s="19" t="str">
        <f t="shared" si="181"/>
        <v/>
      </c>
    </row>
    <row r="2859" spans="3:47" ht="25.05" customHeight="1">
      <c r="C2859" s="17" t="str">
        <f>IF($A2859="","",IF(VLOOKUP($A2859,Spiele!$A$2:$D$16,3,FALSE)=$B2859,"H","G"))</f>
        <v/>
      </c>
      <c r="D2859" s="17" t="str">
        <f>IF($B2859="","",IF(VLOOKUP($A2859,Spiele!$A$2:$F$16,3,FALSE)=$B2859,VLOOKUP($A2859,Spiele!$A$2:$F$16,4,FALSE),VLOOKUP($A2859,Spiele!$A$2:$F$16,3,FALSE)))</f>
        <v/>
      </c>
      <c r="E2859" s="18">
        <f>IF(Abschlüsse[[#This Row],[Ergeb]]="ET",0,COUNTIFS($A$2:$A2859,$A2859,$B$2:$B2859,$B2859,$L$2:$L2859,"&lt;&gt;ET"))</f>
        <v>0</v>
      </c>
      <c r="F2859" s="11"/>
      <c r="G2859" s="12"/>
      <c r="H2859" s="18">
        <f>COUNTIFS('Rote Karten'!$A$2:$A$4,$A2859,'Rote Karten'!$D$2:$D$4,"&lt;&gt;"&amp;$B2859,'Rote Karten'!$B$2:$B$4,"&lt;"&amp;$F2859,'Rote Karten'!$C$2:$C$4,"&lt;="&amp;$G2859)-COUNTIFS('Rote Karten'!$A$2:$A$4,$A2859,'Rote Karten'!$D$2:$D$4,$B2859,'Rote Karten'!$B$2:$B$4,"&lt;"&amp;$F2859,'Rote Karten'!$C$2:$C$4,"&lt;="&amp;$G2859)</f>
        <v>0</v>
      </c>
      <c r="I2859" s="17" t="str">
        <f>IF(OR($L2859="Tor",$L2859="ET"),_xlfn.IFNA(IF(VLOOKUP($A2859,Spiele!$A$2:$C$16,3,FALSE)=$B2859,COUNTIFS($L$2:$L2859,"Tor",$B$2:$B2859,$B2859,$A$2:$A2859,$A2859)+COUNTIFS($L$2:$L2859,"ET",$B$2:$B2859,$B2859,$A$2:$A2859,$A2859)&amp;":"&amp;COUNTIFS($L$2:$L2859,"Tor",$B$2:$B2859,"&lt;&gt;"&amp;$B2859,$A$2:$A2859,$A2859)+COUNTIFS($L$2:$L2859,"ET",$B$2:$B2859,"&lt;&gt;"&amp;$B2859,$A$2:$A2859,$A2859),COUNTIFS($L$2:$L2859,"Tor",$B$2:$B2859,"&lt;&gt;"&amp;$B2859,$A$2:$A2859,$A2859)+COUNTIFS($L$2:$L2859,"ET",$B$2:$B2859,"&lt;&gt;"&amp;$B2859,$A$2:$A2859,$A2859)&amp;":"&amp;COUNTIFS($L$2:$L2859,"Tor",$B$2:$B2859,$B2859,$A$2:$A2859,$A2859)+COUNTIFS($L$2:$L2859,"ET",$B$2:$B2859,$B2859,$A$2:$A2859,$A2859)),""),"")</f>
        <v/>
      </c>
      <c r="J2859" s="18" t="str">
        <f>_xlfn.IFNA(IF(VLOOKUP($A2859,Spiele!$A$2:$D$16,3,FALSE)=$B2859,(COUNTIFS($L$1:$L2858,"Tor",$B$1:$B2858,$B2859,$A$1:$A2858,$A2859)+COUNTIFS($L$1:$L2858,"ET",$B$1:$B2858,$B2859,$A$1:$A2858,$A2859))-(COUNTIFS($L$1:$L2858,"Tor",$B$1:$B2858,"&lt;&gt;"&amp;$B2859,$A$1:$A2858,$A2859)+COUNTIFS($L$1:$L2858,"ET",$B$1:$B2858,"&lt;&gt;"&amp;$B2859,$A$1:$A2858,$A2859)),(COUNTIFS($L$1:$L2858,"Tor",$B$1:$B2858,$B2859,$A$1:$A2858,$A2859)+COUNTIFS($L$1:$L2858,"ET",$B$1:$B2858,$B2859,$A$1:$A2858,$A2859))-(COUNTIFS($L$1:$L2858,"Tor",$B$1:$B2858,"&lt;&gt;"&amp;$B2859,$A$1:$A2858,$A2859)+COUNTIFS($L$1:$L2858,"ET",$B$1:$B2858,"&lt;&gt;"&amp;$B2859,$A$1:$A2858,$A2859))),"")</f>
        <v/>
      </c>
      <c r="O2859" s="17"/>
      <c r="AC2859" s="14"/>
      <c r="AD2859" s="14"/>
      <c r="AE2859" s="18"/>
      <c r="AH2859" s="19">
        <f t="shared" si="178"/>
        <v>0</v>
      </c>
      <c r="AI2859" s="19">
        <f t="shared" si="179"/>
        <v>180</v>
      </c>
      <c r="AM2859" s="19">
        <f>IF(Abschlüsse[[#This Row],[Ergeb]]="ET","",SQRT(($AF2859-$AK2859)^2+($AG2859-$AL2859)^2))</f>
        <v>0</v>
      </c>
      <c r="AO2859" s="13"/>
      <c r="AP2859" s="13"/>
      <c r="AQ2859" s="19" t="str">
        <f t="shared" si="180"/>
        <v/>
      </c>
      <c r="AU2859" s="19" t="str">
        <f t="shared" si="181"/>
        <v/>
      </c>
    </row>
    <row r="2860" spans="3:47" ht="25.05" customHeight="1">
      <c r="C2860" s="17" t="str">
        <f>IF($A2860="","",IF(VLOOKUP($A2860,Spiele!$A$2:$D$16,3,FALSE)=$B2860,"H","G"))</f>
        <v/>
      </c>
      <c r="D2860" s="17" t="str">
        <f>IF($B2860="","",IF(VLOOKUP($A2860,Spiele!$A$2:$F$16,3,FALSE)=$B2860,VLOOKUP($A2860,Spiele!$A$2:$F$16,4,FALSE),VLOOKUP($A2860,Spiele!$A$2:$F$16,3,FALSE)))</f>
        <v/>
      </c>
      <c r="E2860" s="18">
        <f>IF(Abschlüsse[[#This Row],[Ergeb]]="ET",0,COUNTIFS($A$2:$A2860,$A2860,$B$2:$B2860,$B2860,$L$2:$L2860,"&lt;&gt;ET"))</f>
        <v>0</v>
      </c>
      <c r="F2860" s="11"/>
      <c r="G2860" s="12"/>
      <c r="H2860" s="18">
        <f>COUNTIFS('Rote Karten'!$A$2:$A$4,$A2860,'Rote Karten'!$D$2:$D$4,"&lt;&gt;"&amp;$B2860,'Rote Karten'!$B$2:$B$4,"&lt;"&amp;$F2860,'Rote Karten'!$C$2:$C$4,"&lt;="&amp;$G2860)-COUNTIFS('Rote Karten'!$A$2:$A$4,$A2860,'Rote Karten'!$D$2:$D$4,$B2860,'Rote Karten'!$B$2:$B$4,"&lt;"&amp;$F2860,'Rote Karten'!$C$2:$C$4,"&lt;="&amp;$G2860)</f>
        <v>0</v>
      </c>
      <c r="I2860" s="17" t="str">
        <f>IF(OR($L2860="Tor",$L2860="ET"),_xlfn.IFNA(IF(VLOOKUP($A2860,Spiele!$A$2:$C$16,3,FALSE)=$B2860,COUNTIFS($L$2:$L2860,"Tor",$B$2:$B2860,$B2860,$A$2:$A2860,$A2860)+COUNTIFS($L$2:$L2860,"ET",$B$2:$B2860,$B2860,$A$2:$A2860,$A2860)&amp;":"&amp;COUNTIFS($L$2:$L2860,"Tor",$B$2:$B2860,"&lt;&gt;"&amp;$B2860,$A$2:$A2860,$A2860)+COUNTIFS($L$2:$L2860,"ET",$B$2:$B2860,"&lt;&gt;"&amp;$B2860,$A$2:$A2860,$A2860),COUNTIFS($L$2:$L2860,"Tor",$B$2:$B2860,"&lt;&gt;"&amp;$B2860,$A$2:$A2860,$A2860)+COUNTIFS($L$2:$L2860,"ET",$B$2:$B2860,"&lt;&gt;"&amp;$B2860,$A$2:$A2860,$A2860)&amp;":"&amp;COUNTIFS($L$2:$L2860,"Tor",$B$2:$B2860,$B2860,$A$2:$A2860,$A2860)+COUNTIFS($L$2:$L2860,"ET",$B$2:$B2860,$B2860,$A$2:$A2860,$A2860)),""),"")</f>
        <v/>
      </c>
      <c r="J2860" s="18" t="str">
        <f>_xlfn.IFNA(IF(VLOOKUP($A2860,Spiele!$A$2:$D$16,3,FALSE)=$B2860,(COUNTIFS($L$1:$L2859,"Tor",$B$1:$B2859,$B2860,$A$1:$A2859,$A2860)+COUNTIFS($L$1:$L2859,"ET",$B$1:$B2859,$B2860,$A$1:$A2859,$A2860))-(COUNTIFS($L$1:$L2859,"Tor",$B$1:$B2859,"&lt;&gt;"&amp;$B2860,$A$1:$A2859,$A2860)+COUNTIFS($L$1:$L2859,"ET",$B$1:$B2859,"&lt;&gt;"&amp;$B2860,$A$1:$A2859,$A2860)),(COUNTIFS($L$1:$L2859,"Tor",$B$1:$B2859,$B2860,$A$1:$A2859,$A2860)+COUNTIFS($L$1:$L2859,"ET",$B$1:$B2859,$B2860,$A$1:$A2859,$A2860))-(COUNTIFS($L$1:$L2859,"Tor",$B$1:$B2859,"&lt;&gt;"&amp;$B2860,$A$1:$A2859,$A2860)+COUNTIFS($L$1:$L2859,"ET",$B$1:$B2859,"&lt;&gt;"&amp;$B2860,$A$1:$A2859,$A2860))),"")</f>
        <v/>
      </c>
      <c r="O2860" s="17"/>
      <c r="AC2860" s="14"/>
      <c r="AD2860" s="14"/>
      <c r="AE2860" s="18"/>
      <c r="AH2860" s="19">
        <f t="shared" si="178"/>
        <v>0</v>
      </c>
      <c r="AI2860" s="19">
        <f t="shared" si="179"/>
        <v>180</v>
      </c>
      <c r="AM2860" s="19">
        <f>IF(Abschlüsse[[#This Row],[Ergeb]]="ET","",SQRT(($AF2860-$AK2860)^2+($AG2860-$AL2860)^2))</f>
        <v>0</v>
      </c>
      <c r="AO2860" s="13"/>
      <c r="AP2860" s="13"/>
      <c r="AQ2860" s="19" t="str">
        <f t="shared" si="180"/>
        <v/>
      </c>
      <c r="AU2860" s="19" t="str">
        <f t="shared" si="181"/>
        <v/>
      </c>
    </row>
    <row r="2861" spans="3:47" ht="25.05" customHeight="1">
      <c r="C2861" s="17" t="str">
        <f>IF($A2861="","",IF(VLOOKUP($A2861,Spiele!$A$2:$D$16,3,FALSE)=$B2861,"H","G"))</f>
        <v/>
      </c>
      <c r="D2861" s="17" t="str">
        <f>IF($B2861="","",IF(VLOOKUP($A2861,Spiele!$A$2:$F$16,3,FALSE)=$B2861,VLOOKUP($A2861,Spiele!$A$2:$F$16,4,FALSE),VLOOKUP($A2861,Spiele!$A$2:$F$16,3,FALSE)))</f>
        <v/>
      </c>
      <c r="E2861" s="18">
        <f>IF(Abschlüsse[[#This Row],[Ergeb]]="ET",0,COUNTIFS($A$2:$A2861,$A2861,$B$2:$B2861,$B2861,$L$2:$L2861,"&lt;&gt;ET"))</f>
        <v>0</v>
      </c>
      <c r="F2861" s="11"/>
      <c r="G2861" s="12"/>
      <c r="H2861" s="18">
        <f>COUNTIFS('Rote Karten'!$A$2:$A$4,$A2861,'Rote Karten'!$D$2:$D$4,"&lt;&gt;"&amp;$B2861,'Rote Karten'!$B$2:$B$4,"&lt;"&amp;$F2861,'Rote Karten'!$C$2:$C$4,"&lt;="&amp;$G2861)-COUNTIFS('Rote Karten'!$A$2:$A$4,$A2861,'Rote Karten'!$D$2:$D$4,$B2861,'Rote Karten'!$B$2:$B$4,"&lt;"&amp;$F2861,'Rote Karten'!$C$2:$C$4,"&lt;="&amp;$G2861)</f>
        <v>0</v>
      </c>
      <c r="I2861" s="17" t="str">
        <f>IF(OR($L2861="Tor",$L2861="ET"),_xlfn.IFNA(IF(VLOOKUP($A2861,Spiele!$A$2:$C$16,3,FALSE)=$B2861,COUNTIFS($L$2:$L2861,"Tor",$B$2:$B2861,$B2861,$A$2:$A2861,$A2861)+COUNTIFS($L$2:$L2861,"ET",$B$2:$B2861,$B2861,$A$2:$A2861,$A2861)&amp;":"&amp;COUNTIFS($L$2:$L2861,"Tor",$B$2:$B2861,"&lt;&gt;"&amp;$B2861,$A$2:$A2861,$A2861)+COUNTIFS($L$2:$L2861,"ET",$B$2:$B2861,"&lt;&gt;"&amp;$B2861,$A$2:$A2861,$A2861),COUNTIFS($L$2:$L2861,"Tor",$B$2:$B2861,"&lt;&gt;"&amp;$B2861,$A$2:$A2861,$A2861)+COUNTIFS($L$2:$L2861,"ET",$B$2:$B2861,"&lt;&gt;"&amp;$B2861,$A$2:$A2861,$A2861)&amp;":"&amp;COUNTIFS($L$2:$L2861,"Tor",$B$2:$B2861,$B2861,$A$2:$A2861,$A2861)+COUNTIFS($L$2:$L2861,"ET",$B$2:$B2861,$B2861,$A$2:$A2861,$A2861)),""),"")</f>
        <v/>
      </c>
      <c r="J2861" s="18" t="str">
        <f>_xlfn.IFNA(IF(VLOOKUP($A2861,Spiele!$A$2:$D$16,3,FALSE)=$B2861,(COUNTIFS($L$1:$L2860,"Tor",$B$1:$B2860,$B2861,$A$1:$A2860,$A2861)+COUNTIFS($L$1:$L2860,"ET",$B$1:$B2860,$B2861,$A$1:$A2860,$A2861))-(COUNTIFS($L$1:$L2860,"Tor",$B$1:$B2860,"&lt;&gt;"&amp;$B2861,$A$1:$A2860,$A2861)+COUNTIFS($L$1:$L2860,"ET",$B$1:$B2860,"&lt;&gt;"&amp;$B2861,$A$1:$A2860,$A2861)),(COUNTIFS($L$1:$L2860,"Tor",$B$1:$B2860,$B2861,$A$1:$A2860,$A2861)+COUNTIFS($L$1:$L2860,"ET",$B$1:$B2860,$B2861,$A$1:$A2860,$A2861))-(COUNTIFS($L$1:$L2860,"Tor",$B$1:$B2860,"&lt;&gt;"&amp;$B2861,$A$1:$A2860,$A2861)+COUNTIFS($L$1:$L2860,"ET",$B$1:$B2860,"&lt;&gt;"&amp;$B2861,$A$1:$A2860,$A2861))),"")</f>
        <v/>
      </c>
      <c r="O2861" s="17"/>
      <c r="AC2861" s="14"/>
      <c r="AD2861" s="14"/>
      <c r="AE2861" s="18"/>
      <c r="AH2861" s="19">
        <f t="shared" si="178"/>
        <v>0</v>
      </c>
      <c r="AI2861" s="19">
        <f t="shared" si="179"/>
        <v>180</v>
      </c>
      <c r="AM2861" s="19">
        <f>IF(Abschlüsse[[#This Row],[Ergeb]]="ET","",SQRT(($AF2861-$AK2861)^2+($AG2861-$AL2861)^2))</f>
        <v>0</v>
      </c>
      <c r="AO2861" s="13"/>
      <c r="AP2861" s="13"/>
      <c r="AQ2861" s="19" t="str">
        <f t="shared" si="180"/>
        <v/>
      </c>
      <c r="AU2861" s="19" t="str">
        <f t="shared" si="181"/>
        <v/>
      </c>
    </row>
    <row r="2862" spans="3:47" ht="25.05" customHeight="1">
      <c r="C2862" s="17" t="str">
        <f>IF($A2862="","",IF(VLOOKUP($A2862,Spiele!$A$2:$D$16,3,FALSE)=$B2862,"H","G"))</f>
        <v/>
      </c>
      <c r="D2862" s="17" t="str">
        <f>IF($B2862="","",IF(VLOOKUP($A2862,Spiele!$A$2:$F$16,3,FALSE)=$B2862,VLOOKUP($A2862,Spiele!$A$2:$F$16,4,FALSE),VLOOKUP($A2862,Spiele!$A$2:$F$16,3,FALSE)))</f>
        <v/>
      </c>
      <c r="E2862" s="18">
        <f>IF(Abschlüsse[[#This Row],[Ergeb]]="ET",0,COUNTIFS($A$2:$A2862,$A2862,$B$2:$B2862,$B2862,$L$2:$L2862,"&lt;&gt;ET"))</f>
        <v>0</v>
      </c>
      <c r="F2862" s="11"/>
      <c r="G2862" s="12"/>
      <c r="H2862" s="18">
        <f>COUNTIFS('Rote Karten'!$A$2:$A$4,$A2862,'Rote Karten'!$D$2:$D$4,"&lt;&gt;"&amp;$B2862,'Rote Karten'!$B$2:$B$4,"&lt;"&amp;$F2862,'Rote Karten'!$C$2:$C$4,"&lt;="&amp;$G2862)-COUNTIFS('Rote Karten'!$A$2:$A$4,$A2862,'Rote Karten'!$D$2:$D$4,$B2862,'Rote Karten'!$B$2:$B$4,"&lt;"&amp;$F2862,'Rote Karten'!$C$2:$C$4,"&lt;="&amp;$G2862)</f>
        <v>0</v>
      </c>
      <c r="I2862" s="17" t="str">
        <f>IF(OR($L2862="Tor",$L2862="ET"),_xlfn.IFNA(IF(VLOOKUP($A2862,Spiele!$A$2:$C$16,3,FALSE)=$B2862,COUNTIFS($L$2:$L2862,"Tor",$B$2:$B2862,$B2862,$A$2:$A2862,$A2862)+COUNTIFS($L$2:$L2862,"ET",$B$2:$B2862,$B2862,$A$2:$A2862,$A2862)&amp;":"&amp;COUNTIFS($L$2:$L2862,"Tor",$B$2:$B2862,"&lt;&gt;"&amp;$B2862,$A$2:$A2862,$A2862)+COUNTIFS($L$2:$L2862,"ET",$B$2:$B2862,"&lt;&gt;"&amp;$B2862,$A$2:$A2862,$A2862),COUNTIFS($L$2:$L2862,"Tor",$B$2:$B2862,"&lt;&gt;"&amp;$B2862,$A$2:$A2862,$A2862)+COUNTIFS($L$2:$L2862,"ET",$B$2:$B2862,"&lt;&gt;"&amp;$B2862,$A$2:$A2862,$A2862)&amp;":"&amp;COUNTIFS($L$2:$L2862,"Tor",$B$2:$B2862,$B2862,$A$2:$A2862,$A2862)+COUNTIFS($L$2:$L2862,"ET",$B$2:$B2862,$B2862,$A$2:$A2862,$A2862)),""),"")</f>
        <v/>
      </c>
      <c r="J2862" s="18" t="str">
        <f>_xlfn.IFNA(IF(VLOOKUP($A2862,Spiele!$A$2:$D$16,3,FALSE)=$B2862,(COUNTIFS($L$1:$L2861,"Tor",$B$1:$B2861,$B2862,$A$1:$A2861,$A2862)+COUNTIFS($L$1:$L2861,"ET",$B$1:$B2861,$B2862,$A$1:$A2861,$A2862))-(COUNTIFS($L$1:$L2861,"Tor",$B$1:$B2861,"&lt;&gt;"&amp;$B2862,$A$1:$A2861,$A2862)+COUNTIFS($L$1:$L2861,"ET",$B$1:$B2861,"&lt;&gt;"&amp;$B2862,$A$1:$A2861,$A2862)),(COUNTIFS($L$1:$L2861,"Tor",$B$1:$B2861,$B2862,$A$1:$A2861,$A2862)+COUNTIFS($L$1:$L2861,"ET",$B$1:$B2861,$B2862,$A$1:$A2861,$A2862))-(COUNTIFS($L$1:$L2861,"Tor",$B$1:$B2861,"&lt;&gt;"&amp;$B2862,$A$1:$A2861,$A2862)+COUNTIFS($L$1:$L2861,"ET",$B$1:$B2861,"&lt;&gt;"&amp;$B2862,$A$1:$A2861,$A2862))),"")</f>
        <v/>
      </c>
      <c r="O2862" s="17"/>
      <c r="AC2862" s="14"/>
      <c r="AD2862" s="14"/>
      <c r="AE2862" s="18"/>
      <c r="AH2862" s="19">
        <f t="shared" si="178"/>
        <v>0</v>
      </c>
      <c r="AI2862" s="19">
        <f t="shared" si="179"/>
        <v>180</v>
      </c>
      <c r="AM2862" s="19">
        <f>IF(Abschlüsse[[#This Row],[Ergeb]]="ET","",SQRT(($AF2862-$AK2862)^2+($AG2862-$AL2862)^2))</f>
        <v>0</v>
      </c>
      <c r="AO2862" s="13"/>
      <c r="AP2862" s="13"/>
      <c r="AQ2862" s="19" t="str">
        <f t="shared" si="180"/>
        <v/>
      </c>
      <c r="AU2862" s="19" t="str">
        <f t="shared" si="181"/>
        <v/>
      </c>
    </row>
    <row r="2863" spans="3:47" ht="25.05" customHeight="1">
      <c r="C2863" s="17" t="str">
        <f>IF($A2863="","",IF(VLOOKUP($A2863,Spiele!$A$2:$D$16,3,FALSE)=$B2863,"H","G"))</f>
        <v/>
      </c>
      <c r="D2863" s="17" t="str">
        <f>IF($B2863="","",IF(VLOOKUP($A2863,Spiele!$A$2:$F$16,3,FALSE)=$B2863,VLOOKUP($A2863,Spiele!$A$2:$F$16,4,FALSE),VLOOKUP($A2863,Spiele!$A$2:$F$16,3,FALSE)))</f>
        <v/>
      </c>
      <c r="E2863" s="18">
        <f>IF(Abschlüsse[[#This Row],[Ergeb]]="ET",0,COUNTIFS($A$2:$A2863,$A2863,$B$2:$B2863,$B2863,$L$2:$L2863,"&lt;&gt;ET"))</f>
        <v>0</v>
      </c>
      <c r="F2863" s="11"/>
      <c r="G2863" s="12"/>
      <c r="H2863" s="18">
        <f>COUNTIFS('Rote Karten'!$A$2:$A$4,$A2863,'Rote Karten'!$D$2:$D$4,"&lt;&gt;"&amp;$B2863,'Rote Karten'!$B$2:$B$4,"&lt;"&amp;$F2863,'Rote Karten'!$C$2:$C$4,"&lt;="&amp;$G2863)-COUNTIFS('Rote Karten'!$A$2:$A$4,$A2863,'Rote Karten'!$D$2:$D$4,$B2863,'Rote Karten'!$B$2:$B$4,"&lt;"&amp;$F2863,'Rote Karten'!$C$2:$C$4,"&lt;="&amp;$G2863)</f>
        <v>0</v>
      </c>
      <c r="I2863" s="17" t="str">
        <f>IF(OR($L2863="Tor",$L2863="ET"),_xlfn.IFNA(IF(VLOOKUP($A2863,Spiele!$A$2:$C$16,3,FALSE)=$B2863,COUNTIFS($L$2:$L2863,"Tor",$B$2:$B2863,$B2863,$A$2:$A2863,$A2863)+COUNTIFS($L$2:$L2863,"ET",$B$2:$B2863,$B2863,$A$2:$A2863,$A2863)&amp;":"&amp;COUNTIFS($L$2:$L2863,"Tor",$B$2:$B2863,"&lt;&gt;"&amp;$B2863,$A$2:$A2863,$A2863)+COUNTIFS($L$2:$L2863,"ET",$B$2:$B2863,"&lt;&gt;"&amp;$B2863,$A$2:$A2863,$A2863),COUNTIFS($L$2:$L2863,"Tor",$B$2:$B2863,"&lt;&gt;"&amp;$B2863,$A$2:$A2863,$A2863)+COUNTIFS($L$2:$L2863,"ET",$B$2:$B2863,"&lt;&gt;"&amp;$B2863,$A$2:$A2863,$A2863)&amp;":"&amp;COUNTIFS($L$2:$L2863,"Tor",$B$2:$B2863,$B2863,$A$2:$A2863,$A2863)+COUNTIFS($L$2:$L2863,"ET",$B$2:$B2863,$B2863,$A$2:$A2863,$A2863)),""),"")</f>
        <v/>
      </c>
      <c r="J2863" s="18" t="str">
        <f>_xlfn.IFNA(IF(VLOOKUP($A2863,Spiele!$A$2:$D$16,3,FALSE)=$B2863,(COUNTIFS($L$1:$L2862,"Tor",$B$1:$B2862,$B2863,$A$1:$A2862,$A2863)+COUNTIFS($L$1:$L2862,"ET",$B$1:$B2862,$B2863,$A$1:$A2862,$A2863))-(COUNTIFS($L$1:$L2862,"Tor",$B$1:$B2862,"&lt;&gt;"&amp;$B2863,$A$1:$A2862,$A2863)+COUNTIFS($L$1:$L2862,"ET",$B$1:$B2862,"&lt;&gt;"&amp;$B2863,$A$1:$A2862,$A2863)),(COUNTIFS($L$1:$L2862,"Tor",$B$1:$B2862,$B2863,$A$1:$A2862,$A2863)+COUNTIFS($L$1:$L2862,"ET",$B$1:$B2862,$B2863,$A$1:$A2862,$A2863))-(COUNTIFS($L$1:$L2862,"Tor",$B$1:$B2862,"&lt;&gt;"&amp;$B2863,$A$1:$A2862,$A2863)+COUNTIFS($L$1:$L2862,"ET",$B$1:$B2862,"&lt;&gt;"&amp;$B2863,$A$1:$A2862,$A2863))),"")</f>
        <v/>
      </c>
      <c r="O2863" s="17"/>
      <c r="AC2863" s="14"/>
      <c r="AD2863" s="14"/>
      <c r="AE2863" s="18"/>
      <c r="AH2863" s="19">
        <f t="shared" si="178"/>
        <v>0</v>
      </c>
      <c r="AI2863" s="19">
        <f t="shared" si="179"/>
        <v>180</v>
      </c>
      <c r="AM2863" s="19">
        <f>IF(Abschlüsse[[#This Row],[Ergeb]]="ET","",SQRT(($AF2863-$AK2863)^2+($AG2863-$AL2863)^2))</f>
        <v>0</v>
      </c>
      <c r="AO2863" s="13"/>
      <c r="AP2863" s="13"/>
      <c r="AQ2863" s="19" t="str">
        <f t="shared" si="180"/>
        <v/>
      </c>
      <c r="AU2863" s="19" t="str">
        <f t="shared" si="181"/>
        <v/>
      </c>
    </row>
    <row r="2864" spans="3:47" ht="25.05" customHeight="1">
      <c r="C2864" s="17" t="str">
        <f>IF($A2864="","",IF(VLOOKUP($A2864,Spiele!$A$2:$D$16,3,FALSE)=$B2864,"H","G"))</f>
        <v/>
      </c>
      <c r="D2864" s="17" t="str">
        <f>IF($B2864="","",IF(VLOOKUP($A2864,Spiele!$A$2:$F$16,3,FALSE)=$B2864,VLOOKUP($A2864,Spiele!$A$2:$F$16,4,FALSE),VLOOKUP($A2864,Spiele!$A$2:$F$16,3,FALSE)))</f>
        <v/>
      </c>
      <c r="E2864" s="18">
        <f>IF(Abschlüsse[[#This Row],[Ergeb]]="ET",0,COUNTIFS($A$2:$A2864,$A2864,$B$2:$B2864,$B2864,$L$2:$L2864,"&lt;&gt;ET"))</f>
        <v>0</v>
      </c>
      <c r="F2864" s="11"/>
      <c r="G2864" s="12"/>
      <c r="H2864" s="18">
        <f>COUNTIFS('Rote Karten'!$A$2:$A$4,$A2864,'Rote Karten'!$D$2:$D$4,"&lt;&gt;"&amp;$B2864,'Rote Karten'!$B$2:$B$4,"&lt;"&amp;$F2864,'Rote Karten'!$C$2:$C$4,"&lt;="&amp;$G2864)-COUNTIFS('Rote Karten'!$A$2:$A$4,$A2864,'Rote Karten'!$D$2:$D$4,$B2864,'Rote Karten'!$B$2:$B$4,"&lt;"&amp;$F2864,'Rote Karten'!$C$2:$C$4,"&lt;="&amp;$G2864)</f>
        <v>0</v>
      </c>
      <c r="I2864" s="17" t="str">
        <f>IF(OR($L2864="Tor",$L2864="ET"),_xlfn.IFNA(IF(VLOOKUP($A2864,Spiele!$A$2:$C$16,3,FALSE)=$B2864,COUNTIFS($L$2:$L2864,"Tor",$B$2:$B2864,$B2864,$A$2:$A2864,$A2864)+COUNTIFS($L$2:$L2864,"ET",$B$2:$B2864,$B2864,$A$2:$A2864,$A2864)&amp;":"&amp;COUNTIFS($L$2:$L2864,"Tor",$B$2:$B2864,"&lt;&gt;"&amp;$B2864,$A$2:$A2864,$A2864)+COUNTIFS($L$2:$L2864,"ET",$B$2:$B2864,"&lt;&gt;"&amp;$B2864,$A$2:$A2864,$A2864),COUNTIFS($L$2:$L2864,"Tor",$B$2:$B2864,"&lt;&gt;"&amp;$B2864,$A$2:$A2864,$A2864)+COUNTIFS($L$2:$L2864,"ET",$B$2:$B2864,"&lt;&gt;"&amp;$B2864,$A$2:$A2864,$A2864)&amp;":"&amp;COUNTIFS($L$2:$L2864,"Tor",$B$2:$B2864,$B2864,$A$2:$A2864,$A2864)+COUNTIFS($L$2:$L2864,"ET",$B$2:$B2864,$B2864,$A$2:$A2864,$A2864)),""),"")</f>
        <v/>
      </c>
      <c r="J2864" s="18" t="str">
        <f>_xlfn.IFNA(IF(VLOOKUP($A2864,Spiele!$A$2:$D$16,3,FALSE)=$B2864,(COUNTIFS($L$1:$L2863,"Tor",$B$1:$B2863,$B2864,$A$1:$A2863,$A2864)+COUNTIFS($L$1:$L2863,"ET",$B$1:$B2863,$B2864,$A$1:$A2863,$A2864))-(COUNTIFS($L$1:$L2863,"Tor",$B$1:$B2863,"&lt;&gt;"&amp;$B2864,$A$1:$A2863,$A2864)+COUNTIFS($L$1:$L2863,"ET",$B$1:$B2863,"&lt;&gt;"&amp;$B2864,$A$1:$A2863,$A2864)),(COUNTIFS($L$1:$L2863,"Tor",$B$1:$B2863,$B2864,$A$1:$A2863,$A2864)+COUNTIFS($L$1:$L2863,"ET",$B$1:$B2863,$B2864,$A$1:$A2863,$A2864))-(COUNTIFS($L$1:$L2863,"Tor",$B$1:$B2863,"&lt;&gt;"&amp;$B2864,$A$1:$A2863,$A2864)+COUNTIFS($L$1:$L2863,"ET",$B$1:$B2863,"&lt;&gt;"&amp;$B2864,$A$1:$A2863,$A2864))),"")</f>
        <v/>
      </c>
      <c r="O2864" s="17"/>
      <c r="AC2864" s="14"/>
      <c r="AD2864" s="14"/>
      <c r="AE2864" s="18"/>
      <c r="AH2864" s="19">
        <f t="shared" si="178"/>
        <v>0</v>
      </c>
      <c r="AI2864" s="19">
        <f t="shared" si="179"/>
        <v>180</v>
      </c>
      <c r="AM2864" s="19">
        <f>IF(Abschlüsse[[#This Row],[Ergeb]]="ET","",SQRT(($AF2864-$AK2864)^2+($AG2864-$AL2864)^2))</f>
        <v>0</v>
      </c>
      <c r="AO2864" s="13"/>
      <c r="AP2864" s="13"/>
      <c r="AQ2864" s="19" t="str">
        <f t="shared" si="180"/>
        <v/>
      </c>
      <c r="AU2864" s="19" t="str">
        <f t="shared" si="181"/>
        <v/>
      </c>
    </row>
    <row r="2865" spans="3:47" ht="25.05" customHeight="1">
      <c r="C2865" s="17" t="str">
        <f>IF($A2865="","",IF(VLOOKUP($A2865,Spiele!$A$2:$D$16,3,FALSE)=$B2865,"H","G"))</f>
        <v/>
      </c>
      <c r="D2865" s="17" t="str">
        <f>IF($B2865="","",IF(VLOOKUP($A2865,Spiele!$A$2:$F$16,3,FALSE)=$B2865,VLOOKUP($A2865,Spiele!$A$2:$F$16,4,FALSE),VLOOKUP($A2865,Spiele!$A$2:$F$16,3,FALSE)))</f>
        <v/>
      </c>
      <c r="E2865" s="18">
        <f>IF(Abschlüsse[[#This Row],[Ergeb]]="ET",0,COUNTIFS($A$2:$A2865,$A2865,$B$2:$B2865,$B2865,$L$2:$L2865,"&lt;&gt;ET"))</f>
        <v>0</v>
      </c>
      <c r="F2865" s="11"/>
      <c r="G2865" s="12"/>
      <c r="H2865" s="18">
        <f>COUNTIFS('Rote Karten'!$A$2:$A$4,$A2865,'Rote Karten'!$D$2:$D$4,"&lt;&gt;"&amp;$B2865,'Rote Karten'!$B$2:$B$4,"&lt;"&amp;$F2865,'Rote Karten'!$C$2:$C$4,"&lt;="&amp;$G2865)-COUNTIFS('Rote Karten'!$A$2:$A$4,$A2865,'Rote Karten'!$D$2:$D$4,$B2865,'Rote Karten'!$B$2:$B$4,"&lt;"&amp;$F2865,'Rote Karten'!$C$2:$C$4,"&lt;="&amp;$G2865)</f>
        <v>0</v>
      </c>
      <c r="I2865" s="17" t="str">
        <f>IF(OR($L2865="Tor",$L2865="ET"),_xlfn.IFNA(IF(VLOOKUP($A2865,Spiele!$A$2:$C$16,3,FALSE)=$B2865,COUNTIFS($L$2:$L2865,"Tor",$B$2:$B2865,$B2865,$A$2:$A2865,$A2865)+COUNTIFS($L$2:$L2865,"ET",$B$2:$B2865,$B2865,$A$2:$A2865,$A2865)&amp;":"&amp;COUNTIFS($L$2:$L2865,"Tor",$B$2:$B2865,"&lt;&gt;"&amp;$B2865,$A$2:$A2865,$A2865)+COUNTIFS($L$2:$L2865,"ET",$B$2:$B2865,"&lt;&gt;"&amp;$B2865,$A$2:$A2865,$A2865),COUNTIFS($L$2:$L2865,"Tor",$B$2:$B2865,"&lt;&gt;"&amp;$B2865,$A$2:$A2865,$A2865)+COUNTIFS($L$2:$L2865,"ET",$B$2:$B2865,"&lt;&gt;"&amp;$B2865,$A$2:$A2865,$A2865)&amp;":"&amp;COUNTIFS($L$2:$L2865,"Tor",$B$2:$B2865,$B2865,$A$2:$A2865,$A2865)+COUNTIFS($L$2:$L2865,"ET",$B$2:$B2865,$B2865,$A$2:$A2865,$A2865)),""),"")</f>
        <v/>
      </c>
      <c r="J2865" s="18" t="str">
        <f>_xlfn.IFNA(IF(VLOOKUP($A2865,Spiele!$A$2:$D$16,3,FALSE)=$B2865,(COUNTIFS($L$1:$L2864,"Tor",$B$1:$B2864,$B2865,$A$1:$A2864,$A2865)+COUNTIFS($L$1:$L2864,"ET",$B$1:$B2864,$B2865,$A$1:$A2864,$A2865))-(COUNTIFS($L$1:$L2864,"Tor",$B$1:$B2864,"&lt;&gt;"&amp;$B2865,$A$1:$A2864,$A2865)+COUNTIFS($L$1:$L2864,"ET",$B$1:$B2864,"&lt;&gt;"&amp;$B2865,$A$1:$A2864,$A2865)),(COUNTIFS($L$1:$L2864,"Tor",$B$1:$B2864,$B2865,$A$1:$A2864,$A2865)+COUNTIFS($L$1:$L2864,"ET",$B$1:$B2864,$B2865,$A$1:$A2864,$A2865))-(COUNTIFS($L$1:$L2864,"Tor",$B$1:$B2864,"&lt;&gt;"&amp;$B2865,$A$1:$A2864,$A2865)+COUNTIFS($L$1:$L2864,"ET",$B$1:$B2864,"&lt;&gt;"&amp;$B2865,$A$1:$A2864,$A2865))),"")</f>
        <v/>
      </c>
      <c r="O2865" s="17"/>
      <c r="AC2865" s="14"/>
      <c r="AD2865" s="14"/>
      <c r="AE2865" s="18"/>
      <c r="AH2865" s="19">
        <f t="shared" si="178"/>
        <v>0</v>
      </c>
      <c r="AI2865" s="19">
        <f t="shared" si="179"/>
        <v>180</v>
      </c>
      <c r="AM2865" s="19">
        <f>IF(Abschlüsse[[#This Row],[Ergeb]]="ET","",SQRT(($AF2865-$AK2865)^2+($AG2865-$AL2865)^2))</f>
        <v>0</v>
      </c>
      <c r="AO2865" s="13"/>
      <c r="AP2865" s="13"/>
      <c r="AQ2865" s="19" t="str">
        <f t="shared" si="180"/>
        <v/>
      </c>
      <c r="AU2865" s="19" t="str">
        <f t="shared" si="181"/>
        <v/>
      </c>
    </row>
    <row r="2866" spans="3:47" ht="25.05" customHeight="1">
      <c r="C2866" s="17" t="str">
        <f>IF($A2866="","",IF(VLOOKUP($A2866,Spiele!$A$2:$D$16,3,FALSE)=$B2866,"H","G"))</f>
        <v/>
      </c>
      <c r="D2866" s="17" t="str">
        <f>IF($B2866="","",IF(VLOOKUP($A2866,Spiele!$A$2:$F$16,3,FALSE)=$B2866,VLOOKUP($A2866,Spiele!$A$2:$F$16,4,FALSE),VLOOKUP($A2866,Spiele!$A$2:$F$16,3,FALSE)))</f>
        <v/>
      </c>
      <c r="E2866" s="18">
        <f>IF(Abschlüsse[[#This Row],[Ergeb]]="ET",0,COUNTIFS($A$2:$A2866,$A2866,$B$2:$B2866,$B2866,$L$2:$L2866,"&lt;&gt;ET"))</f>
        <v>0</v>
      </c>
      <c r="F2866" s="11"/>
      <c r="G2866" s="12"/>
      <c r="H2866" s="18">
        <f>COUNTIFS('Rote Karten'!$A$2:$A$4,$A2866,'Rote Karten'!$D$2:$D$4,"&lt;&gt;"&amp;$B2866,'Rote Karten'!$B$2:$B$4,"&lt;"&amp;$F2866,'Rote Karten'!$C$2:$C$4,"&lt;="&amp;$G2866)-COUNTIFS('Rote Karten'!$A$2:$A$4,$A2866,'Rote Karten'!$D$2:$D$4,$B2866,'Rote Karten'!$B$2:$B$4,"&lt;"&amp;$F2866,'Rote Karten'!$C$2:$C$4,"&lt;="&amp;$G2866)</f>
        <v>0</v>
      </c>
      <c r="I2866" s="17" t="str">
        <f>IF(OR($L2866="Tor",$L2866="ET"),_xlfn.IFNA(IF(VLOOKUP($A2866,Spiele!$A$2:$C$16,3,FALSE)=$B2866,COUNTIFS($L$2:$L2866,"Tor",$B$2:$B2866,$B2866,$A$2:$A2866,$A2866)+COUNTIFS($L$2:$L2866,"ET",$B$2:$B2866,$B2866,$A$2:$A2866,$A2866)&amp;":"&amp;COUNTIFS($L$2:$L2866,"Tor",$B$2:$B2866,"&lt;&gt;"&amp;$B2866,$A$2:$A2866,$A2866)+COUNTIFS($L$2:$L2866,"ET",$B$2:$B2866,"&lt;&gt;"&amp;$B2866,$A$2:$A2866,$A2866),COUNTIFS($L$2:$L2866,"Tor",$B$2:$B2866,"&lt;&gt;"&amp;$B2866,$A$2:$A2866,$A2866)+COUNTIFS($L$2:$L2866,"ET",$B$2:$B2866,"&lt;&gt;"&amp;$B2866,$A$2:$A2866,$A2866)&amp;":"&amp;COUNTIFS($L$2:$L2866,"Tor",$B$2:$B2866,$B2866,$A$2:$A2866,$A2866)+COUNTIFS($L$2:$L2866,"ET",$B$2:$B2866,$B2866,$A$2:$A2866,$A2866)),""),"")</f>
        <v/>
      </c>
      <c r="J2866" s="18" t="str">
        <f>_xlfn.IFNA(IF(VLOOKUP($A2866,Spiele!$A$2:$D$16,3,FALSE)=$B2866,(COUNTIFS($L$1:$L2865,"Tor",$B$1:$B2865,$B2866,$A$1:$A2865,$A2866)+COUNTIFS($L$1:$L2865,"ET",$B$1:$B2865,$B2866,$A$1:$A2865,$A2866))-(COUNTIFS($L$1:$L2865,"Tor",$B$1:$B2865,"&lt;&gt;"&amp;$B2866,$A$1:$A2865,$A2866)+COUNTIFS($L$1:$L2865,"ET",$B$1:$B2865,"&lt;&gt;"&amp;$B2866,$A$1:$A2865,$A2866)),(COUNTIFS($L$1:$L2865,"Tor",$B$1:$B2865,$B2866,$A$1:$A2865,$A2866)+COUNTIFS($L$1:$L2865,"ET",$B$1:$B2865,$B2866,$A$1:$A2865,$A2866))-(COUNTIFS($L$1:$L2865,"Tor",$B$1:$B2865,"&lt;&gt;"&amp;$B2866,$A$1:$A2865,$A2866)+COUNTIFS($L$1:$L2865,"ET",$B$1:$B2865,"&lt;&gt;"&amp;$B2866,$A$1:$A2865,$A2866))),"")</f>
        <v/>
      </c>
      <c r="O2866" s="17"/>
      <c r="AC2866" s="14"/>
      <c r="AD2866" s="14"/>
      <c r="AE2866" s="18"/>
      <c r="AH2866" s="19">
        <f t="shared" si="178"/>
        <v>0</v>
      </c>
      <c r="AI2866" s="19">
        <f t="shared" si="179"/>
        <v>180</v>
      </c>
      <c r="AM2866" s="19">
        <f>IF(Abschlüsse[[#This Row],[Ergeb]]="ET","",SQRT(($AF2866-$AK2866)^2+($AG2866-$AL2866)^2))</f>
        <v>0</v>
      </c>
      <c r="AO2866" s="13"/>
      <c r="AP2866" s="13"/>
      <c r="AQ2866" s="19" t="str">
        <f t="shared" si="180"/>
        <v/>
      </c>
      <c r="AU2866" s="19" t="str">
        <f t="shared" si="181"/>
        <v/>
      </c>
    </row>
    <row r="2867" spans="3:47" ht="25.05" customHeight="1">
      <c r="C2867" s="17" t="str">
        <f>IF($A2867="","",IF(VLOOKUP($A2867,Spiele!$A$2:$D$16,3,FALSE)=$B2867,"H","G"))</f>
        <v/>
      </c>
      <c r="D2867" s="17" t="str">
        <f>IF($B2867="","",IF(VLOOKUP($A2867,Spiele!$A$2:$F$16,3,FALSE)=$B2867,VLOOKUP($A2867,Spiele!$A$2:$F$16,4,FALSE),VLOOKUP($A2867,Spiele!$A$2:$F$16,3,FALSE)))</f>
        <v/>
      </c>
      <c r="E2867" s="18">
        <f>IF(Abschlüsse[[#This Row],[Ergeb]]="ET",0,COUNTIFS($A$2:$A2867,$A2867,$B$2:$B2867,$B2867,$L$2:$L2867,"&lt;&gt;ET"))</f>
        <v>0</v>
      </c>
      <c r="F2867" s="11"/>
      <c r="G2867" s="12"/>
      <c r="H2867" s="18">
        <f>COUNTIFS('Rote Karten'!$A$2:$A$4,$A2867,'Rote Karten'!$D$2:$D$4,"&lt;&gt;"&amp;$B2867,'Rote Karten'!$B$2:$B$4,"&lt;"&amp;$F2867,'Rote Karten'!$C$2:$C$4,"&lt;="&amp;$G2867)-COUNTIFS('Rote Karten'!$A$2:$A$4,$A2867,'Rote Karten'!$D$2:$D$4,$B2867,'Rote Karten'!$B$2:$B$4,"&lt;"&amp;$F2867,'Rote Karten'!$C$2:$C$4,"&lt;="&amp;$G2867)</f>
        <v>0</v>
      </c>
      <c r="I2867" s="17" t="str">
        <f>IF(OR($L2867="Tor",$L2867="ET"),_xlfn.IFNA(IF(VLOOKUP($A2867,Spiele!$A$2:$C$16,3,FALSE)=$B2867,COUNTIFS($L$2:$L2867,"Tor",$B$2:$B2867,$B2867,$A$2:$A2867,$A2867)+COUNTIFS($L$2:$L2867,"ET",$B$2:$B2867,$B2867,$A$2:$A2867,$A2867)&amp;":"&amp;COUNTIFS($L$2:$L2867,"Tor",$B$2:$B2867,"&lt;&gt;"&amp;$B2867,$A$2:$A2867,$A2867)+COUNTIFS($L$2:$L2867,"ET",$B$2:$B2867,"&lt;&gt;"&amp;$B2867,$A$2:$A2867,$A2867),COUNTIFS($L$2:$L2867,"Tor",$B$2:$B2867,"&lt;&gt;"&amp;$B2867,$A$2:$A2867,$A2867)+COUNTIFS($L$2:$L2867,"ET",$B$2:$B2867,"&lt;&gt;"&amp;$B2867,$A$2:$A2867,$A2867)&amp;":"&amp;COUNTIFS($L$2:$L2867,"Tor",$B$2:$B2867,$B2867,$A$2:$A2867,$A2867)+COUNTIFS($L$2:$L2867,"ET",$B$2:$B2867,$B2867,$A$2:$A2867,$A2867)),""),"")</f>
        <v/>
      </c>
      <c r="J2867" s="18" t="str">
        <f>_xlfn.IFNA(IF(VLOOKUP($A2867,Spiele!$A$2:$D$16,3,FALSE)=$B2867,(COUNTIFS($L$1:$L2866,"Tor",$B$1:$B2866,$B2867,$A$1:$A2866,$A2867)+COUNTIFS($L$1:$L2866,"ET",$B$1:$B2866,$B2867,$A$1:$A2866,$A2867))-(COUNTIFS($L$1:$L2866,"Tor",$B$1:$B2866,"&lt;&gt;"&amp;$B2867,$A$1:$A2866,$A2867)+COUNTIFS($L$1:$L2866,"ET",$B$1:$B2866,"&lt;&gt;"&amp;$B2867,$A$1:$A2866,$A2867)),(COUNTIFS($L$1:$L2866,"Tor",$B$1:$B2866,$B2867,$A$1:$A2866,$A2867)+COUNTIFS($L$1:$L2866,"ET",$B$1:$B2866,$B2867,$A$1:$A2866,$A2867))-(COUNTIFS($L$1:$L2866,"Tor",$B$1:$B2866,"&lt;&gt;"&amp;$B2867,$A$1:$A2866,$A2867)+COUNTIFS($L$1:$L2866,"ET",$B$1:$B2866,"&lt;&gt;"&amp;$B2867,$A$1:$A2866,$A2867))),"")</f>
        <v/>
      </c>
      <c r="O2867" s="17"/>
      <c r="AC2867" s="14"/>
      <c r="AD2867" s="14"/>
      <c r="AE2867" s="18"/>
      <c r="AH2867" s="19">
        <f t="shared" si="178"/>
        <v>0</v>
      </c>
      <c r="AI2867" s="19">
        <f t="shared" si="179"/>
        <v>180</v>
      </c>
      <c r="AM2867" s="19">
        <f>IF(Abschlüsse[[#This Row],[Ergeb]]="ET","",SQRT(($AF2867-$AK2867)^2+($AG2867-$AL2867)^2))</f>
        <v>0</v>
      </c>
      <c r="AO2867" s="13"/>
      <c r="AP2867" s="13"/>
      <c r="AQ2867" s="19" t="str">
        <f t="shared" si="180"/>
        <v/>
      </c>
      <c r="AU2867" s="19" t="str">
        <f t="shared" si="181"/>
        <v/>
      </c>
    </row>
    <row r="2868" spans="3:47" ht="25.05" customHeight="1">
      <c r="C2868" s="17" t="str">
        <f>IF($A2868="","",IF(VLOOKUP($A2868,Spiele!$A$2:$D$16,3,FALSE)=$B2868,"H","G"))</f>
        <v/>
      </c>
      <c r="D2868" s="17" t="str">
        <f>IF($B2868="","",IF(VLOOKUP($A2868,Spiele!$A$2:$F$16,3,FALSE)=$B2868,VLOOKUP($A2868,Spiele!$A$2:$F$16,4,FALSE),VLOOKUP($A2868,Spiele!$A$2:$F$16,3,FALSE)))</f>
        <v/>
      </c>
      <c r="E2868" s="18">
        <f>IF(Abschlüsse[[#This Row],[Ergeb]]="ET",0,COUNTIFS($A$2:$A2868,$A2868,$B$2:$B2868,$B2868,$L$2:$L2868,"&lt;&gt;ET"))</f>
        <v>0</v>
      </c>
      <c r="F2868" s="11"/>
      <c r="G2868" s="12"/>
      <c r="H2868" s="18">
        <f>COUNTIFS('Rote Karten'!$A$2:$A$4,$A2868,'Rote Karten'!$D$2:$D$4,"&lt;&gt;"&amp;$B2868,'Rote Karten'!$B$2:$B$4,"&lt;"&amp;$F2868,'Rote Karten'!$C$2:$C$4,"&lt;="&amp;$G2868)-COUNTIFS('Rote Karten'!$A$2:$A$4,$A2868,'Rote Karten'!$D$2:$D$4,$B2868,'Rote Karten'!$B$2:$B$4,"&lt;"&amp;$F2868,'Rote Karten'!$C$2:$C$4,"&lt;="&amp;$G2868)</f>
        <v>0</v>
      </c>
      <c r="I2868" s="17" t="str">
        <f>IF(OR($L2868="Tor",$L2868="ET"),_xlfn.IFNA(IF(VLOOKUP($A2868,Spiele!$A$2:$C$16,3,FALSE)=$B2868,COUNTIFS($L$2:$L2868,"Tor",$B$2:$B2868,$B2868,$A$2:$A2868,$A2868)+COUNTIFS($L$2:$L2868,"ET",$B$2:$B2868,$B2868,$A$2:$A2868,$A2868)&amp;":"&amp;COUNTIFS($L$2:$L2868,"Tor",$B$2:$B2868,"&lt;&gt;"&amp;$B2868,$A$2:$A2868,$A2868)+COUNTIFS($L$2:$L2868,"ET",$B$2:$B2868,"&lt;&gt;"&amp;$B2868,$A$2:$A2868,$A2868),COUNTIFS($L$2:$L2868,"Tor",$B$2:$B2868,"&lt;&gt;"&amp;$B2868,$A$2:$A2868,$A2868)+COUNTIFS($L$2:$L2868,"ET",$B$2:$B2868,"&lt;&gt;"&amp;$B2868,$A$2:$A2868,$A2868)&amp;":"&amp;COUNTIFS($L$2:$L2868,"Tor",$B$2:$B2868,$B2868,$A$2:$A2868,$A2868)+COUNTIFS($L$2:$L2868,"ET",$B$2:$B2868,$B2868,$A$2:$A2868,$A2868)),""),"")</f>
        <v/>
      </c>
      <c r="J2868" s="18" t="str">
        <f>_xlfn.IFNA(IF(VLOOKUP($A2868,Spiele!$A$2:$D$16,3,FALSE)=$B2868,(COUNTIFS($L$1:$L2867,"Tor",$B$1:$B2867,$B2868,$A$1:$A2867,$A2868)+COUNTIFS($L$1:$L2867,"ET",$B$1:$B2867,$B2868,$A$1:$A2867,$A2868))-(COUNTIFS($L$1:$L2867,"Tor",$B$1:$B2867,"&lt;&gt;"&amp;$B2868,$A$1:$A2867,$A2868)+COUNTIFS($L$1:$L2867,"ET",$B$1:$B2867,"&lt;&gt;"&amp;$B2868,$A$1:$A2867,$A2868)),(COUNTIFS($L$1:$L2867,"Tor",$B$1:$B2867,$B2868,$A$1:$A2867,$A2868)+COUNTIFS($L$1:$L2867,"ET",$B$1:$B2867,$B2868,$A$1:$A2867,$A2868))-(COUNTIFS($L$1:$L2867,"Tor",$B$1:$B2867,"&lt;&gt;"&amp;$B2868,$A$1:$A2867,$A2868)+COUNTIFS($L$1:$L2867,"ET",$B$1:$B2867,"&lt;&gt;"&amp;$B2868,$A$1:$A2867,$A2868))),"")</f>
        <v/>
      </c>
      <c r="O2868" s="17"/>
      <c r="AC2868" s="14"/>
      <c r="AD2868" s="14"/>
      <c r="AE2868" s="18"/>
      <c r="AH2868" s="19">
        <f t="shared" si="178"/>
        <v>0</v>
      </c>
      <c r="AI2868" s="19">
        <f t="shared" si="179"/>
        <v>180</v>
      </c>
      <c r="AM2868" s="19">
        <f>IF(Abschlüsse[[#This Row],[Ergeb]]="ET","",SQRT(($AF2868-$AK2868)^2+($AG2868-$AL2868)^2))</f>
        <v>0</v>
      </c>
      <c r="AO2868" s="13"/>
      <c r="AP2868" s="13"/>
      <c r="AQ2868" s="19" t="str">
        <f t="shared" si="180"/>
        <v/>
      </c>
      <c r="AU2868" s="19" t="str">
        <f t="shared" si="181"/>
        <v/>
      </c>
    </row>
    <row r="2869" spans="3:47" ht="25.05" customHeight="1">
      <c r="C2869" s="17" t="str">
        <f>IF($A2869="","",IF(VLOOKUP($A2869,Spiele!$A$2:$D$16,3,FALSE)=$B2869,"H","G"))</f>
        <v/>
      </c>
      <c r="D2869" s="17" t="str">
        <f>IF($B2869="","",IF(VLOOKUP($A2869,Spiele!$A$2:$F$16,3,FALSE)=$B2869,VLOOKUP($A2869,Spiele!$A$2:$F$16,4,FALSE),VLOOKUP($A2869,Spiele!$A$2:$F$16,3,FALSE)))</f>
        <v/>
      </c>
      <c r="E2869" s="18">
        <f>IF(Abschlüsse[[#This Row],[Ergeb]]="ET",0,COUNTIFS($A$2:$A2869,$A2869,$B$2:$B2869,$B2869,$L$2:$L2869,"&lt;&gt;ET"))</f>
        <v>0</v>
      </c>
      <c r="F2869" s="11"/>
      <c r="G2869" s="12"/>
      <c r="H2869" s="18">
        <f>COUNTIFS('Rote Karten'!$A$2:$A$4,$A2869,'Rote Karten'!$D$2:$D$4,"&lt;&gt;"&amp;$B2869,'Rote Karten'!$B$2:$B$4,"&lt;"&amp;$F2869,'Rote Karten'!$C$2:$C$4,"&lt;="&amp;$G2869)-COUNTIFS('Rote Karten'!$A$2:$A$4,$A2869,'Rote Karten'!$D$2:$D$4,$B2869,'Rote Karten'!$B$2:$B$4,"&lt;"&amp;$F2869,'Rote Karten'!$C$2:$C$4,"&lt;="&amp;$G2869)</f>
        <v>0</v>
      </c>
      <c r="I2869" s="17" t="str">
        <f>IF(OR($L2869="Tor",$L2869="ET"),_xlfn.IFNA(IF(VLOOKUP($A2869,Spiele!$A$2:$C$16,3,FALSE)=$B2869,COUNTIFS($L$2:$L2869,"Tor",$B$2:$B2869,$B2869,$A$2:$A2869,$A2869)+COUNTIFS($L$2:$L2869,"ET",$B$2:$B2869,$B2869,$A$2:$A2869,$A2869)&amp;":"&amp;COUNTIFS($L$2:$L2869,"Tor",$B$2:$B2869,"&lt;&gt;"&amp;$B2869,$A$2:$A2869,$A2869)+COUNTIFS($L$2:$L2869,"ET",$B$2:$B2869,"&lt;&gt;"&amp;$B2869,$A$2:$A2869,$A2869),COUNTIFS($L$2:$L2869,"Tor",$B$2:$B2869,"&lt;&gt;"&amp;$B2869,$A$2:$A2869,$A2869)+COUNTIFS($L$2:$L2869,"ET",$B$2:$B2869,"&lt;&gt;"&amp;$B2869,$A$2:$A2869,$A2869)&amp;":"&amp;COUNTIFS($L$2:$L2869,"Tor",$B$2:$B2869,$B2869,$A$2:$A2869,$A2869)+COUNTIFS($L$2:$L2869,"ET",$B$2:$B2869,$B2869,$A$2:$A2869,$A2869)),""),"")</f>
        <v/>
      </c>
      <c r="J2869" s="18" t="str">
        <f>_xlfn.IFNA(IF(VLOOKUP($A2869,Spiele!$A$2:$D$16,3,FALSE)=$B2869,(COUNTIFS($L$1:$L2868,"Tor",$B$1:$B2868,$B2869,$A$1:$A2868,$A2869)+COUNTIFS($L$1:$L2868,"ET",$B$1:$B2868,$B2869,$A$1:$A2868,$A2869))-(COUNTIFS($L$1:$L2868,"Tor",$B$1:$B2868,"&lt;&gt;"&amp;$B2869,$A$1:$A2868,$A2869)+COUNTIFS($L$1:$L2868,"ET",$B$1:$B2868,"&lt;&gt;"&amp;$B2869,$A$1:$A2868,$A2869)),(COUNTIFS($L$1:$L2868,"Tor",$B$1:$B2868,$B2869,$A$1:$A2868,$A2869)+COUNTIFS($L$1:$L2868,"ET",$B$1:$B2868,$B2869,$A$1:$A2868,$A2869))-(COUNTIFS($L$1:$L2868,"Tor",$B$1:$B2868,"&lt;&gt;"&amp;$B2869,$A$1:$A2868,$A2869)+COUNTIFS($L$1:$L2868,"ET",$B$1:$B2868,"&lt;&gt;"&amp;$B2869,$A$1:$A2868,$A2869))),"")</f>
        <v/>
      </c>
      <c r="O2869" s="17"/>
      <c r="AC2869" s="14"/>
      <c r="AD2869" s="14"/>
      <c r="AE2869" s="18"/>
      <c r="AH2869" s="19">
        <f t="shared" si="178"/>
        <v>0</v>
      </c>
      <c r="AI2869" s="19">
        <f t="shared" si="179"/>
        <v>180</v>
      </c>
      <c r="AM2869" s="19">
        <f>IF(Abschlüsse[[#This Row],[Ergeb]]="ET","",SQRT(($AF2869-$AK2869)^2+($AG2869-$AL2869)^2))</f>
        <v>0</v>
      </c>
      <c r="AO2869" s="13"/>
      <c r="AP2869" s="13"/>
      <c r="AQ2869" s="19" t="str">
        <f t="shared" si="180"/>
        <v/>
      </c>
      <c r="AU2869" s="19" t="str">
        <f t="shared" si="181"/>
        <v/>
      </c>
    </row>
    <row r="2870" spans="3:47" ht="25.05" customHeight="1">
      <c r="C2870" s="17" t="str">
        <f>IF($A2870="","",IF(VLOOKUP($A2870,Spiele!$A$2:$D$16,3,FALSE)=$B2870,"H","G"))</f>
        <v/>
      </c>
      <c r="D2870" s="17" t="str">
        <f>IF($B2870="","",IF(VLOOKUP($A2870,Spiele!$A$2:$F$16,3,FALSE)=$B2870,VLOOKUP($A2870,Spiele!$A$2:$F$16,4,FALSE),VLOOKUP($A2870,Spiele!$A$2:$F$16,3,FALSE)))</f>
        <v/>
      </c>
      <c r="E2870" s="18">
        <f>IF(Abschlüsse[[#This Row],[Ergeb]]="ET",0,COUNTIFS($A$2:$A2870,$A2870,$B$2:$B2870,$B2870,$L$2:$L2870,"&lt;&gt;ET"))</f>
        <v>0</v>
      </c>
      <c r="F2870" s="11"/>
      <c r="G2870" s="12"/>
      <c r="H2870" s="18">
        <f>COUNTIFS('Rote Karten'!$A$2:$A$4,$A2870,'Rote Karten'!$D$2:$D$4,"&lt;&gt;"&amp;$B2870,'Rote Karten'!$B$2:$B$4,"&lt;"&amp;$F2870,'Rote Karten'!$C$2:$C$4,"&lt;="&amp;$G2870)-COUNTIFS('Rote Karten'!$A$2:$A$4,$A2870,'Rote Karten'!$D$2:$D$4,$B2870,'Rote Karten'!$B$2:$B$4,"&lt;"&amp;$F2870,'Rote Karten'!$C$2:$C$4,"&lt;="&amp;$G2870)</f>
        <v>0</v>
      </c>
      <c r="I2870" s="17" t="str">
        <f>IF(OR($L2870="Tor",$L2870="ET"),_xlfn.IFNA(IF(VLOOKUP($A2870,Spiele!$A$2:$C$16,3,FALSE)=$B2870,COUNTIFS($L$2:$L2870,"Tor",$B$2:$B2870,$B2870,$A$2:$A2870,$A2870)+COUNTIFS($L$2:$L2870,"ET",$B$2:$B2870,$B2870,$A$2:$A2870,$A2870)&amp;":"&amp;COUNTIFS($L$2:$L2870,"Tor",$B$2:$B2870,"&lt;&gt;"&amp;$B2870,$A$2:$A2870,$A2870)+COUNTIFS($L$2:$L2870,"ET",$B$2:$B2870,"&lt;&gt;"&amp;$B2870,$A$2:$A2870,$A2870),COUNTIFS($L$2:$L2870,"Tor",$B$2:$B2870,"&lt;&gt;"&amp;$B2870,$A$2:$A2870,$A2870)+COUNTIFS($L$2:$L2870,"ET",$B$2:$B2870,"&lt;&gt;"&amp;$B2870,$A$2:$A2870,$A2870)&amp;":"&amp;COUNTIFS($L$2:$L2870,"Tor",$B$2:$B2870,$B2870,$A$2:$A2870,$A2870)+COUNTIFS($L$2:$L2870,"ET",$B$2:$B2870,$B2870,$A$2:$A2870,$A2870)),""),"")</f>
        <v/>
      </c>
      <c r="J2870" s="18" t="str">
        <f>_xlfn.IFNA(IF(VLOOKUP($A2870,Spiele!$A$2:$D$16,3,FALSE)=$B2870,(COUNTIFS($L$1:$L2869,"Tor",$B$1:$B2869,$B2870,$A$1:$A2869,$A2870)+COUNTIFS($L$1:$L2869,"ET",$B$1:$B2869,$B2870,$A$1:$A2869,$A2870))-(COUNTIFS($L$1:$L2869,"Tor",$B$1:$B2869,"&lt;&gt;"&amp;$B2870,$A$1:$A2869,$A2870)+COUNTIFS($L$1:$L2869,"ET",$B$1:$B2869,"&lt;&gt;"&amp;$B2870,$A$1:$A2869,$A2870)),(COUNTIFS($L$1:$L2869,"Tor",$B$1:$B2869,$B2870,$A$1:$A2869,$A2870)+COUNTIFS($L$1:$L2869,"ET",$B$1:$B2869,$B2870,$A$1:$A2869,$A2870))-(COUNTIFS($L$1:$L2869,"Tor",$B$1:$B2869,"&lt;&gt;"&amp;$B2870,$A$1:$A2869,$A2870)+COUNTIFS($L$1:$L2869,"ET",$B$1:$B2869,"&lt;&gt;"&amp;$B2870,$A$1:$A2869,$A2870))),"")</f>
        <v/>
      </c>
      <c r="O2870" s="17"/>
      <c r="AC2870" s="14"/>
      <c r="AD2870" s="14"/>
      <c r="AE2870" s="18"/>
      <c r="AH2870" s="19">
        <f t="shared" si="178"/>
        <v>0</v>
      </c>
      <c r="AI2870" s="19">
        <f t="shared" si="179"/>
        <v>180</v>
      </c>
      <c r="AM2870" s="19">
        <f>IF(Abschlüsse[[#This Row],[Ergeb]]="ET","",SQRT(($AF2870-$AK2870)^2+($AG2870-$AL2870)^2))</f>
        <v>0</v>
      </c>
      <c r="AO2870" s="13"/>
      <c r="AP2870" s="13"/>
      <c r="AQ2870" s="19" t="str">
        <f t="shared" si="180"/>
        <v/>
      </c>
      <c r="AU2870" s="19" t="str">
        <f t="shared" si="181"/>
        <v/>
      </c>
    </row>
    <row r="2871" spans="3:47" ht="25.05" customHeight="1">
      <c r="C2871" s="17" t="str">
        <f>IF($A2871="","",IF(VLOOKUP($A2871,Spiele!$A$2:$D$16,3,FALSE)=$B2871,"H","G"))</f>
        <v/>
      </c>
      <c r="D2871" s="17" t="str">
        <f>IF($B2871="","",IF(VLOOKUP($A2871,Spiele!$A$2:$F$16,3,FALSE)=$B2871,VLOOKUP($A2871,Spiele!$A$2:$F$16,4,FALSE),VLOOKUP($A2871,Spiele!$A$2:$F$16,3,FALSE)))</f>
        <v/>
      </c>
      <c r="E2871" s="18">
        <f>IF(Abschlüsse[[#This Row],[Ergeb]]="ET",0,COUNTIFS($A$2:$A2871,$A2871,$B$2:$B2871,$B2871,$L$2:$L2871,"&lt;&gt;ET"))</f>
        <v>0</v>
      </c>
      <c r="F2871" s="11"/>
      <c r="G2871" s="12"/>
      <c r="H2871" s="18">
        <f>COUNTIFS('Rote Karten'!$A$2:$A$4,$A2871,'Rote Karten'!$D$2:$D$4,"&lt;&gt;"&amp;$B2871,'Rote Karten'!$B$2:$B$4,"&lt;"&amp;$F2871,'Rote Karten'!$C$2:$C$4,"&lt;="&amp;$G2871)-COUNTIFS('Rote Karten'!$A$2:$A$4,$A2871,'Rote Karten'!$D$2:$D$4,$B2871,'Rote Karten'!$B$2:$B$4,"&lt;"&amp;$F2871,'Rote Karten'!$C$2:$C$4,"&lt;="&amp;$G2871)</f>
        <v>0</v>
      </c>
      <c r="I2871" s="17" t="str">
        <f>IF(OR($L2871="Tor",$L2871="ET"),_xlfn.IFNA(IF(VLOOKUP($A2871,Spiele!$A$2:$C$16,3,FALSE)=$B2871,COUNTIFS($L$2:$L2871,"Tor",$B$2:$B2871,$B2871,$A$2:$A2871,$A2871)+COUNTIFS($L$2:$L2871,"ET",$B$2:$B2871,$B2871,$A$2:$A2871,$A2871)&amp;":"&amp;COUNTIFS($L$2:$L2871,"Tor",$B$2:$B2871,"&lt;&gt;"&amp;$B2871,$A$2:$A2871,$A2871)+COUNTIFS($L$2:$L2871,"ET",$B$2:$B2871,"&lt;&gt;"&amp;$B2871,$A$2:$A2871,$A2871),COUNTIFS($L$2:$L2871,"Tor",$B$2:$B2871,"&lt;&gt;"&amp;$B2871,$A$2:$A2871,$A2871)+COUNTIFS($L$2:$L2871,"ET",$B$2:$B2871,"&lt;&gt;"&amp;$B2871,$A$2:$A2871,$A2871)&amp;":"&amp;COUNTIFS($L$2:$L2871,"Tor",$B$2:$B2871,$B2871,$A$2:$A2871,$A2871)+COUNTIFS($L$2:$L2871,"ET",$B$2:$B2871,$B2871,$A$2:$A2871,$A2871)),""),"")</f>
        <v/>
      </c>
      <c r="J2871" s="18" t="str">
        <f>_xlfn.IFNA(IF(VLOOKUP($A2871,Spiele!$A$2:$D$16,3,FALSE)=$B2871,(COUNTIFS($L$1:$L2870,"Tor",$B$1:$B2870,$B2871,$A$1:$A2870,$A2871)+COUNTIFS($L$1:$L2870,"ET",$B$1:$B2870,$B2871,$A$1:$A2870,$A2871))-(COUNTIFS($L$1:$L2870,"Tor",$B$1:$B2870,"&lt;&gt;"&amp;$B2871,$A$1:$A2870,$A2871)+COUNTIFS($L$1:$L2870,"ET",$B$1:$B2870,"&lt;&gt;"&amp;$B2871,$A$1:$A2870,$A2871)),(COUNTIFS($L$1:$L2870,"Tor",$B$1:$B2870,$B2871,$A$1:$A2870,$A2871)+COUNTIFS($L$1:$L2870,"ET",$B$1:$B2870,$B2871,$A$1:$A2870,$A2871))-(COUNTIFS($L$1:$L2870,"Tor",$B$1:$B2870,"&lt;&gt;"&amp;$B2871,$A$1:$A2870,$A2871)+COUNTIFS($L$1:$L2870,"ET",$B$1:$B2870,"&lt;&gt;"&amp;$B2871,$A$1:$A2870,$A2871))),"")</f>
        <v/>
      </c>
      <c r="O2871" s="17"/>
      <c r="AC2871" s="14"/>
      <c r="AD2871" s="14"/>
      <c r="AE2871" s="18"/>
      <c r="AH2871" s="19">
        <f t="shared" si="178"/>
        <v>0</v>
      </c>
      <c r="AI2871" s="19">
        <f t="shared" si="179"/>
        <v>180</v>
      </c>
      <c r="AM2871" s="19">
        <f>IF(Abschlüsse[[#This Row],[Ergeb]]="ET","",SQRT(($AF2871-$AK2871)^2+($AG2871-$AL2871)^2))</f>
        <v>0</v>
      </c>
      <c r="AO2871" s="13"/>
      <c r="AP2871" s="13"/>
      <c r="AQ2871" s="19" t="str">
        <f t="shared" si="180"/>
        <v/>
      </c>
      <c r="AU2871" s="19" t="str">
        <f t="shared" si="181"/>
        <v/>
      </c>
    </row>
    <row r="2872" spans="3:47" ht="25.05" customHeight="1">
      <c r="C2872" s="17" t="str">
        <f>IF($A2872="","",IF(VLOOKUP($A2872,Spiele!$A$2:$D$16,3,FALSE)=$B2872,"H","G"))</f>
        <v/>
      </c>
      <c r="D2872" s="17" t="str">
        <f>IF($B2872="","",IF(VLOOKUP($A2872,Spiele!$A$2:$F$16,3,FALSE)=$B2872,VLOOKUP($A2872,Spiele!$A$2:$F$16,4,FALSE),VLOOKUP($A2872,Spiele!$A$2:$F$16,3,FALSE)))</f>
        <v/>
      </c>
      <c r="E2872" s="18">
        <f>IF(Abschlüsse[[#This Row],[Ergeb]]="ET",0,COUNTIFS($A$2:$A2872,$A2872,$B$2:$B2872,$B2872,$L$2:$L2872,"&lt;&gt;ET"))</f>
        <v>0</v>
      </c>
      <c r="F2872" s="11"/>
      <c r="G2872" s="12"/>
      <c r="H2872" s="18">
        <f>COUNTIFS('Rote Karten'!$A$2:$A$4,$A2872,'Rote Karten'!$D$2:$D$4,"&lt;&gt;"&amp;$B2872,'Rote Karten'!$B$2:$B$4,"&lt;"&amp;$F2872,'Rote Karten'!$C$2:$C$4,"&lt;="&amp;$G2872)-COUNTIFS('Rote Karten'!$A$2:$A$4,$A2872,'Rote Karten'!$D$2:$D$4,$B2872,'Rote Karten'!$B$2:$B$4,"&lt;"&amp;$F2872,'Rote Karten'!$C$2:$C$4,"&lt;="&amp;$G2872)</f>
        <v>0</v>
      </c>
      <c r="I2872" s="17" t="str">
        <f>IF(OR($L2872="Tor",$L2872="ET"),_xlfn.IFNA(IF(VLOOKUP($A2872,Spiele!$A$2:$C$16,3,FALSE)=$B2872,COUNTIFS($L$2:$L2872,"Tor",$B$2:$B2872,$B2872,$A$2:$A2872,$A2872)+COUNTIFS($L$2:$L2872,"ET",$B$2:$B2872,$B2872,$A$2:$A2872,$A2872)&amp;":"&amp;COUNTIFS($L$2:$L2872,"Tor",$B$2:$B2872,"&lt;&gt;"&amp;$B2872,$A$2:$A2872,$A2872)+COUNTIFS($L$2:$L2872,"ET",$B$2:$B2872,"&lt;&gt;"&amp;$B2872,$A$2:$A2872,$A2872),COUNTIFS($L$2:$L2872,"Tor",$B$2:$B2872,"&lt;&gt;"&amp;$B2872,$A$2:$A2872,$A2872)+COUNTIFS($L$2:$L2872,"ET",$B$2:$B2872,"&lt;&gt;"&amp;$B2872,$A$2:$A2872,$A2872)&amp;":"&amp;COUNTIFS($L$2:$L2872,"Tor",$B$2:$B2872,$B2872,$A$2:$A2872,$A2872)+COUNTIFS($L$2:$L2872,"ET",$B$2:$B2872,$B2872,$A$2:$A2872,$A2872)),""),"")</f>
        <v/>
      </c>
      <c r="J2872" s="18" t="str">
        <f>_xlfn.IFNA(IF(VLOOKUP($A2872,Spiele!$A$2:$D$16,3,FALSE)=$B2872,(COUNTIFS($L$1:$L2871,"Tor",$B$1:$B2871,$B2872,$A$1:$A2871,$A2872)+COUNTIFS($L$1:$L2871,"ET",$B$1:$B2871,$B2872,$A$1:$A2871,$A2872))-(COUNTIFS($L$1:$L2871,"Tor",$B$1:$B2871,"&lt;&gt;"&amp;$B2872,$A$1:$A2871,$A2872)+COUNTIFS($L$1:$L2871,"ET",$B$1:$B2871,"&lt;&gt;"&amp;$B2872,$A$1:$A2871,$A2872)),(COUNTIFS($L$1:$L2871,"Tor",$B$1:$B2871,$B2872,$A$1:$A2871,$A2872)+COUNTIFS($L$1:$L2871,"ET",$B$1:$B2871,$B2872,$A$1:$A2871,$A2872))-(COUNTIFS($L$1:$L2871,"Tor",$B$1:$B2871,"&lt;&gt;"&amp;$B2872,$A$1:$A2871,$A2872)+COUNTIFS($L$1:$L2871,"ET",$B$1:$B2871,"&lt;&gt;"&amp;$B2872,$A$1:$A2871,$A2872))),"")</f>
        <v/>
      </c>
      <c r="O2872" s="17"/>
      <c r="AC2872" s="14"/>
      <c r="AD2872" s="14"/>
      <c r="AE2872" s="18"/>
      <c r="AH2872" s="19">
        <f t="shared" si="178"/>
        <v>0</v>
      </c>
      <c r="AI2872" s="19">
        <f t="shared" si="179"/>
        <v>180</v>
      </c>
      <c r="AM2872" s="19">
        <f>IF(Abschlüsse[[#This Row],[Ergeb]]="ET","",SQRT(($AF2872-$AK2872)^2+($AG2872-$AL2872)^2))</f>
        <v>0</v>
      </c>
      <c r="AO2872" s="13"/>
      <c r="AP2872" s="13"/>
      <c r="AQ2872" s="19" t="str">
        <f t="shared" si="180"/>
        <v/>
      </c>
      <c r="AU2872" s="19" t="str">
        <f t="shared" si="181"/>
        <v/>
      </c>
    </row>
    <row r="2873" spans="3:47" ht="25.05" customHeight="1">
      <c r="C2873" s="17" t="str">
        <f>IF($A2873="","",IF(VLOOKUP($A2873,Spiele!$A$2:$D$16,3,FALSE)=$B2873,"H","G"))</f>
        <v/>
      </c>
      <c r="D2873" s="17" t="str">
        <f>IF($B2873="","",IF(VLOOKUP($A2873,Spiele!$A$2:$F$16,3,FALSE)=$B2873,VLOOKUP($A2873,Spiele!$A$2:$F$16,4,FALSE),VLOOKUP($A2873,Spiele!$A$2:$F$16,3,FALSE)))</f>
        <v/>
      </c>
      <c r="E2873" s="18">
        <f>IF(Abschlüsse[[#This Row],[Ergeb]]="ET",0,COUNTIFS($A$2:$A2873,$A2873,$B$2:$B2873,$B2873,$L$2:$L2873,"&lt;&gt;ET"))</f>
        <v>0</v>
      </c>
      <c r="F2873" s="11"/>
      <c r="G2873" s="12"/>
      <c r="H2873" s="18">
        <f>COUNTIFS('Rote Karten'!$A$2:$A$4,$A2873,'Rote Karten'!$D$2:$D$4,"&lt;&gt;"&amp;$B2873,'Rote Karten'!$B$2:$B$4,"&lt;"&amp;$F2873,'Rote Karten'!$C$2:$C$4,"&lt;="&amp;$G2873)-COUNTIFS('Rote Karten'!$A$2:$A$4,$A2873,'Rote Karten'!$D$2:$D$4,$B2873,'Rote Karten'!$B$2:$B$4,"&lt;"&amp;$F2873,'Rote Karten'!$C$2:$C$4,"&lt;="&amp;$G2873)</f>
        <v>0</v>
      </c>
      <c r="I2873" s="17" t="str">
        <f>IF(OR($L2873="Tor",$L2873="ET"),_xlfn.IFNA(IF(VLOOKUP($A2873,Spiele!$A$2:$C$16,3,FALSE)=$B2873,COUNTIFS($L$2:$L2873,"Tor",$B$2:$B2873,$B2873,$A$2:$A2873,$A2873)+COUNTIFS($L$2:$L2873,"ET",$B$2:$B2873,$B2873,$A$2:$A2873,$A2873)&amp;":"&amp;COUNTIFS($L$2:$L2873,"Tor",$B$2:$B2873,"&lt;&gt;"&amp;$B2873,$A$2:$A2873,$A2873)+COUNTIFS($L$2:$L2873,"ET",$B$2:$B2873,"&lt;&gt;"&amp;$B2873,$A$2:$A2873,$A2873),COUNTIFS($L$2:$L2873,"Tor",$B$2:$B2873,"&lt;&gt;"&amp;$B2873,$A$2:$A2873,$A2873)+COUNTIFS($L$2:$L2873,"ET",$B$2:$B2873,"&lt;&gt;"&amp;$B2873,$A$2:$A2873,$A2873)&amp;":"&amp;COUNTIFS($L$2:$L2873,"Tor",$B$2:$B2873,$B2873,$A$2:$A2873,$A2873)+COUNTIFS($L$2:$L2873,"ET",$B$2:$B2873,$B2873,$A$2:$A2873,$A2873)),""),"")</f>
        <v/>
      </c>
      <c r="J2873" s="18" t="str">
        <f>_xlfn.IFNA(IF(VLOOKUP($A2873,Spiele!$A$2:$D$16,3,FALSE)=$B2873,(COUNTIFS($L$1:$L2872,"Tor",$B$1:$B2872,$B2873,$A$1:$A2872,$A2873)+COUNTIFS($L$1:$L2872,"ET",$B$1:$B2872,$B2873,$A$1:$A2872,$A2873))-(COUNTIFS($L$1:$L2872,"Tor",$B$1:$B2872,"&lt;&gt;"&amp;$B2873,$A$1:$A2872,$A2873)+COUNTIFS($L$1:$L2872,"ET",$B$1:$B2872,"&lt;&gt;"&amp;$B2873,$A$1:$A2872,$A2873)),(COUNTIFS($L$1:$L2872,"Tor",$B$1:$B2872,$B2873,$A$1:$A2872,$A2873)+COUNTIFS($L$1:$L2872,"ET",$B$1:$B2872,$B2873,$A$1:$A2872,$A2873))-(COUNTIFS($L$1:$L2872,"Tor",$B$1:$B2872,"&lt;&gt;"&amp;$B2873,$A$1:$A2872,$A2873)+COUNTIFS($L$1:$L2872,"ET",$B$1:$B2872,"&lt;&gt;"&amp;$B2873,$A$1:$A2872,$A2873))),"")</f>
        <v/>
      </c>
      <c r="O2873" s="17"/>
      <c r="AC2873" s="14"/>
      <c r="AD2873" s="14"/>
      <c r="AE2873" s="18"/>
      <c r="AH2873" s="19">
        <f t="shared" si="178"/>
        <v>0</v>
      </c>
      <c r="AI2873" s="19">
        <f t="shared" si="179"/>
        <v>180</v>
      </c>
      <c r="AM2873" s="19">
        <f>IF(Abschlüsse[[#This Row],[Ergeb]]="ET","",SQRT(($AF2873-$AK2873)^2+($AG2873-$AL2873)^2))</f>
        <v>0</v>
      </c>
      <c r="AO2873" s="13"/>
      <c r="AP2873" s="13"/>
      <c r="AQ2873" s="19" t="str">
        <f t="shared" si="180"/>
        <v/>
      </c>
      <c r="AU2873" s="19" t="str">
        <f t="shared" si="181"/>
        <v/>
      </c>
    </row>
    <row r="2874" spans="3:47" ht="25.05" customHeight="1">
      <c r="C2874" s="17" t="str">
        <f>IF($A2874="","",IF(VLOOKUP($A2874,Spiele!$A$2:$D$16,3,FALSE)=$B2874,"H","G"))</f>
        <v/>
      </c>
      <c r="D2874" s="17" t="str">
        <f>IF($B2874="","",IF(VLOOKUP($A2874,Spiele!$A$2:$F$16,3,FALSE)=$B2874,VLOOKUP($A2874,Spiele!$A$2:$F$16,4,FALSE),VLOOKUP($A2874,Spiele!$A$2:$F$16,3,FALSE)))</f>
        <v/>
      </c>
      <c r="E2874" s="18">
        <f>IF(Abschlüsse[[#This Row],[Ergeb]]="ET",0,COUNTIFS($A$2:$A2874,$A2874,$B$2:$B2874,$B2874,$L$2:$L2874,"&lt;&gt;ET"))</f>
        <v>0</v>
      </c>
      <c r="F2874" s="11"/>
      <c r="G2874" s="12"/>
      <c r="H2874" s="18">
        <f>COUNTIFS('Rote Karten'!$A$2:$A$4,$A2874,'Rote Karten'!$D$2:$D$4,"&lt;&gt;"&amp;$B2874,'Rote Karten'!$B$2:$B$4,"&lt;"&amp;$F2874,'Rote Karten'!$C$2:$C$4,"&lt;="&amp;$G2874)-COUNTIFS('Rote Karten'!$A$2:$A$4,$A2874,'Rote Karten'!$D$2:$D$4,$B2874,'Rote Karten'!$B$2:$B$4,"&lt;"&amp;$F2874,'Rote Karten'!$C$2:$C$4,"&lt;="&amp;$G2874)</f>
        <v>0</v>
      </c>
      <c r="I2874" s="17" t="str">
        <f>IF(OR($L2874="Tor",$L2874="ET"),_xlfn.IFNA(IF(VLOOKUP($A2874,Spiele!$A$2:$C$16,3,FALSE)=$B2874,COUNTIFS($L$2:$L2874,"Tor",$B$2:$B2874,$B2874,$A$2:$A2874,$A2874)+COUNTIFS($L$2:$L2874,"ET",$B$2:$B2874,$B2874,$A$2:$A2874,$A2874)&amp;":"&amp;COUNTIFS($L$2:$L2874,"Tor",$B$2:$B2874,"&lt;&gt;"&amp;$B2874,$A$2:$A2874,$A2874)+COUNTIFS($L$2:$L2874,"ET",$B$2:$B2874,"&lt;&gt;"&amp;$B2874,$A$2:$A2874,$A2874),COUNTIFS($L$2:$L2874,"Tor",$B$2:$B2874,"&lt;&gt;"&amp;$B2874,$A$2:$A2874,$A2874)+COUNTIFS($L$2:$L2874,"ET",$B$2:$B2874,"&lt;&gt;"&amp;$B2874,$A$2:$A2874,$A2874)&amp;":"&amp;COUNTIFS($L$2:$L2874,"Tor",$B$2:$B2874,$B2874,$A$2:$A2874,$A2874)+COUNTIFS($L$2:$L2874,"ET",$B$2:$B2874,$B2874,$A$2:$A2874,$A2874)),""),"")</f>
        <v/>
      </c>
      <c r="J2874" s="18" t="str">
        <f>_xlfn.IFNA(IF(VLOOKUP($A2874,Spiele!$A$2:$D$16,3,FALSE)=$B2874,(COUNTIFS($L$1:$L2873,"Tor",$B$1:$B2873,$B2874,$A$1:$A2873,$A2874)+COUNTIFS($L$1:$L2873,"ET",$B$1:$B2873,$B2874,$A$1:$A2873,$A2874))-(COUNTIFS($L$1:$L2873,"Tor",$B$1:$B2873,"&lt;&gt;"&amp;$B2874,$A$1:$A2873,$A2874)+COUNTIFS($L$1:$L2873,"ET",$B$1:$B2873,"&lt;&gt;"&amp;$B2874,$A$1:$A2873,$A2874)),(COUNTIFS($L$1:$L2873,"Tor",$B$1:$B2873,$B2874,$A$1:$A2873,$A2874)+COUNTIFS($L$1:$L2873,"ET",$B$1:$B2873,$B2874,$A$1:$A2873,$A2874))-(COUNTIFS($L$1:$L2873,"Tor",$B$1:$B2873,"&lt;&gt;"&amp;$B2874,$A$1:$A2873,$A2874)+COUNTIFS($L$1:$L2873,"ET",$B$1:$B2873,"&lt;&gt;"&amp;$B2874,$A$1:$A2873,$A2874))),"")</f>
        <v/>
      </c>
      <c r="O2874" s="17"/>
      <c r="AC2874" s="14"/>
      <c r="AD2874" s="14"/>
      <c r="AE2874" s="18"/>
      <c r="AH2874" s="19">
        <f t="shared" si="178"/>
        <v>0</v>
      </c>
      <c r="AI2874" s="19">
        <f t="shared" si="179"/>
        <v>180</v>
      </c>
      <c r="AM2874" s="19">
        <f>IF(Abschlüsse[[#This Row],[Ergeb]]="ET","",SQRT(($AF2874-$AK2874)^2+($AG2874-$AL2874)^2))</f>
        <v>0</v>
      </c>
      <c r="AO2874" s="13"/>
      <c r="AP2874" s="13"/>
      <c r="AQ2874" s="19" t="str">
        <f t="shared" si="180"/>
        <v/>
      </c>
      <c r="AU2874" s="19" t="str">
        <f t="shared" si="181"/>
        <v/>
      </c>
    </row>
    <row r="2875" spans="3:47" ht="25.05" customHeight="1">
      <c r="C2875" s="17" t="str">
        <f>IF($A2875="","",IF(VLOOKUP($A2875,Spiele!$A$2:$D$16,3,FALSE)=$B2875,"H","G"))</f>
        <v/>
      </c>
      <c r="D2875" s="17" t="str">
        <f>IF($B2875="","",IF(VLOOKUP($A2875,Spiele!$A$2:$F$16,3,FALSE)=$B2875,VLOOKUP($A2875,Spiele!$A$2:$F$16,4,FALSE),VLOOKUP($A2875,Spiele!$A$2:$F$16,3,FALSE)))</f>
        <v/>
      </c>
      <c r="E2875" s="18">
        <f>IF(Abschlüsse[[#This Row],[Ergeb]]="ET",0,COUNTIFS($A$2:$A2875,$A2875,$B$2:$B2875,$B2875,$L$2:$L2875,"&lt;&gt;ET"))</f>
        <v>0</v>
      </c>
      <c r="F2875" s="11"/>
      <c r="G2875" s="12"/>
      <c r="H2875" s="18">
        <f>COUNTIFS('Rote Karten'!$A$2:$A$4,$A2875,'Rote Karten'!$D$2:$D$4,"&lt;&gt;"&amp;$B2875,'Rote Karten'!$B$2:$B$4,"&lt;"&amp;$F2875,'Rote Karten'!$C$2:$C$4,"&lt;="&amp;$G2875)-COUNTIFS('Rote Karten'!$A$2:$A$4,$A2875,'Rote Karten'!$D$2:$D$4,$B2875,'Rote Karten'!$B$2:$B$4,"&lt;"&amp;$F2875,'Rote Karten'!$C$2:$C$4,"&lt;="&amp;$G2875)</f>
        <v>0</v>
      </c>
      <c r="I2875" s="17" t="str">
        <f>IF(OR($L2875="Tor",$L2875="ET"),_xlfn.IFNA(IF(VLOOKUP($A2875,Spiele!$A$2:$C$16,3,FALSE)=$B2875,COUNTIFS($L$2:$L2875,"Tor",$B$2:$B2875,$B2875,$A$2:$A2875,$A2875)+COUNTIFS($L$2:$L2875,"ET",$B$2:$B2875,$B2875,$A$2:$A2875,$A2875)&amp;":"&amp;COUNTIFS($L$2:$L2875,"Tor",$B$2:$B2875,"&lt;&gt;"&amp;$B2875,$A$2:$A2875,$A2875)+COUNTIFS($L$2:$L2875,"ET",$B$2:$B2875,"&lt;&gt;"&amp;$B2875,$A$2:$A2875,$A2875),COUNTIFS($L$2:$L2875,"Tor",$B$2:$B2875,"&lt;&gt;"&amp;$B2875,$A$2:$A2875,$A2875)+COUNTIFS($L$2:$L2875,"ET",$B$2:$B2875,"&lt;&gt;"&amp;$B2875,$A$2:$A2875,$A2875)&amp;":"&amp;COUNTIFS($L$2:$L2875,"Tor",$B$2:$B2875,$B2875,$A$2:$A2875,$A2875)+COUNTIFS($L$2:$L2875,"ET",$B$2:$B2875,$B2875,$A$2:$A2875,$A2875)),""),"")</f>
        <v/>
      </c>
      <c r="J2875" s="18" t="str">
        <f>_xlfn.IFNA(IF(VLOOKUP($A2875,Spiele!$A$2:$D$16,3,FALSE)=$B2875,(COUNTIFS($L$1:$L2874,"Tor",$B$1:$B2874,$B2875,$A$1:$A2874,$A2875)+COUNTIFS($L$1:$L2874,"ET",$B$1:$B2874,$B2875,$A$1:$A2874,$A2875))-(COUNTIFS($L$1:$L2874,"Tor",$B$1:$B2874,"&lt;&gt;"&amp;$B2875,$A$1:$A2874,$A2875)+COUNTIFS($L$1:$L2874,"ET",$B$1:$B2874,"&lt;&gt;"&amp;$B2875,$A$1:$A2874,$A2875)),(COUNTIFS($L$1:$L2874,"Tor",$B$1:$B2874,$B2875,$A$1:$A2874,$A2875)+COUNTIFS($L$1:$L2874,"ET",$B$1:$B2874,$B2875,$A$1:$A2874,$A2875))-(COUNTIFS($L$1:$L2874,"Tor",$B$1:$B2874,"&lt;&gt;"&amp;$B2875,$A$1:$A2874,$A2875)+COUNTIFS($L$1:$L2874,"ET",$B$1:$B2874,"&lt;&gt;"&amp;$B2875,$A$1:$A2874,$A2875))),"")</f>
        <v/>
      </c>
      <c r="O2875" s="17"/>
      <c r="AC2875" s="14"/>
      <c r="AD2875" s="14"/>
      <c r="AE2875" s="18"/>
      <c r="AH2875" s="19">
        <f t="shared" si="178"/>
        <v>0</v>
      </c>
      <c r="AI2875" s="19">
        <f t="shared" si="179"/>
        <v>180</v>
      </c>
      <c r="AM2875" s="19">
        <f>IF(Abschlüsse[[#This Row],[Ergeb]]="ET","",SQRT(($AF2875-$AK2875)^2+($AG2875-$AL2875)^2))</f>
        <v>0</v>
      </c>
      <c r="AO2875" s="13"/>
      <c r="AP2875" s="13"/>
      <c r="AQ2875" s="19" t="str">
        <f t="shared" si="180"/>
        <v/>
      </c>
      <c r="AU2875" s="19" t="str">
        <f t="shared" si="181"/>
        <v/>
      </c>
    </row>
    <row r="2876" spans="3:47" ht="25.05" customHeight="1">
      <c r="C2876" s="17" t="str">
        <f>IF($A2876="","",IF(VLOOKUP($A2876,Spiele!$A$2:$D$16,3,FALSE)=$B2876,"H","G"))</f>
        <v/>
      </c>
      <c r="D2876" s="17" t="str">
        <f>IF($B2876="","",IF(VLOOKUP($A2876,Spiele!$A$2:$F$16,3,FALSE)=$B2876,VLOOKUP($A2876,Spiele!$A$2:$F$16,4,FALSE),VLOOKUP($A2876,Spiele!$A$2:$F$16,3,FALSE)))</f>
        <v/>
      </c>
      <c r="E2876" s="18">
        <f>IF(Abschlüsse[[#This Row],[Ergeb]]="ET",0,COUNTIFS($A$2:$A2876,$A2876,$B$2:$B2876,$B2876,$L$2:$L2876,"&lt;&gt;ET"))</f>
        <v>0</v>
      </c>
      <c r="F2876" s="11"/>
      <c r="G2876" s="12"/>
      <c r="H2876" s="18">
        <f>COUNTIFS('Rote Karten'!$A$2:$A$4,$A2876,'Rote Karten'!$D$2:$D$4,"&lt;&gt;"&amp;$B2876,'Rote Karten'!$B$2:$B$4,"&lt;"&amp;$F2876,'Rote Karten'!$C$2:$C$4,"&lt;="&amp;$G2876)-COUNTIFS('Rote Karten'!$A$2:$A$4,$A2876,'Rote Karten'!$D$2:$D$4,$B2876,'Rote Karten'!$B$2:$B$4,"&lt;"&amp;$F2876,'Rote Karten'!$C$2:$C$4,"&lt;="&amp;$G2876)</f>
        <v>0</v>
      </c>
      <c r="I2876" s="17" t="str">
        <f>IF(OR($L2876="Tor",$L2876="ET"),_xlfn.IFNA(IF(VLOOKUP($A2876,Spiele!$A$2:$C$16,3,FALSE)=$B2876,COUNTIFS($L$2:$L2876,"Tor",$B$2:$B2876,$B2876,$A$2:$A2876,$A2876)+COUNTIFS($L$2:$L2876,"ET",$B$2:$B2876,$B2876,$A$2:$A2876,$A2876)&amp;":"&amp;COUNTIFS($L$2:$L2876,"Tor",$B$2:$B2876,"&lt;&gt;"&amp;$B2876,$A$2:$A2876,$A2876)+COUNTIFS($L$2:$L2876,"ET",$B$2:$B2876,"&lt;&gt;"&amp;$B2876,$A$2:$A2876,$A2876),COUNTIFS($L$2:$L2876,"Tor",$B$2:$B2876,"&lt;&gt;"&amp;$B2876,$A$2:$A2876,$A2876)+COUNTIFS($L$2:$L2876,"ET",$B$2:$B2876,"&lt;&gt;"&amp;$B2876,$A$2:$A2876,$A2876)&amp;":"&amp;COUNTIFS($L$2:$L2876,"Tor",$B$2:$B2876,$B2876,$A$2:$A2876,$A2876)+COUNTIFS($L$2:$L2876,"ET",$B$2:$B2876,$B2876,$A$2:$A2876,$A2876)),""),"")</f>
        <v/>
      </c>
      <c r="J2876" s="18" t="str">
        <f>_xlfn.IFNA(IF(VLOOKUP($A2876,Spiele!$A$2:$D$16,3,FALSE)=$B2876,(COUNTIFS($L$1:$L2875,"Tor",$B$1:$B2875,$B2876,$A$1:$A2875,$A2876)+COUNTIFS($L$1:$L2875,"ET",$B$1:$B2875,$B2876,$A$1:$A2875,$A2876))-(COUNTIFS($L$1:$L2875,"Tor",$B$1:$B2875,"&lt;&gt;"&amp;$B2876,$A$1:$A2875,$A2876)+COUNTIFS($L$1:$L2875,"ET",$B$1:$B2875,"&lt;&gt;"&amp;$B2876,$A$1:$A2875,$A2876)),(COUNTIFS($L$1:$L2875,"Tor",$B$1:$B2875,$B2876,$A$1:$A2875,$A2876)+COUNTIFS($L$1:$L2875,"ET",$B$1:$B2875,$B2876,$A$1:$A2875,$A2876))-(COUNTIFS($L$1:$L2875,"Tor",$B$1:$B2875,"&lt;&gt;"&amp;$B2876,$A$1:$A2875,$A2876)+COUNTIFS($L$1:$L2875,"ET",$B$1:$B2875,"&lt;&gt;"&amp;$B2876,$A$1:$A2875,$A2876))),"")</f>
        <v/>
      </c>
      <c r="O2876" s="17"/>
      <c r="AC2876" s="14"/>
      <c r="AD2876" s="14"/>
      <c r="AE2876" s="18"/>
      <c r="AH2876" s="19">
        <f t="shared" si="178"/>
        <v>0</v>
      </c>
      <c r="AI2876" s="19">
        <f t="shared" si="179"/>
        <v>180</v>
      </c>
      <c r="AM2876" s="19">
        <f>IF(Abschlüsse[[#This Row],[Ergeb]]="ET","",SQRT(($AF2876-$AK2876)^2+($AG2876-$AL2876)^2))</f>
        <v>0</v>
      </c>
      <c r="AO2876" s="13"/>
      <c r="AP2876" s="13"/>
      <c r="AQ2876" s="19" t="str">
        <f t="shared" si="180"/>
        <v/>
      </c>
      <c r="AU2876" s="19" t="str">
        <f t="shared" si="181"/>
        <v/>
      </c>
    </row>
    <row r="2877" spans="3:47" ht="25.05" customHeight="1">
      <c r="C2877" s="17" t="str">
        <f>IF($A2877="","",IF(VLOOKUP($A2877,Spiele!$A$2:$D$16,3,FALSE)=$B2877,"H","G"))</f>
        <v/>
      </c>
      <c r="D2877" s="17" t="str">
        <f>IF($B2877="","",IF(VLOOKUP($A2877,Spiele!$A$2:$F$16,3,FALSE)=$B2877,VLOOKUP($A2877,Spiele!$A$2:$F$16,4,FALSE),VLOOKUP($A2877,Spiele!$A$2:$F$16,3,FALSE)))</f>
        <v/>
      </c>
      <c r="E2877" s="18">
        <f>IF(Abschlüsse[[#This Row],[Ergeb]]="ET",0,COUNTIFS($A$2:$A2877,$A2877,$B$2:$B2877,$B2877,$L$2:$L2877,"&lt;&gt;ET"))</f>
        <v>0</v>
      </c>
      <c r="F2877" s="11"/>
      <c r="G2877" s="12"/>
      <c r="H2877" s="18">
        <f>COUNTIFS('Rote Karten'!$A$2:$A$4,$A2877,'Rote Karten'!$D$2:$D$4,"&lt;&gt;"&amp;$B2877,'Rote Karten'!$B$2:$B$4,"&lt;"&amp;$F2877,'Rote Karten'!$C$2:$C$4,"&lt;="&amp;$G2877)-COUNTIFS('Rote Karten'!$A$2:$A$4,$A2877,'Rote Karten'!$D$2:$D$4,$B2877,'Rote Karten'!$B$2:$B$4,"&lt;"&amp;$F2877,'Rote Karten'!$C$2:$C$4,"&lt;="&amp;$G2877)</f>
        <v>0</v>
      </c>
      <c r="I2877" s="17" t="str">
        <f>IF(OR($L2877="Tor",$L2877="ET"),_xlfn.IFNA(IF(VLOOKUP($A2877,Spiele!$A$2:$C$16,3,FALSE)=$B2877,COUNTIFS($L$2:$L2877,"Tor",$B$2:$B2877,$B2877,$A$2:$A2877,$A2877)+COUNTIFS($L$2:$L2877,"ET",$B$2:$B2877,$B2877,$A$2:$A2877,$A2877)&amp;":"&amp;COUNTIFS($L$2:$L2877,"Tor",$B$2:$B2877,"&lt;&gt;"&amp;$B2877,$A$2:$A2877,$A2877)+COUNTIFS($L$2:$L2877,"ET",$B$2:$B2877,"&lt;&gt;"&amp;$B2877,$A$2:$A2877,$A2877),COUNTIFS($L$2:$L2877,"Tor",$B$2:$B2877,"&lt;&gt;"&amp;$B2877,$A$2:$A2877,$A2877)+COUNTIFS($L$2:$L2877,"ET",$B$2:$B2877,"&lt;&gt;"&amp;$B2877,$A$2:$A2877,$A2877)&amp;":"&amp;COUNTIFS($L$2:$L2877,"Tor",$B$2:$B2877,$B2877,$A$2:$A2877,$A2877)+COUNTIFS($L$2:$L2877,"ET",$B$2:$B2877,$B2877,$A$2:$A2877,$A2877)),""),"")</f>
        <v/>
      </c>
      <c r="J2877" s="18" t="str">
        <f>_xlfn.IFNA(IF(VLOOKUP($A2877,Spiele!$A$2:$D$16,3,FALSE)=$B2877,(COUNTIFS($L$1:$L2876,"Tor",$B$1:$B2876,$B2877,$A$1:$A2876,$A2877)+COUNTIFS($L$1:$L2876,"ET",$B$1:$B2876,$B2877,$A$1:$A2876,$A2877))-(COUNTIFS($L$1:$L2876,"Tor",$B$1:$B2876,"&lt;&gt;"&amp;$B2877,$A$1:$A2876,$A2877)+COUNTIFS($L$1:$L2876,"ET",$B$1:$B2876,"&lt;&gt;"&amp;$B2877,$A$1:$A2876,$A2877)),(COUNTIFS($L$1:$L2876,"Tor",$B$1:$B2876,$B2877,$A$1:$A2876,$A2877)+COUNTIFS($L$1:$L2876,"ET",$B$1:$B2876,$B2877,$A$1:$A2876,$A2877))-(COUNTIFS($L$1:$L2876,"Tor",$B$1:$B2876,"&lt;&gt;"&amp;$B2877,$A$1:$A2876,$A2877)+COUNTIFS($L$1:$L2876,"ET",$B$1:$B2876,"&lt;&gt;"&amp;$B2877,$A$1:$A2876,$A2877))),"")</f>
        <v/>
      </c>
      <c r="O2877" s="17"/>
      <c r="AC2877" s="14"/>
      <c r="AD2877" s="14"/>
      <c r="AE2877" s="18"/>
      <c r="AH2877" s="19">
        <f t="shared" si="178"/>
        <v>0</v>
      </c>
      <c r="AI2877" s="19">
        <f t="shared" si="179"/>
        <v>180</v>
      </c>
      <c r="AM2877" s="19">
        <f>IF(Abschlüsse[[#This Row],[Ergeb]]="ET","",SQRT(($AF2877-$AK2877)^2+($AG2877-$AL2877)^2))</f>
        <v>0</v>
      </c>
      <c r="AO2877" s="13"/>
      <c r="AP2877" s="13"/>
      <c r="AQ2877" s="19" t="str">
        <f t="shared" si="180"/>
        <v/>
      </c>
      <c r="AU2877" s="19" t="str">
        <f t="shared" si="181"/>
        <v/>
      </c>
    </row>
    <row r="2878" spans="3:47" ht="25.05" customHeight="1">
      <c r="C2878" s="17" t="str">
        <f>IF($A2878="","",IF(VLOOKUP($A2878,Spiele!$A$2:$D$16,3,FALSE)=$B2878,"H","G"))</f>
        <v/>
      </c>
      <c r="D2878" s="17" t="str">
        <f>IF($B2878="","",IF(VLOOKUP($A2878,Spiele!$A$2:$F$16,3,FALSE)=$B2878,VLOOKUP($A2878,Spiele!$A$2:$F$16,4,FALSE),VLOOKUP($A2878,Spiele!$A$2:$F$16,3,FALSE)))</f>
        <v/>
      </c>
      <c r="E2878" s="18">
        <f>IF(Abschlüsse[[#This Row],[Ergeb]]="ET",0,COUNTIFS($A$2:$A2878,$A2878,$B$2:$B2878,$B2878,$L$2:$L2878,"&lt;&gt;ET"))</f>
        <v>0</v>
      </c>
      <c r="F2878" s="11"/>
      <c r="G2878" s="12"/>
      <c r="H2878" s="18">
        <f>COUNTIFS('Rote Karten'!$A$2:$A$4,$A2878,'Rote Karten'!$D$2:$D$4,"&lt;&gt;"&amp;$B2878,'Rote Karten'!$B$2:$B$4,"&lt;"&amp;$F2878,'Rote Karten'!$C$2:$C$4,"&lt;="&amp;$G2878)-COUNTIFS('Rote Karten'!$A$2:$A$4,$A2878,'Rote Karten'!$D$2:$D$4,$B2878,'Rote Karten'!$B$2:$B$4,"&lt;"&amp;$F2878,'Rote Karten'!$C$2:$C$4,"&lt;="&amp;$G2878)</f>
        <v>0</v>
      </c>
      <c r="I2878" s="17" t="str">
        <f>IF(OR($L2878="Tor",$L2878="ET"),_xlfn.IFNA(IF(VLOOKUP($A2878,Spiele!$A$2:$C$16,3,FALSE)=$B2878,COUNTIFS($L$2:$L2878,"Tor",$B$2:$B2878,$B2878,$A$2:$A2878,$A2878)+COUNTIFS($L$2:$L2878,"ET",$B$2:$B2878,$B2878,$A$2:$A2878,$A2878)&amp;":"&amp;COUNTIFS($L$2:$L2878,"Tor",$B$2:$B2878,"&lt;&gt;"&amp;$B2878,$A$2:$A2878,$A2878)+COUNTIFS($L$2:$L2878,"ET",$B$2:$B2878,"&lt;&gt;"&amp;$B2878,$A$2:$A2878,$A2878),COUNTIFS($L$2:$L2878,"Tor",$B$2:$B2878,"&lt;&gt;"&amp;$B2878,$A$2:$A2878,$A2878)+COUNTIFS($L$2:$L2878,"ET",$B$2:$B2878,"&lt;&gt;"&amp;$B2878,$A$2:$A2878,$A2878)&amp;":"&amp;COUNTIFS($L$2:$L2878,"Tor",$B$2:$B2878,$B2878,$A$2:$A2878,$A2878)+COUNTIFS($L$2:$L2878,"ET",$B$2:$B2878,$B2878,$A$2:$A2878,$A2878)),""),"")</f>
        <v/>
      </c>
      <c r="J2878" s="18" t="str">
        <f>_xlfn.IFNA(IF(VLOOKUP($A2878,Spiele!$A$2:$D$16,3,FALSE)=$B2878,(COUNTIFS($L$1:$L2877,"Tor",$B$1:$B2877,$B2878,$A$1:$A2877,$A2878)+COUNTIFS($L$1:$L2877,"ET",$B$1:$B2877,$B2878,$A$1:$A2877,$A2878))-(COUNTIFS($L$1:$L2877,"Tor",$B$1:$B2877,"&lt;&gt;"&amp;$B2878,$A$1:$A2877,$A2878)+COUNTIFS($L$1:$L2877,"ET",$B$1:$B2877,"&lt;&gt;"&amp;$B2878,$A$1:$A2877,$A2878)),(COUNTIFS($L$1:$L2877,"Tor",$B$1:$B2877,$B2878,$A$1:$A2877,$A2878)+COUNTIFS($L$1:$L2877,"ET",$B$1:$B2877,$B2878,$A$1:$A2877,$A2878))-(COUNTIFS($L$1:$L2877,"Tor",$B$1:$B2877,"&lt;&gt;"&amp;$B2878,$A$1:$A2877,$A2878)+COUNTIFS($L$1:$L2877,"ET",$B$1:$B2877,"&lt;&gt;"&amp;$B2878,$A$1:$A2877,$A2878))),"")</f>
        <v/>
      </c>
      <c r="O2878" s="17"/>
      <c r="AC2878" s="14"/>
      <c r="AD2878" s="14"/>
      <c r="AE2878" s="18"/>
      <c r="AH2878" s="19">
        <f t="shared" si="178"/>
        <v>0</v>
      </c>
      <c r="AI2878" s="19">
        <f t="shared" si="179"/>
        <v>180</v>
      </c>
      <c r="AM2878" s="19">
        <f>IF(Abschlüsse[[#This Row],[Ergeb]]="ET","",SQRT(($AF2878-$AK2878)^2+($AG2878-$AL2878)^2))</f>
        <v>0</v>
      </c>
      <c r="AO2878" s="13"/>
      <c r="AP2878" s="13"/>
      <c r="AQ2878" s="19" t="str">
        <f t="shared" si="180"/>
        <v/>
      </c>
      <c r="AU2878" s="19" t="str">
        <f t="shared" si="181"/>
        <v/>
      </c>
    </row>
    <row r="2879" spans="3:47" ht="25.05" customHeight="1">
      <c r="C2879" s="17" t="str">
        <f>IF($A2879="","",IF(VLOOKUP($A2879,Spiele!$A$2:$D$16,3,FALSE)=$B2879,"H","G"))</f>
        <v/>
      </c>
      <c r="D2879" s="17" t="str">
        <f>IF($B2879="","",IF(VLOOKUP($A2879,Spiele!$A$2:$F$16,3,FALSE)=$B2879,VLOOKUP($A2879,Spiele!$A$2:$F$16,4,FALSE),VLOOKUP($A2879,Spiele!$A$2:$F$16,3,FALSE)))</f>
        <v/>
      </c>
      <c r="E2879" s="18">
        <f>IF(Abschlüsse[[#This Row],[Ergeb]]="ET",0,COUNTIFS($A$2:$A2879,$A2879,$B$2:$B2879,$B2879,$L$2:$L2879,"&lt;&gt;ET"))</f>
        <v>0</v>
      </c>
      <c r="F2879" s="11"/>
      <c r="G2879" s="12"/>
      <c r="H2879" s="18">
        <f>COUNTIFS('Rote Karten'!$A$2:$A$4,$A2879,'Rote Karten'!$D$2:$D$4,"&lt;&gt;"&amp;$B2879,'Rote Karten'!$B$2:$B$4,"&lt;"&amp;$F2879,'Rote Karten'!$C$2:$C$4,"&lt;="&amp;$G2879)-COUNTIFS('Rote Karten'!$A$2:$A$4,$A2879,'Rote Karten'!$D$2:$D$4,$B2879,'Rote Karten'!$B$2:$B$4,"&lt;"&amp;$F2879,'Rote Karten'!$C$2:$C$4,"&lt;="&amp;$G2879)</f>
        <v>0</v>
      </c>
      <c r="I2879" s="17" t="str">
        <f>IF(OR($L2879="Tor",$L2879="ET"),_xlfn.IFNA(IF(VLOOKUP($A2879,Spiele!$A$2:$C$16,3,FALSE)=$B2879,COUNTIFS($L$2:$L2879,"Tor",$B$2:$B2879,$B2879,$A$2:$A2879,$A2879)+COUNTIFS($L$2:$L2879,"ET",$B$2:$B2879,$B2879,$A$2:$A2879,$A2879)&amp;":"&amp;COUNTIFS($L$2:$L2879,"Tor",$B$2:$B2879,"&lt;&gt;"&amp;$B2879,$A$2:$A2879,$A2879)+COUNTIFS($L$2:$L2879,"ET",$B$2:$B2879,"&lt;&gt;"&amp;$B2879,$A$2:$A2879,$A2879),COUNTIFS($L$2:$L2879,"Tor",$B$2:$B2879,"&lt;&gt;"&amp;$B2879,$A$2:$A2879,$A2879)+COUNTIFS($L$2:$L2879,"ET",$B$2:$B2879,"&lt;&gt;"&amp;$B2879,$A$2:$A2879,$A2879)&amp;":"&amp;COUNTIFS($L$2:$L2879,"Tor",$B$2:$B2879,$B2879,$A$2:$A2879,$A2879)+COUNTIFS($L$2:$L2879,"ET",$B$2:$B2879,$B2879,$A$2:$A2879,$A2879)),""),"")</f>
        <v/>
      </c>
      <c r="J2879" s="18" t="str">
        <f>_xlfn.IFNA(IF(VLOOKUP($A2879,Spiele!$A$2:$D$16,3,FALSE)=$B2879,(COUNTIFS($L$1:$L2878,"Tor",$B$1:$B2878,$B2879,$A$1:$A2878,$A2879)+COUNTIFS($L$1:$L2878,"ET",$B$1:$B2878,$B2879,$A$1:$A2878,$A2879))-(COUNTIFS($L$1:$L2878,"Tor",$B$1:$B2878,"&lt;&gt;"&amp;$B2879,$A$1:$A2878,$A2879)+COUNTIFS($L$1:$L2878,"ET",$B$1:$B2878,"&lt;&gt;"&amp;$B2879,$A$1:$A2878,$A2879)),(COUNTIFS($L$1:$L2878,"Tor",$B$1:$B2878,$B2879,$A$1:$A2878,$A2879)+COUNTIFS($L$1:$L2878,"ET",$B$1:$B2878,$B2879,$A$1:$A2878,$A2879))-(COUNTIFS($L$1:$L2878,"Tor",$B$1:$B2878,"&lt;&gt;"&amp;$B2879,$A$1:$A2878,$A2879)+COUNTIFS($L$1:$L2878,"ET",$B$1:$B2878,"&lt;&gt;"&amp;$B2879,$A$1:$A2878,$A2879))),"")</f>
        <v/>
      </c>
      <c r="O2879" s="17"/>
      <c r="AC2879" s="14"/>
      <c r="AD2879" s="14"/>
      <c r="AE2879" s="18"/>
      <c r="AH2879" s="19">
        <f t="shared" si="178"/>
        <v>0</v>
      </c>
      <c r="AI2879" s="19">
        <f t="shared" si="179"/>
        <v>180</v>
      </c>
      <c r="AM2879" s="19">
        <f>IF(Abschlüsse[[#This Row],[Ergeb]]="ET","",SQRT(($AF2879-$AK2879)^2+($AG2879-$AL2879)^2))</f>
        <v>0</v>
      </c>
      <c r="AO2879" s="13"/>
      <c r="AP2879" s="13"/>
      <c r="AQ2879" s="19" t="str">
        <f t="shared" si="180"/>
        <v/>
      </c>
      <c r="AU2879" s="19" t="str">
        <f t="shared" si="181"/>
        <v/>
      </c>
    </row>
    <row r="2880" spans="3:47" ht="25.05" customHeight="1">
      <c r="C2880" s="17" t="str">
        <f>IF($A2880="","",IF(VLOOKUP($A2880,Spiele!$A$2:$D$16,3,FALSE)=$B2880,"H","G"))</f>
        <v/>
      </c>
      <c r="D2880" s="17" t="str">
        <f>IF($B2880="","",IF(VLOOKUP($A2880,Spiele!$A$2:$F$16,3,FALSE)=$B2880,VLOOKUP($A2880,Spiele!$A$2:$F$16,4,FALSE),VLOOKUP($A2880,Spiele!$A$2:$F$16,3,FALSE)))</f>
        <v/>
      </c>
      <c r="E2880" s="18">
        <f>IF(Abschlüsse[[#This Row],[Ergeb]]="ET",0,COUNTIFS($A$2:$A2880,$A2880,$B$2:$B2880,$B2880,$L$2:$L2880,"&lt;&gt;ET"))</f>
        <v>0</v>
      </c>
      <c r="F2880" s="11"/>
      <c r="G2880" s="12"/>
      <c r="H2880" s="18">
        <f>COUNTIFS('Rote Karten'!$A$2:$A$4,$A2880,'Rote Karten'!$D$2:$D$4,"&lt;&gt;"&amp;$B2880,'Rote Karten'!$B$2:$B$4,"&lt;"&amp;$F2880,'Rote Karten'!$C$2:$C$4,"&lt;="&amp;$G2880)-COUNTIFS('Rote Karten'!$A$2:$A$4,$A2880,'Rote Karten'!$D$2:$D$4,$B2880,'Rote Karten'!$B$2:$B$4,"&lt;"&amp;$F2880,'Rote Karten'!$C$2:$C$4,"&lt;="&amp;$G2880)</f>
        <v>0</v>
      </c>
      <c r="I2880" s="17" t="str">
        <f>IF(OR($L2880="Tor",$L2880="ET"),_xlfn.IFNA(IF(VLOOKUP($A2880,Spiele!$A$2:$C$16,3,FALSE)=$B2880,COUNTIFS($L$2:$L2880,"Tor",$B$2:$B2880,$B2880,$A$2:$A2880,$A2880)+COUNTIFS($L$2:$L2880,"ET",$B$2:$B2880,$B2880,$A$2:$A2880,$A2880)&amp;":"&amp;COUNTIFS($L$2:$L2880,"Tor",$B$2:$B2880,"&lt;&gt;"&amp;$B2880,$A$2:$A2880,$A2880)+COUNTIFS($L$2:$L2880,"ET",$B$2:$B2880,"&lt;&gt;"&amp;$B2880,$A$2:$A2880,$A2880),COUNTIFS($L$2:$L2880,"Tor",$B$2:$B2880,"&lt;&gt;"&amp;$B2880,$A$2:$A2880,$A2880)+COUNTIFS($L$2:$L2880,"ET",$B$2:$B2880,"&lt;&gt;"&amp;$B2880,$A$2:$A2880,$A2880)&amp;":"&amp;COUNTIFS($L$2:$L2880,"Tor",$B$2:$B2880,$B2880,$A$2:$A2880,$A2880)+COUNTIFS($L$2:$L2880,"ET",$B$2:$B2880,$B2880,$A$2:$A2880,$A2880)),""),"")</f>
        <v/>
      </c>
      <c r="J2880" s="18" t="str">
        <f>_xlfn.IFNA(IF(VLOOKUP($A2880,Spiele!$A$2:$D$16,3,FALSE)=$B2880,(COUNTIFS($L$1:$L2879,"Tor",$B$1:$B2879,$B2880,$A$1:$A2879,$A2880)+COUNTIFS($L$1:$L2879,"ET",$B$1:$B2879,$B2880,$A$1:$A2879,$A2880))-(COUNTIFS($L$1:$L2879,"Tor",$B$1:$B2879,"&lt;&gt;"&amp;$B2880,$A$1:$A2879,$A2880)+COUNTIFS($L$1:$L2879,"ET",$B$1:$B2879,"&lt;&gt;"&amp;$B2880,$A$1:$A2879,$A2880)),(COUNTIFS($L$1:$L2879,"Tor",$B$1:$B2879,$B2880,$A$1:$A2879,$A2880)+COUNTIFS($L$1:$L2879,"ET",$B$1:$B2879,$B2880,$A$1:$A2879,$A2880))-(COUNTIFS($L$1:$L2879,"Tor",$B$1:$B2879,"&lt;&gt;"&amp;$B2880,$A$1:$A2879,$A2880)+COUNTIFS($L$1:$L2879,"ET",$B$1:$B2879,"&lt;&gt;"&amp;$B2880,$A$1:$A2879,$A2880))),"")</f>
        <v/>
      </c>
      <c r="O2880" s="17"/>
      <c r="AC2880" s="14"/>
      <c r="AD2880" s="14"/>
      <c r="AE2880" s="18"/>
      <c r="AH2880" s="19">
        <f t="shared" si="178"/>
        <v>0</v>
      </c>
      <c r="AI2880" s="19">
        <f t="shared" si="179"/>
        <v>180</v>
      </c>
      <c r="AM2880" s="19">
        <f>IF(Abschlüsse[[#This Row],[Ergeb]]="ET","",SQRT(($AF2880-$AK2880)^2+($AG2880-$AL2880)^2))</f>
        <v>0</v>
      </c>
      <c r="AO2880" s="13"/>
      <c r="AP2880" s="13"/>
      <c r="AQ2880" s="19" t="str">
        <f t="shared" si="180"/>
        <v/>
      </c>
      <c r="AU2880" s="19" t="str">
        <f t="shared" si="181"/>
        <v/>
      </c>
    </row>
    <row r="2881" spans="3:47" ht="25.05" customHeight="1">
      <c r="C2881" s="17" t="str">
        <f>IF($A2881="","",IF(VLOOKUP($A2881,Spiele!$A$2:$D$16,3,FALSE)=$B2881,"H","G"))</f>
        <v/>
      </c>
      <c r="D2881" s="17" t="str">
        <f>IF($B2881="","",IF(VLOOKUP($A2881,Spiele!$A$2:$F$16,3,FALSE)=$B2881,VLOOKUP($A2881,Spiele!$A$2:$F$16,4,FALSE),VLOOKUP($A2881,Spiele!$A$2:$F$16,3,FALSE)))</f>
        <v/>
      </c>
      <c r="E2881" s="18">
        <f>IF(Abschlüsse[[#This Row],[Ergeb]]="ET",0,COUNTIFS($A$2:$A2881,$A2881,$B$2:$B2881,$B2881,$L$2:$L2881,"&lt;&gt;ET"))</f>
        <v>0</v>
      </c>
      <c r="F2881" s="11"/>
      <c r="G2881" s="12"/>
      <c r="H2881" s="18">
        <f>COUNTIFS('Rote Karten'!$A$2:$A$4,$A2881,'Rote Karten'!$D$2:$D$4,"&lt;&gt;"&amp;$B2881,'Rote Karten'!$B$2:$B$4,"&lt;"&amp;$F2881,'Rote Karten'!$C$2:$C$4,"&lt;="&amp;$G2881)-COUNTIFS('Rote Karten'!$A$2:$A$4,$A2881,'Rote Karten'!$D$2:$D$4,$B2881,'Rote Karten'!$B$2:$B$4,"&lt;"&amp;$F2881,'Rote Karten'!$C$2:$C$4,"&lt;="&amp;$G2881)</f>
        <v>0</v>
      </c>
      <c r="I2881" s="17" t="str">
        <f>IF(OR($L2881="Tor",$L2881="ET"),_xlfn.IFNA(IF(VLOOKUP($A2881,Spiele!$A$2:$C$16,3,FALSE)=$B2881,COUNTIFS($L$2:$L2881,"Tor",$B$2:$B2881,$B2881,$A$2:$A2881,$A2881)+COUNTIFS($L$2:$L2881,"ET",$B$2:$B2881,$B2881,$A$2:$A2881,$A2881)&amp;":"&amp;COUNTIFS($L$2:$L2881,"Tor",$B$2:$B2881,"&lt;&gt;"&amp;$B2881,$A$2:$A2881,$A2881)+COUNTIFS($L$2:$L2881,"ET",$B$2:$B2881,"&lt;&gt;"&amp;$B2881,$A$2:$A2881,$A2881),COUNTIFS($L$2:$L2881,"Tor",$B$2:$B2881,"&lt;&gt;"&amp;$B2881,$A$2:$A2881,$A2881)+COUNTIFS($L$2:$L2881,"ET",$B$2:$B2881,"&lt;&gt;"&amp;$B2881,$A$2:$A2881,$A2881)&amp;":"&amp;COUNTIFS($L$2:$L2881,"Tor",$B$2:$B2881,$B2881,$A$2:$A2881,$A2881)+COUNTIFS($L$2:$L2881,"ET",$B$2:$B2881,$B2881,$A$2:$A2881,$A2881)),""),"")</f>
        <v/>
      </c>
      <c r="J2881" s="18" t="str">
        <f>_xlfn.IFNA(IF(VLOOKUP($A2881,Spiele!$A$2:$D$16,3,FALSE)=$B2881,(COUNTIFS($L$1:$L2880,"Tor",$B$1:$B2880,$B2881,$A$1:$A2880,$A2881)+COUNTIFS($L$1:$L2880,"ET",$B$1:$B2880,$B2881,$A$1:$A2880,$A2881))-(COUNTIFS($L$1:$L2880,"Tor",$B$1:$B2880,"&lt;&gt;"&amp;$B2881,$A$1:$A2880,$A2881)+COUNTIFS($L$1:$L2880,"ET",$B$1:$B2880,"&lt;&gt;"&amp;$B2881,$A$1:$A2880,$A2881)),(COUNTIFS($L$1:$L2880,"Tor",$B$1:$B2880,$B2881,$A$1:$A2880,$A2881)+COUNTIFS($L$1:$L2880,"ET",$B$1:$B2880,$B2881,$A$1:$A2880,$A2881))-(COUNTIFS($L$1:$L2880,"Tor",$B$1:$B2880,"&lt;&gt;"&amp;$B2881,$A$1:$A2880,$A2881)+COUNTIFS($L$1:$L2880,"ET",$B$1:$B2880,"&lt;&gt;"&amp;$B2881,$A$1:$A2880,$A2881))),"")</f>
        <v/>
      </c>
      <c r="O2881" s="17"/>
      <c r="AC2881" s="14"/>
      <c r="AD2881" s="14"/>
      <c r="AE2881" s="18"/>
      <c r="AH2881" s="19">
        <f t="shared" si="178"/>
        <v>0</v>
      </c>
      <c r="AI2881" s="19">
        <f t="shared" si="179"/>
        <v>180</v>
      </c>
      <c r="AM2881" s="19">
        <f>IF(Abschlüsse[[#This Row],[Ergeb]]="ET","",SQRT(($AF2881-$AK2881)^2+($AG2881-$AL2881)^2))</f>
        <v>0</v>
      </c>
      <c r="AO2881" s="13"/>
      <c r="AP2881" s="13"/>
      <c r="AQ2881" s="19" t="str">
        <f t="shared" si="180"/>
        <v/>
      </c>
      <c r="AU2881" s="19" t="str">
        <f t="shared" si="181"/>
        <v/>
      </c>
    </row>
    <row r="2882" spans="3:47" ht="25.05" customHeight="1">
      <c r="C2882" s="17" t="str">
        <f>IF($A2882="","",IF(VLOOKUP($A2882,Spiele!$A$2:$D$16,3,FALSE)=$B2882,"H","G"))</f>
        <v/>
      </c>
      <c r="D2882" s="17" t="str">
        <f>IF($B2882="","",IF(VLOOKUP($A2882,Spiele!$A$2:$F$16,3,FALSE)=$B2882,VLOOKUP($A2882,Spiele!$A$2:$F$16,4,FALSE),VLOOKUP($A2882,Spiele!$A$2:$F$16,3,FALSE)))</f>
        <v/>
      </c>
      <c r="E2882" s="18">
        <f>IF(Abschlüsse[[#This Row],[Ergeb]]="ET",0,COUNTIFS($A$2:$A2882,$A2882,$B$2:$B2882,$B2882,$L$2:$L2882,"&lt;&gt;ET"))</f>
        <v>0</v>
      </c>
      <c r="F2882" s="11"/>
      <c r="G2882" s="12"/>
      <c r="H2882" s="18">
        <f>COUNTIFS('Rote Karten'!$A$2:$A$4,$A2882,'Rote Karten'!$D$2:$D$4,"&lt;&gt;"&amp;$B2882,'Rote Karten'!$B$2:$B$4,"&lt;"&amp;$F2882,'Rote Karten'!$C$2:$C$4,"&lt;="&amp;$G2882)-COUNTIFS('Rote Karten'!$A$2:$A$4,$A2882,'Rote Karten'!$D$2:$D$4,$B2882,'Rote Karten'!$B$2:$B$4,"&lt;"&amp;$F2882,'Rote Karten'!$C$2:$C$4,"&lt;="&amp;$G2882)</f>
        <v>0</v>
      </c>
      <c r="I2882" s="17" t="str">
        <f>IF(OR($L2882="Tor",$L2882="ET"),_xlfn.IFNA(IF(VLOOKUP($A2882,Spiele!$A$2:$C$16,3,FALSE)=$B2882,COUNTIFS($L$2:$L2882,"Tor",$B$2:$B2882,$B2882,$A$2:$A2882,$A2882)+COUNTIFS($L$2:$L2882,"ET",$B$2:$B2882,$B2882,$A$2:$A2882,$A2882)&amp;":"&amp;COUNTIFS($L$2:$L2882,"Tor",$B$2:$B2882,"&lt;&gt;"&amp;$B2882,$A$2:$A2882,$A2882)+COUNTIFS($L$2:$L2882,"ET",$B$2:$B2882,"&lt;&gt;"&amp;$B2882,$A$2:$A2882,$A2882),COUNTIFS($L$2:$L2882,"Tor",$B$2:$B2882,"&lt;&gt;"&amp;$B2882,$A$2:$A2882,$A2882)+COUNTIFS($L$2:$L2882,"ET",$B$2:$B2882,"&lt;&gt;"&amp;$B2882,$A$2:$A2882,$A2882)&amp;":"&amp;COUNTIFS($L$2:$L2882,"Tor",$B$2:$B2882,$B2882,$A$2:$A2882,$A2882)+COUNTIFS($L$2:$L2882,"ET",$B$2:$B2882,$B2882,$A$2:$A2882,$A2882)),""),"")</f>
        <v/>
      </c>
      <c r="J2882" s="18" t="str">
        <f>_xlfn.IFNA(IF(VLOOKUP($A2882,Spiele!$A$2:$D$16,3,FALSE)=$B2882,(COUNTIFS($L$1:$L2881,"Tor",$B$1:$B2881,$B2882,$A$1:$A2881,$A2882)+COUNTIFS($L$1:$L2881,"ET",$B$1:$B2881,$B2882,$A$1:$A2881,$A2882))-(COUNTIFS($L$1:$L2881,"Tor",$B$1:$B2881,"&lt;&gt;"&amp;$B2882,$A$1:$A2881,$A2882)+COUNTIFS($L$1:$L2881,"ET",$B$1:$B2881,"&lt;&gt;"&amp;$B2882,$A$1:$A2881,$A2882)),(COUNTIFS($L$1:$L2881,"Tor",$B$1:$B2881,$B2882,$A$1:$A2881,$A2882)+COUNTIFS($L$1:$L2881,"ET",$B$1:$B2881,$B2882,$A$1:$A2881,$A2882))-(COUNTIFS($L$1:$L2881,"Tor",$B$1:$B2881,"&lt;&gt;"&amp;$B2882,$A$1:$A2881,$A2882)+COUNTIFS($L$1:$L2881,"ET",$B$1:$B2881,"&lt;&gt;"&amp;$B2882,$A$1:$A2881,$A2882))),"")</f>
        <v/>
      </c>
      <c r="O2882" s="17"/>
      <c r="AC2882" s="14"/>
      <c r="AD2882" s="14"/>
      <c r="AE2882" s="18"/>
      <c r="AH2882" s="19">
        <f t="shared" si="178"/>
        <v>0</v>
      </c>
      <c r="AI2882" s="19">
        <f t="shared" si="179"/>
        <v>180</v>
      </c>
      <c r="AM2882" s="19">
        <f>IF(Abschlüsse[[#This Row],[Ergeb]]="ET","",SQRT(($AF2882-$AK2882)^2+($AG2882-$AL2882)^2))</f>
        <v>0</v>
      </c>
      <c r="AO2882" s="13"/>
      <c r="AP2882" s="13"/>
      <c r="AQ2882" s="19" t="str">
        <f t="shared" si="180"/>
        <v/>
      </c>
      <c r="AU2882" s="19" t="str">
        <f t="shared" si="181"/>
        <v/>
      </c>
    </row>
    <row r="2883" spans="3:47" ht="25.05" customHeight="1">
      <c r="C2883" s="17" t="str">
        <f>IF($A2883="","",IF(VLOOKUP($A2883,Spiele!$A$2:$D$16,3,FALSE)=$B2883,"H","G"))</f>
        <v/>
      </c>
      <c r="D2883" s="17" t="str">
        <f>IF($B2883="","",IF(VLOOKUP($A2883,Spiele!$A$2:$F$16,3,FALSE)=$B2883,VLOOKUP($A2883,Spiele!$A$2:$F$16,4,FALSE),VLOOKUP($A2883,Spiele!$A$2:$F$16,3,FALSE)))</f>
        <v/>
      </c>
      <c r="E2883" s="18">
        <f>IF(Abschlüsse[[#This Row],[Ergeb]]="ET",0,COUNTIFS($A$2:$A2883,$A2883,$B$2:$B2883,$B2883,$L$2:$L2883,"&lt;&gt;ET"))</f>
        <v>0</v>
      </c>
      <c r="F2883" s="11"/>
      <c r="G2883" s="12"/>
      <c r="H2883" s="18">
        <f>COUNTIFS('Rote Karten'!$A$2:$A$4,$A2883,'Rote Karten'!$D$2:$D$4,"&lt;&gt;"&amp;$B2883,'Rote Karten'!$B$2:$B$4,"&lt;"&amp;$F2883,'Rote Karten'!$C$2:$C$4,"&lt;="&amp;$G2883)-COUNTIFS('Rote Karten'!$A$2:$A$4,$A2883,'Rote Karten'!$D$2:$D$4,$B2883,'Rote Karten'!$B$2:$B$4,"&lt;"&amp;$F2883,'Rote Karten'!$C$2:$C$4,"&lt;="&amp;$G2883)</f>
        <v>0</v>
      </c>
      <c r="I2883" s="17" t="str">
        <f>IF(OR($L2883="Tor",$L2883="ET"),_xlfn.IFNA(IF(VLOOKUP($A2883,Spiele!$A$2:$C$16,3,FALSE)=$B2883,COUNTIFS($L$2:$L2883,"Tor",$B$2:$B2883,$B2883,$A$2:$A2883,$A2883)+COUNTIFS($L$2:$L2883,"ET",$B$2:$B2883,$B2883,$A$2:$A2883,$A2883)&amp;":"&amp;COUNTIFS($L$2:$L2883,"Tor",$B$2:$B2883,"&lt;&gt;"&amp;$B2883,$A$2:$A2883,$A2883)+COUNTIFS($L$2:$L2883,"ET",$B$2:$B2883,"&lt;&gt;"&amp;$B2883,$A$2:$A2883,$A2883),COUNTIFS($L$2:$L2883,"Tor",$B$2:$B2883,"&lt;&gt;"&amp;$B2883,$A$2:$A2883,$A2883)+COUNTIFS($L$2:$L2883,"ET",$B$2:$B2883,"&lt;&gt;"&amp;$B2883,$A$2:$A2883,$A2883)&amp;":"&amp;COUNTIFS($L$2:$L2883,"Tor",$B$2:$B2883,$B2883,$A$2:$A2883,$A2883)+COUNTIFS($L$2:$L2883,"ET",$B$2:$B2883,$B2883,$A$2:$A2883,$A2883)),""),"")</f>
        <v/>
      </c>
      <c r="J2883" s="18" t="str">
        <f>_xlfn.IFNA(IF(VLOOKUP($A2883,Spiele!$A$2:$D$16,3,FALSE)=$B2883,(COUNTIFS($L$1:$L2882,"Tor",$B$1:$B2882,$B2883,$A$1:$A2882,$A2883)+COUNTIFS($L$1:$L2882,"ET",$B$1:$B2882,$B2883,$A$1:$A2882,$A2883))-(COUNTIFS($L$1:$L2882,"Tor",$B$1:$B2882,"&lt;&gt;"&amp;$B2883,$A$1:$A2882,$A2883)+COUNTIFS($L$1:$L2882,"ET",$B$1:$B2882,"&lt;&gt;"&amp;$B2883,$A$1:$A2882,$A2883)),(COUNTIFS($L$1:$L2882,"Tor",$B$1:$B2882,$B2883,$A$1:$A2882,$A2883)+COUNTIFS($L$1:$L2882,"ET",$B$1:$B2882,$B2883,$A$1:$A2882,$A2883))-(COUNTIFS($L$1:$L2882,"Tor",$B$1:$B2882,"&lt;&gt;"&amp;$B2883,$A$1:$A2882,$A2883)+COUNTIFS($L$1:$L2882,"ET",$B$1:$B2882,"&lt;&gt;"&amp;$B2883,$A$1:$A2882,$A2883))),"")</f>
        <v/>
      </c>
      <c r="O2883" s="17"/>
      <c r="AC2883" s="14"/>
      <c r="AD2883" s="14"/>
      <c r="AE2883" s="18"/>
      <c r="AH2883" s="19">
        <f t="shared" ref="AH2883:AH2946" si="182">IF($L2883="ET","",IF($AF2883&gt;3.66,SQRT($AG2883^2+($AF2883-(7.32/2))^2),IF($AF2883&lt;-3.66,SQRT($AG2883^2+($AF2883+(7.32/2))^2),$AG2883)))</f>
        <v>0</v>
      </c>
      <c r="AI2883" s="19">
        <f t="shared" ref="AI2883:AI2946" si="183">IF($L2883="ET","",IF(DEGREES(ATAN((7.32*$AG2883)/($AG2883^2+$AF2883^2-(7.32/2)^2)))&lt;=0,180+DEGREES(ATAN((7.32*$AG2883)/($AG2883^2+$AF2883^2-(7.32/2)^2))),DEGREES(ATAN((7.32*$AG2883)/($AG2883^2+$AF2883^2-(7.32/2)^2)))))</f>
        <v>180</v>
      </c>
      <c r="AM2883" s="19">
        <f>IF(Abschlüsse[[#This Row],[Ergeb]]="ET","",SQRT(($AF2883-$AK2883)^2+($AG2883-$AL2883)^2))</f>
        <v>0</v>
      </c>
      <c r="AO2883" s="13"/>
      <c r="AP2883" s="13"/>
      <c r="AQ2883" s="19" t="str">
        <f t="shared" si="180"/>
        <v/>
      </c>
      <c r="AU2883" s="19" t="str">
        <f t="shared" si="181"/>
        <v/>
      </c>
    </row>
    <row r="2884" spans="3:47" ht="25.05" customHeight="1">
      <c r="C2884" s="17" t="str">
        <f>IF($A2884="","",IF(VLOOKUP($A2884,Spiele!$A$2:$D$16,3,FALSE)=$B2884,"H","G"))</f>
        <v/>
      </c>
      <c r="D2884" s="17" t="str">
        <f>IF($B2884="","",IF(VLOOKUP($A2884,Spiele!$A$2:$F$16,3,FALSE)=$B2884,VLOOKUP($A2884,Spiele!$A$2:$F$16,4,FALSE),VLOOKUP($A2884,Spiele!$A$2:$F$16,3,FALSE)))</f>
        <v/>
      </c>
      <c r="E2884" s="18">
        <f>IF(Abschlüsse[[#This Row],[Ergeb]]="ET",0,COUNTIFS($A$2:$A2884,$A2884,$B$2:$B2884,$B2884,$L$2:$L2884,"&lt;&gt;ET"))</f>
        <v>0</v>
      </c>
      <c r="F2884" s="11"/>
      <c r="G2884" s="12"/>
      <c r="H2884" s="18">
        <f>COUNTIFS('Rote Karten'!$A$2:$A$4,$A2884,'Rote Karten'!$D$2:$D$4,"&lt;&gt;"&amp;$B2884,'Rote Karten'!$B$2:$B$4,"&lt;"&amp;$F2884,'Rote Karten'!$C$2:$C$4,"&lt;="&amp;$G2884)-COUNTIFS('Rote Karten'!$A$2:$A$4,$A2884,'Rote Karten'!$D$2:$D$4,$B2884,'Rote Karten'!$B$2:$B$4,"&lt;"&amp;$F2884,'Rote Karten'!$C$2:$C$4,"&lt;="&amp;$G2884)</f>
        <v>0</v>
      </c>
      <c r="I2884" s="17" t="str">
        <f>IF(OR($L2884="Tor",$L2884="ET"),_xlfn.IFNA(IF(VLOOKUP($A2884,Spiele!$A$2:$C$16,3,FALSE)=$B2884,COUNTIFS($L$2:$L2884,"Tor",$B$2:$B2884,$B2884,$A$2:$A2884,$A2884)+COUNTIFS($L$2:$L2884,"ET",$B$2:$B2884,$B2884,$A$2:$A2884,$A2884)&amp;":"&amp;COUNTIFS($L$2:$L2884,"Tor",$B$2:$B2884,"&lt;&gt;"&amp;$B2884,$A$2:$A2884,$A2884)+COUNTIFS($L$2:$L2884,"ET",$B$2:$B2884,"&lt;&gt;"&amp;$B2884,$A$2:$A2884,$A2884),COUNTIFS($L$2:$L2884,"Tor",$B$2:$B2884,"&lt;&gt;"&amp;$B2884,$A$2:$A2884,$A2884)+COUNTIFS($L$2:$L2884,"ET",$B$2:$B2884,"&lt;&gt;"&amp;$B2884,$A$2:$A2884,$A2884)&amp;":"&amp;COUNTIFS($L$2:$L2884,"Tor",$B$2:$B2884,$B2884,$A$2:$A2884,$A2884)+COUNTIFS($L$2:$L2884,"ET",$B$2:$B2884,$B2884,$A$2:$A2884,$A2884)),""),"")</f>
        <v/>
      </c>
      <c r="J2884" s="18" t="str">
        <f>_xlfn.IFNA(IF(VLOOKUP($A2884,Spiele!$A$2:$D$16,3,FALSE)=$B2884,(COUNTIFS($L$1:$L2883,"Tor",$B$1:$B2883,$B2884,$A$1:$A2883,$A2884)+COUNTIFS($L$1:$L2883,"ET",$B$1:$B2883,$B2884,$A$1:$A2883,$A2884))-(COUNTIFS($L$1:$L2883,"Tor",$B$1:$B2883,"&lt;&gt;"&amp;$B2884,$A$1:$A2883,$A2884)+COUNTIFS($L$1:$L2883,"ET",$B$1:$B2883,"&lt;&gt;"&amp;$B2884,$A$1:$A2883,$A2884)),(COUNTIFS($L$1:$L2883,"Tor",$B$1:$B2883,$B2884,$A$1:$A2883,$A2884)+COUNTIFS($L$1:$L2883,"ET",$B$1:$B2883,$B2884,$A$1:$A2883,$A2884))-(COUNTIFS($L$1:$L2883,"Tor",$B$1:$B2883,"&lt;&gt;"&amp;$B2884,$A$1:$A2883,$A2884)+COUNTIFS($L$1:$L2883,"ET",$B$1:$B2883,"&lt;&gt;"&amp;$B2884,$A$1:$A2883,$A2884))),"")</f>
        <v/>
      </c>
      <c r="O2884" s="17"/>
      <c r="AC2884" s="14"/>
      <c r="AD2884" s="14"/>
      <c r="AE2884" s="18"/>
      <c r="AH2884" s="19">
        <f t="shared" si="182"/>
        <v>0</v>
      </c>
      <c r="AI2884" s="19">
        <f t="shared" si="183"/>
        <v>180</v>
      </c>
      <c r="AM2884" s="19">
        <f>IF(Abschlüsse[[#This Row],[Ergeb]]="ET","",SQRT(($AF2884-$AK2884)^2+($AG2884-$AL2884)^2))</f>
        <v>0</v>
      </c>
      <c r="AO2884" s="13"/>
      <c r="AP2884" s="13"/>
      <c r="AQ2884" s="19" t="str">
        <f t="shared" si="180"/>
        <v/>
      </c>
      <c r="AU2884" s="19" t="str">
        <f t="shared" si="181"/>
        <v/>
      </c>
    </row>
    <row r="2885" spans="3:47" ht="25.05" customHeight="1">
      <c r="C2885" s="17" t="str">
        <f>IF($A2885="","",IF(VLOOKUP($A2885,Spiele!$A$2:$D$16,3,FALSE)=$B2885,"H","G"))</f>
        <v/>
      </c>
      <c r="D2885" s="17" t="str">
        <f>IF($B2885="","",IF(VLOOKUP($A2885,Spiele!$A$2:$F$16,3,FALSE)=$B2885,VLOOKUP($A2885,Spiele!$A$2:$F$16,4,FALSE),VLOOKUP($A2885,Spiele!$A$2:$F$16,3,FALSE)))</f>
        <v/>
      </c>
      <c r="E2885" s="18">
        <f>IF(Abschlüsse[[#This Row],[Ergeb]]="ET",0,COUNTIFS($A$2:$A2885,$A2885,$B$2:$B2885,$B2885,$L$2:$L2885,"&lt;&gt;ET"))</f>
        <v>0</v>
      </c>
      <c r="F2885" s="11"/>
      <c r="G2885" s="12"/>
      <c r="H2885" s="18">
        <f>COUNTIFS('Rote Karten'!$A$2:$A$4,$A2885,'Rote Karten'!$D$2:$D$4,"&lt;&gt;"&amp;$B2885,'Rote Karten'!$B$2:$B$4,"&lt;"&amp;$F2885,'Rote Karten'!$C$2:$C$4,"&lt;="&amp;$G2885)-COUNTIFS('Rote Karten'!$A$2:$A$4,$A2885,'Rote Karten'!$D$2:$D$4,$B2885,'Rote Karten'!$B$2:$B$4,"&lt;"&amp;$F2885,'Rote Karten'!$C$2:$C$4,"&lt;="&amp;$G2885)</f>
        <v>0</v>
      </c>
      <c r="I2885" s="17" t="str">
        <f>IF(OR($L2885="Tor",$L2885="ET"),_xlfn.IFNA(IF(VLOOKUP($A2885,Spiele!$A$2:$C$16,3,FALSE)=$B2885,COUNTIFS($L$2:$L2885,"Tor",$B$2:$B2885,$B2885,$A$2:$A2885,$A2885)+COUNTIFS($L$2:$L2885,"ET",$B$2:$B2885,$B2885,$A$2:$A2885,$A2885)&amp;":"&amp;COUNTIFS($L$2:$L2885,"Tor",$B$2:$B2885,"&lt;&gt;"&amp;$B2885,$A$2:$A2885,$A2885)+COUNTIFS($L$2:$L2885,"ET",$B$2:$B2885,"&lt;&gt;"&amp;$B2885,$A$2:$A2885,$A2885),COUNTIFS($L$2:$L2885,"Tor",$B$2:$B2885,"&lt;&gt;"&amp;$B2885,$A$2:$A2885,$A2885)+COUNTIFS($L$2:$L2885,"ET",$B$2:$B2885,"&lt;&gt;"&amp;$B2885,$A$2:$A2885,$A2885)&amp;":"&amp;COUNTIFS($L$2:$L2885,"Tor",$B$2:$B2885,$B2885,$A$2:$A2885,$A2885)+COUNTIFS($L$2:$L2885,"ET",$B$2:$B2885,$B2885,$A$2:$A2885,$A2885)),""),"")</f>
        <v/>
      </c>
      <c r="J2885" s="18" t="str">
        <f>_xlfn.IFNA(IF(VLOOKUP($A2885,Spiele!$A$2:$D$16,3,FALSE)=$B2885,(COUNTIFS($L$1:$L2884,"Tor",$B$1:$B2884,$B2885,$A$1:$A2884,$A2885)+COUNTIFS($L$1:$L2884,"ET",$B$1:$B2884,$B2885,$A$1:$A2884,$A2885))-(COUNTIFS($L$1:$L2884,"Tor",$B$1:$B2884,"&lt;&gt;"&amp;$B2885,$A$1:$A2884,$A2885)+COUNTIFS($L$1:$L2884,"ET",$B$1:$B2884,"&lt;&gt;"&amp;$B2885,$A$1:$A2884,$A2885)),(COUNTIFS($L$1:$L2884,"Tor",$B$1:$B2884,$B2885,$A$1:$A2884,$A2885)+COUNTIFS($L$1:$L2884,"ET",$B$1:$B2884,$B2885,$A$1:$A2884,$A2885))-(COUNTIFS($L$1:$L2884,"Tor",$B$1:$B2884,"&lt;&gt;"&amp;$B2885,$A$1:$A2884,$A2885)+COUNTIFS($L$1:$L2884,"ET",$B$1:$B2884,"&lt;&gt;"&amp;$B2885,$A$1:$A2884,$A2885))),"")</f>
        <v/>
      </c>
      <c r="O2885" s="17"/>
      <c r="AC2885" s="14"/>
      <c r="AD2885" s="14"/>
      <c r="AE2885" s="18"/>
      <c r="AH2885" s="19">
        <f t="shared" si="182"/>
        <v>0</v>
      </c>
      <c r="AI2885" s="19">
        <f t="shared" si="183"/>
        <v>180</v>
      </c>
      <c r="AM2885" s="19">
        <f>IF(Abschlüsse[[#This Row],[Ergeb]]="ET","",SQRT(($AF2885-$AK2885)^2+($AG2885-$AL2885)^2))</f>
        <v>0</v>
      </c>
      <c r="AO2885" s="13"/>
      <c r="AP2885" s="13"/>
      <c r="AQ2885" s="19" t="str">
        <f t="shared" si="180"/>
        <v/>
      </c>
      <c r="AU2885" s="19" t="str">
        <f t="shared" si="181"/>
        <v/>
      </c>
    </row>
    <row r="2886" spans="3:47" ht="25.05" customHeight="1">
      <c r="C2886" s="17" t="str">
        <f>IF($A2886="","",IF(VLOOKUP($A2886,Spiele!$A$2:$D$16,3,FALSE)=$B2886,"H","G"))</f>
        <v/>
      </c>
      <c r="D2886" s="17" t="str">
        <f>IF($B2886="","",IF(VLOOKUP($A2886,Spiele!$A$2:$F$16,3,FALSE)=$B2886,VLOOKUP($A2886,Spiele!$A$2:$F$16,4,FALSE),VLOOKUP($A2886,Spiele!$A$2:$F$16,3,FALSE)))</f>
        <v/>
      </c>
      <c r="E2886" s="18">
        <f>IF(Abschlüsse[[#This Row],[Ergeb]]="ET",0,COUNTIFS($A$2:$A2886,$A2886,$B$2:$B2886,$B2886,$L$2:$L2886,"&lt;&gt;ET"))</f>
        <v>0</v>
      </c>
      <c r="F2886" s="11"/>
      <c r="G2886" s="12"/>
      <c r="H2886" s="18">
        <f>COUNTIFS('Rote Karten'!$A$2:$A$4,$A2886,'Rote Karten'!$D$2:$D$4,"&lt;&gt;"&amp;$B2886,'Rote Karten'!$B$2:$B$4,"&lt;"&amp;$F2886,'Rote Karten'!$C$2:$C$4,"&lt;="&amp;$G2886)-COUNTIFS('Rote Karten'!$A$2:$A$4,$A2886,'Rote Karten'!$D$2:$D$4,$B2886,'Rote Karten'!$B$2:$B$4,"&lt;"&amp;$F2886,'Rote Karten'!$C$2:$C$4,"&lt;="&amp;$G2886)</f>
        <v>0</v>
      </c>
      <c r="I2886" s="17" t="str">
        <f>IF(OR($L2886="Tor",$L2886="ET"),_xlfn.IFNA(IF(VLOOKUP($A2886,Spiele!$A$2:$C$16,3,FALSE)=$B2886,COUNTIFS($L$2:$L2886,"Tor",$B$2:$B2886,$B2886,$A$2:$A2886,$A2886)+COUNTIFS($L$2:$L2886,"ET",$B$2:$B2886,$B2886,$A$2:$A2886,$A2886)&amp;":"&amp;COUNTIFS($L$2:$L2886,"Tor",$B$2:$B2886,"&lt;&gt;"&amp;$B2886,$A$2:$A2886,$A2886)+COUNTIFS($L$2:$L2886,"ET",$B$2:$B2886,"&lt;&gt;"&amp;$B2886,$A$2:$A2886,$A2886),COUNTIFS($L$2:$L2886,"Tor",$B$2:$B2886,"&lt;&gt;"&amp;$B2886,$A$2:$A2886,$A2886)+COUNTIFS($L$2:$L2886,"ET",$B$2:$B2886,"&lt;&gt;"&amp;$B2886,$A$2:$A2886,$A2886)&amp;":"&amp;COUNTIFS($L$2:$L2886,"Tor",$B$2:$B2886,$B2886,$A$2:$A2886,$A2886)+COUNTIFS($L$2:$L2886,"ET",$B$2:$B2886,$B2886,$A$2:$A2886,$A2886)),""),"")</f>
        <v/>
      </c>
      <c r="J2886" s="18" t="str">
        <f>_xlfn.IFNA(IF(VLOOKUP($A2886,Spiele!$A$2:$D$16,3,FALSE)=$B2886,(COUNTIFS($L$1:$L2885,"Tor",$B$1:$B2885,$B2886,$A$1:$A2885,$A2886)+COUNTIFS($L$1:$L2885,"ET",$B$1:$B2885,$B2886,$A$1:$A2885,$A2886))-(COUNTIFS($L$1:$L2885,"Tor",$B$1:$B2885,"&lt;&gt;"&amp;$B2886,$A$1:$A2885,$A2886)+COUNTIFS($L$1:$L2885,"ET",$B$1:$B2885,"&lt;&gt;"&amp;$B2886,$A$1:$A2885,$A2886)),(COUNTIFS($L$1:$L2885,"Tor",$B$1:$B2885,$B2886,$A$1:$A2885,$A2886)+COUNTIFS($L$1:$L2885,"ET",$B$1:$B2885,$B2886,$A$1:$A2885,$A2886))-(COUNTIFS($L$1:$L2885,"Tor",$B$1:$B2885,"&lt;&gt;"&amp;$B2886,$A$1:$A2885,$A2886)+COUNTIFS($L$1:$L2885,"ET",$B$1:$B2885,"&lt;&gt;"&amp;$B2886,$A$1:$A2885,$A2886))),"")</f>
        <v/>
      </c>
      <c r="O2886" s="17"/>
      <c r="AC2886" s="14"/>
      <c r="AD2886" s="14"/>
      <c r="AE2886" s="18"/>
      <c r="AH2886" s="19">
        <f t="shared" si="182"/>
        <v>0</v>
      </c>
      <c r="AI2886" s="19">
        <f t="shared" si="183"/>
        <v>180</v>
      </c>
      <c r="AM2886" s="19">
        <f>IF(Abschlüsse[[#This Row],[Ergeb]]="ET","",SQRT(($AF2886-$AK2886)^2+($AG2886-$AL2886)^2))</f>
        <v>0</v>
      </c>
      <c r="AO2886" s="13"/>
      <c r="AP2886" s="13"/>
      <c r="AQ2886" s="19" t="str">
        <f t="shared" si="180"/>
        <v/>
      </c>
      <c r="AU2886" s="19" t="str">
        <f t="shared" si="181"/>
        <v/>
      </c>
    </row>
    <row r="2887" spans="3:47" ht="25.05" customHeight="1">
      <c r="C2887" s="17" t="str">
        <f>IF($A2887="","",IF(VLOOKUP($A2887,Spiele!$A$2:$D$16,3,FALSE)=$B2887,"H","G"))</f>
        <v/>
      </c>
      <c r="D2887" s="17" t="str">
        <f>IF($B2887="","",IF(VLOOKUP($A2887,Spiele!$A$2:$F$16,3,FALSE)=$B2887,VLOOKUP($A2887,Spiele!$A$2:$F$16,4,FALSE),VLOOKUP($A2887,Spiele!$A$2:$F$16,3,FALSE)))</f>
        <v/>
      </c>
      <c r="E2887" s="18">
        <f>IF(Abschlüsse[[#This Row],[Ergeb]]="ET",0,COUNTIFS($A$2:$A2887,$A2887,$B$2:$B2887,$B2887,$L$2:$L2887,"&lt;&gt;ET"))</f>
        <v>0</v>
      </c>
      <c r="F2887" s="11"/>
      <c r="G2887" s="12"/>
      <c r="H2887" s="18">
        <f>COUNTIFS('Rote Karten'!$A$2:$A$4,$A2887,'Rote Karten'!$D$2:$D$4,"&lt;&gt;"&amp;$B2887,'Rote Karten'!$B$2:$B$4,"&lt;"&amp;$F2887,'Rote Karten'!$C$2:$C$4,"&lt;="&amp;$G2887)-COUNTIFS('Rote Karten'!$A$2:$A$4,$A2887,'Rote Karten'!$D$2:$D$4,$B2887,'Rote Karten'!$B$2:$B$4,"&lt;"&amp;$F2887,'Rote Karten'!$C$2:$C$4,"&lt;="&amp;$G2887)</f>
        <v>0</v>
      </c>
      <c r="I2887" s="17" t="str">
        <f>IF(OR($L2887="Tor",$L2887="ET"),_xlfn.IFNA(IF(VLOOKUP($A2887,Spiele!$A$2:$C$16,3,FALSE)=$B2887,COUNTIFS($L$2:$L2887,"Tor",$B$2:$B2887,$B2887,$A$2:$A2887,$A2887)+COUNTIFS($L$2:$L2887,"ET",$B$2:$B2887,$B2887,$A$2:$A2887,$A2887)&amp;":"&amp;COUNTIFS($L$2:$L2887,"Tor",$B$2:$B2887,"&lt;&gt;"&amp;$B2887,$A$2:$A2887,$A2887)+COUNTIFS($L$2:$L2887,"ET",$B$2:$B2887,"&lt;&gt;"&amp;$B2887,$A$2:$A2887,$A2887),COUNTIFS($L$2:$L2887,"Tor",$B$2:$B2887,"&lt;&gt;"&amp;$B2887,$A$2:$A2887,$A2887)+COUNTIFS($L$2:$L2887,"ET",$B$2:$B2887,"&lt;&gt;"&amp;$B2887,$A$2:$A2887,$A2887)&amp;":"&amp;COUNTIFS($L$2:$L2887,"Tor",$B$2:$B2887,$B2887,$A$2:$A2887,$A2887)+COUNTIFS($L$2:$L2887,"ET",$B$2:$B2887,$B2887,$A$2:$A2887,$A2887)),""),"")</f>
        <v/>
      </c>
      <c r="J2887" s="18" t="str">
        <f>_xlfn.IFNA(IF(VLOOKUP($A2887,Spiele!$A$2:$D$16,3,FALSE)=$B2887,(COUNTIFS($L$1:$L2886,"Tor",$B$1:$B2886,$B2887,$A$1:$A2886,$A2887)+COUNTIFS($L$1:$L2886,"ET",$B$1:$B2886,$B2887,$A$1:$A2886,$A2887))-(COUNTIFS($L$1:$L2886,"Tor",$B$1:$B2886,"&lt;&gt;"&amp;$B2887,$A$1:$A2886,$A2887)+COUNTIFS($L$1:$L2886,"ET",$B$1:$B2886,"&lt;&gt;"&amp;$B2887,$A$1:$A2886,$A2887)),(COUNTIFS($L$1:$L2886,"Tor",$B$1:$B2886,$B2887,$A$1:$A2886,$A2887)+COUNTIFS($L$1:$L2886,"ET",$B$1:$B2886,$B2887,$A$1:$A2886,$A2887))-(COUNTIFS($L$1:$L2886,"Tor",$B$1:$B2886,"&lt;&gt;"&amp;$B2887,$A$1:$A2886,$A2887)+COUNTIFS($L$1:$L2886,"ET",$B$1:$B2886,"&lt;&gt;"&amp;$B2887,$A$1:$A2886,$A2887))),"")</f>
        <v/>
      </c>
      <c r="O2887" s="17"/>
      <c r="AC2887" s="14"/>
      <c r="AD2887" s="14"/>
      <c r="AE2887" s="18"/>
      <c r="AH2887" s="19">
        <f t="shared" si="182"/>
        <v>0</v>
      </c>
      <c r="AI2887" s="19">
        <f t="shared" si="183"/>
        <v>180</v>
      </c>
      <c r="AM2887" s="19">
        <f>IF(Abschlüsse[[#This Row],[Ergeb]]="ET","",SQRT(($AF2887-$AK2887)^2+($AG2887-$AL2887)^2))</f>
        <v>0</v>
      </c>
      <c r="AO2887" s="13"/>
      <c r="AP2887" s="13"/>
      <c r="AQ2887" s="19" t="str">
        <f t="shared" si="180"/>
        <v/>
      </c>
      <c r="AU2887" s="19" t="str">
        <f t="shared" si="181"/>
        <v/>
      </c>
    </row>
    <row r="2888" spans="3:47" ht="25.05" customHeight="1">
      <c r="C2888" s="17" t="str">
        <f>IF($A2888="","",IF(VLOOKUP($A2888,Spiele!$A$2:$D$16,3,FALSE)=$B2888,"H","G"))</f>
        <v/>
      </c>
      <c r="D2888" s="17" t="str">
        <f>IF($B2888="","",IF(VLOOKUP($A2888,Spiele!$A$2:$F$16,3,FALSE)=$B2888,VLOOKUP($A2888,Spiele!$A$2:$F$16,4,FALSE),VLOOKUP($A2888,Spiele!$A$2:$F$16,3,FALSE)))</f>
        <v/>
      </c>
      <c r="E2888" s="18">
        <f>IF(Abschlüsse[[#This Row],[Ergeb]]="ET",0,COUNTIFS($A$2:$A2888,$A2888,$B$2:$B2888,$B2888,$L$2:$L2888,"&lt;&gt;ET"))</f>
        <v>0</v>
      </c>
      <c r="F2888" s="11"/>
      <c r="G2888" s="12"/>
      <c r="H2888" s="18">
        <f>COUNTIFS('Rote Karten'!$A$2:$A$4,$A2888,'Rote Karten'!$D$2:$D$4,"&lt;&gt;"&amp;$B2888,'Rote Karten'!$B$2:$B$4,"&lt;"&amp;$F2888,'Rote Karten'!$C$2:$C$4,"&lt;="&amp;$G2888)-COUNTIFS('Rote Karten'!$A$2:$A$4,$A2888,'Rote Karten'!$D$2:$D$4,$B2888,'Rote Karten'!$B$2:$B$4,"&lt;"&amp;$F2888,'Rote Karten'!$C$2:$C$4,"&lt;="&amp;$G2888)</f>
        <v>0</v>
      </c>
      <c r="I2888" s="17" t="str">
        <f>IF(OR($L2888="Tor",$L2888="ET"),_xlfn.IFNA(IF(VLOOKUP($A2888,Spiele!$A$2:$C$16,3,FALSE)=$B2888,COUNTIFS($L$2:$L2888,"Tor",$B$2:$B2888,$B2888,$A$2:$A2888,$A2888)+COUNTIFS($L$2:$L2888,"ET",$B$2:$B2888,$B2888,$A$2:$A2888,$A2888)&amp;":"&amp;COUNTIFS($L$2:$L2888,"Tor",$B$2:$B2888,"&lt;&gt;"&amp;$B2888,$A$2:$A2888,$A2888)+COUNTIFS($L$2:$L2888,"ET",$B$2:$B2888,"&lt;&gt;"&amp;$B2888,$A$2:$A2888,$A2888),COUNTIFS($L$2:$L2888,"Tor",$B$2:$B2888,"&lt;&gt;"&amp;$B2888,$A$2:$A2888,$A2888)+COUNTIFS($L$2:$L2888,"ET",$B$2:$B2888,"&lt;&gt;"&amp;$B2888,$A$2:$A2888,$A2888)&amp;":"&amp;COUNTIFS($L$2:$L2888,"Tor",$B$2:$B2888,$B2888,$A$2:$A2888,$A2888)+COUNTIFS($L$2:$L2888,"ET",$B$2:$B2888,$B2888,$A$2:$A2888,$A2888)),""),"")</f>
        <v/>
      </c>
      <c r="J2888" s="18" t="str">
        <f>_xlfn.IFNA(IF(VLOOKUP($A2888,Spiele!$A$2:$D$16,3,FALSE)=$B2888,(COUNTIFS($L$1:$L2887,"Tor",$B$1:$B2887,$B2888,$A$1:$A2887,$A2888)+COUNTIFS($L$1:$L2887,"ET",$B$1:$B2887,$B2888,$A$1:$A2887,$A2888))-(COUNTIFS($L$1:$L2887,"Tor",$B$1:$B2887,"&lt;&gt;"&amp;$B2888,$A$1:$A2887,$A2888)+COUNTIFS($L$1:$L2887,"ET",$B$1:$B2887,"&lt;&gt;"&amp;$B2888,$A$1:$A2887,$A2888)),(COUNTIFS($L$1:$L2887,"Tor",$B$1:$B2887,$B2888,$A$1:$A2887,$A2888)+COUNTIFS($L$1:$L2887,"ET",$B$1:$B2887,$B2888,$A$1:$A2887,$A2888))-(COUNTIFS($L$1:$L2887,"Tor",$B$1:$B2887,"&lt;&gt;"&amp;$B2888,$A$1:$A2887,$A2888)+COUNTIFS($L$1:$L2887,"ET",$B$1:$B2887,"&lt;&gt;"&amp;$B2888,$A$1:$A2887,$A2888))),"")</f>
        <v/>
      </c>
      <c r="O2888" s="17"/>
      <c r="AC2888" s="14"/>
      <c r="AD2888" s="14"/>
      <c r="AE2888" s="18"/>
      <c r="AH2888" s="19">
        <f t="shared" si="182"/>
        <v>0</v>
      </c>
      <c r="AI2888" s="19">
        <f t="shared" si="183"/>
        <v>180</v>
      </c>
      <c r="AM2888" s="19">
        <f>IF(Abschlüsse[[#This Row],[Ergeb]]="ET","",SQRT(($AF2888-$AK2888)^2+($AG2888-$AL2888)^2))</f>
        <v>0</v>
      </c>
      <c r="AO2888" s="13"/>
      <c r="AP2888" s="13"/>
      <c r="AQ2888" s="19" t="str">
        <f t="shared" si="180"/>
        <v/>
      </c>
      <c r="AU2888" s="19" t="str">
        <f t="shared" si="181"/>
        <v/>
      </c>
    </row>
    <row r="2889" spans="3:47" ht="25.05" customHeight="1">
      <c r="C2889" s="17" t="str">
        <f>IF($A2889="","",IF(VLOOKUP($A2889,Spiele!$A$2:$D$16,3,FALSE)=$B2889,"H","G"))</f>
        <v/>
      </c>
      <c r="D2889" s="17" t="str">
        <f>IF($B2889="","",IF(VLOOKUP($A2889,Spiele!$A$2:$F$16,3,FALSE)=$B2889,VLOOKUP($A2889,Spiele!$A$2:$F$16,4,FALSE),VLOOKUP($A2889,Spiele!$A$2:$F$16,3,FALSE)))</f>
        <v/>
      </c>
      <c r="E2889" s="18">
        <f>IF(Abschlüsse[[#This Row],[Ergeb]]="ET",0,COUNTIFS($A$2:$A2889,$A2889,$B$2:$B2889,$B2889,$L$2:$L2889,"&lt;&gt;ET"))</f>
        <v>0</v>
      </c>
      <c r="F2889" s="11"/>
      <c r="G2889" s="12"/>
      <c r="H2889" s="18">
        <f>COUNTIFS('Rote Karten'!$A$2:$A$4,$A2889,'Rote Karten'!$D$2:$D$4,"&lt;&gt;"&amp;$B2889,'Rote Karten'!$B$2:$B$4,"&lt;"&amp;$F2889,'Rote Karten'!$C$2:$C$4,"&lt;="&amp;$G2889)-COUNTIFS('Rote Karten'!$A$2:$A$4,$A2889,'Rote Karten'!$D$2:$D$4,$B2889,'Rote Karten'!$B$2:$B$4,"&lt;"&amp;$F2889,'Rote Karten'!$C$2:$C$4,"&lt;="&amp;$G2889)</f>
        <v>0</v>
      </c>
      <c r="I2889" s="17" t="str">
        <f>IF(OR($L2889="Tor",$L2889="ET"),_xlfn.IFNA(IF(VLOOKUP($A2889,Spiele!$A$2:$C$16,3,FALSE)=$B2889,COUNTIFS($L$2:$L2889,"Tor",$B$2:$B2889,$B2889,$A$2:$A2889,$A2889)+COUNTIFS($L$2:$L2889,"ET",$B$2:$B2889,$B2889,$A$2:$A2889,$A2889)&amp;":"&amp;COUNTIFS($L$2:$L2889,"Tor",$B$2:$B2889,"&lt;&gt;"&amp;$B2889,$A$2:$A2889,$A2889)+COUNTIFS($L$2:$L2889,"ET",$B$2:$B2889,"&lt;&gt;"&amp;$B2889,$A$2:$A2889,$A2889),COUNTIFS($L$2:$L2889,"Tor",$B$2:$B2889,"&lt;&gt;"&amp;$B2889,$A$2:$A2889,$A2889)+COUNTIFS($L$2:$L2889,"ET",$B$2:$B2889,"&lt;&gt;"&amp;$B2889,$A$2:$A2889,$A2889)&amp;":"&amp;COUNTIFS($L$2:$L2889,"Tor",$B$2:$B2889,$B2889,$A$2:$A2889,$A2889)+COUNTIFS($L$2:$L2889,"ET",$B$2:$B2889,$B2889,$A$2:$A2889,$A2889)),""),"")</f>
        <v/>
      </c>
      <c r="J2889" s="18" t="str">
        <f>_xlfn.IFNA(IF(VLOOKUP($A2889,Spiele!$A$2:$D$16,3,FALSE)=$B2889,(COUNTIFS($L$1:$L2888,"Tor",$B$1:$B2888,$B2889,$A$1:$A2888,$A2889)+COUNTIFS($L$1:$L2888,"ET",$B$1:$B2888,$B2889,$A$1:$A2888,$A2889))-(COUNTIFS($L$1:$L2888,"Tor",$B$1:$B2888,"&lt;&gt;"&amp;$B2889,$A$1:$A2888,$A2889)+COUNTIFS($L$1:$L2888,"ET",$B$1:$B2888,"&lt;&gt;"&amp;$B2889,$A$1:$A2888,$A2889)),(COUNTIFS($L$1:$L2888,"Tor",$B$1:$B2888,$B2889,$A$1:$A2888,$A2889)+COUNTIFS($L$1:$L2888,"ET",$B$1:$B2888,$B2889,$A$1:$A2888,$A2889))-(COUNTIFS($L$1:$L2888,"Tor",$B$1:$B2888,"&lt;&gt;"&amp;$B2889,$A$1:$A2888,$A2889)+COUNTIFS($L$1:$L2888,"ET",$B$1:$B2888,"&lt;&gt;"&amp;$B2889,$A$1:$A2888,$A2889))),"")</f>
        <v/>
      </c>
      <c r="O2889" s="17"/>
      <c r="AC2889" s="14"/>
      <c r="AD2889" s="14"/>
      <c r="AE2889" s="18"/>
      <c r="AH2889" s="19">
        <f t="shared" si="182"/>
        <v>0</v>
      </c>
      <c r="AI2889" s="19">
        <f t="shared" si="183"/>
        <v>180</v>
      </c>
      <c r="AM2889" s="19">
        <f>IF(Abschlüsse[[#This Row],[Ergeb]]="ET","",SQRT(($AF2889-$AK2889)^2+($AG2889-$AL2889)^2))</f>
        <v>0</v>
      </c>
      <c r="AO2889" s="13"/>
      <c r="AP2889" s="13"/>
      <c r="AQ2889" s="19" t="str">
        <f t="shared" si="180"/>
        <v/>
      </c>
      <c r="AU2889" s="19" t="str">
        <f t="shared" si="181"/>
        <v/>
      </c>
    </row>
    <row r="2890" spans="3:47" ht="25.05" customHeight="1">
      <c r="C2890" s="17" t="str">
        <f>IF($A2890="","",IF(VLOOKUP($A2890,Spiele!$A$2:$D$16,3,FALSE)=$B2890,"H","G"))</f>
        <v/>
      </c>
      <c r="D2890" s="17" t="str">
        <f>IF($B2890="","",IF(VLOOKUP($A2890,Spiele!$A$2:$F$16,3,FALSE)=$B2890,VLOOKUP($A2890,Spiele!$A$2:$F$16,4,FALSE),VLOOKUP($A2890,Spiele!$A$2:$F$16,3,FALSE)))</f>
        <v/>
      </c>
      <c r="E2890" s="18">
        <f>IF(Abschlüsse[[#This Row],[Ergeb]]="ET",0,COUNTIFS($A$2:$A2890,$A2890,$B$2:$B2890,$B2890,$L$2:$L2890,"&lt;&gt;ET"))</f>
        <v>0</v>
      </c>
      <c r="F2890" s="11"/>
      <c r="G2890" s="12"/>
      <c r="H2890" s="18">
        <f>COUNTIFS('Rote Karten'!$A$2:$A$4,$A2890,'Rote Karten'!$D$2:$D$4,"&lt;&gt;"&amp;$B2890,'Rote Karten'!$B$2:$B$4,"&lt;"&amp;$F2890,'Rote Karten'!$C$2:$C$4,"&lt;="&amp;$G2890)-COUNTIFS('Rote Karten'!$A$2:$A$4,$A2890,'Rote Karten'!$D$2:$D$4,$B2890,'Rote Karten'!$B$2:$B$4,"&lt;"&amp;$F2890,'Rote Karten'!$C$2:$C$4,"&lt;="&amp;$G2890)</f>
        <v>0</v>
      </c>
      <c r="I2890" s="17" t="str">
        <f>IF(OR($L2890="Tor",$L2890="ET"),_xlfn.IFNA(IF(VLOOKUP($A2890,Spiele!$A$2:$C$16,3,FALSE)=$B2890,COUNTIFS($L$2:$L2890,"Tor",$B$2:$B2890,$B2890,$A$2:$A2890,$A2890)+COUNTIFS($L$2:$L2890,"ET",$B$2:$B2890,$B2890,$A$2:$A2890,$A2890)&amp;":"&amp;COUNTIFS($L$2:$L2890,"Tor",$B$2:$B2890,"&lt;&gt;"&amp;$B2890,$A$2:$A2890,$A2890)+COUNTIFS($L$2:$L2890,"ET",$B$2:$B2890,"&lt;&gt;"&amp;$B2890,$A$2:$A2890,$A2890),COUNTIFS($L$2:$L2890,"Tor",$B$2:$B2890,"&lt;&gt;"&amp;$B2890,$A$2:$A2890,$A2890)+COUNTIFS($L$2:$L2890,"ET",$B$2:$B2890,"&lt;&gt;"&amp;$B2890,$A$2:$A2890,$A2890)&amp;":"&amp;COUNTIFS($L$2:$L2890,"Tor",$B$2:$B2890,$B2890,$A$2:$A2890,$A2890)+COUNTIFS($L$2:$L2890,"ET",$B$2:$B2890,$B2890,$A$2:$A2890,$A2890)),""),"")</f>
        <v/>
      </c>
      <c r="J2890" s="18" t="str">
        <f>_xlfn.IFNA(IF(VLOOKUP($A2890,Spiele!$A$2:$D$16,3,FALSE)=$B2890,(COUNTIFS($L$1:$L2889,"Tor",$B$1:$B2889,$B2890,$A$1:$A2889,$A2890)+COUNTIFS($L$1:$L2889,"ET",$B$1:$B2889,$B2890,$A$1:$A2889,$A2890))-(COUNTIFS($L$1:$L2889,"Tor",$B$1:$B2889,"&lt;&gt;"&amp;$B2890,$A$1:$A2889,$A2890)+COUNTIFS($L$1:$L2889,"ET",$B$1:$B2889,"&lt;&gt;"&amp;$B2890,$A$1:$A2889,$A2890)),(COUNTIFS($L$1:$L2889,"Tor",$B$1:$B2889,$B2890,$A$1:$A2889,$A2890)+COUNTIFS($L$1:$L2889,"ET",$B$1:$B2889,$B2890,$A$1:$A2889,$A2890))-(COUNTIFS($L$1:$L2889,"Tor",$B$1:$B2889,"&lt;&gt;"&amp;$B2890,$A$1:$A2889,$A2890)+COUNTIFS($L$1:$L2889,"ET",$B$1:$B2889,"&lt;&gt;"&amp;$B2890,$A$1:$A2889,$A2890))),"")</f>
        <v/>
      </c>
      <c r="O2890" s="17"/>
      <c r="AC2890" s="14"/>
      <c r="AD2890" s="14"/>
      <c r="AE2890" s="18"/>
      <c r="AH2890" s="19">
        <f t="shared" si="182"/>
        <v>0</v>
      </c>
      <c r="AI2890" s="19">
        <f t="shared" si="183"/>
        <v>180</v>
      </c>
      <c r="AM2890" s="19">
        <f>IF(Abschlüsse[[#This Row],[Ergeb]]="ET","",SQRT(($AF2890-$AK2890)^2+($AG2890-$AL2890)^2))</f>
        <v>0</v>
      </c>
      <c r="AO2890" s="13"/>
      <c r="AP2890" s="13"/>
      <c r="AQ2890" s="19" t="str">
        <f t="shared" si="180"/>
        <v/>
      </c>
      <c r="AU2890" s="19" t="str">
        <f t="shared" si="181"/>
        <v/>
      </c>
    </row>
    <row r="2891" spans="3:47" ht="25.05" customHeight="1">
      <c r="C2891" s="17" t="str">
        <f>IF($A2891="","",IF(VLOOKUP($A2891,Spiele!$A$2:$D$16,3,FALSE)=$B2891,"H","G"))</f>
        <v/>
      </c>
      <c r="D2891" s="17" t="str">
        <f>IF($B2891="","",IF(VLOOKUP($A2891,Spiele!$A$2:$F$16,3,FALSE)=$B2891,VLOOKUP($A2891,Spiele!$A$2:$F$16,4,FALSE),VLOOKUP($A2891,Spiele!$A$2:$F$16,3,FALSE)))</f>
        <v/>
      </c>
      <c r="E2891" s="18">
        <f>IF(Abschlüsse[[#This Row],[Ergeb]]="ET",0,COUNTIFS($A$2:$A2891,$A2891,$B$2:$B2891,$B2891,$L$2:$L2891,"&lt;&gt;ET"))</f>
        <v>0</v>
      </c>
      <c r="F2891" s="11"/>
      <c r="G2891" s="12"/>
      <c r="H2891" s="18">
        <f>COUNTIFS('Rote Karten'!$A$2:$A$4,$A2891,'Rote Karten'!$D$2:$D$4,"&lt;&gt;"&amp;$B2891,'Rote Karten'!$B$2:$B$4,"&lt;"&amp;$F2891,'Rote Karten'!$C$2:$C$4,"&lt;="&amp;$G2891)-COUNTIFS('Rote Karten'!$A$2:$A$4,$A2891,'Rote Karten'!$D$2:$D$4,$B2891,'Rote Karten'!$B$2:$B$4,"&lt;"&amp;$F2891,'Rote Karten'!$C$2:$C$4,"&lt;="&amp;$G2891)</f>
        <v>0</v>
      </c>
      <c r="I2891" s="17" t="str">
        <f>IF(OR($L2891="Tor",$L2891="ET"),_xlfn.IFNA(IF(VLOOKUP($A2891,Spiele!$A$2:$C$16,3,FALSE)=$B2891,COUNTIFS($L$2:$L2891,"Tor",$B$2:$B2891,$B2891,$A$2:$A2891,$A2891)+COUNTIFS($L$2:$L2891,"ET",$B$2:$B2891,$B2891,$A$2:$A2891,$A2891)&amp;":"&amp;COUNTIFS($L$2:$L2891,"Tor",$B$2:$B2891,"&lt;&gt;"&amp;$B2891,$A$2:$A2891,$A2891)+COUNTIFS($L$2:$L2891,"ET",$B$2:$B2891,"&lt;&gt;"&amp;$B2891,$A$2:$A2891,$A2891),COUNTIFS($L$2:$L2891,"Tor",$B$2:$B2891,"&lt;&gt;"&amp;$B2891,$A$2:$A2891,$A2891)+COUNTIFS($L$2:$L2891,"ET",$B$2:$B2891,"&lt;&gt;"&amp;$B2891,$A$2:$A2891,$A2891)&amp;":"&amp;COUNTIFS($L$2:$L2891,"Tor",$B$2:$B2891,$B2891,$A$2:$A2891,$A2891)+COUNTIFS($L$2:$L2891,"ET",$B$2:$B2891,$B2891,$A$2:$A2891,$A2891)),""),"")</f>
        <v/>
      </c>
      <c r="J2891" s="18" t="str">
        <f>_xlfn.IFNA(IF(VLOOKUP($A2891,Spiele!$A$2:$D$16,3,FALSE)=$B2891,(COUNTIFS($L$1:$L2890,"Tor",$B$1:$B2890,$B2891,$A$1:$A2890,$A2891)+COUNTIFS($L$1:$L2890,"ET",$B$1:$B2890,$B2891,$A$1:$A2890,$A2891))-(COUNTIFS($L$1:$L2890,"Tor",$B$1:$B2890,"&lt;&gt;"&amp;$B2891,$A$1:$A2890,$A2891)+COUNTIFS($L$1:$L2890,"ET",$B$1:$B2890,"&lt;&gt;"&amp;$B2891,$A$1:$A2890,$A2891)),(COUNTIFS($L$1:$L2890,"Tor",$B$1:$B2890,$B2891,$A$1:$A2890,$A2891)+COUNTIFS($L$1:$L2890,"ET",$B$1:$B2890,$B2891,$A$1:$A2890,$A2891))-(COUNTIFS($L$1:$L2890,"Tor",$B$1:$B2890,"&lt;&gt;"&amp;$B2891,$A$1:$A2890,$A2891)+COUNTIFS($L$1:$L2890,"ET",$B$1:$B2890,"&lt;&gt;"&amp;$B2891,$A$1:$A2890,$A2891))),"")</f>
        <v/>
      </c>
      <c r="O2891" s="17"/>
      <c r="AC2891" s="14"/>
      <c r="AD2891" s="14"/>
      <c r="AE2891" s="18"/>
      <c r="AH2891" s="19">
        <f t="shared" si="182"/>
        <v>0</v>
      </c>
      <c r="AI2891" s="19">
        <f t="shared" si="183"/>
        <v>180</v>
      </c>
      <c r="AM2891" s="19">
        <f>IF(Abschlüsse[[#This Row],[Ergeb]]="ET","",SQRT(($AF2891-$AK2891)^2+($AG2891-$AL2891)^2))</f>
        <v>0</v>
      </c>
      <c r="AO2891" s="13"/>
      <c r="AP2891" s="13"/>
      <c r="AQ2891" s="19" t="str">
        <f t="shared" si="180"/>
        <v/>
      </c>
      <c r="AU2891" s="19" t="str">
        <f t="shared" si="181"/>
        <v/>
      </c>
    </row>
    <row r="2892" spans="3:47" ht="25.05" customHeight="1">
      <c r="C2892" s="17" t="str">
        <f>IF($A2892="","",IF(VLOOKUP($A2892,Spiele!$A$2:$D$16,3,FALSE)=$B2892,"H","G"))</f>
        <v/>
      </c>
      <c r="D2892" s="17" t="str">
        <f>IF($B2892="","",IF(VLOOKUP($A2892,Spiele!$A$2:$F$16,3,FALSE)=$B2892,VLOOKUP($A2892,Spiele!$A$2:$F$16,4,FALSE),VLOOKUP($A2892,Spiele!$A$2:$F$16,3,FALSE)))</f>
        <v/>
      </c>
      <c r="E2892" s="18">
        <f>IF(Abschlüsse[[#This Row],[Ergeb]]="ET",0,COUNTIFS($A$2:$A2892,$A2892,$B$2:$B2892,$B2892,$L$2:$L2892,"&lt;&gt;ET"))</f>
        <v>0</v>
      </c>
      <c r="F2892" s="11"/>
      <c r="G2892" s="12"/>
      <c r="H2892" s="18">
        <f>COUNTIFS('Rote Karten'!$A$2:$A$4,$A2892,'Rote Karten'!$D$2:$D$4,"&lt;&gt;"&amp;$B2892,'Rote Karten'!$B$2:$B$4,"&lt;"&amp;$F2892,'Rote Karten'!$C$2:$C$4,"&lt;="&amp;$G2892)-COUNTIFS('Rote Karten'!$A$2:$A$4,$A2892,'Rote Karten'!$D$2:$D$4,$B2892,'Rote Karten'!$B$2:$B$4,"&lt;"&amp;$F2892,'Rote Karten'!$C$2:$C$4,"&lt;="&amp;$G2892)</f>
        <v>0</v>
      </c>
      <c r="I2892" s="17" t="str">
        <f>IF(OR($L2892="Tor",$L2892="ET"),_xlfn.IFNA(IF(VLOOKUP($A2892,Spiele!$A$2:$C$16,3,FALSE)=$B2892,COUNTIFS($L$2:$L2892,"Tor",$B$2:$B2892,$B2892,$A$2:$A2892,$A2892)+COUNTIFS($L$2:$L2892,"ET",$B$2:$B2892,$B2892,$A$2:$A2892,$A2892)&amp;":"&amp;COUNTIFS($L$2:$L2892,"Tor",$B$2:$B2892,"&lt;&gt;"&amp;$B2892,$A$2:$A2892,$A2892)+COUNTIFS($L$2:$L2892,"ET",$B$2:$B2892,"&lt;&gt;"&amp;$B2892,$A$2:$A2892,$A2892),COUNTIFS($L$2:$L2892,"Tor",$B$2:$B2892,"&lt;&gt;"&amp;$B2892,$A$2:$A2892,$A2892)+COUNTIFS($L$2:$L2892,"ET",$B$2:$B2892,"&lt;&gt;"&amp;$B2892,$A$2:$A2892,$A2892)&amp;":"&amp;COUNTIFS($L$2:$L2892,"Tor",$B$2:$B2892,$B2892,$A$2:$A2892,$A2892)+COUNTIFS($L$2:$L2892,"ET",$B$2:$B2892,$B2892,$A$2:$A2892,$A2892)),""),"")</f>
        <v/>
      </c>
      <c r="J2892" s="18" t="str">
        <f>_xlfn.IFNA(IF(VLOOKUP($A2892,Spiele!$A$2:$D$16,3,FALSE)=$B2892,(COUNTIFS($L$1:$L2891,"Tor",$B$1:$B2891,$B2892,$A$1:$A2891,$A2892)+COUNTIFS($L$1:$L2891,"ET",$B$1:$B2891,$B2892,$A$1:$A2891,$A2892))-(COUNTIFS($L$1:$L2891,"Tor",$B$1:$B2891,"&lt;&gt;"&amp;$B2892,$A$1:$A2891,$A2892)+COUNTIFS($L$1:$L2891,"ET",$B$1:$B2891,"&lt;&gt;"&amp;$B2892,$A$1:$A2891,$A2892)),(COUNTIFS($L$1:$L2891,"Tor",$B$1:$B2891,$B2892,$A$1:$A2891,$A2892)+COUNTIFS($L$1:$L2891,"ET",$B$1:$B2891,$B2892,$A$1:$A2891,$A2892))-(COUNTIFS($L$1:$L2891,"Tor",$B$1:$B2891,"&lt;&gt;"&amp;$B2892,$A$1:$A2891,$A2892)+COUNTIFS($L$1:$L2891,"ET",$B$1:$B2891,"&lt;&gt;"&amp;$B2892,$A$1:$A2891,$A2892))),"")</f>
        <v/>
      </c>
      <c r="O2892" s="17"/>
      <c r="AC2892" s="14"/>
      <c r="AD2892" s="14"/>
      <c r="AE2892" s="18"/>
      <c r="AH2892" s="19">
        <f t="shared" si="182"/>
        <v>0</v>
      </c>
      <c r="AI2892" s="19">
        <f t="shared" si="183"/>
        <v>180</v>
      </c>
      <c r="AM2892" s="19">
        <f>IF(Abschlüsse[[#This Row],[Ergeb]]="ET","",SQRT(($AF2892-$AK2892)^2+($AG2892-$AL2892)^2))</f>
        <v>0</v>
      </c>
      <c r="AO2892" s="13"/>
      <c r="AP2892" s="13"/>
      <c r="AQ2892" s="19" t="str">
        <f t="shared" si="180"/>
        <v/>
      </c>
      <c r="AU2892" s="19" t="str">
        <f t="shared" si="181"/>
        <v/>
      </c>
    </row>
    <row r="2893" spans="3:47" ht="25.05" customHeight="1">
      <c r="C2893" s="17" t="str">
        <f>IF($A2893="","",IF(VLOOKUP($A2893,Spiele!$A$2:$D$16,3,FALSE)=$B2893,"H","G"))</f>
        <v/>
      </c>
      <c r="D2893" s="17" t="str">
        <f>IF($B2893="","",IF(VLOOKUP($A2893,Spiele!$A$2:$F$16,3,FALSE)=$B2893,VLOOKUP($A2893,Spiele!$A$2:$F$16,4,FALSE),VLOOKUP($A2893,Spiele!$A$2:$F$16,3,FALSE)))</f>
        <v/>
      </c>
      <c r="E2893" s="18">
        <f>IF(Abschlüsse[[#This Row],[Ergeb]]="ET",0,COUNTIFS($A$2:$A2893,$A2893,$B$2:$B2893,$B2893,$L$2:$L2893,"&lt;&gt;ET"))</f>
        <v>0</v>
      </c>
      <c r="F2893" s="11"/>
      <c r="G2893" s="12"/>
      <c r="H2893" s="18">
        <f>COUNTIFS('Rote Karten'!$A$2:$A$4,$A2893,'Rote Karten'!$D$2:$D$4,"&lt;&gt;"&amp;$B2893,'Rote Karten'!$B$2:$B$4,"&lt;"&amp;$F2893,'Rote Karten'!$C$2:$C$4,"&lt;="&amp;$G2893)-COUNTIFS('Rote Karten'!$A$2:$A$4,$A2893,'Rote Karten'!$D$2:$D$4,$B2893,'Rote Karten'!$B$2:$B$4,"&lt;"&amp;$F2893,'Rote Karten'!$C$2:$C$4,"&lt;="&amp;$G2893)</f>
        <v>0</v>
      </c>
      <c r="I2893" s="17" t="str">
        <f>IF(OR($L2893="Tor",$L2893="ET"),_xlfn.IFNA(IF(VLOOKUP($A2893,Spiele!$A$2:$C$16,3,FALSE)=$B2893,COUNTIFS($L$2:$L2893,"Tor",$B$2:$B2893,$B2893,$A$2:$A2893,$A2893)+COUNTIFS($L$2:$L2893,"ET",$B$2:$B2893,$B2893,$A$2:$A2893,$A2893)&amp;":"&amp;COUNTIFS($L$2:$L2893,"Tor",$B$2:$B2893,"&lt;&gt;"&amp;$B2893,$A$2:$A2893,$A2893)+COUNTIFS($L$2:$L2893,"ET",$B$2:$B2893,"&lt;&gt;"&amp;$B2893,$A$2:$A2893,$A2893),COUNTIFS($L$2:$L2893,"Tor",$B$2:$B2893,"&lt;&gt;"&amp;$B2893,$A$2:$A2893,$A2893)+COUNTIFS($L$2:$L2893,"ET",$B$2:$B2893,"&lt;&gt;"&amp;$B2893,$A$2:$A2893,$A2893)&amp;":"&amp;COUNTIFS($L$2:$L2893,"Tor",$B$2:$B2893,$B2893,$A$2:$A2893,$A2893)+COUNTIFS($L$2:$L2893,"ET",$B$2:$B2893,$B2893,$A$2:$A2893,$A2893)),""),"")</f>
        <v/>
      </c>
      <c r="J2893" s="18" t="str">
        <f>_xlfn.IFNA(IF(VLOOKUP($A2893,Spiele!$A$2:$D$16,3,FALSE)=$B2893,(COUNTIFS($L$1:$L2892,"Tor",$B$1:$B2892,$B2893,$A$1:$A2892,$A2893)+COUNTIFS($L$1:$L2892,"ET",$B$1:$B2892,$B2893,$A$1:$A2892,$A2893))-(COUNTIFS($L$1:$L2892,"Tor",$B$1:$B2892,"&lt;&gt;"&amp;$B2893,$A$1:$A2892,$A2893)+COUNTIFS($L$1:$L2892,"ET",$B$1:$B2892,"&lt;&gt;"&amp;$B2893,$A$1:$A2892,$A2893)),(COUNTIFS($L$1:$L2892,"Tor",$B$1:$B2892,$B2893,$A$1:$A2892,$A2893)+COUNTIFS($L$1:$L2892,"ET",$B$1:$B2892,$B2893,$A$1:$A2892,$A2893))-(COUNTIFS($L$1:$L2892,"Tor",$B$1:$B2892,"&lt;&gt;"&amp;$B2893,$A$1:$A2892,$A2893)+COUNTIFS($L$1:$L2892,"ET",$B$1:$B2892,"&lt;&gt;"&amp;$B2893,$A$1:$A2892,$A2893))),"")</f>
        <v/>
      </c>
      <c r="O2893" s="17"/>
      <c r="AC2893" s="14"/>
      <c r="AD2893" s="14"/>
      <c r="AE2893" s="18"/>
      <c r="AH2893" s="19">
        <f t="shared" si="182"/>
        <v>0</v>
      </c>
      <c r="AI2893" s="19">
        <f t="shared" si="183"/>
        <v>180</v>
      </c>
      <c r="AM2893" s="19">
        <f>IF(Abschlüsse[[#This Row],[Ergeb]]="ET","",SQRT(($AF2893-$AK2893)^2+($AG2893-$AL2893)^2))</f>
        <v>0</v>
      </c>
      <c r="AO2893" s="13"/>
      <c r="AP2893" s="13"/>
      <c r="AQ2893" s="19" t="str">
        <f t="shared" si="180"/>
        <v/>
      </c>
      <c r="AU2893" s="19" t="str">
        <f t="shared" si="181"/>
        <v/>
      </c>
    </row>
    <row r="2894" spans="3:47" ht="25.05" customHeight="1">
      <c r="C2894" s="17" t="str">
        <f>IF($A2894="","",IF(VLOOKUP($A2894,Spiele!$A$2:$D$16,3,FALSE)=$B2894,"H","G"))</f>
        <v/>
      </c>
      <c r="D2894" s="17" t="str">
        <f>IF($B2894="","",IF(VLOOKUP($A2894,Spiele!$A$2:$F$16,3,FALSE)=$B2894,VLOOKUP($A2894,Spiele!$A$2:$F$16,4,FALSE),VLOOKUP($A2894,Spiele!$A$2:$F$16,3,FALSE)))</f>
        <v/>
      </c>
      <c r="E2894" s="18">
        <f>IF(Abschlüsse[[#This Row],[Ergeb]]="ET",0,COUNTIFS($A$2:$A2894,$A2894,$B$2:$B2894,$B2894,$L$2:$L2894,"&lt;&gt;ET"))</f>
        <v>0</v>
      </c>
      <c r="F2894" s="11"/>
      <c r="G2894" s="12"/>
      <c r="H2894" s="18">
        <f>COUNTIFS('Rote Karten'!$A$2:$A$4,$A2894,'Rote Karten'!$D$2:$D$4,"&lt;&gt;"&amp;$B2894,'Rote Karten'!$B$2:$B$4,"&lt;"&amp;$F2894,'Rote Karten'!$C$2:$C$4,"&lt;="&amp;$G2894)-COUNTIFS('Rote Karten'!$A$2:$A$4,$A2894,'Rote Karten'!$D$2:$D$4,$B2894,'Rote Karten'!$B$2:$B$4,"&lt;"&amp;$F2894,'Rote Karten'!$C$2:$C$4,"&lt;="&amp;$G2894)</f>
        <v>0</v>
      </c>
      <c r="I2894" s="17" t="str">
        <f>IF(OR($L2894="Tor",$L2894="ET"),_xlfn.IFNA(IF(VLOOKUP($A2894,Spiele!$A$2:$C$16,3,FALSE)=$B2894,COUNTIFS($L$2:$L2894,"Tor",$B$2:$B2894,$B2894,$A$2:$A2894,$A2894)+COUNTIFS($L$2:$L2894,"ET",$B$2:$B2894,$B2894,$A$2:$A2894,$A2894)&amp;":"&amp;COUNTIFS($L$2:$L2894,"Tor",$B$2:$B2894,"&lt;&gt;"&amp;$B2894,$A$2:$A2894,$A2894)+COUNTIFS($L$2:$L2894,"ET",$B$2:$B2894,"&lt;&gt;"&amp;$B2894,$A$2:$A2894,$A2894),COUNTIFS($L$2:$L2894,"Tor",$B$2:$B2894,"&lt;&gt;"&amp;$B2894,$A$2:$A2894,$A2894)+COUNTIFS($L$2:$L2894,"ET",$B$2:$B2894,"&lt;&gt;"&amp;$B2894,$A$2:$A2894,$A2894)&amp;":"&amp;COUNTIFS($L$2:$L2894,"Tor",$B$2:$B2894,$B2894,$A$2:$A2894,$A2894)+COUNTIFS($L$2:$L2894,"ET",$B$2:$B2894,$B2894,$A$2:$A2894,$A2894)),""),"")</f>
        <v/>
      </c>
      <c r="J2894" s="18" t="str">
        <f>_xlfn.IFNA(IF(VLOOKUP($A2894,Spiele!$A$2:$D$16,3,FALSE)=$B2894,(COUNTIFS($L$1:$L2893,"Tor",$B$1:$B2893,$B2894,$A$1:$A2893,$A2894)+COUNTIFS($L$1:$L2893,"ET",$B$1:$B2893,$B2894,$A$1:$A2893,$A2894))-(COUNTIFS($L$1:$L2893,"Tor",$B$1:$B2893,"&lt;&gt;"&amp;$B2894,$A$1:$A2893,$A2894)+COUNTIFS($L$1:$L2893,"ET",$B$1:$B2893,"&lt;&gt;"&amp;$B2894,$A$1:$A2893,$A2894)),(COUNTIFS($L$1:$L2893,"Tor",$B$1:$B2893,$B2894,$A$1:$A2893,$A2894)+COUNTIFS($L$1:$L2893,"ET",$B$1:$B2893,$B2894,$A$1:$A2893,$A2894))-(COUNTIFS($L$1:$L2893,"Tor",$B$1:$B2893,"&lt;&gt;"&amp;$B2894,$A$1:$A2893,$A2894)+COUNTIFS($L$1:$L2893,"ET",$B$1:$B2893,"&lt;&gt;"&amp;$B2894,$A$1:$A2893,$A2894))),"")</f>
        <v/>
      </c>
      <c r="O2894" s="17"/>
      <c r="AC2894" s="14"/>
      <c r="AD2894" s="14"/>
      <c r="AE2894" s="18"/>
      <c r="AH2894" s="19">
        <f t="shared" si="182"/>
        <v>0</v>
      </c>
      <c r="AI2894" s="19">
        <f t="shared" si="183"/>
        <v>180</v>
      </c>
      <c r="AM2894" s="19">
        <f>IF(Abschlüsse[[#This Row],[Ergeb]]="ET","",SQRT(($AF2894-$AK2894)^2+($AG2894-$AL2894)^2))</f>
        <v>0</v>
      </c>
      <c r="AO2894" s="13"/>
      <c r="AP2894" s="13"/>
      <c r="AQ2894" s="19" t="str">
        <f t="shared" si="180"/>
        <v/>
      </c>
      <c r="AU2894" s="19" t="str">
        <f t="shared" si="181"/>
        <v/>
      </c>
    </row>
    <row r="2895" spans="3:47" ht="25.05" customHeight="1">
      <c r="C2895" s="17" t="str">
        <f>IF($A2895="","",IF(VLOOKUP($A2895,Spiele!$A$2:$D$16,3,FALSE)=$B2895,"H","G"))</f>
        <v/>
      </c>
      <c r="D2895" s="17" t="str">
        <f>IF($B2895="","",IF(VLOOKUP($A2895,Spiele!$A$2:$F$16,3,FALSE)=$B2895,VLOOKUP($A2895,Spiele!$A$2:$F$16,4,FALSE),VLOOKUP($A2895,Spiele!$A$2:$F$16,3,FALSE)))</f>
        <v/>
      </c>
      <c r="E2895" s="18">
        <f>IF(Abschlüsse[[#This Row],[Ergeb]]="ET",0,COUNTIFS($A$2:$A2895,$A2895,$B$2:$B2895,$B2895,$L$2:$L2895,"&lt;&gt;ET"))</f>
        <v>0</v>
      </c>
      <c r="F2895" s="11"/>
      <c r="G2895" s="12"/>
      <c r="H2895" s="18">
        <f>COUNTIFS('Rote Karten'!$A$2:$A$4,$A2895,'Rote Karten'!$D$2:$D$4,"&lt;&gt;"&amp;$B2895,'Rote Karten'!$B$2:$B$4,"&lt;"&amp;$F2895,'Rote Karten'!$C$2:$C$4,"&lt;="&amp;$G2895)-COUNTIFS('Rote Karten'!$A$2:$A$4,$A2895,'Rote Karten'!$D$2:$D$4,$B2895,'Rote Karten'!$B$2:$B$4,"&lt;"&amp;$F2895,'Rote Karten'!$C$2:$C$4,"&lt;="&amp;$G2895)</f>
        <v>0</v>
      </c>
      <c r="I2895" s="17" t="str">
        <f>IF(OR($L2895="Tor",$L2895="ET"),_xlfn.IFNA(IF(VLOOKUP($A2895,Spiele!$A$2:$C$16,3,FALSE)=$B2895,COUNTIFS($L$2:$L2895,"Tor",$B$2:$B2895,$B2895,$A$2:$A2895,$A2895)+COUNTIFS($L$2:$L2895,"ET",$B$2:$B2895,$B2895,$A$2:$A2895,$A2895)&amp;":"&amp;COUNTIFS($L$2:$L2895,"Tor",$B$2:$B2895,"&lt;&gt;"&amp;$B2895,$A$2:$A2895,$A2895)+COUNTIFS($L$2:$L2895,"ET",$B$2:$B2895,"&lt;&gt;"&amp;$B2895,$A$2:$A2895,$A2895),COUNTIFS($L$2:$L2895,"Tor",$B$2:$B2895,"&lt;&gt;"&amp;$B2895,$A$2:$A2895,$A2895)+COUNTIFS($L$2:$L2895,"ET",$B$2:$B2895,"&lt;&gt;"&amp;$B2895,$A$2:$A2895,$A2895)&amp;":"&amp;COUNTIFS($L$2:$L2895,"Tor",$B$2:$B2895,$B2895,$A$2:$A2895,$A2895)+COUNTIFS($L$2:$L2895,"ET",$B$2:$B2895,$B2895,$A$2:$A2895,$A2895)),""),"")</f>
        <v/>
      </c>
      <c r="J2895" s="18" t="str">
        <f>_xlfn.IFNA(IF(VLOOKUP($A2895,Spiele!$A$2:$D$16,3,FALSE)=$B2895,(COUNTIFS($L$1:$L2894,"Tor",$B$1:$B2894,$B2895,$A$1:$A2894,$A2895)+COUNTIFS($L$1:$L2894,"ET",$B$1:$B2894,$B2895,$A$1:$A2894,$A2895))-(COUNTIFS($L$1:$L2894,"Tor",$B$1:$B2894,"&lt;&gt;"&amp;$B2895,$A$1:$A2894,$A2895)+COUNTIFS($L$1:$L2894,"ET",$B$1:$B2894,"&lt;&gt;"&amp;$B2895,$A$1:$A2894,$A2895)),(COUNTIFS($L$1:$L2894,"Tor",$B$1:$B2894,$B2895,$A$1:$A2894,$A2895)+COUNTIFS($L$1:$L2894,"ET",$B$1:$B2894,$B2895,$A$1:$A2894,$A2895))-(COUNTIFS($L$1:$L2894,"Tor",$B$1:$B2894,"&lt;&gt;"&amp;$B2895,$A$1:$A2894,$A2895)+COUNTIFS($L$1:$L2894,"ET",$B$1:$B2894,"&lt;&gt;"&amp;$B2895,$A$1:$A2894,$A2895))),"")</f>
        <v/>
      </c>
      <c r="O2895" s="17"/>
      <c r="AC2895" s="14"/>
      <c r="AD2895" s="14"/>
      <c r="AE2895" s="18"/>
      <c r="AH2895" s="19">
        <f t="shared" si="182"/>
        <v>0</v>
      </c>
      <c r="AI2895" s="19">
        <f t="shared" si="183"/>
        <v>180</v>
      </c>
      <c r="AM2895" s="19">
        <f>IF(Abschlüsse[[#This Row],[Ergeb]]="ET","",SQRT(($AF2895-$AK2895)^2+($AG2895-$AL2895)^2))</f>
        <v>0</v>
      </c>
      <c r="AO2895" s="13"/>
      <c r="AP2895" s="13"/>
      <c r="AQ2895" s="19" t="str">
        <f t="shared" si="180"/>
        <v/>
      </c>
      <c r="AU2895" s="19" t="str">
        <f t="shared" si="181"/>
        <v/>
      </c>
    </row>
    <row r="2896" spans="3:47" ht="25.05" customHeight="1">
      <c r="C2896" s="17" t="str">
        <f>IF($A2896="","",IF(VLOOKUP($A2896,Spiele!$A$2:$D$16,3,FALSE)=$B2896,"H","G"))</f>
        <v/>
      </c>
      <c r="D2896" s="17" t="str">
        <f>IF($B2896="","",IF(VLOOKUP($A2896,Spiele!$A$2:$F$16,3,FALSE)=$B2896,VLOOKUP($A2896,Spiele!$A$2:$F$16,4,FALSE),VLOOKUP($A2896,Spiele!$A$2:$F$16,3,FALSE)))</f>
        <v/>
      </c>
      <c r="E2896" s="18">
        <f>IF(Abschlüsse[[#This Row],[Ergeb]]="ET",0,COUNTIFS($A$2:$A2896,$A2896,$B$2:$B2896,$B2896,$L$2:$L2896,"&lt;&gt;ET"))</f>
        <v>0</v>
      </c>
      <c r="F2896" s="11"/>
      <c r="G2896" s="12"/>
      <c r="H2896" s="18">
        <f>COUNTIFS('Rote Karten'!$A$2:$A$4,$A2896,'Rote Karten'!$D$2:$D$4,"&lt;&gt;"&amp;$B2896,'Rote Karten'!$B$2:$B$4,"&lt;"&amp;$F2896,'Rote Karten'!$C$2:$C$4,"&lt;="&amp;$G2896)-COUNTIFS('Rote Karten'!$A$2:$A$4,$A2896,'Rote Karten'!$D$2:$D$4,$B2896,'Rote Karten'!$B$2:$B$4,"&lt;"&amp;$F2896,'Rote Karten'!$C$2:$C$4,"&lt;="&amp;$G2896)</f>
        <v>0</v>
      </c>
      <c r="I2896" s="17" t="str">
        <f>IF(OR($L2896="Tor",$L2896="ET"),_xlfn.IFNA(IF(VLOOKUP($A2896,Spiele!$A$2:$C$16,3,FALSE)=$B2896,COUNTIFS($L$2:$L2896,"Tor",$B$2:$B2896,$B2896,$A$2:$A2896,$A2896)+COUNTIFS($L$2:$L2896,"ET",$B$2:$B2896,$B2896,$A$2:$A2896,$A2896)&amp;":"&amp;COUNTIFS($L$2:$L2896,"Tor",$B$2:$B2896,"&lt;&gt;"&amp;$B2896,$A$2:$A2896,$A2896)+COUNTIFS($L$2:$L2896,"ET",$B$2:$B2896,"&lt;&gt;"&amp;$B2896,$A$2:$A2896,$A2896),COUNTIFS($L$2:$L2896,"Tor",$B$2:$B2896,"&lt;&gt;"&amp;$B2896,$A$2:$A2896,$A2896)+COUNTIFS($L$2:$L2896,"ET",$B$2:$B2896,"&lt;&gt;"&amp;$B2896,$A$2:$A2896,$A2896)&amp;":"&amp;COUNTIFS($L$2:$L2896,"Tor",$B$2:$B2896,$B2896,$A$2:$A2896,$A2896)+COUNTIFS($L$2:$L2896,"ET",$B$2:$B2896,$B2896,$A$2:$A2896,$A2896)),""),"")</f>
        <v/>
      </c>
      <c r="J2896" s="18" t="str">
        <f>_xlfn.IFNA(IF(VLOOKUP($A2896,Spiele!$A$2:$D$16,3,FALSE)=$B2896,(COUNTIFS($L$1:$L2895,"Tor",$B$1:$B2895,$B2896,$A$1:$A2895,$A2896)+COUNTIFS($L$1:$L2895,"ET",$B$1:$B2895,$B2896,$A$1:$A2895,$A2896))-(COUNTIFS($L$1:$L2895,"Tor",$B$1:$B2895,"&lt;&gt;"&amp;$B2896,$A$1:$A2895,$A2896)+COUNTIFS($L$1:$L2895,"ET",$B$1:$B2895,"&lt;&gt;"&amp;$B2896,$A$1:$A2895,$A2896)),(COUNTIFS($L$1:$L2895,"Tor",$B$1:$B2895,$B2896,$A$1:$A2895,$A2896)+COUNTIFS($L$1:$L2895,"ET",$B$1:$B2895,$B2896,$A$1:$A2895,$A2896))-(COUNTIFS($L$1:$L2895,"Tor",$B$1:$B2895,"&lt;&gt;"&amp;$B2896,$A$1:$A2895,$A2896)+COUNTIFS($L$1:$L2895,"ET",$B$1:$B2895,"&lt;&gt;"&amp;$B2896,$A$1:$A2895,$A2896))),"")</f>
        <v/>
      </c>
      <c r="O2896" s="17"/>
      <c r="AC2896" s="14"/>
      <c r="AD2896" s="14"/>
      <c r="AE2896" s="18"/>
      <c r="AH2896" s="19">
        <f t="shared" si="182"/>
        <v>0</v>
      </c>
      <c r="AI2896" s="19">
        <f t="shared" si="183"/>
        <v>180</v>
      </c>
      <c r="AM2896" s="19">
        <f>IF(Abschlüsse[[#This Row],[Ergeb]]="ET","",SQRT(($AF2896-$AK2896)^2+($AG2896-$AL2896)^2))</f>
        <v>0</v>
      </c>
      <c r="AO2896" s="13"/>
      <c r="AP2896" s="13"/>
      <c r="AQ2896" s="19" t="str">
        <f t="shared" si="180"/>
        <v/>
      </c>
      <c r="AU2896" s="19" t="str">
        <f t="shared" si="181"/>
        <v/>
      </c>
    </row>
    <row r="2897" spans="3:47" ht="25.05" customHeight="1">
      <c r="C2897" s="17" t="str">
        <f>IF($A2897="","",IF(VLOOKUP($A2897,Spiele!$A$2:$D$16,3,FALSE)=$B2897,"H","G"))</f>
        <v/>
      </c>
      <c r="D2897" s="17" t="str">
        <f>IF($B2897="","",IF(VLOOKUP($A2897,Spiele!$A$2:$F$16,3,FALSE)=$B2897,VLOOKUP($A2897,Spiele!$A$2:$F$16,4,FALSE),VLOOKUP($A2897,Spiele!$A$2:$F$16,3,FALSE)))</f>
        <v/>
      </c>
      <c r="E2897" s="18">
        <f>IF(Abschlüsse[[#This Row],[Ergeb]]="ET",0,COUNTIFS($A$2:$A2897,$A2897,$B$2:$B2897,$B2897,$L$2:$L2897,"&lt;&gt;ET"))</f>
        <v>0</v>
      </c>
      <c r="F2897" s="11"/>
      <c r="G2897" s="12"/>
      <c r="H2897" s="18">
        <f>COUNTIFS('Rote Karten'!$A$2:$A$4,$A2897,'Rote Karten'!$D$2:$D$4,"&lt;&gt;"&amp;$B2897,'Rote Karten'!$B$2:$B$4,"&lt;"&amp;$F2897,'Rote Karten'!$C$2:$C$4,"&lt;="&amp;$G2897)-COUNTIFS('Rote Karten'!$A$2:$A$4,$A2897,'Rote Karten'!$D$2:$D$4,$B2897,'Rote Karten'!$B$2:$B$4,"&lt;"&amp;$F2897,'Rote Karten'!$C$2:$C$4,"&lt;="&amp;$G2897)</f>
        <v>0</v>
      </c>
      <c r="I2897" s="17" t="str">
        <f>IF(OR($L2897="Tor",$L2897="ET"),_xlfn.IFNA(IF(VLOOKUP($A2897,Spiele!$A$2:$C$16,3,FALSE)=$B2897,COUNTIFS($L$2:$L2897,"Tor",$B$2:$B2897,$B2897,$A$2:$A2897,$A2897)+COUNTIFS($L$2:$L2897,"ET",$B$2:$B2897,$B2897,$A$2:$A2897,$A2897)&amp;":"&amp;COUNTIFS($L$2:$L2897,"Tor",$B$2:$B2897,"&lt;&gt;"&amp;$B2897,$A$2:$A2897,$A2897)+COUNTIFS($L$2:$L2897,"ET",$B$2:$B2897,"&lt;&gt;"&amp;$B2897,$A$2:$A2897,$A2897),COUNTIFS($L$2:$L2897,"Tor",$B$2:$B2897,"&lt;&gt;"&amp;$B2897,$A$2:$A2897,$A2897)+COUNTIFS($L$2:$L2897,"ET",$B$2:$B2897,"&lt;&gt;"&amp;$B2897,$A$2:$A2897,$A2897)&amp;":"&amp;COUNTIFS($L$2:$L2897,"Tor",$B$2:$B2897,$B2897,$A$2:$A2897,$A2897)+COUNTIFS($L$2:$L2897,"ET",$B$2:$B2897,$B2897,$A$2:$A2897,$A2897)),""),"")</f>
        <v/>
      </c>
      <c r="J2897" s="18" t="str">
        <f>_xlfn.IFNA(IF(VLOOKUP($A2897,Spiele!$A$2:$D$16,3,FALSE)=$B2897,(COUNTIFS($L$1:$L2896,"Tor",$B$1:$B2896,$B2897,$A$1:$A2896,$A2897)+COUNTIFS($L$1:$L2896,"ET",$B$1:$B2896,$B2897,$A$1:$A2896,$A2897))-(COUNTIFS($L$1:$L2896,"Tor",$B$1:$B2896,"&lt;&gt;"&amp;$B2897,$A$1:$A2896,$A2897)+COUNTIFS($L$1:$L2896,"ET",$B$1:$B2896,"&lt;&gt;"&amp;$B2897,$A$1:$A2896,$A2897)),(COUNTIFS($L$1:$L2896,"Tor",$B$1:$B2896,$B2897,$A$1:$A2896,$A2897)+COUNTIFS($L$1:$L2896,"ET",$B$1:$B2896,$B2897,$A$1:$A2896,$A2897))-(COUNTIFS($L$1:$L2896,"Tor",$B$1:$B2896,"&lt;&gt;"&amp;$B2897,$A$1:$A2896,$A2897)+COUNTIFS($L$1:$L2896,"ET",$B$1:$B2896,"&lt;&gt;"&amp;$B2897,$A$1:$A2896,$A2897))),"")</f>
        <v/>
      </c>
      <c r="O2897" s="17"/>
      <c r="AC2897" s="14"/>
      <c r="AD2897" s="14"/>
      <c r="AE2897" s="18"/>
      <c r="AH2897" s="19">
        <f t="shared" si="182"/>
        <v>0</v>
      </c>
      <c r="AI2897" s="19">
        <f t="shared" si="183"/>
        <v>180</v>
      </c>
      <c r="AM2897" s="19">
        <f>IF(Abschlüsse[[#This Row],[Ergeb]]="ET","",SQRT(($AF2897-$AK2897)^2+($AG2897-$AL2897)^2))</f>
        <v>0</v>
      </c>
      <c r="AO2897" s="13"/>
      <c r="AP2897" s="13"/>
      <c r="AQ2897" s="19" t="str">
        <f t="shared" si="180"/>
        <v/>
      </c>
      <c r="AU2897" s="19" t="str">
        <f t="shared" si="181"/>
        <v/>
      </c>
    </row>
    <row r="2898" spans="3:47" ht="25.05" customHeight="1">
      <c r="C2898" s="17" t="str">
        <f>IF($A2898="","",IF(VLOOKUP($A2898,Spiele!$A$2:$D$16,3,FALSE)=$B2898,"H","G"))</f>
        <v/>
      </c>
      <c r="D2898" s="17" t="str">
        <f>IF($B2898="","",IF(VLOOKUP($A2898,Spiele!$A$2:$F$16,3,FALSE)=$B2898,VLOOKUP($A2898,Spiele!$A$2:$F$16,4,FALSE),VLOOKUP($A2898,Spiele!$A$2:$F$16,3,FALSE)))</f>
        <v/>
      </c>
      <c r="E2898" s="18">
        <f>IF(Abschlüsse[[#This Row],[Ergeb]]="ET",0,COUNTIFS($A$2:$A2898,$A2898,$B$2:$B2898,$B2898,$L$2:$L2898,"&lt;&gt;ET"))</f>
        <v>0</v>
      </c>
      <c r="F2898" s="11"/>
      <c r="G2898" s="12"/>
      <c r="H2898" s="18">
        <f>COUNTIFS('Rote Karten'!$A$2:$A$4,$A2898,'Rote Karten'!$D$2:$D$4,"&lt;&gt;"&amp;$B2898,'Rote Karten'!$B$2:$B$4,"&lt;"&amp;$F2898,'Rote Karten'!$C$2:$C$4,"&lt;="&amp;$G2898)-COUNTIFS('Rote Karten'!$A$2:$A$4,$A2898,'Rote Karten'!$D$2:$D$4,$B2898,'Rote Karten'!$B$2:$B$4,"&lt;"&amp;$F2898,'Rote Karten'!$C$2:$C$4,"&lt;="&amp;$G2898)</f>
        <v>0</v>
      </c>
      <c r="I2898" s="17" t="str">
        <f>IF(OR($L2898="Tor",$L2898="ET"),_xlfn.IFNA(IF(VLOOKUP($A2898,Spiele!$A$2:$C$16,3,FALSE)=$B2898,COUNTIFS($L$2:$L2898,"Tor",$B$2:$B2898,$B2898,$A$2:$A2898,$A2898)+COUNTIFS($L$2:$L2898,"ET",$B$2:$B2898,$B2898,$A$2:$A2898,$A2898)&amp;":"&amp;COUNTIFS($L$2:$L2898,"Tor",$B$2:$B2898,"&lt;&gt;"&amp;$B2898,$A$2:$A2898,$A2898)+COUNTIFS($L$2:$L2898,"ET",$B$2:$B2898,"&lt;&gt;"&amp;$B2898,$A$2:$A2898,$A2898),COUNTIFS($L$2:$L2898,"Tor",$B$2:$B2898,"&lt;&gt;"&amp;$B2898,$A$2:$A2898,$A2898)+COUNTIFS($L$2:$L2898,"ET",$B$2:$B2898,"&lt;&gt;"&amp;$B2898,$A$2:$A2898,$A2898)&amp;":"&amp;COUNTIFS($L$2:$L2898,"Tor",$B$2:$B2898,$B2898,$A$2:$A2898,$A2898)+COUNTIFS($L$2:$L2898,"ET",$B$2:$B2898,$B2898,$A$2:$A2898,$A2898)),""),"")</f>
        <v/>
      </c>
      <c r="J2898" s="18" t="str">
        <f>_xlfn.IFNA(IF(VLOOKUP($A2898,Spiele!$A$2:$D$16,3,FALSE)=$B2898,(COUNTIFS($L$1:$L2897,"Tor",$B$1:$B2897,$B2898,$A$1:$A2897,$A2898)+COUNTIFS($L$1:$L2897,"ET",$B$1:$B2897,$B2898,$A$1:$A2897,$A2898))-(COUNTIFS($L$1:$L2897,"Tor",$B$1:$B2897,"&lt;&gt;"&amp;$B2898,$A$1:$A2897,$A2898)+COUNTIFS($L$1:$L2897,"ET",$B$1:$B2897,"&lt;&gt;"&amp;$B2898,$A$1:$A2897,$A2898)),(COUNTIFS($L$1:$L2897,"Tor",$B$1:$B2897,$B2898,$A$1:$A2897,$A2898)+COUNTIFS($L$1:$L2897,"ET",$B$1:$B2897,$B2898,$A$1:$A2897,$A2898))-(COUNTIFS($L$1:$L2897,"Tor",$B$1:$B2897,"&lt;&gt;"&amp;$B2898,$A$1:$A2897,$A2898)+COUNTIFS($L$1:$L2897,"ET",$B$1:$B2897,"&lt;&gt;"&amp;$B2898,$A$1:$A2897,$A2898))),"")</f>
        <v/>
      </c>
      <c r="O2898" s="17"/>
      <c r="AC2898" s="14"/>
      <c r="AD2898" s="14"/>
      <c r="AE2898" s="18"/>
      <c r="AH2898" s="19">
        <f t="shared" si="182"/>
        <v>0</v>
      </c>
      <c r="AI2898" s="19">
        <f t="shared" si="183"/>
        <v>180</v>
      </c>
      <c r="AM2898" s="19">
        <f>IF(Abschlüsse[[#This Row],[Ergeb]]="ET","",SQRT(($AF2898-$AK2898)^2+($AG2898-$AL2898)^2))</f>
        <v>0</v>
      </c>
      <c r="AO2898" s="13"/>
      <c r="AP2898" s="13"/>
      <c r="AQ2898" s="19" t="str">
        <f t="shared" si="180"/>
        <v/>
      </c>
      <c r="AU2898" s="19" t="str">
        <f t="shared" si="181"/>
        <v/>
      </c>
    </row>
    <row r="2899" spans="3:47" ht="25.05" customHeight="1">
      <c r="C2899" s="17" t="str">
        <f>IF($A2899="","",IF(VLOOKUP($A2899,Spiele!$A$2:$D$16,3,FALSE)=$B2899,"H","G"))</f>
        <v/>
      </c>
      <c r="D2899" s="17" t="str">
        <f>IF($B2899="","",IF(VLOOKUP($A2899,Spiele!$A$2:$F$16,3,FALSE)=$B2899,VLOOKUP($A2899,Spiele!$A$2:$F$16,4,FALSE),VLOOKUP($A2899,Spiele!$A$2:$F$16,3,FALSE)))</f>
        <v/>
      </c>
      <c r="E2899" s="18">
        <f>IF(Abschlüsse[[#This Row],[Ergeb]]="ET",0,COUNTIFS($A$2:$A2899,$A2899,$B$2:$B2899,$B2899,$L$2:$L2899,"&lt;&gt;ET"))</f>
        <v>0</v>
      </c>
      <c r="F2899" s="11"/>
      <c r="G2899" s="12"/>
      <c r="H2899" s="18">
        <f>COUNTIFS('Rote Karten'!$A$2:$A$4,$A2899,'Rote Karten'!$D$2:$D$4,"&lt;&gt;"&amp;$B2899,'Rote Karten'!$B$2:$B$4,"&lt;"&amp;$F2899,'Rote Karten'!$C$2:$C$4,"&lt;="&amp;$G2899)-COUNTIFS('Rote Karten'!$A$2:$A$4,$A2899,'Rote Karten'!$D$2:$D$4,$B2899,'Rote Karten'!$B$2:$B$4,"&lt;"&amp;$F2899,'Rote Karten'!$C$2:$C$4,"&lt;="&amp;$G2899)</f>
        <v>0</v>
      </c>
      <c r="I2899" s="17" t="str">
        <f>IF(OR($L2899="Tor",$L2899="ET"),_xlfn.IFNA(IF(VLOOKUP($A2899,Spiele!$A$2:$C$16,3,FALSE)=$B2899,COUNTIFS($L$2:$L2899,"Tor",$B$2:$B2899,$B2899,$A$2:$A2899,$A2899)+COUNTIFS($L$2:$L2899,"ET",$B$2:$B2899,$B2899,$A$2:$A2899,$A2899)&amp;":"&amp;COUNTIFS($L$2:$L2899,"Tor",$B$2:$B2899,"&lt;&gt;"&amp;$B2899,$A$2:$A2899,$A2899)+COUNTIFS($L$2:$L2899,"ET",$B$2:$B2899,"&lt;&gt;"&amp;$B2899,$A$2:$A2899,$A2899),COUNTIFS($L$2:$L2899,"Tor",$B$2:$B2899,"&lt;&gt;"&amp;$B2899,$A$2:$A2899,$A2899)+COUNTIFS($L$2:$L2899,"ET",$B$2:$B2899,"&lt;&gt;"&amp;$B2899,$A$2:$A2899,$A2899)&amp;":"&amp;COUNTIFS($L$2:$L2899,"Tor",$B$2:$B2899,$B2899,$A$2:$A2899,$A2899)+COUNTIFS($L$2:$L2899,"ET",$B$2:$B2899,$B2899,$A$2:$A2899,$A2899)),""),"")</f>
        <v/>
      </c>
      <c r="J2899" s="18" t="str">
        <f>_xlfn.IFNA(IF(VLOOKUP($A2899,Spiele!$A$2:$D$16,3,FALSE)=$B2899,(COUNTIFS($L$1:$L2898,"Tor",$B$1:$B2898,$B2899,$A$1:$A2898,$A2899)+COUNTIFS($L$1:$L2898,"ET",$B$1:$B2898,$B2899,$A$1:$A2898,$A2899))-(COUNTIFS($L$1:$L2898,"Tor",$B$1:$B2898,"&lt;&gt;"&amp;$B2899,$A$1:$A2898,$A2899)+COUNTIFS($L$1:$L2898,"ET",$B$1:$B2898,"&lt;&gt;"&amp;$B2899,$A$1:$A2898,$A2899)),(COUNTIFS($L$1:$L2898,"Tor",$B$1:$B2898,$B2899,$A$1:$A2898,$A2899)+COUNTIFS($L$1:$L2898,"ET",$B$1:$B2898,$B2899,$A$1:$A2898,$A2899))-(COUNTIFS($L$1:$L2898,"Tor",$B$1:$B2898,"&lt;&gt;"&amp;$B2899,$A$1:$A2898,$A2899)+COUNTIFS($L$1:$L2898,"ET",$B$1:$B2898,"&lt;&gt;"&amp;$B2899,$A$1:$A2898,$A2899))),"")</f>
        <v/>
      </c>
      <c r="O2899" s="17"/>
      <c r="AC2899" s="14"/>
      <c r="AD2899" s="14"/>
      <c r="AE2899" s="18"/>
      <c r="AH2899" s="19">
        <f t="shared" si="182"/>
        <v>0</v>
      </c>
      <c r="AI2899" s="19">
        <f t="shared" si="183"/>
        <v>180</v>
      </c>
      <c r="AM2899" s="19">
        <f>IF(Abschlüsse[[#This Row],[Ergeb]]="ET","",SQRT(($AF2899-$AK2899)^2+($AG2899-$AL2899)^2))</f>
        <v>0</v>
      </c>
      <c r="AO2899" s="13"/>
      <c r="AP2899" s="13"/>
      <c r="AQ2899" s="19" t="str">
        <f t="shared" si="180"/>
        <v/>
      </c>
      <c r="AU2899" s="19" t="str">
        <f t="shared" si="181"/>
        <v/>
      </c>
    </row>
    <row r="2900" spans="3:47" ht="25.05" customHeight="1">
      <c r="C2900" s="17" t="str">
        <f>IF($A2900="","",IF(VLOOKUP($A2900,Spiele!$A$2:$D$16,3,FALSE)=$B2900,"H","G"))</f>
        <v/>
      </c>
      <c r="D2900" s="17" t="str">
        <f>IF($B2900="","",IF(VLOOKUP($A2900,Spiele!$A$2:$F$16,3,FALSE)=$B2900,VLOOKUP($A2900,Spiele!$A$2:$F$16,4,FALSE),VLOOKUP($A2900,Spiele!$A$2:$F$16,3,FALSE)))</f>
        <v/>
      </c>
      <c r="E2900" s="18">
        <f>IF(Abschlüsse[[#This Row],[Ergeb]]="ET",0,COUNTIFS($A$2:$A2900,$A2900,$B$2:$B2900,$B2900,$L$2:$L2900,"&lt;&gt;ET"))</f>
        <v>0</v>
      </c>
      <c r="F2900" s="11"/>
      <c r="G2900" s="12"/>
      <c r="H2900" s="18">
        <f>COUNTIFS('Rote Karten'!$A$2:$A$4,$A2900,'Rote Karten'!$D$2:$D$4,"&lt;&gt;"&amp;$B2900,'Rote Karten'!$B$2:$B$4,"&lt;"&amp;$F2900,'Rote Karten'!$C$2:$C$4,"&lt;="&amp;$G2900)-COUNTIFS('Rote Karten'!$A$2:$A$4,$A2900,'Rote Karten'!$D$2:$D$4,$B2900,'Rote Karten'!$B$2:$B$4,"&lt;"&amp;$F2900,'Rote Karten'!$C$2:$C$4,"&lt;="&amp;$G2900)</f>
        <v>0</v>
      </c>
      <c r="I2900" s="17" t="str">
        <f>IF(OR($L2900="Tor",$L2900="ET"),_xlfn.IFNA(IF(VLOOKUP($A2900,Spiele!$A$2:$C$16,3,FALSE)=$B2900,COUNTIFS($L$2:$L2900,"Tor",$B$2:$B2900,$B2900,$A$2:$A2900,$A2900)+COUNTIFS($L$2:$L2900,"ET",$B$2:$B2900,$B2900,$A$2:$A2900,$A2900)&amp;":"&amp;COUNTIFS($L$2:$L2900,"Tor",$B$2:$B2900,"&lt;&gt;"&amp;$B2900,$A$2:$A2900,$A2900)+COUNTIFS($L$2:$L2900,"ET",$B$2:$B2900,"&lt;&gt;"&amp;$B2900,$A$2:$A2900,$A2900),COUNTIFS($L$2:$L2900,"Tor",$B$2:$B2900,"&lt;&gt;"&amp;$B2900,$A$2:$A2900,$A2900)+COUNTIFS($L$2:$L2900,"ET",$B$2:$B2900,"&lt;&gt;"&amp;$B2900,$A$2:$A2900,$A2900)&amp;":"&amp;COUNTIFS($L$2:$L2900,"Tor",$B$2:$B2900,$B2900,$A$2:$A2900,$A2900)+COUNTIFS($L$2:$L2900,"ET",$B$2:$B2900,$B2900,$A$2:$A2900,$A2900)),""),"")</f>
        <v/>
      </c>
      <c r="J2900" s="18" t="str">
        <f>_xlfn.IFNA(IF(VLOOKUP($A2900,Spiele!$A$2:$D$16,3,FALSE)=$B2900,(COUNTIFS($L$1:$L2899,"Tor",$B$1:$B2899,$B2900,$A$1:$A2899,$A2900)+COUNTIFS($L$1:$L2899,"ET",$B$1:$B2899,$B2900,$A$1:$A2899,$A2900))-(COUNTIFS($L$1:$L2899,"Tor",$B$1:$B2899,"&lt;&gt;"&amp;$B2900,$A$1:$A2899,$A2900)+COUNTIFS($L$1:$L2899,"ET",$B$1:$B2899,"&lt;&gt;"&amp;$B2900,$A$1:$A2899,$A2900)),(COUNTIFS($L$1:$L2899,"Tor",$B$1:$B2899,$B2900,$A$1:$A2899,$A2900)+COUNTIFS($L$1:$L2899,"ET",$B$1:$B2899,$B2900,$A$1:$A2899,$A2900))-(COUNTIFS($L$1:$L2899,"Tor",$B$1:$B2899,"&lt;&gt;"&amp;$B2900,$A$1:$A2899,$A2900)+COUNTIFS($L$1:$L2899,"ET",$B$1:$B2899,"&lt;&gt;"&amp;$B2900,$A$1:$A2899,$A2900))),"")</f>
        <v/>
      </c>
      <c r="O2900" s="17"/>
      <c r="AC2900" s="14"/>
      <c r="AD2900" s="14"/>
      <c r="AE2900" s="18"/>
      <c r="AH2900" s="19">
        <f t="shared" si="182"/>
        <v>0</v>
      </c>
      <c r="AI2900" s="19">
        <f t="shared" si="183"/>
        <v>180</v>
      </c>
      <c r="AM2900" s="19">
        <f>IF(Abschlüsse[[#This Row],[Ergeb]]="ET","",SQRT(($AF2900-$AK2900)^2+($AG2900-$AL2900)^2))</f>
        <v>0</v>
      </c>
      <c r="AO2900" s="13"/>
      <c r="AP2900" s="13"/>
      <c r="AQ2900" s="19" t="str">
        <f t="shared" si="180"/>
        <v/>
      </c>
      <c r="AU2900" s="19" t="str">
        <f t="shared" si="181"/>
        <v/>
      </c>
    </row>
    <row r="2901" spans="3:47" ht="25.05" customHeight="1">
      <c r="C2901" s="17" t="str">
        <f>IF($A2901="","",IF(VLOOKUP($A2901,Spiele!$A$2:$D$16,3,FALSE)=$B2901,"H","G"))</f>
        <v/>
      </c>
      <c r="D2901" s="17" t="str">
        <f>IF($B2901="","",IF(VLOOKUP($A2901,Spiele!$A$2:$F$16,3,FALSE)=$B2901,VLOOKUP($A2901,Spiele!$A$2:$F$16,4,FALSE),VLOOKUP($A2901,Spiele!$A$2:$F$16,3,FALSE)))</f>
        <v/>
      </c>
      <c r="E2901" s="18">
        <f>IF(Abschlüsse[[#This Row],[Ergeb]]="ET",0,COUNTIFS($A$2:$A2901,$A2901,$B$2:$B2901,$B2901,$L$2:$L2901,"&lt;&gt;ET"))</f>
        <v>0</v>
      </c>
      <c r="F2901" s="11"/>
      <c r="G2901" s="12"/>
      <c r="H2901" s="18">
        <f>COUNTIFS('Rote Karten'!$A$2:$A$4,$A2901,'Rote Karten'!$D$2:$D$4,"&lt;&gt;"&amp;$B2901,'Rote Karten'!$B$2:$B$4,"&lt;"&amp;$F2901,'Rote Karten'!$C$2:$C$4,"&lt;="&amp;$G2901)-COUNTIFS('Rote Karten'!$A$2:$A$4,$A2901,'Rote Karten'!$D$2:$D$4,$B2901,'Rote Karten'!$B$2:$B$4,"&lt;"&amp;$F2901,'Rote Karten'!$C$2:$C$4,"&lt;="&amp;$G2901)</f>
        <v>0</v>
      </c>
      <c r="I2901" s="17" t="str">
        <f>IF(OR($L2901="Tor",$L2901="ET"),_xlfn.IFNA(IF(VLOOKUP($A2901,Spiele!$A$2:$C$16,3,FALSE)=$B2901,COUNTIFS($L$2:$L2901,"Tor",$B$2:$B2901,$B2901,$A$2:$A2901,$A2901)+COUNTIFS($L$2:$L2901,"ET",$B$2:$B2901,$B2901,$A$2:$A2901,$A2901)&amp;":"&amp;COUNTIFS($L$2:$L2901,"Tor",$B$2:$B2901,"&lt;&gt;"&amp;$B2901,$A$2:$A2901,$A2901)+COUNTIFS($L$2:$L2901,"ET",$B$2:$B2901,"&lt;&gt;"&amp;$B2901,$A$2:$A2901,$A2901),COUNTIFS($L$2:$L2901,"Tor",$B$2:$B2901,"&lt;&gt;"&amp;$B2901,$A$2:$A2901,$A2901)+COUNTIFS($L$2:$L2901,"ET",$B$2:$B2901,"&lt;&gt;"&amp;$B2901,$A$2:$A2901,$A2901)&amp;":"&amp;COUNTIFS($L$2:$L2901,"Tor",$B$2:$B2901,$B2901,$A$2:$A2901,$A2901)+COUNTIFS($L$2:$L2901,"ET",$B$2:$B2901,$B2901,$A$2:$A2901,$A2901)),""),"")</f>
        <v/>
      </c>
      <c r="J2901" s="18" t="str">
        <f>_xlfn.IFNA(IF(VLOOKUP($A2901,Spiele!$A$2:$D$16,3,FALSE)=$B2901,(COUNTIFS($L$1:$L2900,"Tor",$B$1:$B2900,$B2901,$A$1:$A2900,$A2901)+COUNTIFS($L$1:$L2900,"ET",$B$1:$B2900,$B2901,$A$1:$A2900,$A2901))-(COUNTIFS($L$1:$L2900,"Tor",$B$1:$B2900,"&lt;&gt;"&amp;$B2901,$A$1:$A2900,$A2901)+COUNTIFS($L$1:$L2900,"ET",$B$1:$B2900,"&lt;&gt;"&amp;$B2901,$A$1:$A2900,$A2901)),(COUNTIFS($L$1:$L2900,"Tor",$B$1:$B2900,$B2901,$A$1:$A2900,$A2901)+COUNTIFS($L$1:$L2900,"ET",$B$1:$B2900,$B2901,$A$1:$A2900,$A2901))-(COUNTIFS($L$1:$L2900,"Tor",$B$1:$B2900,"&lt;&gt;"&amp;$B2901,$A$1:$A2900,$A2901)+COUNTIFS($L$1:$L2900,"ET",$B$1:$B2900,"&lt;&gt;"&amp;$B2901,$A$1:$A2900,$A2901))),"")</f>
        <v/>
      </c>
      <c r="O2901" s="17"/>
      <c r="AC2901" s="14"/>
      <c r="AD2901" s="14"/>
      <c r="AE2901" s="18"/>
      <c r="AH2901" s="19">
        <f t="shared" si="182"/>
        <v>0</v>
      </c>
      <c r="AI2901" s="19">
        <f t="shared" si="183"/>
        <v>180</v>
      </c>
      <c r="AM2901" s="19">
        <f>IF(Abschlüsse[[#This Row],[Ergeb]]="ET","",SQRT(($AF2901-$AK2901)^2+($AG2901-$AL2901)^2))</f>
        <v>0</v>
      </c>
      <c r="AO2901" s="13"/>
      <c r="AP2901" s="13"/>
      <c r="AQ2901" s="19" t="str">
        <f t="shared" si="180"/>
        <v/>
      </c>
      <c r="AU2901" s="19" t="str">
        <f t="shared" si="181"/>
        <v/>
      </c>
    </row>
    <row r="2902" spans="3:47" ht="25.05" customHeight="1">
      <c r="C2902" s="17" t="str">
        <f>IF($A2902="","",IF(VLOOKUP($A2902,Spiele!$A$2:$D$16,3,FALSE)=$B2902,"H","G"))</f>
        <v/>
      </c>
      <c r="D2902" s="17" t="str">
        <f>IF($B2902="","",IF(VLOOKUP($A2902,Spiele!$A$2:$F$16,3,FALSE)=$B2902,VLOOKUP($A2902,Spiele!$A$2:$F$16,4,FALSE),VLOOKUP($A2902,Spiele!$A$2:$F$16,3,FALSE)))</f>
        <v/>
      </c>
      <c r="E2902" s="18">
        <f>IF(Abschlüsse[[#This Row],[Ergeb]]="ET",0,COUNTIFS($A$2:$A2902,$A2902,$B$2:$B2902,$B2902,$L$2:$L2902,"&lt;&gt;ET"))</f>
        <v>0</v>
      </c>
      <c r="F2902" s="11"/>
      <c r="G2902" s="12"/>
      <c r="H2902" s="18">
        <f>COUNTIFS('Rote Karten'!$A$2:$A$4,$A2902,'Rote Karten'!$D$2:$D$4,"&lt;&gt;"&amp;$B2902,'Rote Karten'!$B$2:$B$4,"&lt;"&amp;$F2902,'Rote Karten'!$C$2:$C$4,"&lt;="&amp;$G2902)-COUNTIFS('Rote Karten'!$A$2:$A$4,$A2902,'Rote Karten'!$D$2:$D$4,$B2902,'Rote Karten'!$B$2:$B$4,"&lt;"&amp;$F2902,'Rote Karten'!$C$2:$C$4,"&lt;="&amp;$G2902)</f>
        <v>0</v>
      </c>
      <c r="I2902" s="17" t="str">
        <f>IF(OR($L2902="Tor",$L2902="ET"),_xlfn.IFNA(IF(VLOOKUP($A2902,Spiele!$A$2:$C$16,3,FALSE)=$B2902,COUNTIFS($L$2:$L2902,"Tor",$B$2:$B2902,$B2902,$A$2:$A2902,$A2902)+COUNTIFS($L$2:$L2902,"ET",$B$2:$B2902,$B2902,$A$2:$A2902,$A2902)&amp;":"&amp;COUNTIFS($L$2:$L2902,"Tor",$B$2:$B2902,"&lt;&gt;"&amp;$B2902,$A$2:$A2902,$A2902)+COUNTIFS($L$2:$L2902,"ET",$B$2:$B2902,"&lt;&gt;"&amp;$B2902,$A$2:$A2902,$A2902),COUNTIFS($L$2:$L2902,"Tor",$B$2:$B2902,"&lt;&gt;"&amp;$B2902,$A$2:$A2902,$A2902)+COUNTIFS($L$2:$L2902,"ET",$B$2:$B2902,"&lt;&gt;"&amp;$B2902,$A$2:$A2902,$A2902)&amp;":"&amp;COUNTIFS($L$2:$L2902,"Tor",$B$2:$B2902,$B2902,$A$2:$A2902,$A2902)+COUNTIFS($L$2:$L2902,"ET",$B$2:$B2902,$B2902,$A$2:$A2902,$A2902)),""),"")</f>
        <v/>
      </c>
      <c r="J2902" s="18" t="str">
        <f>_xlfn.IFNA(IF(VLOOKUP($A2902,Spiele!$A$2:$D$16,3,FALSE)=$B2902,(COUNTIFS($L$1:$L2901,"Tor",$B$1:$B2901,$B2902,$A$1:$A2901,$A2902)+COUNTIFS($L$1:$L2901,"ET",$B$1:$B2901,$B2902,$A$1:$A2901,$A2902))-(COUNTIFS($L$1:$L2901,"Tor",$B$1:$B2901,"&lt;&gt;"&amp;$B2902,$A$1:$A2901,$A2902)+COUNTIFS($L$1:$L2901,"ET",$B$1:$B2901,"&lt;&gt;"&amp;$B2902,$A$1:$A2901,$A2902)),(COUNTIFS($L$1:$L2901,"Tor",$B$1:$B2901,$B2902,$A$1:$A2901,$A2902)+COUNTIFS($L$1:$L2901,"ET",$B$1:$B2901,$B2902,$A$1:$A2901,$A2902))-(COUNTIFS($L$1:$L2901,"Tor",$B$1:$B2901,"&lt;&gt;"&amp;$B2902,$A$1:$A2901,$A2902)+COUNTIFS($L$1:$L2901,"ET",$B$1:$B2901,"&lt;&gt;"&amp;$B2902,$A$1:$A2901,$A2902))),"")</f>
        <v/>
      </c>
      <c r="O2902" s="17"/>
      <c r="AC2902" s="14"/>
      <c r="AD2902" s="14"/>
      <c r="AE2902" s="18"/>
      <c r="AH2902" s="19">
        <f t="shared" si="182"/>
        <v>0</v>
      </c>
      <c r="AI2902" s="19">
        <f t="shared" si="183"/>
        <v>180</v>
      </c>
      <c r="AM2902" s="19">
        <f>IF(Abschlüsse[[#This Row],[Ergeb]]="ET","",SQRT(($AF2902-$AK2902)^2+($AG2902-$AL2902)^2))</f>
        <v>0</v>
      </c>
      <c r="AO2902" s="13"/>
      <c r="AP2902" s="13"/>
      <c r="AQ2902" s="19" t="str">
        <f t="shared" si="180"/>
        <v/>
      </c>
      <c r="AU2902" s="19" t="str">
        <f t="shared" si="181"/>
        <v/>
      </c>
    </row>
    <row r="2903" spans="3:47" ht="25.05" customHeight="1">
      <c r="C2903" s="17" t="str">
        <f>IF($A2903="","",IF(VLOOKUP($A2903,Spiele!$A$2:$D$16,3,FALSE)=$B2903,"H","G"))</f>
        <v/>
      </c>
      <c r="D2903" s="17" t="str">
        <f>IF($B2903="","",IF(VLOOKUP($A2903,Spiele!$A$2:$F$16,3,FALSE)=$B2903,VLOOKUP($A2903,Spiele!$A$2:$F$16,4,FALSE),VLOOKUP($A2903,Spiele!$A$2:$F$16,3,FALSE)))</f>
        <v/>
      </c>
      <c r="E2903" s="18">
        <f>IF(Abschlüsse[[#This Row],[Ergeb]]="ET",0,COUNTIFS($A$2:$A2903,$A2903,$B$2:$B2903,$B2903,$L$2:$L2903,"&lt;&gt;ET"))</f>
        <v>0</v>
      </c>
      <c r="F2903" s="11"/>
      <c r="G2903" s="12"/>
      <c r="H2903" s="18">
        <f>COUNTIFS('Rote Karten'!$A$2:$A$4,$A2903,'Rote Karten'!$D$2:$D$4,"&lt;&gt;"&amp;$B2903,'Rote Karten'!$B$2:$B$4,"&lt;"&amp;$F2903,'Rote Karten'!$C$2:$C$4,"&lt;="&amp;$G2903)-COUNTIFS('Rote Karten'!$A$2:$A$4,$A2903,'Rote Karten'!$D$2:$D$4,$B2903,'Rote Karten'!$B$2:$B$4,"&lt;"&amp;$F2903,'Rote Karten'!$C$2:$C$4,"&lt;="&amp;$G2903)</f>
        <v>0</v>
      </c>
      <c r="I2903" s="17" t="str">
        <f>IF(OR($L2903="Tor",$L2903="ET"),_xlfn.IFNA(IF(VLOOKUP($A2903,Spiele!$A$2:$C$16,3,FALSE)=$B2903,COUNTIFS($L$2:$L2903,"Tor",$B$2:$B2903,$B2903,$A$2:$A2903,$A2903)+COUNTIFS($L$2:$L2903,"ET",$B$2:$B2903,$B2903,$A$2:$A2903,$A2903)&amp;":"&amp;COUNTIFS($L$2:$L2903,"Tor",$B$2:$B2903,"&lt;&gt;"&amp;$B2903,$A$2:$A2903,$A2903)+COUNTIFS($L$2:$L2903,"ET",$B$2:$B2903,"&lt;&gt;"&amp;$B2903,$A$2:$A2903,$A2903),COUNTIFS($L$2:$L2903,"Tor",$B$2:$B2903,"&lt;&gt;"&amp;$B2903,$A$2:$A2903,$A2903)+COUNTIFS($L$2:$L2903,"ET",$B$2:$B2903,"&lt;&gt;"&amp;$B2903,$A$2:$A2903,$A2903)&amp;":"&amp;COUNTIFS($L$2:$L2903,"Tor",$B$2:$B2903,$B2903,$A$2:$A2903,$A2903)+COUNTIFS($L$2:$L2903,"ET",$B$2:$B2903,$B2903,$A$2:$A2903,$A2903)),""),"")</f>
        <v/>
      </c>
      <c r="J2903" s="18" t="str">
        <f>_xlfn.IFNA(IF(VLOOKUP($A2903,Spiele!$A$2:$D$16,3,FALSE)=$B2903,(COUNTIFS($L$1:$L2902,"Tor",$B$1:$B2902,$B2903,$A$1:$A2902,$A2903)+COUNTIFS($L$1:$L2902,"ET",$B$1:$B2902,$B2903,$A$1:$A2902,$A2903))-(COUNTIFS($L$1:$L2902,"Tor",$B$1:$B2902,"&lt;&gt;"&amp;$B2903,$A$1:$A2902,$A2903)+COUNTIFS($L$1:$L2902,"ET",$B$1:$B2902,"&lt;&gt;"&amp;$B2903,$A$1:$A2902,$A2903)),(COUNTIFS($L$1:$L2902,"Tor",$B$1:$B2902,$B2903,$A$1:$A2902,$A2903)+COUNTIFS($L$1:$L2902,"ET",$B$1:$B2902,$B2903,$A$1:$A2902,$A2903))-(COUNTIFS($L$1:$L2902,"Tor",$B$1:$B2902,"&lt;&gt;"&amp;$B2903,$A$1:$A2902,$A2903)+COUNTIFS($L$1:$L2902,"ET",$B$1:$B2902,"&lt;&gt;"&amp;$B2903,$A$1:$A2902,$A2903))),"")</f>
        <v/>
      </c>
      <c r="O2903" s="17"/>
      <c r="AC2903" s="14"/>
      <c r="AD2903" s="14"/>
      <c r="AE2903" s="18"/>
      <c r="AH2903" s="19">
        <f t="shared" si="182"/>
        <v>0</v>
      </c>
      <c r="AI2903" s="19">
        <f t="shared" si="183"/>
        <v>180</v>
      </c>
      <c r="AM2903" s="19">
        <f>IF(Abschlüsse[[#This Row],[Ergeb]]="ET","",SQRT(($AF2903-$AK2903)^2+($AG2903-$AL2903)^2))</f>
        <v>0</v>
      </c>
      <c r="AO2903" s="13"/>
      <c r="AP2903" s="13"/>
      <c r="AQ2903" s="19" t="str">
        <f t="shared" si="180"/>
        <v/>
      </c>
      <c r="AU2903" s="19" t="str">
        <f t="shared" si="181"/>
        <v/>
      </c>
    </row>
    <row r="2904" spans="3:47" ht="25.05" customHeight="1">
      <c r="C2904" s="17" t="str">
        <f>IF($A2904="","",IF(VLOOKUP($A2904,Spiele!$A$2:$D$16,3,FALSE)=$B2904,"H","G"))</f>
        <v/>
      </c>
      <c r="D2904" s="17" t="str">
        <f>IF($B2904="","",IF(VLOOKUP($A2904,Spiele!$A$2:$F$16,3,FALSE)=$B2904,VLOOKUP($A2904,Spiele!$A$2:$F$16,4,FALSE),VLOOKUP($A2904,Spiele!$A$2:$F$16,3,FALSE)))</f>
        <v/>
      </c>
      <c r="E2904" s="18">
        <f>IF(Abschlüsse[[#This Row],[Ergeb]]="ET",0,COUNTIFS($A$2:$A2904,$A2904,$B$2:$B2904,$B2904,$L$2:$L2904,"&lt;&gt;ET"))</f>
        <v>0</v>
      </c>
      <c r="F2904" s="11"/>
      <c r="G2904" s="12"/>
      <c r="H2904" s="18">
        <f>COUNTIFS('Rote Karten'!$A$2:$A$4,$A2904,'Rote Karten'!$D$2:$D$4,"&lt;&gt;"&amp;$B2904,'Rote Karten'!$B$2:$B$4,"&lt;"&amp;$F2904,'Rote Karten'!$C$2:$C$4,"&lt;="&amp;$G2904)-COUNTIFS('Rote Karten'!$A$2:$A$4,$A2904,'Rote Karten'!$D$2:$D$4,$B2904,'Rote Karten'!$B$2:$B$4,"&lt;"&amp;$F2904,'Rote Karten'!$C$2:$C$4,"&lt;="&amp;$G2904)</f>
        <v>0</v>
      </c>
      <c r="I2904" s="17" t="str">
        <f>IF(OR($L2904="Tor",$L2904="ET"),_xlfn.IFNA(IF(VLOOKUP($A2904,Spiele!$A$2:$C$16,3,FALSE)=$B2904,COUNTIFS($L$2:$L2904,"Tor",$B$2:$B2904,$B2904,$A$2:$A2904,$A2904)+COUNTIFS($L$2:$L2904,"ET",$B$2:$B2904,$B2904,$A$2:$A2904,$A2904)&amp;":"&amp;COUNTIFS($L$2:$L2904,"Tor",$B$2:$B2904,"&lt;&gt;"&amp;$B2904,$A$2:$A2904,$A2904)+COUNTIFS($L$2:$L2904,"ET",$B$2:$B2904,"&lt;&gt;"&amp;$B2904,$A$2:$A2904,$A2904),COUNTIFS($L$2:$L2904,"Tor",$B$2:$B2904,"&lt;&gt;"&amp;$B2904,$A$2:$A2904,$A2904)+COUNTIFS($L$2:$L2904,"ET",$B$2:$B2904,"&lt;&gt;"&amp;$B2904,$A$2:$A2904,$A2904)&amp;":"&amp;COUNTIFS($L$2:$L2904,"Tor",$B$2:$B2904,$B2904,$A$2:$A2904,$A2904)+COUNTIFS($L$2:$L2904,"ET",$B$2:$B2904,$B2904,$A$2:$A2904,$A2904)),""),"")</f>
        <v/>
      </c>
      <c r="J2904" s="18" t="str">
        <f>_xlfn.IFNA(IF(VLOOKUP($A2904,Spiele!$A$2:$D$16,3,FALSE)=$B2904,(COUNTIFS($L$1:$L2903,"Tor",$B$1:$B2903,$B2904,$A$1:$A2903,$A2904)+COUNTIFS($L$1:$L2903,"ET",$B$1:$B2903,$B2904,$A$1:$A2903,$A2904))-(COUNTIFS($L$1:$L2903,"Tor",$B$1:$B2903,"&lt;&gt;"&amp;$B2904,$A$1:$A2903,$A2904)+COUNTIFS($L$1:$L2903,"ET",$B$1:$B2903,"&lt;&gt;"&amp;$B2904,$A$1:$A2903,$A2904)),(COUNTIFS($L$1:$L2903,"Tor",$B$1:$B2903,$B2904,$A$1:$A2903,$A2904)+COUNTIFS($L$1:$L2903,"ET",$B$1:$B2903,$B2904,$A$1:$A2903,$A2904))-(COUNTIFS($L$1:$L2903,"Tor",$B$1:$B2903,"&lt;&gt;"&amp;$B2904,$A$1:$A2903,$A2904)+COUNTIFS($L$1:$L2903,"ET",$B$1:$B2903,"&lt;&gt;"&amp;$B2904,$A$1:$A2903,$A2904))),"")</f>
        <v/>
      </c>
      <c r="O2904" s="17"/>
      <c r="AC2904" s="14"/>
      <c r="AD2904" s="14"/>
      <c r="AE2904" s="18"/>
      <c r="AH2904" s="19">
        <f t="shared" si="182"/>
        <v>0</v>
      </c>
      <c r="AI2904" s="19">
        <f t="shared" si="183"/>
        <v>180</v>
      </c>
      <c r="AM2904" s="19">
        <f>IF(Abschlüsse[[#This Row],[Ergeb]]="ET","",SQRT(($AF2904-$AK2904)^2+($AG2904-$AL2904)^2))</f>
        <v>0</v>
      </c>
      <c r="AO2904" s="13"/>
      <c r="AP2904" s="13"/>
      <c r="AQ2904" s="19" t="str">
        <f t="shared" si="180"/>
        <v/>
      </c>
      <c r="AU2904" s="19" t="str">
        <f t="shared" si="181"/>
        <v/>
      </c>
    </row>
    <row r="2905" spans="3:47" ht="25.05" customHeight="1">
      <c r="C2905" s="17" t="str">
        <f>IF($A2905="","",IF(VLOOKUP($A2905,Spiele!$A$2:$D$16,3,FALSE)=$B2905,"H","G"))</f>
        <v/>
      </c>
      <c r="D2905" s="17" t="str">
        <f>IF($B2905="","",IF(VLOOKUP($A2905,Spiele!$A$2:$F$16,3,FALSE)=$B2905,VLOOKUP($A2905,Spiele!$A$2:$F$16,4,FALSE),VLOOKUP($A2905,Spiele!$A$2:$F$16,3,FALSE)))</f>
        <v/>
      </c>
      <c r="E2905" s="18">
        <f>IF(Abschlüsse[[#This Row],[Ergeb]]="ET",0,COUNTIFS($A$2:$A2905,$A2905,$B$2:$B2905,$B2905,$L$2:$L2905,"&lt;&gt;ET"))</f>
        <v>0</v>
      </c>
      <c r="F2905" s="11"/>
      <c r="G2905" s="12"/>
      <c r="H2905" s="18">
        <f>COUNTIFS('Rote Karten'!$A$2:$A$4,$A2905,'Rote Karten'!$D$2:$D$4,"&lt;&gt;"&amp;$B2905,'Rote Karten'!$B$2:$B$4,"&lt;"&amp;$F2905,'Rote Karten'!$C$2:$C$4,"&lt;="&amp;$G2905)-COUNTIFS('Rote Karten'!$A$2:$A$4,$A2905,'Rote Karten'!$D$2:$D$4,$B2905,'Rote Karten'!$B$2:$B$4,"&lt;"&amp;$F2905,'Rote Karten'!$C$2:$C$4,"&lt;="&amp;$G2905)</f>
        <v>0</v>
      </c>
      <c r="I2905" s="17" t="str">
        <f>IF(OR($L2905="Tor",$L2905="ET"),_xlfn.IFNA(IF(VLOOKUP($A2905,Spiele!$A$2:$C$16,3,FALSE)=$B2905,COUNTIFS($L$2:$L2905,"Tor",$B$2:$B2905,$B2905,$A$2:$A2905,$A2905)+COUNTIFS($L$2:$L2905,"ET",$B$2:$B2905,$B2905,$A$2:$A2905,$A2905)&amp;":"&amp;COUNTIFS($L$2:$L2905,"Tor",$B$2:$B2905,"&lt;&gt;"&amp;$B2905,$A$2:$A2905,$A2905)+COUNTIFS($L$2:$L2905,"ET",$B$2:$B2905,"&lt;&gt;"&amp;$B2905,$A$2:$A2905,$A2905),COUNTIFS($L$2:$L2905,"Tor",$B$2:$B2905,"&lt;&gt;"&amp;$B2905,$A$2:$A2905,$A2905)+COUNTIFS($L$2:$L2905,"ET",$B$2:$B2905,"&lt;&gt;"&amp;$B2905,$A$2:$A2905,$A2905)&amp;":"&amp;COUNTIFS($L$2:$L2905,"Tor",$B$2:$B2905,$B2905,$A$2:$A2905,$A2905)+COUNTIFS($L$2:$L2905,"ET",$B$2:$B2905,$B2905,$A$2:$A2905,$A2905)),""),"")</f>
        <v/>
      </c>
      <c r="J2905" s="18" t="str">
        <f>_xlfn.IFNA(IF(VLOOKUP($A2905,Spiele!$A$2:$D$16,3,FALSE)=$B2905,(COUNTIFS($L$1:$L2904,"Tor",$B$1:$B2904,$B2905,$A$1:$A2904,$A2905)+COUNTIFS($L$1:$L2904,"ET",$B$1:$B2904,$B2905,$A$1:$A2904,$A2905))-(COUNTIFS($L$1:$L2904,"Tor",$B$1:$B2904,"&lt;&gt;"&amp;$B2905,$A$1:$A2904,$A2905)+COUNTIFS($L$1:$L2904,"ET",$B$1:$B2904,"&lt;&gt;"&amp;$B2905,$A$1:$A2904,$A2905)),(COUNTIFS($L$1:$L2904,"Tor",$B$1:$B2904,$B2905,$A$1:$A2904,$A2905)+COUNTIFS($L$1:$L2904,"ET",$B$1:$B2904,$B2905,$A$1:$A2904,$A2905))-(COUNTIFS($L$1:$L2904,"Tor",$B$1:$B2904,"&lt;&gt;"&amp;$B2905,$A$1:$A2904,$A2905)+COUNTIFS($L$1:$L2904,"ET",$B$1:$B2904,"&lt;&gt;"&amp;$B2905,$A$1:$A2904,$A2905))),"")</f>
        <v/>
      </c>
      <c r="O2905" s="17"/>
      <c r="AC2905" s="14"/>
      <c r="AD2905" s="14"/>
      <c r="AE2905" s="18"/>
      <c r="AH2905" s="19">
        <f t="shared" si="182"/>
        <v>0</v>
      </c>
      <c r="AI2905" s="19">
        <f t="shared" si="183"/>
        <v>180</v>
      </c>
      <c r="AM2905" s="19">
        <f>IF(Abschlüsse[[#This Row],[Ergeb]]="ET","",SQRT(($AF2905-$AK2905)^2+($AG2905-$AL2905)^2))</f>
        <v>0</v>
      </c>
      <c r="AO2905" s="13"/>
      <c r="AP2905" s="13"/>
      <c r="AQ2905" s="19" t="str">
        <f t="shared" si="180"/>
        <v/>
      </c>
      <c r="AU2905" s="19" t="str">
        <f t="shared" si="181"/>
        <v/>
      </c>
    </row>
    <row r="2906" spans="3:47" ht="25.05" customHeight="1">
      <c r="C2906" s="17" t="str">
        <f>IF($A2906="","",IF(VLOOKUP($A2906,Spiele!$A$2:$D$16,3,FALSE)=$B2906,"H","G"))</f>
        <v/>
      </c>
      <c r="D2906" s="17" t="str">
        <f>IF($B2906="","",IF(VLOOKUP($A2906,Spiele!$A$2:$F$16,3,FALSE)=$B2906,VLOOKUP($A2906,Spiele!$A$2:$F$16,4,FALSE),VLOOKUP($A2906,Spiele!$A$2:$F$16,3,FALSE)))</f>
        <v/>
      </c>
      <c r="E2906" s="18">
        <f>IF(Abschlüsse[[#This Row],[Ergeb]]="ET",0,COUNTIFS($A$2:$A2906,$A2906,$B$2:$B2906,$B2906,$L$2:$L2906,"&lt;&gt;ET"))</f>
        <v>0</v>
      </c>
      <c r="F2906" s="11"/>
      <c r="G2906" s="12"/>
      <c r="H2906" s="18">
        <f>COUNTIFS('Rote Karten'!$A$2:$A$4,$A2906,'Rote Karten'!$D$2:$D$4,"&lt;&gt;"&amp;$B2906,'Rote Karten'!$B$2:$B$4,"&lt;"&amp;$F2906,'Rote Karten'!$C$2:$C$4,"&lt;="&amp;$G2906)-COUNTIFS('Rote Karten'!$A$2:$A$4,$A2906,'Rote Karten'!$D$2:$D$4,$B2906,'Rote Karten'!$B$2:$B$4,"&lt;"&amp;$F2906,'Rote Karten'!$C$2:$C$4,"&lt;="&amp;$G2906)</f>
        <v>0</v>
      </c>
      <c r="I2906" s="17" t="str">
        <f>IF(OR($L2906="Tor",$L2906="ET"),_xlfn.IFNA(IF(VLOOKUP($A2906,Spiele!$A$2:$C$16,3,FALSE)=$B2906,COUNTIFS($L$2:$L2906,"Tor",$B$2:$B2906,$B2906,$A$2:$A2906,$A2906)+COUNTIFS($L$2:$L2906,"ET",$B$2:$B2906,$B2906,$A$2:$A2906,$A2906)&amp;":"&amp;COUNTIFS($L$2:$L2906,"Tor",$B$2:$B2906,"&lt;&gt;"&amp;$B2906,$A$2:$A2906,$A2906)+COUNTIFS($L$2:$L2906,"ET",$B$2:$B2906,"&lt;&gt;"&amp;$B2906,$A$2:$A2906,$A2906),COUNTIFS($L$2:$L2906,"Tor",$B$2:$B2906,"&lt;&gt;"&amp;$B2906,$A$2:$A2906,$A2906)+COUNTIFS($L$2:$L2906,"ET",$B$2:$B2906,"&lt;&gt;"&amp;$B2906,$A$2:$A2906,$A2906)&amp;":"&amp;COUNTIFS($L$2:$L2906,"Tor",$B$2:$B2906,$B2906,$A$2:$A2906,$A2906)+COUNTIFS($L$2:$L2906,"ET",$B$2:$B2906,$B2906,$A$2:$A2906,$A2906)),""),"")</f>
        <v/>
      </c>
      <c r="J2906" s="18" t="str">
        <f>_xlfn.IFNA(IF(VLOOKUP($A2906,Spiele!$A$2:$D$16,3,FALSE)=$B2906,(COUNTIFS($L$1:$L2905,"Tor",$B$1:$B2905,$B2906,$A$1:$A2905,$A2906)+COUNTIFS($L$1:$L2905,"ET",$B$1:$B2905,$B2906,$A$1:$A2905,$A2906))-(COUNTIFS($L$1:$L2905,"Tor",$B$1:$B2905,"&lt;&gt;"&amp;$B2906,$A$1:$A2905,$A2906)+COUNTIFS($L$1:$L2905,"ET",$B$1:$B2905,"&lt;&gt;"&amp;$B2906,$A$1:$A2905,$A2906)),(COUNTIFS($L$1:$L2905,"Tor",$B$1:$B2905,$B2906,$A$1:$A2905,$A2906)+COUNTIFS($L$1:$L2905,"ET",$B$1:$B2905,$B2906,$A$1:$A2905,$A2906))-(COUNTIFS($L$1:$L2905,"Tor",$B$1:$B2905,"&lt;&gt;"&amp;$B2906,$A$1:$A2905,$A2906)+COUNTIFS($L$1:$L2905,"ET",$B$1:$B2905,"&lt;&gt;"&amp;$B2906,$A$1:$A2905,$A2906))),"")</f>
        <v/>
      </c>
      <c r="O2906" s="17"/>
      <c r="AC2906" s="14"/>
      <c r="AD2906" s="14"/>
      <c r="AE2906" s="18"/>
      <c r="AH2906" s="19">
        <f t="shared" si="182"/>
        <v>0</v>
      </c>
      <c r="AI2906" s="19">
        <f t="shared" si="183"/>
        <v>180</v>
      </c>
      <c r="AM2906" s="19">
        <f>IF(Abschlüsse[[#This Row],[Ergeb]]="ET","",SQRT(($AF2906-$AK2906)^2+($AG2906-$AL2906)^2))</f>
        <v>0</v>
      </c>
      <c r="AO2906" s="13"/>
      <c r="AP2906" s="13"/>
      <c r="AQ2906" s="19" t="str">
        <f t="shared" si="180"/>
        <v/>
      </c>
      <c r="AU2906" s="19" t="str">
        <f t="shared" si="181"/>
        <v/>
      </c>
    </row>
    <row r="2907" spans="3:47" ht="25.05" customHeight="1">
      <c r="C2907" s="17" t="str">
        <f>IF($A2907="","",IF(VLOOKUP($A2907,Spiele!$A$2:$D$16,3,FALSE)=$B2907,"H","G"))</f>
        <v/>
      </c>
      <c r="D2907" s="17" t="str">
        <f>IF($B2907="","",IF(VLOOKUP($A2907,Spiele!$A$2:$F$16,3,FALSE)=$B2907,VLOOKUP($A2907,Spiele!$A$2:$F$16,4,FALSE),VLOOKUP($A2907,Spiele!$A$2:$F$16,3,FALSE)))</f>
        <v/>
      </c>
      <c r="E2907" s="18">
        <f>IF(Abschlüsse[[#This Row],[Ergeb]]="ET",0,COUNTIFS($A$2:$A2907,$A2907,$B$2:$B2907,$B2907,$L$2:$L2907,"&lt;&gt;ET"))</f>
        <v>0</v>
      </c>
      <c r="F2907" s="11"/>
      <c r="G2907" s="12"/>
      <c r="H2907" s="18">
        <f>COUNTIFS('Rote Karten'!$A$2:$A$4,$A2907,'Rote Karten'!$D$2:$D$4,"&lt;&gt;"&amp;$B2907,'Rote Karten'!$B$2:$B$4,"&lt;"&amp;$F2907,'Rote Karten'!$C$2:$C$4,"&lt;="&amp;$G2907)-COUNTIFS('Rote Karten'!$A$2:$A$4,$A2907,'Rote Karten'!$D$2:$D$4,$B2907,'Rote Karten'!$B$2:$B$4,"&lt;"&amp;$F2907,'Rote Karten'!$C$2:$C$4,"&lt;="&amp;$G2907)</f>
        <v>0</v>
      </c>
      <c r="I2907" s="17" t="str">
        <f>IF(OR($L2907="Tor",$L2907="ET"),_xlfn.IFNA(IF(VLOOKUP($A2907,Spiele!$A$2:$C$16,3,FALSE)=$B2907,COUNTIFS($L$2:$L2907,"Tor",$B$2:$B2907,$B2907,$A$2:$A2907,$A2907)+COUNTIFS($L$2:$L2907,"ET",$B$2:$B2907,$B2907,$A$2:$A2907,$A2907)&amp;":"&amp;COUNTIFS($L$2:$L2907,"Tor",$B$2:$B2907,"&lt;&gt;"&amp;$B2907,$A$2:$A2907,$A2907)+COUNTIFS($L$2:$L2907,"ET",$B$2:$B2907,"&lt;&gt;"&amp;$B2907,$A$2:$A2907,$A2907),COUNTIFS($L$2:$L2907,"Tor",$B$2:$B2907,"&lt;&gt;"&amp;$B2907,$A$2:$A2907,$A2907)+COUNTIFS($L$2:$L2907,"ET",$B$2:$B2907,"&lt;&gt;"&amp;$B2907,$A$2:$A2907,$A2907)&amp;":"&amp;COUNTIFS($L$2:$L2907,"Tor",$B$2:$B2907,$B2907,$A$2:$A2907,$A2907)+COUNTIFS($L$2:$L2907,"ET",$B$2:$B2907,$B2907,$A$2:$A2907,$A2907)),""),"")</f>
        <v/>
      </c>
      <c r="J2907" s="18" t="str">
        <f>_xlfn.IFNA(IF(VLOOKUP($A2907,Spiele!$A$2:$D$16,3,FALSE)=$B2907,(COUNTIFS($L$1:$L2906,"Tor",$B$1:$B2906,$B2907,$A$1:$A2906,$A2907)+COUNTIFS($L$1:$L2906,"ET",$B$1:$B2906,$B2907,$A$1:$A2906,$A2907))-(COUNTIFS($L$1:$L2906,"Tor",$B$1:$B2906,"&lt;&gt;"&amp;$B2907,$A$1:$A2906,$A2907)+COUNTIFS($L$1:$L2906,"ET",$B$1:$B2906,"&lt;&gt;"&amp;$B2907,$A$1:$A2906,$A2907)),(COUNTIFS($L$1:$L2906,"Tor",$B$1:$B2906,$B2907,$A$1:$A2906,$A2907)+COUNTIFS($L$1:$L2906,"ET",$B$1:$B2906,$B2907,$A$1:$A2906,$A2907))-(COUNTIFS($L$1:$L2906,"Tor",$B$1:$B2906,"&lt;&gt;"&amp;$B2907,$A$1:$A2906,$A2907)+COUNTIFS($L$1:$L2906,"ET",$B$1:$B2906,"&lt;&gt;"&amp;$B2907,$A$1:$A2906,$A2907))),"")</f>
        <v/>
      </c>
      <c r="O2907" s="17"/>
      <c r="AC2907" s="14"/>
      <c r="AD2907" s="14"/>
      <c r="AE2907" s="18"/>
      <c r="AH2907" s="19">
        <f t="shared" si="182"/>
        <v>0</v>
      </c>
      <c r="AI2907" s="19">
        <f t="shared" si="183"/>
        <v>180</v>
      </c>
      <c r="AM2907" s="19">
        <f>IF(Abschlüsse[[#This Row],[Ergeb]]="ET","",SQRT(($AF2907-$AK2907)^2+($AG2907-$AL2907)^2))</f>
        <v>0</v>
      </c>
      <c r="AO2907" s="13"/>
      <c r="AP2907" s="13"/>
      <c r="AQ2907" s="19" t="str">
        <f t="shared" si="180"/>
        <v/>
      </c>
      <c r="AU2907" s="19" t="str">
        <f t="shared" si="181"/>
        <v/>
      </c>
    </row>
    <row r="2908" spans="3:47" ht="25.05" customHeight="1">
      <c r="C2908" s="17" t="str">
        <f>IF($A2908="","",IF(VLOOKUP($A2908,Spiele!$A$2:$D$16,3,FALSE)=$B2908,"H","G"))</f>
        <v/>
      </c>
      <c r="D2908" s="17" t="str">
        <f>IF($B2908="","",IF(VLOOKUP($A2908,Spiele!$A$2:$F$16,3,FALSE)=$B2908,VLOOKUP($A2908,Spiele!$A$2:$F$16,4,FALSE),VLOOKUP($A2908,Spiele!$A$2:$F$16,3,FALSE)))</f>
        <v/>
      </c>
      <c r="E2908" s="18">
        <f>IF(Abschlüsse[[#This Row],[Ergeb]]="ET",0,COUNTIFS($A$2:$A2908,$A2908,$B$2:$B2908,$B2908,$L$2:$L2908,"&lt;&gt;ET"))</f>
        <v>0</v>
      </c>
      <c r="F2908" s="11"/>
      <c r="G2908" s="12"/>
      <c r="H2908" s="18">
        <f>COUNTIFS('Rote Karten'!$A$2:$A$4,$A2908,'Rote Karten'!$D$2:$D$4,"&lt;&gt;"&amp;$B2908,'Rote Karten'!$B$2:$B$4,"&lt;"&amp;$F2908,'Rote Karten'!$C$2:$C$4,"&lt;="&amp;$G2908)-COUNTIFS('Rote Karten'!$A$2:$A$4,$A2908,'Rote Karten'!$D$2:$D$4,$B2908,'Rote Karten'!$B$2:$B$4,"&lt;"&amp;$F2908,'Rote Karten'!$C$2:$C$4,"&lt;="&amp;$G2908)</f>
        <v>0</v>
      </c>
      <c r="I2908" s="17" t="str">
        <f>IF(OR($L2908="Tor",$L2908="ET"),_xlfn.IFNA(IF(VLOOKUP($A2908,Spiele!$A$2:$C$16,3,FALSE)=$B2908,COUNTIFS($L$2:$L2908,"Tor",$B$2:$B2908,$B2908,$A$2:$A2908,$A2908)+COUNTIFS($L$2:$L2908,"ET",$B$2:$B2908,$B2908,$A$2:$A2908,$A2908)&amp;":"&amp;COUNTIFS($L$2:$L2908,"Tor",$B$2:$B2908,"&lt;&gt;"&amp;$B2908,$A$2:$A2908,$A2908)+COUNTIFS($L$2:$L2908,"ET",$B$2:$B2908,"&lt;&gt;"&amp;$B2908,$A$2:$A2908,$A2908),COUNTIFS($L$2:$L2908,"Tor",$B$2:$B2908,"&lt;&gt;"&amp;$B2908,$A$2:$A2908,$A2908)+COUNTIFS($L$2:$L2908,"ET",$B$2:$B2908,"&lt;&gt;"&amp;$B2908,$A$2:$A2908,$A2908)&amp;":"&amp;COUNTIFS($L$2:$L2908,"Tor",$B$2:$B2908,$B2908,$A$2:$A2908,$A2908)+COUNTIFS($L$2:$L2908,"ET",$B$2:$B2908,$B2908,$A$2:$A2908,$A2908)),""),"")</f>
        <v/>
      </c>
      <c r="J2908" s="18" t="str">
        <f>_xlfn.IFNA(IF(VLOOKUP($A2908,Spiele!$A$2:$D$16,3,FALSE)=$B2908,(COUNTIFS($L$1:$L2907,"Tor",$B$1:$B2907,$B2908,$A$1:$A2907,$A2908)+COUNTIFS($L$1:$L2907,"ET",$B$1:$B2907,$B2908,$A$1:$A2907,$A2908))-(COUNTIFS($L$1:$L2907,"Tor",$B$1:$B2907,"&lt;&gt;"&amp;$B2908,$A$1:$A2907,$A2908)+COUNTIFS($L$1:$L2907,"ET",$B$1:$B2907,"&lt;&gt;"&amp;$B2908,$A$1:$A2907,$A2908)),(COUNTIFS($L$1:$L2907,"Tor",$B$1:$B2907,$B2908,$A$1:$A2907,$A2908)+COUNTIFS($L$1:$L2907,"ET",$B$1:$B2907,$B2908,$A$1:$A2907,$A2908))-(COUNTIFS($L$1:$L2907,"Tor",$B$1:$B2907,"&lt;&gt;"&amp;$B2908,$A$1:$A2907,$A2908)+COUNTIFS($L$1:$L2907,"ET",$B$1:$B2907,"&lt;&gt;"&amp;$B2908,$A$1:$A2907,$A2908))),"")</f>
        <v/>
      </c>
      <c r="O2908" s="17"/>
      <c r="AC2908" s="14"/>
      <c r="AD2908" s="14"/>
      <c r="AE2908" s="18"/>
      <c r="AH2908" s="19">
        <f t="shared" si="182"/>
        <v>0</v>
      </c>
      <c r="AI2908" s="19">
        <f t="shared" si="183"/>
        <v>180</v>
      </c>
      <c r="AM2908" s="19">
        <f>IF(Abschlüsse[[#This Row],[Ergeb]]="ET","",SQRT(($AF2908-$AK2908)^2+($AG2908-$AL2908)^2))</f>
        <v>0</v>
      </c>
      <c r="AO2908" s="13"/>
      <c r="AP2908" s="13"/>
      <c r="AQ2908" s="19" t="str">
        <f t="shared" ref="AQ2908:AQ2971" si="184">IF(AN2908=0,"",SQRT(($AF2908-$AO2908)^2+($AG2908-$AP2908)^2))</f>
        <v/>
      </c>
      <c r="AU2908" s="19" t="str">
        <f t="shared" ref="AU2908:AU2971" si="185">IF(AR2908=0,"",SQRT(($AF2908-$AS2908)^2+($AG2908-$AT2908)^2))</f>
        <v/>
      </c>
    </row>
    <row r="2909" spans="3:47" ht="25.05" customHeight="1">
      <c r="C2909" s="17" t="str">
        <f>IF($A2909="","",IF(VLOOKUP($A2909,Spiele!$A$2:$D$16,3,FALSE)=$B2909,"H","G"))</f>
        <v/>
      </c>
      <c r="D2909" s="17" t="str">
        <f>IF($B2909="","",IF(VLOOKUP($A2909,Spiele!$A$2:$F$16,3,FALSE)=$B2909,VLOOKUP($A2909,Spiele!$A$2:$F$16,4,FALSE),VLOOKUP($A2909,Spiele!$A$2:$F$16,3,FALSE)))</f>
        <v/>
      </c>
      <c r="E2909" s="18">
        <f>IF(Abschlüsse[[#This Row],[Ergeb]]="ET",0,COUNTIFS($A$2:$A2909,$A2909,$B$2:$B2909,$B2909,$L$2:$L2909,"&lt;&gt;ET"))</f>
        <v>0</v>
      </c>
      <c r="F2909" s="11"/>
      <c r="G2909" s="12"/>
      <c r="H2909" s="18">
        <f>COUNTIFS('Rote Karten'!$A$2:$A$4,$A2909,'Rote Karten'!$D$2:$D$4,"&lt;&gt;"&amp;$B2909,'Rote Karten'!$B$2:$B$4,"&lt;"&amp;$F2909,'Rote Karten'!$C$2:$C$4,"&lt;="&amp;$G2909)-COUNTIFS('Rote Karten'!$A$2:$A$4,$A2909,'Rote Karten'!$D$2:$D$4,$B2909,'Rote Karten'!$B$2:$B$4,"&lt;"&amp;$F2909,'Rote Karten'!$C$2:$C$4,"&lt;="&amp;$G2909)</f>
        <v>0</v>
      </c>
      <c r="I2909" s="17" t="str">
        <f>IF(OR($L2909="Tor",$L2909="ET"),_xlfn.IFNA(IF(VLOOKUP($A2909,Spiele!$A$2:$C$16,3,FALSE)=$B2909,COUNTIFS($L$2:$L2909,"Tor",$B$2:$B2909,$B2909,$A$2:$A2909,$A2909)+COUNTIFS($L$2:$L2909,"ET",$B$2:$B2909,$B2909,$A$2:$A2909,$A2909)&amp;":"&amp;COUNTIFS($L$2:$L2909,"Tor",$B$2:$B2909,"&lt;&gt;"&amp;$B2909,$A$2:$A2909,$A2909)+COUNTIFS($L$2:$L2909,"ET",$B$2:$B2909,"&lt;&gt;"&amp;$B2909,$A$2:$A2909,$A2909),COUNTIFS($L$2:$L2909,"Tor",$B$2:$B2909,"&lt;&gt;"&amp;$B2909,$A$2:$A2909,$A2909)+COUNTIFS($L$2:$L2909,"ET",$B$2:$B2909,"&lt;&gt;"&amp;$B2909,$A$2:$A2909,$A2909)&amp;":"&amp;COUNTIFS($L$2:$L2909,"Tor",$B$2:$B2909,$B2909,$A$2:$A2909,$A2909)+COUNTIFS($L$2:$L2909,"ET",$B$2:$B2909,$B2909,$A$2:$A2909,$A2909)),""),"")</f>
        <v/>
      </c>
      <c r="J2909" s="18" t="str">
        <f>_xlfn.IFNA(IF(VLOOKUP($A2909,Spiele!$A$2:$D$16,3,FALSE)=$B2909,(COUNTIFS($L$1:$L2908,"Tor",$B$1:$B2908,$B2909,$A$1:$A2908,$A2909)+COUNTIFS($L$1:$L2908,"ET",$B$1:$B2908,$B2909,$A$1:$A2908,$A2909))-(COUNTIFS($L$1:$L2908,"Tor",$B$1:$B2908,"&lt;&gt;"&amp;$B2909,$A$1:$A2908,$A2909)+COUNTIFS($L$1:$L2908,"ET",$B$1:$B2908,"&lt;&gt;"&amp;$B2909,$A$1:$A2908,$A2909)),(COUNTIFS($L$1:$L2908,"Tor",$B$1:$B2908,$B2909,$A$1:$A2908,$A2909)+COUNTIFS($L$1:$L2908,"ET",$B$1:$B2908,$B2909,$A$1:$A2908,$A2909))-(COUNTIFS($L$1:$L2908,"Tor",$B$1:$B2908,"&lt;&gt;"&amp;$B2909,$A$1:$A2908,$A2909)+COUNTIFS($L$1:$L2908,"ET",$B$1:$B2908,"&lt;&gt;"&amp;$B2909,$A$1:$A2908,$A2909))),"")</f>
        <v/>
      </c>
      <c r="O2909" s="17"/>
      <c r="AC2909" s="14"/>
      <c r="AD2909" s="14"/>
      <c r="AE2909" s="18"/>
      <c r="AH2909" s="19">
        <f t="shared" si="182"/>
        <v>0</v>
      </c>
      <c r="AI2909" s="19">
        <f t="shared" si="183"/>
        <v>180</v>
      </c>
      <c r="AM2909" s="19">
        <f>IF(Abschlüsse[[#This Row],[Ergeb]]="ET","",SQRT(($AF2909-$AK2909)^2+($AG2909-$AL2909)^2))</f>
        <v>0</v>
      </c>
      <c r="AO2909" s="13"/>
      <c r="AP2909" s="13"/>
      <c r="AQ2909" s="19" t="str">
        <f t="shared" si="184"/>
        <v/>
      </c>
      <c r="AU2909" s="19" t="str">
        <f t="shared" si="185"/>
        <v/>
      </c>
    </row>
    <row r="2910" spans="3:47" ht="25.05" customHeight="1">
      <c r="C2910" s="17" t="str">
        <f>IF($A2910="","",IF(VLOOKUP($A2910,Spiele!$A$2:$D$16,3,FALSE)=$B2910,"H","G"))</f>
        <v/>
      </c>
      <c r="D2910" s="17" t="str">
        <f>IF($B2910="","",IF(VLOOKUP($A2910,Spiele!$A$2:$F$16,3,FALSE)=$B2910,VLOOKUP($A2910,Spiele!$A$2:$F$16,4,FALSE),VLOOKUP($A2910,Spiele!$A$2:$F$16,3,FALSE)))</f>
        <v/>
      </c>
      <c r="E2910" s="18">
        <f>IF(Abschlüsse[[#This Row],[Ergeb]]="ET",0,COUNTIFS($A$2:$A2910,$A2910,$B$2:$B2910,$B2910,$L$2:$L2910,"&lt;&gt;ET"))</f>
        <v>0</v>
      </c>
      <c r="F2910" s="11"/>
      <c r="G2910" s="12"/>
      <c r="H2910" s="18">
        <f>COUNTIFS('Rote Karten'!$A$2:$A$4,$A2910,'Rote Karten'!$D$2:$D$4,"&lt;&gt;"&amp;$B2910,'Rote Karten'!$B$2:$B$4,"&lt;"&amp;$F2910,'Rote Karten'!$C$2:$C$4,"&lt;="&amp;$G2910)-COUNTIFS('Rote Karten'!$A$2:$A$4,$A2910,'Rote Karten'!$D$2:$D$4,$B2910,'Rote Karten'!$B$2:$B$4,"&lt;"&amp;$F2910,'Rote Karten'!$C$2:$C$4,"&lt;="&amp;$G2910)</f>
        <v>0</v>
      </c>
      <c r="I2910" s="17" t="str">
        <f>IF(OR($L2910="Tor",$L2910="ET"),_xlfn.IFNA(IF(VLOOKUP($A2910,Spiele!$A$2:$C$16,3,FALSE)=$B2910,COUNTIFS($L$2:$L2910,"Tor",$B$2:$B2910,$B2910,$A$2:$A2910,$A2910)+COUNTIFS($L$2:$L2910,"ET",$B$2:$B2910,$B2910,$A$2:$A2910,$A2910)&amp;":"&amp;COUNTIFS($L$2:$L2910,"Tor",$B$2:$B2910,"&lt;&gt;"&amp;$B2910,$A$2:$A2910,$A2910)+COUNTIFS($L$2:$L2910,"ET",$B$2:$B2910,"&lt;&gt;"&amp;$B2910,$A$2:$A2910,$A2910),COUNTIFS($L$2:$L2910,"Tor",$B$2:$B2910,"&lt;&gt;"&amp;$B2910,$A$2:$A2910,$A2910)+COUNTIFS($L$2:$L2910,"ET",$B$2:$B2910,"&lt;&gt;"&amp;$B2910,$A$2:$A2910,$A2910)&amp;":"&amp;COUNTIFS($L$2:$L2910,"Tor",$B$2:$B2910,$B2910,$A$2:$A2910,$A2910)+COUNTIFS($L$2:$L2910,"ET",$B$2:$B2910,$B2910,$A$2:$A2910,$A2910)),""),"")</f>
        <v/>
      </c>
      <c r="J2910" s="18" t="str">
        <f>_xlfn.IFNA(IF(VLOOKUP($A2910,Spiele!$A$2:$D$16,3,FALSE)=$B2910,(COUNTIFS($L$1:$L2909,"Tor",$B$1:$B2909,$B2910,$A$1:$A2909,$A2910)+COUNTIFS($L$1:$L2909,"ET",$B$1:$B2909,$B2910,$A$1:$A2909,$A2910))-(COUNTIFS($L$1:$L2909,"Tor",$B$1:$B2909,"&lt;&gt;"&amp;$B2910,$A$1:$A2909,$A2910)+COUNTIFS($L$1:$L2909,"ET",$B$1:$B2909,"&lt;&gt;"&amp;$B2910,$A$1:$A2909,$A2910)),(COUNTIFS($L$1:$L2909,"Tor",$B$1:$B2909,$B2910,$A$1:$A2909,$A2910)+COUNTIFS($L$1:$L2909,"ET",$B$1:$B2909,$B2910,$A$1:$A2909,$A2910))-(COUNTIFS($L$1:$L2909,"Tor",$B$1:$B2909,"&lt;&gt;"&amp;$B2910,$A$1:$A2909,$A2910)+COUNTIFS($L$1:$L2909,"ET",$B$1:$B2909,"&lt;&gt;"&amp;$B2910,$A$1:$A2909,$A2910))),"")</f>
        <v/>
      </c>
      <c r="O2910" s="17"/>
      <c r="AC2910" s="14"/>
      <c r="AD2910" s="14"/>
      <c r="AE2910" s="18"/>
      <c r="AH2910" s="19">
        <f t="shared" si="182"/>
        <v>0</v>
      </c>
      <c r="AI2910" s="19">
        <f t="shared" si="183"/>
        <v>180</v>
      </c>
      <c r="AM2910" s="19">
        <f>IF(Abschlüsse[[#This Row],[Ergeb]]="ET","",SQRT(($AF2910-$AK2910)^2+($AG2910-$AL2910)^2))</f>
        <v>0</v>
      </c>
      <c r="AO2910" s="13"/>
      <c r="AP2910" s="13"/>
      <c r="AQ2910" s="19" t="str">
        <f t="shared" si="184"/>
        <v/>
      </c>
      <c r="AU2910" s="19" t="str">
        <f t="shared" si="185"/>
        <v/>
      </c>
    </row>
    <row r="2911" spans="3:47" ht="25.05" customHeight="1">
      <c r="C2911" s="17" t="str">
        <f>IF($A2911="","",IF(VLOOKUP($A2911,Spiele!$A$2:$D$16,3,FALSE)=$B2911,"H","G"))</f>
        <v/>
      </c>
      <c r="D2911" s="17" t="str">
        <f>IF($B2911="","",IF(VLOOKUP($A2911,Spiele!$A$2:$F$16,3,FALSE)=$B2911,VLOOKUP($A2911,Spiele!$A$2:$F$16,4,FALSE),VLOOKUP($A2911,Spiele!$A$2:$F$16,3,FALSE)))</f>
        <v/>
      </c>
      <c r="E2911" s="18">
        <f>IF(Abschlüsse[[#This Row],[Ergeb]]="ET",0,COUNTIFS($A$2:$A2911,$A2911,$B$2:$B2911,$B2911,$L$2:$L2911,"&lt;&gt;ET"))</f>
        <v>0</v>
      </c>
      <c r="F2911" s="11"/>
      <c r="G2911" s="12"/>
      <c r="H2911" s="18">
        <f>COUNTIFS('Rote Karten'!$A$2:$A$4,$A2911,'Rote Karten'!$D$2:$D$4,"&lt;&gt;"&amp;$B2911,'Rote Karten'!$B$2:$B$4,"&lt;"&amp;$F2911,'Rote Karten'!$C$2:$C$4,"&lt;="&amp;$G2911)-COUNTIFS('Rote Karten'!$A$2:$A$4,$A2911,'Rote Karten'!$D$2:$D$4,$B2911,'Rote Karten'!$B$2:$B$4,"&lt;"&amp;$F2911,'Rote Karten'!$C$2:$C$4,"&lt;="&amp;$G2911)</f>
        <v>0</v>
      </c>
      <c r="I2911" s="17" t="str">
        <f>IF(OR($L2911="Tor",$L2911="ET"),_xlfn.IFNA(IF(VLOOKUP($A2911,Spiele!$A$2:$C$16,3,FALSE)=$B2911,COUNTIFS($L$2:$L2911,"Tor",$B$2:$B2911,$B2911,$A$2:$A2911,$A2911)+COUNTIFS($L$2:$L2911,"ET",$B$2:$B2911,$B2911,$A$2:$A2911,$A2911)&amp;":"&amp;COUNTIFS($L$2:$L2911,"Tor",$B$2:$B2911,"&lt;&gt;"&amp;$B2911,$A$2:$A2911,$A2911)+COUNTIFS($L$2:$L2911,"ET",$B$2:$B2911,"&lt;&gt;"&amp;$B2911,$A$2:$A2911,$A2911),COUNTIFS($L$2:$L2911,"Tor",$B$2:$B2911,"&lt;&gt;"&amp;$B2911,$A$2:$A2911,$A2911)+COUNTIFS($L$2:$L2911,"ET",$B$2:$B2911,"&lt;&gt;"&amp;$B2911,$A$2:$A2911,$A2911)&amp;":"&amp;COUNTIFS($L$2:$L2911,"Tor",$B$2:$B2911,$B2911,$A$2:$A2911,$A2911)+COUNTIFS($L$2:$L2911,"ET",$B$2:$B2911,$B2911,$A$2:$A2911,$A2911)),""),"")</f>
        <v/>
      </c>
      <c r="J2911" s="18" t="str">
        <f>_xlfn.IFNA(IF(VLOOKUP($A2911,Spiele!$A$2:$D$16,3,FALSE)=$B2911,(COUNTIFS($L$1:$L2910,"Tor",$B$1:$B2910,$B2911,$A$1:$A2910,$A2911)+COUNTIFS($L$1:$L2910,"ET",$B$1:$B2910,$B2911,$A$1:$A2910,$A2911))-(COUNTIFS($L$1:$L2910,"Tor",$B$1:$B2910,"&lt;&gt;"&amp;$B2911,$A$1:$A2910,$A2911)+COUNTIFS($L$1:$L2910,"ET",$B$1:$B2910,"&lt;&gt;"&amp;$B2911,$A$1:$A2910,$A2911)),(COUNTIFS($L$1:$L2910,"Tor",$B$1:$B2910,$B2911,$A$1:$A2910,$A2911)+COUNTIFS($L$1:$L2910,"ET",$B$1:$B2910,$B2911,$A$1:$A2910,$A2911))-(COUNTIFS($L$1:$L2910,"Tor",$B$1:$B2910,"&lt;&gt;"&amp;$B2911,$A$1:$A2910,$A2911)+COUNTIFS($L$1:$L2910,"ET",$B$1:$B2910,"&lt;&gt;"&amp;$B2911,$A$1:$A2910,$A2911))),"")</f>
        <v/>
      </c>
      <c r="O2911" s="17"/>
      <c r="AC2911" s="14"/>
      <c r="AD2911" s="14"/>
      <c r="AE2911" s="18"/>
      <c r="AH2911" s="19">
        <f t="shared" si="182"/>
        <v>0</v>
      </c>
      <c r="AI2911" s="19">
        <f t="shared" si="183"/>
        <v>180</v>
      </c>
      <c r="AM2911" s="19">
        <f>IF(Abschlüsse[[#This Row],[Ergeb]]="ET","",SQRT(($AF2911-$AK2911)^2+($AG2911-$AL2911)^2))</f>
        <v>0</v>
      </c>
      <c r="AO2911" s="13"/>
      <c r="AP2911" s="13"/>
      <c r="AQ2911" s="19" t="str">
        <f t="shared" si="184"/>
        <v/>
      </c>
      <c r="AU2911" s="19" t="str">
        <f t="shared" si="185"/>
        <v/>
      </c>
    </row>
    <row r="2912" spans="3:47" ht="25.05" customHeight="1">
      <c r="C2912" s="17" t="str">
        <f>IF($A2912="","",IF(VLOOKUP($A2912,Spiele!$A$2:$D$16,3,FALSE)=$B2912,"H","G"))</f>
        <v/>
      </c>
      <c r="D2912" s="17" t="str">
        <f>IF($B2912="","",IF(VLOOKUP($A2912,Spiele!$A$2:$F$16,3,FALSE)=$B2912,VLOOKUP($A2912,Spiele!$A$2:$F$16,4,FALSE),VLOOKUP($A2912,Spiele!$A$2:$F$16,3,FALSE)))</f>
        <v/>
      </c>
      <c r="E2912" s="18">
        <f>IF(Abschlüsse[[#This Row],[Ergeb]]="ET",0,COUNTIFS($A$2:$A2912,$A2912,$B$2:$B2912,$B2912,$L$2:$L2912,"&lt;&gt;ET"))</f>
        <v>0</v>
      </c>
      <c r="F2912" s="11"/>
      <c r="G2912" s="12"/>
      <c r="H2912" s="18">
        <f>COUNTIFS('Rote Karten'!$A$2:$A$4,$A2912,'Rote Karten'!$D$2:$D$4,"&lt;&gt;"&amp;$B2912,'Rote Karten'!$B$2:$B$4,"&lt;"&amp;$F2912,'Rote Karten'!$C$2:$C$4,"&lt;="&amp;$G2912)-COUNTIFS('Rote Karten'!$A$2:$A$4,$A2912,'Rote Karten'!$D$2:$D$4,$B2912,'Rote Karten'!$B$2:$B$4,"&lt;"&amp;$F2912,'Rote Karten'!$C$2:$C$4,"&lt;="&amp;$G2912)</f>
        <v>0</v>
      </c>
      <c r="I2912" s="17" t="str">
        <f>IF(OR($L2912="Tor",$L2912="ET"),_xlfn.IFNA(IF(VLOOKUP($A2912,Spiele!$A$2:$C$16,3,FALSE)=$B2912,COUNTIFS($L$2:$L2912,"Tor",$B$2:$B2912,$B2912,$A$2:$A2912,$A2912)+COUNTIFS($L$2:$L2912,"ET",$B$2:$B2912,$B2912,$A$2:$A2912,$A2912)&amp;":"&amp;COUNTIFS($L$2:$L2912,"Tor",$B$2:$B2912,"&lt;&gt;"&amp;$B2912,$A$2:$A2912,$A2912)+COUNTIFS($L$2:$L2912,"ET",$B$2:$B2912,"&lt;&gt;"&amp;$B2912,$A$2:$A2912,$A2912),COUNTIFS($L$2:$L2912,"Tor",$B$2:$B2912,"&lt;&gt;"&amp;$B2912,$A$2:$A2912,$A2912)+COUNTIFS($L$2:$L2912,"ET",$B$2:$B2912,"&lt;&gt;"&amp;$B2912,$A$2:$A2912,$A2912)&amp;":"&amp;COUNTIFS($L$2:$L2912,"Tor",$B$2:$B2912,$B2912,$A$2:$A2912,$A2912)+COUNTIFS($L$2:$L2912,"ET",$B$2:$B2912,$B2912,$A$2:$A2912,$A2912)),""),"")</f>
        <v/>
      </c>
      <c r="J2912" s="18" t="str">
        <f>_xlfn.IFNA(IF(VLOOKUP($A2912,Spiele!$A$2:$D$16,3,FALSE)=$B2912,(COUNTIFS($L$1:$L2911,"Tor",$B$1:$B2911,$B2912,$A$1:$A2911,$A2912)+COUNTIFS($L$1:$L2911,"ET",$B$1:$B2911,$B2912,$A$1:$A2911,$A2912))-(COUNTIFS($L$1:$L2911,"Tor",$B$1:$B2911,"&lt;&gt;"&amp;$B2912,$A$1:$A2911,$A2912)+COUNTIFS($L$1:$L2911,"ET",$B$1:$B2911,"&lt;&gt;"&amp;$B2912,$A$1:$A2911,$A2912)),(COUNTIFS($L$1:$L2911,"Tor",$B$1:$B2911,$B2912,$A$1:$A2911,$A2912)+COUNTIFS($L$1:$L2911,"ET",$B$1:$B2911,$B2912,$A$1:$A2911,$A2912))-(COUNTIFS($L$1:$L2911,"Tor",$B$1:$B2911,"&lt;&gt;"&amp;$B2912,$A$1:$A2911,$A2912)+COUNTIFS($L$1:$L2911,"ET",$B$1:$B2911,"&lt;&gt;"&amp;$B2912,$A$1:$A2911,$A2912))),"")</f>
        <v/>
      </c>
      <c r="O2912" s="17"/>
      <c r="AC2912" s="14"/>
      <c r="AD2912" s="14"/>
      <c r="AE2912" s="18"/>
      <c r="AH2912" s="19">
        <f t="shared" si="182"/>
        <v>0</v>
      </c>
      <c r="AI2912" s="19">
        <f t="shared" si="183"/>
        <v>180</v>
      </c>
      <c r="AM2912" s="19">
        <f>IF(Abschlüsse[[#This Row],[Ergeb]]="ET","",SQRT(($AF2912-$AK2912)^2+($AG2912-$AL2912)^2))</f>
        <v>0</v>
      </c>
      <c r="AO2912" s="13"/>
      <c r="AP2912" s="13"/>
      <c r="AQ2912" s="19" t="str">
        <f t="shared" si="184"/>
        <v/>
      </c>
      <c r="AU2912" s="19" t="str">
        <f t="shared" si="185"/>
        <v/>
      </c>
    </row>
    <row r="2913" spans="3:47" ht="25.05" customHeight="1">
      <c r="C2913" s="17" t="str">
        <f>IF($A2913="","",IF(VLOOKUP($A2913,Spiele!$A$2:$D$16,3,FALSE)=$B2913,"H","G"))</f>
        <v/>
      </c>
      <c r="D2913" s="17" t="str">
        <f>IF($B2913="","",IF(VLOOKUP($A2913,Spiele!$A$2:$F$16,3,FALSE)=$B2913,VLOOKUP($A2913,Spiele!$A$2:$F$16,4,FALSE),VLOOKUP($A2913,Spiele!$A$2:$F$16,3,FALSE)))</f>
        <v/>
      </c>
      <c r="E2913" s="18">
        <f>IF(Abschlüsse[[#This Row],[Ergeb]]="ET",0,COUNTIFS($A$2:$A2913,$A2913,$B$2:$B2913,$B2913,$L$2:$L2913,"&lt;&gt;ET"))</f>
        <v>0</v>
      </c>
      <c r="F2913" s="11"/>
      <c r="G2913" s="12"/>
      <c r="H2913" s="18">
        <f>COUNTIFS('Rote Karten'!$A$2:$A$4,$A2913,'Rote Karten'!$D$2:$D$4,"&lt;&gt;"&amp;$B2913,'Rote Karten'!$B$2:$B$4,"&lt;"&amp;$F2913,'Rote Karten'!$C$2:$C$4,"&lt;="&amp;$G2913)-COUNTIFS('Rote Karten'!$A$2:$A$4,$A2913,'Rote Karten'!$D$2:$D$4,$B2913,'Rote Karten'!$B$2:$B$4,"&lt;"&amp;$F2913,'Rote Karten'!$C$2:$C$4,"&lt;="&amp;$G2913)</f>
        <v>0</v>
      </c>
      <c r="I2913" s="17" t="str">
        <f>IF(OR($L2913="Tor",$L2913="ET"),_xlfn.IFNA(IF(VLOOKUP($A2913,Spiele!$A$2:$C$16,3,FALSE)=$B2913,COUNTIFS($L$2:$L2913,"Tor",$B$2:$B2913,$B2913,$A$2:$A2913,$A2913)+COUNTIFS($L$2:$L2913,"ET",$B$2:$B2913,$B2913,$A$2:$A2913,$A2913)&amp;":"&amp;COUNTIFS($L$2:$L2913,"Tor",$B$2:$B2913,"&lt;&gt;"&amp;$B2913,$A$2:$A2913,$A2913)+COUNTIFS($L$2:$L2913,"ET",$B$2:$B2913,"&lt;&gt;"&amp;$B2913,$A$2:$A2913,$A2913),COUNTIFS($L$2:$L2913,"Tor",$B$2:$B2913,"&lt;&gt;"&amp;$B2913,$A$2:$A2913,$A2913)+COUNTIFS($L$2:$L2913,"ET",$B$2:$B2913,"&lt;&gt;"&amp;$B2913,$A$2:$A2913,$A2913)&amp;":"&amp;COUNTIFS($L$2:$L2913,"Tor",$B$2:$B2913,$B2913,$A$2:$A2913,$A2913)+COUNTIFS($L$2:$L2913,"ET",$B$2:$B2913,$B2913,$A$2:$A2913,$A2913)),""),"")</f>
        <v/>
      </c>
      <c r="J2913" s="18" t="str">
        <f>_xlfn.IFNA(IF(VLOOKUP($A2913,Spiele!$A$2:$D$16,3,FALSE)=$B2913,(COUNTIFS($L$1:$L2912,"Tor",$B$1:$B2912,$B2913,$A$1:$A2912,$A2913)+COUNTIFS($L$1:$L2912,"ET",$B$1:$B2912,$B2913,$A$1:$A2912,$A2913))-(COUNTIFS($L$1:$L2912,"Tor",$B$1:$B2912,"&lt;&gt;"&amp;$B2913,$A$1:$A2912,$A2913)+COUNTIFS($L$1:$L2912,"ET",$B$1:$B2912,"&lt;&gt;"&amp;$B2913,$A$1:$A2912,$A2913)),(COUNTIFS($L$1:$L2912,"Tor",$B$1:$B2912,$B2913,$A$1:$A2912,$A2913)+COUNTIFS($L$1:$L2912,"ET",$B$1:$B2912,$B2913,$A$1:$A2912,$A2913))-(COUNTIFS($L$1:$L2912,"Tor",$B$1:$B2912,"&lt;&gt;"&amp;$B2913,$A$1:$A2912,$A2913)+COUNTIFS($L$1:$L2912,"ET",$B$1:$B2912,"&lt;&gt;"&amp;$B2913,$A$1:$A2912,$A2913))),"")</f>
        <v/>
      </c>
      <c r="O2913" s="17"/>
      <c r="AC2913" s="14"/>
      <c r="AD2913" s="14"/>
      <c r="AE2913" s="18"/>
      <c r="AH2913" s="19">
        <f t="shared" si="182"/>
        <v>0</v>
      </c>
      <c r="AI2913" s="19">
        <f t="shared" si="183"/>
        <v>180</v>
      </c>
      <c r="AM2913" s="19">
        <f>IF(Abschlüsse[[#This Row],[Ergeb]]="ET","",SQRT(($AF2913-$AK2913)^2+($AG2913-$AL2913)^2))</f>
        <v>0</v>
      </c>
      <c r="AO2913" s="13"/>
      <c r="AP2913" s="13"/>
      <c r="AQ2913" s="19" t="str">
        <f t="shared" si="184"/>
        <v/>
      </c>
      <c r="AU2913" s="19" t="str">
        <f t="shared" si="185"/>
        <v/>
      </c>
    </row>
    <row r="2914" spans="3:47" ht="25.05" customHeight="1">
      <c r="C2914" s="17" t="str">
        <f>IF($A2914="","",IF(VLOOKUP($A2914,Spiele!$A$2:$D$16,3,FALSE)=$B2914,"H","G"))</f>
        <v/>
      </c>
      <c r="D2914" s="17" t="str">
        <f>IF($B2914="","",IF(VLOOKUP($A2914,Spiele!$A$2:$F$16,3,FALSE)=$B2914,VLOOKUP($A2914,Spiele!$A$2:$F$16,4,FALSE),VLOOKUP($A2914,Spiele!$A$2:$F$16,3,FALSE)))</f>
        <v/>
      </c>
      <c r="E2914" s="18">
        <f>IF(Abschlüsse[[#This Row],[Ergeb]]="ET",0,COUNTIFS($A$2:$A2914,$A2914,$B$2:$B2914,$B2914,$L$2:$L2914,"&lt;&gt;ET"))</f>
        <v>0</v>
      </c>
      <c r="F2914" s="11"/>
      <c r="G2914" s="12"/>
      <c r="H2914" s="18">
        <f>COUNTIFS('Rote Karten'!$A$2:$A$4,$A2914,'Rote Karten'!$D$2:$D$4,"&lt;&gt;"&amp;$B2914,'Rote Karten'!$B$2:$B$4,"&lt;"&amp;$F2914,'Rote Karten'!$C$2:$C$4,"&lt;="&amp;$G2914)-COUNTIFS('Rote Karten'!$A$2:$A$4,$A2914,'Rote Karten'!$D$2:$D$4,$B2914,'Rote Karten'!$B$2:$B$4,"&lt;"&amp;$F2914,'Rote Karten'!$C$2:$C$4,"&lt;="&amp;$G2914)</f>
        <v>0</v>
      </c>
      <c r="I2914" s="17" t="str">
        <f>IF(OR($L2914="Tor",$L2914="ET"),_xlfn.IFNA(IF(VLOOKUP($A2914,Spiele!$A$2:$C$16,3,FALSE)=$B2914,COUNTIFS($L$2:$L2914,"Tor",$B$2:$B2914,$B2914,$A$2:$A2914,$A2914)+COUNTIFS($L$2:$L2914,"ET",$B$2:$B2914,$B2914,$A$2:$A2914,$A2914)&amp;":"&amp;COUNTIFS($L$2:$L2914,"Tor",$B$2:$B2914,"&lt;&gt;"&amp;$B2914,$A$2:$A2914,$A2914)+COUNTIFS($L$2:$L2914,"ET",$B$2:$B2914,"&lt;&gt;"&amp;$B2914,$A$2:$A2914,$A2914),COUNTIFS($L$2:$L2914,"Tor",$B$2:$B2914,"&lt;&gt;"&amp;$B2914,$A$2:$A2914,$A2914)+COUNTIFS($L$2:$L2914,"ET",$B$2:$B2914,"&lt;&gt;"&amp;$B2914,$A$2:$A2914,$A2914)&amp;":"&amp;COUNTIFS($L$2:$L2914,"Tor",$B$2:$B2914,$B2914,$A$2:$A2914,$A2914)+COUNTIFS($L$2:$L2914,"ET",$B$2:$B2914,$B2914,$A$2:$A2914,$A2914)),""),"")</f>
        <v/>
      </c>
      <c r="J2914" s="18" t="str">
        <f>_xlfn.IFNA(IF(VLOOKUP($A2914,Spiele!$A$2:$D$16,3,FALSE)=$B2914,(COUNTIFS($L$1:$L2913,"Tor",$B$1:$B2913,$B2914,$A$1:$A2913,$A2914)+COUNTIFS($L$1:$L2913,"ET",$B$1:$B2913,$B2914,$A$1:$A2913,$A2914))-(COUNTIFS($L$1:$L2913,"Tor",$B$1:$B2913,"&lt;&gt;"&amp;$B2914,$A$1:$A2913,$A2914)+COUNTIFS($L$1:$L2913,"ET",$B$1:$B2913,"&lt;&gt;"&amp;$B2914,$A$1:$A2913,$A2914)),(COUNTIFS($L$1:$L2913,"Tor",$B$1:$B2913,$B2914,$A$1:$A2913,$A2914)+COUNTIFS($L$1:$L2913,"ET",$B$1:$B2913,$B2914,$A$1:$A2913,$A2914))-(COUNTIFS($L$1:$L2913,"Tor",$B$1:$B2913,"&lt;&gt;"&amp;$B2914,$A$1:$A2913,$A2914)+COUNTIFS($L$1:$L2913,"ET",$B$1:$B2913,"&lt;&gt;"&amp;$B2914,$A$1:$A2913,$A2914))),"")</f>
        <v/>
      </c>
      <c r="O2914" s="17"/>
      <c r="AC2914" s="14"/>
      <c r="AD2914" s="14"/>
      <c r="AE2914" s="18"/>
      <c r="AH2914" s="19">
        <f t="shared" si="182"/>
        <v>0</v>
      </c>
      <c r="AI2914" s="19">
        <f t="shared" si="183"/>
        <v>180</v>
      </c>
      <c r="AM2914" s="19">
        <f>IF(Abschlüsse[[#This Row],[Ergeb]]="ET","",SQRT(($AF2914-$AK2914)^2+($AG2914-$AL2914)^2))</f>
        <v>0</v>
      </c>
      <c r="AO2914" s="13"/>
      <c r="AP2914" s="13"/>
      <c r="AQ2914" s="19" t="str">
        <f t="shared" si="184"/>
        <v/>
      </c>
      <c r="AU2914" s="19" t="str">
        <f t="shared" si="185"/>
        <v/>
      </c>
    </row>
    <row r="2915" spans="3:47" ht="25.05" customHeight="1">
      <c r="C2915" s="17" t="str">
        <f>IF($A2915="","",IF(VLOOKUP($A2915,Spiele!$A$2:$D$16,3,FALSE)=$B2915,"H","G"))</f>
        <v/>
      </c>
      <c r="D2915" s="17" t="str">
        <f>IF($B2915="","",IF(VLOOKUP($A2915,Spiele!$A$2:$F$16,3,FALSE)=$B2915,VLOOKUP($A2915,Spiele!$A$2:$F$16,4,FALSE),VLOOKUP($A2915,Spiele!$A$2:$F$16,3,FALSE)))</f>
        <v/>
      </c>
      <c r="E2915" s="18">
        <f>IF(Abschlüsse[[#This Row],[Ergeb]]="ET",0,COUNTIFS($A$2:$A2915,$A2915,$B$2:$B2915,$B2915,$L$2:$L2915,"&lt;&gt;ET"))</f>
        <v>0</v>
      </c>
      <c r="F2915" s="11"/>
      <c r="G2915" s="12"/>
      <c r="H2915" s="18">
        <f>COUNTIFS('Rote Karten'!$A$2:$A$4,$A2915,'Rote Karten'!$D$2:$D$4,"&lt;&gt;"&amp;$B2915,'Rote Karten'!$B$2:$B$4,"&lt;"&amp;$F2915,'Rote Karten'!$C$2:$C$4,"&lt;="&amp;$G2915)-COUNTIFS('Rote Karten'!$A$2:$A$4,$A2915,'Rote Karten'!$D$2:$D$4,$B2915,'Rote Karten'!$B$2:$B$4,"&lt;"&amp;$F2915,'Rote Karten'!$C$2:$C$4,"&lt;="&amp;$G2915)</f>
        <v>0</v>
      </c>
      <c r="I2915" s="17" t="str">
        <f>IF(OR($L2915="Tor",$L2915="ET"),_xlfn.IFNA(IF(VLOOKUP($A2915,Spiele!$A$2:$C$16,3,FALSE)=$B2915,COUNTIFS($L$2:$L2915,"Tor",$B$2:$B2915,$B2915,$A$2:$A2915,$A2915)+COUNTIFS($L$2:$L2915,"ET",$B$2:$B2915,$B2915,$A$2:$A2915,$A2915)&amp;":"&amp;COUNTIFS($L$2:$L2915,"Tor",$B$2:$B2915,"&lt;&gt;"&amp;$B2915,$A$2:$A2915,$A2915)+COUNTIFS($L$2:$L2915,"ET",$B$2:$B2915,"&lt;&gt;"&amp;$B2915,$A$2:$A2915,$A2915),COUNTIFS($L$2:$L2915,"Tor",$B$2:$B2915,"&lt;&gt;"&amp;$B2915,$A$2:$A2915,$A2915)+COUNTIFS($L$2:$L2915,"ET",$B$2:$B2915,"&lt;&gt;"&amp;$B2915,$A$2:$A2915,$A2915)&amp;":"&amp;COUNTIFS($L$2:$L2915,"Tor",$B$2:$B2915,$B2915,$A$2:$A2915,$A2915)+COUNTIFS($L$2:$L2915,"ET",$B$2:$B2915,$B2915,$A$2:$A2915,$A2915)),""),"")</f>
        <v/>
      </c>
      <c r="J2915" s="18" t="str">
        <f>_xlfn.IFNA(IF(VLOOKUP($A2915,Spiele!$A$2:$D$16,3,FALSE)=$B2915,(COUNTIFS($L$1:$L2914,"Tor",$B$1:$B2914,$B2915,$A$1:$A2914,$A2915)+COUNTIFS($L$1:$L2914,"ET",$B$1:$B2914,$B2915,$A$1:$A2914,$A2915))-(COUNTIFS($L$1:$L2914,"Tor",$B$1:$B2914,"&lt;&gt;"&amp;$B2915,$A$1:$A2914,$A2915)+COUNTIFS($L$1:$L2914,"ET",$B$1:$B2914,"&lt;&gt;"&amp;$B2915,$A$1:$A2914,$A2915)),(COUNTIFS($L$1:$L2914,"Tor",$B$1:$B2914,$B2915,$A$1:$A2914,$A2915)+COUNTIFS($L$1:$L2914,"ET",$B$1:$B2914,$B2915,$A$1:$A2914,$A2915))-(COUNTIFS($L$1:$L2914,"Tor",$B$1:$B2914,"&lt;&gt;"&amp;$B2915,$A$1:$A2914,$A2915)+COUNTIFS($L$1:$L2914,"ET",$B$1:$B2914,"&lt;&gt;"&amp;$B2915,$A$1:$A2914,$A2915))),"")</f>
        <v/>
      </c>
      <c r="O2915" s="17"/>
      <c r="AC2915" s="14"/>
      <c r="AD2915" s="14"/>
      <c r="AE2915" s="18"/>
      <c r="AH2915" s="19">
        <f t="shared" si="182"/>
        <v>0</v>
      </c>
      <c r="AI2915" s="19">
        <f t="shared" si="183"/>
        <v>180</v>
      </c>
      <c r="AM2915" s="19">
        <f>IF(Abschlüsse[[#This Row],[Ergeb]]="ET","",SQRT(($AF2915-$AK2915)^2+($AG2915-$AL2915)^2))</f>
        <v>0</v>
      </c>
      <c r="AO2915" s="13"/>
      <c r="AP2915" s="13"/>
      <c r="AQ2915" s="19" t="str">
        <f t="shared" si="184"/>
        <v/>
      </c>
      <c r="AU2915" s="19" t="str">
        <f t="shared" si="185"/>
        <v/>
      </c>
    </row>
    <row r="2916" spans="3:47" ht="25.05" customHeight="1">
      <c r="C2916" s="17" t="str">
        <f>IF($A2916="","",IF(VLOOKUP($A2916,Spiele!$A$2:$D$16,3,FALSE)=$B2916,"H","G"))</f>
        <v/>
      </c>
      <c r="D2916" s="17" t="str">
        <f>IF($B2916="","",IF(VLOOKUP($A2916,Spiele!$A$2:$F$16,3,FALSE)=$B2916,VLOOKUP($A2916,Spiele!$A$2:$F$16,4,FALSE),VLOOKUP($A2916,Spiele!$A$2:$F$16,3,FALSE)))</f>
        <v/>
      </c>
      <c r="E2916" s="18">
        <f>IF(Abschlüsse[[#This Row],[Ergeb]]="ET",0,COUNTIFS($A$2:$A2916,$A2916,$B$2:$B2916,$B2916,$L$2:$L2916,"&lt;&gt;ET"))</f>
        <v>0</v>
      </c>
      <c r="F2916" s="11"/>
      <c r="G2916" s="12"/>
      <c r="H2916" s="18">
        <f>COUNTIFS('Rote Karten'!$A$2:$A$4,$A2916,'Rote Karten'!$D$2:$D$4,"&lt;&gt;"&amp;$B2916,'Rote Karten'!$B$2:$B$4,"&lt;"&amp;$F2916,'Rote Karten'!$C$2:$C$4,"&lt;="&amp;$G2916)-COUNTIFS('Rote Karten'!$A$2:$A$4,$A2916,'Rote Karten'!$D$2:$D$4,$B2916,'Rote Karten'!$B$2:$B$4,"&lt;"&amp;$F2916,'Rote Karten'!$C$2:$C$4,"&lt;="&amp;$G2916)</f>
        <v>0</v>
      </c>
      <c r="I2916" s="17" t="str">
        <f>IF(OR($L2916="Tor",$L2916="ET"),_xlfn.IFNA(IF(VLOOKUP($A2916,Spiele!$A$2:$C$16,3,FALSE)=$B2916,COUNTIFS($L$2:$L2916,"Tor",$B$2:$B2916,$B2916,$A$2:$A2916,$A2916)+COUNTIFS($L$2:$L2916,"ET",$B$2:$B2916,$B2916,$A$2:$A2916,$A2916)&amp;":"&amp;COUNTIFS($L$2:$L2916,"Tor",$B$2:$B2916,"&lt;&gt;"&amp;$B2916,$A$2:$A2916,$A2916)+COUNTIFS($L$2:$L2916,"ET",$B$2:$B2916,"&lt;&gt;"&amp;$B2916,$A$2:$A2916,$A2916),COUNTIFS($L$2:$L2916,"Tor",$B$2:$B2916,"&lt;&gt;"&amp;$B2916,$A$2:$A2916,$A2916)+COUNTIFS($L$2:$L2916,"ET",$B$2:$B2916,"&lt;&gt;"&amp;$B2916,$A$2:$A2916,$A2916)&amp;":"&amp;COUNTIFS($L$2:$L2916,"Tor",$B$2:$B2916,$B2916,$A$2:$A2916,$A2916)+COUNTIFS($L$2:$L2916,"ET",$B$2:$B2916,$B2916,$A$2:$A2916,$A2916)),""),"")</f>
        <v/>
      </c>
      <c r="J2916" s="18" t="str">
        <f>_xlfn.IFNA(IF(VLOOKUP($A2916,Spiele!$A$2:$D$16,3,FALSE)=$B2916,(COUNTIFS($L$1:$L2915,"Tor",$B$1:$B2915,$B2916,$A$1:$A2915,$A2916)+COUNTIFS($L$1:$L2915,"ET",$B$1:$B2915,$B2916,$A$1:$A2915,$A2916))-(COUNTIFS($L$1:$L2915,"Tor",$B$1:$B2915,"&lt;&gt;"&amp;$B2916,$A$1:$A2915,$A2916)+COUNTIFS($L$1:$L2915,"ET",$B$1:$B2915,"&lt;&gt;"&amp;$B2916,$A$1:$A2915,$A2916)),(COUNTIFS($L$1:$L2915,"Tor",$B$1:$B2915,$B2916,$A$1:$A2915,$A2916)+COUNTIFS($L$1:$L2915,"ET",$B$1:$B2915,$B2916,$A$1:$A2915,$A2916))-(COUNTIFS($L$1:$L2915,"Tor",$B$1:$B2915,"&lt;&gt;"&amp;$B2916,$A$1:$A2915,$A2916)+COUNTIFS($L$1:$L2915,"ET",$B$1:$B2915,"&lt;&gt;"&amp;$B2916,$A$1:$A2915,$A2916))),"")</f>
        <v/>
      </c>
      <c r="O2916" s="17"/>
      <c r="AC2916" s="14"/>
      <c r="AD2916" s="14"/>
      <c r="AE2916" s="18"/>
      <c r="AH2916" s="19">
        <f t="shared" si="182"/>
        <v>0</v>
      </c>
      <c r="AI2916" s="19">
        <f t="shared" si="183"/>
        <v>180</v>
      </c>
      <c r="AM2916" s="19">
        <f>IF(Abschlüsse[[#This Row],[Ergeb]]="ET","",SQRT(($AF2916-$AK2916)^2+($AG2916-$AL2916)^2))</f>
        <v>0</v>
      </c>
      <c r="AO2916" s="13"/>
      <c r="AP2916" s="13"/>
      <c r="AQ2916" s="19" t="str">
        <f t="shared" si="184"/>
        <v/>
      </c>
      <c r="AU2916" s="19" t="str">
        <f t="shared" si="185"/>
        <v/>
      </c>
    </row>
    <row r="2917" spans="3:47" ht="25.05" customHeight="1">
      <c r="C2917" s="17" t="str">
        <f>IF($A2917="","",IF(VLOOKUP($A2917,Spiele!$A$2:$D$16,3,FALSE)=$B2917,"H","G"))</f>
        <v/>
      </c>
      <c r="D2917" s="17" t="str">
        <f>IF($B2917="","",IF(VLOOKUP($A2917,Spiele!$A$2:$F$16,3,FALSE)=$B2917,VLOOKUP($A2917,Spiele!$A$2:$F$16,4,FALSE),VLOOKUP($A2917,Spiele!$A$2:$F$16,3,FALSE)))</f>
        <v/>
      </c>
      <c r="E2917" s="18">
        <f>IF(Abschlüsse[[#This Row],[Ergeb]]="ET",0,COUNTIFS($A$2:$A2917,$A2917,$B$2:$B2917,$B2917,$L$2:$L2917,"&lt;&gt;ET"))</f>
        <v>0</v>
      </c>
      <c r="F2917" s="11"/>
      <c r="G2917" s="12"/>
      <c r="H2917" s="18">
        <f>COUNTIFS('Rote Karten'!$A$2:$A$4,$A2917,'Rote Karten'!$D$2:$D$4,"&lt;&gt;"&amp;$B2917,'Rote Karten'!$B$2:$B$4,"&lt;"&amp;$F2917,'Rote Karten'!$C$2:$C$4,"&lt;="&amp;$G2917)-COUNTIFS('Rote Karten'!$A$2:$A$4,$A2917,'Rote Karten'!$D$2:$D$4,$B2917,'Rote Karten'!$B$2:$B$4,"&lt;"&amp;$F2917,'Rote Karten'!$C$2:$C$4,"&lt;="&amp;$G2917)</f>
        <v>0</v>
      </c>
      <c r="I2917" s="17" t="str">
        <f>IF(OR($L2917="Tor",$L2917="ET"),_xlfn.IFNA(IF(VLOOKUP($A2917,Spiele!$A$2:$C$16,3,FALSE)=$B2917,COUNTIFS($L$2:$L2917,"Tor",$B$2:$B2917,$B2917,$A$2:$A2917,$A2917)+COUNTIFS($L$2:$L2917,"ET",$B$2:$B2917,$B2917,$A$2:$A2917,$A2917)&amp;":"&amp;COUNTIFS($L$2:$L2917,"Tor",$B$2:$B2917,"&lt;&gt;"&amp;$B2917,$A$2:$A2917,$A2917)+COUNTIFS($L$2:$L2917,"ET",$B$2:$B2917,"&lt;&gt;"&amp;$B2917,$A$2:$A2917,$A2917),COUNTIFS($L$2:$L2917,"Tor",$B$2:$B2917,"&lt;&gt;"&amp;$B2917,$A$2:$A2917,$A2917)+COUNTIFS($L$2:$L2917,"ET",$B$2:$B2917,"&lt;&gt;"&amp;$B2917,$A$2:$A2917,$A2917)&amp;":"&amp;COUNTIFS($L$2:$L2917,"Tor",$B$2:$B2917,$B2917,$A$2:$A2917,$A2917)+COUNTIFS($L$2:$L2917,"ET",$B$2:$B2917,$B2917,$A$2:$A2917,$A2917)),""),"")</f>
        <v/>
      </c>
      <c r="J2917" s="18" t="str">
        <f>_xlfn.IFNA(IF(VLOOKUP($A2917,Spiele!$A$2:$D$16,3,FALSE)=$B2917,(COUNTIFS($L$1:$L2916,"Tor",$B$1:$B2916,$B2917,$A$1:$A2916,$A2917)+COUNTIFS($L$1:$L2916,"ET",$B$1:$B2916,$B2917,$A$1:$A2916,$A2917))-(COUNTIFS($L$1:$L2916,"Tor",$B$1:$B2916,"&lt;&gt;"&amp;$B2917,$A$1:$A2916,$A2917)+COUNTIFS($L$1:$L2916,"ET",$B$1:$B2916,"&lt;&gt;"&amp;$B2917,$A$1:$A2916,$A2917)),(COUNTIFS($L$1:$L2916,"Tor",$B$1:$B2916,$B2917,$A$1:$A2916,$A2917)+COUNTIFS($L$1:$L2916,"ET",$B$1:$B2916,$B2917,$A$1:$A2916,$A2917))-(COUNTIFS($L$1:$L2916,"Tor",$B$1:$B2916,"&lt;&gt;"&amp;$B2917,$A$1:$A2916,$A2917)+COUNTIFS($L$1:$L2916,"ET",$B$1:$B2916,"&lt;&gt;"&amp;$B2917,$A$1:$A2916,$A2917))),"")</f>
        <v/>
      </c>
      <c r="O2917" s="17"/>
      <c r="AC2917" s="14"/>
      <c r="AD2917" s="14"/>
      <c r="AE2917" s="18"/>
      <c r="AH2917" s="19">
        <f t="shared" si="182"/>
        <v>0</v>
      </c>
      <c r="AI2917" s="19">
        <f t="shared" si="183"/>
        <v>180</v>
      </c>
      <c r="AM2917" s="19">
        <f>IF(Abschlüsse[[#This Row],[Ergeb]]="ET","",SQRT(($AF2917-$AK2917)^2+($AG2917-$AL2917)^2))</f>
        <v>0</v>
      </c>
      <c r="AO2917" s="13"/>
      <c r="AP2917" s="13"/>
      <c r="AQ2917" s="19" t="str">
        <f t="shared" si="184"/>
        <v/>
      </c>
      <c r="AU2917" s="19" t="str">
        <f t="shared" si="185"/>
        <v/>
      </c>
    </row>
    <row r="2918" spans="3:47" ht="25.05" customHeight="1">
      <c r="C2918" s="17" t="str">
        <f>IF($A2918="","",IF(VLOOKUP($A2918,Spiele!$A$2:$D$16,3,FALSE)=$B2918,"H","G"))</f>
        <v/>
      </c>
      <c r="D2918" s="17" t="str">
        <f>IF($B2918="","",IF(VLOOKUP($A2918,Spiele!$A$2:$F$16,3,FALSE)=$B2918,VLOOKUP($A2918,Spiele!$A$2:$F$16,4,FALSE),VLOOKUP($A2918,Spiele!$A$2:$F$16,3,FALSE)))</f>
        <v/>
      </c>
      <c r="E2918" s="18">
        <f>IF(Abschlüsse[[#This Row],[Ergeb]]="ET",0,COUNTIFS($A$2:$A2918,$A2918,$B$2:$B2918,$B2918,$L$2:$L2918,"&lt;&gt;ET"))</f>
        <v>0</v>
      </c>
      <c r="F2918" s="11"/>
      <c r="G2918" s="12"/>
      <c r="H2918" s="18">
        <f>COUNTIFS('Rote Karten'!$A$2:$A$4,$A2918,'Rote Karten'!$D$2:$D$4,"&lt;&gt;"&amp;$B2918,'Rote Karten'!$B$2:$B$4,"&lt;"&amp;$F2918,'Rote Karten'!$C$2:$C$4,"&lt;="&amp;$G2918)-COUNTIFS('Rote Karten'!$A$2:$A$4,$A2918,'Rote Karten'!$D$2:$D$4,$B2918,'Rote Karten'!$B$2:$B$4,"&lt;"&amp;$F2918,'Rote Karten'!$C$2:$C$4,"&lt;="&amp;$G2918)</f>
        <v>0</v>
      </c>
      <c r="I2918" s="17" t="str">
        <f>IF(OR($L2918="Tor",$L2918="ET"),_xlfn.IFNA(IF(VLOOKUP($A2918,Spiele!$A$2:$C$16,3,FALSE)=$B2918,COUNTIFS($L$2:$L2918,"Tor",$B$2:$B2918,$B2918,$A$2:$A2918,$A2918)+COUNTIFS($L$2:$L2918,"ET",$B$2:$B2918,$B2918,$A$2:$A2918,$A2918)&amp;":"&amp;COUNTIFS($L$2:$L2918,"Tor",$B$2:$B2918,"&lt;&gt;"&amp;$B2918,$A$2:$A2918,$A2918)+COUNTIFS($L$2:$L2918,"ET",$B$2:$B2918,"&lt;&gt;"&amp;$B2918,$A$2:$A2918,$A2918),COUNTIFS($L$2:$L2918,"Tor",$B$2:$B2918,"&lt;&gt;"&amp;$B2918,$A$2:$A2918,$A2918)+COUNTIFS($L$2:$L2918,"ET",$B$2:$B2918,"&lt;&gt;"&amp;$B2918,$A$2:$A2918,$A2918)&amp;":"&amp;COUNTIFS($L$2:$L2918,"Tor",$B$2:$B2918,$B2918,$A$2:$A2918,$A2918)+COUNTIFS($L$2:$L2918,"ET",$B$2:$B2918,$B2918,$A$2:$A2918,$A2918)),""),"")</f>
        <v/>
      </c>
      <c r="J2918" s="18" t="str">
        <f>_xlfn.IFNA(IF(VLOOKUP($A2918,Spiele!$A$2:$D$16,3,FALSE)=$B2918,(COUNTIFS($L$1:$L2917,"Tor",$B$1:$B2917,$B2918,$A$1:$A2917,$A2918)+COUNTIFS($L$1:$L2917,"ET",$B$1:$B2917,$B2918,$A$1:$A2917,$A2918))-(COUNTIFS($L$1:$L2917,"Tor",$B$1:$B2917,"&lt;&gt;"&amp;$B2918,$A$1:$A2917,$A2918)+COUNTIFS($L$1:$L2917,"ET",$B$1:$B2917,"&lt;&gt;"&amp;$B2918,$A$1:$A2917,$A2918)),(COUNTIFS($L$1:$L2917,"Tor",$B$1:$B2917,$B2918,$A$1:$A2917,$A2918)+COUNTIFS($L$1:$L2917,"ET",$B$1:$B2917,$B2918,$A$1:$A2917,$A2918))-(COUNTIFS($L$1:$L2917,"Tor",$B$1:$B2917,"&lt;&gt;"&amp;$B2918,$A$1:$A2917,$A2918)+COUNTIFS($L$1:$L2917,"ET",$B$1:$B2917,"&lt;&gt;"&amp;$B2918,$A$1:$A2917,$A2918))),"")</f>
        <v/>
      </c>
      <c r="O2918" s="17"/>
      <c r="AC2918" s="14"/>
      <c r="AD2918" s="14"/>
      <c r="AE2918" s="18"/>
      <c r="AH2918" s="19">
        <f t="shared" si="182"/>
        <v>0</v>
      </c>
      <c r="AI2918" s="19">
        <f t="shared" si="183"/>
        <v>180</v>
      </c>
      <c r="AM2918" s="19">
        <f>IF(Abschlüsse[[#This Row],[Ergeb]]="ET","",SQRT(($AF2918-$AK2918)^2+($AG2918-$AL2918)^2))</f>
        <v>0</v>
      </c>
      <c r="AO2918" s="13"/>
      <c r="AP2918" s="13"/>
      <c r="AQ2918" s="19" t="str">
        <f t="shared" si="184"/>
        <v/>
      </c>
      <c r="AU2918" s="19" t="str">
        <f t="shared" si="185"/>
        <v/>
      </c>
    </row>
    <row r="2919" spans="3:47" ht="25.05" customHeight="1">
      <c r="C2919" s="17" t="str">
        <f>IF($A2919="","",IF(VLOOKUP($A2919,Spiele!$A$2:$D$16,3,FALSE)=$B2919,"H","G"))</f>
        <v/>
      </c>
      <c r="D2919" s="17" t="str">
        <f>IF($B2919="","",IF(VLOOKUP($A2919,Spiele!$A$2:$F$16,3,FALSE)=$B2919,VLOOKUP($A2919,Spiele!$A$2:$F$16,4,FALSE),VLOOKUP($A2919,Spiele!$A$2:$F$16,3,FALSE)))</f>
        <v/>
      </c>
      <c r="E2919" s="18">
        <f>IF(Abschlüsse[[#This Row],[Ergeb]]="ET",0,COUNTIFS($A$2:$A2919,$A2919,$B$2:$B2919,$B2919,$L$2:$L2919,"&lt;&gt;ET"))</f>
        <v>0</v>
      </c>
      <c r="F2919" s="11"/>
      <c r="G2919" s="12"/>
      <c r="H2919" s="18">
        <f>COUNTIFS('Rote Karten'!$A$2:$A$4,$A2919,'Rote Karten'!$D$2:$D$4,"&lt;&gt;"&amp;$B2919,'Rote Karten'!$B$2:$B$4,"&lt;"&amp;$F2919,'Rote Karten'!$C$2:$C$4,"&lt;="&amp;$G2919)-COUNTIFS('Rote Karten'!$A$2:$A$4,$A2919,'Rote Karten'!$D$2:$D$4,$B2919,'Rote Karten'!$B$2:$B$4,"&lt;"&amp;$F2919,'Rote Karten'!$C$2:$C$4,"&lt;="&amp;$G2919)</f>
        <v>0</v>
      </c>
      <c r="I2919" s="17" t="str">
        <f>IF(OR($L2919="Tor",$L2919="ET"),_xlfn.IFNA(IF(VLOOKUP($A2919,Spiele!$A$2:$C$16,3,FALSE)=$B2919,COUNTIFS($L$2:$L2919,"Tor",$B$2:$B2919,$B2919,$A$2:$A2919,$A2919)+COUNTIFS($L$2:$L2919,"ET",$B$2:$B2919,$B2919,$A$2:$A2919,$A2919)&amp;":"&amp;COUNTIFS($L$2:$L2919,"Tor",$B$2:$B2919,"&lt;&gt;"&amp;$B2919,$A$2:$A2919,$A2919)+COUNTIFS($L$2:$L2919,"ET",$B$2:$B2919,"&lt;&gt;"&amp;$B2919,$A$2:$A2919,$A2919),COUNTIFS($L$2:$L2919,"Tor",$B$2:$B2919,"&lt;&gt;"&amp;$B2919,$A$2:$A2919,$A2919)+COUNTIFS($L$2:$L2919,"ET",$B$2:$B2919,"&lt;&gt;"&amp;$B2919,$A$2:$A2919,$A2919)&amp;":"&amp;COUNTIFS($L$2:$L2919,"Tor",$B$2:$B2919,$B2919,$A$2:$A2919,$A2919)+COUNTIFS($L$2:$L2919,"ET",$B$2:$B2919,$B2919,$A$2:$A2919,$A2919)),""),"")</f>
        <v/>
      </c>
      <c r="J2919" s="18" t="str">
        <f>_xlfn.IFNA(IF(VLOOKUP($A2919,Spiele!$A$2:$D$16,3,FALSE)=$B2919,(COUNTIFS($L$1:$L2918,"Tor",$B$1:$B2918,$B2919,$A$1:$A2918,$A2919)+COUNTIFS($L$1:$L2918,"ET",$B$1:$B2918,$B2919,$A$1:$A2918,$A2919))-(COUNTIFS($L$1:$L2918,"Tor",$B$1:$B2918,"&lt;&gt;"&amp;$B2919,$A$1:$A2918,$A2919)+COUNTIFS($L$1:$L2918,"ET",$B$1:$B2918,"&lt;&gt;"&amp;$B2919,$A$1:$A2918,$A2919)),(COUNTIFS($L$1:$L2918,"Tor",$B$1:$B2918,$B2919,$A$1:$A2918,$A2919)+COUNTIFS($L$1:$L2918,"ET",$B$1:$B2918,$B2919,$A$1:$A2918,$A2919))-(COUNTIFS($L$1:$L2918,"Tor",$B$1:$B2918,"&lt;&gt;"&amp;$B2919,$A$1:$A2918,$A2919)+COUNTIFS($L$1:$L2918,"ET",$B$1:$B2918,"&lt;&gt;"&amp;$B2919,$A$1:$A2918,$A2919))),"")</f>
        <v/>
      </c>
      <c r="O2919" s="17"/>
      <c r="AC2919" s="14"/>
      <c r="AD2919" s="14"/>
      <c r="AE2919" s="18"/>
      <c r="AH2919" s="19">
        <f t="shared" si="182"/>
        <v>0</v>
      </c>
      <c r="AI2919" s="19">
        <f t="shared" si="183"/>
        <v>180</v>
      </c>
      <c r="AM2919" s="19">
        <f>IF(Abschlüsse[[#This Row],[Ergeb]]="ET","",SQRT(($AF2919-$AK2919)^2+($AG2919-$AL2919)^2))</f>
        <v>0</v>
      </c>
      <c r="AO2919" s="13"/>
      <c r="AP2919" s="13"/>
      <c r="AQ2919" s="19" t="str">
        <f t="shared" si="184"/>
        <v/>
      </c>
      <c r="AU2919" s="19" t="str">
        <f t="shared" si="185"/>
        <v/>
      </c>
    </row>
    <row r="2920" spans="3:47" ht="25.05" customHeight="1">
      <c r="C2920" s="17" t="str">
        <f>IF($A2920="","",IF(VLOOKUP($A2920,Spiele!$A$2:$D$16,3,FALSE)=$B2920,"H","G"))</f>
        <v/>
      </c>
      <c r="D2920" s="17" t="str">
        <f>IF($B2920="","",IF(VLOOKUP($A2920,Spiele!$A$2:$F$16,3,FALSE)=$B2920,VLOOKUP($A2920,Spiele!$A$2:$F$16,4,FALSE),VLOOKUP($A2920,Spiele!$A$2:$F$16,3,FALSE)))</f>
        <v/>
      </c>
      <c r="E2920" s="18">
        <f>IF(Abschlüsse[[#This Row],[Ergeb]]="ET",0,COUNTIFS($A$2:$A2920,$A2920,$B$2:$B2920,$B2920,$L$2:$L2920,"&lt;&gt;ET"))</f>
        <v>0</v>
      </c>
      <c r="F2920" s="11"/>
      <c r="G2920" s="12"/>
      <c r="H2920" s="18">
        <f>COUNTIFS('Rote Karten'!$A$2:$A$4,$A2920,'Rote Karten'!$D$2:$D$4,"&lt;&gt;"&amp;$B2920,'Rote Karten'!$B$2:$B$4,"&lt;"&amp;$F2920,'Rote Karten'!$C$2:$C$4,"&lt;="&amp;$G2920)-COUNTIFS('Rote Karten'!$A$2:$A$4,$A2920,'Rote Karten'!$D$2:$D$4,$B2920,'Rote Karten'!$B$2:$B$4,"&lt;"&amp;$F2920,'Rote Karten'!$C$2:$C$4,"&lt;="&amp;$G2920)</f>
        <v>0</v>
      </c>
      <c r="I2920" s="17" t="str">
        <f>IF(OR($L2920="Tor",$L2920="ET"),_xlfn.IFNA(IF(VLOOKUP($A2920,Spiele!$A$2:$C$16,3,FALSE)=$B2920,COUNTIFS($L$2:$L2920,"Tor",$B$2:$B2920,$B2920,$A$2:$A2920,$A2920)+COUNTIFS($L$2:$L2920,"ET",$B$2:$B2920,$B2920,$A$2:$A2920,$A2920)&amp;":"&amp;COUNTIFS($L$2:$L2920,"Tor",$B$2:$B2920,"&lt;&gt;"&amp;$B2920,$A$2:$A2920,$A2920)+COUNTIFS($L$2:$L2920,"ET",$B$2:$B2920,"&lt;&gt;"&amp;$B2920,$A$2:$A2920,$A2920),COUNTIFS($L$2:$L2920,"Tor",$B$2:$B2920,"&lt;&gt;"&amp;$B2920,$A$2:$A2920,$A2920)+COUNTIFS($L$2:$L2920,"ET",$B$2:$B2920,"&lt;&gt;"&amp;$B2920,$A$2:$A2920,$A2920)&amp;":"&amp;COUNTIFS($L$2:$L2920,"Tor",$B$2:$B2920,$B2920,$A$2:$A2920,$A2920)+COUNTIFS($L$2:$L2920,"ET",$B$2:$B2920,$B2920,$A$2:$A2920,$A2920)),""),"")</f>
        <v/>
      </c>
      <c r="J2920" s="18" t="str">
        <f>_xlfn.IFNA(IF(VLOOKUP($A2920,Spiele!$A$2:$D$16,3,FALSE)=$B2920,(COUNTIFS($L$1:$L2919,"Tor",$B$1:$B2919,$B2920,$A$1:$A2919,$A2920)+COUNTIFS($L$1:$L2919,"ET",$B$1:$B2919,$B2920,$A$1:$A2919,$A2920))-(COUNTIFS($L$1:$L2919,"Tor",$B$1:$B2919,"&lt;&gt;"&amp;$B2920,$A$1:$A2919,$A2920)+COUNTIFS($L$1:$L2919,"ET",$B$1:$B2919,"&lt;&gt;"&amp;$B2920,$A$1:$A2919,$A2920)),(COUNTIFS($L$1:$L2919,"Tor",$B$1:$B2919,$B2920,$A$1:$A2919,$A2920)+COUNTIFS($L$1:$L2919,"ET",$B$1:$B2919,$B2920,$A$1:$A2919,$A2920))-(COUNTIFS($L$1:$L2919,"Tor",$B$1:$B2919,"&lt;&gt;"&amp;$B2920,$A$1:$A2919,$A2920)+COUNTIFS($L$1:$L2919,"ET",$B$1:$B2919,"&lt;&gt;"&amp;$B2920,$A$1:$A2919,$A2920))),"")</f>
        <v/>
      </c>
      <c r="O2920" s="17"/>
      <c r="AC2920" s="14"/>
      <c r="AD2920" s="14"/>
      <c r="AE2920" s="18"/>
      <c r="AH2920" s="19">
        <f t="shared" si="182"/>
        <v>0</v>
      </c>
      <c r="AI2920" s="19">
        <f t="shared" si="183"/>
        <v>180</v>
      </c>
      <c r="AM2920" s="19">
        <f>IF(Abschlüsse[[#This Row],[Ergeb]]="ET","",SQRT(($AF2920-$AK2920)^2+($AG2920-$AL2920)^2))</f>
        <v>0</v>
      </c>
      <c r="AO2920" s="13"/>
      <c r="AP2920" s="13"/>
      <c r="AQ2920" s="19" t="str">
        <f t="shared" si="184"/>
        <v/>
      </c>
      <c r="AU2920" s="19" t="str">
        <f t="shared" si="185"/>
        <v/>
      </c>
    </row>
    <row r="2921" spans="3:47" ht="25.05" customHeight="1">
      <c r="C2921" s="17" t="str">
        <f>IF($A2921="","",IF(VLOOKUP($A2921,Spiele!$A$2:$D$16,3,FALSE)=$B2921,"H","G"))</f>
        <v/>
      </c>
      <c r="D2921" s="17" t="str">
        <f>IF($B2921="","",IF(VLOOKUP($A2921,Spiele!$A$2:$F$16,3,FALSE)=$B2921,VLOOKUP($A2921,Spiele!$A$2:$F$16,4,FALSE),VLOOKUP($A2921,Spiele!$A$2:$F$16,3,FALSE)))</f>
        <v/>
      </c>
      <c r="E2921" s="18">
        <f>IF(Abschlüsse[[#This Row],[Ergeb]]="ET",0,COUNTIFS($A$2:$A2921,$A2921,$B$2:$B2921,$B2921,$L$2:$L2921,"&lt;&gt;ET"))</f>
        <v>0</v>
      </c>
      <c r="F2921" s="11"/>
      <c r="G2921" s="12"/>
      <c r="H2921" s="18">
        <f>COUNTIFS('Rote Karten'!$A$2:$A$4,$A2921,'Rote Karten'!$D$2:$D$4,"&lt;&gt;"&amp;$B2921,'Rote Karten'!$B$2:$B$4,"&lt;"&amp;$F2921,'Rote Karten'!$C$2:$C$4,"&lt;="&amp;$G2921)-COUNTIFS('Rote Karten'!$A$2:$A$4,$A2921,'Rote Karten'!$D$2:$D$4,$B2921,'Rote Karten'!$B$2:$B$4,"&lt;"&amp;$F2921,'Rote Karten'!$C$2:$C$4,"&lt;="&amp;$G2921)</f>
        <v>0</v>
      </c>
      <c r="I2921" s="17" t="str">
        <f>IF(OR($L2921="Tor",$L2921="ET"),_xlfn.IFNA(IF(VLOOKUP($A2921,Spiele!$A$2:$C$16,3,FALSE)=$B2921,COUNTIFS($L$2:$L2921,"Tor",$B$2:$B2921,$B2921,$A$2:$A2921,$A2921)+COUNTIFS($L$2:$L2921,"ET",$B$2:$B2921,$B2921,$A$2:$A2921,$A2921)&amp;":"&amp;COUNTIFS($L$2:$L2921,"Tor",$B$2:$B2921,"&lt;&gt;"&amp;$B2921,$A$2:$A2921,$A2921)+COUNTIFS($L$2:$L2921,"ET",$B$2:$B2921,"&lt;&gt;"&amp;$B2921,$A$2:$A2921,$A2921),COUNTIFS($L$2:$L2921,"Tor",$B$2:$B2921,"&lt;&gt;"&amp;$B2921,$A$2:$A2921,$A2921)+COUNTIFS($L$2:$L2921,"ET",$B$2:$B2921,"&lt;&gt;"&amp;$B2921,$A$2:$A2921,$A2921)&amp;":"&amp;COUNTIFS($L$2:$L2921,"Tor",$B$2:$B2921,$B2921,$A$2:$A2921,$A2921)+COUNTIFS($L$2:$L2921,"ET",$B$2:$B2921,$B2921,$A$2:$A2921,$A2921)),""),"")</f>
        <v/>
      </c>
      <c r="J2921" s="18" t="str">
        <f>_xlfn.IFNA(IF(VLOOKUP($A2921,Spiele!$A$2:$D$16,3,FALSE)=$B2921,(COUNTIFS($L$1:$L2920,"Tor",$B$1:$B2920,$B2921,$A$1:$A2920,$A2921)+COUNTIFS($L$1:$L2920,"ET",$B$1:$B2920,$B2921,$A$1:$A2920,$A2921))-(COUNTIFS($L$1:$L2920,"Tor",$B$1:$B2920,"&lt;&gt;"&amp;$B2921,$A$1:$A2920,$A2921)+COUNTIFS($L$1:$L2920,"ET",$B$1:$B2920,"&lt;&gt;"&amp;$B2921,$A$1:$A2920,$A2921)),(COUNTIFS($L$1:$L2920,"Tor",$B$1:$B2920,$B2921,$A$1:$A2920,$A2921)+COUNTIFS($L$1:$L2920,"ET",$B$1:$B2920,$B2921,$A$1:$A2920,$A2921))-(COUNTIFS($L$1:$L2920,"Tor",$B$1:$B2920,"&lt;&gt;"&amp;$B2921,$A$1:$A2920,$A2921)+COUNTIFS($L$1:$L2920,"ET",$B$1:$B2920,"&lt;&gt;"&amp;$B2921,$A$1:$A2920,$A2921))),"")</f>
        <v/>
      </c>
      <c r="O2921" s="17"/>
      <c r="AC2921" s="14"/>
      <c r="AD2921" s="14"/>
      <c r="AE2921" s="18"/>
      <c r="AH2921" s="19">
        <f t="shared" si="182"/>
        <v>0</v>
      </c>
      <c r="AI2921" s="19">
        <f t="shared" si="183"/>
        <v>180</v>
      </c>
      <c r="AM2921" s="19">
        <f>IF(Abschlüsse[[#This Row],[Ergeb]]="ET","",SQRT(($AF2921-$AK2921)^2+($AG2921-$AL2921)^2))</f>
        <v>0</v>
      </c>
      <c r="AO2921" s="13"/>
      <c r="AP2921" s="13"/>
      <c r="AQ2921" s="19" t="str">
        <f t="shared" si="184"/>
        <v/>
      </c>
      <c r="AU2921" s="19" t="str">
        <f t="shared" si="185"/>
        <v/>
      </c>
    </row>
    <row r="2922" spans="3:47" ht="25.05" customHeight="1">
      <c r="C2922" s="17" t="str">
        <f>IF($A2922="","",IF(VLOOKUP($A2922,Spiele!$A$2:$D$16,3,FALSE)=$B2922,"H","G"))</f>
        <v/>
      </c>
      <c r="D2922" s="17" t="str">
        <f>IF($B2922="","",IF(VLOOKUP($A2922,Spiele!$A$2:$F$16,3,FALSE)=$B2922,VLOOKUP($A2922,Spiele!$A$2:$F$16,4,FALSE),VLOOKUP($A2922,Spiele!$A$2:$F$16,3,FALSE)))</f>
        <v/>
      </c>
      <c r="E2922" s="18">
        <f>IF(Abschlüsse[[#This Row],[Ergeb]]="ET",0,COUNTIFS($A$2:$A2922,$A2922,$B$2:$B2922,$B2922,$L$2:$L2922,"&lt;&gt;ET"))</f>
        <v>0</v>
      </c>
      <c r="F2922" s="11"/>
      <c r="G2922" s="12"/>
      <c r="H2922" s="18">
        <f>COUNTIFS('Rote Karten'!$A$2:$A$4,$A2922,'Rote Karten'!$D$2:$D$4,"&lt;&gt;"&amp;$B2922,'Rote Karten'!$B$2:$B$4,"&lt;"&amp;$F2922,'Rote Karten'!$C$2:$C$4,"&lt;="&amp;$G2922)-COUNTIFS('Rote Karten'!$A$2:$A$4,$A2922,'Rote Karten'!$D$2:$D$4,$B2922,'Rote Karten'!$B$2:$B$4,"&lt;"&amp;$F2922,'Rote Karten'!$C$2:$C$4,"&lt;="&amp;$G2922)</f>
        <v>0</v>
      </c>
      <c r="I2922" s="17" t="str">
        <f>IF(OR($L2922="Tor",$L2922="ET"),_xlfn.IFNA(IF(VLOOKUP($A2922,Spiele!$A$2:$C$16,3,FALSE)=$B2922,COUNTIFS($L$2:$L2922,"Tor",$B$2:$B2922,$B2922,$A$2:$A2922,$A2922)+COUNTIFS($L$2:$L2922,"ET",$B$2:$B2922,$B2922,$A$2:$A2922,$A2922)&amp;":"&amp;COUNTIFS($L$2:$L2922,"Tor",$B$2:$B2922,"&lt;&gt;"&amp;$B2922,$A$2:$A2922,$A2922)+COUNTIFS($L$2:$L2922,"ET",$B$2:$B2922,"&lt;&gt;"&amp;$B2922,$A$2:$A2922,$A2922),COUNTIFS($L$2:$L2922,"Tor",$B$2:$B2922,"&lt;&gt;"&amp;$B2922,$A$2:$A2922,$A2922)+COUNTIFS($L$2:$L2922,"ET",$B$2:$B2922,"&lt;&gt;"&amp;$B2922,$A$2:$A2922,$A2922)&amp;":"&amp;COUNTIFS($L$2:$L2922,"Tor",$B$2:$B2922,$B2922,$A$2:$A2922,$A2922)+COUNTIFS($L$2:$L2922,"ET",$B$2:$B2922,$B2922,$A$2:$A2922,$A2922)),""),"")</f>
        <v/>
      </c>
      <c r="J2922" s="18" t="str">
        <f>_xlfn.IFNA(IF(VLOOKUP($A2922,Spiele!$A$2:$D$16,3,FALSE)=$B2922,(COUNTIFS($L$1:$L2921,"Tor",$B$1:$B2921,$B2922,$A$1:$A2921,$A2922)+COUNTIFS($L$1:$L2921,"ET",$B$1:$B2921,$B2922,$A$1:$A2921,$A2922))-(COUNTIFS($L$1:$L2921,"Tor",$B$1:$B2921,"&lt;&gt;"&amp;$B2922,$A$1:$A2921,$A2922)+COUNTIFS($L$1:$L2921,"ET",$B$1:$B2921,"&lt;&gt;"&amp;$B2922,$A$1:$A2921,$A2922)),(COUNTIFS($L$1:$L2921,"Tor",$B$1:$B2921,$B2922,$A$1:$A2921,$A2922)+COUNTIFS($L$1:$L2921,"ET",$B$1:$B2921,$B2922,$A$1:$A2921,$A2922))-(COUNTIFS($L$1:$L2921,"Tor",$B$1:$B2921,"&lt;&gt;"&amp;$B2922,$A$1:$A2921,$A2922)+COUNTIFS($L$1:$L2921,"ET",$B$1:$B2921,"&lt;&gt;"&amp;$B2922,$A$1:$A2921,$A2922))),"")</f>
        <v/>
      </c>
      <c r="O2922" s="17"/>
      <c r="AC2922" s="14"/>
      <c r="AD2922" s="14"/>
      <c r="AE2922" s="18"/>
      <c r="AH2922" s="19">
        <f t="shared" si="182"/>
        <v>0</v>
      </c>
      <c r="AI2922" s="19">
        <f t="shared" si="183"/>
        <v>180</v>
      </c>
      <c r="AM2922" s="19">
        <f>IF(Abschlüsse[[#This Row],[Ergeb]]="ET","",SQRT(($AF2922-$AK2922)^2+($AG2922-$AL2922)^2))</f>
        <v>0</v>
      </c>
      <c r="AO2922" s="13"/>
      <c r="AP2922" s="13"/>
      <c r="AQ2922" s="19" t="str">
        <f t="shared" si="184"/>
        <v/>
      </c>
      <c r="AU2922" s="19" t="str">
        <f t="shared" si="185"/>
        <v/>
      </c>
    </row>
    <row r="2923" spans="3:47" ht="25.05" customHeight="1">
      <c r="C2923" s="17" t="str">
        <f>IF($A2923="","",IF(VLOOKUP($A2923,Spiele!$A$2:$D$16,3,FALSE)=$B2923,"H","G"))</f>
        <v/>
      </c>
      <c r="D2923" s="17" t="str">
        <f>IF($B2923="","",IF(VLOOKUP($A2923,Spiele!$A$2:$F$16,3,FALSE)=$B2923,VLOOKUP($A2923,Spiele!$A$2:$F$16,4,FALSE),VLOOKUP($A2923,Spiele!$A$2:$F$16,3,FALSE)))</f>
        <v/>
      </c>
      <c r="E2923" s="18">
        <f>IF(Abschlüsse[[#This Row],[Ergeb]]="ET",0,COUNTIFS($A$2:$A2923,$A2923,$B$2:$B2923,$B2923,$L$2:$L2923,"&lt;&gt;ET"))</f>
        <v>0</v>
      </c>
      <c r="F2923" s="11"/>
      <c r="G2923" s="12"/>
      <c r="H2923" s="18">
        <f>COUNTIFS('Rote Karten'!$A$2:$A$4,$A2923,'Rote Karten'!$D$2:$D$4,"&lt;&gt;"&amp;$B2923,'Rote Karten'!$B$2:$B$4,"&lt;"&amp;$F2923,'Rote Karten'!$C$2:$C$4,"&lt;="&amp;$G2923)-COUNTIFS('Rote Karten'!$A$2:$A$4,$A2923,'Rote Karten'!$D$2:$D$4,$B2923,'Rote Karten'!$B$2:$B$4,"&lt;"&amp;$F2923,'Rote Karten'!$C$2:$C$4,"&lt;="&amp;$G2923)</f>
        <v>0</v>
      </c>
      <c r="I2923" s="17" t="str">
        <f>IF(OR($L2923="Tor",$L2923="ET"),_xlfn.IFNA(IF(VLOOKUP($A2923,Spiele!$A$2:$C$16,3,FALSE)=$B2923,COUNTIFS($L$2:$L2923,"Tor",$B$2:$B2923,$B2923,$A$2:$A2923,$A2923)+COUNTIFS($L$2:$L2923,"ET",$B$2:$B2923,$B2923,$A$2:$A2923,$A2923)&amp;":"&amp;COUNTIFS($L$2:$L2923,"Tor",$B$2:$B2923,"&lt;&gt;"&amp;$B2923,$A$2:$A2923,$A2923)+COUNTIFS($L$2:$L2923,"ET",$B$2:$B2923,"&lt;&gt;"&amp;$B2923,$A$2:$A2923,$A2923),COUNTIFS($L$2:$L2923,"Tor",$B$2:$B2923,"&lt;&gt;"&amp;$B2923,$A$2:$A2923,$A2923)+COUNTIFS($L$2:$L2923,"ET",$B$2:$B2923,"&lt;&gt;"&amp;$B2923,$A$2:$A2923,$A2923)&amp;":"&amp;COUNTIFS($L$2:$L2923,"Tor",$B$2:$B2923,$B2923,$A$2:$A2923,$A2923)+COUNTIFS($L$2:$L2923,"ET",$B$2:$B2923,$B2923,$A$2:$A2923,$A2923)),""),"")</f>
        <v/>
      </c>
      <c r="J2923" s="18" t="str">
        <f>_xlfn.IFNA(IF(VLOOKUP($A2923,Spiele!$A$2:$D$16,3,FALSE)=$B2923,(COUNTIFS($L$1:$L2922,"Tor",$B$1:$B2922,$B2923,$A$1:$A2922,$A2923)+COUNTIFS($L$1:$L2922,"ET",$B$1:$B2922,$B2923,$A$1:$A2922,$A2923))-(COUNTIFS($L$1:$L2922,"Tor",$B$1:$B2922,"&lt;&gt;"&amp;$B2923,$A$1:$A2922,$A2923)+COUNTIFS($L$1:$L2922,"ET",$B$1:$B2922,"&lt;&gt;"&amp;$B2923,$A$1:$A2922,$A2923)),(COUNTIFS($L$1:$L2922,"Tor",$B$1:$B2922,$B2923,$A$1:$A2922,$A2923)+COUNTIFS($L$1:$L2922,"ET",$B$1:$B2922,$B2923,$A$1:$A2922,$A2923))-(COUNTIFS($L$1:$L2922,"Tor",$B$1:$B2922,"&lt;&gt;"&amp;$B2923,$A$1:$A2922,$A2923)+COUNTIFS($L$1:$L2922,"ET",$B$1:$B2922,"&lt;&gt;"&amp;$B2923,$A$1:$A2922,$A2923))),"")</f>
        <v/>
      </c>
      <c r="O2923" s="17"/>
      <c r="AC2923" s="14"/>
      <c r="AD2923" s="14"/>
      <c r="AE2923" s="18"/>
      <c r="AH2923" s="19">
        <f t="shared" si="182"/>
        <v>0</v>
      </c>
      <c r="AI2923" s="19">
        <f t="shared" si="183"/>
        <v>180</v>
      </c>
      <c r="AM2923" s="19">
        <f>IF(Abschlüsse[[#This Row],[Ergeb]]="ET","",SQRT(($AF2923-$AK2923)^2+($AG2923-$AL2923)^2))</f>
        <v>0</v>
      </c>
      <c r="AO2923" s="13"/>
      <c r="AP2923" s="13"/>
      <c r="AQ2923" s="19" t="str">
        <f t="shared" si="184"/>
        <v/>
      </c>
      <c r="AU2923" s="19" t="str">
        <f t="shared" si="185"/>
        <v/>
      </c>
    </row>
    <row r="2924" spans="3:47" ht="25.05" customHeight="1">
      <c r="C2924" s="17" t="str">
        <f>IF($A2924="","",IF(VLOOKUP($A2924,Spiele!$A$2:$D$16,3,FALSE)=$B2924,"H","G"))</f>
        <v/>
      </c>
      <c r="D2924" s="17" t="str">
        <f>IF($B2924="","",IF(VLOOKUP($A2924,Spiele!$A$2:$F$16,3,FALSE)=$B2924,VLOOKUP($A2924,Spiele!$A$2:$F$16,4,FALSE),VLOOKUP($A2924,Spiele!$A$2:$F$16,3,FALSE)))</f>
        <v/>
      </c>
      <c r="E2924" s="18">
        <f>IF(Abschlüsse[[#This Row],[Ergeb]]="ET",0,COUNTIFS($A$2:$A2924,$A2924,$B$2:$B2924,$B2924,$L$2:$L2924,"&lt;&gt;ET"))</f>
        <v>0</v>
      </c>
      <c r="F2924" s="11"/>
      <c r="G2924" s="12"/>
      <c r="H2924" s="18">
        <f>COUNTIFS('Rote Karten'!$A$2:$A$4,$A2924,'Rote Karten'!$D$2:$D$4,"&lt;&gt;"&amp;$B2924,'Rote Karten'!$B$2:$B$4,"&lt;"&amp;$F2924,'Rote Karten'!$C$2:$C$4,"&lt;="&amp;$G2924)-COUNTIFS('Rote Karten'!$A$2:$A$4,$A2924,'Rote Karten'!$D$2:$D$4,$B2924,'Rote Karten'!$B$2:$B$4,"&lt;"&amp;$F2924,'Rote Karten'!$C$2:$C$4,"&lt;="&amp;$G2924)</f>
        <v>0</v>
      </c>
      <c r="I2924" s="17" t="str">
        <f>IF(OR($L2924="Tor",$L2924="ET"),_xlfn.IFNA(IF(VLOOKUP($A2924,Spiele!$A$2:$C$16,3,FALSE)=$B2924,COUNTIFS($L$2:$L2924,"Tor",$B$2:$B2924,$B2924,$A$2:$A2924,$A2924)+COUNTIFS($L$2:$L2924,"ET",$B$2:$B2924,$B2924,$A$2:$A2924,$A2924)&amp;":"&amp;COUNTIFS($L$2:$L2924,"Tor",$B$2:$B2924,"&lt;&gt;"&amp;$B2924,$A$2:$A2924,$A2924)+COUNTIFS($L$2:$L2924,"ET",$B$2:$B2924,"&lt;&gt;"&amp;$B2924,$A$2:$A2924,$A2924),COUNTIFS($L$2:$L2924,"Tor",$B$2:$B2924,"&lt;&gt;"&amp;$B2924,$A$2:$A2924,$A2924)+COUNTIFS($L$2:$L2924,"ET",$B$2:$B2924,"&lt;&gt;"&amp;$B2924,$A$2:$A2924,$A2924)&amp;":"&amp;COUNTIFS($L$2:$L2924,"Tor",$B$2:$B2924,$B2924,$A$2:$A2924,$A2924)+COUNTIFS($L$2:$L2924,"ET",$B$2:$B2924,$B2924,$A$2:$A2924,$A2924)),""),"")</f>
        <v/>
      </c>
      <c r="J2924" s="18" t="str">
        <f>_xlfn.IFNA(IF(VLOOKUP($A2924,Spiele!$A$2:$D$16,3,FALSE)=$B2924,(COUNTIFS($L$1:$L2923,"Tor",$B$1:$B2923,$B2924,$A$1:$A2923,$A2924)+COUNTIFS($L$1:$L2923,"ET",$B$1:$B2923,$B2924,$A$1:$A2923,$A2924))-(COUNTIFS($L$1:$L2923,"Tor",$B$1:$B2923,"&lt;&gt;"&amp;$B2924,$A$1:$A2923,$A2924)+COUNTIFS($L$1:$L2923,"ET",$B$1:$B2923,"&lt;&gt;"&amp;$B2924,$A$1:$A2923,$A2924)),(COUNTIFS($L$1:$L2923,"Tor",$B$1:$B2923,$B2924,$A$1:$A2923,$A2924)+COUNTIFS($L$1:$L2923,"ET",$B$1:$B2923,$B2924,$A$1:$A2923,$A2924))-(COUNTIFS($L$1:$L2923,"Tor",$B$1:$B2923,"&lt;&gt;"&amp;$B2924,$A$1:$A2923,$A2924)+COUNTIFS($L$1:$L2923,"ET",$B$1:$B2923,"&lt;&gt;"&amp;$B2924,$A$1:$A2923,$A2924))),"")</f>
        <v/>
      </c>
      <c r="O2924" s="17"/>
      <c r="AC2924" s="14"/>
      <c r="AD2924" s="14"/>
      <c r="AE2924" s="18"/>
      <c r="AH2924" s="19">
        <f t="shared" si="182"/>
        <v>0</v>
      </c>
      <c r="AI2924" s="19">
        <f t="shared" si="183"/>
        <v>180</v>
      </c>
      <c r="AM2924" s="19">
        <f>IF(Abschlüsse[[#This Row],[Ergeb]]="ET","",SQRT(($AF2924-$AK2924)^2+($AG2924-$AL2924)^2))</f>
        <v>0</v>
      </c>
      <c r="AO2924" s="13"/>
      <c r="AP2924" s="13"/>
      <c r="AQ2924" s="19" t="str">
        <f t="shared" si="184"/>
        <v/>
      </c>
      <c r="AU2924" s="19" t="str">
        <f t="shared" si="185"/>
        <v/>
      </c>
    </row>
    <row r="2925" spans="3:47" ht="25.05" customHeight="1">
      <c r="C2925" s="17" t="str">
        <f>IF($A2925="","",IF(VLOOKUP($A2925,Spiele!$A$2:$D$16,3,FALSE)=$B2925,"H","G"))</f>
        <v/>
      </c>
      <c r="D2925" s="17" t="str">
        <f>IF($B2925="","",IF(VLOOKUP($A2925,Spiele!$A$2:$F$16,3,FALSE)=$B2925,VLOOKUP($A2925,Spiele!$A$2:$F$16,4,FALSE),VLOOKUP($A2925,Spiele!$A$2:$F$16,3,FALSE)))</f>
        <v/>
      </c>
      <c r="E2925" s="18">
        <f>IF(Abschlüsse[[#This Row],[Ergeb]]="ET",0,COUNTIFS($A$2:$A2925,$A2925,$B$2:$B2925,$B2925,$L$2:$L2925,"&lt;&gt;ET"))</f>
        <v>0</v>
      </c>
      <c r="F2925" s="11"/>
      <c r="G2925" s="12"/>
      <c r="H2925" s="18">
        <f>COUNTIFS('Rote Karten'!$A$2:$A$4,$A2925,'Rote Karten'!$D$2:$D$4,"&lt;&gt;"&amp;$B2925,'Rote Karten'!$B$2:$B$4,"&lt;"&amp;$F2925,'Rote Karten'!$C$2:$C$4,"&lt;="&amp;$G2925)-COUNTIFS('Rote Karten'!$A$2:$A$4,$A2925,'Rote Karten'!$D$2:$D$4,$B2925,'Rote Karten'!$B$2:$B$4,"&lt;"&amp;$F2925,'Rote Karten'!$C$2:$C$4,"&lt;="&amp;$G2925)</f>
        <v>0</v>
      </c>
      <c r="I2925" s="17" t="str">
        <f>IF(OR($L2925="Tor",$L2925="ET"),_xlfn.IFNA(IF(VLOOKUP($A2925,Spiele!$A$2:$C$16,3,FALSE)=$B2925,COUNTIFS($L$2:$L2925,"Tor",$B$2:$B2925,$B2925,$A$2:$A2925,$A2925)+COUNTIFS($L$2:$L2925,"ET",$B$2:$B2925,$B2925,$A$2:$A2925,$A2925)&amp;":"&amp;COUNTIFS($L$2:$L2925,"Tor",$B$2:$B2925,"&lt;&gt;"&amp;$B2925,$A$2:$A2925,$A2925)+COUNTIFS($L$2:$L2925,"ET",$B$2:$B2925,"&lt;&gt;"&amp;$B2925,$A$2:$A2925,$A2925),COUNTIFS($L$2:$L2925,"Tor",$B$2:$B2925,"&lt;&gt;"&amp;$B2925,$A$2:$A2925,$A2925)+COUNTIFS($L$2:$L2925,"ET",$B$2:$B2925,"&lt;&gt;"&amp;$B2925,$A$2:$A2925,$A2925)&amp;":"&amp;COUNTIFS($L$2:$L2925,"Tor",$B$2:$B2925,$B2925,$A$2:$A2925,$A2925)+COUNTIFS($L$2:$L2925,"ET",$B$2:$B2925,$B2925,$A$2:$A2925,$A2925)),""),"")</f>
        <v/>
      </c>
      <c r="J2925" s="18" t="str">
        <f>_xlfn.IFNA(IF(VLOOKUP($A2925,Spiele!$A$2:$D$16,3,FALSE)=$B2925,(COUNTIFS($L$1:$L2924,"Tor",$B$1:$B2924,$B2925,$A$1:$A2924,$A2925)+COUNTIFS($L$1:$L2924,"ET",$B$1:$B2924,$B2925,$A$1:$A2924,$A2925))-(COUNTIFS($L$1:$L2924,"Tor",$B$1:$B2924,"&lt;&gt;"&amp;$B2925,$A$1:$A2924,$A2925)+COUNTIFS($L$1:$L2924,"ET",$B$1:$B2924,"&lt;&gt;"&amp;$B2925,$A$1:$A2924,$A2925)),(COUNTIFS($L$1:$L2924,"Tor",$B$1:$B2924,$B2925,$A$1:$A2924,$A2925)+COUNTIFS($L$1:$L2924,"ET",$B$1:$B2924,$B2925,$A$1:$A2924,$A2925))-(COUNTIFS($L$1:$L2924,"Tor",$B$1:$B2924,"&lt;&gt;"&amp;$B2925,$A$1:$A2924,$A2925)+COUNTIFS($L$1:$L2924,"ET",$B$1:$B2924,"&lt;&gt;"&amp;$B2925,$A$1:$A2924,$A2925))),"")</f>
        <v/>
      </c>
      <c r="O2925" s="17"/>
      <c r="AC2925" s="14"/>
      <c r="AD2925" s="14"/>
      <c r="AE2925" s="18"/>
      <c r="AH2925" s="19">
        <f t="shared" si="182"/>
        <v>0</v>
      </c>
      <c r="AI2925" s="19">
        <f t="shared" si="183"/>
        <v>180</v>
      </c>
      <c r="AM2925" s="19">
        <f>IF(Abschlüsse[[#This Row],[Ergeb]]="ET","",SQRT(($AF2925-$AK2925)^2+($AG2925-$AL2925)^2))</f>
        <v>0</v>
      </c>
      <c r="AO2925" s="13"/>
      <c r="AP2925" s="13"/>
      <c r="AQ2925" s="19" t="str">
        <f t="shared" si="184"/>
        <v/>
      </c>
      <c r="AU2925" s="19" t="str">
        <f t="shared" si="185"/>
        <v/>
      </c>
    </row>
    <row r="2926" spans="3:47" ht="25.05" customHeight="1">
      <c r="C2926" s="17" t="str">
        <f>IF($A2926="","",IF(VLOOKUP($A2926,Spiele!$A$2:$D$16,3,FALSE)=$B2926,"H","G"))</f>
        <v/>
      </c>
      <c r="D2926" s="17" t="str">
        <f>IF($B2926="","",IF(VLOOKUP($A2926,Spiele!$A$2:$F$16,3,FALSE)=$B2926,VLOOKUP($A2926,Spiele!$A$2:$F$16,4,FALSE),VLOOKUP($A2926,Spiele!$A$2:$F$16,3,FALSE)))</f>
        <v/>
      </c>
      <c r="E2926" s="18">
        <f>IF(Abschlüsse[[#This Row],[Ergeb]]="ET",0,COUNTIFS($A$2:$A2926,$A2926,$B$2:$B2926,$B2926,$L$2:$L2926,"&lt;&gt;ET"))</f>
        <v>0</v>
      </c>
      <c r="F2926" s="11"/>
      <c r="G2926" s="12"/>
      <c r="H2926" s="18">
        <f>COUNTIFS('Rote Karten'!$A$2:$A$4,$A2926,'Rote Karten'!$D$2:$D$4,"&lt;&gt;"&amp;$B2926,'Rote Karten'!$B$2:$B$4,"&lt;"&amp;$F2926,'Rote Karten'!$C$2:$C$4,"&lt;="&amp;$G2926)-COUNTIFS('Rote Karten'!$A$2:$A$4,$A2926,'Rote Karten'!$D$2:$D$4,$B2926,'Rote Karten'!$B$2:$B$4,"&lt;"&amp;$F2926,'Rote Karten'!$C$2:$C$4,"&lt;="&amp;$G2926)</f>
        <v>0</v>
      </c>
      <c r="I2926" s="17" t="str">
        <f>IF(OR($L2926="Tor",$L2926="ET"),_xlfn.IFNA(IF(VLOOKUP($A2926,Spiele!$A$2:$C$16,3,FALSE)=$B2926,COUNTIFS($L$2:$L2926,"Tor",$B$2:$B2926,$B2926,$A$2:$A2926,$A2926)+COUNTIFS($L$2:$L2926,"ET",$B$2:$B2926,$B2926,$A$2:$A2926,$A2926)&amp;":"&amp;COUNTIFS($L$2:$L2926,"Tor",$B$2:$B2926,"&lt;&gt;"&amp;$B2926,$A$2:$A2926,$A2926)+COUNTIFS($L$2:$L2926,"ET",$B$2:$B2926,"&lt;&gt;"&amp;$B2926,$A$2:$A2926,$A2926),COUNTIFS($L$2:$L2926,"Tor",$B$2:$B2926,"&lt;&gt;"&amp;$B2926,$A$2:$A2926,$A2926)+COUNTIFS($L$2:$L2926,"ET",$B$2:$B2926,"&lt;&gt;"&amp;$B2926,$A$2:$A2926,$A2926)&amp;":"&amp;COUNTIFS($L$2:$L2926,"Tor",$B$2:$B2926,$B2926,$A$2:$A2926,$A2926)+COUNTIFS($L$2:$L2926,"ET",$B$2:$B2926,$B2926,$A$2:$A2926,$A2926)),""),"")</f>
        <v/>
      </c>
      <c r="J2926" s="18" t="str">
        <f>_xlfn.IFNA(IF(VLOOKUP($A2926,Spiele!$A$2:$D$16,3,FALSE)=$B2926,(COUNTIFS($L$1:$L2925,"Tor",$B$1:$B2925,$B2926,$A$1:$A2925,$A2926)+COUNTIFS($L$1:$L2925,"ET",$B$1:$B2925,$B2926,$A$1:$A2925,$A2926))-(COUNTIFS($L$1:$L2925,"Tor",$B$1:$B2925,"&lt;&gt;"&amp;$B2926,$A$1:$A2925,$A2926)+COUNTIFS($L$1:$L2925,"ET",$B$1:$B2925,"&lt;&gt;"&amp;$B2926,$A$1:$A2925,$A2926)),(COUNTIFS($L$1:$L2925,"Tor",$B$1:$B2925,$B2926,$A$1:$A2925,$A2926)+COUNTIFS($L$1:$L2925,"ET",$B$1:$B2925,$B2926,$A$1:$A2925,$A2926))-(COUNTIFS($L$1:$L2925,"Tor",$B$1:$B2925,"&lt;&gt;"&amp;$B2926,$A$1:$A2925,$A2926)+COUNTIFS($L$1:$L2925,"ET",$B$1:$B2925,"&lt;&gt;"&amp;$B2926,$A$1:$A2925,$A2926))),"")</f>
        <v/>
      </c>
      <c r="O2926" s="17"/>
      <c r="AC2926" s="14"/>
      <c r="AD2926" s="14"/>
      <c r="AE2926" s="18"/>
      <c r="AH2926" s="19">
        <f t="shared" si="182"/>
        <v>0</v>
      </c>
      <c r="AI2926" s="19">
        <f t="shared" si="183"/>
        <v>180</v>
      </c>
      <c r="AM2926" s="19">
        <f>IF(Abschlüsse[[#This Row],[Ergeb]]="ET","",SQRT(($AF2926-$AK2926)^2+($AG2926-$AL2926)^2))</f>
        <v>0</v>
      </c>
      <c r="AO2926" s="13"/>
      <c r="AP2926" s="13"/>
      <c r="AQ2926" s="19" t="str">
        <f t="shared" si="184"/>
        <v/>
      </c>
      <c r="AU2926" s="19" t="str">
        <f t="shared" si="185"/>
        <v/>
      </c>
    </row>
    <row r="2927" spans="3:47" ht="25.05" customHeight="1">
      <c r="C2927" s="17" t="str">
        <f>IF($A2927="","",IF(VLOOKUP($A2927,Spiele!$A$2:$D$16,3,FALSE)=$B2927,"H","G"))</f>
        <v/>
      </c>
      <c r="D2927" s="17" t="str">
        <f>IF($B2927="","",IF(VLOOKUP($A2927,Spiele!$A$2:$F$16,3,FALSE)=$B2927,VLOOKUP($A2927,Spiele!$A$2:$F$16,4,FALSE),VLOOKUP($A2927,Spiele!$A$2:$F$16,3,FALSE)))</f>
        <v/>
      </c>
      <c r="E2927" s="18">
        <f>IF(Abschlüsse[[#This Row],[Ergeb]]="ET",0,COUNTIFS($A$2:$A2927,$A2927,$B$2:$B2927,$B2927,$L$2:$L2927,"&lt;&gt;ET"))</f>
        <v>0</v>
      </c>
      <c r="F2927" s="11"/>
      <c r="G2927" s="12"/>
      <c r="H2927" s="18">
        <f>COUNTIFS('Rote Karten'!$A$2:$A$4,$A2927,'Rote Karten'!$D$2:$D$4,"&lt;&gt;"&amp;$B2927,'Rote Karten'!$B$2:$B$4,"&lt;"&amp;$F2927,'Rote Karten'!$C$2:$C$4,"&lt;="&amp;$G2927)-COUNTIFS('Rote Karten'!$A$2:$A$4,$A2927,'Rote Karten'!$D$2:$D$4,$B2927,'Rote Karten'!$B$2:$B$4,"&lt;"&amp;$F2927,'Rote Karten'!$C$2:$C$4,"&lt;="&amp;$G2927)</f>
        <v>0</v>
      </c>
      <c r="I2927" s="17" t="str">
        <f>IF(OR($L2927="Tor",$L2927="ET"),_xlfn.IFNA(IF(VLOOKUP($A2927,Spiele!$A$2:$C$16,3,FALSE)=$B2927,COUNTIFS($L$2:$L2927,"Tor",$B$2:$B2927,$B2927,$A$2:$A2927,$A2927)+COUNTIFS($L$2:$L2927,"ET",$B$2:$B2927,$B2927,$A$2:$A2927,$A2927)&amp;":"&amp;COUNTIFS($L$2:$L2927,"Tor",$B$2:$B2927,"&lt;&gt;"&amp;$B2927,$A$2:$A2927,$A2927)+COUNTIFS($L$2:$L2927,"ET",$B$2:$B2927,"&lt;&gt;"&amp;$B2927,$A$2:$A2927,$A2927),COUNTIFS($L$2:$L2927,"Tor",$B$2:$B2927,"&lt;&gt;"&amp;$B2927,$A$2:$A2927,$A2927)+COUNTIFS($L$2:$L2927,"ET",$B$2:$B2927,"&lt;&gt;"&amp;$B2927,$A$2:$A2927,$A2927)&amp;":"&amp;COUNTIFS($L$2:$L2927,"Tor",$B$2:$B2927,$B2927,$A$2:$A2927,$A2927)+COUNTIFS($L$2:$L2927,"ET",$B$2:$B2927,$B2927,$A$2:$A2927,$A2927)),""),"")</f>
        <v/>
      </c>
      <c r="J2927" s="18" t="str">
        <f>_xlfn.IFNA(IF(VLOOKUP($A2927,Spiele!$A$2:$D$16,3,FALSE)=$B2927,(COUNTIFS($L$1:$L2926,"Tor",$B$1:$B2926,$B2927,$A$1:$A2926,$A2927)+COUNTIFS($L$1:$L2926,"ET",$B$1:$B2926,$B2927,$A$1:$A2926,$A2927))-(COUNTIFS($L$1:$L2926,"Tor",$B$1:$B2926,"&lt;&gt;"&amp;$B2927,$A$1:$A2926,$A2927)+COUNTIFS($L$1:$L2926,"ET",$B$1:$B2926,"&lt;&gt;"&amp;$B2927,$A$1:$A2926,$A2927)),(COUNTIFS($L$1:$L2926,"Tor",$B$1:$B2926,$B2927,$A$1:$A2926,$A2927)+COUNTIFS($L$1:$L2926,"ET",$B$1:$B2926,$B2927,$A$1:$A2926,$A2927))-(COUNTIFS($L$1:$L2926,"Tor",$B$1:$B2926,"&lt;&gt;"&amp;$B2927,$A$1:$A2926,$A2927)+COUNTIFS($L$1:$L2926,"ET",$B$1:$B2926,"&lt;&gt;"&amp;$B2927,$A$1:$A2926,$A2927))),"")</f>
        <v/>
      </c>
      <c r="O2927" s="17"/>
      <c r="AC2927" s="14"/>
      <c r="AD2927" s="14"/>
      <c r="AE2927" s="18"/>
      <c r="AH2927" s="19">
        <f t="shared" si="182"/>
        <v>0</v>
      </c>
      <c r="AI2927" s="19">
        <f t="shared" si="183"/>
        <v>180</v>
      </c>
      <c r="AM2927" s="19">
        <f>IF(Abschlüsse[[#This Row],[Ergeb]]="ET","",SQRT(($AF2927-$AK2927)^2+($AG2927-$AL2927)^2))</f>
        <v>0</v>
      </c>
      <c r="AO2927" s="13"/>
      <c r="AP2927" s="13"/>
      <c r="AQ2927" s="19" t="str">
        <f t="shared" si="184"/>
        <v/>
      </c>
      <c r="AU2927" s="19" t="str">
        <f t="shared" si="185"/>
        <v/>
      </c>
    </row>
    <row r="2928" spans="3:47" ht="25.05" customHeight="1">
      <c r="C2928" s="17" t="str">
        <f>IF($A2928="","",IF(VLOOKUP($A2928,Spiele!$A$2:$D$16,3,FALSE)=$B2928,"H","G"))</f>
        <v/>
      </c>
      <c r="D2928" s="17" t="str">
        <f>IF($B2928="","",IF(VLOOKUP($A2928,Spiele!$A$2:$F$16,3,FALSE)=$B2928,VLOOKUP($A2928,Spiele!$A$2:$F$16,4,FALSE),VLOOKUP($A2928,Spiele!$A$2:$F$16,3,FALSE)))</f>
        <v/>
      </c>
      <c r="E2928" s="18">
        <f>IF(Abschlüsse[[#This Row],[Ergeb]]="ET",0,COUNTIFS($A$2:$A2928,$A2928,$B$2:$B2928,$B2928,$L$2:$L2928,"&lt;&gt;ET"))</f>
        <v>0</v>
      </c>
      <c r="F2928" s="11"/>
      <c r="G2928" s="12"/>
      <c r="H2928" s="18">
        <f>COUNTIFS('Rote Karten'!$A$2:$A$4,$A2928,'Rote Karten'!$D$2:$D$4,"&lt;&gt;"&amp;$B2928,'Rote Karten'!$B$2:$B$4,"&lt;"&amp;$F2928,'Rote Karten'!$C$2:$C$4,"&lt;="&amp;$G2928)-COUNTIFS('Rote Karten'!$A$2:$A$4,$A2928,'Rote Karten'!$D$2:$D$4,$B2928,'Rote Karten'!$B$2:$B$4,"&lt;"&amp;$F2928,'Rote Karten'!$C$2:$C$4,"&lt;="&amp;$G2928)</f>
        <v>0</v>
      </c>
      <c r="I2928" s="17" t="str">
        <f>IF(OR($L2928="Tor",$L2928="ET"),_xlfn.IFNA(IF(VLOOKUP($A2928,Spiele!$A$2:$C$16,3,FALSE)=$B2928,COUNTIFS($L$2:$L2928,"Tor",$B$2:$B2928,$B2928,$A$2:$A2928,$A2928)+COUNTIFS($L$2:$L2928,"ET",$B$2:$B2928,$B2928,$A$2:$A2928,$A2928)&amp;":"&amp;COUNTIFS($L$2:$L2928,"Tor",$B$2:$B2928,"&lt;&gt;"&amp;$B2928,$A$2:$A2928,$A2928)+COUNTIFS($L$2:$L2928,"ET",$B$2:$B2928,"&lt;&gt;"&amp;$B2928,$A$2:$A2928,$A2928),COUNTIFS($L$2:$L2928,"Tor",$B$2:$B2928,"&lt;&gt;"&amp;$B2928,$A$2:$A2928,$A2928)+COUNTIFS($L$2:$L2928,"ET",$B$2:$B2928,"&lt;&gt;"&amp;$B2928,$A$2:$A2928,$A2928)&amp;":"&amp;COUNTIFS($L$2:$L2928,"Tor",$B$2:$B2928,$B2928,$A$2:$A2928,$A2928)+COUNTIFS($L$2:$L2928,"ET",$B$2:$B2928,$B2928,$A$2:$A2928,$A2928)),""),"")</f>
        <v/>
      </c>
      <c r="J2928" s="18" t="str">
        <f>_xlfn.IFNA(IF(VLOOKUP($A2928,Spiele!$A$2:$D$16,3,FALSE)=$B2928,(COUNTIFS($L$1:$L2927,"Tor",$B$1:$B2927,$B2928,$A$1:$A2927,$A2928)+COUNTIFS($L$1:$L2927,"ET",$B$1:$B2927,$B2928,$A$1:$A2927,$A2928))-(COUNTIFS($L$1:$L2927,"Tor",$B$1:$B2927,"&lt;&gt;"&amp;$B2928,$A$1:$A2927,$A2928)+COUNTIFS($L$1:$L2927,"ET",$B$1:$B2927,"&lt;&gt;"&amp;$B2928,$A$1:$A2927,$A2928)),(COUNTIFS($L$1:$L2927,"Tor",$B$1:$B2927,$B2928,$A$1:$A2927,$A2928)+COUNTIFS($L$1:$L2927,"ET",$B$1:$B2927,$B2928,$A$1:$A2927,$A2928))-(COUNTIFS($L$1:$L2927,"Tor",$B$1:$B2927,"&lt;&gt;"&amp;$B2928,$A$1:$A2927,$A2928)+COUNTIFS($L$1:$L2927,"ET",$B$1:$B2927,"&lt;&gt;"&amp;$B2928,$A$1:$A2927,$A2928))),"")</f>
        <v/>
      </c>
      <c r="O2928" s="17"/>
      <c r="AC2928" s="14"/>
      <c r="AD2928" s="14"/>
      <c r="AE2928" s="18"/>
      <c r="AH2928" s="19">
        <f t="shared" si="182"/>
        <v>0</v>
      </c>
      <c r="AI2928" s="19">
        <f t="shared" si="183"/>
        <v>180</v>
      </c>
      <c r="AM2928" s="19">
        <f>IF(Abschlüsse[[#This Row],[Ergeb]]="ET","",SQRT(($AF2928-$AK2928)^2+($AG2928-$AL2928)^2))</f>
        <v>0</v>
      </c>
      <c r="AO2928" s="13"/>
      <c r="AP2928" s="13"/>
      <c r="AQ2928" s="19" t="str">
        <f t="shared" si="184"/>
        <v/>
      </c>
      <c r="AU2928" s="19" t="str">
        <f t="shared" si="185"/>
        <v/>
      </c>
    </row>
    <row r="2929" spans="3:47" ht="25.05" customHeight="1">
      <c r="C2929" s="17" t="str">
        <f>IF($A2929="","",IF(VLOOKUP($A2929,Spiele!$A$2:$D$16,3,FALSE)=$B2929,"H","G"))</f>
        <v/>
      </c>
      <c r="D2929" s="17" t="str">
        <f>IF($B2929="","",IF(VLOOKUP($A2929,Spiele!$A$2:$F$16,3,FALSE)=$B2929,VLOOKUP($A2929,Spiele!$A$2:$F$16,4,FALSE),VLOOKUP($A2929,Spiele!$A$2:$F$16,3,FALSE)))</f>
        <v/>
      </c>
      <c r="E2929" s="18">
        <f>IF(Abschlüsse[[#This Row],[Ergeb]]="ET",0,COUNTIFS($A$2:$A2929,$A2929,$B$2:$B2929,$B2929,$L$2:$L2929,"&lt;&gt;ET"))</f>
        <v>0</v>
      </c>
      <c r="F2929" s="11"/>
      <c r="G2929" s="12"/>
      <c r="H2929" s="18">
        <f>COUNTIFS('Rote Karten'!$A$2:$A$4,$A2929,'Rote Karten'!$D$2:$D$4,"&lt;&gt;"&amp;$B2929,'Rote Karten'!$B$2:$B$4,"&lt;"&amp;$F2929,'Rote Karten'!$C$2:$C$4,"&lt;="&amp;$G2929)-COUNTIFS('Rote Karten'!$A$2:$A$4,$A2929,'Rote Karten'!$D$2:$D$4,$B2929,'Rote Karten'!$B$2:$B$4,"&lt;"&amp;$F2929,'Rote Karten'!$C$2:$C$4,"&lt;="&amp;$G2929)</f>
        <v>0</v>
      </c>
      <c r="I2929" s="17" t="str">
        <f>IF(OR($L2929="Tor",$L2929="ET"),_xlfn.IFNA(IF(VLOOKUP($A2929,Spiele!$A$2:$C$16,3,FALSE)=$B2929,COUNTIFS($L$2:$L2929,"Tor",$B$2:$B2929,$B2929,$A$2:$A2929,$A2929)+COUNTIFS($L$2:$L2929,"ET",$B$2:$B2929,$B2929,$A$2:$A2929,$A2929)&amp;":"&amp;COUNTIFS($L$2:$L2929,"Tor",$B$2:$B2929,"&lt;&gt;"&amp;$B2929,$A$2:$A2929,$A2929)+COUNTIFS($L$2:$L2929,"ET",$B$2:$B2929,"&lt;&gt;"&amp;$B2929,$A$2:$A2929,$A2929),COUNTIFS($L$2:$L2929,"Tor",$B$2:$B2929,"&lt;&gt;"&amp;$B2929,$A$2:$A2929,$A2929)+COUNTIFS($L$2:$L2929,"ET",$B$2:$B2929,"&lt;&gt;"&amp;$B2929,$A$2:$A2929,$A2929)&amp;":"&amp;COUNTIFS($L$2:$L2929,"Tor",$B$2:$B2929,$B2929,$A$2:$A2929,$A2929)+COUNTIFS($L$2:$L2929,"ET",$B$2:$B2929,$B2929,$A$2:$A2929,$A2929)),""),"")</f>
        <v/>
      </c>
      <c r="J2929" s="18" t="str">
        <f>_xlfn.IFNA(IF(VLOOKUP($A2929,Spiele!$A$2:$D$16,3,FALSE)=$B2929,(COUNTIFS($L$1:$L2928,"Tor",$B$1:$B2928,$B2929,$A$1:$A2928,$A2929)+COUNTIFS($L$1:$L2928,"ET",$B$1:$B2928,$B2929,$A$1:$A2928,$A2929))-(COUNTIFS($L$1:$L2928,"Tor",$B$1:$B2928,"&lt;&gt;"&amp;$B2929,$A$1:$A2928,$A2929)+COUNTIFS($L$1:$L2928,"ET",$B$1:$B2928,"&lt;&gt;"&amp;$B2929,$A$1:$A2928,$A2929)),(COUNTIFS($L$1:$L2928,"Tor",$B$1:$B2928,$B2929,$A$1:$A2928,$A2929)+COUNTIFS($L$1:$L2928,"ET",$B$1:$B2928,$B2929,$A$1:$A2928,$A2929))-(COUNTIFS($L$1:$L2928,"Tor",$B$1:$B2928,"&lt;&gt;"&amp;$B2929,$A$1:$A2928,$A2929)+COUNTIFS($L$1:$L2928,"ET",$B$1:$B2928,"&lt;&gt;"&amp;$B2929,$A$1:$A2928,$A2929))),"")</f>
        <v/>
      </c>
      <c r="O2929" s="17"/>
      <c r="AC2929" s="14"/>
      <c r="AD2929" s="14"/>
      <c r="AE2929" s="18"/>
      <c r="AH2929" s="19">
        <f t="shared" si="182"/>
        <v>0</v>
      </c>
      <c r="AI2929" s="19">
        <f t="shared" si="183"/>
        <v>180</v>
      </c>
      <c r="AM2929" s="19">
        <f>IF(Abschlüsse[[#This Row],[Ergeb]]="ET","",SQRT(($AF2929-$AK2929)^2+($AG2929-$AL2929)^2))</f>
        <v>0</v>
      </c>
      <c r="AO2929" s="13"/>
      <c r="AP2929" s="13"/>
      <c r="AQ2929" s="19" t="str">
        <f t="shared" si="184"/>
        <v/>
      </c>
      <c r="AU2929" s="19" t="str">
        <f t="shared" si="185"/>
        <v/>
      </c>
    </row>
    <row r="2930" spans="3:47" ht="25.05" customHeight="1">
      <c r="C2930" s="17" t="str">
        <f>IF($A2930="","",IF(VLOOKUP($A2930,Spiele!$A$2:$D$16,3,FALSE)=$B2930,"H","G"))</f>
        <v/>
      </c>
      <c r="D2930" s="17" t="str">
        <f>IF($B2930="","",IF(VLOOKUP($A2930,Spiele!$A$2:$F$16,3,FALSE)=$B2930,VLOOKUP($A2930,Spiele!$A$2:$F$16,4,FALSE),VLOOKUP($A2930,Spiele!$A$2:$F$16,3,FALSE)))</f>
        <v/>
      </c>
      <c r="E2930" s="18">
        <f>IF(Abschlüsse[[#This Row],[Ergeb]]="ET",0,COUNTIFS($A$2:$A2930,$A2930,$B$2:$B2930,$B2930,$L$2:$L2930,"&lt;&gt;ET"))</f>
        <v>0</v>
      </c>
      <c r="F2930" s="11"/>
      <c r="G2930" s="12"/>
      <c r="H2930" s="18">
        <f>COUNTIFS('Rote Karten'!$A$2:$A$4,$A2930,'Rote Karten'!$D$2:$D$4,"&lt;&gt;"&amp;$B2930,'Rote Karten'!$B$2:$B$4,"&lt;"&amp;$F2930,'Rote Karten'!$C$2:$C$4,"&lt;="&amp;$G2930)-COUNTIFS('Rote Karten'!$A$2:$A$4,$A2930,'Rote Karten'!$D$2:$D$4,$B2930,'Rote Karten'!$B$2:$B$4,"&lt;"&amp;$F2930,'Rote Karten'!$C$2:$C$4,"&lt;="&amp;$G2930)</f>
        <v>0</v>
      </c>
      <c r="I2930" s="17" t="str">
        <f>IF(OR($L2930="Tor",$L2930="ET"),_xlfn.IFNA(IF(VLOOKUP($A2930,Spiele!$A$2:$C$16,3,FALSE)=$B2930,COUNTIFS($L$2:$L2930,"Tor",$B$2:$B2930,$B2930,$A$2:$A2930,$A2930)+COUNTIFS($L$2:$L2930,"ET",$B$2:$B2930,$B2930,$A$2:$A2930,$A2930)&amp;":"&amp;COUNTIFS($L$2:$L2930,"Tor",$B$2:$B2930,"&lt;&gt;"&amp;$B2930,$A$2:$A2930,$A2930)+COUNTIFS($L$2:$L2930,"ET",$B$2:$B2930,"&lt;&gt;"&amp;$B2930,$A$2:$A2930,$A2930),COUNTIFS($L$2:$L2930,"Tor",$B$2:$B2930,"&lt;&gt;"&amp;$B2930,$A$2:$A2930,$A2930)+COUNTIFS($L$2:$L2930,"ET",$B$2:$B2930,"&lt;&gt;"&amp;$B2930,$A$2:$A2930,$A2930)&amp;":"&amp;COUNTIFS($L$2:$L2930,"Tor",$B$2:$B2930,$B2930,$A$2:$A2930,$A2930)+COUNTIFS($L$2:$L2930,"ET",$B$2:$B2930,$B2930,$A$2:$A2930,$A2930)),""),"")</f>
        <v/>
      </c>
      <c r="J2930" s="18" t="str">
        <f>_xlfn.IFNA(IF(VLOOKUP($A2930,Spiele!$A$2:$D$16,3,FALSE)=$B2930,(COUNTIFS($L$1:$L2929,"Tor",$B$1:$B2929,$B2930,$A$1:$A2929,$A2930)+COUNTIFS($L$1:$L2929,"ET",$B$1:$B2929,$B2930,$A$1:$A2929,$A2930))-(COUNTIFS($L$1:$L2929,"Tor",$B$1:$B2929,"&lt;&gt;"&amp;$B2930,$A$1:$A2929,$A2930)+COUNTIFS($L$1:$L2929,"ET",$B$1:$B2929,"&lt;&gt;"&amp;$B2930,$A$1:$A2929,$A2930)),(COUNTIFS($L$1:$L2929,"Tor",$B$1:$B2929,$B2930,$A$1:$A2929,$A2930)+COUNTIFS($L$1:$L2929,"ET",$B$1:$B2929,$B2930,$A$1:$A2929,$A2930))-(COUNTIFS($L$1:$L2929,"Tor",$B$1:$B2929,"&lt;&gt;"&amp;$B2930,$A$1:$A2929,$A2930)+COUNTIFS($L$1:$L2929,"ET",$B$1:$B2929,"&lt;&gt;"&amp;$B2930,$A$1:$A2929,$A2930))),"")</f>
        <v/>
      </c>
      <c r="O2930" s="17"/>
      <c r="AC2930" s="14"/>
      <c r="AD2930" s="14"/>
      <c r="AE2930" s="18"/>
      <c r="AH2930" s="19">
        <f t="shared" si="182"/>
        <v>0</v>
      </c>
      <c r="AI2930" s="19">
        <f t="shared" si="183"/>
        <v>180</v>
      </c>
      <c r="AM2930" s="19">
        <f>IF(Abschlüsse[[#This Row],[Ergeb]]="ET","",SQRT(($AF2930-$AK2930)^2+($AG2930-$AL2930)^2))</f>
        <v>0</v>
      </c>
      <c r="AO2930" s="13"/>
      <c r="AP2930" s="13"/>
      <c r="AQ2930" s="19" t="str">
        <f t="shared" si="184"/>
        <v/>
      </c>
      <c r="AU2930" s="19" t="str">
        <f t="shared" si="185"/>
        <v/>
      </c>
    </row>
    <row r="2931" spans="3:47" ht="25.05" customHeight="1">
      <c r="C2931" s="17" t="str">
        <f>IF($A2931="","",IF(VLOOKUP($A2931,Spiele!$A$2:$D$16,3,FALSE)=$B2931,"H","G"))</f>
        <v/>
      </c>
      <c r="D2931" s="17" t="str">
        <f>IF($B2931="","",IF(VLOOKUP($A2931,Spiele!$A$2:$F$16,3,FALSE)=$B2931,VLOOKUP($A2931,Spiele!$A$2:$F$16,4,FALSE),VLOOKUP($A2931,Spiele!$A$2:$F$16,3,FALSE)))</f>
        <v/>
      </c>
      <c r="E2931" s="18">
        <f>IF(Abschlüsse[[#This Row],[Ergeb]]="ET",0,COUNTIFS($A$2:$A2931,$A2931,$B$2:$B2931,$B2931,$L$2:$L2931,"&lt;&gt;ET"))</f>
        <v>0</v>
      </c>
      <c r="F2931" s="11"/>
      <c r="G2931" s="12"/>
      <c r="H2931" s="18">
        <f>COUNTIFS('Rote Karten'!$A$2:$A$4,$A2931,'Rote Karten'!$D$2:$D$4,"&lt;&gt;"&amp;$B2931,'Rote Karten'!$B$2:$B$4,"&lt;"&amp;$F2931,'Rote Karten'!$C$2:$C$4,"&lt;="&amp;$G2931)-COUNTIFS('Rote Karten'!$A$2:$A$4,$A2931,'Rote Karten'!$D$2:$D$4,$B2931,'Rote Karten'!$B$2:$B$4,"&lt;"&amp;$F2931,'Rote Karten'!$C$2:$C$4,"&lt;="&amp;$G2931)</f>
        <v>0</v>
      </c>
      <c r="I2931" s="17" t="str">
        <f>IF(OR($L2931="Tor",$L2931="ET"),_xlfn.IFNA(IF(VLOOKUP($A2931,Spiele!$A$2:$C$16,3,FALSE)=$B2931,COUNTIFS($L$2:$L2931,"Tor",$B$2:$B2931,$B2931,$A$2:$A2931,$A2931)+COUNTIFS($L$2:$L2931,"ET",$B$2:$B2931,$B2931,$A$2:$A2931,$A2931)&amp;":"&amp;COUNTIFS($L$2:$L2931,"Tor",$B$2:$B2931,"&lt;&gt;"&amp;$B2931,$A$2:$A2931,$A2931)+COUNTIFS($L$2:$L2931,"ET",$B$2:$B2931,"&lt;&gt;"&amp;$B2931,$A$2:$A2931,$A2931),COUNTIFS($L$2:$L2931,"Tor",$B$2:$B2931,"&lt;&gt;"&amp;$B2931,$A$2:$A2931,$A2931)+COUNTIFS($L$2:$L2931,"ET",$B$2:$B2931,"&lt;&gt;"&amp;$B2931,$A$2:$A2931,$A2931)&amp;":"&amp;COUNTIFS($L$2:$L2931,"Tor",$B$2:$B2931,$B2931,$A$2:$A2931,$A2931)+COUNTIFS($L$2:$L2931,"ET",$B$2:$B2931,$B2931,$A$2:$A2931,$A2931)),""),"")</f>
        <v/>
      </c>
      <c r="J2931" s="18" t="str">
        <f>_xlfn.IFNA(IF(VLOOKUP($A2931,Spiele!$A$2:$D$16,3,FALSE)=$B2931,(COUNTIFS($L$1:$L2930,"Tor",$B$1:$B2930,$B2931,$A$1:$A2930,$A2931)+COUNTIFS($L$1:$L2930,"ET",$B$1:$B2930,$B2931,$A$1:$A2930,$A2931))-(COUNTIFS($L$1:$L2930,"Tor",$B$1:$B2930,"&lt;&gt;"&amp;$B2931,$A$1:$A2930,$A2931)+COUNTIFS($L$1:$L2930,"ET",$B$1:$B2930,"&lt;&gt;"&amp;$B2931,$A$1:$A2930,$A2931)),(COUNTIFS($L$1:$L2930,"Tor",$B$1:$B2930,$B2931,$A$1:$A2930,$A2931)+COUNTIFS($L$1:$L2930,"ET",$B$1:$B2930,$B2931,$A$1:$A2930,$A2931))-(COUNTIFS($L$1:$L2930,"Tor",$B$1:$B2930,"&lt;&gt;"&amp;$B2931,$A$1:$A2930,$A2931)+COUNTIFS($L$1:$L2930,"ET",$B$1:$B2930,"&lt;&gt;"&amp;$B2931,$A$1:$A2930,$A2931))),"")</f>
        <v/>
      </c>
      <c r="O2931" s="17"/>
      <c r="AC2931" s="14"/>
      <c r="AD2931" s="14"/>
      <c r="AE2931" s="18"/>
      <c r="AH2931" s="19">
        <f t="shared" si="182"/>
        <v>0</v>
      </c>
      <c r="AI2931" s="19">
        <f t="shared" si="183"/>
        <v>180</v>
      </c>
      <c r="AM2931" s="19">
        <f>IF(Abschlüsse[[#This Row],[Ergeb]]="ET","",SQRT(($AF2931-$AK2931)^2+($AG2931-$AL2931)^2))</f>
        <v>0</v>
      </c>
      <c r="AO2931" s="13"/>
      <c r="AP2931" s="13"/>
      <c r="AQ2931" s="19" t="str">
        <f t="shared" si="184"/>
        <v/>
      </c>
      <c r="AU2931" s="19" t="str">
        <f t="shared" si="185"/>
        <v/>
      </c>
    </row>
    <row r="2932" spans="3:47" ht="25.05" customHeight="1">
      <c r="C2932" s="17" t="str">
        <f>IF($A2932="","",IF(VLOOKUP($A2932,Spiele!$A$2:$D$16,3,FALSE)=$B2932,"H","G"))</f>
        <v/>
      </c>
      <c r="D2932" s="17" t="str">
        <f>IF($B2932="","",IF(VLOOKUP($A2932,Spiele!$A$2:$F$16,3,FALSE)=$B2932,VLOOKUP($A2932,Spiele!$A$2:$F$16,4,FALSE),VLOOKUP($A2932,Spiele!$A$2:$F$16,3,FALSE)))</f>
        <v/>
      </c>
      <c r="E2932" s="18">
        <f>IF(Abschlüsse[[#This Row],[Ergeb]]="ET",0,COUNTIFS($A$2:$A2932,$A2932,$B$2:$B2932,$B2932,$L$2:$L2932,"&lt;&gt;ET"))</f>
        <v>0</v>
      </c>
      <c r="F2932" s="11"/>
      <c r="G2932" s="12"/>
      <c r="H2932" s="18">
        <f>COUNTIFS('Rote Karten'!$A$2:$A$4,$A2932,'Rote Karten'!$D$2:$D$4,"&lt;&gt;"&amp;$B2932,'Rote Karten'!$B$2:$B$4,"&lt;"&amp;$F2932,'Rote Karten'!$C$2:$C$4,"&lt;="&amp;$G2932)-COUNTIFS('Rote Karten'!$A$2:$A$4,$A2932,'Rote Karten'!$D$2:$D$4,$B2932,'Rote Karten'!$B$2:$B$4,"&lt;"&amp;$F2932,'Rote Karten'!$C$2:$C$4,"&lt;="&amp;$G2932)</f>
        <v>0</v>
      </c>
      <c r="I2932" s="17" t="str">
        <f>IF(OR($L2932="Tor",$L2932="ET"),_xlfn.IFNA(IF(VLOOKUP($A2932,Spiele!$A$2:$C$16,3,FALSE)=$B2932,COUNTIFS($L$2:$L2932,"Tor",$B$2:$B2932,$B2932,$A$2:$A2932,$A2932)+COUNTIFS($L$2:$L2932,"ET",$B$2:$B2932,$B2932,$A$2:$A2932,$A2932)&amp;":"&amp;COUNTIFS($L$2:$L2932,"Tor",$B$2:$B2932,"&lt;&gt;"&amp;$B2932,$A$2:$A2932,$A2932)+COUNTIFS($L$2:$L2932,"ET",$B$2:$B2932,"&lt;&gt;"&amp;$B2932,$A$2:$A2932,$A2932),COUNTIFS($L$2:$L2932,"Tor",$B$2:$B2932,"&lt;&gt;"&amp;$B2932,$A$2:$A2932,$A2932)+COUNTIFS($L$2:$L2932,"ET",$B$2:$B2932,"&lt;&gt;"&amp;$B2932,$A$2:$A2932,$A2932)&amp;":"&amp;COUNTIFS($L$2:$L2932,"Tor",$B$2:$B2932,$B2932,$A$2:$A2932,$A2932)+COUNTIFS($L$2:$L2932,"ET",$B$2:$B2932,$B2932,$A$2:$A2932,$A2932)),""),"")</f>
        <v/>
      </c>
      <c r="J2932" s="18" t="str">
        <f>_xlfn.IFNA(IF(VLOOKUP($A2932,Spiele!$A$2:$D$16,3,FALSE)=$B2932,(COUNTIFS($L$1:$L2931,"Tor",$B$1:$B2931,$B2932,$A$1:$A2931,$A2932)+COUNTIFS($L$1:$L2931,"ET",$B$1:$B2931,$B2932,$A$1:$A2931,$A2932))-(COUNTIFS($L$1:$L2931,"Tor",$B$1:$B2931,"&lt;&gt;"&amp;$B2932,$A$1:$A2931,$A2932)+COUNTIFS($L$1:$L2931,"ET",$B$1:$B2931,"&lt;&gt;"&amp;$B2932,$A$1:$A2931,$A2932)),(COUNTIFS($L$1:$L2931,"Tor",$B$1:$B2931,$B2932,$A$1:$A2931,$A2932)+COUNTIFS($L$1:$L2931,"ET",$B$1:$B2931,$B2932,$A$1:$A2931,$A2932))-(COUNTIFS($L$1:$L2931,"Tor",$B$1:$B2931,"&lt;&gt;"&amp;$B2932,$A$1:$A2931,$A2932)+COUNTIFS($L$1:$L2931,"ET",$B$1:$B2931,"&lt;&gt;"&amp;$B2932,$A$1:$A2931,$A2932))),"")</f>
        <v/>
      </c>
      <c r="O2932" s="17"/>
      <c r="AC2932" s="14"/>
      <c r="AD2932" s="14"/>
      <c r="AE2932" s="18"/>
      <c r="AH2932" s="19">
        <f t="shared" si="182"/>
        <v>0</v>
      </c>
      <c r="AI2932" s="19">
        <f t="shared" si="183"/>
        <v>180</v>
      </c>
      <c r="AM2932" s="19">
        <f>IF(Abschlüsse[[#This Row],[Ergeb]]="ET","",SQRT(($AF2932-$AK2932)^2+($AG2932-$AL2932)^2))</f>
        <v>0</v>
      </c>
      <c r="AO2932" s="13"/>
      <c r="AP2932" s="13"/>
      <c r="AQ2932" s="19" t="str">
        <f t="shared" si="184"/>
        <v/>
      </c>
      <c r="AU2932" s="19" t="str">
        <f t="shared" si="185"/>
        <v/>
      </c>
    </row>
    <row r="2933" spans="3:47" ht="25.05" customHeight="1">
      <c r="C2933" s="17" t="str">
        <f>IF($A2933="","",IF(VLOOKUP($A2933,Spiele!$A$2:$D$16,3,FALSE)=$B2933,"H","G"))</f>
        <v/>
      </c>
      <c r="D2933" s="17" t="str">
        <f>IF($B2933="","",IF(VLOOKUP($A2933,Spiele!$A$2:$F$16,3,FALSE)=$B2933,VLOOKUP($A2933,Spiele!$A$2:$F$16,4,FALSE),VLOOKUP($A2933,Spiele!$A$2:$F$16,3,FALSE)))</f>
        <v/>
      </c>
      <c r="E2933" s="18">
        <f>IF(Abschlüsse[[#This Row],[Ergeb]]="ET",0,COUNTIFS($A$2:$A2933,$A2933,$B$2:$B2933,$B2933,$L$2:$L2933,"&lt;&gt;ET"))</f>
        <v>0</v>
      </c>
      <c r="F2933" s="11"/>
      <c r="G2933" s="12"/>
      <c r="H2933" s="18">
        <f>COUNTIFS('Rote Karten'!$A$2:$A$4,$A2933,'Rote Karten'!$D$2:$D$4,"&lt;&gt;"&amp;$B2933,'Rote Karten'!$B$2:$B$4,"&lt;"&amp;$F2933,'Rote Karten'!$C$2:$C$4,"&lt;="&amp;$G2933)-COUNTIFS('Rote Karten'!$A$2:$A$4,$A2933,'Rote Karten'!$D$2:$D$4,$B2933,'Rote Karten'!$B$2:$B$4,"&lt;"&amp;$F2933,'Rote Karten'!$C$2:$C$4,"&lt;="&amp;$G2933)</f>
        <v>0</v>
      </c>
      <c r="I2933" s="17" t="str">
        <f>IF(OR($L2933="Tor",$L2933="ET"),_xlfn.IFNA(IF(VLOOKUP($A2933,Spiele!$A$2:$C$16,3,FALSE)=$B2933,COUNTIFS($L$2:$L2933,"Tor",$B$2:$B2933,$B2933,$A$2:$A2933,$A2933)+COUNTIFS($L$2:$L2933,"ET",$B$2:$B2933,$B2933,$A$2:$A2933,$A2933)&amp;":"&amp;COUNTIFS($L$2:$L2933,"Tor",$B$2:$B2933,"&lt;&gt;"&amp;$B2933,$A$2:$A2933,$A2933)+COUNTIFS($L$2:$L2933,"ET",$B$2:$B2933,"&lt;&gt;"&amp;$B2933,$A$2:$A2933,$A2933),COUNTIFS($L$2:$L2933,"Tor",$B$2:$B2933,"&lt;&gt;"&amp;$B2933,$A$2:$A2933,$A2933)+COUNTIFS($L$2:$L2933,"ET",$B$2:$B2933,"&lt;&gt;"&amp;$B2933,$A$2:$A2933,$A2933)&amp;":"&amp;COUNTIFS($L$2:$L2933,"Tor",$B$2:$B2933,$B2933,$A$2:$A2933,$A2933)+COUNTIFS($L$2:$L2933,"ET",$B$2:$B2933,$B2933,$A$2:$A2933,$A2933)),""),"")</f>
        <v/>
      </c>
      <c r="J2933" s="18" t="str">
        <f>_xlfn.IFNA(IF(VLOOKUP($A2933,Spiele!$A$2:$D$16,3,FALSE)=$B2933,(COUNTIFS($L$1:$L2932,"Tor",$B$1:$B2932,$B2933,$A$1:$A2932,$A2933)+COUNTIFS($L$1:$L2932,"ET",$B$1:$B2932,$B2933,$A$1:$A2932,$A2933))-(COUNTIFS($L$1:$L2932,"Tor",$B$1:$B2932,"&lt;&gt;"&amp;$B2933,$A$1:$A2932,$A2933)+COUNTIFS($L$1:$L2932,"ET",$B$1:$B2932,"&lt;&gt;"&amp;$B2933,$A$1:$A2932,$A2933)),(COUNTIFS($L$1:$L2932,"Tor",$B$1:$B2932,$B2933,$A$1:$A2932,$A2933)+COUNTIFS($L$1:$L2932,"ET",$B$1:$B2932,$B2933,$A$1:$A2932,$A2933))-(COUNTIFS($L$1:$L2932,"Tor",$B$1:$B2932,"&lt;&gt;"&amp;$B2933,$A$1:$A2932,$A2933)+COUNTIFS($L$1:$L2932,"ET",$B$1:$B2932,"&lt;&gt;"&amp;$B2933,$A$1:$A2932,$A2933))),"")</f>
        <v/>
      </c>
      <c r="O2933" s="17"/>
      <c r="AC2933" s="14"/>
      <c r="AD2933" s="14"/>
      <c r="AE2933" s="18"/>
      <c r="AH2933" s="19">
        <f t="shared" si="182"/>
        <v>0</v>
      </c>
      <c r="AI2933" s="19">
        <f t="shared" si="183"/>
        <v>180</v>
      </c>
      <c r="AM2933" s="19">
        <f>IF(Abschlüsse[[#This Row],[Ergeb]]="ET","",SQRT(($AF2933-$AK2933)^2+($AG2933-$AL2933)^2))</f>
        <v>0</v>
      </c>
      <c r="AO2933" s="13"/>
      <c r="AP2933" s="13"/>
      <c r="AQ2933" s="19" t="str">
        <f t="shared" si="184"/>
        <v/>
      </c>
      <c r="AU2933" s="19" t="str">
        <f t="shared" si="185"/>
        <v/>
      </c>
    </row>
    <row r="2934" spans="3:47" ht="25.05" customHeight="1">
      <c r="C2934" s="17" t="str">
        <f>IF($A2934="","",IF(VLOOKUP($A2934,Spiele!$A$2:$D$16,3,FALSE)=$B2934,"H","G"))</f>
        <v/>
      </c>
      <c r="D2934" s="17" t="str">
        <f>IF($B2934="","",IF(VLOOKUP($A2934,Spiele!$A$2:$F$16,3,FALSE)=$B2934,VLOOKUP($A2934,Spiele!$A$2:$F$16,4,FALSE),VLOOKUP($A2934,Spiele!$A$2:$F$16,3,FALSE)))</f>
        <v/>
      </c>
      <c r="E2934" s="18">
        <f>IF(Abschlüsse[[#This Row],[Ergeb]]="ET",0,COUNTIFS($A$2:$A2934,$A2934,$B$2:$B2934,$B2934,$L$2:$L2934,"&lt;&gt;ET"))</f>
        <v>0</v>
      </c>
      <c r="F2934" s="11"/>
      <c r="G2934" s="12"/>
      <c r="H2934" s="18">
        <f>COUNTIFS('Rote Karten'!$A$2:$A$4,$A2934,'Rote Karten'!$D$2:$D$4,"&lt;&gt;"&amp;$B2934,'Rote Karten'!$B$2:$B$4,"&lt;"&amp;$F2934,'Rote Karten'!$C$2:$C$4,"&lt;="&amp;$G2934)-COUNTIFS('Rote Karten'!$A$2:$A$4,$A2934,'Rote Karten'!$D$2:$D$4,$B2934,'Rote Karten'!$B$2:$B$4,"&lt;"&amp;$F2934,'Rote Karten'!$C$2:$C$4,"&lt;="&amp;$G2934)</f>
        <v>0</v>
      </c>
      <c r="I2934" s="17" t="str">
        <f>IF(OR($L2934="Tor",$L2934="ET"),_xlfn.IFNA(IF(VLOOKUP($A2934,Spiele!$A$2:$C$16,3,FALSE)=$B2934,COUNTIFS($L$2:$L2934,"Tor",$B$2:$B2934,$B2934,$A$2:$A2934,$A2934)+COUNTIFS($L$2:$L2934,"ET",$B$2:$B2934,$B2934,$A$2:$A2934,$A2934)&amp;":"&amp;COUNTIFS($L$2:$L2934,"Tor",$B$2:$B2934,"&lt;&gt;"&amp;$B2934,$A$2:$A2934,$A2934)+COUNTIFS($L$2:$L2934,"ET",$B$2:$B2934,"&lt;&gt;"&amp;$B2934,$A$2:$A2934,$A2934),COUNTIFS($L$2:$L2934,"Tor",$B$2:$B2934,"&lt;&gt;"&amp;$B2934,$A$2:$A2934,$A2934)+COUNTIFS($L$2:$L2934,"ET",$B$2:$B2934,"&lt;&gt;"&amp;$B2934,$A$2:$A2934,$A2934)&amp;":"&amp;COUNTIFS($L$2:$L2934,"Tor",$B$2:$B2934,$B2934,$A$2:$A2934,$A2934)+COUNTIFS($L$2:$L2934,"ET",$B$2:$B2934,$B2934,$A$2:$A2934,$A2934)),""),"")</f>
        <v/>
      </c>
      <c r="J2934" s="18" t="str">
        <f>_xlfn.IFNA(IF(VLOOKUP($A2934,Spiele!$A$2:$D$16,3,FALSE)=$B2934,(COUNTIFS($L$1:$L2933,"Tor",$B$1:$B2933,$B2934,$A$1:$A2933,$A2934)+COUNTIFS($L$1:$L2933,"ET",$B$1:$B2933,$B2934,$A$1:$A2933,$A2934))-(COUNTIFS($L$1:$L2933,"Tor",$B$1:$B2933,"&lt;&gt;"&amp;$B2934,$A$1:$A2933,$A2934)+COUNTIFS($L$1:$L2933,"ET",$B$1:$B2933,"&lt;&gt;"&amp;$B2934,$A$1:$A2933,$A2934)),(COUNTIFS($L$1:$L2933,"Tor",$B$1:$B2933,$B2934,$A$1:$A2933,$A2934)+COUNTIFS($L$1:$L2933,"ET",$B$1:$B2933,$B2934,$A$1:$A2933,$A2934))-(COUNTIFS($L$1:$L2933,"Tor",$B$1:$B2933,"&lt;&gt;"&amp;$B2934,$A$1:$A2933,$A2934)+COUNTIFS($L$1:$L2933,"ET",$B$1:$B2933,"&lt;&gt;"&amp;$B2934,$A$1:$A2933,$A2934))),"")</f>
        <v/>
      </c>
      <c r="O2934" s="17"/>
      <c r="AC2934" s="14"/>
      <c r="AD2934" s="14"/>
      <c r="AE2934" s="18"/>
      <c r="AH2934" s="19">
        <f t="shared" si="182"/>
        <v>0</v>
      </c>
      <c r="AI2934" s="19">
        <f t="shared" si="183"/>
        <v>180</v>
      </c>
      <c r="AM2934" s="19">
        <f>IF(Abschlüsse[[#This Row],[Ergeb]]="ET","",SQRT(($AF2934-$AK2934)^2+($AG2934-$AL2934)^2))</f>
        <v>0</v>
      </c>
      <c r="AO2934" s="13"/>
      <c r="AP2934" s="13"/>
      <c r="AQ2934" s="19" t="str">
        <f t="shared" si="184"/>
        <v/>
      </c>
      <c r="AU2934" s="19" t="str">
        <f t="shared" si="185"/>
        <v/>
      </c>
    </row>
    <row r="2935" spans="3:47" ht="25.05" customHeight="1">
      <c r="C2935" s="17" t="str">
        <f>IF($A2935="","",IF(VLOOKUP($A2935,Spiele!$A$2:$D$16,3,FALSE)=$B2935,"H","G"))</f>
        <v/>
      </c>
      <c r="D2935" s="17" t="str">
        <f>IF($B2935="","",IF(VLOOKUP($A2935,Spiele!$A$2:$F$16,3,FALSE)=$B2935,VLOOKUP($A2935,Spiele!$A$2:$F$16,4,FALSE),VLOOKUP($A2935,Spiele!$A$2:$F$16,3,FALSE)))</f>
        <v/>
      </c>
      <c r="E2935" s="18">
        <f>IF(Abschlüsse[[#This Row],[Ergeb]]="ET",0,COUNTIFS($A$2:$A2935,$A2935,$B$2:$B2935,$B2935,$L$2:$L2935,"&lt;&gt;ET"))</f>
        <v>0</v>
      </c>
      <c r="F2935" s="11"/>
      <c r="G2935" s="12"/>
      <c r="H2935" s="18">
        <f>COUNTIFS('Rote Karten'!$A$2:$A$4,$A2935,'Rote Karten'!$D$2:$D$4,"&lt;&gt;"&amp;$B2935,'Rote Karten'!$B$2:$B$4,"&lt;"&amp;$F2935,'Rote Karten'!$C$2:$C$4,"&lt;="&amp;$G2935)-COUNTIFS('Rote Karten'!$A$2:$A$4,$A2935,'Rote Karten'!$D$2:$D$4,$B2935,'Rote Karten'!$B$2:$B$4,"&lt;"&amp;$F2935,'Rote Karten'!$C$2:$C$4,"&lt;="&amp;$G2935)</f>
        <v>0</v>
      </c>
      <c r="I2935" s="17" t="str">
        <f>IF(OR($L2935="Tor",$L2935="ET"),_xlfn.IFNA(IF(VLOOKUP($A2935,Spiele!$A$2:$C$16,3,FALSE)=$B2935,COUNTIFS($L$2:$L2935,"Tor",$B$2:$B2935,$B2935,$A$2:$A2935,$A2935)+COUNTIFS($L$2:$L2935,"ET",$B$2:$B2935,$B2935,$A$2:$A2935,$A2935)&amp;":"&amp;COUNTIFS($L$2:$L2935,"Tor",$B$2:$B2935,"&lt;&gt;"&amp;$B2935,$A$2:$A2935,$A2935)+COUNTIFS($L$2:$L2935,"ET",$B$2:$B2935,"&lt;&gt;"&amp;$B2935,$A$2:$A2935,$A2935),COUNTIFS($L$2:$L2935,"Tor",$B$2:$B2935,"&lt;&gt;"&amp;$B2935,$A$2:$A2935,$A2935)+COUNTIFS($L$2:$L2935,"ET",$B$2:$B2935,"&lt;&gt;"&amp;$B2935,$A$2:$A2935,$A2935)&amp;":"&amp;COUNTIFS($L$2:$L2935,"Tor",$B$2:$B2935,$B2935,$A$2:$A2935,$A2935)+COUNTIFS($L$2:$L2935,"ET",$B$2:$B2935,$B2935,$A$2:$A2935,$A2935)),""),"")</f>
        <v/>
      </c>
      <c r="J2935" s="18" t="str">
        <f>_xlfn.IFNA(IF(VLOOKUP($A2935,Spiele!$A$2:$D$16,3,FALSE)=$B2935,(COUNTIFS($L$1:$L2934,"Tor",$B$1:$B2934,$B2935,$A$1:$A2934,$A2935)+COUNTIFS($L$1:$L2934,"ET",$B$1:$B2934,$B2935,$A$1:$A2934,$A2935))-(COUNTIFS($L$1:$L2934,"Tor",$B$1:$B2934,"&lt;&gt;"&amp;$B2935,$A$1:$A2934,$A2935)+COUNTIFS($L$1:$L2934,"ET",$B$1:$B2934,"&lt;&gt;"&amp;$B2935,$A$1:$A2934,$A2935)),(COUNTIFS($L$1:$L2934,"Tor",$B$1:$B2934,$B2935,$A$1:$A2934,$A2935)+COUNTIFS($L$1:$L2934,"ET",$B$1:$B2934,$B2935,$A$1:$A2934,$A2935))-(COUNTIFS($L$1:$L2934,"Tor",$B$1:$B2934,"&lt;&gt;"&amp;$B2935,$A$1:$A2934,$A2935)+COUNTIFS($L$1:$L2934,"ET",$B$1:$B2934,"&lt;&gt;"&amp;$B2935,$A$1:$A2934,$A2935))),"")</f>
        <v/>
      </c>
      <c r="O2935" s="17"/>
      <c r="AC2935" s="14"/>
      <c r="AD2935" s="14"/>
      <c r="AE2935" s="18"/>
      <c r="AH2935" s="19">
        <f t="shared" si="182"/>
        <v>0</v>
      </c>
      <c r="AI2935" s="19">
        <f t="shared" si="183"/>
        <v>180</v>
      </c>
      <c r="AM2935" s="19">
        <f>IF(Abschlüsse[[#This Row],[Ergeb]]="ET","",SQRT(($AF2935-$AK2935)^2+($AG2935-$AL2935)^2))</f>
        <v>0</v>
      </c>
      <c r="AO2935" s="13"/>
      <c r="AP2935" s="13"/>
      <c r="AQ2935" s="19" t="str">
        <f t="shared" si="184"/>
        <v/>
      </c>
      <c r="AU2935" s="19" t="str">
        <f t="shared" si="185"/>
        <v/>
      </c>
    </row>
    <row r="2936" spans="3:47" ht="25.05" customHeight="1">
      <c r="C2936" s="17" t="str">
        <f>IF($A2936="","",IF(VLOOKUP($A2936,Spiele!$A$2:$D$16,3,FALSE)=$B2936,"H","G"))</f>
        <v/>
      </c>
      <c r="D2936" s="17" t="str">
        <f>IF($B2936="","",IF(VLOOKUP($A2936,Spiele!$A$2:$F$16,3,FALSE)=$B2936,VLOOKUP($A2936,Spiele!$A$2:$F$16,4,FALSE),VLOOKUP($A2936,Spiele!$A$2:$F$16,3,FALSE)))</f>
        <v/>
      </c>
      <c r="E2936" s="18">
        <f>IF(Abschlüsse[[#This Row],[Ergeb]]="ET",0,COUNTIFS($A$2:$A2936,$A2936,$B$2:$B2936,$B2936,$L$2:$L2936,"&lt;&gt;ET"))</f>
        <v>0</v>
      </c>
      <c r="F2936" s="11"/>
      <c r="G2936" s="12"/>
      <c r="H2936" s="18">
        <f>COUNTIFS('Rote Karten'!$A$2:$A$4,$A2936,'Rote Karten'!$D$2:$D$4,"&lt;&gt;"&amp;$B2936,'Rote Karten'!$B$2:$B$4,"&lt;"&amp;$F2936,'Rote Karten'!$C$2:$C$4,"&lt;="&amp;$G2936)-COUNTIFS('Rote Karten'!$A$2:$A$4,$A2936,'Rote Karten'!$D$2:$D$4,$B2936,'Rote Karten'!$B$2:$B$4,"&lt;"&amp;$F2936,'Rote Karten'!$C$2:$C$4,"&lt;="&amp;$G2936)</f>
        <v>0</v>
      </c>
      <c r="I2936" s="17" t="str">
        <f>IF(OR($L2936="Tor",$L2936="ET"),_xlfn.IFNA(IF(VLOOKUP($A2936,Spiele!$A$2:$C$16,3,FALSE)=$B2936,COUNTIFS($L$2:$L2936,"Tor",$B$2:$B2936,$B2936,$A$2:$A2936,$A2936)+COUNTIFS($L$2:$L2936,"ET",$B$2:$B2936,$B2936,$A$2:$A2936,$A2936)&amp;":"&amp;COUNTIFS($L$2:$L2936,"Tor",$B$2:$B2936,"&lt;&gt;"&amp;$B2936,$A$2:$A2936,$A2936)+COUNTIFS($L$2:$L2936,"ET",$B$2:$B2936,"&lt;&gt;"&amp;$B2936,$A$2:$A2936,$A2936),COUNTIFS($L$2:$L2936,"Tor",$B$2:$B2936,"&lt;&gt;"&amp;$B2936,$A$2:$A2936,$A2936)+COUNTIFS($L$2:$L2936,"ET",$B$2:$B2936,"&lt;&gt;"&amp;$B2936,$A$2:$A2936,$A2936)&amp;":"&amp;COUNTIFS($L$2:$L2936,"Tor",$B$2:$B2936,$B2936,$A$2:$A2936,$A2936)+COUNTIFS($L$2:$L2936,"ET",$B$2:$B2936,$B2936,$A$2:$A2936,$A2936)),""),"")</f>
        <v/>
      </c>
      <c r="J2936" s="18" t="str">
        <f>_xlfn.IFNA(IF(VLOOKUP($A2936,Spiele!$A$2:$D$16,3,FALSE)=$B2936,(COUNTIFS($L$1:$L2935,"Tor",$B$1:$B2935,$B2936,$A$1:$A2935,$A2936)+COUNTIFS($L$1:$L2935,"ET",$B$1:$B2935,$B2936,$A$1:$A2935,$A2936))-(COUNTIFS($L$1:$L2935,"Tor",$B$1:$B2935,"&lt;&gt;"&amp;$B2936,$A$1:$A2935,$A2936)+COUNTIFS($L$1:$L2935,"ET",$B$1:$B2935,"&lt;&gt;"&amp;$B2936,$A$1:$A2935,$A2936)),(COUNTIFS($L$1:$L2935,"Tor",$B$1:$B2935,$B2936,$A$1:$A2935,$A2936)+COUNTIFS($L$1:$L2935,"ET",$B$1:$B2935,$B2936,$A$1:$A2935,$A2936))-(COUNTIFS($L$1:$L2935,"Tor",$B$1:$B2935,"&lt;&gt;"&amp;$B2936,$A$1:$A2935,$A2936)+COUNTIFS($L$1:$L2935,"ET",$B$1:$B2935,"&lt;&gt;"&amp;$B2936,$A$1:$A2935,$A2936))),"")</f>
        <v/>
      </c>
      <c r="O2936" s="17"/>
      <c r="AC2936" s="14"/>
      <c r="AD2936" s="14"/>
      <c r="AE2936" s="18"/>
      <c r="AH2936" s="19">
        <f t="shared" si="182"/>
        <v>0</v>
      </c>
      <c r="AI2936" s="19">
        <f t="shared" si="183"/>
        <v>180</v>
      </c>
      <c r="AM2936" s="19">
        <f>IF(Abschlüsse[[#This Row],[Ergeb]]="ET","",SQRT(($AF2936-$AK2936)^2+($AG2936-$AL2936)^2))</f>
        <v>0</v>
      </c>
      <c r="AO2936" s="13"/>
      <c r="AP2936" s="13"/>
      <c r="AQ2936" s="19" t="str">
        <f t="shared" si="184"/>
        <v/>
      </c>
      <c r="AU2936" s="19" t="str">
        <f t="shared" si="185"/>
        <v/>
      </c>
    </row>
    <row r="2937" spans="3:47" ht="25.05" customHeight="1">
      <c r="C2937" s="17" t="str">
        <f>IF($A2937="","",IF(VLOOKUP($A2937,Spiele!$A$2:$D$16,3,FALSE)=$B2937,"H","G"))</f>
        <v/>
      </c>
      <c r="D2937" s="17" t="str">
        <f>IF($B2937="","",IF(VLOOKUP($A2937,Spiele!$A$2:$F$16,3,FALSE)=$B2937,VLOOKUP($A2937,Spiele!$A$2:$F$16,4,FALSE),VLOOKUP($A2937,Spiele!$A$2:$F$16,3,FALSE)))</f>
        <v/>
      </c>
      <c r="E2937" s="18">
        <f>IF(Abschlüsse[[#This Row],[Ergeb]]="ET",0,COUNTIFS($A$2:$A2937,$A2937,$B$2:$B2937,$B2937,$L$2:$L2937,"&lt;&gt;ET"))</f>
        <v>0</v>
      </c>
      <c r="F2937" s="11"/>
      <c r="G2937" s="12"/>
      <c r="H2937" s="18">
        <f>COUNTIFS('Rote Karten'!$A$2:$A$4,$A2937,'Rote Karten'!$D$2:$D$4,"&lt;&gt;"&amp;$B2937,'Rote Karten'!$B$2:$B$4,"&lt;"&amp;$F2937,'Rote Karten'!$C$2:$C$4,"&lt;="&amp;$G2937)-COUNTIFS('Rote Karten'!$A$2:$A$4,$A2937,'Rote Karten'!$D$2:$D$4,$B2937,'Rote Karten'!$B$2:$B$4,"&lt;"&amp;$F2937,'Rote Karten'!$C$2:$C$4,"&lt;="&amp;$G2937)</f>
        <v>0</v>
      </c>
      <c r="I2937" s="17" t="str">
        <f>IF(OR($L2937="Tor",$L2937="ET"),_xlfn.IFNA(IF(VLOOKUP($A2937,Spiele!$A$2:$C$16,3,FALSE)=$B2937,COUNTIFS($L$2:$L2937,"Tor",$B$2:$B2937,$B2937,$A$2:$A2937,$A2937)+COUNTIFS($L$2:$L2937,"ET",$B$2:$B2937,$B2937,$A$2:$A2937,$A2937)&amp;":"&amp;COUNTIFS($L$2:$L2937,"Tor",$B$2:$B2937,"&lt;&gt;"&amp;$B2937,$A$2:$A2937,$A2937)+COUNTIFS($L$2:$L2937,"ET",$B$2:$B2937,"&lt;&gt;"&amp;$B2937,$A$2:$A2937,$A2937),COUNTIFS($L$2:$L2937,"Tor",$B$2:$B2937,"&lt;&gt;"&amp;$B2937,$A$2:$A2937,$A2937)+COUNTIFS($L$2:$L2937,"ET",$B$2:$B2937,"&lt;&gt;"&amp;$B2937,$A$2:$A2937,$A2937)&amp;":"&amp;COUNTIFS($L$2:$L2937,"Tor",$B$2:$B2937,$B2937,$A$2:$A2937,$A2937)+COUNTIFS($L$2:$L2937,"ET",$B$2:$B2937,$B2937,$A$2:$A2937,$A2937)),""),"")</f>
        <v/>
      </c>
      <c r="J2937" s="18" t="str">
        <f>_xlfn.IFNA(IF(VLOOKUP($A2937,Spiele!$A$2:$D$16,3,FALSE)=$B2937,(COUNTIFS($L$1:$L2936,"Tor",$B$1:$B2936,$B2937,$A$1:$A2936,$A2937)+COUNTIFS($L$1:$L2936,"ET",$B$1:$B2936,$B2937,$A$1:$A2936,$A2937))-(COUNTIFS($L$1:$L2936,"Tor",$B$1:$B2936,"&lt;&gt;"&amp;$B2937,$A$1:$A2936,$A2937)+COUNTIFS($L$1:$L2936,"ET",$B$1:$B2936,"&lt;&gt;"&amp;$B2937,$A$1:$A2936,$A2937)),(COUNTIFS($L$1:$L2936,"Tor",$B$1:$B2936,$B2937,$A$1:$A2936,$A2937)+COUNTIFS($L$1:$L2936,"ET",$B$1:$B2936,$B2937,$A$1:$A2936,$A2937))-(COUNTIFS($L$1:$L2936,"Tor",$B$1:$B2936,"&lt;&gt;"&amp;$B2937,$A$1:$A2936,$A2937)+COUNTIFS($L$1:$L2936,"ET",$B$1:$B2936,"&lt;&gt;"&amp;$B2937,$A$1:$A2936,$A2937))),"")</f>
        <v/>
      </c>
      <c r="O2937" s="17"/>
      <c r="AC2937" s="14"/>
      <c r="AD2937" s="14"/>
      <c r="AE2937" s="18"/>
      <c r="AH2937" s="19">
        <f t="shared" si="182"/>
        <v>0</v>
      </c>
      <c r="AI2937" s="19">
        <f t="shared" si="183"/>
        <v>180</v>
      </c>
      <c r="AM2937" s="19">
        <f>IF(Abschlüsse[[#This Row],[Ergeb]]="ET","",SQRT(($AF2937-$AK2937)^2+($AG2937-$AL2937)^2))</f>
        <v>0</v>
      </c>
      <c r="AO2937" s="13"/>
      <c r="AP2937" s="13"/>
      <c r="AQ2937" s="19" t="str">
        <f t="shared" si="184"/>
        <v/>
      </c>
      <c r="AU2937" s="19" t="str">
        <f t="shared" si="185"/>
        <v/>
      </c>
    </row>
    <row r="2938" spans="3:47" ht="25.05" customHeight="1">
      <c r="C2938" s="17" t="str">
        <f>IF($A2938="","",IF(VLOOKUP($A2938,Spiele!$A$2:$D$16,3,FALSE)=$B2938,"H","G"))</f>
        <v/>
      </c>
      <c r="D2938" s="17" t="str">
        <f>IF($B2938="","",IF(VLOOKUP($A2938,Spiele!$A$2:$F$16,3,FALSE)=$B2938,VLOOKUP($A2938,Spiele!$A$2:$F$16,4,FALSE),VLOOKUP($A2938,Spiele!$A$2:$F$16,3,FALSE)))</f>
        <v/>
      </c>
      <c r="E2938" s="18">
        <f>IF(Abschlüsse[[#This Row],[Ergeb]]="ET",0,COUNTIFS($A$2:$A2938,$A2938,$B$2:$B2938,$B2938,$L$2:$L2938,"&lt;&gt;ET"))</f>
        <v>0</v>
      </c>
      <c r="F2938" s="11"/>
      <c r="G2938" s="12"/>
      <c r="H2938" s="18">
        <f>COUNTIFS('Rote Karten'!$A$2:$A$4,$A2938,'Rote Karten'!$D$2:$D$4,"&lt;&gt;"&amp;$B2938,'Rote Karten'!$B$2:$B$4,"&lt;"&amp;$F2938,'Rote Karten'!$C$2:$C$4,"&lt;="&amp;$G2938)-COUNTIFS('Rote Karten'!$A$2:$A$4,$A2938,'Rote Karten'!$D$2:$D$4,$B2938,'Rote Karten'!$B$2:$B$4,"&lt;"&amp;$F2938,'Rote Karten'!$C$2:$C$4,"&lt;="&amp;$G2938)</f>
        <v>0</v>
      </c>
      <c r="I2938" s="17" t="str">
        <f>IF(OR($L2938="Tor",$L2938="ET"),_xlfn.IFNA(IF(VLOOKUP($A2938,Spiele!$A$2:$C$16,3,FALSE)=$B2938,COUNTIFS($L$2:$L2938,"Tor",$B$2:$B2938,$B2938,$A$2:$A2938,$A2938)+COUNTIFS($L$2:$L2938,"ET",$B$2:$B2938,$B2938,$A$2:$A2938,$A2938)&amp;":"&amp;COUNTIFS($L$2:$L2938,"Tor",$B$2:$B2938,"&lt;&gt;"&amp;$B2938,$A$2:$A2938,$A2938)+COUNTIFS($L$2:$L2938,"ET",$B$2:$B2938,"&lt;&gt;"&amp;$B2938,$A$2:$A2938,$A2938),COUNTIFS($L$2:$L2938,"Tor",$B$2:$B2938,"&lt;&gt;"&amp;$B2938,$A$2:$A2938,$A2938)+COUNTIFS($L$2:$L2938,"ET",$B$2:$B2938,"&lt;&gt;"&amp;$B2938,$A$2:$A2938,$A2938)&amp;":"&amp;COUNTIFS($L$2:$L2938,"Tor",$B$2:$B2938,$B2938,$A$2:$A2938,$A2938)+COUNTIFS($L$2:$L2938,"ET",$B$2:$B2938,$B2938,$A$2:$A2938,$A2938)),""),"")</f>
        <v/>
      </c>
      <c r="J2938" s="18" t="str">
        <f>_xlfn.IFNA(IF(VLOOKUP($A2938,Spiele!$A$2:$D$16,3,FALSE)=$B2938,(COUNTIFS($L$1:$L2937,"Tor",$B$1:$B2937,$B2938,$A$1:$A2937,$A2938)+COUNTIFS($L$1:$L2937,"ET",$B$1:$B2937,$B2938,$A$1:$A2937,$A2938))-(COUNTIFS($L$1:$L2937,"Tor",$B$1:$B2937,"&lt;&gt;"&amp;$B2938,$A$1:$A2937,$A2938)+COUNTIFS($L$1:$L2937,"ET",$B$1:$B2937,"&lt;&gt;"&amp;$B2938,$A$1:$A2937,$A2938)),(COUNTIFS($L$1:$L2937,"Tor",$B$1:$B2937,$B2938,$A$1:$A2937,$A2938)+COUNTIFS($L$1:$L2937,"ET",$B$1:$B2937,$B2938,$A$1:$A2937,$A2938))-(COUNTIFS($L$1:$L2937,"Tor",$B$1:$B2937,"&lt;&gt;"&amp;$B2938,$A$1:$A2937,$A2938)+COUNTIFS($L$1:$L2937,"ET",$B$1:$B2937,"&lt;&gt;"&amp;$B2938,$A$1:$A2937,$A2938))),"")</f>
        <v/>
      </c>
      <c r="O2938" s="17"/>
      <c r="AC2938" s="14"/>
      <c r="AD2938" s="14"/>
      <c r="AE2938" s="18"/>
      <c r="AH2938" s="19">
        <f t="shared" si="182"/>
        <v>0</v>
      </c>
      <c r="AI2938" s="19">
        <f t="shared" si="183"/>
        <v>180</v>
      </c>
      <c r="AM2938" s="19">
        <f>IF(Abschlüsse[[#This Row],[Ergeb]]="ET","",SQRT(($AF2938-$AK2938)^2+($AG2938-$AL2938)^2))</f>
        <v>0</v>
      </c>
      <c r="AO2938" s="13"/>
      <c r="AP2938" s="13"/>
      <c r="AQ2938" s="19" t="str">
        <f t="shared" si="184"/>
        <v/>
      </c>
      <c r="AU2938" s="19" t="str">
        <f t="shared" si="185"/>
        <v/>
      </c>
    </row>
    <row r="2939" spans="3:47" ht="25.05" customHeight="1">
      <c r="C2939" s="17" t="str">
        <f>IF($A2939="","",IF(VLOOKUP($A2939,Spiele!$A$2:$D$16,3,FALSE)=$B2939,"H","G"))</f>
        <v/>
      </c>
      <c r="D2939" s="17" t="str">
        <f>IF($B2939="","",IF(VLOOKUP($A2939,Spiele!$A$2:$F$16,3,FALSE)=$B2939,VLOOKUP($A2939,Spiele!$A$2:$F$16,4,FALSE),VLOOKUP($A2939,Spiele!$A$2:$F$16,3,FALSE)))</f>
        <v/>
      </c>
      <c r="E2939" s="18">
        <f>IF(Abschlüsse[[#This Row],[Ergeb]]="ET",0,COUNTIFS($A$2:$A2939,$A2939,$B$2:$B2939,$B2939,$L$2:$L2939,"&lt;&gt;ET"))</f>
        <v>0</v>
      </c>
      <c r="F2939" s="11"/>
      <c r="G2939" s="12"/>
      <c r="H2939" s="18">
        <f>COUNTIFS('Rote Karten'!$A$2:$A$4,$A2939,'Rote Karten'!$D$2:$D$4,"&lt;&gt;"&amp;$B2939,'Rote Karten'!$B$2:$B$4,"&lt;"&amp;$F2939,'Rote Karten'!$C$2:$C$4,"&lt;="&amp;$G2939)-COUNTIFS('Rote Karten'!$A$2:$A$4,$A2939,'Rote Karten'!$D$2:$D$4,$B2939,'Rote Karten'!$B$2:$B$4,"&lt;"&amp;$F2939,'Rote Karten'!$C$2:$C$4,"&lt;="&amp;$G2939)</f>
        <v>0</v>
      </c>
      <c r="I2939" s="17" t="str">
        <f>IF(OR($L2939="Tor",$L2939="ET"),_xlfn.IFNA(IF(VLOOKUP($A2939,Spiele!$A$2:$C$16,3,FALSE)=$B2939,COUNTIFS($L$2:$L2939,"Tor",$B$2:$B2939,$B2939,$A$2:$A2939,$A2939)+COUNTIFS($L$2:$L2939,"ET",$B$2:$B2939,$B2939,$A$2:$A2939,$A2939)&amp;":"&amp;COUNTIFS($L$2:$L2939,"Tor",$B$2:$B2939,"&lt;&gt;"&amp;$B2939,$A$2:$A2939,$A2939)+COUNTIFS($L$2:$L2939,"ET",$B$2:$B2939,"&lt;&gt;"&amp;$B2939,$A$2:$A2939,$A2939),COUNTIFS($L$2:$L2939,"Tor",$B$2:$B2939,"&lt;&gt;"&amp;$B2939,$A$2:$A2939,$A2939)+COUNTIFS($L$2:$L2939,"ET",$B$2:$B2939,"&lt;&gt;"&amp;$B2939,$A$2:$A2939,$A2939)&amp;":"&amp;COUNTIFS($L$2:$L2939,"Tor",$B$2:$B2939,$B2939,$A$2:$A2939,$A2939)+COUNTIFS($L$2:$L2939,"ET",$B$2:$B2939,$B2939,$A$2:$A2939,$A2939)),""),"")</f>
        <v/>
      </c>
      <c r="J2939" s="18" t="str">
        <f>_xlfn.IFNA(IF(VLOOKUP($A2939,Spiele!$A$2:$D$16,3,FALSE)=$B2939,(COUNTIFS($L$1:$L2938,"Tor",$B$1:$B2938,$B2939,$A$1:$A2938,$A2939)+COUNTIFS($L$1:$L2938,"ET",$B$1:$B2938,$B2939,$A$1:$A2938,$A2939))-(COUNTIFS($L$1:$L2938,"Tor",$B$1:$B2938,"&lt;&gt;"&amp;$B2939,$A$1:$A2938,$A2939)+COUNTIFS($L$1:$L2938,"ET",$B$1:$B2938,"&lt;&gt;"&amp;$B2939,$A$1:$A2938,$A2939)),(COUNTIFS($L$1:$L2938,"Tor",$B$1:$B2938,$B2939,$A$1:$A2938,$A2939)+COUNTIFS($L$1:$L2938,"ET",$B$1:$B2938,$B2939,$A$1:$A2938,$A2939))-(COUNTIFS($L$1:$L2938,"Tor",$B$1:$B2938,"&lt;&gt;"&amp;$B2939,$A$1:$A2938,$A2939)+COUNTIFS($L$1:$L2938,"ET",$B$1:$B2938,"&lt;&gt;"&amp;$B2939,$A$1:$A2938,$A2939))),"")</f>
        <v/>
      </c>
      <c r="O2939" s="17"/>
      <c r="AC2939" s="14"/>
      <c r="AD2939" s="14"/>
      <c r="AE2939" s="18"/>
      <c r="AH2939" s="19">
        <f t="shared" si="182"/>
        <v>0</v>
      </c>
      <c r="AI2939" s="19">
        <f t="shared" si="183"/>
        <v>180</v>
      </c>
      <c r="AM2939" s="19">
        <f>IF(Abschlüsse[[#This Row],[Ergeb]]="ET","",SQRT(($AF2939-$AK2939)^2+($AG2939-$AL2939)^2))</f>
        <v>0</v>
      </c>
      <c r="AO2939" s="13"/>
      <c r="AP2939" s="13"/>
      <c r="AQ2939" s="19" t="str">
        <f t="shared" si="184"/>
        <v/>
      </c>
      <c r="AU2939" s="19" t="str">
        <f t="shared" si="185"/>
        <v/>
      </c>
    </row>
    <row r="2940" spans="3:47" ht="25.05" customHeight="1">
      <c r="C2940" s="17" t="str">
        <f>IF($A2940="","",IF(VLOOKUP($A2940,Spiele!$A$2:$D$16,3,FALSE)=$B2940,"H","G"))</f>
        <v/>
      </c>
      <c r="D2940" s="17" t="str">
        <f>IF($B2940="","",IF(VLOOKUP($A2940,Spiele!$A$2:$F$16,3,FALSE)=$B2940,VLOOKUP($A2940,Spiele!$A$2:$F$16,4,FALSE),VLOOKUP($A2940,Spiele!$A$2:$F$16,3,FALSE)))</f>
        <v/>
      </c>
      <c r="E2940" s="18">
        <f>IF(Abschlüsse[[#This Row],[Ergeb]]="ET",0,COUNTIFS($A$2:$A2940,$A2940,$B$2:$B2940,$B2940,$L$2:$L2940,"&lt;&gt;ET"))</f>
        <v>0</v>
      </c>
      <c r="F2940" s="11"/>
      <c r="G2940" s="12"/>
      <c r="H2940" s="18">
        <f>COUNTIFS('Rote Karten'!$A$2:$A$4,$A2940,'Rote Karten'!$D$2:$D$4,"&lt;&gt;"&amp;$B2940,'Rote Karten'!$B$2:$B$4,"&lt;"&amp;$F2940,'Rote Karten'!$C$2:$C$4,"&lt;="&amp;$G2940)-COUNTIFS('Rote Karten'!$A$2:$A$4,$A2940,'Rote Karten'!$D$2:$D$4,$B2940,'Rote Karten'!$B$2:$B$4,"&lt;"&amp;$F2940,'Rote Karten'!$C$2:$C$4,"&lt;="&amp;$G2940)</f>
        <v>0</v>
      </c>
      <c r="I2940" s="17" t="str">
        <f>IF(OR($L2940="Tor",$L2940="ET"),_xlfn.IFNA(IF(VLOOKUP($A2940,Spiele!$A$2:$C$16,3,FALSE)=$B2940,COUNTIFS($L$2:$L2940,"Tor",$B$2:$B2940,$B2940,$A$2:$A2940,$A2940)+COUNTIFS($L$2:$L2940,"ET",$B$2:$B2940,$B2940,$A$2:$A2940,$A2940)&amp;":"&amp;COUNTIFS($L$2:$L2940,"Tor",$B$2:$B2940,"&lt;&gt;"&amp;$B2940,$A$2:$A2940,$A2940)+COUNTIFS($L$2:$L2940,"ET",$B$2:$B2940,"&lt;&gt;"&amp;$B2940,$A$2:$A2940,$A2940),COUNTIFS($L$2:$L2940,"Tor",$B$2:$B2940,"&lt;&gt;"&amp;$B2940,$A$2:$A2940,$A2940)+COUNTIFS($L$2:$L2940,"ET",$B$2:$B2940,"&lt;&gt;"&amp;$B2940,$A$2:$A2940,$A2940)&amp;":"&amp;COUNTIFS($L$2:$L2940,"Tor",$B$2:$B2940,$B2940,$A$2:$A2940,$A2940)+COUNTIFS($L$2:$L2940,"ET",$B$2:$B2940,$B2940,$A$2:$A2940,$A2940)),""),"")</f>
        <v/>
      </c>
      <c r="J2940" s="18" t="str">
        <f>_xlfn.IFNA(IF(VLOOKUP($A2940,Spiele!$A$2:$D$16,3,FALSE)=$B2940,(COUNTIFS($L$1:$L2939,"Tor",$B$1:$B2939,$B2940,$A$1:$A2939,$A2940)+COUNTIFS($L$1:$L2939,"ET",$B$1:$B2939,$B2940,$A$1:$A2939,$A2940))-(COUNTIFS($L$1:$L2939,"Tor",$B$1:$B2939,"&lt;&gt;"&amp;$B2940,$A$1:$A2939,$A2940)+COUNTIFS($L$1:$L2939,"ET",$B$1:$B2939,"&lt;&gt;"&amp;$B2940,$A$1:$A2939,$A2940)),(COUNTIFS($L$1:$L2939,"Tor",$B$1:$B2939,$B2940,$A$1:$A2939,$A2940)+COUNTIFS($L$1:$L2939,"ET",$B$1:$B2939,$B2940,$A$1:$A2939,$A2940))-(COUNTIFS($L$1:$L2939,"Tor",$B$1:$B2939,"&lt;&gt;"&amp;$B2940,$A$1:$A2939,$A2940)+COUNTIFS($L$1:$L2939,"ET",$B$1:$B2939,"&lt;&gt;"&amp;$B2940,$A$1:$A2939,$A2940))),"")</f>
        <v/>
      </c>
      <c r="O2940" s="17"/>
      <c r="AC2940" s="14"/>
      <c r="AD2940" s="14"/>
      <c r="AE2940" s="18"/>
      <c r="AH2940" s="19">
        <f t="shared" si="182"/>
        <v>0</v>
      </c>
      <c r="AI2940" s="19">
        <f t="shared" si="183"/>
        <v>180</v>
      </c>
      <c r="AM2940" s="19">
        <f>IF(Abschlüsse[[#This Row],[Ergeb]]="ET","",SQRT(($AF2940-$AK2940)^2+($AG2940-$AL2940)^2))</f>
        <v>0</v>
      </c>
      <c r="AO2940" s="13"/>
      <c r="AP2940" s="13"/>
      <c r="AQ2940" s="19" t="str">
        <f t="shared" si="184"/>
        <v/>
      </c>
      <c r="AU2940" s="19" t="str">
        <f t="shared" si="185"/>
        <v/>
      </c>
    </row>
    <row r="2941" spans="3:47" ht="25.05" customHeight="1">
      <c r="C2941" s="17" t="str">
        <f>IF($A2941="","",IF(VLOOKUP($A2941,Spiele!$A$2:$D$16,3,FALSE)=$B2941,"H","G"))</f>
        <v/>
      </c>
      <c r="D2941" s="17" t="str">
        <f>IF($B2941="","",IF(VLOOKUP($A2941,Spiele!$A$2:$F$16,3,FALSE)=$B2941,VLOOKUP($A2941,Spiele!$A$2:$F$16,4,FALSE),VLOOKUP($A2941,Spiele!$A$2:$F$16,3,FALSE)))</f>
        <v/>
      </c>
      <c r="E2941" s="18">
        <f>IF(Abschlüsse[[#This Row],[Ergeb]]="ET",0,COUNTIFS($A$2:$A2941,$A2941,$B$2:$B2941,$B2941,$L$2:$L2941,"&lt;&gt;ET"))</f>
        <v>0</v>
      </c>
      <c r="F2941" s="11"/>
      <c r="G2941" s="12"/>
      <c r="H2941" s="18">
        <f>COUNTIFS('Rote Karten'!$A$2:$A$4,$A2941,'Rote Karten'!$D$2:$D$4,"&lt;&gt;"&amp;$B2941,'Rote Karten'!$B$2:$B$4,"&lt;"&amp;$F2941,'Rote Karten'!$C$2:$C$4,"&lt;="&amp;$G2941)-COUNTIFS('Rote Karten'!$A$2:$A$4,$A2941,'Rote Karten'!$D$2:$D$4,$B2941,'Rote Karten'!$B$2:$B$4,"&lt;"&amp;$F2941,'Rote Karten'!$C$2:$C$4,"&lt;="&amp;$G2941)</f>
        <v>0</v>
      </c>
      <c r="I2941" s="17" t="str">
        <f>IF(OR($L2941="Tor",$L2941="ET"),_xlfn.IFNA(IF(VLOOKUP($A2941,Spiele!$A$2:$C$16,3,FALSE)=$B2941,COUNTIFS($L$2:$L2941,"Tor",$B$2:$B2941,$B2941,$A$2:$A2941,$A2941)+COUNTIFS($L$2:$L2941,"ET",$B$2:$B2941,$B2941,$A$2:$A2941,$A2941)&amp;":"&amp;COUNTIFS($L$2:$L2941,"Tor",$B$2:$B2941,"&lt;&gt;"&amp;$B2941,$A$2:$A2941,$A2941)+COUNTIFS($L$2:$L2941,"ET",$B$2:$B2941,"&lt;&gt;"&amp;$B2941,$A$2:$A2941,$A2941),COUNTIFS($L$2:$L2941,"Tor",$B$2:$B2941,"&lt;&gt;"&amp;$B2941,$A$2:$A2941,$A2941)+COUNTIFS($L$2:$L2941,"ET",$B$2:$B2941,"&lt;&gt;"&amp;$B2941,$A$2:$A2941,$A2941)&amp;":"&amp;COUNTIFS($L$2:$L2941,"Tor",$B$2:$B2941,$B2941,$A$2:$A2941,$A2941)+COUNTIFS($L$2:$L2941,"ET",$B$2:$B2941,$B2941,$A$2:$A2941,$A2941)),""),"")</f>
        <v/>
      </c>
      <c r="J2941" s="18" t="str">
        <f>_xlfn.IFNA(IF(VLOOKUP($A2941,Spiele!$A$2:$D$16,3,FALSE)=$B2941,(COUNTIFS($L$1:$L2940,"Tor",$B$1:$B2940,$B2941,$A$1:$A2940,$A2941)+COUNTIFS($L$1:$L2940,"ET",$B$1:$B2940,$B2941,$A$1:$A2940,$A2941))-(COUNTIFS($L$1:$L2940,"Tor",$B$1:$B2940,"&lt;&gt;"&amp;$B2941,$A$1:$A2940,$A2941)+COUNTIFS($L$1:$L2940,"ET",$B$1:$B2940,"&lt;&gt;"&amp;$B2941,$A$1:$A2940,$A2941)),(COUNTIFS($L$1:$L2940,"Tor",$B$1:$B2940,$B2941,$A$1:$A2940,$A2941)+COUNTIFS($L$1:$L2940,"ET",$B$1:$B2940,$B2941,$A$1:$A2940,$A2941))-(COUNTIFS($L$1:$L2940,"Tor",$B$1:$B2940,"&lt;&gt;"&amp;$B2941,$A$1:$A2940,$A2941)+COUNTIFS($L$1:$L2940,"ET",$B$1:$B2940,"&lt;&gt;"&amp;$B2941,$A$1:$A2940,$A2941))),"")</f>
        <v/>
      </c>
      <c r="O2941" s="17"/>
      <c r="AC2941" s="14"/>
      <c r="AD2941" s="14"/>
      <c r="AE2941" s="18"/>
      <c r="AH2941" s="19">
        <f t="shared" si="182"/>
        <v>0</v>
      </c>
      <c r="AI2941" s="19">
        <f t="shared" si="183"/>
        <v>180</v>
      </c>
      <c r="AM2941" s="19">
        <f>IF(Abschlüsse[[#This Row],[Ergeb]]="ET","",SQRT(($AF2941-$AK2941)^2+($AG2941-$AL2941)^2))</f>
        <v>0</v>
      </c>
      <c r="AO2941" s="13"/>
      <c r="AP2941" s="13"/>
      <c r="AQ2941" s="19" t="str">
        <f t="shared" si="184"/>
        <v/>
      </c>
      <c r="AU2941" s="19" t="str">
        <f t="shared" si="185"/>
        <v/>
      </c>
    </row>
    <row r="2942" spans="3:47" ht="25.05" customHeight="1">
      <c r="C2942" s="17" t="str">
        <f>IF($A2942="","",IF(VLOOKUP($A2942,Spiele!$A$2:$D$16,3,FALSE)=$B2942,"H","G"))</f>
        <v/>
      </c>
      <c r="D2942" s="17" t="str">
        <f>IF($B2942="","",IF(VLOOKUP($A2942,Spiele!$A$2:$F$16,3,FALSE)=$B2942,VLOOKUP($A2942,Spiele!$A$2:$F$16,4,FALSE),VLOOKUP($A2942,Spiele!$A$2:$F$16,3,FALSE)))</f>
        <v/>
      </c>
      <c r="E2942" s="18">
        <f>IF(Abschlüsse[[#This Row],[Ergeb]]="ET",0,COUNTIFS($A$2:$A2942,$A2942,$B$2:$B2942,$B2942,$L$2:$L2942,"&lt;&gt;ET"))</f>
        <v>0</v>
      </c>
      <c r="F2942" s="11"/>
      <c r="G2942" s="12"/>
      <c r="H2942" s="18">
        <f>COUNTIFS('Rote Karten'!$A$2:$A$4,$A2942,'Rote Karten'!$D$2:$D$4,"&lt;&gt;"&amp;$B2942,'Rote Karten'!$B$2:$B$4,"&lt;"&amp;$F2942,'Rote Karten'!$C$2:$C$4,"&lt;="&amp;$G2942)-COUNTIFS('Rote Karten'!$A$2:$A$4,$A2942,'Rote Karten'!$D$2:$D$4,$B2942,'Rote Karten'!$B$2:$B$4,"&lt;"&amp;$F2942,'Rote Karten'!$C$2:$C$4,"&lt;="&amp;$G2942)</f>
        <v>0</v>
      </c>
      <c r="I2942" s="17" t="str">
        <f>IF(OR($L2942="Tor",$L2942="ET"),_xlfn.IFNA(IF(VLOOKUP($A2942,Spiele!$A$2:$C$16,3,FALSE)=$B2942,COUNTIFS($L$2:$L2942,"Tor",$B$2:$B2942,$B2942,$A$2:$A2942,$A2942)+COUNTIFS($L$2:$L2942,"ET",$B$2:$B2942,$B2942,$A$2:$A2942,$A2942)&amp;":"&amp;COUNTIFS($L$2:$L2942,"Tor",$B$2:$B2942,"&lt;&gt;"&amp;$B2942,$A$2:$A2942,$A2942)+COUNTIFS($L$2:$L2942,"ET",$B$2:$B2942,"&lt;&gt;"&amp;$B2942,$A$2:$A2942,$A2942),COUNTIFS($L$2:$L2942,"Tor",$B$2:$B2942,"&lt;&gt;"&amp;$B2942,$A$2:$A2942,$A2942)+COUNTIFS($L$2:$L2942,"ET",$B$2:$B2942,"&lt;&gt;"&amp;$B2942,$A$2:$A2942,$A2942)&amp;":"&amp;COUNTIFS($L$2:$L2942,"Tor",$B$2:$B2942,$B2942,$A$2:$A2942,$A2942)+COUNTIFS($L$2:$L2942,"ET",$B$2:$B2942,$B2942,$A$2:$A2942,$A2942)),""),"")</f>
        <v/>
      </c>
      <c r="J2942" s="18" t="str">
        <f>_xlfn.IFNA(IF(VLOOKUP($A2942,Spiele!$A$2:$D$16,3,FALSE)=$B2942,(COUNTIFS($L$1:$L2941,"Tor",$B$1:$B2941,$B2942,$A$1:$A2941,$A2942)+COUNTIFS($L$1:$L2941,"ET",$B$1:$B2941,$B2942,$A$1:$A2941,$A2942))-(COUNTIFS($L$1:$L2941,"Tor",$B$1:$B2941,"&lt;&gt;"&amp;$B2942,$A$1:$A2941,$A2942)+COUNTIFS($L$1:$L2941,"ET",$B$1:$B2941,"&lt;&gt;"&amp;$B2942,$A$1:$A2941,$A2942)),(COUNTIFS($L$1:$L2941,"Tor",$B$1:$B2941,$B2942,$A$1:$A2941,$A2942)+COUNTIFS($L$1:$L2941,"ET",$B$1:$B2941,$B2942,$A$1:$A2941,$A2942))-(COUNTIFS($L$1:$L2941,"Tor",$B$1:$B2941,"&lt;&gt;"&amp;$B2942,$A$1:$A2941,$A2942)+COUNTIFS($L$1:$L2941,"ET",$B$1:$B2941,"&lt;&gt;"&amp;$B2942,$A$1:$A2941,$A2942))),"")</f>
        <v/>
      </c>
      <c r="O2942" s="17"/>
      <c r="AC2942" s="14"/>
      <c r="AD2942" s="14"/>
      <c r="AE2942" s="18"/>
      <c r="AH2942" s="19">
        <f t="shared" si="182"/>
        <v>0</v>
      </c>
      <c r="AI2942" s="19">
        <f t="shared" si="183"/>
        <v>180</v>
      </c>
      <c r="AM2942" s="19">
        <f>IF(Abschlüsse[[#This Row],[Ergeb]]="ET","",SQRT(($AF2942-$AK2942)^2+($AG2942-$AL2942)^2))</f>
        <v>0</v>
      </c>
      <c r="AO2942" s="13"/>
      <c r="AP2942" s="13"/>
      <c r="AQ2942" s="19" t="str">
        <f t="shared" si="184"/>
        <v/>
      </c>
      <c r="AU2942" s="19" t="str">
        <f t="shared" si="185"/>
        <v/>
      </c>
    </row>
    <row r="2943" spans="3:47" ht="25.05" customHeight="1">
      <c r="C2943" s="17" t="str">
        <f>IF($A2943="","",IF(VLOOKUP($A2943,Spiele!$A$2:$D$16,3,FALSE)=$B2943,"H","G"))</f>
        <v/>
      </c>
      <c r="D2943" s="17" t="str">
        <f>IF($B2943="","",IF(VLOOKUP($A2943,Spiele!$A$2:$F$16,3,FALSE)=$B2943,VLOOKUP($A2943,Spiele!$A$2:$F$16,4,FALSE),VLOOKUP($A2943,Spiele!$A$2:$F$16,3,FALSE)))</f>
        <v/>
      </c>
      <c r="E2943" s="18">
        <f>IF(Abschlüsse[[#This Row],[Ergeb]]="ET",0,COUNTIFS($A$2:$A2943,$A2943,$B$2:$B2943,$B2943,$L$2:$L2943,"&lt;&gt;ET"))</f>
        <v>0</v>
      </c>
      <c r="F2943" s="11"/>
      <c r="G2943" s="12"/>
      <c r="H2943" s="18">
        <f>COUNTIFS('Rote Karten'!$A$2:$A$4,$A2943,'Rote Karten'!$D$2:$D$4,"&lt;&gt;"&amp;$B2943,'Rote Karten'!$B$2:$B$4,"&lt;"&amp;$F2943,'Rote Karten'!$C$2:$C$4,"&lt;="&amp;$G2943)-COUNTIFS('Rote Karten'!$A$2:$A$4,$A2943,'Rote Karten'!$D$2:$D$4,$B2943,'Rote Karten'!$B$2:$B$4,"&lt;"&amp;$F2943,'Rote Karten'!$C$2:$C$4,"&lt;="&amp;$G2943)</f>
        <v>0</v>
      </c>
      <c r="I2943" s="17" t="str">
        <f>IF(OR($L2943="Tor",$L2943="ET"),_xlfn.IFNA(IF(VLOOKUP($A2943,Spiele!$A$2:$C$16,3,FALSE)=$B2943,COUNTIFS($L$2:$L2943,"Tor",$B$2:$B2943,$B2943,$A$2:$A2943,$A2943)+COUNTIFS($L$2:$L2943,"ET",$B$2:$B2943,$B2943,$A$2:$A2943,$A2943)&amp;":"&amp;COUNTIFS($L$2:$L2943,"Tor",$B$2:$B2943,"&lt;&gt;"&amp;$B2943,$A$2:$A2943,$A2943)+COUNTIFS($L$2:$L2943,"ET",$B$2:$B2943,"&lt;&gt;"&amp;$B2943,$A$2:$A2943,$A2943),COUNTIFS($L$2:$L2943,"Tor",$B$2:$B2943,"&lt;&gt;"&amp;$B2943,$A$2:$A2943,$A2943)+COUNTIFS($L$2:$L2943,"ET",$B$2:$B2943,"&lt;&gt;"&amp;$B2943,$A$2:$A2943,$A2943)&amp;":"&amp;COUNTIFS($L$2:$L2943,"Tor",$B$2:$B2943,$B2943,$A$2:$A2943,$A2943)+COUNTIFS($L$2:$L2943,"ET",$B$2:$B2943,$B2943,$A$2:$A2943,$A2943)),""),"")</f>
        <v/>
      </c>
      <c r="J2943" s="18" t="str">
        <f>_xlfn.IFNA(IF(VLOOKUP($A2943,Spiele!$A$2:$D$16,3,FALSE)=$B2943,(COUNTIFS($L$1:$L2942,"Tor",$B$1:$B2942,$B2943,$A$1:$A2942,$A2943)+COUNTIFS($L$1:$L2942,"ET",$B$1:$B2942,$B2943,$A$1:$A2942,$A2943))-(COUNTIFS($L$1:$L2942,"Tor",$B$1:$B2942,"&lt;&gt;"&amp;$B2943,$A$1:$A2942,$A2943)+COUNTIFS($L$1:$L2942,"ET",$B$1:$B2942,"&lt;&gt;"&amp;$B2943,$A$1:$A2942,$A2943)),(COUNTIFS($L$1:$L2942,"Tor",$B$1:$B2942,$B2943,$A$1:$A2942,$A2943)+COUNTIFS($L$1:$L2942,"ET",$B$1:$B2942,$B2943,$A$1:$A2942,$A2943))-(COUNTIFS($L$1:$L2942,"Tor",$B$1:$B2942,"&lt;&gt;"&amp;$B2943,$A$1:$A2942,$A2943)+COUNTIFS($L$1:$L2942,"ET",$B$1:$B2942,"&lt;&gt;"&amp;$B2943,$A$1:$A2942,$A2943))),"")</f>
        <v/>
      </c>
      <c r="O2943" s="17"/>
      <c r="AC2943" s="14"/>
      <c r="AD2943" s="14"/>
      <c r="AE2943" s="18"/>
      <c r="AH2943" s="19">
        <f t="shared" si="182"/>
        <v>0</v>
      </c>
      <c r="AI2943" s="19">
        <f t="shared" si="183"/>
        <v>180</v>
      </c>
      <c r="AM2943" s="19">
        <f>IF(Abschlüsse[[#This Row],[Ergeb]]="ET","",SQRT(($AF2943-$AK2943)^2+($AG2943-$AL2943)^2))</f>
        <v>0</v>
      </c>
      <c r="AO2943" s="13"/>
      <c r="AP2943" s="13"/>
      <c r="AQ2943" s="19" t="str">
        <f t="shared" si="184"/>
        <v/>
      </c>
      <c r="AU2943" s="19" t="str">
        <f t="shared" si="185"/>
        <v/>
      </c>
    </row>
    <row r="2944" spans="3:47" ht="25.05" customHeight="1">
      <c r="C2944" s="17" t="str">
        <f>IF($A2944="","",IF(VLOOKUP($A2944,Spiele!$A$2:$D$16,3,FALSE)=$B2944,"H","G"))</f>
        <v/>
      </c>
      <c r="D2944" s="17" t="str">
        <f>IF($B2944="","",IF(VLOOKUP($A2944,Spiele!$A$2:$F$16,3,FALSE)=$B2944,VLOOKUP($A2944,Spiele!$A$2:$F$16,4,FALSE),VLOOKUP($A2944,Spiele!$A$2:$F$16,3,FALSE)))</f>
        <v/>
      </c>
      <c r="E2944" s="18">
        <f>IF(Abschlüsse[[#This Row],[Ergeb]]="ET",0,COUNTIFS($A$2:$A2944,$A2944,$B$2:$B2944,$B2944,$L$2:$L2944,"&lt;&gt;ET"))</f>
        <v>0</v>
      </c>
      <c r="F2944" s="11"/>
      <c r="G2944" s="12"/>
      <c r="H2944" s="18">
        <f>COUNTIFS('Rote Karten'!$A$2:$A$4,$A2944,'Rote Karten'!$D$2:$D$4,"&lt;&gt;"&amp;$B2944,'Rote Karten'!$B$2:$B$4,"&lt;"&amp;$F2944,'Rote Karten'!$C$2:$C$4,"&lt;="&amp;$G2944)-COUNTIFS('Rote Karten'!$A$2:$A$4,$A2944,'Rote Karten'!$D$2:$D$4,$B2944,'Rote Karten'!$B$2:$B$4,"&lt;"&amp;$F2944,'Rote Karten'!$C$2:$C$4,"&lt;="&amp;$G2944)</f>
        <v>0</v>
      </c>
      <c r="I2944" s="17" t="str">
        <f>IF(OR($L2944="Tor",$L2944="ET"),_xlfn.IFNA(IF(VLOOKUP($A2944,Spiele!$A$2:$C$16,3,FALSE)=$B2944,COUNTIFS($L$2:$L2944,"Tor",$B$2:$B2944,$B2944,$A$2:$A2944,$A2944)+COUNTIFS($L$2:$L2944,"ET",$B$2:$B2944,$B2944,$A$2:$A2944,$A2944)&amp;":"&amp;COUNTIFS($L$2:$L2944,"Tor",$B$2:$B2944,"&lt;&gt;"&amp;$B2944,$A$2:$A2944,$A2944)+COUNTIFS($L$2:$L2944,"ET",$B$2:$B2944,"&lt;&gt;"&amp;$B2944,$A$2:$A2944,$A2944),COUNTIFS($L$2:$L2944,"Tor",$B$2:$B2944,"&lt;&gt;"&amp;$B2944,$A$2:$A2944,$A2944)+COUNTIFS($L$2:$L2944,"ET",$B$2:$B2944,"&lt;&gt;"&amp;$B2944,$A$2:$A2944,$A2944)&amp;":"&amp;COUNTIFS($L$2:$L2944,"Tor",$B$2:$B2944,$B2944,$A$2:$A2944,$A2944)+COUNTIFS($L$2:$L2944,"ET",$B$2:$B2944,$B2944,$A$2:$A2944,$A2944)),""),"")</f>
        <v/>
      </c>
      <c r="J2944" s="18" t="str">
        <f>_xlfn.IFNA(IF(VLOOKUP($A2944,Spiele!$A$2:$D$16,3,FALSE)=$B2944,(COUNTIFS($L$1:$L2943,"Tor",$B$1:$B2943,$B2944,$A$1:$A2943,$A2944)+COUNTIFS($L$1:$L2943,"ET",$B$1:$B2943,$B2944,$A$1:$A2943,$A2944))-(COUNTIFS($L$1:$L2943,"Tor",$B$1:$B2943,"&lt;&gt;"&amp;$B2944,$A$1:$A2943,$A2944)+COUNTIFS($L$1:$L2943,"ET",$B$1:$B2943,"&lt;&gt;"&amp;$B2944,$A$1:$A2943,$A2944)),(COUNTIFS($L$1:$L2943,"Tor",$B$1:$B2943,$B2944,$A$1:$A2943,$A2944)+COUNTIFS($L$1:$L2943,"ET",$B$1:$B2943,$B2944,$A$1:$A2943,$A2944))-(COUNTIFS($L$1:$L2943,"Tor",$B$1:$B2943,"&lt;&gt;"&amp;$B2944,$A$1:$A2943,$A2944)+COUNTIFS($L$1:$L2943,"ET",$B$1:$B2943,"&lt;&gt;"&amp;$B2944,$A$1:$A2943,$A2944))),"")</f>
        <v/>
      </c>
      <c r="O2944" s="17"/>
      <c r="AC2944" s="14"/>
      <c r="AD2944" s="14"/>
      <c r="AE2944" s="18"/>
      <c r="AH2944" s="19">
        <f t="shared" si="182"/>
        <v>0</v>
      </c>
      <c r="AI2944" s="19">
        <f t="shared" si="183"/>
        <v>180</v>
      </c>
      <c r="AM2944" s="19">
        <f>IF(Abschlüsse[[#This Row],[Ergeb]]="ET","",SQRT(($AF2944-$AK2944)^2+($AG2944-$AL2944)^2))</f>
        <v>0</v>
      </c>
      <c r="AO2944" s="13"/>
      <c r="AP2944" s="13"/>
      <c r="AQ2944" s="19" t="str">
        <f t="shared" si="184"/>
        <v/>
      </c>
      <c r="AU2944" s="19" t="str">
        <f t="shared" si="185"/>
        <v/>
      </c>
    </row>
    <row r="2945" spans="3:47" ht="25.05" customHeight="1">
      <c r="C2945" s="17" t="str">
        <f>IF($A2945="","",IF(VLOOKUP($A2945,Spiele!$A$2:$D$16,3,FALSE)=$B2945,"H","G"))</f>
        <v/>
      </c>
      <c r="D2945" s="17" t="str">
        <f>IF($B2945="","",IF(VLOOKUP($A2945,Spiele!$A$2:$F$16,3,FALSE)=$B2945,VLOOKUP($A2945,Spiele!$A$2:$F$16,4,FALSE),VLOOKUP($A2945,Spiele!$A$2:$F$16,3,FALSE)))</f>
        <v/>
      </c>
      <c r="E2945" s="18">
        <f>IF(Abschlüsse[[#This Row],[Ergeb]]="ET",0,COUNTIFS($A$2:$A2945,$A2945,$B$2:$B2945,$B2945,$L$2:$L2945,"&lt;&gt;ET"))</f>
        <v>0</v>
      </c>
      <c r="F2945" s="11"/>
      <c r="G2945" s="12"/>
      <c r="H2945" s="18">
        <f>COUNTIFS('Rote Karten'!$A$2:$A$4,$A2945,'Rote Karten'!$D$2:$D$4,"&lt;&gt;"&amp;$B2945,'Rote Karten'!$B$2:$B$4,"&lt;"&amp;$F2945,'Rote Karten'!$C$2:$C$4,"&lt;="&amp;$G2945)-COUNTIFS('Rote Karten'!$A$2:$A$4,$A2945,'Rote Karten'!$D$2:$D$4,$B2945,'Rote Karten'!$B$2:$B$4,"&lt;"&amp;$F2945,'Rote Karten'!$C$2:$C$4,"&lt;="&amp;$G2945)</f>
        <v>0</v>
      </c>
      <c r="I2945" s="17" t="str">
        <f>IF(OR($L2945="Tor",$L2945="ET"),_xlfn.IFNA(IF(VLOOKUP($A2945,Spiele!$A$2:$C$16,3,FALSE)=$B2945,COUNTIFS($L$2:$L2945,"Tor",$B$2:$B2945,$B2945,$A$2:$A2945,$A2945)+COUNTIFS($L$2:$L2945,"ET",$B$2:$B2945,$B2945,$A$2:$A2945,$A2945)&amp;":"&amp;COUNTIFS($L$2:$L2945,"Tor",$B$2:$B2945,"&lt;&gt;"&amp;$B2945,$A$2:$A2945,$A2945)+COUNTIFS($L$2:$L2945,"ET",$B$2:$B2945,"&lt;&gt;"&amp;$B2945,$A$2:$A2945,$A2945),COUNTIFS($L$2:$L2945,"Tor",$B$2:$B2945,"&lt;&gt;"&amp;$B2945,$A$2:$A2945,$A2945)+COUNTIFS($L$2:$L2945,"ET",$B$2:$B2945,"&lt;&gt;"&amp;$B2945,$A$2:$A2945,$A2945)&amp;":"&amp;COUNTIFS($L$2:$L2945,"Tor",$B$2:$B2945,$B2945,$A$2:$A2945,$A2945)+COUNTIFS($L$2:$L2945,"ET",$B$2:$B2945,$B2945,$A$2:$A2945,$A2945)),""),"")</f>
        <v/>
      </c>
      <c r="J2945" s="18" t="str">
        <f>_xlfn.IFNA(IF(VLOOKUP($A2945,Spiele!$A$2:$D$16,3,FALSE)=$B2945,(COUNTIFS($L$1:$L2944,"Tor",$B$1:$B2944,$B2945,$A$1:$A2944,$A2945)+COUNTIFS($L$1:$L2944,"ET",$B$1:$B2944,$B2945,$A$1:$A2944,$A2945))-(COUNTIFS($L$1:$L2944,"Tor",$B$1:$B2944,"&lt;&gt;"&amp;$B2945,$A$1:$A2944,$A2945)+COUNTIFS($L$1:$L2944,"ET",$B$1:$B2944,"&lt;&gt;"&amp;$B2945,$A$1:$A2944,$A2945)),(COUNTIFS($L$1:$L2944,"Tor",$B$1:$B2944,$B2945,$A$1:$A2944,$A2945)+COUNTIFS($L$1:$L2944,"ET",$B$1:$B2944,$B2945,$A$1:$A2944,$A2945))-(COUNTIFS($L$1:$L2944,"Tor",$B$1:$B2944,"&lt;&gt;"&amp;$B2945,$A$1:$A2944,$A2945)+COUNTIFS($L$1:$L2944,"ET",$B$1:$B2944,"&lt;&gt;"&amp;$B2945,$A$1:$A2944,$A2945))),"")</f>
        <v/>
      </c>
      <c r="O2945" s="17"/>
      <c r="AC2945" s="14"/>
      <c r="AD2945" s="14"/>
      <c r="AE2945" s="18"/>
      <c r="AH2945" s="19">
        <f t="shared" si="182"/>
        <v>0</v>
      </c>
      <c r="AI2945" s="19">
        <f t="shared" si="183"/>
        <v>180</v>
      </c>
      <c r="AM2945" s="19">
        <f>IF(Abschlüsse[[#This Row],[Ergeb]]="ET","",SQRT(($AF2945-$AK2945)^2+($AG2945-$AL2945)^2))</f>
        <v>0</v>
      </c>
      <c r="AO2945" s="13"/>
      <c r="AP2945" s="13"/>
      <c r="AQ2945" s="19" t="str">
        <f t="shared" si="184"/>
        <v/>
      </c>
      <c r="AU2945" s="19" t="str">
        <f t="shared" si="185"/>
        <v/>
      </c>
    </row>
    <row r="2946" spans="3:47" ht="25.05" customHeight="1">
      <c r="C2946" s="17" t="str">
        <f>IF($A2946="","",IF(VLOOKUP($A2946,Spiele!$A$2:$D$16,3,FALSE)=$B2946,"H","G"))</f>
        <v/>
      </c>
      <c r="D2946" s="17" t="str">
        <f>IF($B2946="","",IF(VLOOKUP($A2946,Spiele!$A$2:$F$16,3,FALSE)=$B2946,VLOOKUP($A2946,Spiele!$A$2:$F$16,4,FALSE),VLOOKUP($A2946,Spiele!$A$2:$F$16,3,FALSE)))</f>
        <v/>
      </c>
      <c r="E2946" s="18">
        <f>IF(Abschlüsse[[#This Row],[Ergeb]]="ET",0,COUNTIFS($A$2:$A2946,$A2946,$B$2:$B2946,$B2946,$L$2:$L2946,"&lt;&gt;ET"))</f>
        <v>0</v>
      </c>
      <c r="F2946" s="11"/>
      <c r="G2946" s="12"/>
      <c r="H2946" s="18">
        <f>COUNTIFS('Rote Karten'!$A$2:$A$4,$A2946,'Rote Karten'!$D$2:$D$4,"&lt;&gt;"&amp;$B2946,'Rote Karten'!$B$2:$B$4,"&lt;"&amp;$F2946,'Rote Karten'!$C$2:$C$4,"&lt;="&amp;$G2946)-COUNTIFS('Rote Karten'!$A$2:$A$4,$A2946,'Rote Karten'!$D$2:$D$4,$B2946,'Rote Karten'!$B$2:$B$4,"&lt;"&amp;$F2946,'Rote Karten'!$C$2:$C$4,"&lt;="&amp;$G2946)</f>
        <v>0</v>
      </c>
      <c r="I2946" s="17" t="str">
        <f>IF(OR($L2946="Tor",$L2946="ET"),_xlfn.IFNA(IF(VLOOKUP($A2946,Spiele!$A$2:$C$16,3,FALSE)=$B2946,COUNTIFS($L$2:$L2946,"Tor",$B$2:$B2946,$B2946,$A$2:$A2946,$A2946)+COUNTIFS($L$2:$L2946,"ET",$B$2:$B2946,$B2946,$A$2:$A2946,$A2946)&amp;":"&amp;COUNTIFS($L$2:$L2946,"Tor",$B$2:$B2946,"&lt;&gt;"&amp;$B2946,$A$2:$A2946,$A2946)+COUNTIFS($L$2:$L2946,"ET",$B$2:$B2946,"&lt;&gt;"&amp;$B2946,$A$2:$A2946,$A2946),COUNTIFS($L$2:$L2946,"Tor",$B$2:$B2946,"&lt;&gt;"&amp;$B2946,$A$2:$A2946,$A2946)+COUNTIFS($L$2:$L2946,"ET",$B$2:$B2946,"&lt;&gt;"&amp;$B2946,$A$2:$A2946,$A2946)&amp;":"&amp;COUNTIFS($L$2:$L2946,"Tor",$B$2:$B2946,$B2946,$A$2:$A2946,$A2946)+COUNTIFS($L$2:$L2946,"ET",$B$2:$B2946,$B2946,$A$2:$A2946,$A2946)),""),"")</f>
        <v/>
      </c>
      <c r="J2946" s="18" t="str">
        <f>_xlfn.IFNA(IF(VLOOKUP($A2946,Spiele!$A$2:$D$16,3,FALSE)=$B2946,(COUNTIFS($L$1:$L2945,"Tor",$B$1:$B2945,$B2946,$A$1:$A2945,$A2946)+COUNTIFS($L$1:$L2945,"ET",$B$1:$B2945,$B2946,$A$1:$A2945,$A2946))-(COUNTIFS($L$1:$L2945,"Tor",$B$1:$B2945,"&lt;&gt;"&amp;$B2946,$A$1:$A2945,$A2946)+COUNTIFS($L$1:$L2945,"ET",$B$1:$B2945,"&lt;&gt;"&amp;$B2946,$A$1:$A2945,$A2946)),(COUNTIFS($L$1:$L2945,"Tor",$B$1:$B2945,$B2946,$A$1:$A2945,$A2946)+COUNTIFS($L$1:$L2945,"ET",$B$1:$B2945,$B2946,$A$1:$A2945,$A2946))-(COUNTIFS($L$1:$L2945,"Tor",$B$1:$B2945,"&lt;&gt;"&amp;$B2946,$A$1:$A2945,$A2946)+COUNTIFS($L$1:$L2945,"ET",$B$1:$B2945,"&lt;&gt;"&amp;$B2946,$A$1:$A2945,$A2946))),"")</f>
        <v/>
      </c>
      <c r="O2946" s="17"/>
      <c r="AC2946" s="14"/>
      <c r="AD2946" s="14"/>
      <c r="AE2946" s="18"/>
      <c r="AH2946" s="19">
        <f t="shared" si="182"/>
        <v>0</v>
      </c>
      <c r="AI2946" s="19">
        <f t="shared" si="183"/>
        <v>180</v>
      </c>
      <c r="AM2946" s="19">
        <f>IF(Abschlüsse[[#This Row],[Ergeb]]="ET","",SQRT(($AF2946-$AK2946)^2+($AG2946-$AL2946)^2))</f>
        <v>0</v>
      </c>
      <c r="AO2946" s="13"/>
      <c r="AP2946" s="13"/>
      <c r="AQ2946" s="19" t="str">
        <f t="shared" si="184"/>
        <v/>
      </c>
      <c r="AU2946" s="19" t="str">
        <f t="shared" si="185"/>
        <v/>
      </c>
    </row>
    <row r="2947" spans="3:47" ht="25.05" customHeight="1">
      <c r="C2947" s="17" t="str">
        <f>IF($A2947="","",IF(VLOOKUP($A2947,Spiele!$A$2:$D$16,3,FALSE)=$B2947,"H","G"))</f>
        <v/>
      </c>
      <c r="D2947" s="17" t="str">
        <f>IF($B2947="","",IF(VLOOKUP($A2947,Spiele!$A$2:$F$16,3,FALSE)=$B2947,VLOOKUP($A2947,Spiele!$A$2:$F$16,4,FALSE),VLOOKUP($A2947,Spiele!$A$2:$F$16,3,FALSE)))</f>
        <v/>
      </c>
      <c r="E2947" s="18">
        <f>IF(Abschlüsse[[#This Row],[Ergeb]]="ET",0,COUNTIFS($A$2:$A2947,$A2947,$B$2:$B2947,$B2947,$L$2:$L2947,"&lt;&gt;ET"))</f>
        <v>0</v>
      </c>
      <c r="F2947" s="11"/>
      <c r="G2947" s="12"/>
      <c r="H2947" s="18">
        <f>COUNTIFS('Rote Karten'!$A$2:$A$4,$A2947,'Rote Karten'!$D$2:$D$4,"&lt;&gt;"&amp;$B2947,'Rote Karten'!$B$2:$B$4,"&lt;"&amp;$F2947,'Rote Karten'!$C$2:$C$4,"&lt;="&amp;$G2947)-COUNTIFS('Rote Karten'!$A$2:$A$4,$A2947,'Rote Karten'!$D$2:$D$4,$B2947,'Rote Karten'!$B$2:$B$4,"&lt;"&amp;$F2947,'Rote Karten'!$C$2:$C$4,"&lt;="&amp;$G2947)</f>
        <v>0</v>
      </c>
      <c r="I2947" s="17" t="str">
        <f>IF(OR($L2947="Tor",$L2947="ET"),_xlfn.IFNA(IF(VLOOKUP($A2947,Spiele!$A$2:$C$16,3,FALSE)=$B2947,COUNTIFS($L$2:$L2947,"Tor",$B$2:$B2947,$B2947,$A$2:$A2947,$A2947)+COUNTIFS($L$2:$L2947,"ET",$B$2:$B2947,$B2947,$A$2:$A2947,$A2947)&amp;":"&amp;COUNTIFS($L$2:$L2947,"Tor",$B$2:$B2947,"&lt;&gt;"&amp;$B2947,$A$2:$A2947,$A2947)+COUNTIFS($L$2:$L2947,"ET",$B$2:$B2947,"&lt;&gt;"&amp;$B2947,$A$2:$A2947,$A2947),COUNTIFS($L$2:$L2947,"Tor",$B$2:$B2947,"&lt;&gt;"&amp;$B2947,$A$2:$A2947,$A2947)+COUNTIFS($L$2:$L2947,"ET",$B$2:$B2947,"&lt;&gt;"&amp;$B2947,$A$2:$A2947,$A2947)&amp;":"&amp;COUNTIFS($L$2:$L2947,"Tor",$B$2:$B2947,$B2947,$A$2:$A2947,$A2947)+COUNTIFS($L$2:$L2947,"ET",$B$2:$B2947,$B2947,$A$2:$A2947,$A2947)),""),"")</f>
        <v/>
      </c>
      <c r="J2947" s="18" t="str">
        <f>_xlfn.IFNA(IF(VLOOKUP($A2947,Spiele!$A$2:$D$16,3,FALSE)=$B2947,(COUNTIFS($L$1:$L2946,"Tor",$B$1:$B2946,$B2947,$A$1:$A2946,$A2947)+COUNTIFS($L$1:$L2946,"ET",$B$1:$B2946,$B2947,$A$1:$A2946,$A2947))-(COUNTIFS($L$1:$L2946,"Tor",$B$1:$B2946,"&lt;&gt;"&amp;$B2947,$A$1:$A2946,$A2947)+COUNTIFS($L$1:$L2946,"ET",$B$1:$B2946,"&lt;&gt;"&amp;$B2947,$A$1:$A2946,$A2947)),(COUNTIFS($L$1:$L2946,"Tor",$B$1:$B2946,$B2947,$A$1:$A2946,$A2947)+COUNTIFS($L$1:$L2946,"ET",$B$1:$B2946,$B2947,$A$1:$A2946,$A2947))-(COUNTIFS($L$1:$L2946,"Tor",$B$1:$B2946,"&lt;&gt;"&amp;$B2947,$A$1:$A2946,$A2947)+COUNTIFS($L$1:$L2946,"ET",$B$1:$B2946,"&lt;&gt;"&amp;$B2947,$A$1:$A2946,$A2947))),"")</f>
        <v/>
      </c>
      <c r="O2947" s="17"/>
      <c r="AC2947" s="14"/>
      <c r="AD2947" s="14"/>
      <c r="AE2947" s="18"/>
      <c r="AH2947" s="19">
        <f t="shared" ref="AH2947:AH3010" si="186">IF($L2947="ET","",IF($AF2947&gt;3.66,SQRT($AG2947^2+($AF2947-(7.32/2))^2),IF($AF2947&lt;-3.66,SQRT($AG2947^2+($AF2947+(7.32/2))^2),$AG2947)))</f>
        <v>0</v>
      </c>
      <c r="AI2947" s="19">
        <f t="shared" ref="AI2947:AI3010" si="187">IF($L2947="ET","",IF(DEGREES(ATAN((7.32*$AG2947)/($AG2947^2+$AF2947^2-(7.32/2)^2)))&lt;=0,180+DEGREES(ATAN((7.32*$AG2947)/($AG2947^2+$AF2947^2-(7.32/2)^2))),DEGREES(ATAN((7.32*$AG2947)/($AG2947^2+$AF2947^2-(7.32/2)^2)))))</f>
        <v>180</v>
      </c>
      <c r="AM2947" s="19">
        <f>IF(Abschlüsse[[#This Row],[Ergeb]]="ET","",SQRT(($AF2947-$AK2947)^2+($AG2947-$AL2947)^2))</f>
        <v>0</v>
      </c>
      <c r="AO2947" s="13"/>
      <c r="AP2947" s="13"/>
      <c r="AQ2947" s="19" t="str">
        <f t="shared" si="184"/>
        <v/>
      </c>
      <c r="AU2947" s="19" t="str">
        <f t="shared" si="185"/>
        <v/>
      </c>
    </row>
    <row r="2948" spans="3:47" ht="25.05" customHeight="1">
      <c r="C2948" s="17" t="str">
        <f>IF($A2948="","",IF(VLOOKUP($A2948,Spiele!$A$2:$D$16,3,FALSE)=$B2948,"H","G"))</f>
        <v/>
      </c>
      <c r="D2948" s="17" t="str">
        <f>IF($B2948="","",IF(VLOOKUP($A2948,Spiele!$A$2:$F$16,3,FALSE)=$B2948,VLOOKUP($A2948,Spiele!$A$2:$F$16,4,FALSE),VLOOKUP($A2948,Spiele!$A$2:$F$16,3,FALSE)))</f>
        <v/>
      </c>
      <c r="E2948" s="18">
        <f>IF(Abschlüsse[[#This Row],[Ergeb]]="ET",0,COUNTIFS($A$2:$A2948,$A2948,$B$2:$B2948,$B2948,$L$2:$L2948,"&lt;&gt;ET"))</f>
        <v>0</v>
      </c>
      <c r="F2948" s="11"/>
      <c r="G2948" s="12"/>
      <c r="H2948" s="18">
        <f>COUNTIFS('Rote Karten'!$A$2:$A$4,$A2948,'Rote Karten'!$D$2:$D$4,"&lt;&gt;"&amp;$B2948,'Rote Karten'!$B$2:$B$4,"&lt;"&amp;$F2948,'Rote Karten'!$C$2:$C$4,"&lt;="&amp;$G2948)-COUNTIFS('Rote Karten'!$A$2:$A$4,$A2948,'Rote Karten'!$D$2:$D$4,$B2948,'Rote Karten'!$B$2:$B$4,"&lt;"&amp;$F2948,'Rote Karten'!$C$2:$C$4,"&lt;="&amp;$G2948)</f>
        <v>0</v>
      </c>
      <c r="I2948" s="17" t="str">
        <f>IF(OR($L2948="Tor",$L2948="ET"),_xlfn.IFNA(IF(VLOOKUP($A2948,Spiele!$A$2:$C$16,3,FALSE)=$B2948,COUNTIFS($L$2:$L2948,"Tor",$B$2:$B2948,$B2948,$A$2:$A2948,$A2948)+COUNTIFS($L$2:$L2948,"ET",$B$2:$B2948,$B2948,$A$2:$A2948,$A2948)&amp;":"&amp;COUNTIFS($L$2:$L2948,"Tor",$B$2:$B2948,"&lt;&gt;"&amp;$B2948,$A$2:$A2948,$A2948)+COUNTIFS($L$2:$L2948,"ET",$B$2:$B2948,"&lt;&gt;"&amp;$B2948,$A$2:$A2948,$A2948),COUNTIFS($L$2:$L2948,"Tor",$B$2:$B2948,"&lt;&gt;"&amp;$B2948,$A$2:$A2948,$A2948)+COUNTIFS($L$2:$L2948,"ET",$B$2:$B2948,"&lt;&gt;"&amp;$B2948,$A$2:$A2948,$A2948)&amp;":"&amp;COUNTIFS($L$2:$L2948,"Tor",$B$2:$B2948,$B2948,$A$2:$A2948,$A2948)+COUNTIFS($L$2:$L2948,"ET",$B$2:$B2948,$B2948,$A$2:$A2948,$A2948)),""),"")</f>
        <v/>
      </c>
      <c r="J2948" s="18" t="str">
        <f>_xlfn.IFNA(IF(VLOOKUP($A2948,Spiele!$A$2:$D$16,3,FALSE)=$B2948,(COUNTIFS($L$1:$L2947,"Tor",$B$1:$B2947,$B2948,$A$1:$A2947,$A2948)+COUNTIFS($L$1:$L2947,"ET",$B$1:$B2947,$B2948,$A$1:$A2947,$A2948))-(COUNTIFS($L$1:$L2947,"Tor",$B$1:$B2947,"&lt;&gt;"&amp;$B2948,$A$1:$A2947,$A2948)+COUNTIFS($L$1:$L2947,"ET",$B$1:$B2947,"&lt;&gt;"&amp;$B2948,$A$1:$A2947,$A2948)),(COUNTIFS($L$1:$L2947,"Tor",$B$1:$B2947,$B2948,$A$1:$A2947,$A2948)+COUNTIFS($L$1:$L2947,"ET",$B$1:$B2947,$B2948,$A$1:$A2947,$A2948))-(COUNTIFS($L$1:$L2947,"Tor",$B$1:$B2947,"&lt;&gt;"&amp;$B2948,$A$1:$A2947,$A2948)+COUNTIFS($L$1:$L2947,"ET",$B$1:$B2947,"&lt;&gt;"&amp;$B2948,$A$1:$A2947,$A2948))),"")</f>
        <v/>
      </c>
      <c r="O2948" s="17"/>
      <c r="AC2948" s="14"/>
      <c r="AD2948" s="14"/>
      <c r="AE2948" s="18"/>
      <c r="AH2948" s="19">
        <f t="shared" si="186"/>
        <v>0</v>
      </c>
      <c r="AI2948" s="19">
        <f t="shared" si="187"/>
        <v>180</v>
      </c>
      <c r="AM2948" s="19">
        <f>IF(Abschlüsse[[#This Row],[Ergeb]]="ET","",SQRT(($AF2948-$AK2948)^2+($AG2948-$AL2948)^2))</f>
        <v>0</v>
      </c>
      <c r="AO2948" s="13"/>
      <c r="AP2948" s="13"/>
      <c r="AQ2948" s="19" t="str">
        <f t="shared" si="184"/>
        <v/>
      </c>
      <c r="AU2948" s="19" t="str">
        <f t="shared" si="185"/>
        <v/>
      </c>
    </row>
    <row r="2949" spans="3:47" ht="25.05" customHeight="1">
      <c r="C2949" s="17" t="str">
        <f>IF($A2949="","",IF(VLOOKUP($A2949,Spiele!$A$2:$D$16,3,FALSE)=$B2949,"H","G"))</f>
        <v/>
      </c>
      <c r="D2949" s="17" t="str">
        <f>IF($B2949="","",IF(VLOOKUP($A2949,Spiele!$A$2:$F$16,3,FALSE)=$B2949,VLOOKUP($A2949,Spiele!$A$2:$F$16,4,FALSE),VLOOKUP($A2949,Spiele!$A$2:$F$16,3,FALSE)))</f>
        <v/>
      </c>
      <c r="E2949" s="18">
        <f>IF(Abschlüsse[[#This Row],[Ergeb]]="ET",0,COUNTIFS($A$2:$A2949,$A2949,$B$2:$B2949,$B2949,$L$2:$L2949,"&lt;&gt;ET"))</f>
        <v>0</v>
      </c>
      <c r="F2949" s="11"/>
      <c r="G2949" s="12"/>
      <c r="H2949" s="18">
        <f>COUNTIFS('Rote Karten'!$A$2:$A$4,$A2949,'Rote Karten'!$D$2:$D$4,"&lt;&gt;"&amp;$B2949,'Rote Karten'!$B$2:$B$4,"&lt;"&amp;$F2949,'Rote Karten'!$C$2:$C$4,"&lt;="&amp;$G2949)-COUNTIFS('Rote Karten'!$A$2:$A$4,$A2949,'Rote Karten'!$D$2:$D$4,$B2949,'Rote Karten'!$B$2:$B$4,"&lt;"&amp;$F2949,'Rote Karten'!$C$2:$C$4,"&lt;="&amp;$G2949)</f>
        <v>0</v>
      </c>
      <c r="I2949" s="17" t="str">
        <f>IF(OR($L2949="Tor",$L2949="ET"),_xlfn.IFNA(IF(VLOOKUP($A2949,Spiele!$A$2:$C$16,3,FALSE)=$B2949,COUNTIFS($L$2:$L2949,"Tor",$B$2:$B2949,$B2949,$A$2:$A2949,$A2949)+COUNTIFS($L$2:$L2949,"ET",$B$2:$B2949,$B2949,$A$2:$A2949,$A2949)&amp;":"&amp;COUNTIFS($L$2:$L2949,"Tor",$B$2:$B2949,"&lt;&gt;"&amp;$B2949,$A$2:$A2949,$A2949)+COUNTIFS($L$2:$L2949,"ET",$B$2:$B2949,"&lt;&gt;"&amp;$B2949,$A$2:$A2949,$A2949),COUNTIFS($L$2:$L2949,"Tor",$B$2:$B2949,"&lt;&gt;"&amp;$B2949,$A$2:$A2949,$A2949)+COUNTIFS($L$2:$L2949,"ET",$B$2:$B2949,"&lt;&gt;"&amp;$B2949,$A$2:$A2949,$A2949)&amp;":"&amp;COUNTIFS($L$2:$L2949,"Tor",$B$2:$B2949,$B2949,$A$2:$A2949,$A2949)+COUNTIFS($L$2:$L2949,"ET",$B$2:$B2949,$B2949,$A$2:$A2949,$A2949)),""),"")</f>
        <v/>
      </c>
      <c r="J2949" s="18" t="str">
        <f>_xlfn.IFNA(IF(VLOOKUP($A2949,Spiele!$A$2:$D$16,3,FALSE)=$B2949,(COUNTIFS($L$1:$L2948,"Tor",$B$1:$B2948,$B2949,$A$1:$A2948,$A2949)+COUNTIFS($L$1:$L2948,"ET",$B$1:$B2948,$B2949,$A$1:$A2948,$A2949))-(COUNTIFS($L$1:$L2948,"Tor",$B$1:$B2948,"&lt;&gt;"&amp;$B2949,$A$1:$A2948,$A2949)+COUNTIFS($L$1:$L2948,"ET",$B$1:$B2948,"&lt;&gt;"&amp;$B2949,$A$1:$A2948,$A2949)),(COUNTIFS($L$1:$L2948,"Tor",$B$1:$B2948,$B2949,$A$1:$A2948,$A2949)+COUNTIFS($L$1:$L2948,"ET",$B$1:$B2948,$B2949,$A$1:$A2948,$A2949))-(COUNTIFS($L$1:$L2948,"Tor",$B$1:$B2948,"&lt;&gt;"&amp;$B2949,$A$1:$A2948,$A2949)+COUNTIFS($L$1:$L2948,"ET",$B$1:$B2948,"&lt;&gt;"&amp;$B2949,$A$1:$A2948,$A2949))),"")</f>
        <v/>
      </c>
      <c r="O2949" s="17"/>
      <c r="AC2949" s="14"/>
      <c r="AD2949" s="14"/>
      <c r="AE2949" s="18"/>
      <c r="AH2949" s="19">
        <f t="shared" si="186"/>
        <v>0</v>
      </c>
      <c r="AI2949" s="19">
        <f t="shared" si="187"/>
        <v>180</v>
      </c>
      <c r="AM2949" s="19">
        <f>IF(Abschlüsse[[#This Row],[Ergeb]]="ET","",SQRT(($AF2949-$AK2949)^2+($AG2949-$AL2949)^2))</f>
        <v>0</v>
      </c>
      <c r="AO2949" s="13"/>
      <c r="AP2949" s="13"/>
      <c r="AQ2949" s="19" t="str">
        <f t="shared" si="184"/>
        <v/>
      </c>
      <c r="AU2949" s="19" t="str">
        <f t="shared" si="185"/>
        <v/>
      </c>
    </row>
    <row r="2950" spans="3:47" ht="25.05" customHeight="1">
      <c r="C2950" s="17" t="str">
        <f>IF($A2950="","",IF(VLOOKUP($A2950,Spiele!$A$2:$D$16,3,FALSE)=$B2950,"H","G"))</f>
        <v/>
      </c>
      <c r="D2950" s="17" t="str">
        <f>IF($B2950="","",IF(VLOOKUP($A2950,Spiele!$A$2:$F$16,3,FALSE)=$B2950,VLOOKUP($A2950,Spiele!$A$2:$F$16,4,FALSE),VLOOKUP($A2950,Spiele!$A$2:$F$16,3,FALSE)))</f>
        <v/>
      </c>
      <c r="E2950" s="18">
        <f>IF(Abschlüsse[[#This Row],[Ergeb]]="ET",0,COUNTIFS($A$2:$A2950,$A2950,$B$2:$B2950,$B2950,$L$2:$L2950,"&lt;&gt;ET"))</f>
        <v>0</v>
      </c>
      <c r="F2950" s="11"/>
      <c r="G2950" s="12"/>
      <c r="H2950" s="18">
        <f>COUNTIFS('Rote Karten'!$A$2:$A$4,$A2950,'Rote Karten'!$D$2:$D$4,"&lt;&gt;"&amp;$B2950,'Rote Karten'!$B$2:$B$4,"&lt;"&amp;$F2950,'Rote Karten'!$C$2:$C$4,"&lt;="&amp;$G2950)-COUNTIFS('Rote Karten'!$A$2:$A$4,$A2950,'Rote Karten'!$D$2:$D$4,$B2950,'Rote Karten'!$B$2:$B$4,"&lt;"&amp;$F2950,'Rote Karten'!$C$2:$C$4,"&lt;="&amp;$G2950)</f>
        <v>0</v>
      </c>
      <c r="I2950" s="17" t="str">
        <f>IF(OR($L2950="Tor",$L2950="ET"),_xlfn.IFNA(IF(VLOOKUP($A2950,Spiele!$A$2:$C$16,3,FALSE)=$B2950,COUNTIFS($L$2:$L2950,"Tor",$B$2:$B2950,$B2950,$A$2:$A2950,$A2950)+COUNTIFS($L$2:$L2950,"ET",$B$2:$B2950,$B2950,$A$2:$A2950,$A2950)&amp;":"&amp;COUNTIFS($L$2:$L2950,"Tor",$B$2:$B2950,"&lt;&gt;"&amp;$B2950,$A$2:$A2950,$A2950)+COUNTIFS($L$2:$L2950,"ET",$B$2:$B2950,"&lt;&gt;"&amp;$B2950,$A$2:$A2950,$A2950),COUNTIFS($L$2:$L2950,"Tor",$B$2:$B2950,"&lt;&gt;"&amp;$B2950,$A$2:$A2950,$A2950)+COUNTIFS($L$2:$L2950,"ET",$B$2:$B2950,"&lt;&gt;"&amp;$B2950,$A$2:$A2950,$A2950)&amp;":"&amp;COUNTIFS($L$2:$L2950,"Tor",$B$2:$B2950,$B2950,$A$2:$A2950,$A2950)+COUNTIFS($L$2:$L2950,"ET",$B$2:$B2950,$B2950,$A$2:$A2950,$A2950)),""),"")</f>
        <v/>
      </c>
      <c r="J2950" s="18" t="str">
        <f>_xlfn.IFNA(IF(VLOOKUP($A2950,Spiele!$A$2:$D$16,3,FALSE)=$B2950,(COUNTIFS($L$1:$L2949,"Tor",$B$1:$B2949,$B2950,$A$1:$A2949,$A2950)+COUNTIFS($L$1:$L2949,"ET",$B$1:$B2949,$B2950,$A$1:$A2949,$A2950))-(COUNTIFS($L$1:$L2949,"Tor",$B$1:$B2949,"&lt;&gt;"&amp;$B2950,$A$1:$A2949,$A2950)+COUNTIFS($L$1:$L2949,"ET",$B$1:$B2949,"&lt;&gt;"&amp;$B2950,$A$1:$A2949,$A2950)),(COUNTIFS($L$1:$L2949,"Tor",$B$1:$B2949,$B2950,$A$1:$A2949,$A2950)+COUNTIFS($L$1:$L2949,"ET",$B$1:$B2949,$B2950,$A$1:$A2949,$A2950))-(COUNTIFS($L$1:$L2949,"Tor",$B$1:$B2949,"&lt;&gt;"&amp;$B2950,$A$1:$A2949,$A2950)+COUNTIFS($L$1:$L2949,"ET",$B$1:$B2949,"&lt;&gt;"&amp;$B2950,$A$1:$A2949,$A2950))),"")</f>
        <v/>
      </c>
      <c r="O2950" s="17"/>
      <c r="AC2950" s="14"/>
      <c r="AD2950" s="14"/>
      <c r="AE2950" s="18"/>
      <c r="AH2950" s="19">
        <f t="shared" si="186"/>
        <v>0</v>
      </c>
      <c r="AI2950" s="19">
        <f t="shared" si="187"/>
        <v>180</v>
      </c>
      <c r="AM2950" s="19">
        <f>IF(Abschlüsse[[#This Row],[Ergeb]]="ET","",SQRT(($AF2950-$AK2950)^2+($AG2950-$AL2950)^2))</f>
        <v>0</v>
      </c>
      <c r="AO2950" s="13"/>
      <c r="AP2950" s="13"/>
      <c r="AQ2950" s="19" t="str">
        <f t="shared" si="184"/>
        <v/>
      </c>
      <c r="AU2950" s="19" t="str">
        <f t="shared" si="185"/>
        <v/>
      </c>
    </row>
    <row r="2951" spans="3:47" ht="25.05" customHeight="1">
      <c r="C2951" s="17" t="str">
        <f>IF($A2951="","",IF(VLOOKUP($A2951,Spiele!$A$2:$D$16,3,FALSE)=$B2951,"H","G"))</f>
        <v/>
      </c>
      <c r="D2951" s="17" t="str">
        <f>IF($B2951="","",IF(VLOOKUP($A2951,Spiele!$A$2:$F$16,3,FALSE)=$B2951,VLOOKUP($A2951,Spiele!$A$2:$F$16,4,FALSE),VLOOKUP($A2951,Spiele!$A$2:$F$16,3,FALSE)))</f>
        <v/>
      </c>
      <c r="E2951" s="18">
        <f>IF(Abschlüsse[[#This Row],[Ergeb]]="ET",0,COUNTIFS($A$2:$A2951,$A2951,$B$2:$B2951,$B2951,$L$2:$L2951,"&lt;&gt;ET"))</f>
        <v>0</v>
      </c>
      <c r="F2951" s="11"/>
      <c r="G2951" s="12"/>
      <c r="H2951" s="18">
        <f>COUNTIFS('Rote Karten'!$A$2:$A$4,$A2951,'Rote Karten'!$D$2:$D$4,"&lt;&gt;"&amp;$B2951,'Rote Karten'!$B$2:$B$4,"&lt;"&amp;$F2951,'Rote Karten'!$C$2:$C$4,"&lt;="&amp;$G2951)-COUNTIFS('Rote Karten'!$A$2:$A$4,$A2951,'Rote Karten'!$D$2:$D$4,$B2951,'Rote Karten'!$B$2:$B$4,"&lt;"&amp;$F2951,'Rote Karten'!$C$2:$C$4,"&lt;="&amp;$G2951)</f>
        <v>0</v>
      </c>
      <c r="I2951" s="17" t="str">
        <f>IF(OR($L2951="Tor",$L2951="ET"),_xlfn.IFNA(IF(VLOOKUP($A2951,Spiele!$A$2:$C$16,3,FALSE)=$B2951,COUNTIFS($L$2:$L2951,"Tor",$B$2:$B2951,$B2951,$A$2:$A2951,$A2951)+COUNTIFS($L$2:$L2951,"ET",$B$2:$B2951,$B2951,$A$2:$A2951,$A2951)&amp;":"&amp;COUNTIFS($L$2:$L2951,"Tor",$B$2:$B2951,"&lt;&gt;"&amp;$B2951,$A$2:$A2951,$A2951)+COUNTIFS($L$2:$L2951,"ET",$B$2:$B2951,"&lt;&gt;"&amp;$B2951,$A$2:$A2951,$A2951),COUNTIFS($L$2:$L2951,"Tor",$B$2:$B2951,"&lt;&gt;"&amp;$B2951,$A$2:$A2951,$A2951)+COUNTIFS($L$2:$L2951,"ET",$B$2:$B2951,"&lt;&gt;"&amp;$B2951,$A$2:$A2951,$A2951)&amp;":"&amp;COUNTIFS($L$2:$L2951,"Tor",$B$2:$B2951,$B2951,$A$2:$A2951,$A2951)+COUNTIFS($L$2:$L2951,"ET",$B$2:$B2951,$B2951,$A$2:$A2951,$A2951)),""),"")</f>
        <v/>
      </c>
      <c r="J2951" s="18" t="str">
        <f>_xlfn.IFNA(IF(VLOOKUP($A2951,Spiele!$A$2:$D$16,3,FALSE)=$B2951,(COUNTIFS($L$1:$L2950,"Tor",$B$1:$B2950,$B2951,$A$1:$A2950,$A2951)+COUNTIFS($L$1:$L2950,"ET",$B$1:$B2950,$B2951,$A$1:$A2950,$A2951))-(COUNTIFS($L$1:$L2950,"Tor",$B$1:$B2950,"&lt;&gt;"&amp;$B2951,$A$1:$A2950,$A2951)+COUNTIFS($L$1:$L2950,"ET",$B$1:$B2950,"&lt;&gt;"&amp;$B2951,$A$1:$A2950,$A2951)),(COUNTIFS($L$1:$L2950,"Tor",$B$1:$B2950,$B2951,$A$1:$A2950,$A2951)+COUNTIFS($L$1:$L2950,"ET",$B$1:$B2950,$B2951,$A$1:$A2950,$A2951))-(COUNTIFS($L$1:$L2950,"Tor",$B$1:$B2950,"&lt;&gt;"&amp;$B2951,$A$1:$A2950,$A2951)+COUNTIFS($L$1:$L2950,"ET",$B$1:$B2950,"&lt;&gt;"&amp;$B2951,$A$1:$A2950,$A2951))),"")</f>
        <v/>
      </c>
      <c r="O2951" s="17"/>
      <c r="AC2951" s="14"/>
      <c r="AD2951" s="14"/>
      <c r="AE2951" s="18"/>
      <c r="AH2951" s="19">
        <f t="shared" si="186"/>
        <v>0</v>
      </c>
      <c r="AI2951" s="19">
        <f t="shared" si="187"/>
        <v>180</v>
      </c>
      <c r="AM2951" s="19">
        <f>IF(Abschlüsse[[#This Row],[Ergeb]]="ET","",SQRT(($AF2951-$AK2951)^2+($AG2951-$AL2951)^2))</f>
        <v>0</v>
      </c>
      <c r="AO2951" s="13"/>
      <c r="AP2951" s="13"/>
      <c r="AQ2951" s="19" t="str">
        <f t="shared" si="184"/>
        <v/>
      </c>
      <c r="AU2951" s="19" t="str">
        <f t="shared" si="185"/>
        <v/>
      </c>
    </row>
    <row r="2952" spans="3:47" ht="25.05" customHeight="1">
      <c r="C2952" s="17" t="str">
        <f>IF($A2952="","",IF(VLOOKUP($A2952,Spiele!$A$2:$D$16,3,FALSE)=$B2952,"H","G"))</f>
        <v/>
      </c>
      <c r="D2952" s="17" t="str">
        <f>IF($B2952="","",IF(VLOOKUP($A2952,Spiele!$A$2:$F$16,3,FALSE)=$B2952,VLOOKUP($A2952,Spiele!$A$2:$F$16,4,FALSE),VLOOKUP($A2952,Spiele!$A$2:$F$16,3,FALSE)))</f>
        <v/>
      </c>
      <c r="E2952" s="18">
        <f>IF(Abschlüsse[[#This Row],[Ergeb]]="ET",0,COUNTIFS($A$2:$A2952,$A2952,$B$2:$B2952,$B2952,$L$2:$L2952,"&lt;&gt;ET"))</f>
        <v>0</v>
      </c>
      <c r="F2952" s="11"/>
      <c r="G2952" s="12"/>
      <c r="H2952" s="18">
        <f>COUNTIFS('Rote Karten'!$A$2:$A$4,$A2952,'Rote Karten'!$D$2:$D$4,"&lt;&gt;"&amp;$B2952,'Rote Karten'!$B$2:$B$4,"&lt;"&amp;$F2952,'Rote Karten'!$C$2:$C$4,"&lt;="&amp;$G2952)-COUNTIFS('Rote Karten'!$A$2:$A$4,$A2952,'Rote Karten'!$D$2:$D$4,$B2952,'Rote Karten'!$B$2:$B$4,"&lt;"&amp;$F2952,'Rote Karten'!$C$2:$C$4,"&lt;="&amp;$G2952)</f>
        <v>0</v>
      </c>
      <c r="I2952" s="17" t="str">
        <f>IF(OR($L2952="Tor",$L2952="ET"),_xlfn.IFNA(IF(VLOOKUP($A2952,Spiele!$A$2:$C$16,3,FALSE)=$B2952,COUNTIFS($L$2:$L2952,"Tor",$B$2:$B2952,$B2952,$A$2:$A2952,$A2952)+COUNTIFS($L$2:$L2952,"ET",$B$2:$B2952,$B2952,$A$2:$A2952,$A2952)&amp;":"&amp;COUNTIFS($L$2:$L2952,"Tor",$B$2:$B2952,"&lt;&gt;"&amp;$B2952,$A$2:$A2952,$A2952)+COUNTIFS($L$2:$L2952,"ET",$B$2:$B2952,"&lt;&gt;"&amp;$B2952,$A$2:$A2952,$A2952),COUNTIFS($L$2:$L2952,"Tor",$B$2:$B2952,"&lt;&gt;"&amp;$B2952,$A$2:$A2952,$A2952)+COUNTIFS($L$2:$L2952,"ET",$B$2:$B2952,"&lt;&gt;"&amp;$B2952,$A$2:$A2952,$A2952)&amp;":"&amp;COUNTIFS($L$2:$L2952,"Tor",$B$2:$B2952,$B2952,$A$2:$A2952,$A2952)+COUNTIFS($L$2:$L2952,"ET",$B$2:$B2952,$B2952,$A$2:$A2952,$A2952)),""),"")</f>
        <v/>
      </c>
      <c r="J2952" s="18" t="str">
        <f>_xlfn.IFNA(IF(VLOOKUP($A2952,Spiele!$A$2:$D$16,3,FALSE)=$B2952,(COUNTIFS($L$1:$L2951,"Tor",$B$1:$B2951,$B2952,$A$1:$A2951,$A2952)+COUNTIFS($L$1:$L2951,"ET",$B$1:$B2951,$B2952,$A$1:$A2951,$A2952))-(COUNTIFS($L$1:$L2951,"Tor",$B$1:$B2951,"&lt;&gt;"&amp;$B2952,$A$1:$A2951,$A2952)+COUNTIFS($L$1:$L2951,"ET",$B$1:$B2951,"&lt;&gt;"&amp;$B2952,$A$1:$A2951,$A2952)),(COUNTIFS($L$1:$L2951,"Tor",$B$1:$B2951,$B2952,$A$1:$A2951,$A2952)+COUNTIFS($L$1:$L2951,"ET",$B$1:$B2951,$B2952,$A$1:$A2951,$A2952))-(COUNTIFS($L$1:$L2951,"Tor",$B$1:$B2951,"&lt;&gt;"&amp;$B2952,$A$1:$A2951,$A2952)+COUNTIFS($L$1:$L2951,"ET",$B$1:$B2951,"&lt;&gt;"&amp;$B2952,$A$1:$A2951,$A2952))),"")</f>
        <v/>
      </c>
      <c r="O2952" s="17"/>
      <c r="AC2952" s="14"/>
      <c r="AD2952" s="14"/>
      <c r="AE2952" s="18"/>
      <c r="AH2952" s="19">
        <f t="shared" si="186"/>
        <v>0</v>
      </c>
      <c r="AI2952" s="19">
        <f t="shared" si="187"/>
        <v>180</v>
      </c>
      <c r="AM2952" s="19">
        <f>IF(Abschlüsse[[#This Row],[Ergeb]]="ET","",SQRT(($AF2952-$AK2952)^2+($AG2952-$AL2952)^2))</f>
        <v>0</v>
      </c>
      <c r="AO2952" s="13"/>
      <c r="AP2952" s="13"/>
      <c r="AQ2952" s="19" t="str">
        <f t="shared" si="184"/>
        <v/>
      </c>
      <c r="AU2952" s="19" t="str">
        <f t="shared" si="185"/>
        <v/>
      </c>
    </row>
    <row r="2953" spans="3:47" ht="25.05" customHeight="1">
      <c r="C2953" s="17" t="str">
        <f>IF($A2953="","",IF(VLOOKUP($A2953,Spiele!$A$2:$D$16,3,FALSE)=$B2953,"H","G"))</f>
        <v/>
      </c>
      <c r="D2953" s="17" t="str">
        <f>IF($B2953="","",IF(VLOOKUP($A2953,Spiele!$A$2:$F$16,3,FALSE)=$B2953,VLOOKUP($A2953,Spiele!$A$2:$F$16,4,FALSE),VLOOKUP($A2953,Spiele!$A$2:$F$16,3,FALSE)))</f>
        <v/>
      </c>
      <c r="E2953" s="18">
        <f>IF(Abschlüsse[[#This Row],[Ergeb]]="ET",0,COUNTIFS($A$2:$A2953,$A2953,$B$2:$B2953,$B2953,$L$2:$L2953,"&lt;&gt;ET"))</f>
        <v>0</v>
      </c>
      <c r="F2953" s="11"/>
      <c r="G2953" s="12"/>
      <c r="H2953" s="18">
        <f>COUNTIFS('Rote Karten'!$A$2:$A$4,$A2953,'Rote Karten'!$D$2:$D$4,"&lt;&gt;"&amp;$B2953,'Rote Karten'!$B$2:$B$4,"&lt;"&amp;$F2953,'Rote Karten'!$C$2:$C$4,"&lt;="&amp;$G2953)-COUNTIFS('Rote Karten'!$A$2:$A$4,$A2953,'Rote Karten'!$D$2:$D$4,$B2953,'Rote Karten'!$B$2:$B$4,"&lt;"&amp;$F2953,'Rote Karten'!$C$2:$C$4,"&lt;="&amp;$G2953)</f>
        <v>0</v>
      </c>
      <c r="I2953" s="17" t="str">
        <f>IF(OR($L2953="Tor",$L2953="ET"),_xlfn.IFNA(IF(VLOOKUP($A2953,Spiele!$A$2:$C$16,3,FALSE)=$B2953,COUNTIFS($L$2:$L2953,"Tor",$B$2:$B2953,$B2953,$A$2:$A2953,$A2953)+COUNTIFS($L$2:$L2953,"ET",$B$2:$B2953,$B2953,$A$2:$A2953,$A2953)&amp;":"&amp;COUNTIFS($L$2:$L2953,"Tor",$B$2:$B2953,"&lt;&gt;"&amp;$B2953,$A$2:$A2953,$A2953)+COUNTIFS($L$2:$L2953,"ET",$B$2:$B2953,"&lt;&gt;"&amp;$B2953,$A$2:$A2953,$A2953),COUNTIFS($L$2:$L2953,"Tor",$B$2:$B2953,"&lt;&gt;"&amp;$B2953,$A$2:$A2953,$A2953)+COUNTIFS($L$2:$L2953,"ET",$B$2:$B2953,"&lt;&gt;"&amp;$B2953,$A$2:$A2953,$A2953)&amp;":"&amp;COUNTIFS($L$2:$L2953,"Tor",$B$2:$B2953,$B2953,$A$2:$A2953,$A2953)+COUNTIFS($L$2:$L2953,"ET",$B$2:$B2953,$B2953,$A$2:$A2953,$A2953)),""),"")</f>
        <v/>
      </c>
      <c r="J2953" s="18" t="str">
        <f>_xlfn.IFNA(IF(VLOOKUP($A2953,Spiele!$A$2:$D$16,3,FALSE)=$B2953,(COUNTIFS($L$1:$L2952,"Tor",$B$1:$B2952,$B2953,$A$1:$A2952,$A2953)+COUNTIFS($L$1:$L2952,"ET",$B$1:$B2952,$B2953,$A$1:$A2952,$A2953))-(COUNTIFS($L$1:$L2952,"Tor",$B$1:$B2952,"&lt;&gt;"&amp;$B2953,$A$1:$A2952,$A2953)+COUNTIFS($L$1:$L2952,"ET",$B$1:$B2952,"&lt;&gt;"&amp;$B2953,$A$1:$A2952,$A2953)),(COUNTIFS($L$1:$L2952,"Tor",$B$1:$B2952,$B2953,$A$1:$A2952,$A2953)+COUNTIFS($L$1:$L2952,"ET",$B$1:$B2952,$B2953,$A$1:$A2952,$A2953))-(COUNTIFS($L$1:$L2952,"Tor",$B$1:$B2952,"&lt;&gt;"&amp;$B2953,$A$1:$A2952,$A2953)+COUNTIFS($L$1:$L2952,"ET",$B$1:$B2952,"&lt;&gt;"&amp;$B2953,$A$1:$A2952,$A2953))),"")</f>
        <v/>
      </c>
      <c r="O2953" s="17"/>
      <c r="AC2953" s="14"/>
      <c r="AD2953" s="14"/>
      <c r="AE2953" s="18"/>
      <c r="AH2953" s="19">
        <f t="shared" si="186"/>
        <v>0</v>
      </c>
      <c r="AI2953" s="19">
        <f t="shared" si="187"/>
        <v>180</v>
      </c>
      <c r="AM2953" s="19">
        <f>IF(Abschlüsse[[#This Row],[Ergeb]]="ET","",SQRT(($AF2953-$AK2953)^2+($AG2953-$AL2953)^2))</f>
        <v>0</v>
      </c>
      <c r="AO2953" s="13"/>
      <c r="AP2953" s="13"/>
      <c r="AQ2953" s="19" t="str">
        <f t="shared" si="184"/>
        <v/>
      </c>
      <c r="AU2953" s="19" t="str">
        <f t="shared" si="185"/>
        <v/>
      </c>
    </row>
    <row r="2954" spans="3:47" ht="25.05" customHeight="1">
      <c r="C2954" s="17" t="str">
        <f>IF($A2954="","",IF(VLOOKUP($A2954,Spiele!$A$2:$D$16,3,FALSE)=$B2954,"H","G"))</f>
        <v/>
      </c>
      <c r="D2954" s="17" t="str">
        <f>IF($B2954="","",IF(VLOOKUP($A2954,Spiele!$A$2:$F$16,3,FALSE)=$B2954,VLOOKUP($A2954,Spiele!$A$2:$F$16,4,FALSE),VLOOKUP($A2954,Spiele!$A$2:$F$16,3,FALSE)))</f>
        <v/>
      </c>
      <c r="E2954" s="18">
        <f>IF(Abschlüsse[[#This Row],[Ergeb]]="ET",0,COUNTIFS($A$2:$A2954,$A2954,$B$2:$B2954,$B2954,$L$2:$L2954,"&lt;&gt;ET"))</f>
        <v>0</v>
      </c>
      <c r="F2954" s="11"/>
      <c r="G2954" s="12"/>
      <c r="H2954" s="18">
        <f>COUNTIFS('Rote Karten'!$A$2:$A$4,$A2954,'Rote Karten'!$D$2:$D$4,"&lt;&gt;"&amp;$B2954,'Rote Karten'!$B$2:$B$4,"&lt;"&amp;$F2954,'Rote Karten'!$C$2:$C$4,"&lt;="&amp;$G2954)-COUNTIFS('Rote Karten'!$A$2:$A$4,$A2954,'Rote Karten'!$D$2:$D$4,$B2954,'Rote Karten'!$B$2:$B$4,"&lt;"&amp;$F2954,'Rote Karten'!$C$2:$C$4,"&lt;="&amp;$G2954)</f>
        <v>0</v>
      </c>
      <c r="I2954" s="17" t="str">
        <f>IF(OR($L2954="Tor",$L2954="ET"),_xlfn.IFNA(IF(VLOOKUP($A2954,Spiele!$A$2:$C$16,3,FALSE)=$B2954,COUNTIFS($L$2:$L2954,"Tor",$B$2:$B2954,$B2954,$A$2:$A2954,$A2954)+COUNTIFS($L$2:$L2954,"ET",$B$2:$B2954,$B2954,$A$2:$A2954,$A2954)&amp;":"&amp;COUNTIFS($L$2:$L2954,"Tor",$B$2:$B2954,"&lt;&gt;"&amp;$B2954,$A$2:$A2954,$A2954)+COUNTIFS($L$2:$L2954,"ET",$B$2:$B2954,"&lt;&gt;"&amp;$B2954,$A$2:$A2954,$A2954),COUNTIFS($L$2:$L2954,"Tor",$B$2:$B2954,"&lt;&gt;"&amp;$B2954,$A$2:$A2954,$A2954)+COUNTIFS($L$2:$L2954,"ET",$B$2:$B2954,"&lt;&gt;"&amp;$B2954,$A$2:$A2954,$A2954)&amp;":"&amp;COUNTIFS($L$2:$L2954,"Tor",$B$2:$B2954,$B2954,$A$2:$A2954,$A2954)+COUNTIFS($L$2:$L2954,"ET",$B$2:$B2954,$B2954,$A$2:$A2954,$A2954)),""),"")</f>
        <v/>
      </c>
      <c r="J2954" s="18" t="str">
        <f>_xlfn.IFNA(IF(VLOOKUP($A2954,Spiele!$A$2:$D$16,3,FALSE)=$B2954,(COUNTIFS($L$1:$L2953,"Tor",$B$1:$B2953,$B2954,$A$1:$A2953,$A2954)+COUNTIFS($L$1:$L2953,"ET",$B$1:$B2953,$B2954,$A$1:$A2953,$A2954))-(COUNTIFS($L$1:$L2953,"Tor",$B$1:$B2953,"&lt;&gt;"&amp;$B2954,$A$1:$A2953,$A2954)+COUNTIFS($L$1:$L2953,"ET",$B$1:$B2953,"&lt;&gt;"&amp;$B2954,$A$1:$A2953,$A2954)),(COUNTIFS($L$1:$L2953,"Tor",$B$1:$B2953,$B2954,$A$1:$A2953,$A2954)+COUNTIFS($L$1:$L2953,"ET",$B$1:$B2953,$B2954,$A$1:$A2953,$A2954))-(COUNTIFS($L$1:$L2953,"Tor",$B$1:$B2953,"&lt;&gt;"&amp;$B2954,$A$1:$A2953,$A2954)+COUNTIFS($L$1:$L2953,"ET",$B$1:$B2953,"&lt;&gt;"&amp;$B2954,$A$1:$A2953,$A2954))),"")</f>
        <v/>
      </c>
      <c r="O2954" s="17"/>
      <c r="AC2954" s="14"/>
      <c r="AD2954" s="14"/>
      <c r="AE2954" s="18"/>
      <c r="AH2954" s="19">
        <f t="shared" si="186"/>
        <v>0</v>
      </c>
      <c r="AI2954" s="19">
        <f t="shared" si="187"/>
        <v>180</v>
      </c>
      <c r="AM2954" s="19">
        <f>IF(Abschlüsse[[#This Row],[Ergeb]]="ET","",SQRT(($AF2954-$AK2954)^2+($AG2954-$AL2954)^2))</f>
        <v>0</v>
      </c>
      <c r="AO2954" s="13"/>
      <c r="AP2954" s="13"/>
      <c r="AQ2954" s="19" t="str">
        <f t="shared" si="184"/>
        <v/>
      </c>
      <c r="AU2954" s="19" t="str">
        <f t="shared" si="185"/>
        <v/>
      </c>
    </row>
    <row r="2955" spans="3:47" ht="25.05" customHeight="1">
      <c r="C2955" s="17" t="str">
        <f>IF($A2955="","",IF(VLOOKUP($A2955,Spiele!$A$2:$D$16,3,FALSE)=$B2955,"H","G"))</f>
        <v/>
      </c>
      <c r="D2955" s="17" t="str">
        <f>IF($B2955="","",IF(VLOOKUP($A2955,Spiele!$A$2:$F$16,3,FALSE)=$B2955,VLOOKUP($A2955,Spiele!$A$2:$F$16,4,FALSE),VLOOKUP($A2955,Spiele!$A$2:$F$16,3,FALSE)))</f>
        <v/>
      </c>
      <c r="E2955" s="18">
        <f>IF(Abschlüsse[[#This Row],[Ergeb]]="ET",0,COUNTIFS($A$2:$A2955,$A2955,$B$2:$B2955,$B2955,$L$2:$L2955,"&lt;&gt;ET"))</f>
        <v>0</v>
      </c>
      <c r="F2955" s="11"/>
      <c r="G2955" s="12"/>
      <c r="H2955" s="18">
        <f>COUNTIFS('Rote Karten'!$A$2:$A$4,$A2955,'Rote Karten'!$D$2:$D$4,"&lt;&gt;"&amp;$B2955,'Rote Karten'!$B$2:$B$4,"&lt;"&amp;$F2955,'Rote Karten'!$C$2:$C$4,"&lt;="&amp;$G2955)-COUNTIFS('Rote Karten'!$A$2:$A$4,$A2955,'Rote Karten'!$D$2:$D$4,$B2955,'Rote Karten'!$B$2:$B$4,"&lt;"&amp;$F2955,'Rote Karten'!$C$2:$C$4,"&lt;="&amp;$G2955)</f>
        <v>0</v>
      </c>
      <c r="I2955" s="17" t="str">
        <f>IF(OR($L2955="Tor",$L2955="ET"),_xlfn.IFNA(IF(VLOOKUP($A2955,Spiele!$A$2:$C$16,3,FALSE)=$B2955,COUNTIFS($L$2:$L2955,"Tor",$B$2:$B2955,$B2955,$A$2:$A2955,$A2955)+COUNTIFS($L$2:$L2955,"ET",$B$2:$B2955,$B2955,$A$2:$A2955,$A2955)&amp;":"&amp;COUNTIFS($L$2:$L2955,"Tor",$B$2:$B2955,"&lt;&gt;"&amp;$B2955,$A$2:$A2955,$A2955)+COUNTIFS($L$2:$L2955,"ET",$B$2:$B2955,"&lt;&gt;"&amp;$B2955,$A$2:$A2955,$A2955),COUNTIFS($L$2:$L2955,"Tor",$B$2:$B2955,"&lt;&gt;"&amp;$B2955,$A$2:$A2955,$A2955)+COUNTIFS($L$2:$L2955,"ET",$B$2:$B2955,"&lt;&gt;"&amp;$B2955,$A$2:$A2955,$A2955)&amp;":"&amp;COUNTIFS($L$2:$L2955,"Tor",$B$2:$B2955,$B2955,$A$2:$A2955,$A2955)+COUNTIFS($L$2:$L2955,"ET",$B$2:$B2955,$B2955,$A$2:$A2955,$A2955)),""),"")</f>
        <v/>
      </c>
      <c r="J2955" s="18" t="str">
        <f>_xlfn.IFNA(IF(VLOOKUP($A2955,Spiele!$A$2:$D$16,3,FALSE)=$B2955,(COUNTIFS($L$1:$L2954,"Tor",$B$1:$B2954,$B2955,$A$1:$A2954,$A2955)+COUNTIFS($L$1:$L2954,"ET",$B$1:$B2954,$B2955,$A$1:$A2954,$A2955))-(COUNTIFS($L$1:$L2954,"Tor",$B$1:$B2954,"&lt;&gt;"&amp;$B2955,$A$1:$A2954,$A2955)+COUNTIFS($L$1:$L2954,"ET",$B$1:$B2954,"&lt;&gt;"&amp;$B2955,$A$1:$A2954,$A2955)),(COUNTIFS($L$1:$L2954,"Tor",$B$1:$B2954,$B2955,$A$1:$A2954,$A2955)+COUNTIFS($L$1:$L2954,"ET",$B$1:$B2954,$B2955,$A$1:$A2954,$A2955))-(COUNTIFS($L$1:$L2954,"Tor",$B$1:$B2954,"&lt;&gt;"&amp;$B2955,$A$1:$A2954,$A2955)+COUNTIFS($L$1:$L2954,"ET",$B$1:$B2954,"&lt;&gt;"&amp;$B2955,$A$1:$A2954,$A2955))),"")</f>
        <v/>
      </c>
      <c r="O2955" s="17"/>
      <c r="AC2955" s="14"/>
      <c r="AD2955" s="14"/>
      <c r="AE2955" s="18"/>
      <c r="AH2955" s="19">
        <f t="shared" si="186"/>
        <v>0</v>
      </c>
      <c r="AI2955" s="19">
        <f t="shared" si="187"/>
        <v>180</v>
      </c>
      <c r="AM2955" s="19">
        <f>IF(Abschlüsse[[#This Row],[Ergeb]]="ET","",SQRT(($AF2955-$AK2955)^2+($AG2955-$AL2955)^2))</f>
        <v>0</v>
      </c>
      <c r="AO2955" s="13"/>
      <c r="AP2955" s="13"/>
      <c r="AQ2955" s="19" t="str">
        <f t="shared" si="184"/>
        <v/>
      </c>
      <c r="AU2955" s="19" t="str">
        <f t="shared" si="185"/>
        <v/>
      </c>
    </row>
    <row r="2956" spans="3:47" ht="25.05" customHeight="1">
      <c r="C2956" s="17" t="str">
        <f>IF($A2956="","",IF(VLOOKUP($A2956,Spiele!$A$2:$D$16,3,FALSE)=$B2956,"H","G"))</f>
        <v/>
      </c>
      <c r="D2956" s="17" t="str">
        <f>IF($B2956="","",IF(VLOOKUP($A2956,Spiele!$A$2:$F$16,3,FALSE)=$B2956,VLOOKUP($A2956,Spiele!$A$2:$F$16,4,FALSE),VLOOKUP($A2956,Spiele!$A$2:$F$16,3,FALSE)))</f>
        <v/>
      </c>
      <c r="E2956" s="18">
        <f>IF(Abschlüsse[[#This Row],[Ergeb]]="ET",0,COUNTIFS($A$2:$A2956,$A2956,$B$2:$B2956,$B2956,$L$2:$L2956,"&lt;&gt;ET"))</f>
        <v>0</v>
      </c>
      <c r="F2956" s="11"/>
      <c r="G2956" s="12"/>
      <c r="H2956" s="18">
        <f>COUNTIFS('Rote Karten'!$A$2:$A$4,$A2956,'Rote Karten'!$D$2:$D$4,"&lt;&gt;"&amp;$B2956,'Rote Karten'!$B$2:$B$4,"&lt;"&amp;$F2956,'Rote Karten'!$C$2:$C$4,"&lt;="&amp;$G2956)-COUNTIFS('Rote Karten'!$A$2:$A$4,$A2956,'Rote Karten'!$D$2:$D$4,$B2956,'Rote Karten'!$B$2:$B$4,"&lt;"&amp;$F2956,'Rote Karten'!$C$2:$C$4,"&lt;="&amp;$G2956)</f>
        <v>0</v>
      </c>
      <c r="I2956" s="17" t="str">
        <f>IF(OR($L2956="Tor",$L2956="ET"),_xlfn.IFNA(IF(VLOOKUP($A2956,Spiele!$A$2:$C$16,3,FALSE)=$B2956,COUNTIFS($L$2:$L2956,"Tor",$B$2:$B2956,$B2956,$A$2:$A2956,$A2956)+COUNTIFS($L$2:$L2956,"ET",$B$2:$B2956,$B2956,$A$2:$A2956,$A2956)&amp;":"&amp;COUNTIFS($L$2:$L2956,"Tor",$B$2:$B2956,"&lt;&gt;"&amp;$B2956,$A$2:$A2956,$A2956)+COUNTIFS($L$2:$L2956,"ET",$B$2:$B2956,"&lt;&gt;"&amp;$B2956,$A$2:$A2956,$A2956),COUNTIFS($L$2:$L2956,"Tor",$B$2:$B2956,"&lt;&gt;"&amp;$B2956,$A$2:$A2956,$A2956)+COUNTIFS($L$2:$L2956,"ET",$B$2:$B2956,"&lt;&gt;"&amp;$B2956,$A$2:$A2956,$A2956)&amp;":"&amp;COUNTIFS($L$2:$L2956,"Tor",$B$2:$B2956,$B2956,$A$2:$A2956,$A2956)+COUNTIFS($L$2:$L2956,"ET",$B$2:$B2956,$B2956,$A$2:$A2956,$A2956)),""),"")</f>
        <v/>
      </c>
      <c r="J2956" s="18" t="str">
        <f>_xlfn.IFNA(IF(VLOOKUP($A2956,Spiele!$A$2:$D$16,3,FALSE)=$B2956,(COUNTIFS($L$1:$L2955,"Tor",$B$1:$B2955,$B2956,$A$1:$A2955,$A2956)+COUNTIFS($L$1:$L2955,"ET",$B$1:$B2955,$B2956,$A$1:$A2955,$A2956))-(COUNTIFS($L$1:$L2955,"Tor",$B$1:$B2955,"&lt;&gt;"&amp;$B2956,$A$1:$A2955,$A2956)+COUNTIFS($L$1:$L2955,"ET",$B$1:$B2955,"&lt;&gt;"&amp;$B2956,$A$1:$A2955,$A2956)),(COUNTIFS($L$1:$L2955,"Tor",$B$1:$B2955,$B2956,$A$1:$A2955,$A2956)+COUNTIFS($L$1:$L2955,"ET",$B$1:$B2955,$B2956,$A$1:$A2955,$A2956))-(COUNTIFS($L$1:$L2955,"Tor",$B$1:$B2955,"&lt;&gt;"&amp;$B2956,$A$1:$A2955,$A2956)+COUNTIFS($L$1:$L2955,"ET",$B$1:$B2955,"&lt;&gt;"&amp;$B2956,$A$1:$A2955,$A2956))),"")</f>
        <v/>
      </c>
      <c r="O2956" s="17"/>
      <c r="AC2956" s="14"/>
      <c r="AD2956" s="14"/>
      <c r="AE2956" s="18"/>
      <c r="AH2956" s="19">
        <f t="shared" si="186"/>
        <v>0</v>
      </c>
      <c r="AI2956" s="19">
        <f t="shared" si="187"/>
        <v>180</v>
      </c>
      <c r="AM2956" s="19">
        <f>IF(Abschlüsse[[#This Row],[Ergeb]]="ET","",SQRT(($AF2956-$AK2956)^2+($AG2956-$AL2956)^2))</f>
        <v>0</v>
      </c>
      <c r="AO2956" s="13"/>
      <c r="AP2956" s="13"/>
      <c r="AQ2956" s="19" t="str">
        <f t="shared" si="184"/>
        <v/>
      </c>
      <c r="AU2956" s="19" t="str">
        <f t="shared" si="185"/>
        <v/>
      </c>
    </row>
    <row r="2957" spans="3:47" ht="25.05" customHeight="1">
      <c r="C2957" s="17" t="str">
        <f>IF($A2957="","",IF(VLOOKUP($A2957,Spiele!$A$2:$D$16,3,FALSE)=$B2957,"H","G"))</f>
        <v/>
      </c>
      <c r="D2957" s="17" t="str">
        <f>IF($B2957="","",IF(VLOOKUP($A2957,Spiele!$A$2:$F$16,3,FALSE)=$B2957,VLOOKUP($A2957,Spiele!$A$2:$F$16,4,FALSE),VLOOKUP($A2957,Spiele!$A$2:$F$16,3,FALSE)))</f>
        <v/>
      </c>
      <c r="E2957" s="18">
        <f>IF(Abschlüsse[[#This Row],[Ergeb]]="ET",0,COUNTIFS($A$2:$A2957,$A2957,$B$2:$B2957,$B2957,$L$2:$L2957,"&lt;&gt;ET"))</f>
        <v>0</v>
      </c>
      <c r="F2957" s="11"/>
      <c r="G2957" s="12"/>
      <c r="H2957" s="18">
        <f>COUNTIFS('Rote Karten'!$A$2:$A$4,$A2957,'Rote Karten'!$D$2:$D$4,"&lt;&gt;"&amp;$B2957,'Rote Karten'!$B$2:$B$4,"&lt;"&amp;$F2957,'Rote Karten'!$C$2:$C$4,"&lt;="&amp;$G2957)-COUNTIFS('Rote Karten'!$A$2:$A$4,$A2957,'Rote Karten'!$D$2:$D$4,$B2957,'Rote Karten'!$B$2:$B$4,"&lt;"&amp;$F2957,'Rote Karten'!$C$2:$C$4,"&lt;="&amp;$G2957)</f>
        <v>0</v>
      </c>
      <c r="I2957" s="17" t="str">
        <f>IF(OR($L2957="Tor",$L2957="ET"),_xlfn.IFNA(IF(VLOOKUP($A2957,Spiele!$A$2:$C$16,3,FALSE)=$B2957,COUNTIFS($L$2:$L2957,"Tor",$B$2:$B2957,$B2957,$A$2:$A2957,$A2957)+COUNTIFS($L$2:$L2957,"ET",$B$2:$B2957,$B2957,$A$2:$A2957,$A2957)&amp;":"&amp;COUNTIFS($L$2:$L2957,"Tor",$B$2:$B2957,"&lt;&gt;"&amp;$B2957,$A$2:$A2957,$A2957)+COUNTIFS($L$2:$L2957,"ET",$B$2:$B2957,"&lt;&gt;"&amp;$B2957,$A$2:$A2957,$A2957),COUNTIFS($L$2:$L2957,"Tor",$B$2:$B2957,"&lt;&gt;"&amp;$B2957,$A$2:$A2957,$A2957)+COUNTIFS($L$2:$L2957,"ET",$B$2:$B2957,"&lt;&gt;"&amp;$B2957,$A$2:$A2957,$A2957)&amp;":"&amp;COUNTIFS($L$2:$L2957,"Tor",$B$2:$B2957,$B2957,$A$2:$A2957,$A2957)+COUNTIFS($L$2:$L2957,"ET",$B$2:$B2957,$B2957,$A$2:$A2957,$A2957)),""),"")</f>
        <v/>
      </c>
      <c r="J2957" s="18" t="str">
        <f>_xlfn.IFNA(IF(VLOOKUP($A2957,Spiele!$A$2:$D$16,3,FALSE)=$B2957,(COUNTIFS($L$1:$L2956,"Tor",$B$1:$B2956,$B2957,$A$1:$A2956,$A2957)+COUNTIFS($L$1:$L2956,"ET",$B$1:$B2956,$B2957,$A$1:$A2956,$A2957))-(COUNTIFS($L$1:$L2956,"Tor",$B$1:$B2956,"&lt;&gt;"&amp;$B2957,$A$1:$A2956,$A2957)+COUNTIFS($L$1:$L2956,"ET",$B$1:$B2956,"&lt;&gt;"&amp;$B2957,$A$1:$A2956,$A2957)),(COUNTIFS($L$1:$L2956,"Tor",$B$1:$B2956,$B2957,$A$1:$A2956,$A2957)+COUNTIFS($L$1:$L2956,"ET",$B$1:$B2956,$B2957,$A$1:$A2956,$A2957))-(COUNTIFS($L$1:$L2956,"Tor",$B$1:$B2956,"&lt;&gt;"&amp;$B2957,$A$1:$A2956,$A2957)+COUNTIFS($L$1:$L2956,"ET",$B$1:$B2956,"&lt;&gt;"&amp;$B2957,$A$1:$A2956,$A2957))),"")</f>
        <v/>
      </c>
      <c r="O2957" s="17"/>
      <c r="AC2957" s="14"/>
      <c r="AD2957" s="14"/>
      <c r="AE2957" s="18"/>
      <c r="AH2957" s="19">
        <f t="shared" si="186"/>
        <v>0</v>
      </c>
      <c r="AI2957" s="19">
        <f t="shared" si="187"/>
        <v>180</v>
      </c>
      <c r="AM2957" s="19">
        <f>IF(Abschlüsse[[#This Row],[Ergeb]]="ET","",SQRT(($AF2957-$AK2957)^2+($AG2957-$AL2957)^2))</f>
        <v>0</v>
      </c>
      <c r="AO2957" s="13"/>
      <c r="AP2957" s="13"/>
      <c r="AQ2957" s="19" t="str">
        <f t="shared" si="184"/>
        <v/>
      </c>
      <c r="AU2957" s="19" t="str">
        <f t="shared" si="185"/>
        <v/>
      </c>
    </row>
    <row r="2958" spans="3:47" ht="25.05" customHeight="1">
      <c r="C2958" s="17" t="str">
        <f>IF($A2958="","",IF(VLOOKUP($A2958,Spiele!$A$2:$D$16,3,FALSE)=$B2958,"H","G"))</f>
        <v/>
      </c>
      <c r="D2958" s="17" t="str">
        <f>IF($B2958="","",IF(VLOOKUP($A2958,Spiele!$A$2:$F$16,3,FALSE)=$B2958,VLOOKUP($A2958,Spiele!$A$2:$F$16,4,FALSE),VLOOKUP($A2958,Spiele!$A$2:$F$16,3,FALSE)))</f>
        <v/>
      </c>
      <c r="E2958" s="18">
        <f>IF(Abschlüsse[[#This Row],[Ergeb]]="ET",0,COUNTIFS($A$2:$A2958,$A2958,$B$2:$B2958,$B2958,$L$2:$L2958,"&lt;&gt;ET"))</f>
        <v>0</v>
      </c>
      <c r="F2958" s="11"/>
      <c r="G2958" s="12"/>
      <c r="H2958" s="18">
        <f>COUNTIFS('Rote Karten'!$A$2:$A$4,$A2958,'Rote Karten'!$D$2:$D$4,"&lt;&gt;"&amp;$B2958,'Rote Karten'!$B$2:$B$4,"&lt;"&amp;$F2958,'Rote Karten'!$C$2:$C$4,"&lt;="&amp;$G2958)-COUNTIFS('Rote Karten'!$A$2:$A$4,$A2958,'Rote Karten'!$D$2:$D$4,$B2958,'Rote Karten'!$B$2:$B$4,"&lt;"&amp;$F2958,'Rote Karten'!$C$2:$C$4,"&lt;="&amp;$G2958)</f>
        <v>0</v>
      </c>
      <c r="I2958" s="17" t="str">
        <f>IF(OR($L2958="Tor",$L2958="ET"),_xlfn.IFNA(IF(VLOOKUP($A2958,Spiele!$A$2:$C$16,3,FALSE)=$B2958,COUNTIFS($L$2:$L2958,"Tor",$B$2:$B2958,$B2958,$A$2:$A2958,$A2958)+COUNTIFS($L$2:$L2958,"ET",$B$2:$B2958,$B2958,$A$2:$A2958,$A2958)&amp;":"&amp;COUNTIFS($L$2:$L2958,"Tor",$B$2:$B2958,"&lt;&gt;"&amp;$B2958,$A$2:$A2958,$A2958)+COUNTIFS($L$2:$L2958,"ET",$B$2:$B2958,"&lt;&gt;"&amp;$B2958,$A$2:$A2958,$A2958),COUNTIFS($L$2:$L2958,"Tor",$B$2:$B2958,"&lt;&gt;"&amp;$B2958,$A$2:$A2958,$A2958)+COUNTIFS($L$2:$L2958,"ET",$B$2:$B2958,"&lt;&gt;"&amp;$B2958,$A$2:$A2958,$A2958)&amp;":"&amp;COUNTIFS($L$2:$L2958,"Tor",$B$2:$B2958,$B2958,$A$2:$A2958,$A2958)+COUNTIFS($L$2:$L2958,"ET",$B$2:$B2958,$B2958,$A$2:$A2958,$A2958)),""),"")</f>
        <v/>
      </c>
      <c r="J2958" s="18" t="str">
        <f>_xlfn.IFNA(IF(VLOOKUP($A2958,Spiele!$A$2:$D$16,3,FALSE)=$B2958,(COUNTIFS($L$1:$L2957,"Tor",$B$1:$B2957,$B2958,$A$1:$A2957,$A2958)+COUNTIFS($L$1:$L2957,"ET",$B$1:$B2957,$B2958,$A$1:$A2957,$A2958))-(COUNTIFS($L$1:$L2957,"Tor",$B$1:$B2957,"&lt;&gt;"&amp;$B2958,$A$1:$A2957,$A2958)+COUNTIFS($L$1:$L2957,"ET",$B$1:$B2957,"&lt;&gt;"&amp;$B2958,$A$1:$A2957,$A2958)),(COUNTIFS($L$1:$L2957,"Tor",$B$1:$B2957,$B2958,$A$1:$A2957,$A2958)+COUNTIFS($L$1:$L2957,"ET",$B$1:$B2957,$B2958,$A$1:$A2957,$A2958))-(COUNTIFS($L$1:$L2957,"Tor",$B$1:$B2957,"&lt;&gt;"&amp;$B2958,$A$1:$A2957,$A2958)+COUNTIFS($L$1:$L2957,"ET",$B$1:$B2957,"&lt;&gt;"&amp;$B2958,$A$1:$A2957,$A2958))),"")</f>
        <v/>
      </c>
      <c r="O2958" s="17"/>
      <c r="AC2958" s="14"/>
      <c r="AD2958" s="14"/>
      <c r="AE2958" s="18"/>
      <c r="AH2958" s="19">
        <f t="shared" si="186"/>
        <v>0</v>
      </c>
      <c r="AI2958" s="19">
        <f t="shared" si="187"/>
        <v>180</v>
      </c>
      <c r="AM2958" s="19">
        <f>IF(Abschlüsse[[#This Row],[Ergeb]]="ET","",SQRT(($AF2958-$AK2958)^2+($AG2958-$AL2958)^2))</f>
        <v>0</v>
      </c>
      <c r="AO2958" s="13"/>
      <c r="AP2958" s="13"/>
      <c r="AQ2958" s="19" t="str">
        <f t="shared" si="184"/>
        <v/>
      </c>
      <c r="AU2958" s="19" t="str">
        <f t="shared" si="185"/>
        <v/>
      </c>
    </row>
    <row r="2959" spans="3:47" ht="25.05" customHeight="1">
      <c r="C2959" s="17" t="str">
        <f>IF($A2959="","",IF(VLOOKUP($A2959,Spiele!$A$2:$D$16,3,FALSE)=$B2959,"H","G"))</f>
        <v/>
      </c>
      <c r="D2959" s="17" t="str">
        <f>IF($B2959="","",IF(VLOOKUP($A2959,Spiele!$A$2:$F$16,3,FALSE)=$B2959,VLOOKUP($A2959,Spiele!$A$2:$F$16,4,FALSE),VLOOKUP($A2959,Spiele!$A$2:$F$16,3,FALSE)))</f>
        <v/>
      </c>
      <c r="E2959" s="18">
        <f>IF(Abschlüsse[[#This Row],[Ergeb]]="ET",0,COUNTIFS($A$2:$A2959,$A2959,$B$2:$B2959,$B2959,$L$2:$L2959,"&lt;&gt;ET"))</f>
        <v>0</v>
      </c>
      <c r="F2959" s="11"/>
      <c r="G2959" s="12"/>
      <c r="H2959" s="18">
        <f>COUNTIFS('Rote Karten'!$A$2:$A$4,$A2959,'Rote Karten'!$D$2:$D$4,"&lt;&gt;"&amp;$B2959,'Rote Karten'!$B$2:$B$4,"&lt;"&amp;$F2959,'Rote Karten'!$C$2:$C$4,"&lt;="&amp;$G2959)-COUNTIFS('Rote Karten'!$A$2:$A$4,$A2959,'Rote Karten'!$D$2:$D$4,$B2959,'Rote Karten'!$B$2:$B$4,"&lt;"&amp;$F2959,'Rote Karten'!$C$2:$C$4,"&lt;="&amp;$G2959)</f>
        <v>0</v>
      </c>
      <c r="I2959" s="17" t="str">
        <f>IF(OR($L2959="Tor",$L2959="ET"),_xlfn.IFNA(IF(VLOOKUP($A2959,Spiele!$A$2:$C$16,3,FALSE)=$B2959,COUNTIFS($L$2:$L2959,"Tor",$B$2:$B2959,$B2959,$A$2:$A2959,$A2959)+COUNTIFS($L$2:$L2959,"ET",$B$2:$B2959,$B2959,$A$2:$A2959,$A2959)&amp;":"&amp;COUNTIFS($L$2:$L2959,"Tor",$B$2:$B2959,"&lt;&gt;"&amp;$B2959,$A$2:$A2959,$A2959)+COUNTIFS($L$2:$L2959,"ET",$B$2:$B2959,"&lt;&gt;"&amp;$B2959,$A$2:$A2959,$A2959),COUNTIFS($L$2:$L2959,"Tor",$B$2:$B2959,"&lt;&gt;"&amp;$B2959,$A$2:$A2959,$A2959)+COUNTIFS($L$2:$L2959,"ET",$B$2:$B2959,"&lt;&gt;"&amp;$B2959,$A$2:$A2959,$A2959)&amp;":"&amp;COUNTIFS($L$2:$L2959,"Tor",$B$2:$B2959,$B2959,$A$2:$A2959,$A2959)+COUNTIFS($L$2:$L2959,"ET",$B$2:$B2959,$B2959,$A$2:$A2959,$A2959)),""),"")</f>
        <v/>
      </c>
      <c r="J2959" s="18" t="str">
        <f>_xlfn.IFNA(IF(VLOOKUP($A2959,Spiele!$A$2:$D$16,3,FALSE)=$B2959,(COUNTIFS($L$1:$L2958,"Tor",$B$1:$B2958,$B2959,$A$1:$A2958,$A2959)+COUNTIFS($L$1:$L2958,"ET",$B$1:$B2958,$B2959,$A$1:$A2958,$A2959))-(COUNTIFS($L$1:$L2958,"Tor",$B$1:$B2958,"&lt;&gt;"&amp;$B2959,$A$1:$A2958,$A2959)+COUNTIFS($L$1:$L2958,"ET",$B$1:$B2958,"&lt;&gt;"&amp;$B2959,$A$1:$A2958,$A2959)),(COUNTIFS($L$1:$L2958,"Tor",$B$1:$B2958,$B2959,$A$1:$A2958,$A2959)+COUNTIFS($L$1:$L2958,"ET",$B$1:$B2958,$B2959,$A$1:$A2958,$A2959))-(COUNTIFS($L$1:$L2958,"Tor",$B$1:$B2958,"&lt;&gt;"&amp;$B2959,$A$1:$A2958,$A2959)+COUNTIFS($L$1:$L2958,"ET",$B$1:$B2958,"&lt;&gt;"&amp;$B2959,$A$1:$A2958,$A2959))),"")</f>
        <v/>
      </c>
      <c r="O2959" s="17"/>
      <c r="AC2959" s="14"/>
      <c r="AD2959" s="14"/>
      <c r="AE2959" s="18"/>
      <c r="AH2959" s="19">
        <f t="shared" si="186"/>
        <v>0</v>
      </c>
      <c r="AI2959" s="19">
        <f t="shared" si="187"/>
        <v>180</v>
      </c>
      <c r="AM2959" s="19">
        <f>IF(Abschlüsse[[#This Row],[Ergeb]]="ET","",SQRT(($AF2959-$AK2959)^2+($AG2959-$AL2959)^2))</f>
        <v>0</v>
      </c>
      <c r="AO2959" s="13"/>
      <c r="AP2959" s="13"/>
      <c r="AQ2959" s="19" t="str">
        <f t="shared" si="184"/>
        <v/>
      </c>
      <c r="AU2959" s="19" t="str">
        <f t="shared" si="185"/>
        <v/>
      </c>
    </row>
    <row r="2960" spans="3:47" ht="25.05" customHeight="1">
      <c r="C2960" s="17" t="str">
        <f>IF($A2960="","",IF(VLOOKUP($A2960,Spiele!$A$2:$D$16,3,FALSE)=$B2960,"H","G"))</f>
        <v/>
      </c>
      <c r="D2960" s="17" t="str">
        <f>IF($B2960="","",IF(VLOOKUP($A2960,Spiele!$A$2:$F$16,3,FALSE)=$B2960,VLOOKUP($A2960,Spiele!$A$2:$F$16,4,FALSE),VLOOKUP($A2960,Spiele!$A$2:$F$16,3,FALSE)))</f>
        <v/>
      </c>
      <c r="E2960" s="18">
        <f>IF(Abschlüsse[[#This Row],[Ergeb]]="ET",0,COUNTIFS($A$2:$A2960,$A2960,$B$2:$B2960,$B2960,$L$2:$L2960,"&lt;&gt;ET"))</f>
        <v>0</v>
      </c>
      <c r="F2960" s="11"/>
      <c r="G2960" s="12"/>
      <c r="H2960" s="18">
        <f>COUNTIFS('Rote Karten'!$A$2:$A$4,$A2960,'Rote Karten'!$D$2:$D$4,"&lt;&gt;"&amp;$B2960,'Rote Karten'!$B$2:$B$4,"&lt;"&amp;$F2960,'Rote Karten'!$C$2:$C$4,"&lt;="&amp;$G2960)-COUNTIFS('Rote Karten'!$A$2:$A$4,$A2960,'Rote Karten'!$D$2:$D$4,$B2960,'Rote Karten'!$B$2:$B$4,"&lt;"&amp;$F2960,'Rote Karten'!$C$2:$C$4,"&lt;="&amp;$G2960)</f>
        <v>0</v>
      </c>
      <c r="I2960" s="17" t="str">
        <f>IF(OR($L2960="Tor",$L2960="ET"),_xlfn.IFNA(IF(VLOOKUP($A2960,Spiele!$A$2:$C$16,3,FALSE)=$B2960,COUNTIFS($L$2:$L2960,"Tor",$B$2:$B2960,$B2960,$A$2:$A2960,$A2960)+COUNTIFS($L$2:$L2960,"ET",$B$2:$B2960,$B2960,$A$2:$A2960,$A2960)&amp;":"&amp;COUNTIFS($L$2:$L2960,"Tor",$B$2:$B2960,"&lt;&gt;"&amp;$B2960,$A$2:$A2960,$A2960)+COUNTIFS($L$2:$L2960,"ET",$B$2:$B2960,"&lt;&gt;"&amp;$B2960,$A$2:$A2960,$A2960),COUNTIFS($L$2:$L2960,"Tor",$B$2:$B2960,"&lt;&gt;"&amp;$B2960,$A$2:$A2960,$A2960)+COUNTIFS($L$2:$L2960,"ET",$B$2:$B2960,"&lt;&gt;"&amp;$B2960,$A$2:$A2960,$A2960)&amp;":"&amp;COUNTIFS($L$2:$L2960,"Tor",$B$2:$B2960,$B2960,$A$2:$A2960,$A2960)+COUNTIFS($L$2:$L2960,"ET",$B$2:$B2960,$B2960,$A$2:$A2960,$A2960)),""),"")</f>
        <v/>
      </c>
      <c r="J2960" s="18" t="str">
        <f>_xlfn.IFNA(IF(VLOOKUP($A2960,Spiele!$A$2:$D$16,3,FALSE)=$B2960,(COUNTIFS($L$1:$L2959,"Tor",$B$1:$B2959,$B2960,$A$1:$A2959,$A2960)+COUNTIFS($L$1:$L2959,"ET",$B$1:$B2959,$B2960,$A$1:$A2959,$A2960))-(COUNTIFS($L$1:$L2959,"Tor",$B$1:$B2959,"&lt;&gt;"&amp;$B2960,$A$1:$A2959,$A2960)+COUNTIFS($L$1:$L2959,"ET",$B$1:$B2959,"&lt;&gt;"&amp;$B2960,$A$1:$A2959,$A2960)),(COUNTIFS($L$1:$L2959,"Tor",$B$1:$B2959,$B2960,$A$1:$A2959,$A2960)+COUNTIFS($L$1:$L2959,"ET",$B$1:$B2959,$B2960,$A$1:$A2959,$A2960))-(COUNTIFS($L$1:$L2959,"Tor",$B$1:$B2959,"&lt;&gt;"&amp;$B2960,$A$1:$A2959,$A2960)+COUNTIFS($L$1:$L2959,"ET",$B$1:$B2959,"&lt;&gt;"&amp;$B2960,$A$1:$A2959,$A2960))),"")</f>
        <v/>
      </c>
      <c r="O2960" s="17"/>
      <c r="AC2960" s="14"/>
      <c r="AD2960" s="14"/>
      <c r="AE2960" s="18"/>
      <c r="AH2960" s="19">
        <f t="shared" si="186"/>
        <v>0</v>
      </c>
      <c r="AI2960" s="19">
        <f t="shared" si="187"/>
        <v>180</v>
      </c>
      <c r="AM2960" s="19">
        <f>IF(Abschlüsse[[#This Row],[Ergeb]]="ET","",SQRT(($AF2960-$AK2960)^2+($AG2960-$AL2960)^2))</f>
        <v>0</v>
      </c>
      <c r="AO2960" s="13"/>
      <c r="AP2960" s="13"/>
      <c r="AQ2960" s="19" t="str">
        <f t="shared" si="184"/>
        <v/>
      </c>
      <c r="AU2960" s="19" t="str">
        <f t="shared" si="185"/>
        <v/>
      </c>
    </row>
    <row r="2961" spans="3:47" ht="25.05" customHeight="1">
      <c r="C2961" s="17" t="str">
        <f>IF($A2961="","",IF(VLOOKUP($A2961,Spiele!$A$2:$D$16,3,FALSE)=$B2961,"H","G"))</f>
        <v/>
      </c>
      <c r="D2961" s="17" t="str">
        <f>IF($B2961="","",IF(VLOOKUP($A2961,Spiele!$A$2:$F$16,3,FALSE)=$B2961,VLOOKUP($A2961,Spiele!$A$2:$F$16,4,FALSE),VLOOKUP($A2961,Spiele!$A$2:$F$16,3,FALSE)))</f>
        <v/>
      </c>
      <c r="E2961" s="18">
        <f>IF(Abschlüsse[[#This Row],[Ergeb]]="ET",0,COUNTIFS($A$2:$A2961,$A2961,$B$2:$B2961,$B2961,$L$2:$L2961,"&lt;&gt;ET"))</f>
        <v>0</v>
      </c>
      <c r="F2961" s="11"/>
      <c r="G2961" s="12"/>
      <c r="H2961" s="18">
        <f>COUNTIFS('Rote Karten'!$A$2:$A$4,$A2961,'Rote Karten'!$D$2:$D$4,"&lt;&gt;"&amp;$B2961,'Rote Karten'!$B$2:$B$4,"&lt;"&amp;$F2961,'Rote Karten'!$C$2:$C$4,"&lt;="&amp;$G2961)-COUNTIFS('Rote Karten'!$A$2:$A$4,$A2961,'Rote Karten'!$D$2:$D$4,$B2961,'Rote Karten'!$B$2:$B$4,"&lt;"&amp;$F2961,'Rote Karten'!$C$2:$C$4,"&lt;="&amp;$G2961)</f>
        <v>0</v>
      </c>
      <c r="I2961" s="17" t="str">
        <f>IF(OR($L2961="Tor",$L2961="ET"),_xlfn.IFNA(IF(VLOOKUP($A2961,Spiele!$A$2:$C$16,3,FALSE)=$B2961,COUNTIFS($L$2:$L2961,"Tor",$B$2:$B2961,$B2961,$A$2:$A2961,$A2961)+COUNTIFS($L$2:$L2961,"ET",$B$2:$B2961,$B2961,$A$2:$A2961,$A2961)&amp;":"&amp;COUNTIFS($L$2:$L2961,"Tor",$B$2:$B2961,"&lt;&gt;"&amp;$B2961,$A$2:$A2961,$A2961)+COUNTIFS($L$2:$L2961,"ET",$B$2:$B2961,"&lt;&gt;"&amp;$B2961,$A$2:$A2961,$A2961),COUNTIFS($L$2:$L2961,"Tor",$B$2:$B2961,"&lt;&gt;"&amp;$B2961,$A$2:$A2961,$A2961)+COUNTIFS($L$2:$L2961,"ET",$B$2:$B2961,"&lt;&gt;"&amp;$B2961,$A$2:$A2961,$A2961)&amp;":"&amp;COUNTIFS($L$2:$L2961,"Tor",$B$2:$B2961,$B2961,$A$2:$A2961,$A2961)+COUNTIFS($L$2:$L2961,"ET",$B$2:$B2961,$B2961,$A$2:$A2961,$A2961)),""),"")</f>
        <v/>
      </c>
      <c r="J2961" s="18" t="str">
        <f>_xlfn.IFNA(IF(VLOOKUP($A2961,Spiele!$A$2:$D$16,3,FALSE)=$B2961,(COUNTIFS($L$1:$L2960,"Tor",$B$1:$B2960,$B2961,$A$1:$A2960,$A2961)+COUNTIFS($L$1:$L2960,"ET",$B$1:$B2960,$B2961,$A$1:$A2960,$A2961))-(COUNTIFS($L$1:$L2960,"Tor",$B$1:$B2960,"&lt;&gt;"&amp;$B2961,$A$1:$A2960,$A2961)+COUNTIFS($L$1:$L2960,"ET",$B$1:$B2960,"&lt;&gt;"&amp;$B2961,$A$1:$A2960,$A2961)),(COUNTIFS($L$1:$L2960,"Tor",$B$1:$B2960,$B2961,$A$1:$A2960,$A2961)+COUNTIFS($L$1:$L2960,"ET",$B$1:$B2960,$B2961,$A$1:$A2960,$A2961))-(COUNTIFS($L$1:$L2960,"Tor",$B$1:$B2960,"&lt;&gt;"&amp;$B2961,$A$1:$A2960,$A2961)+COUNTIFS($L$1:$L2960,"ET",$B$1:$B2960,"&lt;&gt;"&amp;$B2961,$A$1:$A2960,$A2961))),"")</f>
        <v/>
      </c>
      <c r="O2961" s="17"/>
      <c r="AC2961" s="14"/>
      <c r="AD2961" s="14"/>
      <c r="AE2961" s="18"/>
      <c r="AH2961" s="19">
        <f t="shared" si="186"/>
        <v>0</v>
      </c>
      <c r="AI2961" s="19">
        <f t="shared" si="187"/>
        <v>180</v>
      </c>
      <c r="AM2961" s="19">
        <f>IF(Abschlüsse[[#This Row],[Ergeb]]="ET","",SQRT(($AF2961-$AK2961)^2+($AG2961-$AL2961)^2))</f>
        <v>0</v>
      </c>
      <c r="AO2961" s="13"/>
      <c r="AP2961" s="13"/>
      <c r="AQ2961" s="19" t="str">
        <f t="shared" si="184"/>
        <v/>
      </c>
      <c r="AU2961" s="19" t="str">
        <f t="shared" si="185"/>
        <v/>
      </c>
    </row>
    <row r="2962" spans="3:47" ht="25.05" customHeight="1">
      <c r="C2962" s="17" t="str">
        <f>IF($A2962="","",IF(VLOOKUP($A2962,Spiele!$A$2:$D$16,3,FALSE)=$B2962,"H","G"))</f>
        <v/>
      </c>
      <c r="D2962" s="17" t="str">
        <f>IF($B2962="","",IF(VLOOKUP($A2962,Spiele!$A$2:$F$16,3,FALSE)=$B2962,VLOOKUP($A2962,Spiele!$A$2:$F$16,4,FALSE),VLOOKUP($A2962,Spiele!$A$2:$F$16,3,FALSE)))</f>
        <v/>
      </c>
      <c r="E2962" s="18">
        <f>IF(Abschlüsse[[#This Row],[Ergeb]]="ET",0,COUNTIFS($A$2:$A2962,$A2962,$B$2:$B2962,$B2962,$L$2:$L2962,"&lt;&gt;ET"))</f>
        <v>0</v>
      </c>
      <c r="F2962" s="11"/>
      <c r="G2962" s="12"/>
      <c r="H2962" s="18">
        <f>COUNTIFS('Rote Karten'!$A$2:$A$4,$A2962,'Rote Karten'!$D$2:$D$4,"&lt;&gt;"&amp;$B2962,'Rote Karten'!$B$2:$B$4,"&lt;"&amp;$F2962,'Rote Karten'!$C$2:$C$4,"&lt;="&amp;$G2962)-COUNTIFS('Rote Karten'!$A$2:$A$4,$A2962,'Rote Karten'!$D$2:$D$4,$B2962,'Rote Karten'!$B$2:$B$4,"&lt;"&amp;$F2962,'Rote Karten'!$C$2:$C$4,"&lt;="&amp;$G2962)</f>
        <v>0</v>
      </c>
      <c r="I2962" s="17" t="str">
        <f>IF(OR($L2962="Tor",$L2962="ET"),_xlfn.IFNA(IF(VLOOKUP($A2962,Spiele!$A$2:$C$16,3,FALSE)=$B2962,COUNTIFS($L$2:$L2962,"Tor",$B$2:$B2962,$B2962,$A$2:$A2962,$A2962)+COUNTIFS($L$2:$L2962,"ET",$B$2:$B2962,$B2962,$A$2:$A2962,$A2962)&amp;":"&amp;COUNTIFS($L$2:$L2962,"Tor",$B$2:$B2962,"&lt;&gt;"&amp;$B2962,$A$2:$A2962,$A2962)+COUNTIFS($L$2:$L2962,"ET",$B$2:$B2962,"&lt;&gt;"&amp;$B2962,$A$2:$A2962,$A2962),COUNTIFS($L$2:$L2962,"Tor",$B$2:$B2962,"&lt;&gt;"&amp;$B2962,$A$2:$A2962,$A2962)+COUNTIFS($L$2:$L2962,"ET",$B$2:$B2962,"&lt;&gt;"&amp;$B2962,$A$2:$A2962,$A2962)&amp;":"&amp;COUNTIFS($L$2:$L2962,"Tor",$B$2:$B2962,$B2962,$A$2:$A2962,$A2962)+COUNTIFS($L$2:$L2962,"ET",$B$2:$B2962,$B2962,$A$2:$A2962,$A2962)),""),"")</f>
        <v/>
      </c>
      <c r="J2962" s="18" t="str">
        <f>_xlfn.IFNA(IF(VLOOKUP($A2962,Spiele!$A$2:$D$16,3,FALSE)=$B2962,(COUNTIFS($L$1:$L2961,"Tor",$B$1:$B2961,$B2962,$A$1:$A2961,$A2962)+COUNTIFS($L$1:$L2961,"ET",$B$1:$B2961,$B2962,$A$1:$A2961,$A2962))-(COUNTIFS($L$1:$L2961,"Tor",$B$1:$B2961,"&lt;&gt;"&amp;$B2962,$A$1:$A2961,$A2962)+COUNTIFS($L$1:$L2961,"ET",$B$1:$B2961,"&lt;&gt;"&amp;$B2962,$A$1:$A2961,$A2962)),(COUNTIFS($L$1:$L2961,"Tor",$B$1:$B2961,$B2962,$A$1:$A2961,$A2962)+COUNTIFS($L$1:$L2961,"ET",$B$1:$B2961,$B2962,$A$1:$A2961,$A2962))-(COUNTIFS($L$1:$L2961,"Tor",$B$1:$B2961,"&lt;&gt;"&amp;$B2962,$A$1:$A2961,$A2962)+COUNTIFS($L$1:$L2961,"ET",$B$1:$B2961,"&lt;&gt;"&amp;$B2962,$A$1:$A2961,$A2962))),"")</f>
        <v/>
      </c>
      <c r="O2962" s="17"/>
      <c r="AC2962" s="14"/>
      <c r="AD2962" s="14"/>
      <c r="AE2962" s="18"/>
      <c r="AH2962" s="19">
        <f t="shared" si="186"/>
        <v>0</v>
      </c>
      <c r="AI2962" s="19">
        <f t="shared" si="187"/>
        <v>180</v>
      </c>
      <c r="AM2962" s="19">
        <f>IF(Abschlüsse[[#This Row],[Ergeb]]="ET","",SQRT(($AF2962-$AK2962)^2+($AG2962-$AL2962)^2))</f>
        <v>0</v>
      </c>
      <c r="AO2962" s="13"/>
      <c r="AP2962" s="13"/>
      <c r="AQ2962" s="19" t="str">
        <f t="shared" si="184"/>
        <v/>
      </c>
      <c r="AU2962" s="19" t="str">
        <f t="shared" si="185"/>
        <v/>
      </c>
    </row>
    <row r="2963" spans="3:47" ht="25.05" customHeight="1">
      <c r="C2963" s="17" t="str">
        <f>IF($A2963="","",IF(VLOOKUP($A2963,Spiele!$A$2:$D$16,3,FALSE)=$B2963,"H","G"))</f>
        <v/>
      </c>
      <c r="D2963" s="17" t="str">
        <f>IF($B2963="","",IF(VLOOKUP($A2963,Spiele!$A$2:$F$16,3,FALSE)=$B2963,VLOOKUP($A2963,Spiele!$A$2:$F$16,4,FALSE),VLOOKUP($A2963,Spiele!$A$2:$F$16,3,FALSE)))</f>
        <v/>
      </c>
      <c r="E2963" s="18">
        <f>IF(Abschlüsse[[#This Row],[Ergeb]]="ET",0,COUNTIFS($A$2:$A2963,$A2963,$B$2:$B2963,$B2963,$L$2:$L2963,"&lt;&gt;ET"))</f>
        <v>0</v>
      </c>
      <c r="F2963" s="11"/>
      <c r="G2963" s="12"/>
      <c r="H2963" s="18">
        <f>COUNTIFS('Rote Karten'!$A$2:$A$4,$A2963,'Rote Karten'!$D$2:$D$4,"&lt;&gt;"&amp;$B2963,'Rote Karten'!$B$2:$B$4,"&lt;"&amp;$F2963,'Rote Karten'!$C$2:$C$4,"&lt;="&amp;$G2963)-COUNTIFS('Rote Karten'!$A$2:$A$4,$A2963,'Rote Karten'!$D$2:$D$4,$B2963,'Rote Karten'!$B$2:$B$4,"&lt;"&amp;$F2963,'Rote Karten'!$C$2:$C$4,"&lt;="&amp;$G2963)</f>
        <v>0</v>
      </c>
      <c r="I2963" s="17" t="str">
        <f>IF(OR($L2963="Tor",$L2963="ET"),_xlfn.IFNA(IF(VLOOKUP($A2963,Spiele!$A$2:$C$16,3,FALSE)=$B2963,COUNTIFS($L$2:$L2963,"Tor",$B$2:$B2963,$B2963,$A$2:$A2963,$A2963)+COUNTIFS($L$2:$L2963,"ET",$B$2:$B2963,$B2963,$A$2:$A2963,$A2963)&amp;":"&amp;COUNTIFS($L$2:$L2963,"Tor",$B$2:$B2963,"&lt;&gt;"&amp;$B2963,$A$2:$A2963,$A2963)+COUNTIFS($L$2:$L2963,"ET",$B$2:$B2963,"&lt;&gt;"&amp;$B2963,$A$2:$A2963,$A2963),COUNTIFS($L$2:$L2963,"Tor",$B$2:$B2963,"&lt;&gt;"&amp;$B2963,$A$2:$A2963,$A2963)+COUNTIFS($L$2:$L2963,"ET",$B$2:$B2963,"&lt;&gt;"&amp;$B2963,$A$2:$A2963,$A2963)&amp;":"&amp;COUNTIFS($L$2:$L2963,"Tor",$B$2:$B2963,$B2963,$A$2:$A2963,$A2963)+COUNTIFS($L$2:$L2963,"ET",$B$2:$B2963,$B2963,$A$2:$A2963,$A2963)),""),"")</f>
        <v/>
      </c>
      <c r="J2963" s="18" t="str">
        <f>_xlfn.IFNA(IF(VLOOKUP($A2963,Spiele!$A$2:$D$16,3,FALSE)=$B2963,(COUNTIFS($L$1:$L2962,"Tor",$B$1:$B2962,$B2963,$A$1:$A2962,$A2963)+COUNTIFS($L$1:$L2962,"ET",$B$1:$B2962,$B2963,$A$1:$A2962,$A2963))-(COUNTIFS($L$1:$L2962,"Tor",$B$1:$B2962,"&lt;&gt;"&amp;$B2963,$A$1:$A2962,$A2963)+COUNTIFS($L$1:$L2962,"ET",$B$1:$B2962,"&lt;&gt;"&amp;$B2963,$A$1:$A2962,$A2963)),(COUNTIFS($L$1:$L2962,"Tor",$B$1:$B2962,$B2963,$A$1:$A2962,$A2963)+COUNTIFS($L$1:$L2962,"ET",$B$1:$B2962,$B2963,$A$1:$A2962,$A2963))-(COUNTIFS($L$1:$L2962,"Tor",$B$1:$B2962,"&lt;&gt;"&amp;$B2963,$A$1:$A2962,$A2963)+COUNTIFS($L$1:$L2962,"ET",$B$1:$B2962,"&lt;&gt;"&amp;$B2963,$A$1:$A2962,$A2963))),"")</f>
        <v/>
      </c>
      <c r="O2963" s="17"/>
      <c r="AC2963" s="14"/>
      <c r="AD2963" s="14"/>
      <c r="AE2963" s="18"/>
      <c r="AH2963" s="19">
        <f t="shared" si="186"/>
        <v>0</v>
      </c>
      <c r="AI2963" s="19">
        <f t="shared" si="187"/>
        <v>180</v>
      </c>
      <c r="AM2963" s="19">
        <f>IF(Abschlüsse[[#This Row],[Ergeb]]="ET","",SQRT(($AF2963-$AK2963)^2+($AG2963-$AL2963)^2))</f>
        <v>0</v>
      </c>
      <c r="AO2963" s="13"/>
      <c r="AP2963" s="13"/>
      <c r="AQ2963" s="19" t="str">
        <f t="shared" si="184"/>
        <v/>
      </c>
      <c r="AU2963" s="19" t="str">
        <f t="shared" si="185"/>
        <v/>
      </c>
    </row>
    <row r="2964" spans="3:47" ht="25.05" customHeight="1">
      <c r="C2964" s="17" t="str">
        <f>IF($A2964="","",IF(VLOOKUP($A2964,Spiele!$A$2:$D$16,3,FALSE)=$B2964,"H","G"))</f>
        <v/>
      </c>
      <c r="D2964" s="17" t="str">
        <f>IF($B2964="","",IF(VLOOKUP($A2964,Spiele!$A$2:$F$16,3,FALSE)=$B2964,VLOOKUP($A2964,Spiele!$A$2:$F$16,4,FALSE),VLOOKUP($A2964,Spiele!$A$2:$F$16,3,FALSE)))</f>
        <v/>
      </c>
      <c r="E2964" s="18">
        <f>IF(Abschlüsse[[#This Row],[Ergeb]]="ET",0,COUNTIFS($A$2:$A2964,$A2964,$B$2:$B2964,$B2964,$L$2:$L2964,"&lt;&gt;ET"))</f>
        <v>0</v>
      </c>
      <c r="F2964" s="11"/>
      <c r="G2964" s="12"/>
      <c r="H2964" s="18">
        <f>COUNTIFS('Rote Karten'!$A$2:$A$4,$A2964,'Rote Karten'!$D$2:$D$4,"&lt;&gt;"&amp;$B2964,'Rote Karten'!$B$2:$B$4,"&lt;"&amp;$F2964,'Rote Karten'!$C$2:$C$4,"&lt;="&amp;$G2964)-COUNTIFS('Rote Karten'!$A$2:$A$4,$A2964,'Rote Karten'!$D$2:$D$4,$B2964,'Rote Karten'!$B$2:$B$4,"&lt;"&amp;$F2964,'Rote Karten'!$C$2:$C$4,"&lt;="&amp;$G2964)</f>
        <v>0</v>
      </c>
      <c r="I2964" s="17" t="str">
        <f>IF(OR($L2964="Tor",$L2964="ET"),_xlfn.IFNA(IF(VLOOKUP($A2964,Spiele!$A$2:$C$16,3,FALSE)=$B2964,COUNTIFS($L$2:$L2964,"Tor",$B$2:$B2964,$B2964,$A$2:$A2964,$A2964)+COUNTIFS($L$2:$L2964,"ET",$B$2:$B2964,$B2964,$A$2:$A2964,$A2964)&amp;":"&amp;COUNTIFS($L$2:$L2964,"Tor",$B$2:$B2964,"&lt;&gt;"&amp;$B2964,$A$2:$A2964,$A2964)+COUNTIFS($L$2:$L2964,"ET",$B$2:$B2964,"&lt;&gt;"&amp;$B2964,$A$2:$A2964,$A2964),COUNTIFS($L$2:$L2964,"Tor",$B$2:$B2964,"&lt;&gt;"&amp;$B2964,$A$2:$A2964,$A2964)+COUNTIFS($L$2:$L2964,"ET",$B$2:$B2964,"&lt;&gt;"&amp;$B2964,$A$2:$A2964,$A2964)&amp;":"&amp;COUNTIFS($L$2:$L2964,"Tor",$B$2:$B2964,$B2964,$A$2:$A2964,$A2964)+COUNTIFS($L$2:$L2964,"ET",$B$2:$B2964,$B2964,$A$2:$A2964,$A2964)),""),"")</f>
        <v/>
      </c>
      <c r="J2964" s="18" t="str">
        <f>_xlfn.IFNA(IF(VLOOKUP($A2964,Spiele!$A$2:$D$16,3,FALSE)=$B2964,(COUNTIFS($L$1:$L2963,"Tor",$B$1:$B2963,$B2964,$A$1:$A2963,$A2964)+COUNTIFS($L$1:$L2963,"ET",$B$1:$B2963,$B2964,$A$1:$A2963,$A2964))-(COUNTIFS($L$1:$L2963,"Tor",$B$1:$B2963,"&lt;&gt;"&amp;$B2964,$A$1:$A2963,$A2964)+COUNTIFS($L$1:$L2963,"ET",$B$1:$B2963,"&lt;&gt;"&amp;$B2964,$A$1:$A2963,$A2964)),(COUNTIFS($L$1:$L2963,"Tor",$B$1:$B2963,$B2964,$A$1:$A2963,$A2964)+COUNTIFS($L$1:$L2963,"ET",$B$1:$B2963,$B2964,$A$1:$A2963,$A2964))-(COUNTIFS($L$1:$L2963,"Tor",$B$1:$B2963,"&lt;&gt;"&amp;$B2964,$A$1:$A2963,$A2964)+COUNTIFS($L$1:$L2963,"ET",$B$1:$B2963,"&lt;&gt;"&amp;$B2964,$A$1:$A2963,$A2964))),"")</f>
        <v/>
      </c>
      <c r="O2964" s="17"/>
      <c r="AC2964" s="14"/>
      <c r="AD2964" s="14"/>
      <c r="AE2964" s="18"/>
      <c r="AH2964" s="19">
        <f t="shared" si="186"/>
        <v>0</v>
      </c>
      <c r="AI2964" s="19">
        <f t="shared" si="187"/>
        <v>180</v>
      </c>
      <c r="AM2964" s="19">
        <f>IF(Abschlüsse[[#This Row],[Ergeb]]="ET","",SQRT(($AF2964-$AK2964)^2+($AG2964-$AL2964)^2))</f>
        <v>0</v>
      </c>
      <c r="AO2964" s="13"/>
      <c r="AP2964" s="13"/>
      <c r="AQ2964" s="19" t="str">
        <f t="shared" si="184"/>
        <v/>
      </c>
      <c r="AU2964" s="19" t="str">
        <f t="shared" si="185"/>
        <v/>
      </c>
    </row>
    <row r="2965" spans="3:47" ht="25.05" customHeight="1">
      <c r="C2965" s="17" t="str">
        <f>IF($A2965="","",IF(VLOOKUP($A2965,Spiele!$A$2:$D$16,3,FALSE)=$B2965,"H","G"))</f>
        <v/>
      </c>
      <c r="D2965" s="17" t="str">
        <f>IF($B2965="","",IF(VLOOKUP($A2965,Spiele!$A$2:$F$16,3,FALSE)=$B2965,VLOOKUP($A2965,Spiele!$A$2:$F$16,4,FALSE),VLOOKUP($A2965,Spiele!$A$2:$F$16,3,FALSE)))</f>
        <v/>
      </c>
      <c r="E2965" s="18">
        <f>IF(Abschlüsse[[#This Row],[Ergeb]]="ET",0,COUNTIFS($A$2:$A2965,$A2965,$B$2:$B2965,$B2965,$L$2:$L2965,"&lt;&gt;ET"))</f>
        <v>0</v>
      </c>
      <c r="F2965" s="11"/>
      <c r="G2965" s="12"/>
      <c r="H2965" s="18">
        <f>COUNTIFS('Rote Karten'!$A$2:$A$4,$A2965,'Rote Karten'!$D$2:$D$4,"&lt;&gt;"&amp;$B2965,'Rote Karten'!$B$2:$B$4,"&lt;"&amp;$F2965,'Rote Karten'!$C$2:$C$4,"&lt;="&amp;$G2965)-COUNTIFS('Rote Karten'!$A$2:$A$4,$A2965,'Rote Karten'!$D$2:$D$4,$B2965,'Rote Karten'!$B$2:$B$4,"&lt;"&amp;$F2965,'Rote Karten'!$C$2:$C$4,"&lt;="&amp;$G2965)</f>
        <v>0</v>
      </c>
      <c r="I2965" s="17" t="str">
        <f>IF(OR($L2965="Tor",$L2965="ET"),_xlfn.IFNA(IF(VLOOKUP($A2965,Spiele!$A$2:$C$16,3,FALSE)=$B2965,COUNTIFS($L$2:$L2965,"Tor",$B$2:$B2965,$B2965,$A$2:$A2965,$A2965)+COUNTIFS($L$2:$L2965,"ET",$B$2:$B2965,$B2965,$A$2:$A2965,$A2965)&amp;":"&amp;COUNTIFS($L$2:$L2965,"Tor",$B$2:$B2965,"&lt;&gt;"&amp;$B2965,$A$2:$A2965,$A2965)+COUNTIFS($L$2:$L2965,"ET",$B$2:$B2965,"&lt;&gt;"&amp;$B2965,$A$2:$A2965,$A2965),COUNTIFS($L$2:$L2965,"Tor",$B$2:$B2965,"&lt;&gt;"&amp;$B2965,$A$2:$A2965,$A2965)+COUNTIFS($L$2:$L2965,"ET",$B$2:$B2965,"&lt;&gt;"&amp;$B2965,$A$2:$A2965,$A2965)&amp;":"&amp;COUNTIFS($L$2:$L2965,"Tor",$B$2:$B2965,$B2965,$A$2:$A2965,$A2965)+COUNTIFS($L$2:$L2965,"ET",$B$2:$B2965,$B2965,$A$2:$A2965,$A2965)),""),"")</f>
        <v/>
      </c>
      <c r="J2965" s="18" t="str">
        <f>_xlfn.IFNA(IF(VLOOKUP($A2965,Spiele!$A$2:$D$16,3,FALSE)=$B2965,(COUNTIFS($L$1:$L2964,"Tor",$B$1:$B2964,$B2965,$A$1:$A2964,$A2965)+COUNTIFS($L$1:$L2964,"ET",$B$1:$B2964,$B2965,$A$1:$A2964,$A2965))-(COUNTIFS($L$1:$L2964,"Tor",$B$1:$B2964,"&lt;&gt;"&amp;$B2965,$A$1:$A2964,$A2965)+COUNTIFS($L$1:$L2964,"ET",$B$1:$B2964,"&lt;&gt;"&amp;$B2965,$A$1:$A2964,$A2965)),(COUNTIFS($L$1:$L2964,"Tor",$B$1:$B2964,$B2965,$A$1:$A2964,$A2965)+COUNTIFS($L$1:$L2964,"ET",$B$1:$B2964,$B2965,$A$1:$A2964,$A2965))-(COUNTIFS($L$1:$L2964,"Tor",$B$1:$B2964,"&lt;&gt;"&amp;$B2965,$A$1:$A2964,$A2965)+COUNTIFS($L$1:$L2964,"ET",$B$1:$B2964,"&lt;&gt;"&amp;$B2965,$A$1:$A2964,$A2965))),"")</f>
        <v/>
      </c>
      <c r="O2965" s="17"/>
      <c r="AC2965" s="14"/>
      <c r="AD2965" s="14"/>
      <c r="AE2965" s="18"/>
      <c r="AH2965" s="19">
        <f t="shared" si="186"/>
        <v>0</v>
      </c>
      <c r="AI2965" s="19">
        <f t="shared" si="187"/>
        <v>180</v>
      </c>
      <c r="AM2965" s="19">
        <f>IF(Abschlüsse[[#This Row],[Ergeb]]="ET","",SQRT(($AF2965-$AK2965)^2+($AG2965-$AL2965)^2))</f>
        <v>0</v>
      </c>
      <c r="AO2965" s="13"/>
      <c r="AP2965" s="13"/>
      <c r="AQ2965" s="19" t="str">
        <f t="shared" si="184"/>
        <v/>
      </c>
      <c r="AU2965" s="19" t="str">
        <f t="shared" si="185"/>
        <v/>
      </c>
    </row>
    <row r="2966" spans="3:47" ht="25.05" customHeight="1">
      <c r="C2966" s="17" t="str">
        <f>IF($A2966="","",IF(VLOOKUP($A2966,Spiele!$A$2:$D$16,3,FALSE)=$B2966,"H","G"))</f>
        <v/>
      </c>
      <c r="D2966" s="17" t="str">
        <f>IF($B2966="","",IF(VLOOKUP($A2966,Spiele!$A$2:$F$16,3,FALSE)=$B2966,VLOOKUP($A2966,Spiele!$A$2:$F$16,4,FALSE),VLOOKUP($A2966,Spiele!$A$2:$F$16,3,FALSE)))</f>
        <v/>
      </c>
      <c r="E2966" s="18">
        <f>IF(Abschlüsse[[#This Row],[Ergeb]]="ET",0,COUNTIFS($A$2:$A2966,$A2966,$B$2:$B2966,$B2966,$L$2:$L2966,"&lt;&gt;ET"))</f>
        <v>0</v>
      </c>
      <c r="F2966" s="11"/>
      <c r="G2966" s="12"/>
      <c r="H2966" s="18">
        <f>COUNTIFS('Rote Karten'!$A$2:$A$4,$A2966,'Rote Karten'!$D$2:$D$4,"&lt;&gt;"&amp;$B2966,'Rote Karten'!$B$2:$B$4,"&lt;"&amp;$F2966,'Rote Karten'!$C$2:$C$4,"&lt;="&amp;$G2966)-COUNTIFS('Rote Karten'!$A$2:$A$4,$A2966,'Rote Karten'!$D$2:$D$4,$B2966,'Rote Karten'!$B$2:$B$4,"&lt;"&amp;$F2966,'Rote Karten'!$C$2:$C$4,"&lt;="&amp;$G2966)</f>
        <v>0</v>
      </c>
      <c r="I2966" s="17" t="str">
        <f>IF(OR($L2966="Tor",$L2966="ET"),_xlfn.IFNA(IF(VLOOKUP($A2966,Spiele!$A$2:$C$16,3,FALSE)=$B2966,COUNTIFS($L$2:$L2966,"Tor",$B$2:$B2966,$B2966,$A$2:$A2966,$A2966)+COUNTIFS($L$2:$L2966,"ET",$B$2:$B2966,$B2966,$A$2:$A2966,$A2966)&amp;":"&amp;COUNTIFS($L$2:$L2966,"Tor",$B$2:$B2966,"&lt;&gt;"&amp;$B2966,$A$2:$A2966,$A2966)+COUNTIFS($L$2:$L2966,"ET",$B$2:$B2966,"&lt;&gt;"&amp;$B2966,$A$2:$A2966,$A2966),COUNTIFS($L$2:$L2966,"Tor",$B$2:$B2966,"&lt;&gt;"&amp;$B2966,$A$2:$A2966,$A2966)+COUNTIFS($L$2:$L2966,"ET",$B$2:$B2966,"&lt;&gt;"&amp;$B2966,$A$2:$A2966,$A2966)&amp;":"&amp;COUNTIFS($L$2:$L2966,"Tor",$B$2:$B2966,$B2966,$A$2:$A2966,$A2966)+COUNTIFS($L$2:$L2966,"ET",$B$2:$B2966,$B2966,$A$2:$A2966,$A2966)),""),"")</f>
        <v/>
      </c>
      <c r="J2966" s="18" t="str">
        <f>_xlfn.IFNA(IF(VLOOKUP($A2966,Spiele!$A$2:$D$16,3,FALSE)=$B2966,(COUNTIFS($L$1:$L2965,"Tor",$B$1:$B2965,$B2966,$A$1:$A2965,$A2966)+COUNTIFS($L$1:$L2965,"ET",$B$1:$B2965,$B2966,$A$1:$A2965,$A2966))-(COUNTIFS($L$1:$L2965,"Tor",$B$1:$B2965,"&lt;&gt;"&amp;$B2966,$A$1:$A2965,$A2966)+COUNTIFS($L$1:$L2965,"ET",$B$1:$B2965,"&lt;&gt;"&amp;$B2966,$A$1:$A2965,$A2966)),(COUNTIFS($L$1:$L2965,"Tor",$B$1:$B2965,$B2966,$A$1:$A2965,$A2966)+COUNTIFS($L$1:$L2965,"ET",$B$1:$B2965,$B2966,$A$1:$A2965,$A2966))-(COUNTIFS($L$1:$L2965,"Tor",$B$1:$B2965,"&lt;&gt;"&amp;$B2966,$A$1:$A2965,$A2966)+COUNTIFS($L$1:$L2965,"ET",$B$1:$B2965,"&lt;&gt;"&amp;$B2966,$A$1:$A2965,$A2966))),"")</f>
        <v/>
      </c>
      <c r="O2966" s="17"/>
      <c r="AC2966" s="14"/>
      <c r="AD2966" s="14"/>
      <c r="AE2966" s="18"/>
      <c r="AH2966" s="19">
        <f t="shared" si="186"/>
        <v>0</v>
      </c>
      <c r="AI2966" s="19">
        <f t="shared" si="187"/>
        <v>180</v>
      </c>
      <c r="AM2966" s="19">
        <f>IF(Abschlüsse[[#This Row],[Ergeb]]="ET","",SQRT(($AF2966-$AK2966)^2+($AG2966-$AL2966)^2))</f>
        <v>0</v>
      </c>
      <c r="AO2966" s="13"/>
      <c r="AP2966" s="13"/>
      <c r="AQ2966" s="19" t="str">
        <f t="shared" si="184"/>
        <v/>
      </c>
      <c r="AU2966" s="19" t="str">
        <f t="shared" si="185"/>
        <v/>
      </c>
    </row>
    <row r="2967" spans="3:47" ht="25.05" customHeight="1">
      <c r="C2967" s="17" t="str">
        <f>IF($A2967="","",IF(VLOOKUP($A2967,Spiele!$A$2:$D$16,3,FALSE)=$B2967,"H","G"))</f>
        <v/>
      </c>
      <c r="D2967" s="17" t="str">
        <f>IF($B2967="","",IF(VLOOKUP($A2967,Spiele!$A$2:$F$16,3,FALSE)=$B2967,VLOOKUP($A2967,Spiele!$A$2:$F$16,4,FALSE),VLOOKUP($A2967,Spiele!$A$2:$F$16,3,FALSE)))</f>
        <v/>
      </c>
      <c r="E2967" s="18">
        <f>IF(Abschlüsse[[#This Row],[Ergeb]]="ET",0,COUNTIFS($A$2:$A2967,$A2967,$B$2:$B2967,$B2967,$L$2:$L2967,"&lt;&gt;ET"))</f>
        <v>0</v>
      </c>
      <c r="F2967" s="11"/>
      <c r="G2967" s="12"/>
      <c r="H2967" s="18">
        <f>COUNTIFS('Rote Karten'!$A$2:$A$4,$A2967,'Rote Karten'!$D$2:$D$4,"&lt;&gt;"&amp;$B2967,'Rote Karten'!$B$2:$B$4,"&lt;"&amp;$F2967,'Rote Karten'!$C$2:$C$4,"&lt;="&amp;$G2967)-COUNTIFS('Rote Karten'!$A$2:$A$4,$A2967,'Rote Karten'!$D$2:$D$4,$B2967,'Rote Karten'!$B$2:$B$4,"&lt;"&amp;$F2967,'Rote Karten'!$C$2:$C$4,"&lt;="&amp;$G2967)</f>
        <v>0</v>
      </c>
      <c r="I2967" s="17" t="str">
        <f>IF(OR($L2967="Tor",$L2967="ET"),_xlfn.IFNA(IF(VLOOKUP($A2967,Spiele!$A$2:$C$16,3,FALSE)=$B2967,COUNTIFS($L$2:$L2967,"Tor",$B$2:$B2967,$B2967,$A$2:$A2967,$A2967)+COUNTIFS($L$2:$L2967,"ET",$B$2:$B2967,$B2967,$A$2:$A2967,$A2967)&amp;":"&amp;COUNTIFS($L$2:$L2967,"Tor",$B$2:$B2967,"&lt;&gt;"&amp;$B2967,$A$2:$A2967,$A2967)+COUNTIFS($L$2:$L2967,"ET",$B$2:$B2967,"&lt;&gt;"&amp;$B2967,$A$2:$A2967,$A2967),COUNTIFS($L$2:$L2967,"Tor",$B$2:$B2967,"&lt;&gt;"&amp;$B2967,$A$2:$A2967,$A2967)+COUNTIFS($L$2:$L2967,"ET",$B$2:$B2967,"&lt;&gt;"&amp;$B2967,$A$2:$A2967,$A2967)&amp;":"&amp;COUNTIFS($L$2:$L2967,"Tor",$B$2:$B2967,$B2967,$A$2:$A2967,$A2967)+COUNTIFS($L$2:$L2967,"ET",$B$2:$B2967,$B2967,$A$2:$A2967,$A2967)),""),"")</f>
        <v/>
      </c>
      <c r="J2967" s="18" t="str">
        <f>_xlfn.IFNA(IF(VLOOKUP($A2967,Spiele!$A$2:$D$16,3,FALSE)=$B2967,(COUNTIFS($L$1:$L2966,"Tor",$B$1:$B2966,$B2967,$A$1:$A2966,$A2967)+COUNTIFS($L$1:$L2966,"ET",$B$1:$B2966,$B2967,$A$1:$A2966,$A2967))-(COUNTIFS($L$1:$L2966,"Tor",$B$1:$B2966,"&lt;&gt;"&amp;$B2967,$A$1:$A2966,$A2967)+COUNTIFS($L$1:$L2966,"ET",$B$1:$B2966,"&lt;&gt;"&amp;$B2967,$A$1:$A2966,$A2967)),(COUNTIFS($L$1:$L2966,"Tor",$B$1:$B2966,$B2967,$A$1:$A2966,$A2967)+COUNTIFS($L$1:$L2966,"ET",$B$1:$B2966,$B2967,$A$1:$A2966,$A2967))-(COUNTIFS($L$1:$L2966,"Tor",$B$1:$B2966,"&lt;&gt;"&amp;$B2967,$A$1:$A2966,$A2967)+COUNTIFS($L$1:$L2966,"ET",$B$1:$B2966,"&lt;&gt;"&amp;$B2967,$A$1:$A2966,$A2967))),"")</f>
        <v/>
      </c>
      <c r="O2967" s="17"/>
      <c r="AC2967" s="14"/>
      <c r="AD2967" s="14"/>
      <c r="AE2967" s="18"/>
      <c r="AH2967" s="19">
        <f t="shared" si="186"/>
        <v>0</v>
      </c>
      <c r="AI2967" s="19">
        <f t="shared" si="187"/>
        <v>180</v>
      </c>
      <c r="AM2967" s="19">
        <f>IF(Abschlüsse[[#This Row],[Ergeb]]="ET","",SQRT(($AF2967-$AK2967)^2+($AG2967-$AL2967)^2))</f>
        <v>0</v>
      </c>
      <c r="AO2967" s="13"/>
      <c r="AP2967" s="13"/>
      <c r="AQ2967" s="19" t="str">
        <f t="shared" si="184"/>
        <v/>
      </c>
      <c r="AU2967" s="19" t="str">
        <f t="shared" si="185"/>
        <v/>
      </c>
    </row>
    <row r="2968" spans="3:47" ht="25.05" customHeight="1">
      <c r="C2968" s="17" t="str">
        <f>IF($A2968="","",IF(VLOOKUP($A2968,Spiele!$A$2:$D$16,3,FALSE)=$B2968,"H","G"))</f>
        <v/>
      </c>
      <c r="D2968" s="17" t="str">
        <f>IF($B2968="","",IF(VLOOKUP($A2968,Spiele!$A$2:$F$16,3,FALSE)=$B2968,VLOOKUP($A2968,Spiele!$A$2:$F$16,4,FALSE),VLOOKUP($A2968,Spiele!$A$2:$F$16,3,FALSE)))</f>
        <v/>
      </c>
      <c r="E2968" s="18">
        <f>IF(Abschlüsse[[#This Row],[Ergeb]]="ET",0,COUNTIFS($A$2:$A2968,$A2968,$B$2:$B2968,$B2968,$L$2:$L2968,"&lt;&gt;ET"))</f>
        <v>0</v>
      </c>
      <c r="F2968" s="11"/>
      <c r="G2968" s="12"/>
      <c r="H2968" s="18">
        <f>COUNTIFS('Rote Karten'!$A$2:$A$4,$A2968,'Rote Karten'!$D$2:$D$4,"&lt;&gt;"&amp;$B2968,'Rote Karten'!$B$2:$B$4,"&lt;"&amp;$F2968,'Rote Karten'!$C$2:$C$4,"&lt;="&amp;$G2968)-COUNTIFS('Rote Karten'!$A$2:$A$4,$A2968,'Rote Karten'!$D$2:$D$4,$B2968,'Rote Karten'!$B$2:$B$4,"&lt;"&amp;$F2968,'Rote Karten'!$C$2:$C$4,"&lt;="&amp;$G2968)</f>
        <v>0</v>
      </c>
      <c r="I2968" s="17" t="str">
        <f>IF(OR($L2968="Tor",$L2968="ET"),_xlfn.IFNA(IF(VLOOKUP($A2968,Spiele!$A$2:$C$16,3,FALSE)=$B2968,COUNTIFS($L$2:$L2968,"Tor",$B$2:$B2968,$B2968,$A$2:$A2968,$A2968)+COUNTIFS($L$2:$L2968,"ET",$B$2:$B2968,$B2968,$A$2:$A2968,$A2968)&amp;":"&amp;COUNTIFS($L$2:$L2968,"Tor",$B$2:$B2968,"&lt;&gt;"&amp;$B2968,$A$2:$A2968,$A2968)+COUNTIFS($L$2:$L2968,"ET",$B$2:$B2968,"&lt;&gt;"&amp;$B2968,$A$2:$A2968,$A2968),COUNTIFS($L$2:$L2968,"Tor",$B$2:$B2968,"&lt;&gt;"&amp;$B2968,$A$2:$A2968,$A2968)+COUNTIFS($L$2:$L2968,"ET",$B$2:$B2968,"&lt;&gt;"&amp;$B2968,$A$2:$A2968,$A2968)&amp;":"&amp;COUNTIFS($L$2:$L2968,"Tor",$B$2:$B2968,$B2968,$A$2:$A2968,$A2968)+COUNTIFS($L$2:$L2968,"ET",$B$2:$B2968,$B2968,$A$2:$A2968,$A2968)),""),"")</f>
        <v/>
      </c>
      <c r="J2968" s="18" t="str">
        <f>_xlfn.IFNA(IF(VLOOKUP($A2968,Spiele!$A$2:$D$16,3,FALSE)=$B2968,(COUNTIFS($L$1:$L2967,"Tor",$B$1:$B2967,$B2968,$A$1:$A2967,$A2968)+COUNTIFS($L$1:$L2967,"ET",$B$1:$B2967,$B2968,$A$1:$A2967,$A2968))-(COUNTIFS($L$1:$L2967,"Tor",$B$1:$B2967,"&lt;&gt;"&amp;$B2968,$A$1:$A2967,$A2968)+COUNTIFS($L$1:$L2967,"ET",$B$1:$B2967,"&lt;&gt;"&amp;$B2968,$A$1:$A2967,$A2968)),(COUNTIFS($L$1:$L2967,"Tor",$B$1:$B2967,$B2968,$A$1:$A2967,$A2968)+COUNTIFS($L$1:$L2967,"ET",$B$1:$B2967,$B2968,$A$1:$A2967,$A2968))-(COUNTIFS($L$1:$L2967,"Tor",$B$1:$B2967,"&lt;&gt;"&amp;$B2968,$A$1:$A2967,$A2968)+COUNTIFS($L$1:$L2967,"ET",$B$1:$B2967,"&lt;&gt;"&amp;$B2968,$A$1:$A2967,$A2968))),"")</f>
        <v/>
      </c>
      <c r="O2968" s="17"/>
      <c r="AC2968" s="14"/>
      <c r="AD2968" s="14"/>
      <c r="AE2968" s="18"/>
      <c r="AH2968" s="19">
        <f t="shared" si="186"/>
        <v>0</v>
      </c>
      <c r="AI2968" s="19">
        <f t="shared" si="187"/>
        <v>180</v>
      </c>
      <c r="AM2968" s="19">
        <f>IF(Abschlüsse[[#This Row],[Ergeb]]="ET","",SQRT(($AF2968-$AK2968)^2+($AG2968-$AL2968)^2))</f>
        <v>0</v>
      </c>
      <c r="AO2968" s="13"/>
      <c r="AP2968" s="13"/>
      <c r="AQ2968" s="19" t="str">
        <f t="shared" si="184"/>
        <v/>
      </c>
      <c r="AU2968" s="19" t="str">
        <f t="shared" si="185"/>
        <v/>
      </c>
    </row>
    <row r="2969" spans="3:47" ht="25.05" customHeight="1">
      <c r="C2969" s="17" t="str">
        <f>IF($A2969="","",IF(VLOOKUP($A2969,Spiele!$A$2:$D$16,3,FALSE)=$B2969,"H","G"))</f>
        <v/>
      </c>
      <c r="D2969" s="17" t="str">
        <f>IF($B2969="","",IF(VLOOKUP($A2969,Spiele!$A$2:$F$16,3,FALSE)=$B2969,VLOOKUP($A2969,Spiele!$A$2:$F$16,4,FALSE),VLOOKUP($A2969,Spiele!$A$2:$F$16,3,FALSE)))</f>
        <v/>
      </c>
      <c r="E2969" s="18">
        <f>IF(Abschlüsse[[#This Row],[Ergeb]]="ET",0,COUNTIFS($A$2:$A2969,$A2969,$B$2:$B2969,$B2969,$L$2:$L2969,"&lt;&gt;ET"))</f>
        <v>0</v>
      </c>
      <c r="F2969" s="11"/>
      <c r="G2969" s="12"/>
      <c r="H2969" s="18">
        <f>COUNTIFS('Rote Karten'!$A$2:$A$4,$A2969,'Rote Karten'!$D$2:$D$4,"&lt;&gt;"&amp;$B2969,'Rote Karten'!$B$2:$B$4,"&lt;"&amp;$F2969,'Rote Karten'!$C$2:$C$4,"&lt;="&amp;$G2969)-COUNTIFS('Rote Karten'!$A$2:$A$4,$A2969,'Rote Karten'!$D$2:$D$4,$B2969,'Rote Karten'!$B$2:$B$4,"&lt;"&amp;$F2969,'Rote Karten'!$C$2:$C$4,"&lt;="&amp;$G2969)</f>
        <v>0</v>
      </c>
      <c r="I2969" s="17" t="str">
        <f>IF(OR($L2969="Tor",$L2969="ET"),_xlfn.IFNA(IF(VLOOKUP($A2969,Spiele!$A$2:$C$16,3,FALSE)=$B2969,COUNTIFS($L$2:$L2969,"Tor",$B$2:$B2969,$B2969,$A$2:$A2969,$A2969)+COUNTIFS($L$2:$L2969,"ET",$B$2:$B2969,$B2969,$A$2:$A2969,$A2969)&amp;":"&amp;COUNTIFS($L$2:$L2969,"Tor",$B$2:$B2969,"&lt;&gt;"&amp;$B2969,$A$2:$A2969,$A2969)+COUNTIFS($L$2:$L2969,"ET",$B$2:$B2969,"&lt;&gt;"&amp;$B2969,$A$2:$A2969,$A2969),COUNTIFS($L$2:$L2969,"Tor",$B$2:$B2969,"&lt;&gt;"&amp;$B2969,$A$2:$A2969,$A2969)+COUNTIFS($L$2:$L2969,"ET",$B$2:$B2969,"&lt;&gt;"&amp;$B2969,$A$2:$A2969,$A2969)&amp;":"&amp;COUNTIFS($L$2:$L2969,"Tor",$B$2:$B2969,$B2969,$A$2:$A2969,$A2969)+COUNTIFS($L$2:$L2969,"ET",$B$2:$B2969,$B2969,$A$2:$A2969,$A2969)),""),"")</f>
        <v/>
      </c>
      <c r="J2969" s="18" t="str">
        <f>_xlfn.IFNA(IF(VLOOKUP($A2969,Spiele!$A$2:$D$16,3,FALSE)=$B2969,(COUNTIFS($L$1:$L2968,"Tor",$B$1:$B2968,$B2969,$A$1:$A2968,$A2969)+COUNTIFS($L$1:$L2968,"ET",$B$1:$B2968,$B2969,$A$1:$A2968,$A2969))-(COUNTIFS($L$1:$L2968,"Tor",$B$1:$B2968,"&lt;&gt;"&amp;$B2969,$A$1:$A2968,$A2969)+COUNTIFS($L$1:$L2968,"ET",$B$1:$B2968,"&lt;&gt;"&amp;$B2969,$A$1:$A2968,$A2969)),(COUNTIFS($L$1:$L2968,"Tor",$B$1:$B2968,$B2969,$A$1:$A2968,$A2969)+COUNTIFS($L$1:$L2968,"ET",$B$1:$B2968,$B2969,$A$1:$A2968,$A2969))-(COUNTIFS($L$1:$L2968,"Tor",$B$1:$B2968,"&lt;&gt;"&amp;$B2969,$A$1:$A2968,$A2969)+COUNTIFS($L$1:$L2968,"ET",$B$1:$B2968,"&lt;&gt;"&amp;$B2969,$A$1:$A2968,$A2969))),"")</f>
        <v/>
      </c>
      <c r="O2969" s="17"/>
      <c r="AC2969" s="14"/>
      <c r="AD2969" s="14"/>
      <c r="AE2969" s="18"/>
      <c r="AH2969" s="19">
        <f t="shared" si="186"/>
        <v>0</v>
      </c>
      <c r="AI2969" s="19">
        <f t="shared" si="187"/>
        <v>180</v>
      </c>
      <c r="AM2969" s="19">
        <f>IF(Abschlüsse[[#This Row],[Ergeb]]="ET","",SQRT(($AF2969-$AK2969)^2+($AG2969-$AL2969)^2))</f>
        <v>0</v>
      </c>
      <c r="AO2969" s="13"/>
      <c r="AP2969" s="13"/>
      <c r="AQ2969" s="19" t="str">
        <f t="shared" si="184"/>
        <v/>
      </c>
      <c r="AU2969" s="19" t="str">
        <f t="shared" si="185"/>
        <v/>
      </c>
    </row>
    <row r="2970" spans="3:47" ht="25.05" customHeight="1">
      <c r="C2970" s="17" t="str">
        <f>IF($A2970="","",IF(VLOOKUP($A2970,Spiele!$A$2:$D$16,3,FALSE)=$B2970,"H","G"))</f>
        <v/>
      </c>
      <c r="D2970" s="17" t="str">
        <f>IF($B2970="","",IF(VLOOKUP($A2970,Spiele!$A$2:$F$16,3,FALSE)=$B2970,VLOOKUP($A2970,Spiele!$A$2:$F$16,4,FALSE),VLOOKUP($A2970,Spiele!$A$2:$F$16,3,FALSE)))</f>
        <v/>
      </c>
      <c r="E2970" s="18">
        <f>IF(Abschlüsse[[#This Row],[Ergeb]]="ET",0,COUNTIFS($A$2:$A2970,$A2970,$B$2:$B2970,$B2970,$L$2:$L2970,"&lt;&gt;ET"))</f>
        <v>0</v>
      </c>
      <c r="F2970" s="11"/>
      <c r="G2970" s="12"/>
      <c r="H2970" s="18">
        <f>COUNTIFS('Rote Karten'!$A$2:$A$4,$A2970,'Rote Karten'!$D$2:$D$4,"&lt;&gt;"&amp;$B2970,'Rote Karten'!$B$2:$B$4,"&lt;"&amp;$F2970,'Rote Karten'!$C$2:$C$4,"&lt;="&amp;$G2970)-COUNTIFS('Rote Karten'!$A$2:$A$4,$A2970,'Rote Karten'!$D$2:$D$4,$B2970,'Rote Karten'!$B$2:$B$4,"&lt;"&amp;$F2970,'Rote Karten'!$C$2:$C$4,"&lt;="&amp;$G2970)</f>
        <v>0</v>
      </c>
      <c r="I2970" s="17" t="str">
        <f>IF(OR($L2970="Tor",$L2970="ET"),_xlfn.IFNA(IF(VLOOKUP($A2970,Spiele!$A$2:$C$16,3,FALSE)=$B2970,COUNTIFS($L$2:$L2970,"Tor",$B$2:$B2970,$B2970,$A$2:$A2970,$A2970)+COUNTIFS($L$2:$L2970,"ET",$B$2:$B2970,$B2970,$A$2:$A2970,$A2970)&amp;":"&amp;COUNTIFS($L$2:$L2970,"Tor",$B$2:$B2970,"&lt;&gt;"&amp;$B2970,$A$2:$A2970,$A2970)+COUNTIFS($L$2:$L2970,"ET",$B$2:$B2970,"&lt;&gt;"&amp;$B2970,$A$2:$A2970,$A2970),COUNTIFS($L$2:$L2970,"Tor",$B$2:$B2970,"&lt;&gt;"&amp;$B2970,$A$2:$A2970,$A2970)+COUNTIFS($L$2:$L2970,"ET",$B$2:$B2970,"&lt;&gt;"&amp;$B2970,$A$2:$A2970,$A2970)&amp;":"&amp;COUNTIFS($L$2:$L2970,"Tor",$B$2:$B2970,$B2970,$A$2:$A2970,$A2970)+COUNTIFS($L$2:$L2970,"ET",$B$2:$B2970,$B2970,$A$2:$A2970,$A2970)),""),"")</f>
        <v/>
      </c>
      <c r="J2970" s="18" t="str">
        <f>_xlfn.IFNA(IF(VLOOKUP($A2970,Spiele!$A$2:$D$16,3,FALSE)=$B2970,(COUNTIFS($L$1:$L2969,"Tor",$B$1:$B2969,$B2970,$A$1:$A2969,$A2970)+COUNTIFS($L$1:$L2969,"ET",$B$1:$B2969,$B2970,$A$1:$A2969,$A2970))-(COUNTIFS($L$1:$L2969,"Tor",$B$1:$B2969,"&lt;&gt;"&amp;$B2970,$A$1:$A2969,$A2970)+COUNTIFS($L$1:$L2969,"ET",$B$1:$B2969,"&lt;&gt;"&amp;$B2970,$A$1:$A2969,$A2970)),(COUNTIFS($L$1:$L2969,"Tor",$B$1:$B2969,$B2970,$A$1:$A2969,$A2970)+COUNTIFS($L$1:$L2969,"ET",$B$1:$B2969,$B2970,$A$1:$A2969,$A2970))-(COUNTIFS($L$1:$L2969,"Tor",$B$1:$B2969,"&lt;&gt;"&amp;$B2970,$A$1:$A2969,$A2970)+COUNTIFS($L$1:$L2969,"ET",$B$1:$B2969,"&lt;&gt;"&amp;$B2970,$A$1:$A2969,$A2970))),"")</f>
        <v/>
      </c>
      <c r="O2970" s="17"/>
      <c r="AC2970" s="14"/>
      <c r="AD2970" s="14"/>
      <c r="AE2970" s="18"/>
      <c r="AH2970" s="19">
        <f t="shared" si="186"/>
        <v>0</v>
      </c>
      <c r="AI2970" s="19">
        <f t="shared" si="187"/>
        <v>180</v>
      </c>
      <c r="AM2970" s="19">
        <f>IF(Abschlüsse[[#This Row],[Ergeb]]="ET","",SQRT(($AF2970-$AK2970)^2+($AG2970-$AL2970)^2))</f>
        <v>0</v>
      </c>
      <c r="AO2970" s="13"/>
      <c r="AP2970" s="13"/>
      <c r="AQ2970" s="19" t="str">
        <f t="shared" si="184"/>
        <v/>
      </c>
      <c r="AU2970" s="19" t="str">
        <f t="shared" si="185"/>
        <v/>
      </c>
    </row>
    <row r="2971" spans="3:47" ht="25.05" customHeight="1">
      <c r="C2971" s="17" t="str">
        <f>IF($A2971="","",IF(VLOOKUP($A2971,Spiele!$A$2:$D$16,3,FALSE)=$B2971,"H","G"))</f>
        <v/>
      </c>
      <c r="D2971" s="17" t="str">
        <f>IF($B2971="","",IF(VLOOKUP($A2971,Spiele!$A$2:$F$16,3,FALSE)=$B2971,VLOOKUP($A2971,Spiele!$A$2:$F$16,4,FALSE),VLOOKUP($A2971,Spiele!$A$2:$F$16,3,FALSE)))</f>
        <v/>
      </c>
      <c r="E2971" s="18">
        <f>IF(Abschlüsse[[#This Row],[Ergeb]]="ET",0,COUNTIFS($A$2:$A2971,$A2971,$B$2:$B2971,$B2971,$L$2:$L2971,"&lt;&gt;ET"))</f>
        <v>0</v>
      </c>
      <c r="F2971" s="11"/>
      <c r="G2971" s="12"/>
      <c r="H2971" s="18">
        <f>COUNTIFS('Rote Karten'!$A$2:$A$4,$A2971,'Rote Karten'!$D$2:$D$4,"&lt;&gt;"&amp;$B2971,'Rote Karten'!$B$2:$B$4,"&lt;"&amp;$F2971,'Rote Karten'!$C$2:$C$4,"&lt;="&amp;$G2971)-COUNTIFS('Rote Karten'!$A$2:$A$4,$A2971,'Rote Karten'!$D$2:$D$4,$B2971,'Rote Karten'!$B$2:$B$4,"&lt;"&amp;$F2971,'Rote Karten'!$C$2:$C$4,"&lt;="&amp;$G2971)</f>
        <v>0</v>
      </c>
      <c r="I2971" s="17" t="str">
        <f>IF(OR($L2971="Tor",$L2971="ET"),_xlfn.IFNA(IF(VLOOKUP($A2971,Spiele!$A$2:$C$16,3,FALSE)=$B2971,COUNTIFS($L$2:$L2971,"Tor",$B$2:$B2971,$B2971,$A$2:$A2971,$A2971)+COUNTIFS($L$2:$L2971,"ET",$B$2:$B2971,$B2971,$A$2:$A2971,$A2971)&amp;":"&amp;COUNTIFS($L$2:$L2971,"Tor",$B$2:$B2971,"&lt;&gt;"&amp;$B2971,$A$2:$A2971,$A2971)+COUNTIFS($L$2:$L2971,"ET",$B$2:$B2971,"&lt;&gt;"&amp;$B2971,$A$2:$A2971,$A2971),COUNTIFS($L$2:$L2971,"Tor",$B$2:$B2971,"&lt;&gt;"&amp;$B2971,$A$2:$A2971,$A2971)+COUNTIFS($L$2:$L2971,"ET",$B$2:$B2971,"&lt;&gt;"&amp;$B2971,$A$2:$A2971,$A2971)&amp;":"&amp;COUNTIFS($L$2:$L2971,"Tor",$B$2:$B2971,$B2971,$A$2:$A2971,$A2971)+COUNTIFS($L$2:$L2971,"ET",$B$2:$B2971,$B2971,$A$2:$A2971,$A2971)),""),"")</f>
        <v/>
      </c>
      <c r="J2971" s="18" t="str">
        <f>_xlfn.IFNA(IF(VLOOKUP($A2971,Spiele!$A$2:$D$16,3,FALSE)=$B2971,(COUNTIFS($L$1:$L2970,"Tor",$B$1:$B2970,$B2971,$A$1:$A2970,$A2971)+COUNTIFS($L$1:$L2970,"ET",$B$1:$B2970,$B2971,$A$1:$A2970,$A2971))-(COUNTIFS($L$1:$L2970,"Tor",$B$1:$B2970,"&lt;&gt;"&amp;$B2971,$A$1:$A2970,$A2971)+COUNTIFS($L$1:$L2970,"ET",$B$1:$B2970,"&lt;&gt;"&amp;$B2971,$A$1:$A2970,$A2971)),(COUNTIFS($L$1:$L2970,"Tor",$B$1:$B2970,$B2971,$A$1:$A2970,$A2971)+COUNTIFS($L$1:$L2970,"ET",$B$1:$B2970,$B2971,$A$1:$A2970,$A2971))-(COUNTIFS($L$1:$L2970,"Tor",$B$1:$B2970,"&lt;&gt;"&amp;$B2971,$A$1:$A2970,$A2971)+COUNTIFS($L$1:$L2970,"ET",$B$1:$B2970,"&lt;&gt;"&amp;$B2971,$A$1:$A2970,$A2971))),"")</f>
        <v/>
      </c>
      <c r="O2971" s="17"/>
      <c r="AC2971" s="14"/>
      <c r="AD2971" s="14"/>
      <c r="AE2971" s="18"/>
      <c r="AH2971" s="19">
        <f t="shared" si="186"/>
        <v>0</v>
      </c>
      <c r="AI2971" s="19">
        <f t="shared" si="187"/>
        <v>180</v>
      </c>
      <c r="AM2971" s="19">
        <f>IF(Abschlüsse[[#This Row],[Ergeb]]="ET","",SQRT(($AF2971-$AK2971)^2+($AG2971-$AL2971)^2))</f>
        <v>0</v>
      </c>
      <c r="AO2971" s="13"/>
      <c r="AP2971" s="13"/>
      <c r="AQ2971" s="19" t="str">
        <f t="shared" si="184"/>
        <v/>
      </c>
      <c r="AU2971" s="19" t="str">
        <f t="shared" si="185"/>
        <v/>
      </c>
    </row>
    <row r="2972" spans="3:47" ht="25.05" customHeight="1">
      <c r="C2972" s="17" t="str">
        <f>IF($A2972="","",IF(VLOOKUP($A2972,Spiele!$A$2:$D$16,3,FALSE)=$B2972,"H","G"))</f>
        <v/>
      </c>
      <c r="D2972" s="17" t="str">
        <f>IF($B2972="","",IF(VLOOKUP($A2972,Spiele!$A$2:$F$16,3,FALSE)=$B2972,VLOOKUP($A2972,Spiele!$A$2:$F$16,4,FALSE),VLOOKUP($A2972,Spiele!$A$2:$F$16,3,FALSE)))</f>
        <v/>
      </c>
      <c r="E2972" s="18">
        <f>IF(Abschlüsse[[#This Row],[Ergeb]]="ET",0,COUNTIFS($A$2:$A2972,$A2972,$B$2:$B2972,$B2972,$L$2:$L2972,"&lt;&gt;ET"))</f>
        <v>0</v>
      </c>
      <c r="F2972" s="11"/>
      <c r="G2972" s="12"/>
      <c r="H2972" s="18">
        <f>COUNTIFS('Rote Karten'!$A$2:$A$4,$A2972,'Rote Karten'!$D$2:$D$4,"&lt;&gt;"&amp;$B2972,'Rote Karten'!$B$2:$B$4,"&lt;"&amp;$F2972,'Rote Karten'!$C$2:$C$4,"&lt;="&amp;$G2972)-COUNTIFS('Rote Karten'!$A$2:$A$4,$A2972,'Rote Karten'!$D$2:$D$4,$B2972,'Rote Karten'!$B$2:$B$4,"&lt;"&amp;$F2972,'Rote Karten'!$C$2:$C$4,"&lt;="&amp;$G2972)</f>
        <v>0</v>
      </c>
      <c r="I2972" s="17" t="str">
        <f>IF(OR($L2972="Tor",$L2972="ET"),_xlfn.IFNA(IF(VLOOKUP($A2972,Spiele!$A$2:$C$16,3,FALSE)=$B2972,COUNTIFS($L$2:$L2972,"Tor",$B$2:$B2972,$B2972,$A$2:$A2972,$A2972)+COUNTIFS($L$2:$L2972,"ET",$B$2:$B2972,$B2972,$A$2:$A2972,$A2972)&amp;":"&amp;COUNTIFS($L$2:$L2972,"Tor",$B$2:$B2972,"&lt;&gt;"&amp;$B2972,$A$2:$A2972,$A2972)+COUNTIFS($L$2:$L2972,"ET",$B$2:$B2972,"&lt;&gt;"&amp;$B2972,$A$2:$A2972,$A2972),COUNTIFS($L$2:$L2972,"Tor",$B$2:$B2972,"&lt;&gt;"&amp;$B2972,$A$2:$A2972,$A2972)+COUNTIFS($L$2:$L2972,"ET",$B$2:$B2972,"&lt;&gt;"&amp;$B2972,$A$2:$A2972,$A2972)&amp;":"&amp;COUNTIFS($L$2:$L2972,"Tor",$B$2:$B2972,$B2972,$A$2:$A2972,$A2972)+COUNTIFS($L$2:$L2972,"ET",$B$2:$B2972,$B2972,$A$2:$A2972,$A2972)),""),"")</f>
        <v/>
      </c>
      <c r="J2972" s="18" t="str">
        <f>_xlfn.IFNA(IF(VLOOKUP($A2972,Spiele!$A$2:$D$16,3,FALSE)=$B2972,(COUNTIFS($L$1:$L2971,"Tor",$B$1:$B2971,$B2972,$A$1:$A2971,$A2972)+COUNTIFS($L$1:$L2971,"ET",$B$1:$B2971,$B2972,$A$1:$A2971,$A2972))-(COUNTIFS($L$1:$L2971,"Tor",$B$1:$B2971,"&lt;&gt;"&amp;$B2972,$A$1:$A2971,$A2972)+COUNTIFS($L$1:$L2971,"ET",$B$1:$B2971,"&lt;&gt;"&amp;$B2972,$A$1:$A2971,$A2972)),(COUNTIFS($L$1:$L2971,"Tor",$B$1:$B2971,$B2972,$A$1:$A2971,$A2972)+COUNTIFS($L$1:$L2971,"ET",$B$1:$B2971,$B2972,$A$1:$A2971,$A2972))-(COUNTIFS($L$1:$L2971,"Tor",$B$1:$B2971,"&lt;&gt;"&amp;$B2972,$A$1:$A2971,$A2972)+COUNTIFS($L$1:$L2971,"ET",$B$1:$B2971,"&lt;&gt;"&amp;$B2972,$A$1:$A2971,$A2972))),"")</f>
        <v/>
      </c>
      <c r="O2972" s="17"/>
      <c r="AC2972" s="14"/>
      <c r="AD2972" s="14"/>
      <c r="AE2972" s="18"/>
      <c r="AH2972" s="19">
        <f t="shared" si="186"/>
        <v>0</v>
      </c>
      <c r="AI2972" s="19">
        <f t="shared" si="187"/>
        <v>180</v>
      </c>
      <c r="AM2972" s="19">
        <f>IF(Abschlüsse[[#This Row],[Ergeb]]="ET","",SQRT(($AF2972-$AK2972)^2+($AG2972-$AL2972)^2))</f>
        <v>0</v>
      </c>
      <c r="AO2972" s="13"/>
      <c r="AP2972" s="13"/>
      <c r="AQ2972" s="19" t="str">
        <f t="shared" ref="AQ2972:AQ3035" si="188">IF(AN2972=0,"",SQRT(($AF2972-$AO2972)^2+($AG2972-$AP2972)^2))</f>
        <v/>
      </c>
      <c r="AU2972" s="19" t="str">
        <f t="shared" ref="AU2972:AU3035" si="189">IF(AR2972=0,"",SQRT(($AF2972-$AS2972)^2+($AG2972-$AT2972)^2))</f>
        <v/>
      </c>
    </row>
    <row r="2973" spans="3:47" ht="25.05" customHeight="1">
      <c r="C2973" s="17" t="str">
        <f>IF($A2973="","",IF(VLOOKUP($A2973,Spiele!$A$2:$D$16,3,FALSE)=$B2973,"H","G"))</f>
        <v/>
      </c>
      <c r="D2973" s="17" t="str">
        <f>IF($B2973="","",IF(VLOOKUP($A2973,Spiele!$A$2:$F$16,3,FALSE)=$B2973,VLOOKUP($A2973,Spiele!$A$2:$F$16,4,FALSE),VLOOKUP($A2973,Spiele!$A$2:$F$16,3,FALSE)))</f>
        <v/>
      </c>
      <c r="E2973" s="18">
        <f>IF(Abschlüsse[[#This Row],[Ergeb]]="ET",0,COUNTIFS($A$2:$A2973,$A2973,$B$2:$B2973,$B2973,$L$2:$L2973,"&lt;&gt;ET"))</f>
        <v>0</v>
      </c>
      <c r="F2973" s="11"/>
      <c r="G2973" s="12"/>
      <c r="H2973" s="18">
        <f>COUNTIFS('Rote Karten'!$A$2:$A$4,$A2973,'Rote Karten'!$D$2:$D$4,"&lt;&gt;"&amp;$B2973,'Rote Karten'!$B$2:$B$4,"&lt;"&amp;$F2973,'Rote Karten'!$C$2:$C$4,"&lt;="&amp;$G2973)-COUNTIFS('Rote Karten'!$A$2:$A$4,$A2973,'Rote Karten'!$D$2:$D$4,$B2973,'Rote Karten'!$B$2:$B$4,"&lt;"&amp;$F2973,'Rote Karten'!$C$2:$C$4,"&lt;="&amp;$G2973)</f>
        <v>0</v>
      </c>
      <c r="I2973" s="17" t="str">
        <f>IF(OR($L2973="Tor",$L2973="ET"),_xlfn.IFNA(IF(VLOOKUP($A2973,Spiele!$A$2:$C$16,3,FALSE)=$B2973,COUNTIFS($L$2:$L2973,"Tor",$B$2:$B2973,$B2973,$A$2:$A2973,$A2973)+COUNTIFS($L$2:$L2973,"ET",$B$2:$B2973,$B2973,$A$2:$A2973,$A2973)&amp;":"&amp;COUNTIFS($L$2:$L2973,"Tor",$B$2:$B2973,"&lt;&gt;"&amp;$B2973,$A$2:$A2973,$A2973)+COUNTIFS($L$2:$L2973,"ET",$B$2:$B2973,"&lt;&gt;"&amp;$B2973,$A$2:$A2973,$A2973),COUNTIFS($L$2:$L2973,"Tor",$B$2:$B2973,"&lt;&gt;"&amp;$B2973,$A$2:$A2973,$A2973)+COUNTIFS($L$2:$L2973,"ET",$B$2:$B2973,"&lt;&gt;"&amp;$B2973,$A$2:$A2973,$A2973)&amp;":"&amp;COUNTIFS($L$2:$L2973,"Tor",$B$2:$B2973,$B2973,$A$2:$A2973,$A2973)+COUNTIFS($L$2:$L2973,"ET",$B$2:$B2973,$B2973,$A$2:$A2973,$A2973)),""),"")</f>
        <v/>
      </c>
      <c r="J2973" s="18" t="str">
        <f>_xlfn.IFNA(IF(VLOOKUP($A2973,Spiele!$A$2:$D$16,3,FALSE)=$B2973,(COUNTIFS($L$1:$L2972,"Tor",$B$1:$B2972,$B2973,$A$1:$A2972,$A2973)+COUNTIFS($L$1:$L2972,"ET",$B$1:$B2972,$B2973,$A$1:$A2972,$A2973))-(COUNTIFS($L$1:$L2972,"Tor",$B$1:$B2972,"&lt;&gt;"&amp;$B2973,$A$1:$A2972,$A2973)+COUNTIFS($L$1:$L2972,"ET",$B$1:$B2972,"&lt;&gt;"&amp;$B2973,$A$1:$A2972,$A2973)),(COUNTIFS($L$1:$L2972,"Tor",$B$1:$B2972,$B2973,$A$1:$A2972,$A2973)+COUNTIFS($L$1:$L2972,"ET",$B$1:$B2972,$B2973,$A$1:$A2972,$A2973))-(COUNTIFS($L$1:$L2972,"Tor",$B$1:$B2972,"&lt;&gt;"&amp;$B2973,$A$1:$A2972,$A2973)+COUNTIFS($L$1:$L2972,"ET",$B$1:$B2972,"&lt;&gt;"&amp;$B2973,$A$1:$A2972,$A2973))),"")</f>
        <v/>
      </c>
      <c r="O2973" s="17"/>
      <c r="AC2973" s="14"/>
      <c r="AD2973" s="14"/>
      <c r="AE2973" s="18"/>
      <c r="AH2973" s="19">
        <f t="shared" si="186"/>
        <v>0</v>
      </c>
      <c r="AI2973" s="19">
        <f t="shared" si="187"/>
        <v>180</v>
      </c>
      <c r="AM2973" s="19">
        <f>IF(Abschlüsse[[#This Row],[Ergeb]]="ET","",SQRT(($AF2973-$AK2973)^2+($AG2973-$AL2973)^2))</f>
        <v>0</v>
      </c>
      <c r="AO2973" s="13"/>
      <c r="AP2973" s="13"/>
      <c r="AQ2973" s="19" t="str">
        <f t="shared" si="188"/>
        <v/>
      </c>
      <c r="AU2973" s="19" t="str">
        <f t="shared" si="189"/>
        <v/>
      </c>
    </row>
    <row r="2974" spans="3:47" ht="25.05" customHeight="1">
      <c r="C2974" s="17" t="str">
        <f>IF($A2974="","",IF(VLOOKUP($A2974,Spiele!$A$2:$D$16,3,FALSE)=$B2974,"H","G"))</f>
        <v/>
      </c>
      <c r="D2974" s="17" t="str">
        <f>IF($B2974="","",IF(VLOOKUP($A2974,Spiele!$A$2:$F$16,3,FALSE)=$B2974,VLOOKUP($A2974,Spiele!$A$2:$F$16,4,FALSE),VLOOKUP($A2974,Spiele!$A$2:$F$16,3,FALSE)))</f>
        <v/>
      </c>
      <c r="E2974" s="18">
        <f>IF(Abschlüsse[[#This Row],[Ergeb]]="ET",0,COUNTIFS($A$2:$A2974,$A2974,$B$2:$B2974,$B2974,$L$2:$L2974,"&lt;&gt;ET"))</f>
        <v>0</v>
      </c>
      <c r="F2974" s="11"/>
      <c r="G2974" s="12"/>
      <c r="H2974" s="18">
        <f>COUNTIFS('Rote Karten'!$A$2:$A$4,$A2974,'Rote Karten'!$D$2:$D$4,"&lt;&gt;"&amp;$B2974,'Rote Karten'!$B$2:$B$4,"&lt;"&amp;$F2974,'Rote Karten'!$C$2:$C$4,"&lt;="&amp;$G2974)-COUNTIFS('Rote Karten'!$A$2:$A$4,$A2974,'Rote Karten'!$D$2:$D$4,$B2974,'Rote Karten'!$B$2:$B$4,"&lt;"&amp;$F2974,'Rote Karten'!$C$2:$C$4,"&lt;="&amp;$G2974)</f>
        <v>0</v>
      </c>
      <c r="I2974" s="17" t="str">
        <f>IF(OR($L2974="Tor",$L2974="ET"),_xlfn.IFNA(IF(VLOOKUP($A2974,Spiele!$A$2:$C$16,3,FALSE)=$B2974,COUNTIFS($L$2:$L2974,"Tor",$B$2:$B2974,$B2974,$A$2:$A2974,$A2974)+COUNTIFS($L$2:$L2974,"ET",$B$2:$B2974,$B2974,$A$2:$A2974,$A2974)&amp;":"&amp;COUNTIFS($L$2:$L2974,"Tor",$B$2:$B2974,"&lt;&gt;"&amp;$B2974,$A$2:$A2974,$A2974)+COUNTIFS($L$2:$L2974,"ET",$B$2:$B2974,"&lt;&gt;"&amp;$B2974,$A$2:$A2974,$A2974),COUNTIFS($L$2:$L2974,"Tor",$B$2:$B2974,"&lt;&gt;"&amp;$B2974,$A$2:$A2974,$A2974)+COUNTIFS($L$2:$L2974,"ET",$B$2:$B2974,"&lt;&gt;"&amp;$B2974,$A$2:$A2974,$A2974)&amp;":"&amp;COUNTIFS($L$2:$L2974,"Tor",$B$2:$B2974,$B2974,$A$2:$A2974,$A2974)+COUNTIFS($L$2:$L2974,"ET",$B$2:$B2974,$B2974,$A$2:$A2974,$A2974)),""),"")</f>
        <v/>
      </c>
      <c r="J2974" s="18" t="str">
        <f>_xlfn.IFNA(IF(VLOOKUP($A2974,Spiele!$A$2:$D$16,3,FALSE)=$B2974,(COUNTIFS($L$1:$L2973,"Tor",$B$1:$B2973,$B2974,$A$1:$A2973,$A2974)+COUNTIFS($L$1:$L2973,"ET",$B$1:$B2973,$B2974,$A$1:$A2973,$A2974))-(COUNTIFS($L$1:$L2973,"Tor",$B$1:$B2973,"&lt;&gt;"&amp;$B2974,$A$1:$A2973,$A2974)+COUNTIFS($L$1:$L2973,"ET",$B$1:$B2973,"&lt;&gt;"&amp;$B2974,$A$1:$A2973,$A2974)),(COUNTIFS($L$1:$L2973,"Tor",$B$1:$B2973,$B2974,$A$1:$A2973,$A2974)+COUNTIFS($L$1:$L2973,"ET",$B$1:$B2973,$B2974,$A$1:$A2973,$A2974))-(COUNTIFS($L$1:$L2973,"Tor",$B$1:$B2973,"&lt;&gt;"&amp;$B2974,$A$1:$A2973,$A2974)+COUNTIFS($L$1:$L2973,"ET",$B$1:$B2973,"&lt;&gt;"&amp;$B2974,$A$1:$A2973,$A2974))),"")</f>
        <v/>
      </c>
      <c r="O2974" s="17"/>
      <c r="AC2974" s="14"/>
      <c r="AD2974" s="14"/>
      <c r="AE2974" s="18"/>
      <c r="AH2974" s="19">
        <f t="shared" si="186"/>
        <v>0</v>
      </c>
      <c r="AI2974" s="19">
        <f t="shared" si="187"/>
        <v>180</v>
      </c>
      <c r="AM2974" s="19">
        <f>IF(Abschlüsse[[#This Row],[Ergeb]]="ET","",SQRT(($AF2974-$AK2974)^2+($AG2974-$AL2974)^2))</f>
        <v>0</v>
      </c>
      <c r="AO2974" s="13"/>
      <c r="AP2974" s="13"/>
      <c r="AQ2974" s="19" t="str">
        <f t="shared" si="188"/>
        <v/>
      </c>
      <c r="AU2974" s="19" t="str">
        <f t="shared" si="189"/>
        <v/>
      </c>
    </row>
    <row r="2975" spans="3:47" ht="25.05" customHeight="1">
      <c r="C2975" s="17" t="str">
        <f>IF($A2975="","",IF(VLOOKUP($A2975,Spiele!$A$2:$D$16,3,FALSE)=$B2975,"H","G"))</f>
        <v/>
      </c>
      <c r="D2975" s="17" t="str">
        <f>IF($B2975="","",IF(VLOOKUP($A2975,Spiele!$A$2:$F$16,3,FALSE)=$B2975,VLOOKUP($A2975,Spiele!$A$2:$F$16,4,FALSE),VLOOKUP($A2975,Spiele!$A$2:$F$16,3,FALSE)))</f>
        <v/>
      </c>
      <c r="E2975" s="18">
        <f>IF(Abschlüsse[[#This Row],[Ergeb]]="ET",0,COUNTIFS($A$2:$A2975,$A2975,$B$2:$B2975,$B2975,$L$2:$L2975,"&lt;&gt;ET"))</f>
        <v>0</v>
      </c>
      <c r="F2975" s="11"/>
      <c r="G2975" s="12"/>
      <c r="H2975" s="18">
        <f>COUNTIFS('Rote Karten'!$A$2:$A$4,$A2975,'Rote Karten'!$D$2:$D$4,"&lt;&gt;"&amp;$B2975,'Rote Karten'!$B$2:$B$4,"&lt;"&amp;$F2975,'Rote Karten'!$C$2:$C$4,"&lt;="&amp;$G2975)-COUNTIFS('Rote Karten'!$A$2:$A$4,$A2975,'Rote Karten'!$D$2:$D$4,$B2975,'Rote Karten'!$B$2:$B$4,"&lt;"&amp;$F2975,'Rote Karten'!$C$2:$C$4,"&lt;="&amp;$G2975)</f>
        <v>0</v>
      </c>
      <c r="I2975" s="17" t="str">
        <f>IF(OR($L2975="Tor",$L2975="ET"),_xlfn.IFNA(IF(VLOOKUP($A2975,Spiele!$A$2:$C$16,3,FALSE)=$B2975,COUNTIFS($L$2:$L2975,"Tor",$B$2:$B2975,$B2975,$A$2:$A2975,$A2975)+COUNTIFS($L$2:$L2975,"ET",$B$2:$B2975,$B2975,$A$2:$A2975,$A2975)&amp;":"&amp;COUNTIFS($L$2:$L2975,"Tor",$B$2:$B2975,"&lt;&gt;"&amp;$B2975,$A$2:$A2975,$A2975)+COUNTIFS($L$2:$L2975,"ET",$B$2:$B2975,"&lt;&gt;"&amp;$B2975,$A$2:$A2975,$A2975),COUNTIFS($L$2:$L2975,"Tor",$B$2:$B2975,"&lt;&gt;"&amp;$B2975,$A$2:$A2975,$A2975)+COUNTIFS($L$2:$L2975,"ET",$B$2:$B2975,"&lt;&gt;"&amp;$B2975,$A$2:$A2975,$A2975)&amp;":"&amp;COUNTIFS($L$2:$L2975,"Tor",$B$2:$B2975,$B2975,$A$2:$A2975,$A2975)+COUNTIFS($L$2:$L2975,"ET",$B$2:$B2975,$B2975,$A$2:$A2975,$A2975)),""),"")</f>
        <v/>
      </c>
      <c r="J2975" s="18" t="str">
        <f>_xlfn.IFNA(IF(VLOOKUP($A2975,Spiele!$A$2:$D$16,3,FALSE)=$B2975,(COUNTIFS($L$1:$L2974,"Tor",$B$1:$B2974,$B2975,$A$1:$A2974,$A2975)+COUNTIFS($L$1:$L2974,"ET",$B$1:$B2974,$B2975,$A$1:$A2974,$A2975))-(COUNTIFS($L$1:$L2974,"Tor",$B$1:$B2974,"&lt;&gt;"&amp;$B2975,$A$1:$A2974,$A2975)+COUNTIFS($L$1:$L2974,"ET",$B$1:$B2974,"&lt;&gt;"&amp;$B2975,$A$1:$A2974,$A2975)),(COUNTIFS($L$1:$L2974,"Tor",$B$1:$B2974,$B2975,$A$1:$A2974,$A2975)+COUNTIFS($L$1:$L2974,"ET",$B$1:$B2974,$B2975,$A$1:$A2974,$A2975))-(COUNTIFS($L$1:$L2974,"Tor",$B$1:$B2974,"&lt;&gt;"&amp;$B2975,$A$1:$A2974,$A2975)+COUNTIFS($L$1:$L2974,"ET",$B$1:$B2974,"&lt;&gt;"&amp;$B2975,$A$1:$A2974,$A2975))),"")</f>
        <v/>
      </c>
      <c r="O2975" s="17"/>
      <c r="AC2975" s="14"/>
      <c r="AD2975" s="14"/>
      <c r="AE2975" s="18"/>
      <c r="AH2975" s="19">
        <f t="shared" si="186"/>
        <v>0</v>
      </c>
      <c r="AI2975" s="19">
        <f t="shared" si="187"/>
        <v>180</v>
      </c>
      <c r="AM2975" s="19">
        <f>IF(Abschlüsse[[#This Row],[Ergeb]]="ET","",SQRT(($AF2975-$AK2975)^2+($AG2975-$AL2975)^2))</f>
        <v>0</v>
      </c>
      <c r="AO2975" s="13"/>
      <c r="AP2975" s="13"/>
      <c r="AQ2975" s="19" t="str">
        <f t="shared" si="188"/>
        <v/>
      </c>
      <c r="AU2975" s="19" t="str">
        <f t="shared" si="189"/>
        <v/>
      </c>
    </row>
    <row r="2976" spans="3:47" ht="25.05" customHeight="1">
      <c r="C2976" s="17" t="str">
        <f>IF($A2976="","",IF(VLOOKUP($A2976,Spiele!$A$2:$D$16,3,FALSE)=$B2976,"H","G"))</f>
        <v/>
      </c>
      <c r="D2976" s="17" t="str">
        <f>IF($B2976="","",IF(VLOOKUP($A2976,Spiele!$A$2:$F$16,3,FALSE)=$B2976,VLOOKUP($A2976,Spiele!$A$2:$F$16,4,FALSE),VLOOKUP($A2976,Spiele!$A$2:$F$16,3,FALSE)))</f>
        <v/>
      </c>
      <c r="E2976" s="18">
        <f>IF(Abschlüsse[[#This Row],[Ergeb]]="ET",0,COUNTIFS($A$2:$A2976,$A2976,$B$2:$B2976,$B2976,$L$2:$L2976,"&lt;&gt;ET"))</f>
        <v>0</v>
      </c>
      <c r="F2976" s="11"/>
      <c r="G2976" s="12"/>
      <c r="H2976" s="18">
        <f>COUNTIFS('Rote Karten'!$A$2:$A$4,$A2976,'Rote Karten'!$D$2:$D$4,"&lt;&gt;"&amp;$B2976,'Rote Karten'!$B$2:$B$4,"&lt;"&amp;$F2976,'Rote Karten'!$C$2:$C$4,"&lt;="&amp;$G2976)-COUNTIFS('Rote Karten'!$A$2:$A$4,$A2976,'Rote Karten'!$D$2:$D$4,$B2976,'Rote Karten'!$B$2:$B$4,"&lt;"&amp;$F2976,'Rote Karten'!$C$2:$C$4,"&lt;="&amp;$G2976)</f>
        <v>0</v>
      </c>
      <c r="I2976" s="17" t="str">
        <f>IF(OR($L2976="Tor",$L2976="ET"),_xlfn.IFNA(IF(VLOOKUP($A2976,Spiele!$A$2:$C$16,3,FALSE)=$B2976,COUNTIFS($L$2:$L2976,"Tor",$B$2:$B2976,$B2976,$A$2:$A2976,$A2976)+COUNTIFS($L$2:$L2976,"ET",$B$2:$B2976,$B2976,$A$2:$A2976,$A2976)&amp;":"&amp;COUNTIFS($L$2:$L2976,"Tor",$B$2:$B2976,"&lt;&gt;"&amp;$B2976,$A$2:$A2976,$A2976)+COUNTIFS($L$2:$L2976,"ET",$B$2:$B2976,"&lt;&gt;"&amp;$B2976,$A$2:$A2976,$A2976),COUNTIFS($L$2:$L2976,"Tor",$B$2:$B2976,"&lt;&gt;"&amp;$B2976,$A$2:$A2976,$A2976)+COUNTIFS($L$2:$L2976,"ET",$B$2:$B2976,"&lt;&gt;"&amp;$B2976,$A$2:$A2976,$A2976)&amp;":"&amp;COUNTIFS($L$2:$L2976,"Tor",$B$2:$B2976,$B2976,$A$2:$A2976,$A2976)+COUNTIFS($L$2:$L2976,"ET",$B$2:$B2976,$B2976,$A$2:$A2976,$A2976)),""),"")</f>
        <v/>
      </c>
      <c r="J2976" s="18" t="str">
        <f>_xlfn.IFNA(IF(VLOOKUP($A2976,Spiele!$A$2:$D$16,3,FALSE)=$B2976,(COUNTIFS($L$1:$L2975,"Tor",$B$1:$B2975,$B2976,$A$1:$A2975,$A2976)+COUNTIFS($L$1:$L2975,"ET",$B$1:$B2975,$B2976,$A$1:$A2975,$A2976))-(COUNTIFS($L$1:$L2975,"Tor",$B$1:$B2975,"&lt;&gt;"&amp;$B2976,$A$1:$A2975,$A2976)+COUNTIFS($L$1:$L2975,"ET",$B$1:$B2975,"&lt;&gt;"&amp;$B2976,$A$1:$A2975,$A2976)),(COUNTIFS($L$1:$L2975,"Tor",$B$1:$B2975,$B2976,$A$1:$A2975,$A2976)+COUNTIFS($L$1:$L2975,"ET",$B$1:$B2975,$B2976,$A$1:$A2975,$A2976))-(COUNTIFS($L$1:$L2975,"Tor",$B$1:$B2975,"&lt;&gt;"&amp;$B2976,$A$1:$A2975,$A2976)+COUNTIFS($L$1:$L2975,"ET",$B$1:$B2975,"&lt;&gt;"&amp;$B2976,$A$1:$A2975,$A2976))),"")</f>
        <v/>
      </c>
      <c r="O2976" s="17"/>
      <c r="AC2976" s="14"/>
      <c r="AD2976" s="14"/>
      <c r="AE2976" s="18"/>
      <c r="AH2976" s="19">
        <f t="shared" si="186"/>
        <v>0</v>
      </c>
      <c r="AI2976" s="19">
        <f t="shared" si="187"/>
        <v>180</v>
      </c>
      <c r="AM2976" s="19">
        <f>IF(Abschlüsse[[#This Row],[Ergeb]]="ET","",SQRT(($AF2976-$AK2976)^2+($AG2976-$AL2976)^2))</f>
        <v>0</v>
      </c>
      <c r="AO2976" s="13"/>
      <c r="AP2976" s="13"/>
      <c r="AQ2976" s="19" t="str">
        <f t="shared" si="188"/>
        <v/>
      </c>
      <c r="AU2976" s="19" t="str">
        <f t="shared" si="189"/>
        <v/>
      </c>
    </row>
    <row r="2977" spans="3:47" ht="25.05" customHeight="1">
      <c r="C2977" s="17" t="str">
        <f>IF($A2977="","",IF(VLOOKUP($A2977,Spiele!$A$2:$D$16,3,FALSE)=$B2977,"H","G"))</f>
        <v/>
      </c>
      <c r="D2977" s="17" t="str">
        <f>IF($B2977="","",IF(VLOOKUP($A2977,Spiele!$A$2:$F$16,3,FALSE)=$B2977,VLOOKUP($A2977,Spiele!$A$2:$F$16,4,FALSE),VLOOKUP($A2977,Spiele!$A$2:$F$16,3,FALSE)))</f>
        <v/>
      </c>
      <c r="E2977" s="18">
        <f>IF(Abschlüsse[[#This Row],[Ergeb]]="ET",0,COUNTIFS($A$2:$A2977,$A2977,$B$2:$B2977,$B2977,$L$2:$L2977,"&lt;&gt;ET"))</f>
        <v>0</v>
      </c>
      <c r="F2977" s="11"/>
      <c r="G2977" s="12"/>
      <c r="H2977" s="18">
        <f>COUNTIFS('Rote Karten'!$A$2:$A$4,$A2977,'Rote Karten'!$D$2:$D$4,"&lt;&gt;"&amp;$B2977,'Rote Karten'!$B$2:$B$4,"&lt;"&amp;$F2977,'Rote Karten'!$C$2:$C$4,"&lt;="&amp;$G2977)-COUNTIFS('Rote Karten'!$A$2:$A$4,$A2977,'Rote Karten'!$D$2:$D$4,$B2977,'Rote Karten'!$B$2:$B$4,"&lt;"&amp;$F2977,'Rote Karten'!$C$2:$C$4,"&lt;="&amp;$G2977)</f>
        <v>0</v>
      </c>
      <c r="I2977" s="17" t="str">
        <f>IF(OR($L2977="Tor",$L2977="ET"),_xlfn.IFNA(IF(VLOOKUP($A2977,Spiele!$A$2:$C$16,3,FALSE)=$B2977,COUNTIFS($L$2:$L2977,"Tor",$B$2:$B2977,$B2977,$A$2:$A2977,$A2977)+COUNTIFS($L$2:$L2977,"ET",$B$2:$B2977,$B2977,$A$2:$A2977,$A2977)&amp;":"&amp;COUNTIFS($L$2:$L2977,"Tor",$B$2:$B2977,"&lt;&gt;"&amp;$B2977,$A$2:$A2977,$A2977)+COUNTIFS($L$2:$L2977,"ET",$B$2:$B2977,"&lt;&gt;"&amp;$B2977,$A$2:$A2977,$A2977),COUNTIFS($L$2:$L2977,"Tor",$B$2:$B2977,"&lt;&gt;"&amp;$B2977,$A$2:$A2977,$A2977)+COUNTIFS($L$2:$L2977,"ET",$B$2:$B2977,"&lt;&gt;"&amp;$B2977,$A$2:$A2977,$A2977)&amp;":"&amp;COUNTIFS($L$2:$L2977,"Tor",$B$2:$B2977,$B2977,$A$2:$A2977,$A2977)+COUNTIFS($L$2:$L2977,"ET",$B$2:$B2977,$B2977,$A$2:$A2977,$A2977)),""),"")</f>
        <v/>
      </c>
      <c r="J2977" s="18" t="str">
        <f>_xlfn.IFNA(IF(VLOOKUP($A2977,Spiele!$A$2:$D$16,3,FALSE)=$B2977,(COUNTIFS($L$1:$L2976,"Tor",$B$1:$B2976,$B2977,$A$1:$A2976,$A2977)+COUNTIFS($L$1:$L2976,"ET",$B$1:$B2976,$B2977,$A$1:$A2976,$A2977))-(COUNTIFS($L$1:$L2976,"Tor",$B$1:$B2976,"&lt;&gt;"&amp;$B2977,$A$1:$A2976,$A2977)+COUNTIFS($L$1:$L2976,"ET",$B$1:$B2976,"&lt;&gt;"&amp;$B2977,$A$1:$A2976,$A2977)),(COUNTIFS($L$1:$L2976,"Tor",$B$1:$B2976,$B2977,$A$1:$A2976,$A2977)+COUNTIFS($L$1:$L2976,"ET",$B$1:$B2976,$B2977,$A$1:$A2976,$A2977))-(COUNTIFS($L$1:$L2976,"Tor",$B$1:$B2976,"&lt;&gt;"&amp;$B2977,$A$1:$A2976,$A2977)+COUNTIFS($L$1:$L2976,"ET",$B$1:$B2976,"&lt;&gt;"&amp;$B2977,$A$1:$A2976,$A2977))),"")</f>
        <v/>
      </c>
      <c r="O2977" s="17"/>
      <c r="AC2977" s="14"/>
      <c r="AD2977" s="14"/>
      <c r="AE2977" s="18"/>
      <c r="AH2977" s="19">
        <f t="shared" si="186"/>
        <v>0</v>
      </c>
      <c r="AI2977" s="19">
        <f t="shared" si="187"/>
        <v>180</v>
      </c>
      <c r="AM2977" s="19">
        <f>IF(Abschlüsse[[#This Row],[Ergeb]]="ET","",SQRT(($AF2977-$AK2977)^2+($AG2977-$AL2977)^2))</f>
        <v>0</v>
      </c>
      <c r="AO2977" s="13"/>
      <c r="AP2977" s="13"/>
      <c r="AQ2977" s="19" t="str">
        <f t="shared" si="188"/>
        <v/>
      </c>
      <c r="AU2977" s="19" t="str">
        <f t="shared" si="189"/>
        <v/>
      </c>
    </row>
    <row r="2978" spans="3:47" ht="25.05" customHeight="1">
      <c r="C2978" s="17" t="str">
        <f>IF($A2978="","",IF(VLOOKUP($A2978,Spiele!$A$2:$D$16,3,FALSE)=$B2978,"H","G"))</f>
        <v/>
      </c>
      <c r="D2978" s="17" t="str">
        <f>IF($B2978="","",IF(VLOOKUP($A2978,Spiele!$A$2:$F$16,3,FALSE)=$B2978,VLOOKUP($A2978,Spiele!$A$2:$F$16,4,FALSE),VLOOKUP($A2978,Spiele!$A$2:$F$16,3,FALSE)))</f>
        <v/>
      </c>
      <c r="E2978" s="18">
        <f>IF(Abschlüsse[[#This Row],[Ergeb]]="ET",0,COUNTIFS($A$2:$A2978,$A2978,$B$2:$B2978,$B2978,$L$2:$L2978,"&lt;&gt;ET"))</f>
        <v>0</v>
      </c>
      <c r="F2978" s="11"/>
      <c r="G2978" s="12"/>
      <c r="H2978" s="18">
        <f>COUNTIFS('Rote Karten'!$A$2:$A$4,$A2978,'Rote Karten'!$D$2:$D$4,"&lt;&gt;"&amp;$B2978,'Rote Karten'!$B$2:$B$4,"&lt;"&amp;$F2978,'Rote Karten'!$C$2:$C$4,"&lt;="&amp;$G2978)-COUNTIFS('Rote Karten'!$A$2:$A$4,$A2978,'Rote Karten'!$D$2:$D$4,$B2978,'Rote Karten'!$B$2:$B$4,"&lt;"&amp;$F2978,'Rote Karten'!$C$2:$C$4,"&lt;="&amp;$G2978)</f>
        <v>0</v>
      </c>
      <c r="I2978" s="17" t="str">
        <f>IF(OR($L2978="Tor",$L2978="ET"),_xlfn.IFNA(IF(VLOOKUP($A2978,Spiele!$A$2:$C$16,3,FALSE)=$B2978,COUNTIFS($L$2:$L2978,"Tor",$B$2:$B2978,$B2978,$A$2:$A2978,$A2978)+COUNTIFS($L$2:$L2978,"ET",$B$2:$B2978,$B2978,$A$2:$A2978,$A2978)&amp;":"&amp;COUNTIFS($L$2:$L2978,"Tor",$B$2:$B2978,"&lt;&gt;"&amp;$B2978,$A$2:$A2978,$A2978)+COUNTIFS($L$2:$L2978,"ET",$B$2:$B2978,"&lt;&gt;"&amp;$B2978,$A$2:$A2978,$A2978),COUNTIFS($L$2:$L2978,"Tor",$B$2:$B2978,"&lt;&gt;"&amp;$B2978,$A$2:$A2978,$A2978)+COUNTIFS($L$2:$L2978,"ET",$B$2:$B2978,"&lt;&gt;"&amp;$B2978,$A$2:$A2978,$A2978)&amp;":"&amp;COUNTIFS($L$2:$L2978,"Tor",$B$2:$B2978,$B2978,$A$2:$A2978,$A2978)+COUNTIFS($L$2:$L2978,"ET",$B$2:$B2978,$B2978,$A$2:$A2978,$A2978)),""),"")</f>
        <v/>
      </c>
      <c r="J2978" s="18" t="str">
        <f>_xlfn.IFNA(IF(VLOOKUP($A2978,Spiele!$A$2:$D$16,3,FALSE)=$B2978,(COUNTIFS($L$1:$L2977,"Tor",$B$1:$B2977,$B2978,$A$1:$A2977,$A2978)+COUNTIFS($L$1:$L2977,"ET",$B$1:$B2977,$B2978,$A$1:$A2977,$A2978))-(COUNTIFS($L$1:$L2977,"Tor",$B$1:$B2977,"&lt;&gt;"&amp;$B2978,$A$1:$A2977,$A2978)+COUNTIFS($L$1:$L2977,"ET",$B$1:$B2977,"&lt;&gt;"&amp;$B2978,$A$1:$A2977,$A2978)),(COUNTIFS($L$1:$L2977,"Tor",$B$1:$B2977,$B2978,$A$1:$A2977,$A2978)+COUNTIFS($L$1:$L2977,"ET",$B$1:$B2977,$B2978,$A$1:$A2977,$A2978))-(COUNTIFS($L$1:$L2977,"Tor",$B$1:$B2977,"&lt;&gt;"&amp;$B2978,$A$1:$A2977,$A2978)+COUNTIFS($L$1:$L2977,"ET",$B$1:$B2977,"&lt;&gt;"&amp;$B2978,$A$1:$A2977,$A2978))),"")</f>
        <v/>
      </c>
      <c r="O2978" s="17"/>
      <c r="AC2978" s="14"/>
      <c r="AD2978" s="14"/>
      <c r="AE2978" s="18"/>
      <c r="AH2978" s="19">
        <f t="shared" si="186"/>
        <v>0</v>
      </c>
      <c r="AI2978" s="19">
        <f t="shared" si="187"/>
        <v>180</v>
      </c>
      <c r="AM2978" s="19">
        <f>IF(Abschlüsse[[#This Row],[Ergeb]]="ET","",SQRT(($AF2978-$AK2978)^2+($AG2978-$AL2978)^2))</f>
        <v>0</v>
      </c>
      <c r="AO2978" s="13"/>
      <c r="AP2978" s="13"/>
      <c r="AQ2978" s="19" t="str">
        <f t="shared" si="188"/>
        <v/>
      </c>
      <c r="AU2978" s="19" t="str">
        <f t="shared" si="189"/>
        <v/>
      </c>
    </row>
    <row r="2979" spans="3:47" ht="25.05" customHeight="1">
      <c r="C2979" s="17" t="str">
        <f>IF($A2979="","",IF(VLOOKUP($A2979,Spiele!$A$2:$D$16,3,FALSE)=$B2979,"H","G"))</f>
        <v/>
      </c>
      <c r="D2979" s="17" t="str">
        <f>IF($B2979="","",IF(VLOOKUP($A2979,Spiele!$A$2:$F$16,3,FALSE)=$B2979,VLOOKUP($A2979,Spiele!$A$2:$F$16,4,FALSE),VLOOKUP($A2979,Spiele!$A$2:$F$16,3,FALSE)))</f>
        <v/>
      </c>
      <c r="E2979" s="18">
        <f>IF(Abschlüsse[[#This Row],[Ergeb]]="ET",0,COUNTIFS($A$2:$A2979,$A2979,$B$2:$B2979,$B2979,$L$2:$L2979,"&lt;&gt;ET"))</f>
        <v>0</v>
      </c>
      <c r="F2979" s="11"/>
      <c r="G2979" s="12"/>
      <c r="H2979" s="18">
        <f>COUNTIFS('Rote Karten'!$A$2:$A$4,$A2979,'Rote Karten'!$D$2:$D$4,"&lt;&gt;"&amp;$B2979,'Rote Karten'!$B$2:$B$4,"&lt;"&amp;$F2979,'Rote Karten'!$C$2:$C$4,"&lt;="&amp;$G2979)-COUNTIFS('Rote Karten'!$A$2:$A$4,$A2979,'Rote Karten'!$D$2:$D$4,$B2979,'Rote Karten'!$B$2:$B$4,"&lt;"&amp;$F2979,'Rote Karten'!$C$2:$C$4,"&lt;="&amp;$G2979)</f>
        <v>0</v>
      </c>
      <c r="I2979" s="17" t="str">
        <f>IF(OR($L2979="Tor",$L2979="ET"),_xlfn.IFNA(IF(VLOOKUP($A2979,Spiele!$A$2:$C$16,3,FALSE)=$B2979,COUNTIFS($L$2:$L2979,"Tor",$B$2:$B2979,$B2979,$A$2:$A2979,$A2979)+COUNTIFS($L$2:$L2979,"ET",$B$2:$B2979,$B2979,$A$2:$A2979,$A2979)&amp;":"&amp;COUNTIFS($L$2:$L2979,"Tor",$B$2:$B2979,"&lt;&gt;"&amp;$B2979,$A$2:$A2979,$A2979)+COUNTIFS($L$2:$L2979,"ET",$B$2:$B2979,"&lt;&gt;"&amp;$B2979,$A$2:$A2979,$A2979),COUNTIFS($L$2:$L2979,"Tor",$B$2:$B2979,"&lt;&gt;"&amp;$B2979,$A$2:$A2979,$A2979)+COUNTIFS($L$2:$L2979,"ET",$B$2:$B2979,"&lt;&gt;"&amp;$B2979,$A$2:$A2979,$A2979)&amp;":"&amp;COUNTIFS($L$2:$L2979,"Tor",$B$2:$B2979,$B2979,$A$2:$A2979,$A2979)+COUNTIFS($L$2:$L2979,"ET",$B$2:$B2979,$B2979,$A$2:$A2979,$A2979)),""),"")</f>
        <v/>
      </c>
      <c r="J2979" s="18" t="str">
        <f>_xlfn.IFNA(IF(VLOOKUP($A2979,Spiele!$A$2:$D$16,3,FALSE)=$B2979,(COUNTIFS($L$1:$L2978,"Tor",$B$1:$B2978,$B2979,$A$1:$A2978,$A2979)+COUNTIFS($L$1:$L2978,"ET",$B$1:$B2978,$B2979,$A$1:$A2978,$A2979))-(COUNTIFS($L$1:$L2978,"Tor",$B$1:$B2978,"&lt;&gt;"&amp;$B2979,$A$1:$A2978,$A2979)+COUNTIFS($L$1:$L2978,"ET",$B$1:$B2978,"&lt;&gt;"&amp;$B2979,$A$1:$A2978,$A2979)),(COUNTIFS($L$1:$L2978,"Tor",$B$1:$B2978,$B2979,$A$1:$A2978,$A2979)+COUNTIFS($L$1:$L2978,"ET",$B$1:$B2978,$B2979,$A$1:$A2978,$A2979))-(COUNTIFS($L$1:$L2978,"Tor",$B$1:$B2978,"&lt;&gt;"&amp;$B2979,$A$1:$A2978,$A2979)+COUNTIFS($L$1:$L2978,"ET",$B$1:$B2978,"&lt;&gt;"&amp;$B2979,$A$1:$A2978,$A2979))),"")</f>
        <v/>
      </c>
      <c r="O2979" s="17"/>
      <c r="AC2979" s="14"/>
      <c r="AD2979" s="14"/>
      <c r="AE2979" s="18"/>
      <c r="AH2979" s="19">
        <f t="shared" si="186"/>
        <v>0</v>
      </c>
      <c r="AI2979" s="19">
        <f t="shared" si="187"/>
        <v>180</v>
      </c>
      <c r="AM2979" s="19">
        <f>IF(Abschlüsse[[#This Row],[Ergeb]]="ET","",SQRT(($AF2979-$AK2979)^2+($AG2979-$AL2979)^2))</f>
        <v>0</v>
      </c>
      <c r="AO2979" s="13"/>
      <c r="AP2979" s="13"/>
      <c r="AQ2979" s="19" t="str">
        <f t="shared" si="188"/>
        <v/>
      </c>
      <c r="AU2979" s="19" t="str">
        <f t="shared" si="189"/>
        <v/>
      </c>
    </row>
    <row r="2980" spans="3:47" ht="25.05" customHeight="1">
      <c r="C2980" s="17" t="str">
        <f>IF($A2980="","",IF(VLOOKUP($A2980,Spiele!$A$2:$D$16,3,FALSE)=$B2980,"H","G"))</f>
        <v/>
      </c>
      <c r="D2980" s="17" t="str">
        <f>IF($B2980="","",IF(VLOOKUP($A2980,Spiele!$A$2:$F$16,3,FALSE)=$B2980,VLOOKUP($A2980,Spiele!$A$2:$F$16,4,FALSE),VLOOKUP($A2980,Spiele!$A$2:$F$16,3,FALSE)))</f>
        <v/>
      </c>
      <c r="E2980" s="18">
        <f>IF(Abschlüsse[[#This Row],[Ergeb]]="ET",0,COUNTIFS($A$2:$A2980,$A2980,$B$2:$B2980,$B2980,$L$2:$L2980,"&lt;&gt;ET"))</f>
        <v>0</v>
      </c>
      <c r="F2980" s="11"/>
      <c r="G2980" s="12"/>
      <c r="H2980" s="18">
        <f>COUNTIFS('Rote Karten'!$A$2:$A$4,$A2980,'Rote Karten'!$D$2:$D$4,"&lt;&gt;"&amp;$B2980,'Rote Karten'!$B$2:$B$4,"&lt;"&amp;$F2980,'Rote Karten'!$C$2:$C$4,"&lt;="&amp;$G2980)-COUNTIFS('Rote Karten'!$A$2:$A$4,$A2980,'Rote Karten'!$D$2:$D$4,$B2980,'Rote Karten'!$B$2:$B$4,"&lt;"&amp;$F2980,'Rote Karten'!$C$2:$C$4,"&lt;="&amp;$G2980)</f>
        <v>0</v>
      </c>
      <c r="I2980" s="17" t="str">
        <f>IF(OR($L2980="Tor",$L2980="ET"),_xlfn.IFNA(IF(VLOOKUP($A2980,Spiele!$A$2:$C$16,3,FALSE)=$B2980,COUNTIFS($L$2:$L2980,"Tor",$B$2:$B2980,$B2980,$A$2:$A2980,$A2980)+COUNTIFS($L$2:$L2980,"ET",$B$2:$B2980,$B2980,$A$2:$A2980,$A2980)&amp;":"&amp;COUNTIFS($L$2:$L2980,"Tor",$B$2:$B2980,"&lt;&gt;"&amp;$B2980,$A$2:$A2980,$A2980)+COUNTIFS($L$2:$L2980,"ET",$B$2:$B2980,"&lt;&gt;"&amp;$B2980,$A$2:$A2980,$A2980),COUNTIFS($L$2:$L2980,"Tor",$B$2:$B2980,"&lt;&gt;"&amp;$B2980,$A$2:$A2980,$A2980)+COUNTIFS($L$2:$L2980,"ET",$B$2:$B2980,"&lt;&gt;"&amp;$B2980,$A$2:$A2980,$A2980)&amp;":"&amp;COUNTIFS($L$2:$L2980,"Tor",$B$2:$B2980,$B2980,$A$2:$A2980,$A2980)+COUNTIFS($L$2:$L2980,"ET",$B$2:$B2980,$B2980,$A$2:$A2980,$A2980)),""),"")</f>
        <v/>
      </c>
      <c r="J2980" s="18" t="str">
        <f>_xlfn.IFNA(IF(VLOOKUP($A2980,Spiele!$A$2:$D$16,3,FALSE)=$B2980,(COUNTIFS($L$1:$L2979,"Tor",$B$1:$B2979,$B2980,$A$1:$A2979,$A2980)+COUNTIFS($L$1:$L2979,"ET",$B$1:$B2979,$B2980,$A$1:$A2979,$A2980))-(COUNTIFS($L$1:$L2979,"Tor",$B$1:$B2979,"&lt;&gt;"&amp;$B2980,$A$1:$A2979,$A2980)+COUNTIFS($L$1:$L2979,"ET",$B$1:$B2979,"&lt;&gt;"&amp;$B2980,$A$1:$A2979,$A2980)),(COUNTIFS($L$1:$L2979,"Tor",$B$1:$B2979,$B2980,$A$1:$A2979,$A2980)+COUNTIFS($L$1:$L2979,"ET",$B$1:$B2979,$B2980,$A$1:$A2979,$A2980))-(COUNTIFS($L$1:$L2979,"Tor",$B$1:$B2979,"&lt;&gt;"&amp;$B2980,$A$1:$A2979,$A2980)+COUNTIFS($L$1:$L2979,"ET",$B$1:$B2979,"&lt;&gt;"&amp;$B2980,$A$1:$A2979,$A2980))),"")</f>
        <v/>
      </c>
      <c r="O2980" s="17"/>
      <c r="AC2980" s="14"/>
      <c r="AD2980" s="14"/>
      <c r="AE2980" s="18"/>
      <c r="AH2980" s="19">
        <f t="shared" si="186"/>
        <v>0</v>
      </c>
      <c r="AI2980" s="19">
        <f t="shared" si="187"/>
        <v>180</v>
      </c>
      <c r="AM2980" s="19">
        <f>IF(Abschlüsse[[#This Row],[Ergeb]]="ET","",SQRT(($AF2980-$AK2980)^2+($AG2980-$AL2980)^2))</f>
        <v>0</v>
      </c>
      <c r="AO2980" s="13"/>
      <c r="AP2980" s="13"/>
      <c r="AQ2980" s="19" t="str">
        <f t="shared" si="188"/>
        <v/>
      </c>
      <c r="AU2980" s="19" t="str">
        <f t="shared" si="189"/>
        <v/>
      </c>
    </row>
    <row r="2981" spans="3:47" ht="25.05" customHeight="1">
      <c r="C2981" s="17" t="str">
        <f>IF($A2981="","",IF(VLOOKUP($A2981,Spiele!$A$2:$D$16,3,FALSE)=$B2981,"H","G"))</f>
        <v/>
      </c>
      <c r="D2981" s="17" t="str">
        <f>IF($B2981="","",IF(VLOOKUP($A2981,Spiele!$A$2:$F$16,3,FALSE)=$B2981,VLOOKUP($A2981,Spiele!$A$2:$F$16,4,FALSE),VLOOKUP($A2981,Spiele!$A$2:$F$16,3,FALSE)))</f>
        <v/>
      </c>
      <c r="E2981" s="18">
        <f>IF(Abschlüsse[[#This Row],[Ergeb]]="ET",0,COUNTIFS($A$2:$A2981,$A2981,$B$2:$B2981,$B2981,$L$2:$L2981,"&lt;&gt;ET"))</f>
        <v>0</v>
      </c>
      <c r="F2981" s="11"/>
      <c r="G2981" s="12"/>
      <c r="H2981" s="18">
        <f>COUNTIFS('Rote Karten'!$A$2:$A$4,$A2981,'Rote Karten'!$D$2:$D$4,"&lt;&gt;"&amp;$B2981,'Rote Karten'!$B$2:$B$4,"&lt;"&amp;$F2981,'Rote Karten'!$C$2:$C$4,"&lt;="&amp;$G2981)-COUNTIFS('Rote Karten'!$A$2:$A$4,$A2981,'Rote Karten'!$D$2:$D$4,$B2981,'Rote Karten'!$B$2:$B$4,"&lt;"&amp;$F2981,'Rote Karten'!$C$2:$C$4,"&lt;="&amp;$G2981)</f>
        <v>0</v>
      </c>
      <c r="I2981" s="17" t="str">
        <f>IF(OR($L2981="Tor",$L2981="ET"),_xlfn.IFNA(IF(VLOOKUP($A2981,Spiele!$A$2:$C$16,3,FALSE)=$B2981,COUNTIFS($L$2:$L2981,"Tor",$B$2:$B2981,$B2981,$A$2:$A2981,$A2981)+COUNTIFS($L$2:$L2981,"ET",$B$2:$B2981,$B2981,$A$2:$A2981,$A2981)&amp;":"&amp;COUNTIFS($L$2:$L2981,"Tor",$B$2:$B2981,"&lt;&gt;"&amp;$B2981,$A$2:$A2981,$A2981)+COUNTIFS($L$2:$L2981,"ET",$B$2:$B2981,"&lt;&gt;"&amp;$B2981,$A$2:$A2981,$A2981),COUNTIFS($L$2:$L2981,"Tor",$B$2:$B2981,"&lt;&gt;"&amp;$B2981,$A$2:$A2981,$A2981)+COUNTIFS($L$2:$L2981,"ET",$B$2:$B2981,"&lt;&gt;"&amp;$B2981,$A$2:$A2981,$A2981)&amp;":"&amp;COUNTIFS($L$2:$L2981,"Tor",$B$2:$B2981,$B2981,$A$2:$A2981,$A2981)+COUNTIFS($L$2:$L2981,"ET",$B$2:$B2981,$B2981,$A$2:$A2981,$A2981)),""),"")</f>
        <v/>
      </c>
      <c r="J2981" s="18" t="str">
        <f>_xlfn.IFNA(IF(VLOOKUP($A2981,Spiele!$A$2:$D$16,3,FALSE)=$B2981,(COUNTIFS($L$1:$L2980,"Tor",$B$1:$B2980,$B2981,$A$1:$A2980,$A2981)+COUNTIFS($L$1:$L2980,"ET",$B$1:$B2980,$B2981,$A$1:$A2980,$A2981))-(COUNTIFS($L$1:$L2980,"Tor",$B$1:$B2980,"&lt;&gt;"&amp;$B2981,$A$1:$A2980,$A2981)+COUNTIFS($L$1:$L2980,"ET",$B$1:$B2980,"&lt;&gt;"&amp;$B2981,$A$1:$A2980,$A2981)),(COUNTIFS($L$1:$L2980,"Tor",$B$1:$B2980,$B2981,$A$1:$A2980,$A2981)+COUNTIFS($L$1:$L2980,"ET",$B$1:$B2980,$B2981,$A$1:$A2980,$A2981))-(COUNTIFS($L$1:$L2980,"Tor",$B$1:$B2980,"&lt;&gt;"&amp;$B2981,$A$1:$A2980,$A2981)+COUNTIFS($L$1:$L2980,"ET",$B$1:$B2980,"&lt;&gt;"&amp;$B2981,$A$1:$A2980,$A2981))),"")</f>
        <v/>
      </c>
      <c r="O2981" s="17"/>
      <c r="AC2981" s="14"/>
      <c r="AD2981" s="14"/>
      <c r="AE2981" s="18"/>
      <c r="AH2981" s="19">
        <f t="shared" si="186"/>
        <v>0</v>
      </c>
      <c r="AI2981" s="19">
        <f t="shared" si="187"/>
        <v>180</v>
      </c>
      <c r="AM2981" s="19">
        <f>IF(Abschlüsse[[#This Row],[Ergeb]]="ET","",SQRT(($AF2981-$AK2981)^2+($AG2981-$AL2981)^2))</f>
        <v>0</v>
      </c>
      <c r="AO2981" s="13"/>
      <c r="AP2981" s="13"/>
      <c r="AQ2981" s="19" t="str">
        <f t="shared" si="188"/>
        <v/>
      </c>
      <c r="AU2981" s="19" t="str">
        <f t="shared" si="189"/>
        <v/>
      </c>
    </row>
    <row r="2982" spans="3:47" ht="25.05" customHeight="1">
      <c r="C2982" s="17" t="str">
        <f>IF($A2982="","",IF(VLOOKUP($A2982,Spiele!$A$2:$D$16,3,FALSE)=$B2982,"H","G"))</f>
        <v/>
      </c>
      <c r="D2982" s="17" t="str">
        <f>IF($B2982="","",IF(VLOOKUP($A2982,Spiele!$A$2:$F$16,3,FALSE)=$B2982,VLOOKUP($A2982,Spiele!$A$2:$F$16,4,FALSE),VLOOKUP($A2982,Spiele!$A$2:$F$16,3,FALSE)))</f>
        <v/>
      </c>
      <c r="E2982" s="18">
        <f>IF(Abschlüsse[[#This Row],[Ergeb]]="ET",0,COUNTIFS($A$2:$A2982,$A2982,$B$2:$B2982,$B2982,$L$2:$L2982,"&lt;&gt;ET"))</f>
        <v>0</v>
      </c>
      <c r="F2982" s="11"/>
      <c r="G2982" s="12"/>
      <c r="H2982" s="18">
        <f>COUNTIFS('Rote Karten'!$A$2:$A$4,$A2982,'Rote Karten'!$D$2:$D$4,"&lt;&gt;"&amp;$B2982,'Rote Karten'!$B$2:$B$4,"&lt;"&amp;$F2982,'Rote Karten'!$C$2:$C$4,"&lt;="&amp;$G2982)-COUNTIFS('Rote Karten'!$A$2:$A$4,$A2982,'Rote Karten'!$D$2:$D$4,$B2982,'Rote Karten'!$B$2:$B$4,"&lt;"&amp;$F2982,'Rote Karten'!$C$2:$C$4,"&lt;="&amp;$G2982)</f>
        <v>0</v>
      </c>
      <c r="I2982" s="17" t="str">
        <f>IF(OR($L2982="Tor",$L2982="ET"),_xlfn.IFNA(IF(VLOOKUP($A2982,Spiele!$A$2:$C$16,3,FALSE)=$B2982,COUNTIFS($L$2:$L2982,"Tor",$B$2:$B2982,$B2982,$A$2:$A2982,$A2982)+COUNTIFS($L$2:$L2982,"ET",$B$2:$B2982,$B2982,$A$2:$A2982,$A2982)&amp;":"&amp;COUNTIFS($L$2:$L2982,"Tor",$B$2:$B2982,"&lt;&gt;"&amp;$B2982,$A$2:$A2982,$A2982)+COUNTIFS($L$2:$L2982,"ET",$B$2:$B2982,"&lt;&gt;"&amp;$B2982,$A$2:$A2982,$A2982),COUNTIFS($L$2:$L2982,"Tor",$B$2:$B2982,"&lt;&gt;"&amp;$B2982,$A$2:$A2982,$A2982)+COUNTIFS($L$2:$L2982,"ET",$B$2:$B2982,"&lt;&gt;"&amp;$B2982,$A$2:$A2982,$A2982)&amp;":"&amp;COUNTIFS($L$2:$L2982,"Tor",$B$2:$B2982,$B2982,$A$2:$A2982,$A2982)+COUNTIFS($L$2:$L2982,"ET",$B$2:$B2982,$B2982,$A$2:$A2982,$A2982)),""),"")</f>
        <v/>
      </c>
      <c r="J2982" s="18" t="str">
        <f>_xlfn.IFNA(IF(VLOOKUP($A2982,Spiele!$A$2:$D$16,3,FALSE)=$B2982,(COUNTIFS($L$1:$L2981,"Tor",$B$1:$B2981,$B2982,$A$1:$A2981,$A2982)+COUNTIFS($L$1:$L2981,"ET",$B$1:$B2981,$B2982,$A$1:$A2981,$A2982))-(COUNTIFS($L$1:$L2981,"Tor",$B$1:$B2981,"&lt;&gt;"&amp;$B2982,$A$1:$A2981,$A2982)+COUNTIFS($L$1:$L2981,"ET",$B$1:$B2981,"&lt;&gt;"&amp;$B2982,$A$1:$A2981,$A2982)),(COUNTIFS($L$1:$L2981,"Tor",$B$1:$B2981,$B2982,$A$1:$A2981,$A2982)+COUNTIFS($L$1:$L2981,"ET",$B$1:$B2981,$B2982,$A$1:$A2981,$A2982))-(COUNTIFS($L$1:$L2981,"Tor",$B$1:$B2981,"&lt;&gt;"&amp;$B2982,$A$1:$A2981,$A2982)+COUNTIFS($L$1:$L2981,"ET",$B$1:$B2981,"&lt;&gt;"&amp;$B2982,$A$1:$A2981,$A2982))),"")</f>
        <v/>
      </c>
      <c r="O2982" s="17"/>
      <c r="AC2982" s="14"/>
      <c r="AD2982" s="14"/>
      <c r="AE2982" s="18"/>
      <c r="AH2982" s="19">
        <f t="shared" si="186"/>
        <v>0</v>
      </c>
      <c r="AI2982" s="19">
        <f t="shared" si="187"/>
        <v>180</v>
      </c>
      <c r="AM2982" s="19">
        <f>IF(Abschlüsse[[#This Row],[Ergeb]]="ET","",SQRT(($AF2982-$AK2982)^2+($AG2982-$AL2982)^2))</f>
        <v>0</v>
      </c>
      <c r="AO2982" s="13"/>
      <c r="AP2982" s="13"/>
      <c r="AQ2982" s="19" t="str">
        <f t="shared" si="188"/>
        <v/>
      </c>
      <c r="AU2982" s="19" t="str">
        <f t="shared" si="189"/>
        <v/>
      </c>
    </row>
    <row r="2983" spans="3:47" ht="25.05" customHeight="1">
      <c r="C2983" s="17" t="str">
        <f>IF($A2983="","",IF(VLOOKUP($A2983,Spiele!$A$2:$D$16,3,FALSE)=$B2983,"H","G"))</f>
        <v/>
      </c>
      <c r="D2983" s="17" t="str">
        <f>IF($B2983="","",IF(VLOOKUP($A2983,Spiele!$A$2:$F$16,3,FALSE)=$B2983,VLOOKUP($A2983,Spiele!$A$2:$F$16,4,FALSE),VLOOKUP($A2983,Spiele!$A$2:$F$16,3,FALSE)))</f>
        <v/>
      </c>
      <c r="E2983" s="18">
        <f>IF(Abschlüsse[[#This Row],[Ergeb]]="ET",0,COUNTIFS($A$2:$A2983,$A2983,$B$2:$B2983,$B2983,$L$2:$L2983,"&lt;&gt;ET"))</f>
        <v>0</v>
      </c>
      <c r="F2983" s="11"/>
      <c r="G2983" s="12"/>
      <c r="H2983" s="18">
        <f>COUNTIFS('Rote Karten'!$A$2:$A$4,$A2983,'Rote Karten'!$D$2:$D$4,"&lt;&gt;"&amp;$B2983,'Rote Karten'!$B$2:$B$4,"&lt;"&amp;$F2983,'Rote Karten'!$C$2:$C$4,"&lt;="&amp;$G2983)-COUNTIFS('Rote Karten'!$A$2:$A$4,$A2983,'Rote Karten'!$D$2:$D$4,$B2983,'Rote Karten'!$B$2:$B$4,"&lt;"&amp;$F2983,'Rote Karten'!$C$2:$C$4,"&lt;="&amp;$G2983)</f>
        <v>0</v>
      </c>
      <c r="I2983" s="17" t="str">
        <f>IF(OR($L2983="Tor",$L2983="ET"),_xlfn.IFNA(IF(VLOOKUP($A2983,Spiele!$A$2:$C$16,3,FALSE)=$B2983,COUNTIFS($L$2:$L2983,"Tor",$B$2:$B2983,$B2983,$A$2:$A2983,$A2983)+COUNTIFS($L$2:$L2983,"ET",$B$2:$B2983,$B2983,$A$2:$A2983,$A2983)&amp;":"&amp;COUNTIFS($L$2:$L2983,"Tor",$B$2:$B2983,"&lt;&gt;"&amp;$B2983,$A$2:$A2983,$A2983)+COUNTIFS($L$2:$L2983,"ET",$B$2:$B2983,"&lt;&gt;"&amp;$B2983,$A$2:$A2983,$A2983),COUNTIFS($L$2:$L2983,"Tor",$B$2:$B2983,"&lt;&gt;"&amp;$B2983,$A$2:$A2983,$A2983)+COUNTIFS($L$2:$L2983,"ET",$B$2:$B2983,"&lt;&gt;"&amp;$B2983,$A$2:$A2983,$A2983)&amp;":"&amp;COUNTIFS($L$2:$L2983,"Tor",$B$2:$B2983,$B2983,$A$2:$A2983,$A2983)+COUNTIFS($L$2:$L2983,"ET",$B$2:$B2983,$B2983,$A$2:$A2983,$A2983)),""),"")</f>
        <v/>
      </c>
      <c r="J2983" s="18" t="str">
        <f>_xlfn.IFNA(IF(VLOOKUP($A2983,Spiele!$A$2:$D$16,3,FALSE)=$B2983,(COUNTIFS($L$1:$L2982,"Tor",$B$1:$B2982,$B2983,$A$1:$A2982,$A2983)+COUNTIFS($L$1:$L2982,"ET",$B$1:$B2982,$B2983,$A$1:$A2982,$A2983))-(COUNTIFS($L$1:$L2982,"Tor",$B$1:$B2982,"&lt;&gt;"&amp;$B2983,$A$1:$A2982,$A2983)+COUNTIFS($L$1:$L2982,"ET",$B$1:$B2982,"&lt;&gt;"&amp;$B2983,$A$1:$A2982,$A2983)),(COUNTIFS($L$1:$L2982,"Tor",$B$1:$B2982,$B2983,$A$1:$A2982,$A2983)+COUNTIFS($L$1:$L2982,"ET",$B$1:$B2982,$B2983,$A$1:$A2982,$A2983))-(COUNTIFS($L$1:$L2982,"Tor",$B$1:$B2982,"&lt;&gt;"&amp;$B2983,$A$1:$A2982,$A2983)+COUNTIFS($L$1:$L2982,"ET",$B$1:$B2982,"&lt;&gt;"&amp;$B2983,$A$1:$A2982,$A2983))),"")</f>
        <v/>
      </c>
      <c r="O2983" s="17"/>
      <c r="AC2983" s="14"/>
      <c r="AD2983" s="14"/>
      <c r="AE2983" s="18"/>
      <c r="AH2983" s="19">
        <f t="shared" si="186"/>
        <v>0</v>
      </c>
      <c r="AI2983" s="19">
        <f t="shared" si="187"/>
        <v>180</v>
      </c>
      <c r="AM2983" s="19">
        <f>IF(Abschlüsse[[#This Row],[Ergeb]]="ET","",SQRT(($AF2983-$AK2983)^2+($AG2983-$AL2983)^2))</f>
        <v>0</v>
      </c>
      <c r="AO2983" s="13"/>
      <c r="AP2983" s="13"/>
      <c r="AQ2983" s="19" t="str">
        <f t="shared" si="188"/>
        <v/>
      </c>
      <c r="AU2983" s="19" t="str">
        <f t="shared" si="189"/>
        <v/>
      </c>
    </row>
    <row r="2984" spans="3:47" ht="25.05" customHeight="1">
      <c r="C2984" s="17" t="str">
        <f>IF($A2984="","",IF(VLOOKUP($A2984,Spiele!$A$2:$D$16,3,FALSE)=$B2984,"H","G"))</f>
        <v/>
      </c>
      <c r="D2984" s="17" t="str">
        <f>IF($B2984="","",IF(VLOOKUP($A2984,Spiele!$A$2:$F$16,3,FALSE)=$B2984,VLOOKUP($A2984,Spiele!$A$2:$F$16,4,FALSE),VLOOKUP($A2984,Spiele!$A$2:$F$16,3,FALSE)))</f>
        <v/>
      </c>
      <c r="E2984" s="18">
        <f>IF(Abschlüsse[[#This Row],[Ergeb]]="ET",0,COUNTIFS($A$2:$A2984,$A2984,$B$2:$B2984,$B2984,$L$2:$L2984,"&lt;&gt;ET"))</f>
        <v>0</v>
      </c>
      <c r="F2984" s="11"/>
      <c r="G2984" s="12"/>
      <c r="H2984" s="18">
        <f>COUNTIFS('Rote Karten'!$A$2:$A$4,$A2984,'Rote Karten'!$D$2:$D$4,"&lt;&gt;"&amp;$B2984,'Rote Karten'!$B$2:$B$4,"&lt;"&amp;$F2984,'Rote Karten'!$C$2:$C$4,"&lt;="&amp;$G2984)-COUNTIFS('Rote Karten'!$A$2:$A$4,$A2984,'Rote Karten'!$D$2:$D$4,$B2984,'Rote Karten'!$B$2:$B$4,"&lt;"&amp;$F2984,'Rote Karten'!$C$2:$C$4,"&lt;="&amp;$G2984)</f>
        <v>0</v>
      </c>
      <c r="I2984" s="17" t="str">
        <f>IF(OR($L2984="Tor",$L2984="ET"),_xlfn.IFNA(IF(VLOOKUP($A2984,Spiele!$A$2:$C$16,3,FALSE)=$B2984,COUNTIFS($L$2:$L2984,"Tor",$B$2:$B2984,$B2984,$A$2:$A2984,$A2984)+COUNTIFS($L$2:$L2984,"ET",$B$2:$B2984,$B2984,$A$2:$A2984,$A2984)&amp;":"&amp;COUNTIFS($L$2:$L2984,"Tor",$B$2:$B2984,"&lt;&gt;"&amp;$B2984,$A$2:$A2984,$A2984)+COUNTIFS($L$2:$L2984,"ET",$B$2:$B2984,"&lt;&gt;"&amp;$B2984,$A$2:$A2984,$A2984),COUNTIFS($L$2:$L2984,"Tor",$B$2:$B2984,"&lt;&gt;"&amp;$B2984,$A$2:$A2984,$A2984)+COUNTIFS($L$2:$L2984,"ET",$B$2:$B2984,"&lt;&gt;"&amp;$B2984,$A$2:$A2984,$A2984)&amp;":"&amp;COUNTIFS($L$2:$L2984,"Tor",$B$2:$B2984,$B2984,$A$2:$A2984,$A2984)+COUNTIFS($L$2:$L2984,"ET",$B$2:$B2984,$B2984,$A$2:$A2984,$A2984)),""),"")</f>
        <v/>
      </c>
      <c r="J2984" s="18" t="str">
        <f>_xlfn.IFNA(IF(VLOOKUP($A2984,Spiele!$A$2:$D$16,3,FALSE)=$B2984,(COUNTIFS($L$1:$L2983,"Tor",$B$1:$B2983,$B2984,$A$1:$A2983,$A2984)+COUNTIFS($L$1:$L2983,"ET",$B$1:$B2983,$B2984,$A$1:$A2983,$A2984))-(COUNTIFS($L$1:$L2983,"Tor",$B$1:$B2983,"&lt;&gt;"&amp;$B2984,$A$1:$A2983,$A2984)+COUNTIFS($L$1:$L2983,"ET",$B$1:$B2983,"&lt;&gt;"&amp;$B2984,$A$1:$A2983,$A2984)),(COUNTIFS($L$1:$L2983,"Tor",$B$1:$B2983,$B2984,$A$1:$A2983,$A2984)+COUNTIFS($L$1:$L2983,"ET",$B$1:$B2983,$B2984,$A$1:$A2983,$A2984))-(COUNTIFS($L$1:$L2983,"Tor",$B$1:$B2983,"&lt;&gt;"&amp;$B2984,$A$1:$A2983,$A2984)+COUNTIFS($L$1:$L2983,"ET",$B$1:$B2983,"&lt;&gt;"&amp;$B2984,$A$1:$A2983,$A2984))),"")</f>
        <v/>
      </c>
      <c r="O2984" s="17"/>
      <c r="AC2984" s="14"/>
      <c r="AD2984" s="14"/>
      <c r="AE2984" s="18"/>
      <c r="AH2984" s="19">
        <f t="shared" si="186"/>
        <v>0</v>
      </c>
      <c r="AI2984" s="19">
        <f t="shared" si="187"/>
        <v>180</v>
      </c>
      <c r="AM2984" s="19">
        <f>IF(Abschlüsse[[#This Row],[Ergeb]]="ET","",SQRT(($AF2984-$AK2984)^2+($AG2984-$AL2984)^2))</f>
        <v>0</v>
      </c>
      <c r="AO2984" s="13"/>
      <c r="AP2984" s="13"/>
      <c r="AQ2984" s="19" t="str">
        <f t="shared" si="188"/>
        <v/>
      </c>
      <c r="AU2984" s="19" t="str">
        <f t="shared" si="189"/>
        <v/>
      </c>
    </row>
    <row r="2985" spans="3:47" ht="25.05" customHeight="1">
      <c r="C2985" s="17" t="str">
        <f>IF($A2985="","",IF(VLOOKUP($A2985,Spiele!$A$2:$D$16,3,FALSE)=$B2985,"H","G"))</f>
        <v/>
      </c>
      <c r="D2985" s="17" t="str">
        <f>IF($B2985="","",IF(VLOOKUP($A2985,Spiele!$A$2:$F$16,3,FALSE)=$B2985,VLOOKUP($A2985,Spiele!$A$2:$F$16,4,FALSE),VLOOKUP($A2985,Spiele!$A$2:$F$16,3,FALSE)))</f>
        <v/>
      </c>
      <c r="E2985" s="18">
        <f>IF(Abschlüsse[[#This Row],[Ergeb]]="ET",0,COUNTIFS($A$2:$A2985,$A2985,$B$2:$B2985,$B2985,$L$2:$L2985,"&lt;&gt;ET"))</f>
        <v>0</v>
      </c>
      <c r="F2985" s="11"/>
      <c r="G2985" s="12"/>
      <c r="H2985" s="18">
        <f>COUNTIFS('Rote Karten'!$A$2:$A$4,$A2985,'Rote Karten'!$D$2:$D$4,"&lt;&gt;"&amp;$B2985,'Rote Karten'!$B$2:$B$4,"&lt;"&amp;$F2985,'Rote Karten'!$C$2:$C$4,"&lt;="&amp;$G2985)-COUNTIFS('Rote Karten'!$A$2:$A$4,$A2985,'Rote Karten'!$D$2:$D$4,$B2985,'Rote Karten'!$B$2:$B$4,"&lt;"&amp;$F2985,'Rote Karten'!$C$2:$C$4,"&lt;="&amp;$G2985)</f>
        <v>0</v>
      </c>
      <c r="I2985" s="17" t="str">
        <f>IF(OR($L2985="Tor",$L2985="ET"),_xlfn.IFNA(IF(VLOOKUP($A2985,Spiele!$A$2:$C$16,3,FALSE)=$B2985,COUNTIFS($L$2:$L2985,"Tor",$B$2:$B2985,$B2985,$A$2:$A2985,$A2985)+COUNTIFS($L$2:$L2985,"ET",$B$2:$B2985,$B2985,$A$2:$A2985,$A2985)&amp;":"&amp;COUNTIFS($L$2:$L2985,"Tor",$B$2:$B2985,"&lt;&gt;"&amp;$B2985,$A$2:$A2985,$A2985)+COUNTIFS($L$2:$L2985,"ET",$B$2:$B2985,"&lt;&gt;"&amp;$B2985,$A$2:$A2985,$A2985),COUNTIFS($L$2:$L2985,"Tor",$B$2:$B2985,"&lt;&gt;"&amp;$B2985,$A$2:$A2985,$A2985)+COUNTIFS($L$2:$L2985,"ET",$B$2:$B2985,"&lt;&gt;"&amp;$B2985,$A$2:$A2985,$A2985)&amp;":"&amp;COUNTIFS($L$2:$L2985,"Tor",$B$2:$B2985,$B2985,$A$2:$A2985,$A2985)+COUNTIFS($L$2:$L2985,"ET",$B$2:$B2985,$B2985,$A$2:$A2985,$A2985)),""),"")</f>
        <v/>
      </c>
      <c r="J2985" s="18" t="str">
        <f>_xlfn.IFNA(IF(VLOOKUP($A2985,Spiele!$A$2:$D$16,3,FALSE)=$B2985,(COUNTIFS($L$1:$L2984,"Tor",$B$1:$B2984,$B2985,$A$1:$A2984,$A2985)+COUNTIFS($L$1:$L2984,"ET",$B$1:$B2984,$B2985,$A$1:$A2984,$A2985))-(COUNTIFS($L$1:$L2984,"Tor",$B$1:$B2984,"&lt;&gt;"&amp;$B2985,$A$1:$A2984,$A2985)+COUNTIFS($L$1:$L2984,"ET",$B$1:$B2984,"&lt;&gt;"&amp;$B2985,$A$1:$A2984,$A2985)),(COUNTIFS($L$1:$L2984,"Tor",$B$1:$B2984,$B2985,$A$1:$A2984,$A2985)+COUNTIFS($L$1:$L2984,"ET",$B$1:$B2984,$B2985,$A$1:$A2984,$A2985))-(COUNTIFS($L$1:$L2984,"Tor",$B$1:$B2984,"&lt;&gt;"&amp;$B2985,$A$1:$A2984,$A2985)+COUNTIFS($L$1:$L2984,"ET",$B$1:$B2984,"&lt;&gt;"&amp;$B2985,$A$1:$A2984,$A2985))),"")</f>
        <v/>
      </c>
      <c r="O2985" s="17"/>
      <c r="AC2985" s="14"/>
      <c r="AD2985" s="14"/>
      <c r="AE2985" s="18"/>
      <c r="AH2985" s="19">
        <f t="shared" si="186"/>
        <v>0</v>
      </c>
      <c r="AI2985" s="19">
        <f t="shared" si="187"/>
        <v>180</v>
      </c>
      <c r="AM2985" s="19">
        <f>IF(Abschlüsse[[#This Row],[Ergeb]]="ET","",SQRT(($AF2985-$AK2985)^2+($AG2985-$AL2985)^2))</f>
        <v>0</v>
      </c>
      <c r="AO2985" s="13"/>
      <c r="AP2985" s="13"/>
      <c r="AQ2985" s="19" t="str">
        <f t="shared" si="188"/>
        <v/>
      </c>
      <c r="AU2985" s="19" t="str">
        <f t="shared" si="189"/>
        <v/>
      </c>
    </row>
    <row r="2986" spans="3:47" ht="25.05" customHeight="1">
      <c r="C2986" s="17" t="str">
        <f>IF($A2986="","",IF(VLOOKUP($A2986,Spiele!$A$2:$D$16,3,FALSE)=$B2986,"H","G"))</f>
        <v/>
      </c>
      <c r="D2986" s="17" t="str">
        <f>IF($B2986="","",IF(VLOOKUP($A2986,Spiele!$A$2:$F$16,3,FALSE)=$B2986,VLOOKUP($A2986,Spiele!$A$2:$F$16,4,FALSE),VLOOKUP($A2986,Spiele!$A$2:$F$16,3,FALSE)))</f>
        <v/>
      </c>
      <c r="E2986" s="18">
        <f>IF(Abschlüsse[[#This Row],[Ergeb]]="ET",0,COUNTIFS($A$2:$A2986,$A2986,$B$2:$B2986,$B2986,$L$2:$L2986,"&lt;&gt;ET"))</f>
        <v>0</v>
      </c>
      <c r="F2986" s="11"/>
      <c r="G2986" s="12"/>
      <c r="H2986" s="18">
        <f>COUNTIFS('Rote Karten'!$A$2:$A$4,$A2986,'Rote Karten'!$D$2:$D$4,"&lt;&gt;"&amp;$B2986,'Rote Karten'!$B$2:$B$4,"&lt;"&amp;$F2986,'Rote Karten'!$C$2:$C$4,"&lt;="&amp;$G2986)-COUNTIFS('Rote Karten'!$A$2:$A$4,$A2986,'Rote Karten'!$D$2:$D$4,$B2986,'Rote Karten'!$B$2:$B$4,"&lt;"&amp;$F2986,'Rote Karten'!$C$2:$C$4,"&lt;="&amp;$G2986)</f>
        <v>0</v>
      </c>
      <c r="I2986" s="17" t="str">
        <f>IF(OR($L2986="Tor",$L2986="ET"),_xlfn.IFNA(IF(VLOOKUP($A2986,Spiele!$A$2:$C$16,3,FALSE)=$B2986,COUNTIFS($L$2:$L2986,"Tor",$B$2:$B2986,$B2986,$A$2:$A2986,$A2986)+COUNTIFS($L$2:$L2986,"ET",$B$2:$B2986,$B2986,$A$2:$A2986,$A2986)&amp;":"&amp;COUNTIFS($L$2:$L2986,"Tor",$B$2:$B2986,"&lt;&gt;"&amp;$B2986,$A$2:$A2986,$A2986)+COUNTIFS($L$2:$L2986,"ET",$B$2:$B2986,"&lt;&gt;"&amp;$B2986,$A$2:$A2986,$A2986),COUNTIFS($L$2:$L2986,"Tor",$B$2:$B2986,"&lt;&gt;"&amp;$B2986,$A$2:$A2986,$A2986)+COUNTIFS($L$2:$L2986,"ET",$B$2:$B2986,"&lt;&gt;"&amp;$B2986,$A$2:$A2986,$A2986)&amp;":"&amp;COUNTIFS($L$2:$L2986,"Tor",$B$2:$B2986,$B2986,$A$2:$A2986,$A2986)+COUNTIFS($L$2:$L2986,"ET",$B$2:$B2986,$B2986,$A$2:$A2986,$A2986)),""),"")</f>
        <v/>
      </c>
      <c r="J2986" s="18" t="str">
        <f>_xlfn.IFNA(IF(VLOOKUP($A2986,Spiele!$A$2:$D$16,3,FALSE)=$B2986,(COUNTIFS($L$1:$L2985,"Tor",$B$1:$B2985,$B2986,$A$1:$A2985,$A2986)+COUNTIFS($L$1:$L2985,"ET",$B$1:$B2985,$B2986,$A$1:$A2985,$A2986))-(COUNTIFS($L$1:$L2985,"Tor",$B$1:$B2985,"&lt;&gt;"&amp;$B2986,$A$1:$A2985,$A2986)+COUNTIFS($L$1:$L2985,"ET",$B$1:$B2985,"&lt;&gt;"&amp;$B2986,$A$1:$A2985,$A2986)),(COUNTIFS($L$1:$L2985,"Tor",$B$1:$B2985,$B2986,$A$1:$A2985,$A2986)+COUNTIFS($L$1:$L2985,"ET",$B$1:$B2985,$B2986,$A$1:$A2985,$A2986))-(COUNTIFS($L$1:$L2985,"Tor",$B$1:$B2985,"&lt;&gt;"&amp;$B2986,$A$1:$A2985,$A2986)+COUNTIFS($L$1:$L2985,"ET",$B$1:$B2985,"&lt;&gt;"&amp;$B2986,$A$1:$A2985,$A2986))),"")</f>
        <v/>
      </c>
      <c r="O2986" s="17"/>
      <c r="AC2986" s="14"/>
      <c r="AD2986" s="14"/>
      <c r="AE2986" s="18"/>
      <c r="AH2986" s="19">
        <f t="shared" si="186"/>
        <v>0</v>
      </c>
      <c r="AI2986" s="19">
        <f t="shared" si="187"/>
        <v>180</v>
      </c>
      <c r="AM2986" s="19">
        <f>IF(Abschlüsse[[#This Row],[Ergeb]]="ET","",SQRT(($AF2986-$AK2986)^2+($AG2986-$AL2986)^2))</f>
        <v>0</v>
      </c>
      <c r="AO2986" s="13"/>
      <c r="AP2986" s="13"/>
      <c r="AQ2986" s="19" t="str">
        <f t="shared" si="188"/>
        <v/>
      </c>
      <c r="AU2986" s="19" t="str">
        <f t="shared" si="189"/>
        <v/>
      </c>
    </row>
    <row r="2987" spans="3:47" ht="25.05" customHeight="1">
      <c r="C2987" s="17" t="str">
        <f>IF($A2987="","",IF(VLOOKUP($A2987,Spiele!$A$2:$D$16,3,FALSE)=$B2987,"H","G"))</f>
        <v/>
      </c>
      <c r="D2987" s="17" t="str">
        <f>IF($B2987="","",IF(VLOOKUP($A2987,Spiele!$A$2:$F$16,3,FALSE)=$B2987,VLOOKUP($A2987,Spiele!$A$2:$F$16,4,FALSE),VLOOKUP($A2987,Spiele!$A$2:$F$16,3,FALSE)))</f>
        <v/>
      </c>
      <c r="E2987" s="18">
        <f>IF(Abschlüsse[[#This Row],[Ergeb]]="ET",0,COUNTIFS($A$2:$A2987,$A2987,$B$2:$B2987,$B2987,$L$2:$L2987,"&lt;&gt;ET"))</f>
        <v>0</v>
      </c>
      <c r="F2987" s="11"/>
      <c r="G2987" s="12"/>
      <c r="H2987" s="18">
        <f>COUNTIFS('Rote Karten'!$A$2:$A$4,$A2987,'Rote Karten'!$D$2:$D$4,"&lt;&gt;"&amp;$B2987,'Rote Karten'!$B$2:$B$4,"&lt;"&amp;$F2987,'Rote Karten'!$C$2:$C$4,"&lt;="&amp;$G2987)-COUNTIFS('Rote Karten'!$A$2:$A$4,$A2987,'Rote Karten'!$D$2:$D$4,$B2987,'Rote Karten'!$B$2:$B$4,"&lt;"&amp;$F2987,'Rote Karten'!$C$2:$C$4,"&lt;="&amp;$G2987)</f>
        <v>0</v>
      </c>
      <c r="I2987" s="17" t="str">
        <f>IF(OR($L2987="Tor",$L2987="ET"),_xlfn.IFNA(IF(VLOOKUP($A2987,Spiele!$A$2:$C$16,3,FALSE)=$B2987,COUNTIFS($L$2:$L2987,"Tor",$B$2:$B2987,$B2987,$A$2:$A2987,$A2987)+COUNTIFS($L$2:$L2987,"ET",$B$2:$B2987,$B2987,$A$2:$A2987,$A2987)&amp;":"&amp;COUNTIFS($L$2:$L2987,"Tor",$B$2:$B2987,"&lt;&gt;"&amp;$B2987,$A$2:$A2987,$A2987)+COUNTIFS($L$2:$L2987,"ET",$B$2:$B2987,"&lt;&gt;"&amp;$B2987,$A$2:$A2987,$A2987),COUNTIFS($L$2:$L2987,"Tor",$B$2:$B2987,"&lt;&gt;"&amp;$B2987,$A$2:$A2987,$A2987)+COUNTIFS($L$2:$L2987,"ET",$B$2:$B2987,"&lt;&gt;"&amp;$B2987,$A$2:$A2987,$A2987)&amp;":"&amp;COUNTIFS($L$2:$L2987,"Tor",$B$2:$B2987,$B2987,$A$2:$A2987,$A2987)+COUNTIFS($L$2:$L2987,"ET",$B$2:$B2987,$B2987,$A$2:$A2987,$A2987)),""),"")</f>
        <v/>
      </c>
      <c r="J2987" s="18" t="str">
        <f>_xlfn.IFNA(IF(VLOOKUP($A2987,Spiele!$A$2:$D$16,3,FALSE)=$B2987,(COUNTIFS($L$1:$L2986,"Tor",$B$1:$B2986,$B2987,$A$1:$A2986,$A2987)+COUNTIFS($L$1:$L2986,"ET",$B$1:$B2986,$B2987,$A$1:$A2986,$A2987))-(COUNTIFS($L$1:$L2986,"Tor",$B$1:$B2986,"&lt;&gt;"&amp;$B2987,$A$1:$A2986,$A2987)+COUNTIFS($L$1:$L2986,"ET",$B$1:$B2986,"&lt;&gt;"&amp;$B2987,$A$1:$A2986,$A2987)),(COUNTIFS($L$1:$L2986,"Tor",$B$1:$B2986,$B2987,$A$1:$A2986,$A2987)+COUNTIFS($L$1:$L2986,"ET",$B$1:$B2986,$B2987,$A$1:$A2986,$A2987))-(COUNTIFS($L$1:$L2986,"Tor",$B$1:$B2986,"&lt;&gt;"&amp;$B2987,$A$1:$A2986,$A2987)+COUNTIFS($L$1:$L2986,"ET",$B$1:$B2986,"&lt;&gt;"&amp;$B2987,$A$1:$A2986,$A2987))),"")</f>
        <v/>
      </c>
      <c r="O2987" s="17"/>
      <c r="AC2987" s="14"/>
      <c r="AD2987" s="14"/>
      <c r="AE2987" s="18"/>
      <c r="AH2987" s="19">
        <f t="shared" si="186"/>
        <v>0</v>
      </c>
      <c r="AI2987" s="19">
        <f t="shared" si="187"/>
        <v>180</v>
      </c>
      <c r="AM2987" s="19">
        <f>IF(Abschlüsse[[#This Row],[Ergeb]]="ET","",SQRT(($AF2987-$AK2987)^2+($AG2987-$AL2987)^2))</f>
        <v>0</v>
      </c>
      <c r="AO2987" s="13"/>
      <c r="AP2987" s="13"/>
      <c r="AQ2987" s="19" t="str">
        <f t="shared" si="188"/>
        <v/>
      </c>
      <c r="AU2987" s="19" t="str">
        <f t="shared" si="189"/>
        <v/>
      </c>
    </row>
    <row r="2988" spans="3:47" ht="25.05" customHeight="1">
      <c r="C2988" s="17" t="str">
        <f>IF($A2988="","",IF(VLOOKUP($A2988,Spiele!$A$2:$D$16,3,FALSE)=$B2988,"H","G"))</f>
        <v/>
      </c>
      <c r="D2988" s="17" t="str">
        <f>IF($B2988="","",IF(VLOOKUP($A2988,Spiele!$A$2:$F$16,3,FALSE)=$B2988,VLOOKUP($A2988,Spiele!$A$2:$F$16,4,FALSE),VLOOKUP($A2988,Spiele!$A$2:$F$16,3,FALSE)))</f>
        <v/>
      </c>
      <c r="E2988" s="18">
        <f>IF(Abschlüsse[[#This Row],[Ergeb]]="ET",0,COUNTIFS($A$2:$A2988,$A2988,$B$2:$B2988,$B2988,$L$2:$L2988,"&lt;&gt;ET"))</f>
        <v>0</v>
      </c>
      <c r="F2988" s="11"/>
      <c r="G2988" s="12"/>
      <c r="H2988" s="18">
        <f>COUNTIFS('Rote Karten'!$A$2:$A$4,$A2988,'Rote Karten'!$D$2:$D$4,"&lt;&gt;"&amp;$B2988,'Rote Karten'!$B$2:$B$4,"&lt;"&amp;$F2988,'Rote Karten'!$C$2:$C$4,"&lt;="&amp;$G2988)-COUNTIFS('Rote Karten'!$A$2:$A$4,$A2988,'Rote Karten'!$D$2:$D$4,$B2988,'Rote Karten'!$B$2:$B$4,"&lt;"&amp;$F2988,'Rote Karten'!$C$2:$C$4,"&lt;="&amp;$G2988)</f>
        <v>0</v>
      </c>
      <c r="I2988" s="17" t="str">
        <f>IF(OR($L2988="Tor",$L2988="ET"),_xlfn.IFNA(IF(VLOOKUP($A2988,Spiele!$A$2:$C$16,3,FALSE)=$B2988,COUNTIFS($L$2:$L2988,"Tor",$B$2:$B2988,$B2988,$A$2:$A2988,$A2988)+COUNTIFS($L$2:$L2988,"ET",$B$2:$B2988,$B2988,$A$2:$A2988,$A2988)&amp;":"&amp;COUNTIFS($L$2:$L2988,"Tor",$B$2:$B2988,"&lt;&gt;"&amp;$B2988,$A$2:$A2988,$A2988)+COUNTIFS($L$2:$L2988,"ET",$B$2:$B2988,"&lt;&gt;"&amp;$B2988,$A$2:$A2988,$A2988),COUNTIFS($L$2:$L2988,"Tor",$B$2:$B2988,"&lt;&gt;"&amp;$B2988,$A$2:$A2988,$A2988)+COUNTIFS($L$2:$L2988,"ET",$B$2:$B2988,"&lt;&gt;"&amp;$B2988,$A$2:$A2988,$A2988)&amp;":"&amp;COUNTIFS($L$2:$L2988,"Tor",$B$2:$B2988,$B2988,$A$2:$A2988,$A2988)+COUNTIFS($L$2:$L2988,"ET",$B$2:$B2988,$B2988,$A$2:$A2988,$A2988)),""),"")</f>
        <v/>
      </c>
      <c r="J2988" s="18" t="str">
        <f>_xlfn.IFNA(IF(VLOOKUP($A2988,Spiele!$A$2:$D$16,3,FALSE)=$B2988,(COUNTIFS($L$1:$L2987,"Tor",$B$1:$B2987,$B2988,$A$1:$A2987,$A2988)+COUNTIFS($L$1:$L2987,"ET",$B$1:$B2987,$B2988,$A$1:$A2987,$A2988))-(COUNTIFS($L$1:$L2987,"Tor",$B$1:$B2987,"&lt;&gt;"&amp;$B2988,$A$1:$A2987,$A2988)+COUNTIFS($L$1:$L2987,"ET",$B$1:$B2987,"&lt;&gt;"&amp;$B2988,$A$1:$A2987,$A2988)),(COUNTIFS($L$1:$L2987,"Tor",$B$1:$B2987,$B2988,$A$1:$A2987,$A2988)+COUNTIFS($L$1:$L2987,"ET",$B$1:$B2987,$B2988,$A$1:$A2987,$A2988))-(COUNTIFS($L$1:$L2987,"Tor",$B$1:$B2987,"&lt;&gt;"&amp;$B2988,$A$1:$A2987,$A2988)+COUNTIFS($L$1:$L2987,"ET",$B$1:$B2987,"&lt;&gt;"&amp;$B2988,$A$1:$A2987,$A2988))),"")</f>
        <v/>
      </c>
      <c r="O2988" s="17"/>
      <c r="AC2988" s="14"/>
      <c r="AD2988" s="14"/>
      <c r="AE2988" s="18"/>
      <c r="AH2988" s="19">
        <f t="shared" si="186"/>
        <v>0</v>
      </c>
      <c r="AI2988" s="19">
        <f t="shared" si="187"/>
        <v>180</v>
      </c>
      <c r="AM2988" s="19">
        <f>IF(Abschlüsse[[#This Row],[Ergeb]]="ET","",SQRT(($AF2988-$AK2988)^2+($AG2988-$AL2988)^2))</f>
        <v>0</v>
      </c>
      <c r="AO2988" s="13"/>
      <c r="AP2988" s="13"/>
      <c r="AQ2988" s="19" t="str">
        <f t="shared" si="188"/>
        <v/>
      </c>
      <c r="AU2988" s="19" t="str">
        <f t="shared" si="189"/>
        <v/>
      </c>
    </row>
    <row r="2989" spans="3:47" ht="25.05" customHeight="1">
      <c r="C2989" s="17" t="str">
        <f>IF($A2989="","",IF(VLOOKUP($A2989,Spiele!$A$2:$D$16,3,FALSE)=$B2989,"H","G"))</f>
        <v/>
      </c>
      <c r="D2989" s="17" t="str">
        <f>IF($B2989="","",IF(VLOOKUP($A2989,Spiele!$A$2:$F$16,3,FALSE)=$B2989,VLOOKUP($A2989,Spiele!$A$2:$F$16,4,FALSE),VLOOKUP($A2989,Spiele!$A$2:$F$16,3,FALSE)))</f>
        <v/>
      </c>
      <c r="E2989" s="18">
        <f>IF(Abschlüsse[[#This Row],[Ergeb]]="ET",0,COUNTIFS($A$2:$A2989,$A2989,$B$2:$B2989,$B2989,$L$2:$L2989,"&lt;&gt;ET"))</f>
        <v>0</v>
      </c>
      <c r="F2989" s="11"/>
      <c r="G2989" s="12"/>
      <c r="H2989" s="18">
        <f>COUNTIFS('Rote Karten'!$A$2:$A$4,$A2989,'Rote Karten'!$D$2:$D$4,"&lt;&gt;"&amp;$B2989,'Rote Karten'!$B$2:$B$4,"&lt;"&amp;$F2989,'Rote Karten'!$C$2:$C$4,"&lt;="&amp;$G2989)-COUNTIFS('Rote Karten'!$A$2:$A$4,$A2989,'Rote Karten'!$D$2:$D$4,$B2989,'Rote Karten'!$B$2:$B$4,"&lt;"&amp;$F2989,'Rote Karten'!$C$2:$C$4,"&lt;="&amp;$G2989)</f>
        <v>0</v>
      </c>
      <c r="I2989" s="17" t="str">
        <f>IF(OR($L2989="Tor",$L2989="ET"),_xlfn.IFNA(IF(VLOOKUP($A2989,Spiele!$A$2:$C$16,3,FALSE)=$B2989,COUNTIFS($L$2:$L2989,"Tor",$B$2:$B2989,$B2989,$A$2:$A2989,$A2989)+COUNTIFS($L$2:$L2989,"ET",$B$2:$B2989,$B2989,$A$2:$A2989,$A2989)&amp;":"&amp;COUNTIFS($L$2:$L2989,"Tor",$B$2:$B2989,"&lt;&gt;"&amp;$B2989,$A$2:$A2989,$A2989)+COUNTIFS($L$2:$L2989,"ET",$B$2:$B2989,"&lt;&gt;"&amp;$B2989,$A$2:$A2989,$A2989),COUNTIFS($L$2:$L2989,"Tor",$B$2:$B2989,"&lt;&gt;"&amp;$B2989,$A$2:$A2989,$A2989)+COUNTIFS($L$2:$L2989,"ET",$B$2:$B2989,"&lt;&gt;"&amp;$B2989,$A$2:$A2989,$A2989)&amp;":"&amp;COUNTIFS($L$2:$L2989,"Tor",$B$2:$B2989,$B2989,$A$2:$A2989,$A2989)+COUNTIFS($L$2:$L2989,"ET",$B$2:$B2989,$B2989,$A$2:$A2989,$A2989)),""),"")</f>
        <v/>
      </c>
      <c r="J2989" s="18" t="str">
        <f>_xlfn.IFNA(IF(VLOOKUP($A2989,Spiele!$A$2:$D$16,3,FALSE)=$B2989,(COUNTIFS($L$1:$L2988,"Tor",$B$1:$B2988,$B2989,$A$1:$A2988,$A2989)+COUNTIFS($L$1:$L2988,"ET",$B$1:$B2988,$B2989,$A$1:$A2988,$A2989))-(COUNTIFS($L$1:$L2988,"Tor",$B$1:$B2988,"&lt;&gt;"&amp;$B2989,$A$1:$A2988,$A2989)+COUNTIFS($L$1:$L2988,"ET",$B$1:$B2988,"&lt;&gt;"&amp;$B2989,$A$1:$A2988,$A2989)),(COUNTIFS($L$1:$L2988,"Tor",$B$1:$B2988,$B2989,$A$1:$A2988,$A2989)+COUNTIFS($L$1:$L2988,"ET",$B$1:$B2988,$B2989,$A$1:$A2988,$A2989))-(COUNTIFS($L$1:$L2988,"Tor",$B$1:$B2988,"&lt;&gt;"&amp;$B2989,$A$1:$A2988,$A2989)+COUNTIFS($L$1:$L2988,"ET",$B$1:$B2988,"&lt;&gt;"&amp;$B2989,$A$1:$A2988,$A2989))),"")</f>
        <v/>
      </c>
      <c r="O2989" s="17"/>
      <c r="AC2989" s="14"/>
      <c r="AD2989" s="14"/>
      <c r="AE2989" s="18"/>
      <c r="AH2989" s="19">
        <f t="shared" si="186"/>
        <v>0</v>
      </c>
      <c r="AI2989" s="19">
        <f t="shared" si="187"/>
        <v>180</v>
      </c>
      <c r="AM2989" s="19">
        <f>IF(Abschlüsse[[#This Row],[Ergeb]]="ET","",SQRT(($AF2989-$AK2989)^2+($AG2989-$AL2989)^2))</f>
        <v>0</v>
      </c>
      <c r="AO2989" s="13"/>
      <c r="AP2989" s="13"/>
      <c r="AQ2989" s="19" t="str">
        <f t="shared" si="188"/>
        <v/>
      </c>
      <c r="AU2989" s="19" t="str">
        <f t="shared" si="189"/>
        <v/>
      </c>
    </row>
    <row r="2990" spans="3:47" ht="25.05" customHeight="1">
      <c r="C2990" s="17" t="str">
        <f>IF($A2990="","",IF(VLOOKUP($A2990,Spiele!$A$2:$D$16,3,FALSE)=$B2990,"H","G"))</f>
        <v/>
      </c>
      <c r="D2990" s="17" t="str">
        <f>IF($B2990="","",IF(VLOOKUP($A2990,Spiele!$A$2:$F$16,3,FALSE)=$B2990,VLOOKUP($A2990,Spiele!$A$2:$F$16,4,FALSE),VLOOKUP($A2990,Spiele!$A$2:$F$16,3,FALSE)))</f>
        <v/>
      </c>
      <c r="E2990" s="18">
        <f>IF(Abschlüsse[[#This Row],[Ergeb]]="ET",0,COUNTIFS($A$2:$A2990,$A2990,$B$2:$B2990,$B2990,$L$2:$L2990,"&lt;&gt;ET"))</f>
        <v>0</v>
      </c>
      <c r="F2990" s="11"/>
      <c r="G2990" s="12"/>
      <c r="H2990" s="18">
        <f>COUNTIFS('Rote Karten'!$A$2:$A$4,$A2990,'Rote Karten'!$D$2:$D$4,"&lt;&gt;"&amp;$B2990,'Rote Karten'!$B$2:$B$4,"&lt;"&amp;$F2990,'Rote Karten'!$C$2:$C$4,"&lt;="&amp;$G2990)-COUNTIFS('Rote Karten'!$A$2:$A$4,$A2990,'Rote Karten'!$D$2:$D$4,$B2990,'Rote Karten'!$B$2:$B$4,"&lt;"&amp;$F2990,'Rote Karten'!$C$2:$C$4,"&lt;="&amp;$G2990)</f>
        <v>0</v>
      </c>
      <c r="I2990" s="17" t="str">
        <f>IF(OR($L2990="Tor",$L2990="ET"),_xlfn.IFNA(IF(VLOOKUP($A2990,Spiele!$A$2:$C$16,3,FALSE)=$B2990,COUNTIFS($L$2:$L2990,"Tor",$B$2:$B2990,$B2990,$A$2:$A2990,$A2990)+COUNTIFS($L$2:$L2990,"ET",$B$2:$B2990,$B2990,$A$2:$A2990,$A2990)&amp;":"&amp;COUNTIFS($L$2:$L2990,"Tor",$B$2:$B2990,"&lt;&gt;"&amp;$B2990,$A$2:$A2990,$A2990)+COUNTIFS($L$2:$L2990,"ET",$B$2:$B2990,"&lt;&gt;"&amp;$B2990,$A$2:$A2990,$A2990),COUNTIFS($L$2:$L2990,"Tor",$B$2:$B2990,"&lt;&gt;"&amp;$B2990,$A$2:$A2990,$A2990)+COUNTIFS($L$2:$L2990,"ET",$B$2:$B2990,"&lt;&gt;"&amp;$B2990,$A$2:$A2990,$A2990)&amp;":"&amp;COUNTIFS($L$2:$L2990,"Tor",$B$2:$B2990,$B2990,$A$2:$A2990,$A2990)+COUNTIFS($L$2:$L2990,"ET",$B$2:$B2990,$B2990,$A$2:$A2990,$A2990)),""),"")</f>
        <v/>
      </c>
      <c r="J2990" s="18" t="str">
        <f>_xlfn.IFNA(IF(VLOOKUP($A2990,Spiele!$A$2:$D$16,3,FALSE)=$B2990,(COUNTIFS($L$1:$L2989,"Tor",$B$1:$B2989,$B2990,$A$1:$A2989,$A2990)+COUNTIFS($L$1:$L2989,"ET",$B$1:$B2989,$B2990,$A$1:$A2989,$A2990))-(COUNTIFS($L$1:$L2989,"Tor",$B$1:$B2989,"&lt;&gt;"&amp;$B2990,$A$1:$A2989,$A2990)+COUNTIFS($L$1:$L2989,"ET",$B$1:$B2989,"&lt;&gt;"&amp;$B2990,$A$1:$A2989,$A2990)),(COUNTIFS($L$1:$L2989,"Tor",$B$1:$B2989,$B2990,$A$1:$A2989,$A2990)+COUNTIFS($L$1:$L2989,"ET",$B$1:$B2989,$B2990,$A$1:$A2989,$A2990))-(COUNTIFS($L$1:$L2989,"Tor",$B$1:$B2989,"&lt;&gt;"&amp;$B2990,$A$1:$A2989,$A2990)+COUNTIFS($L$1:$L2989,"ET",$B$1:$B2989,"&lt;&gt;"&amp;$B2990,$A$1:$A2989,$A2990))),"")</f>
        <v/>
      </c>
      <c r="O2990" s="17"/>
      <c r="AC2990" s="14"/>
      <c r="AD2990" s="14"/>
      <c r="AE2990" s="18"/>
      <c r="AH2990" s="19">
        <f t="shared" si="186"/>
        <v>0</v>
      </c>
      <c r="AI2990" s="19">
        <f t="shared" si="187"/>
        <v>180</v>
      </c>
      <c r="AM2990" s="19">
        <f>IF(Abschlüsse[[#This Row],[Ergeb]]="ET","",SQRT(($AF2990-$AK2990)^2+($AG2990-$AL2990)^2))</f>
        <v>0</v>
      </c>
      <c r="AO2990" s="13"/>
      <c r="AP2990" s="13"/>
      <c r="AQ2990" s="19" t="str">
        <f t="shared" si="188"/>
        <v/>
      </c>
      <c r="AU2990" s="19" t="str">
        <f t="shared" si="189"/>
        <v/>
      </c>
    </row>
    <row r="2991" spans="3:47" ht="25.05" customHeight="1">
      <c r="C2991" s="17" t="str">
        <f>IF($A2991="","",IF(VLOOKUP($A2991,Spiele!$A$2:$D$16,3,FALSE)=$B2991,"H","G"))</f>
        <v/>
      </c>
      <c r="D2991" s="17" t="str">
        <f>IF($B2991="","",IF(VLOOKUP($A2991,Spiele!$A$2:$F$16,3,FALSE)=$B2991,VLOOKUP($A2991,Spiele!$A$2:$F$16,4,FALSE),VLOOKUP($A2991,Spiele!$A$2:$F$16,3,FALSE)))</f>
        <v/>
      </c>
      <c r="E2991" s="18">
        <f>IF(Abschlüsse[[#This Row],[Ergeb]]="ET",0,COUNTIFS($A$2:$A2991,$A2991,$B$2:$B2991,$B2991,$L$2:$L2991,"&lt;&gt;ET"))</f>
        <v>0</v>
      </c>
      <c r="F2991" s="11"/>
      <c r="G2991" s="12"/>
      <c r="H2991" s="18">
        <f>COUNTIFS('Rote Karten'!$A$2:$A$4,$A2991,'Rote Karten'!$D$2:$D$4,"&lt;&gt;"&amp;$B2991,'Rote Karten'!$B$2:$B$4,"&lt;"&amp;$F2991,'Rote Karten'!$C$2:$C$4,"&lt;="&amp;$G2991)-COUNTIFS('Rote Karten'!$A$2:$A$4,$A2991,'Rote Karten'!$D$2:$D$4,$B2991,'Rote Karten'!$B$2:$B$4,"&lt;"&amp;$F2991,'Rote Karten'!$C$2:$C$4,"&lt;="&amp;$G2991)</f>
        <v>0</v>
      </c>
      <c r="I2991" s="17" t="str">
        <f>IF(OR($L2991="Tor",$L2991="ET"),_xlfn.IFNA(IF(VLOOKUP($A2991,Spiele!$A$2:$C$16,3,FALSE)=$B2991,COUNTIFS($L$2:$L2991,"Tor",$B$2:$B2991,$B2991,$A$2:$A2991,$A2991)+COUNTIFS($L$2:$L2991,"ET",$B$2:$B2991,$B2991,$A$2:$A2991,$A2991)&amp;":"&amp;COUNTIFS($L$2:$L2991,"Tor",$B$2:$B2991,"&lt;&gt;"&amp;$B2991,$A$2:$A2991,$A2991)+COUNTIFS($L$2:$L2991,"ET",$B$2:$B2991,"&lt;&gt;"&amp;$B2991,$A$2:$A2991,$A2991),COUNTIFS($L$2:$L2991,"Tor",$B$2:$B2991,"&lt;&gt;"&amp;$B2991,$A$2:$A2991,$A2991)+COUNTIFS($L$2:$L2991,"ET",$B$2:$B2991,"&lt;&gt;"&amp;$B2991,$A$2:$A2991,$A2991)&amp;":"&amp;COUNTIFS($L$2:$L2991,"Tor",$B$2:$B2991,$B2991,$A$2:$A2991,$A2991)+COUNTIFS($L$2:$L2991,"ET",$B$2:$B2991,$B2991,$A$2:$A2991,$A2991)),""),"")</f>
        <v/>
      </c>
      <c r="J2991" s="18" t="str">
        <f>_xlfn.IFNA(IF(VLOOKUP($A2991,Spiele!$A$2:$D$16,3,FALSE)=$B2991,(COUNTIFS($L$1:$L2990,"Tor",$B$1:$B2990,$B2991,$A$1:$A2990,$A2991)+COUNTIFS($L$1:$L2990,"ET",$B$1:$B2990,$B2991,$A$1:$A2990,$A2991))-(COUNTIFS($L$1:$L2990,"Tor",$B$1:$B2990,"&lt;&gt;"&amp;$B2991,$A$1:$A2990,$A2991)+COUNTIFS($L$1:$L2990,"ET",$B$1:$B2990,"&lt;&gt;"&amp;$B2991,$A$1:$A2990,$A2991)),(COUNTIFS($L$1:$L2990,"Tor",$B$1:$B2990,$B2991,$A$1:$A2990,$A2991)+COUNTIFS($L$1:$L2990,"ET",$B$1:$B2990,$B2991,$A$1:$A2990,$A2991))-(COUNTIFS($L$1:$L2990,"Tor",$B$1:$B2990,"&lt;&gt;"&amp;$B2991,$A$1:$A2990,$A2991)+COUNTIFS($L$1:$L2990,"ET",$B$1:$B2990,"&lt;&gt;"&amp;$B2991,$A$1:$A2990,$A2991))),"")</f>
        <v/>
      </c>
      <c r="O2991" s="17"/>
      <c r="AC2991" s="14"/>
      <c r="AD2991" s="14"/>
      <c r="AE2991" s="18"/>
      <c r="AH2991" s="19">
        <f t="shared" si="186"/>
        <v>0</v>
      </c>
      <c r="AI2991" s="19">
        <f t="shared" si="187"/>
        <v>180</v>
      </c>
      <c r="AM2991" s="19">
        <f>IF(Abschlüsse[[#This Row],[Ergeb]]="ET","",SQRT(($AF2991-$AK2991)^2+($AG2991-$AL2991)^2))</f>
        <v>0</v>
      </c>
      <c r="AO2991" s="13"/>
      <c r="AP2991" s="13"/>
      <c r="AQ2991" s="19" t="str">
        <f t="shared" si="188"/>
        <v/>
      </c>
      <c r="AU2991" s="19" t="str">
        <f t="shared" si="189"/>
        <v/>
      </c>
    </row>
    <row r="2992" spans="3:47" ht="25.05" customHeight="1">
      <c r="C2992" s="17" t="str">
        <f>IF($A2992="","",IF(VLOOKUP($A2992,Spiele!$A$2:$D$16,3,FALSE)=$B2992,"H","G"))</f>
        <v/>
      </c>
      <c r="D2992" s="17" t="str">
        <f>IF($B2992="","",IF(VLOOKUP($A2992,Spiele!$A$2:$F$16,3,FALSE)=$B2992,VLOOKUP($A2992,Spiele!$A$2:$F$16,4,FALSE),VLOOKUP($A2992,Spiele!$A$2:$F$16,3,FALSE)))</f>
        <v/>
      </c>
      <c r="E2992" s="18">
        <f>IF(Abschlüsse[[#This Row],[Ergeb]]="ET",0,COUNTIFS($A$2:$A2992,$A2992,$B$2:$B2992,$B2992,$L$2:$L2992,"&lt;&gt;ET"))</f>
        <v>0</v>
      </c>
      <c r="F2992" s="11"/>
      <c r="G2992" s="12"/>
      <c r="H2992" s="18">
        <f>COUNTIFS('Rote Karten'!$A$2:$A$4,$A2992,'Rote Karten'!$D$2:$D$4,"&lt;&gt;"&amp;$B2992,'Rote Karten'!$B$2:$B$4,"&lt;"&amp;$F2992,'Rote Karten'!$C$2:$C$4,"&lt;="&amp;$G2992)-COUNTIFS('Rote Karten'!$A$2:$A$4,$A2992,'Rote Karten'!$D$2:$D$4,$B2992,'Rote Karten'!$B$2:$B$4,"&lt;"&amp;$F2992,'Rote Karten'!$C$2:$C$4,"&lt;="&amp;$G2992)</f>
        <v>0</v>
      </c>
      <c r="I2992" s="17" t="str">
        <f>IF(OR($L2992="Tor",$L2992="ET"),_xlfn.IFNA(IF(VLOOKUP($A2992,Spiele!$A$2:$C$16,3,FALSE)=$B2992,COUNTIFS($L$2:$L2992,"Tor",$B$2:$B2992,$B2992,$A$2:$A2992,$A2992)+COUNTIFS($L$2:$L2992,"ET",$B$2:$B2992,$B2992,$A$2:$A2992,$A2992)&amp;":"&amp;COUNTIFS($L$2:$L2992,"Tor",$B$2:$B2992,"&lt;&gt;"&amp;$B2992,$A$2:$A2992,$A2992)+COUNTIFS($L$2:$L2992,"ET",$B$2:$B2992,"&lt;&gt;"&amp;$B2992,$A$2:$A2992,$A2992),COUNTIFS($L$2:$L2992,"Tor",$B$2:$B2992,"&lt;&gt;"&amp;$B2992,$A$2:$A2992,$A2992)+COUNTIFS($L$2:$L2992,"ET",$B$2:$B2992,"&lt;&gt;"&amp;$B2992,$A$2:$A2992,$A2992)&amp;":"&amp;COUNTIFS($L$2:$L2992,"Tor",$B$2:$B2992,$B2992,$A$2:$A2992,$A2992)+COUNTIFS($L$2:$L2992,"ET",$B$2:$B2992,$B2992,$A$2:$A2992,$A2992)),""),"")</f>
        <v/>
      </c>
      <c r="J2992" s="18" t="str">
        <f>_xlfn.IFNA(IF(VLOOKUP($A2992,Spiele!$A$2:$D$16,3,FALSE)=$B2992,(COUNTIFS($L$1:$L2991,"Tor",$B$1:$B2991,$B2992,$A$1:$A2991,$A2992)+COUNTIFS($L$1:$L2991,"ET",$B$1:$B2991,$B2992,$A$1:$A2991,$A2992))-(COUNTIFS($L$1:$L2991,"Tor",$B$1:$B2991,"&lt;&gt;"&amp;$B2992,$A$1:$A2991,$A2992)+COUNTIFS($L$1:$L2991,"ET",$B$1:$B2991,"&lt;&gt;"&amp;$B2992,$A$1:$A2991,$A2992)),(COUNTIFS($L$1:$L2991,"Tor",$B$1:$B2991,$B2992,$A$1:$A2991,$A2992)+COUNTIFS($L$1:$L2991,"ET",$B$1:$B2991,$B2992,$A$1:$A2991,$A2992))-(COUNTIFS($L$1:$L2991,"Tor",$B$1:$B2991,"&lt;&gt;"&amp;$B2992,$A$1:$A2991,$A2992)+COUNTIFS($L$1:$L2991,"ET",$B$1:$B2991,"&lt;&gt;"&amp;$B2992,$A$1:$A2991,$A2992))),"")</f>
        <v/>
      </c>
      <c r="O2992" s="17"/>
      <c r="AC2992" s="14"/>
      <c r="AD2992" s="14"/>
      <c r="AE2992" s="18"/>
      <c r="AH2992" s="19">
        <f t="shared" si="186"/>
        <v>0</v>
      </c>
      <c r="AI2992" s="19">
        <f t="shared" si="187"/>
        <v>180</v>
      </c>
      <c r="AM2992" s="19">
        <f>IF(Abschlüsse[[#This Row],[Ergeb]]="ET","",SQRT(($AF2992-$AK2992)^2+($AG2992-$AL2992)^2))</f>
        <v>0</v>
      </c>
      <c r="AO2992" s="13"/>
      <c r="AP2992" s="13"/>
      <c r="AQ2992" s="19" t="str">
        <f t="shared" si="188"/>
        <v/>
      </c>
      <c r="AU2992" s="19" t="str">
        <f t="shared" si="189"/>
        <v/>
      </c>
    </row>
    <row r="2993" spans="3:47" ht="25.05" customHeight="1">
      <c r="C2993" s="17" t="str">
        <f>IF($A2993="","",IF(VLOOKUP($A2993,Spiele!$A$2:$D$16,3,FALSE)=$B2993,"H","G"))</f>
        <v/>
      </c>
      <c r="D2993" s="17" t="str">
        <f>IF($B2993="","",IF(VLOOKUP($A2993,Spiele!$A$2:$F$16,3,FALSE)=$B2993,VLOOKUP($A2993,Spiele!$A$2:$F$16,4,FALSE),VLOOKUP($A2993,Spiele!$A$2:$F$16,3,FALSE)))</f>
        <v/>
      </c>
      <c r="E2993" s="18">
        <f>IF(Abschlüsse[[#This Row],[Ergeb]]="ET",0,COUNTIFS($A$2:$A2993,$A2993,$B$2:$B2993,$B2993,$L$2:$L2993,"&lt;&gt;ET"))</f>
        <v>0</v>
      </c>
      <c r="F2993" s="11"/>
      <c r="G2993" s="12"/>
      <c r="H2993" s="18">
        <f>COUNTIFS('Rote Karten'!$A$2:$A$4,$A2993,'Rote Karten'!$D$2:$D$4,"&lt;&gt;"&amp;$B2993,'Rote Karten'!$B$2:$B$4,"&lt;"&amp;$F2993,'Rote Karten'!$C$2:$C$4,"&lt;="&amp;$G2993)-COUNTIFS('Rote Karten'!$A$2:$A$4,$A2993,'Rote Karten'!$D$2:$D$4,$B2993,'Rote Karten'!$B$2:$B$4,"&lt;"&amp;$F2993,'Rote Karten'!$C$2:$C$4,"&lt;="&amp;$G2993)</f>
        <v>0</v>
      </c>
      <c r="I2993" s="17" t="str">
        <f>IF(OR($L2993="Tor",$L2993="ET"),_xlfn.IFNA(IF(VLOOKUP($A2993,Spiele!$A$2:$C$16,3,FALSE)=$B2993,COUNTIFS($L$2:$L2993,"Tor",$B$2:$B2993,$B2993,$A$2:$A2993,$A2993)+COUNTIFS($L$2:$L2993,"ET",$B$2:$B2993,$B2993,$A$2:$A2993,$A2993)&amp;":"&amp;COUNTIFS($L$2:$L2993,"Tor",$B$2:$B2993,"&lt;&gt;"&amp;$B2993,$A$2:$A2993,$A2993)+COUNTIFS($L$2:$L2993,"ET",$B$2:$B2993,"&lt;&gt;"&amp;$B2993,$A$2:$A2993,$A2993),COUNTIFS($L$2:$L2993,"Tor",$B$2:$B2993,"&lt;&gt;"&amp;$B2993,$A$2:$A2993,$A2993)+COUNTIFS($L$2:$L2993,"ET",$B$2:$B2993,"&lt;&gt;"&amp;$B2993,$A$2:$A2993,$A2993)&amp;":"&amp;COUNTIFS($L$2:$L2993,"Tor",$B$2:$B2993,$B2993,$A$2:$A2993,$A2993)+COUNTIFS($L$2:$L2993,"ET",$B$2:$B2993,$B2993,$A$2:$A2993,$A2993)),""),"")</f>
        <v/>
      </c>
      <c r="J2993" s="18" t="str">
        <f>_xlfn.IFNA(IF(VLOOKUP($A2993,Spiele!$A$2:$D$16,3,FALSE)=$B2993,(COUNTIFS($L$1:$L2992,"Tor",$B$1:$B2992,$B2993,$A$1:$A2992,$A2993)+COUNTIFS($L$1:$L2992,"ET",$B$1:$B2992,$B2993,$A$1:$A2992,$A2993))-(COUNTIFS($L$1:$L2992,"Tor",$B$1:$B2992,"&lt;&gt;"&amp;$B2993,$A$1:$A2992,$A2993)+COUNTIFS($L$1:$L2992,"ET",$B$1:$B2992,"&lt;&gt;"&amp;$B2993,$A$1:$A2992,$A2993)),(COUNTIFS($L$1:$L2992,"Tor",$B$1:$B2992,$B2993,$A$1:$A2992,$A2993)+COUNTIFS($L$1:$L2992,"ET",$B$1:$B2992,$B2993,$A$1:$A2992,$A2993))-(COUNTIFS($L$1:$L2992,"Tor",$B$1:$B2992,"&lt;&gt;"&amp;$B2993,$A$1:$A2992,$A2993)+COUNTIFS($L$1:$L2992,"ET",$B$1:$B2992,"&lt;&gt;"&amp;$B2993,$A$1:$A2992,$A2993))),"")</f>
        <v/>
      </c>
      <c r="O2993" s="17"/>
      <c r="AC2993" s="14"/>
      <c r="AD2993" s="14"/>
      <c r="AE2993" s="18"/>
      <c r="AH2993" s="19">
        <f t="shared" si="186"/>
        <v>0</v>
      </c>
      <c r="AI2993" s="19">
        <f t="shared" si="187"/>
        <v>180</v>
      </c>
      <c r="AM2993" s="19">
        <f>IF(Abschlüsse[[#This Row],[Ergeb]]="ET","",SQRT(($AF2993-$AK2993)^2+($AG2993-$AL2993)^2))</f>
        <v>0</v>
      </c>
      <c r="AO2993" s="13"/>
      <c r="AP2993" s="13"/>
      <c r="AQ2993" s="19" t="str">
        <f t="shared" si="188"/>
        <v/>
      </c>
      <c r="AU2993" s="19" t="str">
        <f t="shared" si="189"/>
        <v/>
      </c>
    </row>
    <row r="2994" spans="3:47" ht="25.05" customHeight="1">
      <c r="C2994" s="17" t="str">
        <f>IF($A2994="","",IF(VLOOKUP($A2994,Spiele!$A$2:$D$16,3,FALSE)=$B2994,"H","G"))</f>
        <v/>
      </c>
      <c r="D2994" s="17" t="str">
        <f>IF($B2994="","",IF(VLOOKUP($A2994,Spiele!$A$2:$F$16,3,FALSE)=$B2994,VLOOKUP($A2994,Spiele!$A$2:$F$16,4,FALSE),VLOOKUP($A2994,Spiele!$A$2:$F$16,3,FALSE)))</f>
        <v/>
      </c>
      <c r="E2994" s="18">
        <f>IF(Abschlüsse[[#This Row],[Ergeb]]="ET",0,COUNTIFS($A$2:$A2994,$A2994,$B$2:$B2994,$B2994,$L$2:$L2994,"&lt;&gt;ET"))</f>
        <v>0</v>
      </c>
      <c r="F2994" s="11"/>
      <c r="G2994" s="12"/>
      <c r="H2994" s="18">
        <f>COUNTIFS('Rote Karten'!$A$2:$A$4,$A2994,'Rote Karten'!$D$2:$D$4,"&lt;&gt;"&amp;$B2994,'Rote Karten'!$B$2:$B$4,"&lt;"&amp;$F2994,'Rote Karten'!$C$2:$C$4,"&lt;="&amp;$G2994)-COUNTIFS('Rote Karten'!$A$2:$A$4,$A2994,'Rote Karten'!$D$2:$D$4,$B2994,'Rote Karten'!$B$2:$B$4,"&lt;"&amp;$F2994,'Rote Karten'!$C$2:$C$4,"&lt;="&amp;$G2994)</f>
        <v>0</v>
      </c>
      <c r="I2994" s="17" t="str">
        <f>IF(OR($L2994="Tor",$L2994="ET"),_xlfn.IFNA(IF(VLOOKUP($A2994,Spiele!$A$2:$C$16,3,FALSE)=$B2994,COUNTIFS($L$2:$L2994,"Tor",$B$2:$B2994,$B2994,$A$2:$A2994,$A2994)+COUNTIFS($L$2:$L2994,"ET",$B$2:$B2994,$B2994,$A$2:$A2994,$A2994)&amp;":"&amp;COUNTIFS($L$2:$L2994,"Tor",$B$2:$B2994,"&lt;&gt;"&amp;$B2994,$A$2:$A2994,$A2994)+COUNTIFS($L$2:$L2994,"ET",$B$2:$B2994,"&lt;&gt;"&amp;$B2994,$A$2:$A2994,$A2994),COUNTIFS($L$2:$L2994,"Tor",$B$2:$B2994,"&lt;&gt;"&amp;$B2994,$A$2:$A2994,$A2994)+COUNTIFS($L$2:$L2994,"ET",$B$2:$B2994,"&lt;&gt;"&amp;$B2994,$A$2:$A2994,$A2994)&amp;":"&amp;COUNTIFS($L$2:$L2994,"Tor",$B$2:$B2994,$B2994,$A$2:$A2994,$A2994)+COUNTIFS($L$2:$L2994,"ET",$B$2:$B2994,$B2994,$A$2:$A2994,$A2994)),""),"")</f>
        <v/>
      </c>
      <c r="J2994" s="18" t="str">
        <f>_xlfn.IFNA(IF(VLOOKUP($A2994,Spiele!$A$2:$D$16,3,FALSE)=$B2994,(COUNTIFS($L$1:$L2993,"Tor",$B$1:$B2993,$B2994,$A$1:$A2993,$A2994)+COUNTIFS($L$1:$L2993,"ET",$B$1:$B2993,$B2994,$A$1:$A2993,$A2994))-(COUNTIFS($L$1:$L2993,"Tor",$B$1:$B2993,"&lt;&gt;"&amp;$B2994,$A$1:$A2993,$A2994)+COUNTIFS($L$1:$L2993,"ET",$B$1:$B2993,"&lt;&gt;"&amp;$B2994,$A$1:$A2993,$A2994)),(COUNTIFS($L$1:$L2993,"Tor",$B$1:$B2993,$B2994,$A$1:$A2993,$A2994)+COUNTIFS($L$1:$L2993,"ET",$B$1:$B2993,$B2994,$A$1:$A2993,$A2994))-(COUNTIFS($L$1:$L2993,"Tor",$B$1:$B2993,"&lt;&gt;"&amp;$B2994,$A$1:$A2993,$A2994)+COUNTIFS($L$1:$L2993,"ET",$B$1:$B2993,"&lt;&gt;"&amp;$B2994,$A$1:$A2993,$A2994))),"")</f>
        <v/>
      </c>
      <c r="O2994" s="17"/>
      <c r="AC2994" s="14"/>
      <c r="AD2994" s="14"/>
      <c r="AE2994" s="18"/>
      <c r="AH2994" s="19">
        <f t="shared" si="186"/>
        <v>0</v>
      </c>
      <c r="AI2994" s="19">
        <f t="shared" si="187"/>
        <v>180</v>
      </c>
      <c r="AM2994" s="19">
        <f>IF(Abschlüsse[[#This Row],[Ergeb]]="ET","",SQRT(($AF2994-$AK2994)^2+($AG2994-$AL2994)^2))</f>
        <v>0</v>
      </c>
      <c r="AO2994" s="13"/>
      <c r="AP2994" s="13"/>
      <c r="AQ2994" s="19" t="str">
        <f t="shared" si="188"/>
        <v/>
      </c>
      <c r="AU2994" s="19" t="str">
        <f t="shared" si="189"/>
        <v/>
      </c>
    </row>
    <row r="2995" spans="3:47" ht="25.05" customHeight="1">
      <c r="C2995" s="17" t="str">
        <f>IF($A2995="","",IF(VLOOKUP($A2995,Spiele!$A$2:$D$16,3,FALSE)=$B2995,"H","G"))</f>
        <v/>
      </c>
      <c r="D2995" s="17" t="str">
        <f>IF($B2995="","",IF(VLOOKUP($A2995,Spiele!$A$2:$F$16,3,FALSE)=$B2995,VLOOKUP($A2995,Spiele!$A$2:$F$16,4,FALSE),VLOOKUP($A2995,Spiele!$A$2:$F$16,3,FALSE)))</f>
        <v/>
      </c>
      <c r="E2995" s="18">
        <f>IF(Abschlüsse[[#This Row],[Ergeb]]="ET",0,COUNTIFS($A$2:$A2995,$A2995,$B$2:$B2995,$B2995,$L$2:$L2995,"&lt;&gt;ET"))</f>
        <v>0</v>
      </c>
      <c r="F2995" s="11"/>
      <c r="G2995" s="12"/>
      <c r="H2995" s="18">
        <f>COUNTIFS('Rote Karten'!$A$2:$A$4,$A2995,'Rote Karten'!$D$2:$D$4,"&lt;&gt;"&amp;$B2995,'Rote Karten'!$B$2:$B$4,"&lt;"&amp;$F2995,'Rote Karten'!$C$2:$C$4,"&lt;="&amp;$G2995)-COUNTIFS('Rote Karten'!$A$2:$A$4,$A2995,'Rote Karten'!$D$2:$D$4,$B2995,'Rote Karten'!$B$2:$B$4,"&lt;"&amp;$F2995,'Rote Karten'!$C$2:$C$4,"&lt;="&amp;$G2995)</f>
        <v>0</v>
      </c>
      <c r="I2995" s="17" t="str">
        <f>IF(OR($L2995="Tor",$L2995="ET"),_xlfn.IFNA(IF(VLOOKUP($A2995,Spiele!$A$2:$C$16,3,FALSE)=$B2995,COUNTIFS($L$2:$L2995,"Tor",$B$2:$B2995,$B2995,$A$2:$A2995,$A2995)+COUNTIFS($L$2:$L2995,"ET",$B$2:$B2995,$B2995,$A$2:$A2995,$A2995)&amp;":"&amp;COUNTIFS($L$2:$L2995,"Tor",$B$2:$B2995,"&lt;&gt;"&amp;$B2995,$A$2:$A2995,$A2995)+COUNTIFS($L$2:$L2995,"ET",$B$2:$B2995,"&lt;&gt;"&amp;$B2995,$A$2:$A2995,$A2995),COUNTIFS($L$2:$L2995,"Tor",$B$2:$B2995,"&lt;&gt;"&amp;$B2995,$A$2:$A2995,$A2995)+COUNTIFS($L$2:$L2995,"ET",$B$2:$B2995,"&lt;&gt;"&amp;$B2995,$A$2:$A2995,$A2995)&amp;":"&amp;COUNTIFS($L$2:$L2995,"Tor",$B$2:$B2995,$B2995,$A$2:$A2995,$A2995)+COUNTIFS($L$2:$L2995,"ET",$B$2:$B2995,$B2995,$A$2:$A2995,$A2995)),""),"")</f>
        <v/>
      </c>
      <c r="J2995" s="18" t="str">
        <f>_xlfn.IFNA(IF(VLOOKUP($A2995,Spiele!$A$2:$D$16,3,FALSE)=$B2995,(COUNTIFS($L$1:$L2994,"Tor",$B$1:$B2994,$B2995,$A$1:$A2994,$A2995)+COUNTIFS($L$1:$L2994,"ET",$B$1:$B2994,$B2995,$A$1:$A2994,$A2995))-(COUNTIFS($L$1:$L2994,"Tor",$B$1:$B2994,"&lt;&gt;"&amp;$B2995,$A$1:$A2994,$A2995)+COUNTIFS($L$1:$L2994,"ET",$B$1:$B2994,"&lt;&gt;"&amp;$B2995,$A$1:$A2994,$A2995)),(COUNTIFS($L$1:$L2994,"Tor",$B$1:$B2994,$B2995,$A$1:$A2994,$A2995)+COUNTIFS($L$1:$L2994,"ET",$B$1:$B2994,$B2995,$A$1:$A2994,$A2995))-(COUNTIFS($L$1:$L2994,"Tor",$B$1:$B2994,"&lt;&gt;"&amp;$B2995,$A$1:$A2994,$A2995)+COUNTIFS($L$1:$L2994,"ET",$B$1:$B2994,"&lt;&gt;"&amp;$B2995,$A$1:$A2994,$A2995))),"")</f>
        <v/>
      </c>
      <c r="O2995" s="17"/>
      <c r="AC2995" s="14"/>
      <c r="AD2995" s="14"/>
      <c r="AE2995" s="18"/>
      <c r="AH2995" s="19">
        <f t="shared" si="186"/>
        <v>0</v>
      </c>
      <c r="AI2995" s="19">
        <f t="shared" si="187"/>
        <v>180</v>
      </c>
      <c r="AM2995" s="19">
        <f>IF(Abschlüsse[[#This Row],[Ergeb]]="ET","",SQRT(($AF2995-$AK2995)^2+($AG2995-$AL2995)^2))</f>
        <v>0</v>
      </c>
      <c r="AO2995" s="13"/>
      <c r="AP2995" s="13"/>
      <c r="AQ2995" s="19" t="str">
        <f t="shared" si="188"/>
        <v/>
      </c>
      <c r="AU2995" s="19" t="str">
        <f t="shared" si="189"/>
        <v/>
      </c>
    </row>
    <row r="2996" spans="3:47" ht="25.05" customHeight="1">
      <c r="C2996" s="17" t="str">
        <f>IF($A2996="","",IF(VLOOKUP($A2996,Spiele!$A$2:$D$16,3,FALSE)=$B2996,"H","G"))</f>
        <v/>
      </c>
      <c r="D2996" s="17" t="str">
        <f>IF($B2996="","",IF(VLOOKUP($A2996,Spiele!$A$2:$F$16,3,FALSE)=$B2996,VLOOKUP($A2996,Spiele!$A$2:$F$16,4,FALSE),VLOOKUP($A2996,Spiele!$A$2:$F$16,3,FALSE)))</f>
        <v/>
      </c>
      <c r="E2996" s="18">
        <f>IF(Abschlüsse[[#This Row],[Ergeb]]="ET",0,COUNTIFS($A$2:$A2996,$A2996,$B$2:$B2996,$B2996,$L$2:$L2996,"&lt;&gt;ET"))</f>
        <v>0</v>
      </c>
      <c r="F2996" s="11"/>
      <c r="G2996" s="12"/>
      <c r="H2996" s="18">
        <f>COUNTIFS('Rote Karten'!$A$2:$A$4,$A2996,'Rote Karten'!$D$2:$D$4,"&lt;&gt;"&amp;$B2996,'Rote Karten'!$B$2:$B$4,"&lt;"&amp;$F2996,'Rote Karten'!$C$2:$C$4,"&lt;="&amp;$G2996)-COUNTIFS('Rote Karten'!$A$2:$A$4,$A2996,'Rote Karten'!$D$2:$D$4,$B2996,'Rote Karten'!$B$2:$B$4,"&lt;"&amp;$F2996,'Rote Karten'!$C$2:$C$4,"&lt;="&amp;$G2996)</f>
        <v>0</v>
      </c>
      <c r="I2996" s="17" t="str">
        <f>IF(OR($L2996="Tor",$L2996="ET"),_xlfn.IFNA(IF(VLOOKUP($A2996,Spiele!$A$2:$C$16,3,FALSE)=$B2996,COUNTIFS($L$2:$L2996,"Tor",$B$2:$B2996,$B2996,$A$2:$A2996,$A2996)+COUNTIFS($L$2:$L2996,"ET",$B$2:$B2996,$B2996,$A$2:$A2996,$A2996)&amp;":"&amp;COUNTIFS($L$2:$L2996,"Tor",$B$2:$B2996,"&lt;&gt;"&amp;$B2996,$A$2:$A2996,$A2996)+COUNTIFS($L$2:$L2996,"ET",$B$2:$B2996,"&lt;&gt;"&amp;$B2996,$A$2:$A2996,$A2996),COUNTIFS($L$2:$L2996,"Tor",$B$2:$B2996,"&lt;&gt;"&amp;$B2996,$A$2:$A2996,$A2996)+COUNTIFS($L$2:$L2996,"ET",$B$2:$B2996,"&lt;&gt;"&amp;$B2996,$A$2:$A2996,$A2996)&amp;":"&amp;COUNTIFS($L$2:$L2996,"Tor",$B$2:$B2996,$B2996,$A$2:$A2996,$A2996)+COUNTIFS($L$2:$L2996,"ET",$B$2:$B2996,$B2996,$A$2:$A2996,$A2996)),""),"")</f>
        <v/>
      </c>
      <c r="J2996" s="18" t="str">
        <f>_xlfn.IFNA(IF(VLOOKUP($A2996,Spiele!$A$2:$D$16,3,FALSE)=$B2996,(COUNTIFS($L$1:$L2995,"Tor",$B$1:$B2995,$B2996,$A$1:$A2995,$A2996)+COUNTIFS($L$1:$L2995,"ET",$B$1:$B2995,$B2996,$A$1:$A2995,$A2996))-(COUNTIFS($L$1:$L2995,"Tor",$B$1:$B2995,"&lt;&gt;"&amp;$B2996,$A$1:$A2995,$A2996)+COUNTIFS($L$1:$L2995,"ET",$B$1:$B2995,"&lt;&gt;"&amp;$B2996,$A$1:$A2995,$A2996)),(COUNTIFS($L$1:$L2995,"Tor",$B$1:$B2995,$B2996,$A$1:$A2995,$A2996)+COUNTIFS($L$1:$L2995,"ET",$B$1:$B2995,$B2996,$A$1:$A2995,$A2996))-(COUNTIFS($L$1:$L2995,"Tor",$B$1:$B2995,"&lt;&gt;"&amp;$B2996,$A$1:$A2995,$A2996)+COUNTIFS($L$1:$L2995,"ET",$B$1:$B2995,"&lt;&gt;"&amp;$B2996,$A$1:$A2995,$A2996))),"")</f>
        <v/>
      </c>
      <c r="O2996" s="17"/>
      <c r="AC2996" s="14"/>
      <c r="AD2996" s="14"/>
      <c r="AE2996" s="18"/>
      <c r="AH2996" s="19">
        <f t="shared" si="186"/>
        <v>0</v>
      </c>
      <c r="AI2996" s="19">
        <f t="shared" si="187"/>
        <v>180</v>
      </c>
      <c r="AM2996" s="19">
        <f>IF(Abschlüsse[[#This Row],[Ergeb]]="ET","",SQRT(($AF2996-$AK2996)^2+($AG2996-$AL2996)^2))</f>
        <v>0</v>
      </c>
      <c r="AO2996" s="13"/>
      <c r="AP2996" s="13"/>
      <c r="AQ2996" s="19" t="str">
        <f t="shared" si="188"/>
        <v/>
      </c>
      <c r="AU2996" s="19" t="str">
        <f t="shared" si="189"/>
        <v/>
      </c>
    </row>
    <row r="2997" spans="3:47" ht="25.05" customHeight="1">
      <c r="C2997" s="17" t="str">
        <f>IF($A2997="","",IF(VLOOKUP($A2997,Spiele!$A$2:$D$16,3,FALSE)=$B2997,"H","G"))</f>
        <v/>
      </c>
      <c r="D2997" s="17" t="str">
        <f>IF($B2997="","",IF(VLOOKUP($A2997,Spiele!$A$2:$F$16,3,FALSE)=$B2997,VLOOKUP($A2997,Spiele!$A$2:$F$16,4,FALSE),VLOOKUP($A2997,Spiele!$A$2:$F$16,3,FALSE)))</f>
        <v/>
      </c>
      <c r="E2997" s="18">
        <f>IF(Abschlüsse[[#This Row],[Ergeb]]="ET",0,COUNTIFS($A$2:$A2997,$A2997,$B$2:$B2997,$B2997,$L$2:$L2997,"&lt;&gt;ET"))</f>
        <v>0</v>
      </c>
      <c r="F2997" s="11"/>
      <c r="G2997" s="12"/>
      <c r="H2997" s="18">
        <f>COUNTIFS('Rote Karten'!$A$2:$A$4,$A2997,'Rote Karten'!$D$2:$D$4,"&lt;&gt;"&amp;$B2997,'Rote Karten'!$B$2:$B$4,"&lt;"&amp;$F2997,'Rote Karten'!$C$2:$C$4,"&lt;="&amp;$G2997)-COUNTIFS('Rote Karten'!$A$2:$A$4,$A2997,'Rote Karten'!$D$2:$D$4,$B2997,'Rote Karten'!$B$2:$B$4,"&lt;"&amp;$F2997,'Rote Karten'!$C$2:$C$4,"&lt;="&amp;$G2997)</f>
        <v>0</v>
      </c>
      <c r="I2997" s="17" t="str">
        <f>IF(OR($L2997="Tor",$L2997="ET"),_xlfn.IFNA(IF(VLOOKUP($A2997,Spiele!$A$2:$C$16,3,FALSE)=$B2997,COUNTIFS($L$2:$L2997,"Tor",$B$2:$B2997,$B2997,$A$2:$A2997,$A2997)+COUNTIFS($L$2:$L2997,"ET",$B$2:$B2997,$B2997,$A$2:$A2997,$A2997)&amp;":"&amp;COUNTIFS($L$2:$L2997,"Tor",$B$2:$B2997,"&lt;&gt;"&amp;$B2997,$A$2:$A2997,$A2997)+COUNTIFS($L$2:$L2997,"ET",$B$2:$B2997,"&lt;&gt;"&amp;$B2997,$A$2:$A2997,$A2997),COUNTIFS($L$2:$L2997,"Tor",$B$2:$B2997,"&lt;&gt;"&amp;$B2997,$A$2:$A2997,$A2997)+COUNTIFS($L$2:$L2997,"ET",$B$2:$B2997,"&lt;&gt;"&amp;$B2997,$A$2:$A2997,$A2997)&amp;":"&amp;COUNTIFS($L$2:$L2997,"Tor",$B$2:$B2997,$B2997,$A$2:$A2997,$A2997)+COUNTIFS($L$2:$L2997,"ET",$B$2:$B2997,$B2997,$A$2:$A2997,$A2997)),""),"")</f>
        <v/>
      </c>
      <c r="J2997" s="18" t="str">
        <f>_xlfn.IFNA(IF(VLOOKUP($A2997,Spiele!$A$2:$D$16,3,FALSE)=$B2997,(COUNTIFS($L$1:$L2996,"Tor",$B$1:$B2996,$B2997,$A$1:$A2996,$A2997)+COUNTIFS($L$1:$L2996,"ET",$B$1:$B2996,$B2997,$A$1:$A2996,$A2997))-(COUNTIFS($L$1:$L2996,"Tor",$B$1:$B2996,"&lt;&gt;"&amp;$B2997,$A$1:$A2996,$A2997)+COUNTIFS($L$1:$L2996,"ET",$B$1:$B2996,"&lt;&gt;"&amp;$B2997,$A$1:$A2996,$A2997)),(COUNTIFS($L$1:$L2996,"Tor",$B$1:$B2996,$B2997,$A$1:$A2996,$A2997)+COUNTIFS($L$1:$L2996,"ET",$B$1:$B2996,$B2997,$A$1:$A2996,$A2997))-(COUNTIFS($L$1:$L2996,"Tor",$B$1:$B2996,"&lt;&gt;"&amp;$B2997,$A$1:$A2996,$A2997)+COUNTIFS($L$1:$L2996,"ET",$B$1:$B2996,"&lt;&gt;"&amp;$B2997,$A$1:$A2996,$A2997))),"")</f>
        <v/>
      </c>
      <c r="O2997" s="17"/>
      <c r="AC2997" s="14"/>
      <c r="AD2997" s="14"/>
      <c r="AE2997" s="18"/>
      <c r="AH2997" s="19">
        <f t="shared" si="186"/>
        <v>0</v>
      </c>
      <c r="AI2997" s="19">
        <f t="shared" si="187"/>
        <v>180</v>
      </c>
      <c r="AM2997" s="19">
        <f>IF(Abschlüsse[[#This Row],[Ergeb]]="ET","",SQRT(($AF2997-$AK2997)^2+($AG2997-$AL2997)^2))</f>
        <v>0</v>
      </c>
      <c r="AO2997" s="13"/>
      <c r="AP2997" s="13"/>
      <c r="AQ2997" s="19" t="str">
        <f t="shared" si="188"/>
        <v/>
      </c>
      <c r="AU2997" s="19" t="str">
        <f t="shared" si="189"/>
        <v/>
      </c>
    </row>
    <row r="2998" spans="3:47" ht="25.05" customHeight="1">
      <c r="C2998" s="17" t="str">
        <f>IF($A2998="","",IF(VLOOKUP($A2998,Spiele!$A$2:$D$16,3,FALSE)=$B2998,"H","G"))</f>
        <v/>
      </c>
      <c r="D2998" s="17" t="str">
        <f>IF($B2998="","",IF(VLOOKUP($A2998,Spiele!$A$2:$F$16,3,FALSE)=$B2998,VLOOKUP($A2998,Spiele!$A$2:$F$16,4,FALSE),VLOOKUP($A2998,Spiele!$A$2:$F$16,3,FALSE)))</f>
        <v/>
      </c>
      <c r="E2998" s="18">
        <f>IF(Abschlüsse[[#This Row],[Ergeb]]="ET",0,COUNTIFS($A$2:$A2998,$A2998,$B$2:$B2998,$B2998,$L$2:$L2998,"&lt;&gt;ET"))</f>
        <v>0</v>
      </c>
      <c r="F2998" s="11"/>
      <c r="G2998" s="12"/>
      <c r="H2998" s="18">
        <f>COUNTIFS('Rote Karten'!$A$2:$A$4,$A2998,'Rote Karten'!$D$2:$D$4,"&lt;&gt;"&amp;$B2998,'Rote Karten'!$B$2:$B$4,"&lt;"&amp;$F2998,'Rote Karten'!$C$2:$C$4,"&lt;="&amp;$G2998)-COUNTIFS('Rote Karten'!$A$2:$A$4,$A2998,'Rote Karten'!$D$2:$D$4,$B2998,'Rote Karten'!$B$2:$B$4,"&lt;"&amp;$F2998,'Rote Karten'!$C$2:$C$4,"&lt;="&amp;$G2998)</f>
        <v>0</v>
      </c>
      <c r="I2998" s="17" t="str">
        <f>IF(OR($L2998="Tor",$L2998="ET"),_xlfn.IFNA(IF(VLOOKUP($A2998,Spiele!$A$2:$C$16,3,FALSE)=$B2998,COUNTIFS($L$2:$L2998,"Tor",$B$2:$B2998,$B2998,$A$2:$A2998,$A2998)+COUNTIFS($L$2:$L2998,"ET",$B$2:$B2998,$B2998,$A$2:$A2998,$A2998)&amp;":"&amp;COUNTIFS($L$2:$L2998,"Tor",$B$2:$B2998,"&lt;&gt;"&amp;$B2998,$A$2:$A2998,$A2998)+COUNTIFS($L$2:$L2998,"ET",$B$2:$B2998,"&lt;&gt;"&amp;$B2998,$A$2:$A2998,$A2998),COUNTIFS($L$2:$L2998,"Tor",$B$2:$B2998,"&lt;&gt;"&amp;$B2998,$A$2:$A2998,$A2998)+COUNTIFS($L$2:$L2998,"ET",$B$2:$B2998,"&lt;&gt;"&amp;$B2998,$A$2:$A2998,$A2998)&amp;":"&amp;COUNTIFS($L$2:$L2998,"Tor",$B$2:$B2998,$B2998,$A$2:$A2998,$A2998)+COUNTIFS($L$2:$L2998,"ET",$B$2:$B2998,$B2998,$A$2:$A2998,$A2998)),""),"")</f>
        <v/>
      </c>
      <c r="J2998" s="18" t="str">
        <f>_xlfn.IFNA(IF(VLOOKUP($A2998,Spiele!$A$2:$D$16,3,FALSE)=$B2998,(COUNTIFS($L$1:$L2997,"Tor",$B$1:$B2997,$B2998,$A$1:$A2997,$A2998)+COUNTIFS($L$1:$L2997,"ET",$B$1:$B2997,$B2998,$A$1:$A2997,$A2998))-(COUNTIFS($L$1:$L2997,"Tor",$B$1:$B2997,"&lt;&gt;"&amp;$B2998,$A$1:$A2997,$A2998)+COUNTIFS($L$1:$L2997,"ET",$B$1:$B2997,"&lt;&gt;"&amp;$B2998,$A$1:$A2997,$A2998)),(COUNTIFS($L$1:$L2997,"Tor",$B$1:$B2997,$B2998,$A$1:$A2997,$A2998)+COUNTIFS($L$1:$L2997,"ET",$B$1:$B2997,$B2998,$A$1:$A2997,$A2998))-(COUNTIFS($L$1:$L2997,"Tor",$B$1:$B2997,"&lt;&gt;"&amp;$B2998,$A$1:$A2997,$A2998)+COUNTIFS($L$1:$L2997,"ET",$B$1:$B2997,"&lt;&gt;"&amp;$B2998,$A$1:$A2997,$A2998))),"")</f>
        <v/>
      </c>
      <c r="O2998" s="17"/>
      <c r="AC2998" s="14"/>
      <c r="AD2998" s="14"/>
      <c r="AE2998" s="18"/>
      <c r="AH2998" s="19">
        <f t="shared" si="186"/>
        <v>0</v>
      </c>
      <c r="AI2998" s="19">
        <f t="shared" si="187"/>
        <v>180</v>
      </c>
      <c r="AM2998" s="19">
        <f>IF(Abschlüsse[[#This Row],[Ergeb]]="ET","",SQRT(($AF2998-$AK2998)^2+($AG2998-$AL2998)^2))</f>
        <v>0</v>
      </c>
      <c r="AO2998" s="13"/>
      <c r="AP2998" s="13"/>
      <c r="AQ2998" s="19" t="str">
        <f t="shared" si="188"/>
        <v/>
      </c>
      <c r="AU2998" s="19" t="str">
        <f t="shared" si="189"/>
        <v/>
      </c>
    </row>
    <row r="2999" spans="3:47" ht="25.05" customHeight="1">
      <c r="C2999" s="17" t="str">
        <f>IF($A2999="","",IF(VLOOKUP($A2999,Spiele!$A$2:$D$16,3,FALSE)=$B2999,"H","G"))</f>
        <v/>
      </c>
      <c r="D2999" s="17" t="str">
        <f>IF($B2999="","",IF(VLOOKUP($A2999,Spiele!$A$2:$F$16,3,FALSE)=$B2999,VLOOKUP($A2999,Spiele!$A$2:$F$16,4,FALSE),VLOOKUP($A2999,Spiele!$A$2:$F$16,3,FALSE)))</f>
        <v/>
      </c>
      <c r="E2999" s="18">
        <f>IF(Abschlüsse[[#This Row],[Ergeb]]="ET",0,COUNTIFS($A$2:$A2999,$A2999,$B$2:$B2999,$B2999,$L$2:$L2999,"&lt;&gt;ET"))</f>
        <v>0</v>
      </c>
      <c r="F2999" s="11"/>
      <c r="G2999" s="12"/>
      <c r="H2999" s="18">
        <f>COUNTIFS('Rote Karten'!$A$2:$A$4,$A2999,'Rote Karten'!$D$2:$D$4,"&lt;&gt;"&amp;$B2999,'Rote Karten'!$B$2:$B$4,"&lt;"&amp;$F2999,'Rote Karten'!$C$2:$C$4,"&lt;="&amp;$G2999)-COUNTIFS('Rote Karten'!$A$2:$A$4,$A2999,'Rote Karten'!$D$2:$D$4,$B2999,'Rote Karten'!$B$2:$B$4,"&lt;"&amp;$F2999,'Rote Karten'!$C$2:$C$4,"&lt;="&amp;$G2999)</f>
        <v>0</v>
      </c>
      <c r="I2999" s="17" t="str">
        <f>IF(OR($L2999="Tor",$L2999="ET"),_xlfn.IFNA(IF(VLOOKUP($A2999,Spiele!$A$2:$C$16,3,FALSE)=$B2999,COUNTIFS($L$2:$L2999,"Tor",$B$2:$B2999,$B2999,$A$2:$A2999,$A2999)+COUNTIFS($L$2:$L2999,"ET",$B$2:$B2999,$B2999,$A$2:$A2999,$A2999)&amp;":"&amp;COUNTIFS($L$2:$L2999,"Tor",$B$2:$B2999,"&lt;&gt;"&amp;$B2999,$A$2:$A2999,$A2999)+COUNTIFS($L$2:$L2999,"ET",$B$2:$B2999,"&lt;&gt;"&amp;$B2999,$A$2:$A2999,$A2999),COUNTIFS($L$2:$L2999,"Tor",$B$2:$B2999,"&lt;&gt;"&amp;$B2999,$A$2:$A2999,$A2999)+COUNTIFS($L$2:$L2999,"ET",$B$2:$B2999,"&lt;&gt;"&amp;$B2999,$A$2:$A2999,$A2999)&amp;":"&amp;COUNTIFS($L$2:$L2999,"Tor",$B$2:$B2999,$B2999,$A$2:$A2999,$A2999)+COUNTIFS($L$2:$L2999,"ET",$B$2:$B2999,$B2999,$A$2:$A2999,$A2999)),""),"")</f>
        <v/>
      </c>
      <c r="J2999" s="18" t="str">
        <f>_xlfn.IFNA(IF(VLOOKUP($A2999,Spiele!$A$2:$D$16,3,FALSE)=$B2999,(COUNTIFS($L$1:$L2998,"Tor",$B$1:$B2998,$B2999,$A$1:$A2998,$A2999)+COUNTIFS($L$1:$L2998,"ET",$B$1:$B2998,$B2999,$A$1:$A2998,$A2999))-(COUNTIFS($L$1:$L2998,"Tor",$B$1:$B2998,"&lt;&gt;"&amp;$B2999,$A$1:$A2998,$A2999)+COUNTIFS($L$1:$L2998,"ET",$B$1:$B2998,"&lt;&gt;"&amp;$B2999,$A$1:$A2998,$A2999)),(COUNTIFS($L$1:$L2998,"Tor",$B$1:$B2998,$B2999,$A$1:$A2998,$A2999)+COUNTIFS($L$1:$L2998,"ET",$B$1:$B2998,$B2999,$A$1:$A2998,$A2999))-(COUNTIFS($L$1:$L2998,"Tor",$B$1:$B2998,"&lt;&gt;"&amp;$B2999,$A$1:$A2998,$A2999)+COUNTIFS($L$1:$L2998,"ET",$B$1:$B2998,"&lt;&gt;"&amp;$B2999,$A$1:$A2998,$A2999))),"")</f>
        <v/>
      </c>
      <c r="O2999" s="17"/>
      <c r="AC2999" s="14"/>
      <c r="AD2999" s="14"/>
      <c r="AE2999" s="18"/>
      <c r="AH2999" s="19">
        <f t="shared" si="186"/>
        <v>0</v>
      </c>
      <c r="AI2999" s="19">
        <f t="shared" si="187"/>
        <v>180</v>
      </c>
      <c r="AM2999" s="19">
        <f>IF(Abschlüsse[[#This Row],[Ergeb]]="ET","",SQRT(($AF2999-$AK2999)^2+($AG2999-$AL2999)^2))</f>
        <v>0</v>
      </c>
      <c r="AO2999" s="13"/>
      <c r="AP2999" s="13"/>
      <c r="AQ2999" s="19" t="str">
        <f t="shared" si="188"/>
        <v/>
      </c>
      <c r="AU2999" s="19" t="str">
        <f t="shared" si="189"/>
        <v/>
      </c>
    </row>
    <row r="3000" spans="3:47" ht="25.05" customHeight="1">
      <c r="C3000" s="17" t="str">
        <f>IF($A3000="","",IF(VLOOKUP($A3000,Spiele!$A$2:$D$16,3,FALSE)=$B3000,"H","G"))</f>
        <v/>
      </c>
      <c r="D3000" s="17" t="str">
        <f>IF($B3000="","",IF(VLOOKUP($A3000,Spiele!$A$2:$F$16,3,FALSE)=$B3000,VLOOKUP($A3000,Spiele!$A$2:$F$16,4,FALSE),VLOOKUP($A3000,Spiele!$A$2:$F$16,3,FALSE)))</f>
        <v/>
      </c>
      <c r="E3000" s="18">
        <f>IF(Abschlüsse[[#This Row],[Ergeb]]="ET",0,COUNTIFS($A$2:$A3000,$A3000,$B$2:$B3000,$B3000,$L$2:$L3000,"&lt;&gt;ET"))</f>
        <v>0</v>
      </c>
      <c r="F3000" s="11"/>
      <c r="G3000" s="12"/>
      <c r="H3000" s="18">
        <f>COUNTIFS('Rote Karten'!$A$2:$A$4,$A3000,'Rote Karten'!$D$2:$D$4,"&lt;&gt;"&amp;$B3000,'Rote Karten'!$B$2:$B$4,"&lt;"&amp;$F3000,'Rote Karten'!$C$2:$C$4,"&lt;="&amp;$G3000)-COUNTIFS('Rote Karten'!$A$2:$A$4,$A3000,'Rote Karten'!$D$2:$D$4,$B3000,'Rote Karten'!$B$2:$B$4,"&lt;"&amp;$F3000,'Rote Karten'!$C$2:$C$4,"&lt;="&amp;$G3000)</f>
        <v>0</v>
      </c>
      <c r="I3000" s="17" t="str">
        <f>IF(OR($L3000="Tor",$L3000="ET"),_xlfn.IFNA(IF(VLOOKUP($A3000,Spiele!$A$2:$C$16,3,FALSE)=$B3000,COUNTIFS($L$2:$L3000,"Tor",$B$2:$B3000,$B3000,$A$2:$A3000,$A3000)+COUNTIFS($L$2:$L3000,"ET",$B$2:$B3000,$B3000,$A$2:$A3000,$A3000)&amp;":"&amp;COUNTIFS($L$2:$L3000,"Tor",$B$2:$B3000,"&lt;&gt;"&amp;$B3000,$A$2:$A3000,$A3000)+COUNTIFS($L$2:$L3000,"ET",$B$2:$B3000,"&lt;&gt;"&amp;$B3000,$A$2:$A3000,$A3000),COUNTIFS($L$2:$L3000,"Tor",$B$2:$B3000,"&lt;&gt;"&amp;$B3000,$A$2:$A3000,$A3000)+COUNTIFS($L$2:$L3000,"ET",$B$2:$B3000,"&lt;&gt;"&amp;$B3000,$A$2:$A3000,$A3000)&amp;":"&amp;COUNTIFS($L$2:$L3000,"Tor",$B$2:$B3000,$B3000,$A$2:$A3000,$A3000)+COUNTIFS($L$2:$L3000,"ET",$B$2:$B3000,$B3000,$A$2:$A3000,$A3000)),""),"")</f>
        <v/>
      </c>
      <c r="J3000" s="18" t="str">
        <f>_xlfn.IFNA(IF(VLOOKUP($A3000,Spiele!$A$2:$D$16,3,FALSE)=$B3000,(COUNTIFS($L$1:$L2999,"Tor",$B$1:$B2999,$B3000,$A$1:$A2999,$A3000)+COUNTIFS($L$1:$L2999,"ET",$B$1:$B2999,$B3000,$A$1:$A2999,$A3000))-(COUNTIFS($L$1:$L2999,"Tor",$B$1:$B2999,"&lt;&gt;"&amp;$B3000,$A$1:$A2999,$A3000)+COUNTIFS($L$1:$L2999,"ET",$B$1:$B2999,"&lt;&gt;"&amp;$B3000,$A$1:$A2999,$A3000)),(COUNTIFS($L$1:$L2999,"Tor",$B$1:$B2999,$B3000,$A$1:$A2999,$A3000)+COUNTIFS($L$1:$L2999,"ET",$B$1:$B2999,$B3000,$A$1:$A2999,$A3000))-(COUNTIFS($L$1:$L2999,"Tor",$B$1:$B2999,"&lt;&gt;"&amp;$B3000,$A$1:$A2999,$A3000)+COUNTIFS($L$1:$L2999,"ET",$B$1:$B2999,"&lt;&gt;"&amp;$B3000,$A$1:$A2999,$A3000))),"")</f>
        <v/>
      </c>
      <c r="O3000" s="17"/>
      <c r="AC3000" s="14"/>
      <c r="AD3000" s="14"/>
      <c r="AE3000" s="18"/>
      <c r="AH3000" s="19">
        <f t="shared" si="186"/>
        <v>0</v>
      </c>
      <c r="AI3000" s="19">
        <f t="shared" si="187"/>
        <v>180</v>
      </c>
      <c r="AM3000" s="19">
        <f>IF(Abschlüsse[[#This Row],[Ergeb]]="ET","",SQRT(($AF3000-$AK3000)^2+($AG3000-$AL3000)^2))</f>
        <v>0</v>
      </c>
      <c r="AO3000" s="13"/>
      <c r="AP3000" s="13"/>
      <c r="AQ3000" s="19" t="str">
        <f t="shared" si="188"/>
        <v/>
      </c>
      <c r="AU3000" s="19" t="str">
        <f t="shared" si="189"/>
        <v/>
      </c>
    </row>
    <row r="3001" spans="3:47" ht="25.05" customHeight="1">
      <c r="C3001" s="17" t="str">
        <f>IF($A3001="","",IF(VLOOKUP($A3001,Spiele!$A$2:$D$16,3,FALSE)=$B3001,"H","G"))</f>
        <v/>
      </c>
      <c r="D3001" s="17" t="str">
        <f>IF($B3001="","",IF(VLOOKUP($A3001,Spiele!$A$2:$F$16,3,FALSE)=$B3001,VLOOKUP($A3001,Spiele!$A$2:$F$16,4,FALSE),VLOOKUP($A3001,Spiele!$A$2:$F$16,3,FALSE)))</f>
        <v/>
      </c>
      <c r="E3001" s="18">
        <f>IF(Abschlüsse[[#This Row],[Ergeb]]="ET",0,COUNTIFS($A$2:$A3001,$A3001,$B$2:$B3001,$B3001,$L$2:$L3001,"&lt;&gt;ET"))</f>
        <v>0</v>
      </c>
      <c r="F3001" s="11"/>
      <c r="G3001" s="12"/>
      <c r="H3001" s="18">
        <f>COUNTIFS('Rote Karten'!$A$2:$A$4,$A3001,'Rote Karten'!$D$2:$D$4,"&lt;&gt;"&amp;$B3001,'Rote Karten'!$B$2:$B$4,"&lt;"&amp;$F3001,'Rote Karten'!$C$2:$C$4,"&lt;="&amp;$G3001)-COUNTIFS('Rote Karten'!$A$2:$A$4,$A3001,'Rote Karten'!$D$2:$D$4,$B3001,'Rote Karten'!$B$2:$B$4,"&lt;"&amp;$F3001,'Rote Karten'!$C$2:$C$4,"&lt;="&amp;$G3001)</f>
        <v>0</v>
      </c>
      <c r="I3001" s="17" t="str">
        <f>IF(OR($L3001="Tor",$L3001="ET"),_xlfn.IFNA(IF(VLOOKUP($A3001,Spiele!$A$2:$C$16,3,FALSE)=$B3001,COUNTIFS($L$2:$L3001,"Tor",$B$2:$B3001,$B3001,$A$2:$A3001,$A3001)+COUNTIFS($L$2:$L3001,"ET",$B$2:$B3001,$B3001,$A$2:$A3001,$A3001)&amp;":"&amp;COUNTIFS($L$2:$L3001,"Tor",$B$2:$B3001,"&lt;&gt;"&amp;$B3001,$A$2:$A3001,$A3001)+COUNTIFS($L$2:$L3001,"ET",$B$2:$B3001,"&lt;&gt;"&amp;$B3001,$A$2:$A3001,$A3001),COUNTIFS($L$2:$L3001,"Tor",$B$2:$B3001,"&lt;&gt;"&amp;$B3001,$A$2:$A3001,$A3001)+COUNTIFS($L$2:$L3001,"ET",$B$2:$B3001,"&lt;&gt;"&amp;$B3001,$A$2:$A3001,$A3001)&amp;":"&amp;COUNTIFS($L$2:$L3001,"Tor",$B$2:$B3001,$B3001,$A$2:$A3001,$A3001)+COUNTIFS($L$2:$L3001,"ET",$B$2:$B3001,$B3001,$A$2:$A3001,$A3001)),""),"")</f>
        <v/>
      </c>
      <c r="J3001" s="18" t="str">
        <f>_xlfn.IFNA(IF(VLOOKUP($A3001,Spiele!$A$2:$D$16,3,FALSE)=$B3001,(COUNTIFS($L$1:$L3000,"Tor",$B$1:$B3000,$B3001,$A$1:$A3000,$A3001)+COUNTIFS($L$1:$L3000,"ET",$B$1:$B3000,$B3001,$A$1:$A3000,$A3001))-(COUNTIFS($L$1:$L3000,"Tor",$B$1:$B3000,"&lt;&gt;"&amp;$B3001,$A$1:$A3000,$A3001)+COUNTIFS($L$1:$L3000,"ET",$B$1:$B3000,"&lt;&gt;"&amp;$B3001,$A$1:$A3000,$A3001)),(COUNTIFS($L$1:$L3000,"Tor",$B$1:$B3000,$B3001,$A$1:$A3000,$A3001)+COUNTIFS($L$1:$L3000,"ET",$B$1:$B3000,$B3001,$A$1:$A3000,$A3001))-(COUNTIFS($L$1:$L3000,"Tor",$B$1:$B3000,"&lt;&gt;"&amp;$B3001,$A$1:$A3000,$A3001)+COUNTIFS($L$1:$L3000,"ET",$B$1:$B3000,"&lt;&gt;"&amp;$B3001,$A$1:$A3000,$A3001))),"")</f>
        <v/>
      </c>
      <c r="O3001" s="17"/>
      <c r="AC3001" s="14"/>
      <c r="AD3001" s="14"/>
      <c r="AE3001" s="18"/>
      <c r="AH3001" s="19">
        <f t="shared" si="186"/>
        <v>0</v>
      </c>
      <c r="AI3001" s="19">
        <f t="shared" si="187"/>
        <v>180</v>
      </c>
      <c r="AM3001" s="19">
        <f>IF(Abschlüsse[[#This Row],[Ergeb]]="ET","",SQRT(($AF3001-$AK3001)^2+($AG3001-$AL3001)^2))</f>
        <v>0</v>
      </c>
      <c r="AO3001" s="13"/>
      <c r="AP3001" s="13"/>
      <c r="AQ3001" s="19" t="str">
        <f t="shared" si="188"/>
        <v/>
      </c>
      <c r="AU3001" s="19" t="str">
        <f t="shared" si="189"/>
        <v/>
      </c>
    </row>
    <row r="3002" spans="3:47" ht="25.05" customHeight="1">
      <c r="C3002" s="17" t="str">
        <f>IF($A3002="","",IF(VLOOKUP($A3002,Spiele!$A$2:$D$16,3,FALSE)=$B3002,"H","G"))</f>
        <v/>
      </c>
      <c r="D3002" s="17" t="str">
        <f>IF($B3002="","",IF(VLOOKUP($A3002,Spiele!$A$2:$F$16,3,FALSE)=$B3002,VLOOKUP($A3002,Spiele!$A$2:$F$16,4,FALSE),VLOOKUP($A3002,Spiele!$A$2:$F$16,3,FALSE)))</f>
        <v/>
      </c>
      <c r="E3002" s="18">
        <f>IF(Abschlüsse[[#This Row],[Ergeb]]="ET",0,COUNTIFS($A$2:$A3002,$A3002,$B$2:$B3002,$B3002,$L$2:$L3002,"&lt;&gt;ET"))</f>
        <v>0</v>
      </c>
      <c r="F3002" s="11"/>
      <c r="G3002" s="12"/>
      <c r="H3002" s="18">
        <f>COUNTIFS('Rote Karten'!$A$2:$A$4,$A3002,'Rote Karten'!$D$2:$D$4,"&lt;&gt;"&amp;$B3002,'Rote Karten'!$B$2:$B$4,"&lt;"&amp;$F3002,'Rote Karten'!$C$2:$C$4,"&lt;="&amp;$G3002)-COUNTIFS('Rote Karten'!$A$2:$A$4,$A3002,'Rote Karten'!$D$2:$D$4,$B3002,'Rote Karten'!$B$2:$B$4,"&lt;"&amp;$F3002,'Rote Karten'!$C$2:$C$4,"&lt;="&amp;$G3002)</f>
        <v>0</v>
      </c>
      <c r="I3002" s="17" t="str">
        <f>IF(OR($L3002="Tor",$L3002="ET"),_xlfn.IFNA(IF(VLOOKUP($A3002,Spiele!$A$2:$C$16,3,FALSE)=$B3002,COUNTIFS($L$2:$L3002,"Tor",$B$2:$B3002,$B3002,$A$2:$A3002,$A3002)+COUNTIFS($L$2:$L3002,"ET",$B$2:$B3002,$B3002,$A$2:$A3002,$A3002)&amp;":"&amp;COUNTIFS($L$2:$L3002,"Tor",$B$2:$B3002,"&lt;&gt;"&amp;$B3002,$A$2:$A3002,$A3002)+COUNTIFS($L$2:$L3002,"ET",$B$2:$B3002,"&lt;&gt;"&amp;$B3002,$A$2:$A3002,$A3002),COUNTIFS($L$2:$L3002,"Tor",$B$2:$B3002,"&lt;&gt;"&amp;$B3002,$A$2:$A3002,$A3002)+COUNTIFS($L$2:$L3002,"ET",$B$2:$B3002,"&lt;&gt;"&amp;$B3002,$A$2:$A3002,$A3002)&amp;":"&amp;COUNTIFS($L$2:$L3002,"Tor",$B$2:$B3002,$B3002,$A$2:$A3002,$A3002)+COUNTIFS($L$2:$L3002,"ET",$B$2:$B3002,$B3002,$A$2:$A3002,$A3002)),""),"")</f>
        <v/>
      </c>
      <c r="J3002" s="18" t="str">
        <f>_xlfn.IFNA(IF(VLOOKUP($A3002,Spiele!$A$2:$D$16,3,FALSE)=$B3002,(COUNTIFS($L$1:$L3001,"Tor",$B$1:$B3001,$B3002,$A$1:$A3001,$A3002)+COUNTIFS($L$1:$L3001,"ET",$B$1:$B3001,$B3002,$A$1:$A3001,$A3002))-(COUNTIFS($L$1:$L3001,"Tor",$B$1:$B3001,"&lt;&gt;"&amp;$B3002,$A$1:$A3001,$A3002)+COUNTIFS($L$1:$L3001,"ET",$B$1:$B3001,"&lt;&gt;"&amp;$B3002,$A$1:$A3001,$A3002)),(COUNTIFS($L$1:$L3001,"Tor",$B$1:$B3001,$B3002,$A$1:$A3001,$A3002)+COUNTIFS($L$1:$L3001,"ET",$B$1:$B3001,$B3002,$A$1:$A3001,$A3002))-(COUNTIFS($L$1:$L3001,"Tor",$B$1:$B3001,"&lt;&gt;"&amp;$B3002,$A$1:$A3001,$A3002)+COUNTIFS($L$1:$L3001,"ET",$B$1:$B3001,"&lt;&gt;"&amp;$B3002,$A$1:$A3001,$A3002))),"")</f>
        <v/>
      </c>
      <c r="O3002" s="17"/>
      <c r="AC3002" s="14"/>
      <c r="AD3002" s="14"/>
      <c r="AE3002" s="18"/>
      <c r="AH3002" s="19">
        <f t="shared" si="186"/>
        <v>0</v>
      </c>
      <c r="AI3002" s="19">
        <f t="shared" si="187"/>
        <v>180</v>
      </c>
      <c r="AM3002" s="19">
        <f>IF(Abschlüsse[[#This Row],[Ergeb]]="ET","",SQRT(($AF3002-$AK3002)^2+($AG3002-$AL3002)^2))</f>
        <v>0</v>
      </c>
      <c r="AO3002" s="13"/>
      <c r="AP3002" s="13"/>
      <c r="AQ3002" s="19" t="str">
        <f t="shared" si="188"/>
        <v/>
      </c>
      <c r="AU3002" s="19" t="str">
        <f t="shared" si="189"/>
        <v/>
      </c>
    </row>
    <row r="3003" spans="3:47" ht="25.05" customHeight="1">
      <c r="C3003" s="17" t="str">
        <f>IF($A3003="","",IF(VLOOKUP($A3003,Spiele!$A$2:$D$16,3,FALSE)=$B3003,"H","G"))</f>
        <v/>
      </c>
      <c r="D3003" s="17" t="str">
        <f>IF($B3003="","",IF(VLOOKUP($A3003,Spiele!$A$2:$F$16,3,FALSE)=$B3003,VLOOKUP($A3003,Spiele!$A$2:$F$16,4,FALSE),VLOOKUP($A3003,Spiele!$A$2:$F$16,3,FALSE)))</f>
        <v/>
      </c>
      <c r="E3003" s="18">
        <f>IF(Abschlüsse[[#This Row],[Ergeb]]="ET",0,COUNTIFS($A$2:$A3003,$A3003,$B$2:$B3003,$B3003,$L$2:$L3003,"&lt;&gt;ET"))</f>
        <v>0</v>
      </c>
      <c r="F3003" s="11"/>
      <c r="G3003" s="12"/>
      <c r="H3003" s="18">
        <f>COUNTIFS('Rote Karten'!$A$2:$A$4,$A3003,'Rote Karten'!$D$2:$D$4,"&lt;&gt;"&amp;$B3003,'Rote Karten'!$B$2:$B$4,"&lt;"&amp;$F3003,'Rote Karten'!$C$2:$C$4,"&lt;="&amp;$G3003)-COUNTIFS('Rote Karten'!$A$2:$A$4,$A3003,'Rote Karten'!$D$2:$D$4,$B3003,'Rote Karten'!$B$2:$B$4,"&lt;"&amp;$F3003,'Rote Karten'!$C$2:$C$4,"&lt;="&amp;$G3003)</f>
        <v>0</v>
      </c>
      <c r="I3003" s="17" t="str">
        <f>IF(OR($L3003="Tor",$L3003="ET"),_xlfn.IFNA(IF(VLOOKUP($A3003,Spiele!$A$2:$C$16,3,FALSE)=$B3003,COUNTIFS($L$2:$L3003,"Tor",$B$2:$B3003,$B3003,$A$2:$A3003,$A3003)+COUNTIFS($L$2:$L3003,"ET",$B$2:$B3003,$B3003,$A$2:$A3003,$A3003)&amp;":"&amp;COUNTIFS($L$2:$L3003,"Tor",$B$2:$B3003,"&lt;&gt;"&amp;$B3003,$A$2:$A3003,$A3003)+COUNTIFS($L$2:$L3003,"ET",$B$2:$B3003,"&lt;&gt;"&amp;$B3003,$A$2:$A3003,$A3003),COUNTIFS($L$2:$L3003,"Tor",$B$2:$B3003,"&lt;&gt;"&amp;$B3003,$A$2:$A3003,$A3003)+COUNTIFS($L$2:$L3003,"ET",$B$2:$B3003,"&lt;&gt;"&amp;$B3003,$A$2:$A3003,$A3003)&amp;":"&amp;COUNTIFS($L$2:$L3003,"Tor",$B$2:$B3003,$B3003,$A$2:$A3003,$A3003)+COUNTIFS($L$2:$L3003,"ET",$B$2:$B3003,$B3003,$A$2:$A3003,$A3003)),""),"")</f>
        <v/>
      </c>
      <c r="J3003" s="18" t="str">
        <f>_xlfn.IFNA(IF(VLOOKUP($A3003,Spiele!$A$2:$D$16,3,FALSE)=$B3003,(COUNTIFS($L$1:$L3002,"Tor",$B$1:$B3002,$B3003,$A$1:$A3002,$A3003)+COUNTIFS($L$1:$L3002,"ET",$B$1:$B3002,$B3003,$A$1:$A3002,$A3003))-(COUNTIFS($L$1:$L3002,"Tor",$B$1:$B3002,"&lt;&gt;"&amp;$B3003,$A$1:$A3002,$A3003)+COUNTIFS($L$1:$L3002,"ET",$B$1:$B3002,"&lt;&gt;"&amp;$B3003,$A$1:$A3002,$A3003)),(COUNTIFS($L$1:$L3002,"Tor",$B$1:$B3002,$B3003,$A$1:$A3002,$A3003)+COUNTIFS($L$1:$L3002,"ET",$B$1:$B3002,$B3003,$A$1:$A3002,$A3003))-(COUNTIFS($L$1:$L3002,"Tor",$B$1:$B3002,"&lt;&gt;"&amp;$B3003,$A$1:$A3002,$A3003)+COUNTIFS($L$1:$L3002,"ET",$B$1:$B3002,"&lt;&gt;"&amp;$B3003,$A$1:$A3002,$A3003))),"")</f>
        <v/>
      </c>
      <c r="O3003" s="17"/>
      <c r="AC3003" s="14"/>
      <c r="AD3003" s="14"/>
      <c r="AE3003" s="18"/>
      <c r="AH3003" s="19">
        <f t="shared" si="186"/>
        <v>0</v>
      </c>
      <c r="AI3003" s="19">
        <f t="shared" si="187"/>
        <v>180</v>
      </c>
      <c r="AM3003" s="19">
        <f>IF(Abschlüsse[[#This Row],[Ergeb]]="ET","",SQRT(($AF3003-$AK3003)^2+($AG3003-$AL3003)^2))</f>
        <v>0</v>
      </c>
      <c r="AO3003" s="13"/>
      <c r="AP3003" s="13"/>
      <c r="AQ3003" s="19" t="str">
        <f t="shared" si="188"/>
        <v/>
      </c>
      <c r="AU3003" s="19" t="str">
        <f t="shared" si="189"/>
        <v/>
      </c>
    </row>
    <row r="3004" spans="3:47" ht="25.05" customHeight="1">
      <c r="C3004" s="17" t="str">
        <f>IF($A3004="","",IF(VLOOKUP($A3004,Spiele!$A$2:$D$16,3,FALSE)=$B3004,"H","G"))</f>
        <v/>
      </c>
      <c r="D3004" s="17" t="str">
        <f>IF($B3004="","",IF(VLOOKUP($A3004,Spiele!$A$2:$F$16,3,FALSE)=$B3004,VLOOKUP($A3004,Spiele!$A$2:$F$16,4,FALSE),VLOOKUP($A3004,Spiele!$A$2:$F$16,3,FALSE)))</f>
        <v/>
      </c>
      <c r="E3004" s="18">
        <f>IF(Abschlüsse[[#This Row],[Ergeb]]="ET",0,COUNTIFS($A$2:$A3004,$A3004,$B$2:$B3004,$B3004,$L$2:$L3004,"&lt;&gt;ET"))</f>
        <v>0</v>
      </c>
      <c r="F3004" s="11"/>
      <c r="G3004" s="12"/>
      <c r="H3004" s="18">
        <f>COUNTIFS('Rote Karten'!$A$2:$A$4,$A3004,'Rote Karten'!$D$2:$D$4,"&lt;&gt;"&amp;$B3004,'Rote Karten'!$B$2:$B$4,"&lt;"&amp;$F3004,'Rote Karten'!$C$2:$C$4,"&lt;="&amp;$G3004)-COUNTIFS('Rote Karten'!$A$2:$A$4,$A3004,'Rote Karten'!$D$2:$D$4,$B3004,'Rote Karten'!$B$2:$B$4,"&lt;"&amp;$F3004,'Rote Karten'!$C$2:$C$4,"&lt;="&amp;$G3004)</f>
        <v>0</v>
      </c>
      <c r="I3004" s="17" t="str">
        <f>IF(OR($L3004="Tor",$L3004="ET"),_xlfn.IFNA(IF(VLOOKUP($A3004,Spiele!$A$2:$C$16,3,FALSE)=$B3004,COUNTIFS($L$2:$L3004,"Tor",$B$2:$B3004,$B3004,$A$2:$A3004,$A3004)+COUNTIFS($L$2:$L3004,"ET",$B$2:$B3004,$B3004,$A$2:$A3004,$A3004)&amp;":"&amp;COUNTIFS($L$2:$L3004,"Tor",$B$2:$B3004,"&lt;&gt;"&amp;$B3004,$A$2:$A3004,$A3004)+COUNTIFS($L$2:$L3004,"ET",$B$2:$B3004,"&lt;&gt;"&amp;$B3004,$A$2:$A3004,$A3004),COUNTIFS($L$2:$L3004,"Tor",$B$2:$B3004,"&lt;&gt;"&amp;$B3004,$A$2:$A3004,$A3004)+COUNTIFS($L$2:$L3004,"ET",$B$2:$B3004,"&lt;&gt;"&amp;$B3004,$A$2:$A3004,$A3004)&amp;":"&amp;COUNTIFS($L$2:$L3004,"Tor",$B$2:$B3004,$B3004,$A$2:$A3004,$A3004)+COUNTIFS($L$2:$L3004,"ET",$B$2:$B3004,$B3004,$A$2:$A3004,$A3004)),""),"")</f>
        <v/>
      </c>
      <c r="J3004" s="18" t="str">
        <f>_xlfn.IFNA(IF(VLOOKUP($A3004,Spiele!$A$2:$D$16,3,FALSE)=$B3004,(COUNTIFS($L$1:$L3003,"Tor",$B$1:$B3003,$B3004,$A$1:$A3003,$A3004)+COUNTIFS($L$1:$L3003,"ET",$B$1:$B3003,$B3004,$A$1:$A3003,$A3004))-(COUNTIFS($L$1:$L3003,"Tor",$B$1:$B3003,"&lt;&gt;"&amp;$B3004,$A$1:$A3003,$A3004)+COUNTIFS($L$1:$L3003,"ET",$B$1:$B3003,"&lt;&gt;"&amp;$B3004,$A$1:$A3003,$A3004)),(COUNTIFS($L$1:$L3003,"Tor",$B$1:$B3003,$B3004,$A$1:$A3003,$A3004)+COUNTIFS($L$1:$L3003,"ET",$B$1:$B3003,$B3004,$A$1:$A3003,$A3004))-(COUNTIFS($L$1:$L3003,"Tor",$B$1:$B3003,"&lt;&gt;"&amp;$B3004,$A$1:$A3003,$A3004)+COUNTIFS($L$1:$L3003,"ET",$B$1:$B3003,"&lt;&gt;"&amp;$B3004,$A$1:$A3003,$A3004))),"")</f>
        <v/>
      </c>
      <c r="O3004" s="17"/>
      <c r="AC3004" s="14"/>
      <c r="AD3004" s="14"/>
      <c r="AE3004" s="18"/>
      <c r="AH3004" s="19">
        <f t="shared" si="186"/>
        <v>0</v>
      </c>
      <c r="AI3004" s="19">
        <f t="shared" si="187"/>
        <v>180</v>
      </c>
      <c r="AM3004" s="19">
        <f>IF(Abschlüsse[[#This Row],[Ergeb]]="ET","",SQRT(($AF3004-$AK3004)^2+($AG3004-$AL3004)^2))</f>
        <v>0</v>
      </c>
      <c r="AO3004" s="13"/>
      <c r="AP3004" s="13"/>
      <c r="AQ3004" s="19" t="str">
        <f t="shared" si="188"/>
        <v/>
      </c>
      <c r="AU3004" s="19" t="str">
        <f t="shared" si="189"/>
        <v/>
      </c>
    </row>
    <row r="3005" spans="3:47" ht="25.05" customHeight="1">
      <c r="C3005" s="17" t="str">
        <f>IF($A3005="","",IF(VLOOKUP($A3005,Spiele!$A$2:$D$16,3,FALSE)=$B3005,"H","G"))</f>
        <v/>
      </c>
      <c r="D3005" s="17" t="str">
        <f>IF($B3005="","",IF(VLOOKUP($A3005,Spiele!$A$2:$F$16,3,FALSE)=$B3005,VLOOKUP($A3005,Spiele!$A$2:$F$16,4,FALSE),VLOOKUP($A3005,Spiele!$A$2:$F$16,3,FALSE)))</f>
        <v/>
      </c>
      <c r="E3005" s="18">
        <f>IF(Abschlüsse[[#This Row],[Ergeb]]="ET",0,COUNTIFS($A$2:$A3005,$A3005,$B$2:$B3005,$B3005,$L$2:$L3005,"&lt;&gt;ET"))</f>
        <v>0</v>
      </c>
      <c r="F3005" s="11"/>
      <c r="G3005" s="12"/>
      <c r="H3005" s="18">
        <f>COUNTIFS('Rote Karten'!$A$2:$A$4,$A3005,'Rote Karten'!$D$2:$D$4,"&lt;&gt;"&amp;$B3005,'Rote Karten'!$B$2:$B$4,"&lt;"&amp;$F3005,'Rote Karten'!$C$2:$C$4,"&lt;="&amp;$G3005)-COUNTIFS('Rote Karten'!$A$2:$A$4,$A3005,'Rote Karten'!$D$2:$D$4,$B3005,'Rote Karten'!$B$2:$B$4,"&lt;"&amp;$F3005,'Rote Karten'!$C$2:$C$4,"&lt;="&amp;$G3005)</f>
        <v>0</v>
      </c>
      <c r="I3005" s="17" t="str">
        <f>IF(OR($L3005="Tor",$L3005="ET"),_xlfn.IFNA(IF(VLOOKUP($A3005,Spiele!$A$2:$C$16,3,FALSE)=$B3005,COUNTIFS($L$2:$L3005,"Tor",$B$2:$B3005,$B3005,$A$2:$A3005,$A3005)+COUNTIFS($L$2:$L3005,"ET",$B$2:$B3005,$B3005,$A$2:$A3005,$A3005)&amp;":"&amp;COUNTIFS($L$2:$L3005,"Tor",$B$2:$B3005,"&lt;&gt;"&amp;$B3005,$A$2:$A3005,$A3005)+COUNTIFS($L$2:$L3005,"ET",$B$2:$B3005,"&lt;&gt;"&amp;$B3005,$A$2:$A3005,$A3005),COUNTIFS($L$2:$L3005,"Tor",$B$2:$B3005,"&lt;&gt;"&amp;$B3005,$A$2:$A3005,$A3005)+COUNTIFS($L$2:$L3005,"ET",$B$2:$B3005,"&lt;&gt;"&amp;$B3005,$A$2:$A3005,$A3005)&amp;":"&amp;COUNTIFS($L$2:$L3005,"Tor",$B$2:$B3005,$B3005,$A$2:$A3005,$A3005)+COUNTIFS($L$2:$L3005,"ET",$B$2:$B3005,$B3005,$A$2:$A3005,$A3005)),""),"")</f>
        <v/>
      </c>
      <c r="J3005" s="18" t="str">
        <f>_xlfn.IFNA(IF(VLOOKUP($A3005,Spiele!$A$2:$D$16,3,FALSE)=$B3005,(COUNTIFS($L$1:$L3004,"Tor",$B$1:$B3004,$B3005,$A$1:$A3004,$A3005)+COUNTIFS($L$1:$L3004,"ET",$B$1:$B3004,$B3005,$A$1:$A3004,$A3005))-(COUNTIFS($L$1:$L3004,"Tor",$B$1:$B3004,"&lt;&gt;"&amp;$B3005,$A$1:$A3004,$A3005)+COUNTIFS($L$1:$L3004,"ET",$B$1:$B3004,"&lt;&gt;"&amp;$B3005,$A$1:$A3004,$A3005)),(COUNTIFS($L$1:$L3004,"Tor",$B$1:$B3004,$B3005,$A$1:$A3004,$A3005)+COUNTIFS($L$1:$L3004,"ET",$B$1:$B3004,$B3005,$A$1:$A3004,$A3005))-(COUNTIFS($L$1:$L3004,"Tor",$B$1:$B3004,"&lt;&gt;"&amp;$B3005,$A$1:$A3004,$A3005)+COUNTIFS($L$1:$L3004,"ET",$B$1:$B3004,"&lt;&gt;"&amp;$B3005,$A$1:$A3004,$A3005))),"")</f>
        <v/>
      </c>
      <c r="O3005" s="17"/>
      <c r="AC3005" s="14"/>
      <c r="AD3005" s="14"/>
      <c r="AE3005" s="18"/>
      <c r="AH3005" s="19">
        <f t="shared" si="186"/>
        <v>0</v>
      </c>
      <c r="AI3005" s="19">
        <f t="shared" si="187"/>
        <v>180</v>
      </c>
      <c r="AM3005" s="19">
        <f>IF(Abschlüsse[[#This Row],[Ergeb]]="ET","",SQRT(($AF3005-$AK3005)^2+($AG3005-$AL3005)^2))</f>
        <v>0</v>
      </c>
      <c r="AO3005" s="13"/>
      <c r="AP3005" s="13"/>
      <c r="AQ3005" s="19" t="str">
        <f t="shared" si="188"/>
        <v/>
      </c>
      <c r="AU3005" s="19" t="str">
        <f t="shared" si="189"/>
        <v/>
      </c>
    </row>
    <row r="3006" spans="3:47" ht="25.05" customHeight="1">
      <c r="C3006" s="17" t="str">
        <f>IF($A3006="","",IF(VLOOKUP($A3006,Spiele!$A$2:$D$16,3,FALSE)=$B3006,"H","G"))</f>
        <v/>
      </c>
      <c r="D3006" s="17" t="str">
        <f>IF($B3006="","",IF(VLOOKUP($A3006,Spiele!$A$2:$F$16,3,FALSE)=$B3006,VLOOKUP($A3006,Spiele!$A$2:$F$16,4,FALSE),VLOOKUP($A3006,Spiele!$A$2:$F$16,3,FALSE)))</f>
        <v/>
      </c>
      <c r="E3006" s="18">
        <f>IF(Abschlüsse[[#This Row],[Ergeb]]="ET",0,COUNTIFS($A$2:$A3006,$A3006,$B$2:$B3006,$B3006,$L$2:$L3006,"&lt;&gt;ET"))</f>
        <v>0</v>
      </c>
      <c r="F3006" s="11"/>
      <c r="G3006" s="12"/>
      <c r="H3006" s="18">
        <f>COUNTIFS('Rote Karten'!$A$2:$A$4,$A3006,'Rote Karten'!$D$2:$D$4,"&lt;&gt;"&amp;$B3006,'Rote Karten'!$B$2:$B$4,"&lt;"&amp;$F3006,'Rote Karten'!$C$2:$C$4,"&lt;="&amp;$G3006)-COUNTIFS('Rote Karten'!$A$2:$A$4,$A3006,'Rote Karten'!$D$2:$D$4,$B3006,'Rote Karten'!$B$2:$B$4,"&lt;"&amp;$F3006,'Rote Karten'!$C$2:$C$4,"&lt;="&amp;$G3006)</f>
        <v>0</v>
      </c>
      <c r="I3006" s="17" t="str">
        <f>IF(OR($L3006="Tor",$L3006="ET"),_xlfn.IFNA(IF(VLOOKUP($A3006,Spiele!$A$2:$C$16,3,FALSE)=$B3006,COUNTIFS($L$2:$L3006,"Tor",$B$2:$B3006,$B3006,$A$2:$A3006,$A3006)+COUNTIFS($L$2:$L3006,"ET",$B$2:$B3006,$B3006,$A$2:$A3006,$A3006)&amp;":"&amp;COUNTIFS($L$2:$L3006,"Tor",$B$2:$B3006,"&lt;&gt;"&amp;$B3006,$A$2:$A3006,$A3006)+COUNTIFS($L$2:$L3006,"ET",$B$2:$B3006,"&lt;&gt;"&amp;$B3006,$A$2:$A3006,$A3006),COUNTIFS($L$2:$L3006,"Tor",$B$2:$B3006,"&lt;&gt;"&amp;$B3006,$A$2:$A3006,$A3006)+COUNTIFS($L$2:$L3006,"ET",$B$2:$B3006,"&lt;&gt;"&amp;$B3006,$A$2:$A3006,$A3006)&amp;":"&amp;COUNTIFS($L$2:$L3006,"Tor",$B$2:$B3006,$B3006,$A$2:$A3006,$A3006)+COUNTIFS($L$2:$L3006,"ET",$B$2:$B3006,$B3006,$A$2:$A3006,$A3006)),""),"")</f>
        <v/>
      </c>
      <c r="J3006" s="18" t="str">
        <f>_xlfn.IFNA(IF(VLOOKUP($A3006,Spiele!$A$2:$D$16,3,FALSE)=$B3006,(COUNTIFS($L$1:$L3005,"Tor",$B$1:$B3005,$B3006,$A$1:$A3005,$A3006)+COUNTIFS($L$1:$L3005,"ET",$B$1:$B3005,$B3006,$A$1:$A3005,$A3006))-(COUNTIFS($L$1:$L3005,"Tor",$B$1:$B3005,"&lt;&gt;"&amp;$B3006,$A$1:$A3005,$A3006)+COUNTIFS($L$1:$L3005,"ET",$B$1:$B3005,"&lt;&gt;"&amp;$B3006,$A$1:$A3005,$A3006)),(COUNTIFS($L$1:$L3005,"Tor",$B$1:$B3005,$B3006,$A$1:$A3005,$A3006)+COUNTIFS($L$1:$L3005,"ET",$B$1:$B3005,$B3006,$A$1:$A3005,$A3006))-(COUNTIFS($L$1:$L3005,"Tor",$B$1:$B3005,"&lt;&gt;"&amp;$B3006,$A$1:$A3005,$A3006)+COUNTIFS($L$1:$L3005,"ET",$B$1:$B3005,"&lt;&gt;"&amp;$B3006,$A$1:$A3005,$A3006))),"")</f>
        <v/>
      </c>
      <c r="O3006" s="17"/>
      <c r="AC3006" s="14"/>
      <c r="AD3006" s="14"/>
      <c r="AE3006" s="18"/>
      <c r="AH3006" s="19">
        <f t="shared" si="186"/>
        <v>0</v>
      </c>
      <c r="AI3006" s="19">
        <f t="shared" si="187"/>
        <v>180</v>
      </c>
      <c r="AM3006" s="19">
        <f>IF(Abschlüsse[[#This Row],[Ergeb]]="ET","",SQRT(($AF3006-$AK3006)^2+($AG3006-$AL3006)^2))</f>
        <v>0</v>
      </c>
      <c r="AO3006" s="13"/>
      <c r="AP3006" s="13"/>
      <c r="AQ3006" s="19" t="str">
        <f t="shared" si="188"/>
        <v/>
      </c>
      <c r="AU3006" s="19" t="str">
        <f t="shared" si="189"/>
        <v/>
      </c>
    </row>
    <row r="3007" spans="3:47" ht="25.05" customHeight="1">
      <c r="C3007" s="17" t="str">
        <f>IF($A3007="","",IF(VLOOKUP($A3007,Spiele!$A$2:$D$16,3,FALSE)=$B3007,"H","G"))</f>
        <v/>
      </c>
      <c r="D3007" s="17" t="str">
        <f>IF($B3007="","",IF(VLOOKUP($A3007,Spiele!$A$2:$F$16,3,FALSE)=$B3007,VLOOKUP($A3007,Spiele!$A$2:$F$16,4,FALSE),VLOOKUP($A3007,Spiele!$A$2:$F$16,3,FALSE)))</f>
        <v/>
      </c>
      <c r="E3007" s="18">
        <f>IF(Abschlüsse[[#This Row],[Ergeb]]="ET",0,COUNTIFS($A$2:$A3007,$A3007,$B$2:$B3007,$B3007,$L$2:$L3007,"&lt;&gt;ET"))</f>
        <v>0</v>
      </c>
      <c r="F3007" s="11"/>
      <c r="G3007" s="12"/>
      <c r="H3007" s="18">
        <f>COUNTIFS('Rote Karten'!$A$2:$A$4,$A3007,'Rote Karten'!$D$2:$D$4,"&lt;&gt;"&amp;$B3007,'Rote Karten'!$B$2:$B$4,"&lt;"&amp;$F3007,'Rote Karten'!$C$2:$C$4,"&lt;="&amp;$G3007)-COUNTIFS('Rote Karten'!$A$2:$A$4,$A3007,'Rote Karten'!$D$2:$D$4,$B3007,'Rote Karten'!$B$2:$B$4,"&lt;"&amp;$F3007,'Rote Karten'!$C$2:$C$4,"&lt;="&amp;$G3007)</f>
        <v>0</v>
      </c>
      <c r="I3007" s="17" t="str">
        <f>IF(OR($L3007="Tor",$L3007="ET"),_xlfn.IFNA(IF(VLOOKUP($A3007,Spiele!$A$2:$C$16,3,FALSE)=$B3007,COUNTIFS($L$2:$L3007,"Tor",$B$2:$B3007,$B3007,$A$2:$A3007,$A3007)+COUNTIFS($L$2:$L3007,"ET",$B$2:$B3007,$B3007,$A$2:$A3007,$A3007)&amp;":"&amp;COUNTIFS($L$2:$L3007,"Tor",$B$2:$B3007,"&lt;&gt;"&amp;$B3007,$A$2:$A3007,$A3007)+COUNTIFS($L$2:$L3007,"ET",$B$2:$B3007,"&lt;&gt;"&amp;$B3007,$A$2:$A3007,$A3007),COUNTIFS($L$2:$L3007,"Tor",$B$2:$B3007,"&lt;&gt;"&amp;$B3007,$A$2:$A3007,$A3007)+COUNTIFS($L$2:$L3007,"ET",$B$2:$B3007,"&lt;&gt;"&amp;$B3007,$A$2:$A3007,$A3007)&amp;":"&amp;COUNTIFS($L$2:$L3007,"Tor",$B$2:$B3007,$B3007,$A$2:$A3007,$A3007)+COUNTIFS($L$2:$L3007,"ET",$B$2:$B3007,$B3007,$A$2:$A3007,$A3007)),""),"")</f>
        <v/>
      </c>
      <c r="J3007" s="18" t="str">
        <f>_xlfn.IFNA(IF(VLOOKUP($A3007,Spiele!$A$2:$D$16,3,FALSE)=$B3007,(COUNTIFS($L$1:$L3006,"Tor",$B$1:$B3006,$B3007,$A$1:$A3006,$A3007)+COUNTIFS($L$1:$L3006,"ET",$B$1:$B3006,$B3007,$A$1:$A3006,$A3007))-(COUNTIFS($L$1:$L3006,"Tor",$B$1:$B3006,"&lt;&gt;"&amp;$B3007,$A$1:$A3006,$A3007)+COUNTIFS($L$1:$L3006,"ET",$B$1:$B3006,"&lt;&gt;"&amp;$B3007,$A$1:$A3006,$A3007)),(COUNTIFS($L$1:$L3006,"Tor",$B$1:$B3006,$B3007,$A$1:$A3006,$A3007)+COUNTIFS($L$1:$L3006,"ET",$B$1:$B3006,$B3007,$A$1:$A3006,$A3007))-(COUNTIFS($L$1:$L3006,"Tor",$B$1:$B3006,"&lt;&gt;"&amp;$B3007,$A$1:$A3006,$A3007)+COUNTIFS($L$1:$L3006,"ET",$B$1:$B3006,"&lt;&gt;"&amp;$B3007,$A$1:$A3006,$A3007))),"")</f>
        <v/>
      </c>
      <c r="O3007" s="17"/>
      <c r="AC3007" s="14"/>
      <c r="AD3007" s="14"/>
      <c r="AE3007" s="18"/>
      <c r="AH3007" s="19">
        <f t="shared" si="186"/>
        <v>0</v>
      </c>
      <c r="AI3007" s="19">
        <f t="shared" si="187"/>
        <v>180</v>
      </c>
      <c r="AM3007" s="19">
        <f>IF(Abschlüsse[[#This Row],[Ergeb]]="ET","",SQRT(($AF3007-$AK3007)^2+($AG3007-$AL3007)^2))</f>
        <v>0</v>
      </c>
      <c r="AO3007" s="13"/>
      <c r="AP3007" s="13"/>
      <c r="AQ3007" s="19" t="str">
        <f t="shared" si="188"/>
        <v/>
      </c>
      <c r="AU3007" s="19" t="str">
        <f t="shared" si="189"/>
        <v/>
      </c>
    </row>
    <row r="3008" spans="3:47" ht="25.05" customHeight="1">
      <c r="C3008" s="17" t="str">
        <f>IF($A3008="","",IF(VLOOKUP($A3008,Spiele!$A$2:$D$16,3,FALSE)=$B3008,"H","G"))</f>
        <v/>
      </c>
      <c r="D3008" s="17" t="str">
        <f>IF($B3008="","",IF(VLOOKUP($A3008,Spiele!$A$2:$F$16,3,FALSE)=$B3008,VLOOKUP($A3008,Spiele!$A$2:$F$16,4,FALSE),VLOOKUP($A3008,Spiele!$A$2:$F$16,3,FALSE)))</f>
        <v/>
      </c>
      <c r="E3008" s="18">
        <f>IF(Abschlüsse[[#This Row],[Ergeb]]="ET",0,COUNTIFS($A$2:$A3008,$A3008,$B$2:$B3008,$B3008,$L$2:$L3008,"&lt;&gt;ET"))</f>
        <v>0</v>
      </c>
      <c r="F3008" s="11"/>
      <c r="G3008" s="12"/>
      <c r="H3008" s="18">
        <f>COUNTIFS('Rote Karten'!$A$2:$A$4,$A3008,'Rote Karten'!$D$2:$D$4,"&lt;&gt;"&amp;$B3008,'Rote Karten'!$B$2:$B$4,"&lt;"&amp;$F3008,'Rote Karten'!$C$2:$C$4,"&lt;="&amp;$G3008)-COUNTIFS('Rote Karten'!$A$2:$A$4,$A3008,'Rote Karten'!$D$2:$D$4,$B3008,'Rote Karten'!$B$2:$B$4,"&lt;"&amp;$F3008,'Rote Karten'!$C$2:$C$4,"&lt;="&amp;$G3008)</f>
        <v>0</v>
      </c>
      <c r="I3008" s="17" t="str">
        <f>IF(OR($L3008="Tor",$L3008="ET"),_xlfn.IFNA(IF(VLOOKUP($A3008,Spiele!$A$2:$C$16,3,FALSE)=$B3008,COUNTIFS($L$2:$L3008,"Tor",$B$2:$B3008,$B3008,$A$2:$A3008,$A3008)+COUNTIFS($L$2:$L3008,"ET",$B$2:$B3008,$B3008,$A$2:$A3008,$A3008)&amp;":"&amp;COUNTIFS($L$2:$L3008,"Tor",$B$2:$B3008,"&lt;&gt;"&amp;$B3008,$A$2:$A3008,$A3008)+COUNTIFS($L$2:$L3008,"ET",$B$2:$B3008,"&lt;&gt;"&amp;$B3008,$A$2:$A3008,$A3008),COUNTIFS($L$2:$L3008,"Tor",$B$2:$B3008,"&lt;&gt;"&amp;$B3008,$A$2:$A3008,$A3008)+COUNTIFS($L$2:$L3008,"ET",$B$2:$B3008,"&lt;&gt;"&amp;$B3008,$A$2:$A3008,$A3008)&amp;":"&amp;COUNTIFS($L$2:$L3008,"Tor",$B$2:$B3008,$B3008,$A$2:$A3008,$A3008)+COUNTIFS($L$2:$L3008,"ET",$B$2:$B3008,$B3008,$A$2:$A3008,$A3008)),""),"")</f>
        <v/>
      </c>
      <c r="J3008" s="18" t="str">
        <f>_xlfn.IFNA(IF(VLOOKUP($A3008,Spiele!$A$2:$D$16,3,FALSE)=$B3008,(COUNTIFS($L$1:$L3007,"Tor",$B$1:$B3007,$B3008,$A$1:$A3007,$A3008)+COUNTIFS($L$1:$L3007,"ET",$B$1:$B3007,$B3008,$A$1:$A3007,$A3008))-(COUNTIFS($L$1:$L3007,"Tor",$B$1:$B3007,"&lt;&gt;"&amp;$B3008,$A$1:$A3007,$A3008)+COUNTIFS($L$1:$L3007,"ET",$B$1:$B3007,"&lt;&gt;"&amp;$B3008,$A$1:$A3007,$A3008)),(COUNTIFS($L$1:$L3007,"Tor",$B$1:$B3007,$B3008,$A$1:$A3007,$A3008)+COUNTIFS($L$1:$L3007,"ET",$B$1:$B3007,$B3008,$A$1:$A3007,$A3008))-(COUNTIFS($L$1:$L3007,"Tor",$B$1:$B3007,"&lt;&gt;"&amp;$B3008,$A$1:$A3007,$A3008)+COUNTIFS($L$1:$L3007,"ET",$B$1:$B3007,"&lt;&gt;"&amp;$B3008,$A$1:$A3007,$A3008))),"")</f>
        <v/>
      </c>
      <c r="O3008" s="17"/>
      <c r="AC3008" s="14"/>
      <c r="AD3008" s="14"/>
      <c r="AE3008" s="18"/>
      <c r="AH3008" s="19">
        <f t="shared" si="186"/>
        <v>0</v>
      </c>
      <c r="AI3008" s="19">
        <f t="shared" si="187"/>
        <v>180</v>
      </c>
      <c r="AM3008" s="19">
        <f>IF(Abschlüsse[[#This Row],[Ergeb]]="ET","",SQRT(($AF3008-$AK3008)^2+($AG3008-$AL3008)^2))</f>
        <v>0</v>
      </c>
      <c r="AO3008" s="13"/>
      <c r="AP3008" s="13"/>
      <c r="AQ3008" s="19" t="str">
        <f t="shared" si="188"/>
        <v/>
      </c>
      <c r="AU3008" s="19" t="str">
        <f t="shared" si="189"/>
        <v/>
      </c>
    </row>
    <row r="3009" spans="3:47" ht="25.05" customHeight="1">
      <c r="C3009" s="17" t="str">
        <f>IF($A3009="","",IF(VLOOKUP($A3009,Spiele!$A$2:$D$16,3,FALSE)=$B3009,"H","G"))</f>
        <v/>
      </c>
      <c r="D3009" s="17" t="str">
        <f>IF($B3009="","",IF(VLOOKUP($A3009,Spiele!$A$2:$F$16,3,FALSE)=$B3009,VLOOKUP($A3009,Spiele!$A$2:$F$16,4,FALSE),VLOOKUP($A3009,Spiele!$A$2:$F$16,3,FALSE)))</f>
        <v/>
      </c>
      <c r="E3009" s="18">
        <f>IF(Abschlüsse[[#This Row],[Ergeb]]="ET",0,COUNTIFS($A$2:$A3009,$A3009,$B$2:$B3009,$B3009,$L$2:$L3009,"&lt;&gt;ET"))</f>
        <v>0</v>
      </c>
      <c r="F3009" s="11"/>
      <c r="G3009" s="12"/>
      <c r="H3009" s="18">
        <f>COUNTIFS('Rote Karten'!$A$2:$A$4,$A3009,'Rote Karten'!$D$2:$D$4,"&lt;&gt;"&amp;$B3009,'Rote Karten'!$B$2:$B$4,"&lt;"&amp;$F3009,'Rote Karten'!$C$2:$C$4,"&lt;="&amp;$G3009)-COUNTIFS('Rote Karten'!$A$2:$A$4,$A3009,'Rote Karten'!$D$2:$D$4,$B3009,'Rote Karten'!$B$2:$B$4,"&lt;"&amp;$F3009,'Rote Karten'!$C$2:$C$4,"&lt;="&amp;$G3009)</f>
        <v>0</v>
      </c>
      <c r="I3009" s="17" t="str">
        <f>IF(OR($L3009="Tor",$L3009="ET"),_xlfn.IFNA(IF(VLOOKUP($A3009,Spiele!$A$2:$C$16,3,FALSE)=$B3009,COUNTIFS($L$2:$L3009,"Tor",$B$2:$B3009,$B3009,$A$2:$A3009,$A3009)+COUNTIFS($L$2:$L3009,"ET",$B$2:$B3009,$B3009,$A$2:$A3009,$A3009)&amp;":"&amp;COUNTIFS($L$2:$L3009,"Tor",$B$2:$B3009,"&lt;&gt;"&amp;$B3009,$A$2:$A3009,$A3009)+COUNTIFS($L$2:$L3009,"ET",$B$2:$B3009,"&lt;&gt;"&amp;$B3009,$A$2:$A3009,$A3009),COUNTIFS($L$2:$L3009,"Tor",$B$2:$B3009,"&lt;&gt;"&amp;$B3009,$A$2:$A3009,$A3009)+COUNTIFS($L$2:$L3009,"ET",$B$2:$B3009,"&lt;&gt;"&amp;$B3009,$A$2:$A3009,$A3009)&amp;":"&amp;COUNTIFS($L$2:$L3009,"Tor",$B$2:$B3009,$B3009,$A$2:$A3009,$A3009)+COUNTIFS($L$2:$L3009,"ET",$B$2:$B3009,$B3009,$A$2:$A3009,$A3009)),""),"")</f>
        <v/>
      </c>
      <c r="J3009" s="18" t="str">
        <f>_xlfn.IFNA(IF(VLOOKUP($A3009,Spiele!$A$2:$D$16,3,FALSE)=$B3009,(COUNTIFS($L$1:$L3008,"Tor",$B$1:$B3008,$B3009,$A$1:$A3008,$A3009)+COUNTIFS($L$1:$L3008,"ET",$B$1:$B3008,$B3009,$A$1:$A3008,$A3009))-(COUNTIFS($L$1:$L3008,"Tor",$B$1:$B3008,"&lt;&gt;"&amp;$B3009,$A$1:$A3008,$A3009)+COUNTIFS($L$1:$L3008,"ET",$B$1:$B3008,"&lt;&gt;"&amp;$B3009,$A$1:$A3008,$A3009)),(COUNTIFS($L$1:$L3008,"Tor",$B$1:$B3008,$B3009,$A$1:$A3008,$A3009)+COUNTIFS($L$1:$L3008,"ET",$B$1:$B3008,$B3009,$A$1:$A3008,$A3009))-(COUNTIFS($L$1:$L3008,"Tor",$B$1:$B3008,"&lt;&gt;"&amp;$B3009,$A$1:$A3008,$A3009)+COUNTIFS($L$1:$L3008,"ET",$B$1:$B3008,"&lt;&gt;"&amp;$B3009,$A$1:$A3008,$A3009))),"")</f>
        <v/>
      </c>
      <c r="O3009" s="17"/>
      <c r="AC3009" s="14"/>
      <c r="AD3009" s="14"/>
      <c r="AE3009" s="18"/>
      <c r="AH3009" s="19">
        <f t="shared" si="186"/>
        <v>0</v>
      </c>
      <c r="AI3009" s="19">
        <f t="shared" si="187"/>
        <v>180</v>
      </c>
      <c r="AM3009" s="19">
        <f>IF(Abschlüsse[[#This Row],[Ergeb]]="ET","",SQRT(($AF3009-$AK3009)^2+($AG3009-$AL3009)^2))</f>
        <v>0</v>
      </c>
      <c r="AO3009" s="13"/>
      <c r="AP3009" s="13"/>
      <c r="AQ3009" s="19" t="str">
        <f t="shared" si="188"/>
        <v/>
      </c>
      <c r="AU3009" s="19" t="str">
        <f t="shared" si="189"/>
        <v/>
      </c>
    </row>
    <row r="3010" spans="3:47" ht="25.05" customHeight="1">
      <c r="C3010" s="17" t="str">
        <f>IF($A3010="","",IF(VLOOKUP($A3010,Spiele!$A$2:$D$16,3,FALSE)=$B3010,"H","G"))</f>
        <v/>
      </c>
      <c r="D3010" s="17" t="str">
        <f>IF($B3010="","",IF(VLOOKUP($A3010,Spiele!$A$2:$F$16,3,FALSE)=$B3010,VLOOKUP($A3010,Spiele!$A$2:$F$16,4,FALSE),VLOOKUP($A3010,Spiele!$A$2:$F$16,3,FALSE)))</f>
        <v/>
      </c>
      <c r="E3010" s="18">
        <f>IF(Abschlüsse[[#This Row],[Ergeb]]="ET",0,COUNTIFS($A$2:$A3010,$A3010,$B$2:$B3010,$B3010,$L$2:$L3010,"&lt;&gt;ET"))</f>
        <v>0</v>
      </c>
      <c r="F3010" s="11"/>
      <c r="G3010" s="12"/>
      <c r="H3010" s="18">
        <f>COUNTIFS('Rote Karten'!$A$2:$A$4,$A3010,'Rote Karten'!$D$2:$D$4,"&lt;&gt;"&amp;$B3010,'Rote Karten'!$B$2:$B$4,"&lt;"&amp;$F3010,'Rote Karten'!$C$2:$C$4,"&lt;="&amp;$G3010)-COUNTIFS('Rote Karten'!$A$2:$A$4,$A3010,'Rote Karten'!$D$2:$D$4,$B3010,'Rote Karten'!$B$2:$B$4,"&lt;"&amp;$F3010,'Rote Karten'!$C$2:$C$4,"&lt;="&amp;$G3010)</f>
        <v>0</v>
      </c>
      <c r="I3010" s="17" t="str">
        <f>IF(OR($L3010="Tor",$L3010="ET"),_xlfn.IFNA(IF(VLOOKUP($A3010,Spiele!$A$2:$C$16,3,FALSE)=$B3010,COUNTIFS($L$2:$L3010,"Tor",$B$2:$B3010,$B3010,$A$2:$A3010,$A3010)+COUNTIFS($L$2:$L3010,"ET",$B$2:$B3010,$B3010,$A$2:$A3010,$A3010)&amp;":"&amp;COUNTIFS($L$2:$L3010,"Tor",$B$2:$B3010,"&lt;&gt;"&amp;$B3010,$A$2:$A3010,$A3010)+COUNTIFS($L$2:$L3010,"ET",$B$2:$B3010,"&lt;&gt;"&amp;$B3010,$A$2:$A3010,$A3010),COUNTIFS($L$2:$L3010,"Tor",$B$2:$B3010,"&lt;&gt;"&amp;$B3010,$A$2:$A3010,$A3010)+COUNTIFS($L$2:$L3010,"ET",$B$2:$B3010,"&lt;&gt;"&amp;$B3010,$A$2:$A3010,$A3010)&amp;":"&amp;COUNTIFS($L$2:$L3010,"Tor",$B$2:$B3010,$B3010,$A$2:$A3010,$A3010)+COUNTIFS($L$2:$L3010,"ET",$B$2:$B3010,$B3010,$A$2:$A3010,$A3010)),""),"")</f>
        <v/>
      </c>
      <c r="J3010" s="18" t="str">
        <f>_xlfn.IFNA(IF(VLOOKUP($A3010,Spiele!$A$2:$D$16,3,FALSE)=$B3010,(COUNTIFS($L$1:$L3009,"Tor",$B$1:$B3009,$B3010,$A$1:$A3009,$A3010)+COUNTIFS($L$1:$L3009,"ET",$B$1:$B3009,$B3010,$A$1:$A3009,$A3010))-(COUNTIFS($L$1:$L3009,"Tor",$B$1:$B3009,"&lt;&gt;"&amp;$B3010,$A$1:$A3009,$A3010)+COUNTIFS($L$1:$L3009,"ET",$B$1:$B3009,"&lt;&gt;"&amp;$B3010,$A$1:$A3009,$A3010)),(COUNTIFS($L$1:$L3009,"Tor",$B$1:$B3009,$B3010,$A$1:$A3009,$A3010)+COUNTIFS($L$1:$L3009,"ET",$B$1:$B3009,$B3010,$A$1:$A3009,$A3010))-(COUNTIFS($L$1:$L3009,"Tor",$B$1:$B3009,"&lt;&gt;"&amp;$B3010,$A$1:$A3009,$A3010)+COUNTIFS($L$1:$L3009,"ET",$B$1:$B3009,"&lt;&gt;"&amp;$B3010,$A$1:$A3009,$A3010))),"")</f>
        <v/>
      </c>
      <c r="O3010" s="17"/>
      <c r="AC3010" s="14"/>
      <c r="AD3010" s="14"/>
      <c r="AE3010" s="18"/>
      <c r="AH3010" s="19">
        <f t="shared" si="186"/>
        <v>0</v>
      </c>
      <c r="AI3010" s="19">
        <f t="shared" si="187"/>
        <v>180</v>
      </c>
      <c r="AM3010" s="19">
        <f>IF(Abschlüsse[[#This Row],[Ergeb]]="ET","",SQRT(($AF3010-$AK3010)^2+($AG3010-$AL3010)^2))</f>
        <v>0</v>
      </c>
      <c r="AO3010" s="13"/>
      <c r="AP3010" s="13"/>
      <c r="AQ3010" s="19" t="str">
        <f t="shared" si="188"/>
        <v/>
      </c>
      <c r="AU3010" s="19" t="str">
        <f t="shared" si="189"/>
        <v/>
      </c>
    </row>
    <row r="3011" spans="3:47" ht="25.05" customHeight="1">
      <c r="C3011" s="17" t="str">
        <f>IF($A3011="","",IF(VLOOKUP($A3011,Spiele!$A$2:$D$16,3,FALSE)=$B3011,"H","G"))</f>
        <v/>
      </c>
      <c r="D3011" s="17" t="str">
        <f>IF($B3011="","",IF(VLOOKUP($A3011,Spiele!$A$2:$F$16,3,FALSE)=$B3011,VLOOKUP($A3011,Spiele!$A$2:$F$16,4,FALSE),VLOOKUP($A3011,Spiele!$A$2:$F$16,3,FALSE)))</f>
        <v/>
      </c>
      <c r="E3011" s="18">
        <f>IF(Abschlüsse[[#This Row],[Ergeb]]="ET",0,COUNTIFS($A$2:$A3011,$A3011,$B$2:$B3011,$B3011,$L$2:$L3011,"&lt;&gt;ET"))</f>
        <v>0</v>
      </c>
      <c r="F3011" s="11"/>
      <c r="G3011" s="12"/>
      <c r="H3011" s="18">
        <f>COUNTIFS('Rote Karten'!$A$2:$A$4,$A3011,'Rote Karten'!$D$2:$D$4,"&lt;&gt;"&amp;$B3011,'Rote Karten'!$B$2:$B$4,"&lt;"&amp;$F3011,'Rote Karten'!$C$2:$C$4,"&lt;="&amp;$G3011)-COUNTIFS('Rote Karten'!$A$2:$A$4,$A3011,'Rote Karten'!$D$2:$D$4,$B3011,'Rote Karten'!$B$2:$B$4,"&lt;"&amp;$F3011,'Rote Karten'!$C$2:$C$4,"&lt;="&amp;$G3011)</f>
        <v>0</v>
      </c>
      <c r="I3011" s="17" t="str">
        <f>IF(OR($L3011="Tor",$L3011="ET"),_xlfn.IFNA(IF(VLOOKUP($A3011,Spiele!$A$2:$C$16,3,FALSE)=$B3011,COUNTIFS($L$2:$L3011,"Tor",$B$2:$B3011,$B3011,$A$2:$A3011,$A3011)+COUNTIFS($L$2:$L3011,"ET",$B$2:$B3011,$B3011,$A$2:$A3011,$A3011)&amp;":"&amp;COUNTIFS($L$2:$L3011,"Tor",$B$2:$B3011,"&lt;&gt;"&amp;$B3011,$A$2:$A3011,$A3011)+COUNTIFS($L$2:$L3011,"ET",$B$2:$B3011,"&lt;&gt;"&amp;$B3011,$A$2:$A3011,$A3011),COUNTIFS($L$2:$L3011,"Tor",$B$2:$B3011,"&lt;&gt;"&amp;$B3011,$A$2:$A3011,$A3011)+COUNTIFS($L$2:$L3011,"ET",$B$2:$B3011,"&lt;&gt;"&amp;$B3011,$A$2:$A3011,$A3011)&amp;":"&amp;COUNTIFS($L$2:$L3011,"Tor",$B$2:$B3011,$B3011,$A$2:$A3011,$A3011)+COUNTIFS($L$2:$L3011,"ET",$B$2:$B3011,$B3011,$A$2:$A3011,$A3011)),""),"")</f>
        <v/>
      </c>
      <c r="J3011" s="18" t="str">
        <f>_xlfn.IFNA(IF(VLOOKUP($A3011,Spiele!$A$2:$D$16,3,FALSE)=$B3011,(COUNTIFS($L$1:$L3010,"Tor",$B$1:$B3010,$B3011,$A$1:$A3010,$A3011)+COUNTIFS($L$1:$L3010,"ET",$B$1:$B3010,$B3011,$A$1:$A3010,$A3011))-(COUNTIFS($L$1:$L3010,"Tor",$B$1:$B3010,"&lt;&gt;"&amp;$B3011,$A$1:$A3010,$A3011)+COUNTIFS($L$1:$L3010,"ET",$B$1:$B3010,"&lt;&gt;"&amp;$B3011,$A$1:$A3010,$A3011)),(COUNTIFS($L$1:$L3010,"Tor",$B$1:$B3010,$B3011,$A$1:$A3010,$A3011)+COUNTIFS($L$1:$L3010,"ET",$B$1:$B3010,$B3011,$A$1:$A3010,$A3011))-(COUNTIFS($L$1:$L3010,"Tor",$B$1:$B3010,"&lt;&gt;"&amp;$B3011,$A$1:$A3010,$A3011)+COUNTIFS($L$1:$L3010,"ET",$B$1:$B3010,"&lt;&gt;"&amp;$B3011,$A$1:$A3010,$A3011))),"")</f>
        <v/>
      </c>
      <c r="O3011" s="17"/>
      <c r="AC3011" s="14"/>
      <c r="AD3011" s="14"/>
      <c r="AE3011" s="18"/>
      <c r="AH3011" s="19">
        <f t="shared" ref="AH3011:AH3074" si="190">IF($L3011="ET","",IF($AF3011&gt;3.66,SQRT($AG3011^2+($AF3011-(7.32/2))^2),IF($AF3011&lt;-3.66,SQRT($AG3011^2+($AF3011+(7.32/2))^2),$AG3011)))</f>
        <v>0</v>
      </c>
      <c r="AI3011" s="19">
        <f t="shared" ref="AI3011:AI3074" si="191">IF($L3011="ET","",IF(DEGREES(ATAN((7.32*$AG3011)/($AG3011^2+$AF3011^2-(7.32/2)^2)))&lt;=0,180+DEGREES(ATAN((7.32*$AG3011)/($AG3011^2+$AF3011^2-(7.32/2)^2))),DEGREES(ATAN((7.32*$AG3011)/($AG3011^2+$AF3011^2-(7.32/2)^2)))))</f>
        <v>180</v>
      </c>
      <c r="AM3011" s="19">
        <f>IF(Abschlüsse[[#This Row],[Ergeb]]="ET","",SQRT(($AF3011-$AK3011)^2+($AG3011-$AL3011)^2))</f>
        <v>0</v>
      </c>
      <c r="AO3011" s="13"/>
      <c r="AP3011" s="13"/>
      <c r="AQ3011" s="19" t="str">
        <f t="shared" si="188"/>
        <v/>
      </c>
      <c r="AU3011" s="19" t="str">
        <f t="shared" si="189"/>
        <v/>
      </c>
    </row>
    <row r="3012" spans="3:47" ht="25.05" customHeight="1">
      <c r="C3012" s="17" t="str">
        <f>IF($A3012="","",IF(VLOOKUP($A3012,Spiele!$A$2:$D$16,3,FALSE)=$B3012,"H","G"))</f>
        <v/>
      </c>
      <c r="D3012" s="17" t="str">
        <f>IF($B3012="","",IF(VLOOKUP($A3012,Spiele!$A$2:$F$16,3,FALSE)=$B3012,VLOOKUP($A3012,Spiele!$A$2:$F$16,4,FALSE),VLOOKUP($A3012,Spiele!$A$2:$F$16,3,FALSE)))</f>
        <v/>
      </c>
      <c r="E3012" s="18">
        <f>IF(Abschlüsse[[#This Row],[Ergeb]]="ET",0,COUNTIFS($A$2:$A3012,$A3012,$B$2:$B3012,$B3012,$L$2:$L3012,"&lt;&gt;ET"))</f>
        <v>0</v>
      </c>
      <c r="F3012" s="11"/>
      <c r="G3012" s="12"/>
      <c r="H3012" s="18">
        <f>COUNTIFS('Rote Karten'!$A$2:$A$4,$A3012,'Rote Karten'!$D$2:$D$4,"&lt;&gt;"&amp;$B3012,'Rote Karten'!$B$2:$B$4,"&lt;"&amp;$F3012,'Rote Karten'!$C$2:$C$4,"&lt;="&amp;$G3012)-COUNTIFS('Rote Karten'!$A$2:$A$4,$A3012,'Rote Karten'!$D$2:$D$4,$B3012,'Rote Karten'!$B$2:$B$4,"&lt;"&amp;$F3012,'Rote Karten'!$C$2:$C$4,"&lt;="&amp;$G3012)</f>
        <v>0</v>
      </c>
      <c r="I3012" s="17" t="str">
        <f>IF(OR($L3012="Tor",$L3012="ET"),_xlfn.IFNA(IF(VLOOKUP($A3012,Spiele!$A$2:$C$16,3,FALSE)=$B3012,COUNTIFS($L$2:$L3012,"Tor",$B$2:$B3012,$B3012,$A$2:$A3012,$A3012)+COUNTIFS($L$2:$L3012,"ET",$B$2:$B3012,$B3012,$A$2:$A3012,$A3012)&amp;":"&amp;COUNTIFS($L$2:$L3012,"Tor",$B$2:$B3012,"&lt;&gt;"&amp;$B3012,$A$2:$A3012,$A3012)+COUNTIFS($L$2:$L3012,"ET",$B$2:$B3012,"&lt;&gt;"&amp;$B3012,$A$2:$A3012,$A3012),COUNTIFS($L$2:$L3012,"Tor",$B$2:$B3012,"&lt;&gt;"&amp;$B3012,$A$2:$A3012,$A3012)+COUNTIFS($L$2:$L3012,"ET",$B$2:$B3012,"&lt;&gt;"&amp;$B3012,$A$2:$A3012,$A3012)&amp;":"&amp;COUNTIFS($L$2:$L3012,"Tor",$B$2:$B3012,$B3012,$A$2:$A3012,$A3012)+COUNTIFS($L$2:$L3012,"ET",$B$2:$B3012,$B3012,$A$2:$A3012,$A3012)),""),"")</f>
        <v/>
      </c>
      <c r="J3012" s="18" t="str">
        <f>_xlfn.IFNA(IF(VLOOKUP($A3012,Spiele!$A$2:$D$16,3,FALSE)=$B3012,(COUNTIFS($L$1:$L3011,"Tor",$B$1:$B3011,$B3012,$A$1:$A3011,$A3012)+COUNTIFS($L$1:$L3011,"ET",$B$1:$B3011,$B3012,$A$1:$A3011,$A3012))-(COUNTIFS($L$1:$L3011,"Tor",$B$1:$B3011,"&lt;&gt;"&amp;$B3012,$A$1:$A3011,$A3012)+COUNTIFS($L$1:$L3011,"ET",$B$1:$B3011,"&lt;&gt;"&amp;$B3012,$A$1:$A3011,$A3012)),(COUNTIFS($L$1:$L3011,"Tor",$B$1:$B3011,$B3012,$A$1:$A3011,$A3012)+COUNTIFS($L$1:$L3011,"ET",$B$1:$B3011,$B3012,$A$1:$A3011,$A3012))-(COUNTIFS($L$1:$L3011,"Tor",$B$1:$B3011,"&lt;&gt;"&amp;$B3012,$A$1:$A3011,$A3012)+COUNTIFS($L$1:$L3011,"ET",$B$1:$B3011,"&lt;&gt;"&amp;$B3012,$A$1:$A3011,$A3012))),"")</f>
        <v/>
      </c>
      <c r="O3012" s="17"/>
      <c r="AC3012" s="14"/>
      <c r="AD3012" s="14"/>
      <c r="AE3012" s="18"/>
      <c r="AH3012" s="19">
        <f t="shared" si="190"/>
        <v>0</v>
      </c>
      <c r="AI3012" s="19">
        <f t="shared" si="191"/>
        <v>180</v>
      </c>
      <c r="AM3012" s="19">
        <f>IF(Abschlüsse[[#This Row],[Ergeb]]="ET","",SQRT(($AF3012-$AK3012)^2+($AG3012-$AL3012)^2))</f>
        <v>0</v>
      </c>
      <c r="AO3012" s="13"/>
      <c r="AP3012" s="13"/>
      <c r="AQ3012" s="19" t="str">
        <f t="shared" si="188"/>
        <v/>
      </c>
      <c r="AU3012" s="19" t="str">
        <f t="shared" si="189"/>
        <v/>
      </c>
    </row>
    <row r="3013" spans="3:47" ht="25.05" customHeight="1">
      <c r="C3013" s="17" t="str">
        <f>IF($A3013="","",IF(VLOOKUP($A3013,Spiele!$A$2:$D$16,3,FALSE)=$B3013,"H","G"))</f>
        <v/>
      </c>
      <c r="D3013" s="17" t="str">
        <f>IF($B3013="","",IF(VLOOKUP($A3013,Spiele!$A$2:$F$16,3,FALSE)=$B3013,VLOOKUP($A3013,Spiele!$A$2:$F$16,4,FALSE),VLOOKUP($A3013,Spiele!$A$2:$F$16,3,FALSE)))</f>
        <v/>
      </c>
      <c r="E3013" s="18">
        <f>IF(Abschlüsse[[#This Row],[Ergeb]]="ET",0,COUNTIFS($A$2:$A3013,$A3013,$B$2:$B3013,$B3013,$L$2:$L3013,"&lt;&gt;ET"))</f>
        <v>0</v>
      </c>
      <c r="F3013" s="11"/>
      <c r="G3013" s="12"/>
      <c r="H3013" s="18">
        <f>COUNTIFS('Rote Karten'!$A$2:$A$4,$A3013,'Rote Karten'!$D$2:$D$4,"&lt;&gt;"&amp;$B3013,'Rote Karten'!$B$2:$B$4,"&lt;"&amp;$F3013,'Rote Karten'!$C$2:$C$4,"&lt;="&amp;$G3013)-COUNTIFS('Rote Karten'!$A$2:$A$4,$A3013,'Rote Karten'!$D$2:$D$4,$B3013,'Rote Karten'!$B$2:$B$4,"&lt;"&amp;$F3013,'Rote Karten'!$C$2:$C$4,"&lt;="&amp;$G3013)</f>
        <v>0</v>
      </c>
      <c r="I3013" s="17" t="str">
        <f>IF(OR($L3013="Tor",$L3013="ET"),_xlfn.IFNA(IF(VLOOKUP($A3013,Spiele!$A$2:$C$16,3,FALSE)=$B3013,COUNTIFS($L$2:$L3013,"Tor",$B$2:$B3013,$B3013,$A$2:$A3013,$A3013)+COUNTIFS($L$2:$L3013,"ET",$B$2:$B3013,$B3013,$A$2:$A3013,$A3013)&amp;":"&amp;COUNTIFS($L$2:$L3013,"Tor",$B$2:$B3013,"&lt;&gt;"&amp;$B3013,$A$2:$A3013,$A3013)+COUNTIFS($L$2:$L3013,"ET",$B$2:$B3013,"&lt;&gt;"&amp;$B3013,$A$2:$A3013,$A3013),COUNTIFS($L$2:$L3013,"Tor",$B$2:$B3013,"&lt;&gt;"&amp;$B3013,$A$2:$A3013,$A3013)+COUNTIFS($L$2:$L3013,"ET",$B$2:$B3013,"&lt;&gt;"&amp;$B3013,$A$2:$A3013,$A3013)&amp;":"&amp;COUNTIFS($L$2:$L3013,"Tor",$B$2:$B3013,$B3013,$A$2:$A3013,$A3013)+COUNTIFS($L$2:$L3013,"ET",$B$2:$B3013,$B3013,$A$2:$A3013,$A3013)),""),"")</f>
        <v/>
      </c>
      <c r="J3013" s="18" t="str">
        <f>_xlfn.IFNA(IF(VLOOKUP($A3013,Spiele!$A$2:$D$16,3,FALSE)=$B3013,(COUNTIFS($L$1:$L3012,"Tor",$B$1:$B3012,$B3013,$A$1:$A3012,$A3013)+COUNTIFS($L$1:$L3012,"ET",$B$1:$B3012,$B3013,$A$1:$A3012,$A3013))-(COUNTIFS($L$1:$L3012,"Tor",$B$1:$B3012,"&lt;&gt;"&amp;$B3013,$A$1:$A3012,$A3013)+COUNTIFS($L$1:$L3012,"ET",$B$1:$B3012,"&lt;&gt;"&amp;$B3013,$A$1:$A3012,$A3013)),(COUNTIFS($L$1:$L3012,"Tor",$B$1:$B3012,$B3013,$A$1:$A3012,$A3013)+COUNTIFS($L$1:$L3012,"ET",$B$1:$B3012,$B3013,$A$1:$A3012,$A3013))-(COUNTIFS($L$1:$L3012,"Tor",$B$1:$B3012,"&lt;&gt;"&amp;$B3013,$A$1:$A3012,$A3013)+COUNTIFS($L$1:$L3012,"ET",$B$1:$B3012,"&lt;&gt;"&amp;$B3013,$A$1:$A3012,$A3013))),"")</f>
        <v/>
      </c>
      <c r="O3013" s="17"/>
      <c r="AC3013" s="14"/>
      <c r="AD3013" s="14"/>
      <c r="AE3013" s="18"/>
      <c r="AH3013" s="19">
        <f t="shared" si="190"/>
        <v>0</v>
      </c>
      <c r="AI3013" s="19">
        <f t="shared" si="191"/>
        <v>180</v>
      </c>
      <c r="AM3013" s="19">
        <f>IF(Abschlüsse[[#This Row],[Ergeb]]="ET","",SQRT(($AF3013-$AK3013)^2+($AG3013-$AL3013)^2))</f>
        <v>0</v>
      </c>
      <c r="AO3013" s="13"/>
      <c r="AP3013" s="13"/>
      <c r="AQ3013" s="19" t="str">
        <f t="shared" si="188"/>
        <v/>
      </c>
      <c r="AU3013" s="19" t="str">
        <f t="shared" si="189"/>
        <v/>
      </c>
    </row>
    <row r="3014" spans="3:47" ht="25.05" customHeight="1">
      <c r="C3014" s="17" t="str">
        <f>IF($A3014="","",IF(VLOOKUP($A3014,Spiele!$A$2:$D$16,3,FALSE)=$B3014,"H","G"))</f>
        <v/>
      </c>
      <c r="D3014" s="17" t="str">
        <f>IF($B3014="","",IF(VLOOKUP($A3014,Spiele!$A$2:$F$16,3,FALSE)=$B3014,VLOOKUP($A3014,Spiele!$A$2:$F$16,4,FALSE),VLOOKUP($A3014,Spiele!$A$2:$F$16,3,FALSE)))</f>
        <v/>
      </c>
      <c r="E3014" s="18">
        <f>IF(Abschlüsse[[#This Row],[Ergeb]]="ET",0,COUNTIFS($A$2:$A3014,$A3014,$B$2:$B3014,$B3014,$L$2:$L3014,"&lt;&gt;ET"))</f>
        <v>0</v>
      </c>
      <c r="F3014" s="11"/>
      <c r="G3014" s="12"/>
      <c r="H3014" s="18">
        <f>COUNTIFS('Rote Karten'!$A$2:$A$4,$A3014,'Rote Karten'!$D$2:$D$4,"&lt;&gt;"&amp;$B3014,'Rote Karten'!$B$2:$B$4,"&lt;"&amp;$F3014,'Rote Karten'!$C$2:$C$4,"&lt;="&amp;$G3014)-COUNTIFS('Rote Karten'!$A$2:$A$4,$A3014,'Rote Karten'!$D$2:$D$4,$B3014,'Rote Karten'!$B$2:$B$4,"&lt;"&amp;$F3014,'Rote Karten'!$C$2:$C$4,"&lt;="&amp;$G3014)</f>
        <v>0</v>
      </c>
      <c r="I3014" s="17" t="str">
        <f>IF(OR($L3014="Tor",$L3014="ET"),_xlfn.IFNA(IF(VLOOKUP($A3014,Spiele!$A$2:$C$16,3,FALSE)=$B3014,COUNTIFS($L$2:$L3014,"Tor",$B$2:$B3014,$B3014,$A$2:$A3014,$A3014)+COUNTIFS($L$2:$L3014,"ET",$B$2:$B3014,$B3014,$A$2:$A3014,$A3014)&amp;":"&amp;COUNTIFS($L$2:$L3014,"Tor",$B$2:$B3014,"&lt;&gt;"&amp;$B3014,$A$2:$A3014,$A3014)+COUNTIFS($L$2:$L3014,"ET",$B$2:$B3014,"&lt;&gt;"&amp;$B3014,$A$2:$A3014,$A3014),COUNTIFS($L$2:$L3014,"Tor",$B$2:$B3014,"&lt;&gt;"&amp;$B3014,$A$2:$A3014,$A3014)+COUNTIFS($L$2:$L3014,"ET",$B$2:$B3014,"&lt;&gt;"&amp;$B3014,$A$2:$A3014,$A3014)&amp;":"&amp;COUNTIFS($L$2:$L3014,"Tor",$B$2:$B3014,$B3014,$A$2:$A3014,$A3014)+COUNTIFS($L$2:$L3014,"ET",$B$2:$B3014,$B3014,$A$2:$A3014,$A3014)),""),"")</f>
        <v/>
      </c>
      <c r="J3014" s="18" t="str">
        <f>_xlfn.IFNA(IF(VLOOKUP($A3014,Spiele!$A$2:$D$16,3,FALSE)=$B3014,(COUNTIFS($L$1:$L3013,"Tor",$B$1:$B3013,$B3014,$A$1:$A3013,$A3014)+COUNTIFS($L$1:$L3013,"ET",$B$1:$B3013,$B3014,$A$1:$A3013,$A3014))-(COUNTIFS($L$1:$L3013,"Tor",$B$1:$B3013,"&lt;&gt;"&amp;$B3014,$A$1:$A3013,$A3014)+COUNTIFS($L$1:$L3013,"ET",$B$1:$B3013,"&lt;&gt;"&amp;$B3014,$A$1:$A3013,$A3014)),(COUNTIFS($L$1:$L3013,"Tor",$B$1:$B3013,$B3014,$A$1:$A3013,$A3014)+COUNTIFS($L$1:$L3013,"ET",$B$1:$B3013,$B3014,$A$1:$A3013,$A3014))-(COUNTIFS($L$1:$L3013,"Tor",$B$1:$B3013,"&lt;&gt;"&amp;$B3014,$A$1:$A3013,$A3014)+COUNTIFS($L$1:$L3013,"ET",$B$1:$B3013,"&lt;&gt;"&amp;$B3014,$A$1:$A3013,$A3014))),"")</f>
        <v/>
      </c>
      <c r="O3014" s="17"/>
      <c r="AC3014" s="14"/>
      <c r="AD3014" s="14"/>
      <c r="AE3014" s="18"/>
      <c r="AH3014" s="19">
        <f t="shared" si="190"/>
        <v>0</v>
      </c>
      <c r="AI3014" s="19">
        <f t="shared" si="191"/>
        <v>180</v>
      </c>
      <c r="AM3014" s="19">
        <f>IF(Abschlüsse[[#This Row],[Ergeb]]="ET","",SQRT(($AF3014-$AK3014)^2+($AG3014-$AL3014)^2))</f>
        <v>0</v>
      </c>
      <c r="AO3014" s="13"/>
      <c r="AP3014" s="13"/>
      <c r="AQ3014" s="19" t="str">
        <f t="shared" si="188"/>
        <v/>
      </c>
      <c r="AU3014" s="19" t="str">
        <f t="shared" si="189"/>
        <v/>
      </c>
    </row>
    <row r="3015" spans="3:47" ht="25.05" customHeight="1">
      <c r="C3015" s="17" t="str">
        <f>IF($A3015="","",IF(VLOOKUP($A3015,Spiele!$A$2:$D$16,3,FALSE)=$B3015,"H","G"))</f>
        <v/>
      </c>
      <c r="D3015" s="17" t="str">
        <f>IF($B3015="","",IF(VLOOKUP($A3015,Spiele!$A$2:$F$16,3,FALSE)=$B3015,VLOOKUP($A3015,Spiele!$A$2:$F$16,4,FALSE),VLOOKUP($A3015,Spiele!$A$2:$F$16,3,FALSE)))</f>
        <v/>
      </c>
      <c r="E3015" s="18">
        <f>IF(Abschlüsse[[#This Row],[Ergeb]]="ET",0,COUNTIFS($A$2:$A3015,$A3015,$B$2:$B3015,$B3015,$L$2:$L3015,"&lt;&gt;ET"))</f>
        <v>0</v>
      </c>
      <c r="F3015" s="11"/>
      <c r="G3015" s="12"/>
      <c r="H3015" s="18">
        <f>COUNTIFS('Rote Karten'!$A$2:$A$4,$A3015,'Rote Karten'!$D$2:$D$4,"&lt;&gt;"&amp;$B3015,'Rote Karten'!$B$2:$B$4,"&lt;"&amp;$F3015,'Rote Karten'!$C$2:$C$4,"&lt;="&amp;$G3015)-COUNTIFS('Rote Karten'!$A$2:$A$4,$A3015,'Rote Karten'!$D$2:$D$4,$B3015,'Rote Karten'!$B$2:$B$4,"&lt;"&amp;$F3015,'Rote Karten'!$C$2:$C$4,"&lt;="&amp;$G3015)</f>
        <v>0</v>
      </c>
      <c r="I3015" s="17" t="str">
        <f>IF(OR($L3015="Tor",$L3015="ET"),_xlfn.IFNA(IF(VLOOKUP($A3015,Spiele!$A$2:$C$16,3,FALSE)=$B3015,COUNTIFS($L$2:$L3015,"Tor",$B$2:$B3015,$B3015,$A$2:$A3015,$A3015)+COUNTIFS($L$2:$L3015,"ET",$B$2:$B3015,$B3015,$A$2:$A3015,$A3015)&amp;":"&amp;COUNTIFS($L$2:$L3015,"Tor",$B$2:$B3015,"&lt;&gt;"&amp;$B3015,$A$2:$A3015,$A3015)+COUNTIFS($L$2:$L3015,"ET",$B$2:$B3015,"&lt;&gt;"&amp;$B3015,$A$2:$A3015,$A3015),COUNTIFS($L$2:$L3015,"Tor",$B$2:$B3015,"&lt;&gt;"&amp;$B3015,$A$2:$A3015,$A3015)+COUNTIFS($L$2:$L3015,"ET",$B$2:$B3015,"&lt;&gt;"&amp;$B3015,$A$2:$A3015,$A3015)&amp;":"&amp;COUNTIFS($L$2:$L3015,"Tor",$B$2:$B3015,$B3015,$A$2:$A3015,$A3015)+COUNTIFS($L$2:$L3015,"ET",$B$2:$B3015,$B3015,$A$2:$A3015,$A3015)),""),"")</f>
        <v/>
      </c>
      <c r="J3015" s="18" t="str">
        <f>_xlfn.IFNA(IF(VLOOKUP($A3015,Spiele!$A$2:$D$16,3,FALSE)=$B3015,(COUNTIFS($L$1:$L3014,"Tor",$B$1:$B3014,$B3015,$A$1:$A3014,$A3015)+COUNTIFS($L$1:$L3014,"ET",$B$1:$B3014,$B3015,$A$1:$A3014,$A3015))-(COUNTIFS($L$1:$L3014,"Tor",$B$1:$B3014,"&lt;&gt;"&amp;$B3015,$A$1:$A3014,$A3015)+COUNTIFS($L$1:$L3014,"ET",$B$1:$B3014,"&lt;&gt;"&amp;$B3015,$A$1:$A3014,$A3015)),(COUNTIFS($L$1:$L3014,"Tor",$B$1:$B3014,$B3015,$A$1:$A3014,$A3015)+COUNTIFS($L$1:$L3014,"ET",$B$1:$B3014,$B3015,$A$1:$A3014,$A3015))-(COUNTIFS($L$1:$L3014,"Tor",$B$1:$B3014,"&lt;&gt;"&amp;$B3015,$A$1:$A3014,$A3015)+COUNTIFS($L$1:$L3014,"ET",$B$1:$B3014,"&lt;&gt;"&amp;$B3015,$A$1:$A3014,$A3015))),"")</f>
        <v/>
      </c>
      <c r="O3015" s="17"/>
      <c r="AC3015" s="14"/>
      <c r="AD3015" s="14"/>
      <c r="AE3015" s="18"/>
      <c r="AH3015" s="19">
        <f t="shared" si="190"/>
        <v>0</v>
      </c>
      <c r="AI3015" s="19">
        <f t="shared" si="191"/>
        <v>180</v>
      </c>
      <c r="AM3015" s="19">
        <f>IF(Abschlüsse[[#This Row],[Ergeb]]="ET","",SQRT(($AF3015-$AK3015)^2+($AG3015-$AL3015)^2))</f>
        <v>0</v>
      </c>
      <c r="AO3015" s="13"/>
      <c r="AP3015" s="13"/>
      <c r="AQ3015" s="19" t="str">
        <f t="shared" si="188"/>
        <v/>
      </c>
      <c r="AU3015" s="19" t="str">
        <f t="shared" si="189"/>
        <v/>
      </c>
    </row>
    <row r="3016" spans="3:47" ht="25.05" customHeight="1">
      <c r="C3016" s="17" t="str">
        <f>IF($A3016="","",IF(VLOOKUP($A3016,Spiele!$A$2:$D$16,3,FALSE)=$B3016,"H","G"))</f>
        <v/>
      </c>
      <c r="D3016" s="17" t="str">
        <f>IF($B3016="","",IF(VLOOKUP($A3016,Spiele!$A$2:$F$16,3,FALSE)=$B3016,VLOOKUP($A3016,Spiele!$A$2:$F$16,4,FALSE),VLOOKUP($A3016,Spiele!$A$2:$F$16,3,FALSE)))</f>
        <v/>
      </c>
      <c r="E3016" s="18">
        <f>IF(Abschlüsse[[#This Row],[Ergeb]]="ET",0,COUNTIFS($A$2:$A3016,$A3016,$B$2:$B3016,$B3016,$L$2:$L3016,"&lt;&gt;ET"))</f>
        <v>0</v>
      </c>
      <c r="F3016" s="11"/>
      <c r="G3016" s="12"/>
      <c r="H3016" s="18">
        <f>COUNTIFS('Rote Karten'!$A$2:$A$4,$A3016,'Rote Karten'!$D$2:$D$4,"&lt;&gt;"&amp;$B3016,'Rote Karten'!$B$2:$B$4,"&lt;"&amp;$F3016,'Rote Karten'!$C$2:$C$4,"&lt;="&amp;$G3016)-COUNTIFS('Rote Karten'!$A$2:$A$4,$A3016,'Rote Karten'!$D$2:$D$4,$B3016,'Rote Karten'!$B$2:$B$4,"&lt;"&amp;$F3016,'Rote Karten'!$C$2:$C$4,"&lt;="&amp;$G3016)</f>
        <v>0</v>
      </c>
      <c r="I3016" s="17" t="str">
        <f>IF(OR($L3016="Tor",$L3016="ET"),_xlfn.IFNA(IF(VLOOKUP($A3016,Spiele!$A$2:$C$16,3,FALSE)=$B3016,COUNTIFS($L$2:$L3016,"Tor",$B$2:$B3016,$B3016,$A$2:$A3016,$A3016)+COUNTIFS($L$2:$L3016,"ET",$B$2:$B3016,$B3016,$A$2:$A3016,$A3016)&amp;":"&amp;COUNTIFS($L$2:$L3016,"Tor",$B$2:$B3016,"&lt;&gt;"&amp;$B3016,$A$2:$A3016,$A3016)+COUNTIFS($L$2:$L3016,"ET",$B$2:$B3016,"&lt;&gt;"&amp;$B3016,$A$2:$A3016,$A3016),COUNTIFS($L$2:$L3016,"Tor",$B$2:$B3016,"&lt;&gt;"&amp;$B3016,$A$2:$A3016,$A3016)+COUNTIFS($L$2:$L3016,"ET",$B$2:$B3016,"&lt;&gt;"&amp;$B3016,$A$2:$A3016,$A3016)&amp;":"&amp;COUNTIFS($L$2:$L3016,"Tor",$B$2:$B3016,$B3016,$A$2:$A3016,$A3016)+COUNTIFS($L$2:$L3016,"ET",$B$2:$B3016,$B3016,$A$2:$A3016,$A3016)),""),"")</f>
        <v/>
      </c>
      <c r="J3016" s="18" t="str">
        <f>_xlfn.IFNA(IF(VLOOKUP($A3016,Spiele!$A$2:$D$16,3,FALSE)=$B3016,(COUNTIFS($L$1:$L3015,"Tor",$B$1:$B3015,$B3016,$A$1:$A3015,$A3016)+COUNTIFS($L$1:$L3015,"ET",$B$1:$B3015,$B3016,$A$1:$A3015,$A3016))-(COUNTIFS($L$1:$L3015,"Tor",$B$1:$B3015,"&lt;&gt;"&amp;$B3016,$A$1:$A3015,$A3016)+COUNTIFS($L$1:$L3015,"ET",$B$1:$B3015,"&lt;&gt;"&amp;$B3016,$A$1:$A3015,$A3016)),(COUNTIFS($L$1:$L3015,"Tor",$B$1:$B3015,$B3016,$A$1:$A3015,$A3016)+COUNTIFS($L$1:$L3015,"ET",$B$1:$B3015,$B3016,$A$1:$A3015,$A3016))-(COUNTIFS($L$1:$L3015,"Tor",$B$1:$B3015,"&lt;&gt;"&amp;$B3016,$A$1:$A3015,$A3016)+COUNTIFS($L$1:$L3015,"ET",$B$1:$B3015,"&lt;&gt;"&amp;$B3016,$A$1:$A3015,$A3016))),"")</f>
        <v/>
      </c>
      <c r="O3016" s="17"/>
      <c r="AC3016" s="14"/>
      <c r="AD3016" s="14"/>
      <c r="AE3016" s="18"/>
      <c r="AH3016" s="19">
        <f t="shared" si="190"/>
        <v>0</v>
      </c>
      <c r="AI3016" s="19">
        <f t="shared" si="191"/>
        <v>180</v>
      </c>
      <c r="AM3016" s="19">
        <f>IF(Abschlüsse[[#This Row],[Ergeb]]="ET","",SQRT(($AF3016-$AK3016)^2+($AG3016-$AL3016)^2))</f>
        <v>0</v>
      </c>
      <c r="AO3016" s="13"/>
      <c r="AP3016" s="13"/>
      <c r="AQ3016" s="19" t="str">
        <f t="shared" si="188"/>
        <v/>
      </c>
      <c r="AU3016" s="19" t="str">
        <f t="shared" si="189"/>
        <v/>
      </c>
    </row>
    <row r="3017" spans="3:47" ht="25.05" customHeight="1">
      <c r="C3017" s="17" t="str">
        <f>IF($A3017="","",IF(VLOOKUP($A3017,Spiele!$A$2:$D$16,3,FALSE)=$B3017,"H","G"))</f>
        <v/>
      </c>
      <c r="D3017" s="17" t="str">
        <f>IF($B3017="","",IF(VLOOKUP($A3017,Spiele!$A$2:$F$16,3,FALSE)=$B3017,VLOOKUP($A3017,Spiele!$A$2:$F$16,4,FALSE),VLOOKUP($A3017,Spiele!$A$2:$F$16,3,FALSE)))</f>
        <v/>
      </c>
      <c r="E3017" s="18">
        <f>IF(Abschlüsse[[#This Row],[Ergeb]]="ET",0,COUNTIFS($A$2:$A3017,$A3017,$B$2:$B3017,$B3017,$L$2:$L3017,"&lt;&gt;ET"))</f>
        <v>0</v>
      </c>
      <c r="F3017" s="11"/>
      <c r="G3017" s="12"/>
      <c r="H3017" s="18">
        <f>COUNTIFS('Rote Karten'!$A$2:$A$4,$A3017,'Rote Karten'!$D$2:$D$4,"&lt;&gt;"&amp;$B3017,'Rote Karten'!$B$2:$B$4,"&lt;"&amp;$F3017,'Rote Karten'!$C$2:$C$4,"&lt;="&amp;$G3017)-COUNTIFS('Rote Karten'!$A$2:$A$4,$A3017,'Rote Karten'!$D$2:$D$4,$B3017,'Rote Karten'!$B$2:$B$4,"&lt;"&amp;$F3017,'Rote Karten'!$C$2:$C$4,"&lt;="&amp;$G3017)</f>
        <v>0</v>
      </c>
      <c r="I3017" s="17" t="str">
        <f>IF(OR($L3017="Tor",$L3017="ET"),_xlfn.IFNA(IF(VLOOKUP($A3017,Spiele!$A$2:$C$16,3,FALSE)=$B3017,COUNTIFS($L$2:$L3017,"Tor",$B$2:$B3017,$B3017,$A$2:$A3017,$A3017)+COUNTIFS($L$2:$L3017,"ET",$B$2:$B3017,$B3017,$A$2:$A3017,$A3017)&amp;":"&amp;COUNTIFS($L$2:$L3017,"Tor",$B$2:$B3017,"&lt;&gt;"&amp;$B3017,$A$2:$A3017,$A3017)+COUNTIFS($L$2:$L3017,"ET",$B$2:$B3017,"&lt;&gt;"&amp;$B3017,$A$2:$A3017,$A3017),COUNTIFS($L$2:$L3017,"Tor",$B$2:$B3017,"&lt;&gt;"&amp;$B3017,$A$2:$A3017,$A3017)+COUNTIFS($L$2:$L3017,"ET",$B$2:$B3017,"&lt;&gt;"&amp;$B3017,$A$2:$A3017,$A3017)&amp;":"&amp;COUNTIFS($L$2:$L3017,"Tor",$B$2:$B3017,$B3017,$A$2:$A3017,$A3017)+COUNTIFS($L$2:$L3017,"ET",$B$2:$B3017,$B3017,$A$2:$A3017,$A3017)),""),"")</f>
        <v/>
      </c>
      <c r="J3017" s="18" t="str">
        <f>_xlfn.IFNA(IF(VLOOKUP($A3017,Spiele!$A$2:$D$16,3,FALSE)=$B3017,(COUNTIFS($L$1:$L3016,"Tor",$B$1:$B3016,$B3017,$A$1:$A3016,$A3017)+COUNTIFS($L$1:$L3016,"ET",$B$1:$B3016,$B3017,$A$1:$A3016,$A3017))-(COUNTIFS($L$1:$L3016,"Tor",$B$1:$B3016,"&lt;&gt;"&amp;$B3017,$A$1:$A3016,$A3017)+COUNTIFS($L$1:$L3016,"ET",$B$1:$B3016,"&lt;&gt;"&amp;$B3017,$A$1:$A3016,$A3017)),(COUNTIFS($L$1:$L3016,"Tor",$B$1:$B3016,$B3017,$A$1:$A3016,$A3017)+COUNTIFS($L$1:$L3016,"ET",$B$1:$B3016,$B3017,$A$1:$A3016,$A3017))-(COUNTIFS($L$1:$L3016,"Tor",$B$1:$B3016,"&lt;&gt;"&amp;$B3017,$A$1:$A3016,$A3017)+COUNTIFS($L$1:$L3016,"ET",$B$1:$B3016,"&lt;&gt;"&amp;$B3017,$A$1:$A3016,$A3017))),"")</f>
        <v/>
      </c>
      <c r="O3017" s="17"/>
      <c r="AC3017" s="14"/>
      <c r="AD3017" s="14"/>
      <c r="AE3017" s="18"/>
      <c r="AH3017" s="19">
        <f t="shared" si="190"/>
        <v>0</v>
      </c>
      <c r="AI3017" s="19">
        <f t="shared" si="191"/>
        <v>180</v>
      </c>
      <c r="AM3017" s="19">
        <f>IF(Abschlüsse[[#This Row],[Ergeb]]="ET","",SQRT(($AF3017-$AK3017)^2+($AG3017-$AL3017)^2))</f>
        <v>0</v>
      </c>
      <c r="AO3017" s="13"/>
      <c r="AP3017" s="13"/>
      <c r="AQ3017" s="19" t="str">
        <f t="shared" si="188"/>
        <v/>
      </c>
      <c r="AU3017" s="19" t="str">
        <f t="shared" si="189"/>
        <v/>
      </c>
    </row>
    <row r="3018" spans="3:47" ht="25.05" customHeight="1">
      <c r="C3018" s="17" t="str">
        <f>IF($A3018="","",IF(VLOOKUP($A3018,Spiele!$A$2:$D$16,3,FALSE)=$B3018,"H","G"))</f>
        <v/>
      </c>
      <c r="D3018" s="17" t="str">
        <f>IF($B3018="","",IF(VLOOKUP($A3018,Spiele!$A$2:$F$16,3,FALSE)=$B3018,VLOOKUP($A3018,Spiele!$A$2:$F$16,4,FALSE),VLOOKUP($A3018,Spiele!$A$2:$F$16,3,FALSE)))</f>
        <v/>
      </c>
      <c r="E3018" s="18">
        <f>IF(Abschlüsse[[#This Row],[Ergeb]]="ET",0,COUNTIFS($A$2:$A3018,$A3018,$B$2:$B3018,$B3018,$L$2:$L3018,"&lt;&gt;ET"))</f>
        <v>0</v>
      </c>
      <c r="F3018" s="11"/>
      <c r="G3018" s="12"/>
      <c r="H3018" s="18">
        <f>COUNTIFS('Rote Karten'!$A$2:$A$4,$A3018,'Rote Karten'!$D$2:$D$4,"&lt;&gt;"&amp;$B3018,'Rote Karten'!$B$2:$B$4,"&lt;"&amp;$F3018,'Rote Karten'!$C$2:$C$4,"&lt;="&amp;$G3018)-COUNTIFS('Rote Karten'!$A$2:$A$4,$A3018,'Rote Karten'!$D$2:$D$4,$B3018,'Rote Karten'!$B$2:$B$4,"&lt;"&amp;$F3018,'Rote Karten'!$C$2:$C$4,"&lt;="&amp;$G3018)</f>
        <v>0</v>
      </c>
      <c r="I3018" s="17" t="str">
        <f>IF(OR($L3018="Tor",$L3018="ET"),_xlfn.IFNA(IF(VLOOKUP($A3018,Spiele!$A$2:$C$16,3,FALSE)=$B3018,COUNTIFS($L$2:$L3018,"Tor",$B$2:$B3018,$B3018,$A$2:$A3018,$A3018)+COUNTIFS($L$2:$L3018,"ET",$B$2:$B3018,$B3018,$A$2:$A3018,$A3018)&amp;":"&amp;COUNTIFS($L$2:$L3018,"Tor",$B$2:$B3018,"&lt;&gt;"&amp;$B3018,$A$2:$A3018,$A3018)+COUNTIFS($L$2:$L3018,"ET",$B$2:$B3018,"&lt;&gt;"&amp;$B3018,$A$2:$A3018,$A3018),COUNTIFS($L$2:$L3018,"Tor",$B$2:$B3018,"&lt;&gt;"&amp;$B3018,$A$2:$A3018,$A3018)+COUNTIFS($L$2:$L3018,"ET",$B$2:$B3018,"&lt;&gt;"&amp;$B3018,$A$2:$A3018,$A3018)&amp;":"&amp;COUNTIFS($L$2:$L3018,"Tor",$B$2:$B3018,$B3018,$A$2:$A3018,$A3018)+COUNTIFS($L$2:$L3018,"ET",$B$2:$B3018,$B3018,$A$2:$A3018,$A3018)),""),"")</f>
        <v/>
      </c>
      <c r="J3018" s="18" t="str">
        <f>_xlfn.IFNA(IF(VLOOKUP($A3018,Spiele!$A$2:$D$16,3,FALSE)=$B3018,(COUNTIFS($L$1:$L3017,"Tor",$B$1:$B3017,$B3018,$A$1:$A3017,$A3018)+COUNTIFS($L$1:$L3017,"ET",$B$1:$B3017,$B3018,$A$1:$A3017,$A3018))-(COUNTIFS($L$1:$L3017,"Tor",$B$1:$B3017,"&lt;&gt;"&amp;$B3018,$A$1:$A3017,$A3018)+COUNTIFS($L$1:$L3017,"ET",$B$1:$B3017,"&lt;&gt;"&amp;$B3018,$A$1:$A3017,$A3018)),(COUNTIFS($L$1:$L3017,"Tor",$B$1:$B3017,$B3018,$A$1:$A3017,$A3018)+COUNTIFS($L$1:$L3017,"ET",$B$1:$B3017,$B3018,$A$1:$A3017,$A3018))-(COUNTIFS($L$1:$L3017,"Tor",$B$1:$B3017,"&lt;&gt;"&amp;$B3018,$A$1:$A3017,$A3018)+COUNTIFS($L$1:$L3017,"ET",$B$1:$B3017,"&lt;&gt;"&amp;$B3018,$A$1:$A3017,$A3018))),"")</f>
        <v/>
      </c>
      <c r="O3018" s="17"/>
      <c r="AC3018" s="14"/>
      <c r="AD3018" s="14"/>
      <c r="AE3018" s="18"/>
      <c r="AH3018" s="19">
        <f t="shared" si="190"/>
        <v>0</v>
      </c>
      <c r="AI3018" s="19">
        <f t="shared" si="191"/>
        <v>180</v>
      </c>
      <c r="AM3018" s="19">
        <f>IF(Abschlüsse[[#This Row],[Ergeb]]="ET","",SQRT(($AF3018-$AK3018)^2+($AG3018-$AL3018)^2))</f>
        <v>0</v>
      </c>
      <c r="AO3018" s="13"/>
      <c r="AP3018" s="13"/>
      <c r="AQ3018" s="19" t="str">
        <f t="shared" si="188"/>
        <v/>
      </c>
      <c r="AU3018" s="19" t="str">
        <f t="shared" si="189"/>
        <v/>
      </c>
    </row>
    <row r="3019" spans="3:47" ht="25.05" customHeight="1">
      <c r="C3019" s="17" t="str">
        <f>IF($A3019="","",IF(VLOOKUP($A3019,Spiele!$A$2:$D$16,3,FALSE)=$B3019,"H","G"))</f>
        <v/>
      </c>
      <c r="D3019" s="17" t="str">
        <f>IF($B3019="","",IF(VLOOKUP($A3019,Spiele!$A$2:$F$16,3,FALSE)=$B3019,VLOOKUP($A3019,Spiele!$A$2:$F$16,4,FALSE),VLOOKUP($A3019,Spiele!$A$2:$F$16,3,FALSE)))</f>
        <v/>
      </c>
      <c r="E3019" s="18">
        <f>IF(Abschlüsse[[#This Row],[Ergeb]]="ET",0,COUNTIFS($A$2:$A3019,$A3019,$B$2:$B3019,$B3019,$L$2:$L3019,"&lt;&gt;ET"))</f>
        <v>0</v>
      </c>
      <c r="F3019" s="11"/>
      <c r="G3019" s="12"/>
      <c r="H3019" s="18">
        <f>COUNTIFS('Rote Karten'!$A$2:$A$4,$A3019,'Rote Karten'!$D$2:$D$4,"&lt;&gt;"&amp;$B3019,'Rote Karten'!$B$2:$B$4,"&lt;"&amp;$F3019,'Rote Karten'!$C$2:$C$4,"&lt;="&amp;$G3019)-COUNTIFS('Rote Karten'!$A$2:$A$4,$A3019,'Rote Karten'!$D$2:$D$4,$B3019,'Rote Karten'!$B$2:$B$4,"&lt;"&amp;$F3019,'Rote Karten'!$C$2:$C$4,"&lt;="&amp;$G3019)</f>
        <v>0</v>
      </c>
      <c r="I3019" s="17" t="str">
        <f>IF(OR($L3019="Tor",$L3019="ET"),_xlfn.IFNA(IF(VLOOKUP($A3019,Spiele!$A$2:$C$16,3,FALSE)=$B3019,COUNTIFS($L$2:$L3019,"Tor",$B$2:$B3019,$B3019,$A$2:$A3019,$A3019)+COUNTIFS($L$2:$L3019,"ET",$B$2:$B3019,$B3019,$A$2:$A3019,$A3019)&amp;":"&amp;COUNTIFS($L$2:$L3019,"Tor",$B$2:$B3019,"&lt;&gt;"&amp;$B3019,$A$2:$A3019,$A3019)+COUNTIFS($L$2:$L3019,"ET",$B$2:$B3019,"&lt;&gt;"&amp;$B3019,$A$2:$A3019,$A3019),COUNTIFS($L$2:$L3019,"Tor",$B$2:$B3019,"&lt;&gt;"&amp;$B3019,$A$2:$A3019,$A3019)+COUNTIFS($L$2:$L3019,"ET",$B$2:$B3019,"&lt;&gt;"&amp;$B3019,$A$2:$A3019,$A3019)&amp;":"&amp;COUNTIFS($L$2:$L3019,"Tor",$B$2:$B3019,$B3019,$A$2:$A3019,$A3019)+COUNTIFS($L$2:$L3019,"ET",$B$2:$B3019,$B3019,$A$2:$A3019,$A3019)),""),"")</f>
        <v/>
      </c>
      <c r="J3019" s="18" t="str">
        <f>_xlfn.IFNA(IF(VLOOKUP($A3019,Spiele!$A$2:$D$16,3,FALSE)=$B3019,(COUNTIFS($L$1:$L3018,"Tor",$B$1:$B3018,$B3019,$A$1:$A3018,$A3019)+COUNTIFS($L$1:$L3018,"ET",$B$1:$B3018,$B3019,$A$1:$A3018,$A3019))-(COUNTIFS($L$1:$L3018,"Tor",$B$1:$B3018,"&lt;&gt;"&amp;$B3019,$A$1:$A3018,$A3019)+COUNTIFS($L$1:$L3018,"ET",$B$1:$B3018,"&lt;&gt;"&amp;$B3019,$A$1:$A3018,$A3019)),(COUNTIFS($L$1:$L3018,"Tor",$B$1:$B3018,$B3019,$A$1:$A3018,$A3019)+COUNTIFS($L$1:$L3018,"ET",$B$1:$B3018,$B3019,$A$1:$A3018,$A3019))-(COUNTIFS($L$1:$L3018,"Tor",$B$1:$B3018,"&lt;&gt;"&amp;$B3019,$A$1:$A3018,$A3019)+COUNTIFS($L$1:$L3018,"ET",$B$1:$B3018,"&lt;&gt;"&amp;$B3019,$A$1:$A3018,$A3019))),"")</f>
        <v/>
      </c>
      <c r="O3019" s="17"/>
      <c r="AC3019" s="14"/>
      <c r="AD3019" s="14"/>
      <c r="AE3019" s="18"/>
      <c r="AH3019" s="19">
        <f t="shared" si="190"/>
        <v>0</v>
      </c>
      <c r="AI3019" s="19">
        <f t="shared" si="191"/>
        <v>180</v>
      </c>
      <c r="AM3019" s="19">
        <f>IF(Abschlüsse[[#This Row],[Ergeb]]="ET","",SQRT(($AF3019-$AK3019)^2+($AG3019-$AL3019)^2))</f>
        <v>0</v>
      </c>
      <c r="AO3019" s="13"/>
      <c r="AP3019" s="13"/>
      <c r="AQ3019" s="19" t="str">
        <f t="shared" si="188"/>
        <v/>
      </c>
      <c r="AU3019" s="19" t="str">
        <f t="shared" si="189"/>
        <v/>
      </c>
    </row>
    <row r="3020" spans="3:47" ht="25.05" customHeight="1">
      <c r="C3020" s="17" t="str">
        <f>IF($A3020="","",IF(VLOOKUP($A3020,Spiele!$A$2:$D$16,3,FALSE)=$B3020,"H","G"))</f>
        <v/>
      </c>
      <c r="D3020" s="17" t="str">
        <f>IF($B3020="","",IF(VLOOKUP($A3020,Spiele!$A$2:$F$16,3,FALSE)=$B3020,VLOOKUP($A3020,Spiele!$A$2:$F$16,4,FALSE),VLOOKUP($A3020,Spiele!$A$2:$F$16,3,FALSE)))</f>
        <v/>
      </c>
      <c r="E3020" s="18">
        <f>IF(Abschlüsse[[#This Row],[Ergeb]]="ET",0,COUNTIFS($A$2:$A3020,$A3020,$B$2:$B3020,$B3020,$L$2:$L3020,"&lt;&gt;ET"))</f>
        <v>0</v>
      </c>
      <c r="F3020" s="11"/>
      <c r="G3020" s="12"/>
      <c r="H3020" s="18">
        <f>COUNTIFS('Rote Karten'!$A$2:$A$4,$A3020,'Rote Karten'!$D$2:$D$4,"&lt;&gt;"&amp;$B3020,'Rote Karten'!$B$2:$B$4,"&lt;"&amp;$F3020,'Rote Karten'!$C$2:$C$4,"&lt;="&amp;$G3020)-COUNTIFS('Rote Karten'!$A$2:$A$4,$A3020,'Rote Karten'!$D$2:$D$4,$B3020,'Rote Karten'!$B$2:$B$4,"&lt;"&amp;$F3020,'Rote Karten'!$C$2:$C$4,"&lt;="&amp;$G3020)</f>
        <v>0</v>
      </c>
      <c r="I3020" s="17" t="str">
        <f>IF(OR($L3020="Tor",$L3020="ET"),_xlfn.IFNA(IF(VLOOKUP($A3020,Spiele!$A$2:$C$16,3,FALSE)=$B3020,COUNTIFS($L$2:$L3020,"Tor",$B$2:$B3020,$B3020,$A$2:$A3020,$A3020)+COUNTIFS($L$2:$L3020,"ET",$B$2:$B3020,$B3020,$A$2:$A3020,$A3020)&amp;":"&amp;COUNTIFS($L$2:$L3020,"Tor",$B$2:$B3020,"&lt;&gt;"&amp;$B3020,$A$2:$A3020,$A3020)+COUNTIFS($L$2:$L3020,"ET",$B$2:$B3020,"&lt;&gt;"&amp;$B3020,$A$2:$A3020,$A3020),COUNTIFS($L$2:$L3020,"Tor",$B$2:$B3020,"&lt;&gt;"&amp;$B3020,$A$2:$A3020,$A3020)+COUNTIFS($L$2:$L3020,"ET",$B$2:$B3020,"&lt;&gt;"&amp;$B3020,$A$2:$A3020,$A3020)&amp;":"&amp;COUNTIFS($L$2:$L3020,"Tor",$B$2:$B3020,$B3020,$A$2:$A3020,$A3020)+COUNTIFS($L$2:$L3020,"ET",$B$2:$B3020,$B3020,$A$2:$A3020,$A3020)),""),"")</f>
        <v/>
      </c>
      <c r="J3020" s="18" t="str">
        <f>_xlfn.IFNA(IF(VLOOKUP($A3020,Spiele!$A$2:$D$16,3,FALSE)=$B3020,(COUNTIFS($L$1:$L3019,"Tor",$B$1:$B3019,$B3020,$A$1:$A3019,$A3020)+COUNTIFS($L$1:$L3019,"ET",$B$1:$B3019,$B3020,$A$1:$A3019,$A3020))-(COUNTIFS($L$1:$L3019,"Tor",$B$1:$B3019,"&lt;&gt;"&amp;$B3020,$A$1:$A3019,$A3020)+COUNTIFS($L$1:$L3019,"ET",$B$1:$B3019,"&lt;&gt;"&amp;$B3020,$A$1:$A3019,$A3020)),(COUNTIFS($L$1:$L3019,"Tor",$B$1:$B3019,$B3020,$A$1:$A3019,$A3020)+COUNTIFS($L$1:$L3019,"ET",$B$1:$B3019,$B3020,$A$1:$A3019,$A3020))-(COUNTIFS($L$1:$L3019,"Tor",$B$1:$B3019,"&lt;&gt;"&amp;$B3020,$A$1:$A3019,$A3020)+COUNTIFS($L$1:$L3019,"ET",$B$1:$B3019,"&lt;&gt;"&amp;$B3020,$A$1:$A3019,$A3020))),"")</f>
        <v/>
      </c>
      <c r="O3020" s="17"/>
      <c r="AC3020" s="14"/>
      <c r="AD3020" s="14"/>
      <c r="AE3020" s="18"/>
      <c r="AH3020" s="19">
        <f t="shared" si="190"/>
        <v>0</v>
      </c>
      <c r="AI3020" s="19">
        <f t="shared" si="191"/>
        <v>180</v>
      </c>
      <c r="AM3020" s="19">
        <f>IF(Abschlüsse[[#This Row],[Ergeb]]="ET","",SQRT(($AF3020-$AK3020)^2+($AG3020-$AL3020)^2))</f>
        <v>0</v>
      </c>
      <c r="AO3020" s="13"/>
      <c r="AP3020" s="13"/>
      <c r="AQ3020" s="19" t="str">
        <f t="shared" si="188"/>
        <v/>
      </c>
      <c r="AU3020" s="19" t="str">
        <f t="shared" si="189"/>
        <v/>
      </c>
    </row>
    <row r="3021" spans="3:47" ht="25.05" customHeight="1">
      <c r="C3021" s="17" t="str">
        <f>IF($A3021="","",IF(VLOOKUP($A3021,Spiele!$A$2:$D$16,3,FALSE)=$B3021,"H","G"))</f>
        <v/>
      </c>
      <c r="D3021" s="17" t="str">
        <f>IF($B3021="","",IF(VLOOKUP($A3021,Spiele!$A$2:$F$16,3,FALSE)=$B3021,VLOOKUP($A3021,Spiele!$A$2:$F$16,4,FALSE),VLOOKUP($A3021,Spiele!$A$2:$F$16,3,FALSE)))</f>
        <v/>
      </c>
      <c r="E3021" s="18">
        <f>IF(Abschlüsse[[#This Row],[Ergeb]]="ET",0,COUNTIFS($A$2:$A3021,$A3021,$B$2:$B3021,$B3021,$L$2:$L3021,"&lt;&gt;ET"))</f>
        <v>0</v>
      </c>
      <c r="F3021" s="11"/>
      <c r="G3021" s="12"/>
      <c r="H3021" s="18">
        <f>COUNTIFS('Rote Karten'!$A$2:$A$4,$A3021,'Rote Karten'!$D$2:$D$4,"&lt;&gt;"&amp;$B3021,'Rote Karten'!$B$2:$B$4,"&lt;"&amp;$F3021,'Rote Karten'!$C$2:$C$4,"&lt;="&amp;$G3021)-COUNTIFS('Rote Karten'!$A$2:$A$4,$A3021,'Rote Karten'!$D$2:$D$4,$B3021,'Rote Karten'!$B$2:$B$4,"&lt;"&amp;$F3021,'Rote Karten'!$C$2:$C$4,"&lt;="&amp;$G3021)</f>
        <v>0</v>
      </c>
      <c r="I3021" s="17" t="str">
        <f>IF(OR($L3021="Tor",$L3021="ET"),_xlfn.IFNA(IF(VLOOKUP($A3021,Spiele!$A$2:$C$16,3,FALSE)=$B3021,COUNTIFS($L$2:$L3021,"Tor",$B$2:$B3021,$B3021,$A$2:$A3021,$A3021)+COUNTIFS($L$2:$L3021,"ET",$B$2:$B3021,$B3021,$A$2:$A3021,$A3021)&amp;":"&amp;COUNTIFS($L$2:$L3021,"Tor",$B$2:$B3021,"&lt;&gt;"&amp;$B3021,$A$2:$A3021,$A3021)+COUNTIFS($L$2:$L3021,"ET",$B$2:$B3021,"&lt;&gt;"&amp;$B3021,$A$2:$A3021,$A3021),COUNTIFS($L$2:$L3021,"Tor",$B$2:$B3021,"&lt;&gt;"&amp;$B3021,$A$2:$A3021,$A3021)+COUNTIFS($L$2:$L3021,"ET",$B$2:$B3021,"&lt;&gt;"&amp;$B3021,$A$2:$A3021,$A3021)&amp;":"&amp;COUNTIFS($L$2:$L3021,"Tor",$B$2:$B3021,$B3021,$A$2:$A3021,$A3021)+COUNTIFS($L$2:$L3021,"ET",$B$2:$B3021,$B3021,$A$2:$A3021,$A3021)),""),"")</f>
        <v/>
      </c>
      <c r="J3021" s="18" t="str">
        <f>_xlfn.IFNA(IF(VLOOKUP($A3021,Spiele!$A$2:$D$16,3,FALSE)=$B3021,(COUNTIFS($L$1:$L3020,"Tor",$B$1:$B3020,$B3021,$A$1:$A3020,$A3021)+COUNTIFS($L$1:$L3020,"ET",$B$1:$B3020,$B3021,$A$1:$A3020,$A3021))-(COUNTIFS($L$1:$L3020,"Tor",$B$1:$B3020,"&lt;&gt;"&amp;$B3021,$A$1:$A3020,$A3021)+COUNTIFS($L$1:$L3020,"ET",$B$1:$B3020,"&lt;&gt;"&amp;$B3021,$A$1:$A3020,$A3021)),(COUNTIFS($L$1:$L3020,"Tor",$B$1:$B3020,$B3021,$A$1:$A3020,$A3021)+COUNTIFS($L$1:$L3020,"ET",$B$1:$B3020,$B3021,$A$1:$A3020,$A3021))-(COUNTIFS($L$1:$L3020,"Tor",$B$1:$B3020,"&lt;&gt;"&amp;$B3021,$A$1:$A3020,$A3021)+COUNTIFS($L$1:$L3020,"ET",$B$1:$B3020,"&lt;&gt;"&amp;$B3021,$A$1:$A3020,$A3021))),"")</f>
        <v/>
      </c>
      <c r="O3021" s="17"/>
      <c r="AC3021" s="14"/>
      <c r="AD3021" s="14"/>
      <c r="AE3021" s="18"/>
      <c r="AH3021" s="19">
        <f t="shared" si="190"/>
        <v>0</v>
      </c>
      <c r="AI3021" s="19">
        <f t="shared" si="191"/>
        <v>180</v>
      </c>
      <c r="AM3021" s="19">
        <f>IF(Abschlüsse[[#This Row],[Ergeb]]="ET","",SQRT(($AF3021-$AK3021)^2+($AG3021-$AL3021)^2))</f>
        <v>0</v>
      </c>
      <c r="AO3021" s="13"/>
      <c r="AP3021" s="13"/>
      <c r="AQ3021" s="19" t="str">
        <f t="shared" si="188"/>
        <v/>
      </c>
      <c r="AU3021" s="19" t="str">
        <f t="shared" si="189"/>
        <v/>
      </c>
    </row>
    <row r="3022" spans="3:47" ht="25.05" customHeight="1">
      <c r="C3022" s="17" t="str">
        <f>IF($A3022="","",IF(VLOOKUP($A3022,Spiele!$A$2:$D$16,3,FALSE)=$B3022,"H","G"))</f>
        <v/>
      </c>
      <c r="D3022" s="17" t="str">
        <f>IF($B3022="","",IF(VLOOKUP($A3022,Spiele!$A$2:$F$16,3,FALSE)=$B3022,VLOOKUP($A3022,Spiele!$A$2:$F$16,4,FALSE),VLOOKUP($A3022,Spiele!$A$2:$F$16,3,FALSE)))</f>
        <v/>
      </c>
      <c r="E3022" s="18">
        <f>IF(Abschlüsse[[#This Row],[Ergeb]]="ET",0,COUNTIFS($A$2:$A3022,$A3022,$B$2:$B3022,$B3022,$L$2:$L3022,"&lt;&gt;ET"))</f>
        <v>0</v>
      </c>
      <c r="F3022" s="11"/>
      <c r="G3022" s="12"/>
      <c r="H3022" s="18">
        <f>COUNTIFS('Rote Karten'!$A$2:$A$4,$A3022,'Rote Karten'!$D$2:$D$4,"&lt;&gt;"&amp;$B3022,'Rote Karten'!$B$2:$B$4,"&lt;"&amp;$F3022,'Rote Karten'!$C$2:$C$4,"&lt;="&amp;$G3022)-COUNTIFS('Rote Karten'!$A$2:$A$4,$A3022,'Rote Karten'!$D$2:$D$4,$B3022,'Rote Karten'!$B$2:$B$4,"&lt;"&amp;$F3022,'Rote Karten'!$C$2:$C$4,"&lt;="&amp;$G3022)</f>
        <v>0</v>
      </c>
      <c r="I3022" s="17" t="str">
        <f>IF(OR($L3022="Tor",$L3022="ET"),_xlfn.IFNA(IF(VLOOKUP($A3022,Spiele!$A$2:$C$16,3,FALSE)=$B3022,COUNTIFS($L$2:$L3022,"Tor",$B$2:$B3022,$B3022,$A$2:$A3022,$A3022)+COUNTIFS($L$2:$L3022,"ET",$B$2:$B3022,$B3022,$A$2:$A3022,$A3022)&amp;":"&amp;COUNTIFS($L$2:$L3022,"Tor",$B$2:$B3022,"&lt;&gt;"&amp;$B3022,$A$2:$A3022,$A3022)+COUNTIFS($L$2:$L3022,"ET",$B$2:$B3022,"&lt;&gt;"&amp;$B3022,$A$2:$A3022,$A3022),COUNTIFS($L$2:$L3022,"Tor",$B$2:$B3022,"&lt;&gt;"&amp;$B3022,$A$2:$A3022,$A3022)+COUNTIFS($L$2:$L3022,"ET",$B$2:$B3022,"&lt;&gt;"&amp;$B3022,$A$2:$A3022,$A3022)&amp;":"&amp;COUNTIFS($L$2:$L3022,"Tor",$B$2:$B3022,$B3022,$A$2:$A3022,$A3022)+COUNTIFS($L$2:$L3022,"ET",$B$2:$B3022,$B3022,$A$2:$A3022,$A3022)),""),"")</f>
        <v/>
      </c>
      <c r="J3022" s="18" t="str">
        <f>_xlfn.IFNA(IF(VLOOKUP($A3022,Spiele!$A$2:$D$16,3,FALSE)=$B3022,(COUNTIFS($L$1:$L3021,"Tor",$B$1:$B3021,$B3022,$A$1:$A3021,$A3022)+COUNTIFS($L$1:$L3021,"ET",$B$1:$B3021,$B3022,$A$1:$A3021,$A3022))-(COUNTIFS($L$1:$L3021,"Tor",$B$1:$B3021,"&lt;&gt;"&amp;$B3022,$A$1:$A3021,$A3022)+COUNTIFS($L$1:$L3021,"ET",$B$1:$B3021,"&lt;&gt;"&amp;$B3022,$A$1:$A3021,$A3022)),(COUNTIFS($L$1:$L3021,"Tor",$B$1:$B3021,$B3022,$A$1:$A3021,$A3022)+COUNTIFS($L$1:$L3021,"ET",$B$1:$B3021,$B3022,$A$1:$A3021,$A3022))-(COUNTIFS($L$1:$L3021,"Tor",$B$1:$B3021,"&lt;&gt;"&amp;$B3022,$A$1:$A3021,$A3022)+COUNTIFS($L$1:$L3021,"ET",$B$1:$B3021,"&lt;&gt;"&amp;$B3022,$A$1:$A3021,$A3022))),"")</f>
        <v/>
      </c>
      <c r="O3022" s="17"/>
      <c r="AC3022" s="14"/>
      <c r="AD3022" s="14"/>
      <c r="AE3022" s="18"/>
      <c r="AH3022" s="19">
        <f t="shared" si="190"/>
        <v>0</v>
      </c>
      <c r="AI3022" s="19">
        <f t="shared" si="191"/>
        <v>180</v>
      </c>
      <c r="AM3022" s="19">
        <f>IF(Abschlüsse[[#This Row],[Ergeb]]="ET","",SQRT(($AF3022-$AK3022)^2+($AG3022-$AL3022)^2))</f>
        <v>0</v>
      </c>
      <c r="AO3022" s="13"/>
      <c r="AP3022" s="13"/>
      <c r="AQ3022" s="19" t="str">
        <f t="shared" si="188"/>
        <v/>
      </c>
      <c r="AU3022" s="19" t="str">
        <f t="shared" si="189"/>
        <v/>
      </c>
    </row>
    <row r="3023" spans="3:47" ht="25.05" customHeight="1">
      <c r="C3023" s="17" t="str">
        <f>IF($A3023="","",IF(VLOOKUP($A3023,Spiele!$A$2:$D$16,3,FALSE)=$B3023,"H","G"))</f>
        <v/>
      </c>
      <c r="D3023" s="17" t="str">
        <f>IF($B3023="","",IF(VLOOKUP($A3023,Spiele!$A$2:$F$16,3,FALSE)=$B3023,VLOOKUP($A3023,Spiele!$A$2:$F$16,4,FALSE),VLOOKUP($A3023,Spiele!$A$2:$F$16,3,FALSE)))</f>
        <v/>
      </c>
      <c r="E3023" s="18">
        <f>IF(Abschlüsse[[#This Row],[Ergeb]]="ET",0,COUNTIFS($A$2:$A3023,$A3023,$B$2:$B3023,$B3023,$L$2:$L3023,"&lt;&gt;ET"))</f>
        <v>0</v>
      </c>
      <c r="F3023" s="11"/>
      <c r="G3023" s="12"/>
      <c r="H3023" s="18">
        <f>COUNTIFS('Rote Karten'!$A$2:$A$4,$A3023,'Rote Karten'!$D$2:$D$4,"&lt;&gt;"&amp;$B3023,'Rote Karten'!$B$2:$B$4,"&lt;"&amp;$F3023,'Rote Karten'!$C$2:$C$4,"&lt;="&amp;$G3023)-COUNTIFS('Rote Karten'!$A$2:$A$4,$A3023,'Rote Karten'!$D$2:$D$4,$B3023,'Rote Karten'!$B$2:$B$4,"&lt;"&amp;$F3023,'Rote Karten'!$C$2:$C$4,"&lt;="&amp;$G3023)</f>
        <v>0</v>
      </c>
      <c r="I3023" s="17" t="str">
        <f>IF(OR($L3023="Tor",$L3023="ET"),_xlfn.IFNA(IF(VLOOKUP($A3023,Spiele!$A$2:$C$16,3,FALSE)=$B3023,COUNTIFS($L$2:$L3023,"Tor",$B$2:$B3023,$B3023,$A$2:$A3023,$A3023)+COUNTIFS($L$2:$L3023,"ET",$B$2:$B3023,$B3023,$A$2:$A3023,$A3023)&amp;":"&amp;COUNTIFS($L$2:$L3023,"Tor",$B$2:$B3023,"&lt;&gt;"&amp;$B3023,$A$2:$A3023,$A3023)+COUNTIFS($L$2:$L3023,"ET",$B$2:$B3023,"&lt;&gt;"&amp;$B3023,$A$2:$A3023,$A3023),COUNTIFS($L$2:$L3023,"Tor",$B$2:$B3023,"&lt;&gt;"&amp;$B3023,$A$2:$A3023,$A3023)+COUNTIFS($L$2:$L3023,"ET",$B$2:$B3023,"&lt;&gt;"&amp;$B3023,$A$2:$A3023,$A3023)&amp;":"&amp;COUNTIFS($L$2:$L3023,"Tor",$B$2:$B3023,$B3023,$A$2:$A3023,$A3023)+COUNTIFS($L$2:$L3023,"ET",$B$2:$B3023,$B3023,$A$2:$A3023,$A3023)),""),"")</f>
        <v/>
      </c>
      <c r="J3023" s="18" t="str">
        <f>_xlfn.IFNA(IF(VLOOKUP($A3023,Spiele!$A$2:$D$16,3,FALSE)=$B3023,(COUNTIFS($L$1:$L3022,"Tor",$B$1:$B3022,$B3023,$A$1:$A3022,$A3023)+COUNTIFS($L$1:$L3022,"ET",$B$1:$B3022,$B3023,$A$1:$A3022,$A3023))-(COUNTIFS($L$1:$L3022,"Tor",$B$1:$B3022,"&lt;&gt;"&amp;$B3023,$A$1:$A3022,$A3023)+COUNTIFS($L$1:$L3022,"ET",$B$1:$B3022,"&lt;&gt;"&amp;$B3023,$A$1:$A3022,$A3023)),(COUNTIFS($L$1:$L3022,"Tor",$B$1:$B3022,$B3023,$A$1:$A3022,$A3023)+COUNTIFS($L$1:$L3022,"ET",$B$1:$B3022,$B3023,$A$1:$A3022,$A3023))-(COUNTIFS($L$1:$L3022,"Tor",$B$1:$B3022,"&lt;&gt;"&amp;$B3023,$A$1:$A3022,$A3023)+COUNTIFS($L$1:$L3022,"ET",$B$1:$B3022,"&lt;&gt;"&amp;$B3023,$A$1:$A3022,$A3023))),"")</f>
        <v/>
      </c>
      <c r="O3023" s="17"/>
      <c r="AC3023" s="14"/>
      <c r="AD3023" s="14"/>
      <c r="AE3023" s="18"/>
      <c r="AH3023" s="19">
        <f t="shared" si="190"/>
        <v>0</v>
      </c>
      <c r="AI3023" s="19">
        <f t="shared" si="191"/>
        <v>180</v>
      </c>
      <c r="AM3023" s="19">
        <f>IF(Abschlüsse[[#This Row],[Ergeb]]="ET","",SQRT(($AF3023-$AK3023)^2+($AG3023-$AL3023)^2))</f>
        <v>0</v>
      </c>
      <c r="AO3023" s="13"/>
      <c r="AP3023" s="13"/>
      <c r="AQ3023" s="19" t="str">
        <f t="shared" si="188"/>
        <v/>
      </c>
      <c r="AU3023" s="19" t="str">
        <f t="shared" si="189"/>
        <v/>
      </c>
    </row>
    <row r="3024" spans="3:47" ht="25.05" customHeight="1">
      <c r="C3024" s="17" t="str">
        <f>IF($A3024="","",IF(VLOOKUP($A3024,Spiele!$A$2:$D$16,3,FALSE)=$B3024,"H","G"))</f>
        <v/>
      </c>
      <c r="D3024" s="17" t="str">
        <f>IF($B3024="","",IF(VLOOKUP($A3024,Spiele!$A$2:$F$16,3,FALSE)=$B3024,VLOOKUP($A3024,Spiele!$A$2:$F$16,4,FALSE),VLOOKUP($A3024,Spiele!$A$2:$F$16,3,FALSE)))</f>
        <v/>
      </c>
      <c r="E3024" s="18">
        <f>IF(Abschlüsse[[#This Row],[Ergeb]]="ET",0,COUNTIFS($A$2:$A3024,$A3024,$B$2:$B3024,$B3024,$L$2:$L3024,"&lt;&gt;ET"))</f>
        <v>0</v>
      </c>
      <c r="F3024" s="11"/>
      <c r="G3024" s="12"/>
      <c r="H3024" s="18">
        <f>COUNTIFS('Rote Karten'!$A$2:$A$4,$A3024,'Rote Karten'!$D$2:$D$4,"&lt;&gt;"&amp;$B3024,'Rote Karten'!$B$2:$B$4,"&lt;"&amp;$F3024,'Rote Karten'!$C$2:$C$4,"&lt;="&amp;$G3024)-COUNTIFS('Rote Karten'!$A$2:$A$4,$A3024,'Rote Karten'!$D$2:$D$4,$B3024,'Rote Karten'!$B$2:$B$4,"&lt;"&amp;$F3024,'Rote Karten'!$C$2:$C$4,"&lt;="&amp;$G3024)</f>
        <v>0</v>
      </c>
      <c r="I3024" s="17" t="str">
        <f>IF(OR($L3024="Tor",$L3024="ET"),_xlfn.IFNA(IF(VLOOKUP($A3024,Spiele!$A$2:$C$16,3,FALSE)=$B3024,COUNTIFS($L$2:$L3024,"Tor",$B$2:$B3024,$B3024,$A$2:$A3024,$A3024)+COUNTIFS($L$2:$L3024,"ET",$B$2:$B3024,$B3024,$A$2:$A3024,$A3024)&amp;":"&amp;COUNTIFS($L$2:$L3024,"Tor",$B$2:$B3024,"&lt;&gt;"&amp;$B3024,$A$2:$A3024,$A3024)+COUNTIFS($L$2:$L3024,"ET",$B$2:$B3024,"&lt;&gt;"&amp;$B3024,$A$2:$A3024,$A3024),COUNTIFS($L$2:$L3024,"Tor",$B$2:$B3024,"&lt;&gt;"&amp;$B3024,$A$2:$A3024,$A3024)+COUNTIFS($L$2:$L3024,"ET",$B$2:$B3024,"&lt;&gt;"&amp;$B3024,$A$2:$A3024,$A3024)&amp;":"&amp;COUNTIFS($L$2:$L3024,"Tor",$B$2:$B3024,$B3024,$A$2:$A3024,$A3024)+COUNTIFS($L$2:$L3024,"ET",$B$2:$B3024,$B3024,$A$2:$A3024,$A3024)),""),"")</f>
        <v/>
      </c>
      <c r="J3024" s="18" t="str">
        <f>_xlfn.IFNA(IF(VLOOKUP($A3024,Spiele!$A$2:$D$16,3,FALSE)=$B3024,(COUNTIFS($L$1:$L3023,"Tor",$B$1:$B3023,$B3024,$A$1:$A3023,$A3024)+COUNTIFS($L$1:$L3023,"ET",$B$1:$B3023,$B3024,$A$1:$A3023,$A3024))-(COUNTIFS($L$1:$L3023,"Tor",$B$1:$B3023,"&lt;&gt;"&amp;$B3024,$A$1:$A3023,$A3024)+COUNTIFS($L$1:$L3023,"ET",$B$1:$B3023,"&lt;&gt;"&amp;$B3024,$A$1:$A3023,$A3024)),(COUNTIFS($L$1:$L3023,"Tor",$B$1:$B3023,$B3024,$A$1:$A3023,$A3024)+COUNTIFS($L$1:$L3023,"ET",$B$1:$B3023,$B3024,$A$1:$A3023,$A3024))-(COUNTIFS($L$1:$L3023,"Tor",$B$1:$B3023,"&lt;&gt;"&amp;$B3024,$A$1:$A3023,$A3024)+COUNTIFS($L$1:$L3023,"ET",$B$1:$B3023,"&lt;&gt;"&amp;$B3024,$A$1:$A3023,$A3024))),"")</f>
        <v/>
      </c>
      <c r="O3024" s="17"/>
      <c r="AC3024" s="14"/>
      <c r="AD3024" s="14"/>
      <c r="AE3024" s="18"/>
      <c r="AH3024" s="19">
        <f t="shared" si="190"/>
        <v>0</v>
      </c>
      <c r="AI3024" s="19">
        <f t="shared" si="191"/>
        <v>180</v>
      </c>
      <c r="AM3024" s="19">
        <f>IF(Abschlüsse[[#This Row],[Ergeb]]="ET","",SQRT(($AF3024-$AK3024)^2+($AG3024-$AL3024)^2))</f>
        <v>0</v>
      </c>
      <c r="AO3024" s="13"/>
      <c r="AP3024" s="13"/>
      <c r="AQ3024" s="19" t="str">
        <f t="shared" si="188"/>
        <v/>
      </c>
      <c r="AU3024" s="19" t="str">
        <f t="shared" si="189"/>
        <v/>
      </c>
    </row>
    <row r="3025" spans="3:47" ht="25.05" customHeight="1">
      <c r="C3025" s="17" t="str">
        <f>IF($A3025="","",IF(VLOOKUP($A3025,Spiele!$A$2:$D$16,3,FALSE)=$B3025,"H","G"))</f>
        <v/>
      </c>
      <c r="D3025" s="17" t="str">
        <f>IF($B3025="","",IF(VLOOKUP($A3025,Spiele!$A$2:$F$16,3,FALSE)=$B3025,VLOOKUP($A3025,Spiele!$A$2:$F$16,4,FALSE),VLOOKUP($A3025,Spiele!$A$2:$F$16,3,FALSE)))</f>
        <v/>
      </c>
      <c r="E3025" s="18">
        <f>IF(Abschlüsse[[#This Row],[Ergeb]]="ET",0,COUNTIFS($A$2:$A3025,$A3025,$B$2:$B3025,$B3025,$L$2:$L3025,"&lt;&gt;ET"))</f>
        <v>0</v>
      </c>
      <c r="F3025" s="11"/>
      <c r="G3025" s="12"/>
      <c r="H3025" s="18">
        <f>COUNTIFS('Rote Karten'!$A$2:$A$4,$A3025,'Rote Karten'!$D$2:$D$4,"&lt;&gt;"&amp;$B3025,'Rote Karten'!$B$2:$B$4,"&lt;"&amp;$F3025,'Rote Karten'!$C$2:$C$4,"&lt;="&amp;$G3025)-COUNTIFS('Rote Karten'!$A$2:$A$4,$A3025,'Rote Karten'!$D$2:$D$4,$B3025,'Rote Karten'!$B$2:$B$4,"&lt;"&amp;$F3025,'Rote Karten'!$C$2:$C$4,"&lt;="&amp;$G3025)</f>
        <v>0</v>
      </c>
      <c r="I3025" s="17" t="str">
        <f>IF(OR($L3025="Tor",$L3025="ET"),_xlfn.IFNA(IF(VLOOKUP($A3025,Spiele!$A$2:$C$16,3,FALSE)=$B3025,COUNTIFS($L$2:$L3025,"Tor",$B$2:$B3025,$B3025,$A$2:$A3025,$A3025)+COUNTIFS($L$2:$L3025,"ET",$B$2:$B3025,$B3025,$A$2:$A3025,$A3025)&amp;":"&amp;COUNTIFS($L$2:$L3025,"Tor",$B$2:$B3025,"&lt;&gt;"&amp;$B3025,$A$2:$A3025,$A3025)+COUNTIFS($L$2:$L3025,"ET",$B$2:$B3025,"&lt;&gt;"&amp;$B3025,$A$2:$A3025,$A3025),COUNTIFS($L$2:$L3025,"Tor",$B$2:$B3025,"&lt;&gt;"&amp;$B3025,$A$2:$A3025,$A3025)+COUNTIFS($L$2:$L3025,"ET",$B$2:$B3025,"&lt;&gt;"&amp;$B3025,$A$2:$A3025,$A3025)&amp;":"&amp;COUNTIFS($L$2:$L3025,"Tor",$B$2:$B3025,$B3025,$A$2:$A3025,$A3025)+COUNTIFS($L$2:$L3025,"ET",$B$2:$B3025,$B3025,$A$2:$A3025,$A3025)),""),"")</f>
        <v/>
      </c>
      <c r="J3025" s="18" t="str">
        <f>_xlfn.IFNA(IF(VLOOKUP($A3025,Spiele!$A$2:$D$16,3,FALSE)=$B3025,(COUNTIFS($L$1:$L3024,"Tor",$B$1:$B3024,$B3025,$A$1:$A3024,$A3025)+COUNTIFS($L$1:$L3024,"ET",$B$1:$B3024,$B3025,$A$1:$A3024,$A3025))-(COUNTIFS($L$1:$L3024,"Tor",$B$1:$B3024,"&lt;&gt;"&amp;$B3025,$A$1:$A3024,$A3025)+COUNTIFS($L$1:$L3024,"ET",$B$1:$B3024,"&lt;&gt;"&amp;$B3025,$A$1:$A3024,$A3025)),(COUNTIFS($L$1:$L3024,"Tor",$B$1:$B3024,$B3025,$A$1:$A3024,$A3025)+COUNTIFS($L$1:$L3024,"ET",$B$1:$B3024,$B3025,$A$1:$A3024,$A3025))-(COUNTIFS($L$1:$L3024,"Tor",$B$1:$B3024,"&lt;&gt;"&amp;$B3025,$A$1:$A3024,$A3025)+COUNTIFS($L$1:$L3024,"ET",$B$1:$B3024,"&lt;&gt;"&amp;$B3025,$A$1:$A3024,$A3025))),"")</f>
        <v/>
      </c>
      <c r="O3025" s="17"/>
      <c r="AC3025" s="14"/>
      <c r="AD3025" s="14"/>
      <c r="AE3025" s="18"/>
      <c r="AH3025" s="19">
        <f t="shared" si="190"/>
        <v>0</v>
      </c>
      <c r="AI3025" s="19">
        <f t="shared" si="191"/>
        <v>180</v>
      </c>
      <c r="AM3025" s="19">
        <f>IF(Abschlüsse[[#This Row],[Ergeb]]="ET","",SQRT(($AF3025-$AK3025)^2+($AG3025-$AL3025)^2))</f>
        <v>0</v>
      </c>
      <c r="AO3025" s="13"/>
      <c r="AP3025" s="13"/>
      <c r="AQ3025" s="19" t="str">
        <f t="shared" si="188"/>
        <v/>
      </c>
      <c r="AU3025" s="19" t="str">
        <f t="shared" si="189"/>
        <v/>
      </c>
    </row>
    <row r="3026" spans="3:47" ht="25.05" customHeight="1">
      <c r="C3026" s="17" t="str">
        <f>IF($A3026="","",IF(VLOOKUP($A3026,Spiele!$A$2:$D$16,3,FALSE)=$B3026,"H","G"))</f>
        <v/>
      </c>
      <c r="D3026" s="17" t="str">
        <f>IF($B3026="","",IF(VLOOKUP($A3026,Spiele!$A$2:$F$16,3,FALSE)=$B3026,VLOOKUP($A3026,Spiele!$A$2:$F$16,4,FALSE),VLOOKUP($A3026,Spiele!$A$2:$F$16,3,FALSE)))</f>
        <v/>
      </c>
      <c r="E3026" s="18">
        <f>IF(Abschlüsse[[#This Row],[Ergeb]]="ET",0,COUNTIFS($A$2:$A3026,$A3026,$B$2:$B3026,$B3026,$L$2:$L3026,"&lt;&gt;ET"))</f>
        <v>0</v>
      </c>
      <c r="F3026" s="11"/>
      <c r="G3026" s="12"/>
      <c r="H3026" s="18">
        <f>COUNTIFS('Rote Karten'!$A$2:$A$4,$A3026,'Rote Karten'!$D$2:$D$4,"&lt;&gt;"&amp;$B3026,'Rote Karten'!$B$2:$B$4,"&lt;"&amp;$F3026,'Rote Karten'!$C$2:$C$4,"&lt;="&amp;$G3026)-COUNTIFS('Rote Karten'!$A$2:$A$4,$A3026,'Rote Karten'!$D$2:$D$4,$B3026,'Rote Karten'!$B$2:$B$4,"&lt;"&amp;$F3026,'Rote Karten'!$C$2:$C$4,"&lt;="&amp;$G3026)</f>
        <v>0</v>
      </c>
      <c r="I3026" s="17" t="str">
        <f>IF(OR($L3026="Tor",$L3026="ET"),_xlfn.IFNA(IF(VLOOKUP($A3026,Spiele!$A$2:$C$16,3,FALSE)=$B3026,COUNTIFS($L$2:$L3026,"Tor",$B$2:$B3026,$B3026,$A$2:$A3026,$A3026)+COUNTIFS($L$2:$L3026,"ET",$B$2:$B3026,$B3026,$A$2:$A3026,$A3026)&amp;":"&amp;COUNTIFS($L$2:$L3026,"Tor",$B$2:$B3026,"&lt;&gt;"&amp;$B3026,$A$2:$A3026,$A3026)+COUNTIFS($L$2:$L3026,"ET",$B$2:$B3026,"&lt;&gt;"&amp;$B3026,$A$2:$A3026,$A3026),COUNTIFS($L$2:$L3026,"Tor",$B$2:$B3026,"&lt;&gt;"&amp;$B3026,$A$2:$A3026,$A3026)+COUNTIFS($L$2:$L3026,"ET",$B$2:$B3026,"&lt;&gt;"&amp;$B3026,$A$2:$A3026,$A3026)&amp;":"&amp;COUNTIFS($L$2:$L3026,"Tor",$B$2:$B3026,$B3026,$A$2:$A3026,$A3026)+COUNTIFS($L$2:$L3026,"ET",$B$2:$B3026,$B3026,$A$2:$A3026,$A3026)),""),"")</f>
        <v/>
      </c>
      <c r="J3026" s="18" t="str">
        <f>_xlfn.IFNA(IF(VLOOKUP($A3026,Spiele!$A$2:$D$16,3,FALSE)=$B3026,(COUNTIFS($L$1:$L3025,"Tor",$B$1:$B3025,$B3026,$A$1:$A3025,$A3026)+COUNTIFS($L$1:$L3025,"ET",$B$1:$B3025,$B3026,$A$1:$A3025,$A3026))-(COUNTIFS($L$1:$L3025,"Tor",$B$1:$B3025,"&lt;&gt;"&amp;$B3026,$A$1:$A3025,$A3026)+COUNTIFS($L$1:$L3025,"ET",$B$1:$B3025,"&lt;&gt;"&amp;$B3026,$A$1:$A3025,$A3026)),(COUNTIFS($L$1:$L3025,"Tor",$B$1:$B3025,$B3026,$A$1:$A3025,$A3026)+COUNTIFS($L$1:$L3025,"ET",$B$1:$B3025,$B3026,$A$1:$A3025,$A3026))-(COUNTIFS($L$1:$L3025,"Tor",$B$1:$B3025,"&lt;&gt;"&amp;$B3026,$A$1:$A3025,$A3026)+COUNTIFS($L$1:$L3025,"ET",$B$1:$B3025,"&lt;&gt;"&amp;$B3026,$A$1:$A3025,$A3026))),"")</f>
        <v/>
      </c>
      <c r="O3026" s="17"/>
      <c r="AC3026" s="14"/>
      <c r="AD3026" s="14"/>
      <c r="AE3026" s="18"/>
      <c r="AH3026" s="19">
        <f t="shared" si="190"/>
        <v>0</v>
      </c>
      <c r="AI3026" s="19">
        <f t="shared" si="191"/>
        <v>180</v>
      </c>
      <c r="AM3026" s="19">
        <f>IF(Abschlüsse[[#This Row],[Ergeb]]="ET","",SQRT(($AF3026-$AK3026)^2+($AG3026-$AL3026)^2))</f>
        <v>0</v>
      </c>
      <c r="AO3026" s="13"/>
      <c r="AP3026" s="13"/>
      <c r="AQ3026" s="19" t="str">
        <f t="shared" si="188"/>
        <v/>
      </c>
      <c r="AU3026" s="19" t="str">
        <f t="shared" si="189"/>
        <v/>
      </c>
    </row>
    <row r="3027" spans="3:47" ht="25.05" customHeight="1">
      <c r="C3027" s="17" t="str">
        <f>IF($A3027="","",IF(VLOOKUP($A3027,Spiele!$A$2:$D$16,3,FALSE)=$B3027,"H","G"))</f>
        <v/>
      </c>
      <c r="D3027" s="17" t="str">
        <f>IF($B3027="","",IF(VLOOKUP($A3027,Spiele!$A$2:$F$16,3,FALSE)=$B3027,VLOOKUP($A3027,Spiele!$A$2:$F$16,4,FALSE),VLOOKUP($A3027,Spiele!$A$2:$F$16,3,FALSE)))</f>
        <v/>
      </c>
      <c r="E3027" s="18">
        <f>IF(Abschlüsse[[#This Row],[Ergeb]]="ET",0,COUNTIFS($A$2:$A3027,$A3027,$B$2:$B3027,$B3027,$L$2:$L3027,"&lt;&gt;ET"))</f>
        <v>0</v>
      </c>
      <c r="F3027" s="11"/>
      <c r="G3027" s="12"/>
      <c r="H3027" s="18">
        <f>COUNTIFS('Rote Karten'!$A$2:$A$4,$A3027,'Rote Karten'!$D$2:$D$4,"&lt;&gt;"&amp;$B3027,'Rote Karten'!$B$2:$B$4,"&lt;"&amp;$F3027,'Rote Karten'!$C$2:$C$4,"&lt;="&amp;$G3027)-COUNTIFS('Rote Karten'!$A$2:$A$4,$A3027,'Rote Karten'!$D$2:$D$4,$B3027,'Rote Karten'!$B$2:$B$4,"&lt;"&amp;$F3027,'Rote Karten'!$C$2:$C$4,"&lt;="&amp;$G3027)</f>
        <v>0</v>
      </c>
      <c r="I3027" s="17" t="str">
        <f>IF(OR($L3027="Tor",$L3027="ET"),_xlfn.IFNA(IF(VLOOKUP($A3027,Spiele!$A$2:$C$16,3,FALSE)=$B3027,COUNTIFS($L$2:$L3027,"Tor",$B$2:$B3027,$B3027,$A$2:$A3027,$A3027)+COUNTIFS($L$2:$L3027,"ET",$B$2:$B3027,$B3027,$A$2:$A3027,$A3027)&amp;":"&amp;COUNTIFS($L$2:$L3027,"Tor",$B$2:$B3027,"&lt;&gt;"&amp;$B3027,$A$2:$A3027,$A3027)+COUNTIFS($L$2:$L3027,"ET",$B$2:$B3027,"&lt;&gt;"&amp;$B3027,$A$2:$A3027,$A3027),COUNTIFS($L$2:$L3027,"Tor",$B$2:$B3027,"&lt;&gt;"&amp;$B3027,$A$2:$A3027,$A3027)+COUNTIFS($L$2:$L3027,"ET",$B$2:$B3027,"&lt;&gt;"&amp;$B3027,$A$2:$A3027,$A3027)&amp;":"&amp;COUNTIFS($L$2:$L3027,"Tor",$B$2:$B3027,$B3027,$A$2:$A3027,$A3027)+COUNTIFS($L$2:$L3027,"ET",$B$2:$B3027,$B3027,$A$2:$A3027,$A3027)),""),"")</f>
        <v/>
      </c>
      <c r="J3027" s="18" t="str">
        <f>_xlfn.IFNA(IF(VLOOKUP($A3027,Spiele!$A$2:$D$16,3,FALSE)=$B3027,(COUNTIFS($L$1:$L3026,"Tor",$B$1:$B3026,$B3027,$A$1:$A3026,$A3027)+COUNTIFS($L$1:$L3026,"ET",$B$1:$B3026,$B3027,$A$1:$A3026,$A3027))-(COUNTIFS($L$1:$L3026,"Tor",$B$1:$B3026,"&lt;&gt;"&amp;$B3027,$A$1:$A3026,$A3027)+COUNTIFS($L$1:$L3026,"ET",$B$1:$B3026,"&lt;&gt;"&amp;$B3027,$A$1:$A3026,$A3027)),(COUNTIFS($L$1:$L3026,"Tor",$B$1:$B3026,$B3027,$A$1:$A3026,$A3027)+COUNTIFS($L$1:$L3026,"ET",$B$1:$B3026,$B3027,$A$1:$A3026,$A3027))-(COUNTIFS($L$1:$L3026,"Tor",$B$1:$B3026,"&lt;&gt;"&amp;$B3027,$A$1:$A3026,$A3027)+COUNTIFS($L$1:$L3026,"ET",$B$1:$B3026,"&lt;&gt;"&amp;$B3027,$A$1:$A3026,$A3027))),"")</f>
        <v/>
      </c>
      <c r="O3027" s="17"/>
      <c r="AC3027" s="14"/>
      <c r="AD3027" s="14"/>
      <c r="AE3027" s="18"/>
      <c r="AH3027" s="19">
        <f t="shared" si="190"/>
        <v>0</v>
      </c>
      <c r="AI3027" s="19">
        <f t="shared" si="191"/>
        <v>180</v>
      </c>
      <c r="AM3027" s="19">
        <f>IF(Abschlüsse[[#This Row],[Ergeb]]="ET","",SQRT(($AF3027-$AK3027)^2+($AG3027-$AL3027)^2))</f>
        <v>0</v>
      </c>
      <c r="AO3027" s="13"/>
      <c r="AP3027" s="13"/>
      <c r="AQ3027" s="19" t="str">
        <f t="shared" si="188"/>
        <v/>
      </c>
      <c r="AU3027" s="19" t="str">
        <f t="shared" si="189"/>
        <v/>
      </c>
    </row>
    <row r="3028" spans="3:47" ht="25.05" customHeight="1">
      <c r="C3028" s="17" t="str">
        <f>IF($A3028="","",IF(VLOOKUP($A3028,Spiele!$A$2:$D$16,3,FALSE)=$B3028,"H","G"))</f>
        <v/>
      </c>
      <c r="D3028" s="17" t="str">
        <f>IF($B3028="","",IF(VLOOKUP($A3028,Spiele!$A$2:$F$16,3,FALSE)=$B3028,VLOOKUP($A3028,Spiele!$A$2:$F$16,4,FALSE),VLOOKUP($A3028,Spiele!$A$2:$F$16,3,FALSE)))</f>
        <v/>
      </c>
      <c r="E3028" s="18">
        <f>IF(Abschlüsse[[#This Row],[Ergeb]]="ET",0,COUNTIFS($A$2:$A3028,$A3028,$B$2:$B3028,$B3028,$L$2:$L3028,"&lt;&gt;ET"))</f>
        <v>0</v>
      </c>
      <c r="F3028" s="11"/>
      <c r="G3028" s="12"/>
      <c r="H3028" s="18">
        <f>COUNTIFS('Rote Karten'!$A$2:$A$4,$A3028,'Rote Karten'!$D$2:$D$4,"&lt;&gt;"&amp;$B3028,'Rote Karten'!$B$2:$B$4,"&lt;"&amp;$F3028,'Rote Karten'!$C$2:$C$4,"&lt;="&amp;$G3028)-COUNTIFS('Rote Karten'!$A$2:$A$4,$A3028,'Rote Karten'!$D$2:$D$4,$B3028,'Rote Karten'!$B$2:$B$4,"&lt;"&amp;$F3028,'Rote Karten'!$C$2:$C$4,"&lt;="&amp;$G3028)</f>
        <v>0</v>
      </c>
      <c r="I3028" s="17" t="str">
        <f>IF(OR($L3028="Tor",$L3028="ET"),_xlfn.IFNA(IF(VLOOKUP($A3028,Spiele!$A$2:$C$16,3,FALSE)=$B3028,COUNTIFS($L$2:$L3028,"Tor",$B$2:$B3028,$B3028,$A$2:$A3028,$A3028)+COUNTIFS($L$2:$L3028,"ET",$B$2:$B3028,$B3028,$A$2:$A3028,$A3028)&amp;":"&amp;COUNTIFS($L$2:$L3028,"Tor",$B$2:$B3028,"&lt;&gt;"&amp;$B3028,$A$2:$A3028,$A3028)+COUNTIFS($L$2:$L3028,"ET",$B$2:$B3028,"&lt;&gt;"&amp;$B3028,$A$2:$A3028,$A3028),COUNTIFS($L$2:$L3028,"Tor",$B$2:$B3028,"&lt;&gt;"&amp;$B3028,$A$2:$A3028,$A3028)+COUNTIFS($L$2:$L3028,"ET",$B$2:$B3028,"&lt;&gt;"&amp;$B3028,$A$2:$A3028,$A3028)&amp;":"&amp;COUNTIFS($L$2:$L3028,"Tor",$B$2:$B3028,$B3028,$A$2:$A3028,$A3028)+COUNTIFS($L$2:$L3028,"ET",$B$2:$B3028,$B3028,$A$2:$A3028,$A3028)),""),"")</f>
        <v/>
      </c>
      <c r="J3028" s="18" t="str">
        <f>_xlfn.IFNA(IF(VLOOKUP($A3028,Spiele!$A$2:$D$16,3,FALSE)=$B3028,(COUNTIFS($L$1:$L3027,"Tor",$B$1:$B3027,$B3028,$A$1:$A3027,$A3028)+COUNTIFS($L$1:$L3027,"ET",$B$1:$B3027,$B3028,$A$1:$A3027,$A3028))-(COUNTIFS($L$1:$L3027,"Tor",$B$1:$B3027,"&lt;&gt;"&amp;$B3028,$A$1:$A3027,$A3028)+COUNTIFS($L$1:$L3027,"ET",$B$1:$B3027,"&lt;&gt;"&amp;$B3028,$A$1:$A3027,$A3028)),(COUNTIFS($L$1:$L3027,"Tor",$B$1:$B3027,$B3028,$A$1:$A3027,$A3028)+COUNTIFS($L$1:$L3027,"ET",$B$1:$B3027,$B3028,$A$1:$A3027,$A3028))-(COUNTIFS($L$1:$L3027,"Tor",$B$1:$B3027,"&lt;&gt;"&amp;$B3028,$A$1:$A3027,$A3028)+COUNTIFS($L$1:$L3027,"ET",$B$1:$B3027,"&lt;&gt;"&amp;$B3028,$A$1:$A3027,$A3028))),"")</f>
        <v/>
      </c>
      <c r="O3028" s="17"/>
      <c r="AC3028" s="14"/>
      <c r="AD3028" s="14"/>
      <c r="AE3028" s="18"/>
      <c r="AH3028" s="19">
        <f t="shared" si="190"/>
        <v>0</v>
      </c>
      <c r="AI3028" s="19">
        <f t="shared" si="191"/>
        <v>180</v>
      </c>
      <c r="AM3028" s="19">
        <f>IF(Abschlüsse[[#This Row],[Ergeb]]="ET","",SQRT(($AF3028-$AK3028)^2+($AG3028-$AL3028)^2))</f>
        <v>0</v>
      </c>
      <c r="AO3028" s="13"/>
      <c r="AP3028" s="13"/>
      <c r="AQ3028" s="19" t="str">
        <f t="shared" si="188"/>
        <v/>
      </c>
      <c r="AU3028" s="19" t="str">
        <f t="shared" si="189"/>
        <v/>
      </c>
    </row>
    <row r="3029" spans="3:47" ht="25.05" customHeight="1">
      <c r="C3029" s="17" t="str">
        <f>IF($A3029="","",IF(VLOOKUP($A3029,Spiele!$A$2:$D$16,3,FALSE)=$B3029,"H","G"))</f>
        <v/>
      </c>
      <c r="D3029" s="17" t="str">
        <f>IF($B3029="","",IF(VLOOKUP($A3029,Spiele!$A$2:$F$16,3,FALSE)=$B3029,VLOOKUP($A3029,Spiele!$A$2:$F$16,4,FALSE),VLOOKUP($A3029,Spiele!$A$2:$F$16,3,FALSE)))</f>
        <v/>
      </c>
      <c r="E3029" s="18">
        <f>IF(Abschlüsse[[#This Row],[Ergeb]]="ET",0,COUNTIFS($A$2:$A3029,$A3029,$B$2:$B3029,$B3029,$L$2:$L3029,"&lt;&gt;ET"))</f>
        <v>0</v>
      </c>
      <c r="F3029" s="11"/>
      <c r="G3029" s="12"/>
      <c r="H3029" s="18">
        <f>COUNTIFS('Rote Karten'!$A$2:$A$4,$A3029,'Rote Karten'!$D$2:$D$4,"&lt;&gt;"&amp;$B3029,'Rote Karten'!$B$2:$B$4,"&lt;"&amp;$F3029,'Rote Karten'!$C$2:$C$4,"&lt;="&amp;$G3029)-COUNTIFS('Rote Karten'!$A$2:$A$4,$A3029,'Rote Karten'!$D$2:$D$4,$B3029,'Rote Karten'!$B$2:$B$4,"&lt;"&amp;$F3029,'Rote Karten'!$C$2:$C$4,"&lt;="&amp;$G3029)</f>
        <v>0</v>
      </c>
      <c r="I3029" s="17" t="str">
        <f>IF(OR($L3029="Tor",$L3029="ET"),_xlfn.IFNA(IF(VLOOKUP($A3029,Spiele!$A$2:$C$16,3,FALSE)=$B3029,COUNTIFS($L$2:$L3029,"Tor",$B$2:$B3029,$B3029,$A$2:$A3029,$A3029)+COUNTIFS($L$2:$L3029,"ET",$B$2:$B3029,$B3029,$A$2:$A3029,$A3029)&amp;":"&amp;COUNTIFS($L$2:$L3029,"Tor",$B$2:$B3029,"&lt;&gt;"&amp;$B3029,$A$2:$A3029,$A3029)+COUNTIFS($L$2:$L3029,"ET",$B$2:$B3029,"&lt;&gt;"&amp;$B3029,$A$2:$A3029,$A3029),COUNTIFS($L$2:$L3029,"Tor",$B$2:$B3029,"&lt;&gt;"&amp;$B3029,$A$2:$A3029,$A3029)+COUNTIFS($L$2:$L3029,"ET",$B$2:$B3029,"&lt;&gt;"&amp;$B3029,$A$2:$A3029,$A3029)&amp;":"&amp;COUNTIFS($L$2:$L3029,"Tor",$B$2:$B3029,$B3029,$A$2:$A3029,$A3029)+COUNTIFS($L$2:$L3029,"ET",$B$2:$B3029,$B3029,$A$2:$A3029,$A3029)),""),"")</f>
        <v/>
      </c>
      <c r="J3029" s="18" t="str">
        <f>_xlfn.IFNA(IF(VLOOKUP($A3029,Spiele!$A$2:$D$16,3,FALSE)=$B3029,(COUNTIFS($L$1:$L3028,"Tor",$B$1:$B3028,$B3029,$A$1:$A3028,$A3029)+COUNTIFS($L$1:$L3028,"ET",$B$1:$B3028,$B3029,$A$1:$A3028,$A3029))-(COUNTIFS($L$1:$L3028,"Tor",$B$1:$B3028,"&lt;&gt;"&amp;$B3029,$A$1:$A3028,$A3029)+COUNTIFS($L$1:$L3028,"ET",$B$1:$B3028,"&lt;&gt;"&amp;$B3029,$A$1:$A3028,$A3029)),(COUNTIFS($L$1:$L3028,"Tor",$B$1:$B3028,$B3029,$A$1:$A3028,$A3029)+COUNTIFS($L$1:$L3028,"ET",$B$1:$B3028,$B3029,$A$1:$A3028,$A3029))-(COUNTIFS($L$1:$L3028,"Tor",$B$1:$B3028,"&lt;&gt;"&amp;$B3029,$A$1:$A3028,$A3029)+COUNTIFS($L$1:$L3028,"ET",$B$1:$B3028,"&lt;&gt;"&amp;$B3029,$A$1:$A3028,$A3029))),"")</f>
        <v/>
      </c>
      <c r="O3029" s="17"/>
      <c r="AC3029" s="14"/>
      <c r="AD3029" s="14"/>
      <c r="AE3029" s="18"/>
      <c r="AH3029" s="19">
        <f t="shared" si="190"/>
        <v>0</v>
      </c>
      <c r="AI3029" s="19">
        <f t="shared" si="191"/>
        <v>180</v>
      </c>
      <c r="AM3029" s="19">
        <f>IF(Abschlüsse[[#This Row],[Ergeb]]="ET","",SQRT(($AF3029-$AK3029)^2+($AG3029-$AL3029)^2))</f>
        <v>0</v>
      </c>
      <c r="AO3029" s="13"/>
      <c r="AP3029" s="13"/>
      <c r="AQ3029" s="19" t="str">
        <f t="shared" si="188"/>
        <v/>
      </c>
      <c r="AU3029" s="19" t="str">
        <f t="shared" si="189"/>
        <v/>
      </c>
    </row>
    <row r="3030" spans="3:47" ht="25.05" customHeight="1">
      <c r="C3030" s="17" t="str">
        <f>IF($A3030="","",IF(VLOOKUP($A3030,Spiele!$A$2:$D$16,3,FALSE)=$B3030,"H","G"))</f>
        <v/>
      </c>
      <c r="D3030" s="17" t="str">
        <f>IF($B3030="","",IF(VLOOKUP($A3030,Spiele!$A$2:$F$16,3,FALSE)=$B3030,VLOOKUP($A3030,Spiele!$A$2:$F$16,4,FALSE),VLOOKUP($A3030,Spiele!$A$2:$F$16,3,FALSE)))</f>
        <v/>
      </c>
      <c r="E3030" s="18">
        <f>IF(Abschlüsse[[#This Row],[Ergeb]]="ET",0,COUNTIFS($A$2:$A3030,$A3030,$B$2:$B3030,$B3030,$L$2:$L3030,"&lt;&gt;ET"))</f>
        <v>0</v>
      </c>
      <c r="F3030" s="11"/>
      <c r="G3030" s="12"/>
      <c r="H3030" s="18">
        <f>COUNTIFS('Rote Karten'!$A$2:$A$4,$A3030,'Rote Karten'!$D$2:$D$4,"&lt;&gt;"&amp;$B3030,'Rote Karten'!$B$2:$B$4,"&lt;"&amp;$F3030,'Rote Karten'!$C$2:$C$4,"&lt;="&amp;$G3030)-COUNTIFS('Rote Karten'!$A$2:$A$4,$A3030,'Rote Karten'!$D$2:$D$4,$B3030,'Rote Karten'!$B$2:$B$4,"&lt;"&amp;$F3030,'Rote Karten'!$C$2:$C$4,"&lt;="&amp;$G3030)</f>
        <v>0</v>
      </c>
      <c r="I3030" s="17" t="str">
        <f>IF(OR($L3030="Tor",$L3030="ET"),_xlfn.IFNA(IF(VLOOKUP($A3030,Spiele!$A$2:$C$16,3,FALSE)=$B3030,COUNTIFS($L$2:$L3030,"Tor",$B$2:$B3030,$B3030,$A$2:$A3030,$A3030)+COUNTIFS($L$2:$L3030,"ET",$B$2:$B3030,$B3030,$A$2:$A3030,$A3030)&amp;":"&amp;COUNTIFS($L$2:$L3030,"Tor",$B$2:$B3030,"&lt;&gt;"&amp;$B3030,$A$2:$A3030,$A3030)+COUNTIFS($L$2:$L3030,"ET",$B$2:$B3030,"&lt;&gt;"&amp;$B3030,$A$2:$A3030,$A3030),COUNTIFS($L$2:$L3030,"Tor",$B$2:$B3030,"&lt;&gt;"&amp;$B3030,$A$2:$A3030,$A3030)+COUNTIFS($L$2:$L3030,"ET",$B$2:$B3030,"&lt;&gt;"&amp;$B3030,$A$2:$A3030,$A3030)&amp;":"&amp;COUNTIFS($L$2:$L3030,"Tor",$B$2:$B3030,$B3030,$A$2:$A3030,$A3030)+COUNTIFS($L$2:$L3030,"ET",$B$2:$B3030,$B3030,$A$2:$A3030,$A3030)),""),"")</f>
        <v/>
      </c>
      <c r="J3030" s="18" t="str">
        <f>_xlfn.IFNA(IF(VLOOKUP($A3030,Spiele!$A$2:$D$16,3,FALSE)=$B3030,(COUNTIFS($L$1:$L3029,"Tor",$B$1:$B3029,$B3030,$A$1:$A3029,$A3030)+COUNTIFS($L$1:$L3029,"ET",$B$1:$B3029,$B3030,$A$1:$A3029,$A3030))-(COUNTIFS($L$1:$L3029,"Tor",$B$1:$B3029,"&lt;&gt;"&amp;$B3030,$A$1:$A3029,$A3030)+COUNTIFS($L$1:$L3029,"ET",$B$1:$B3029,"&lt;&gt;"&amp;$B3030,$A$1:$A3029,$A3030)),(COUNTIFS($L$1:$L3029,"Tor",$B$1:$B3029,$B3030,$A$1:$A3029,$A3030)+COUNTIFS($L$1:$L3029,"ET",$B$1:$B3029,$B3030,$A$1:$A3029,$A3030))-(COUNTIFS($L$1:$L3029,"Tor",$B$1:$B3029,"&lt;&gt;"&amp;$B3030,$A$1:$A3029,$A3030)+COUNTIFS($L$1:$L3029,"ET",$B$1:$B3029,"&lt;&gt;"&amp;$B3030,$A$1:$A3029,$A3030))),"")</f>
        <v/>
      </c>
      <c r="O3030" s="17"/>
      <c r="AC3030" s="14"/>
      <c r="AD3030" s="14"/>
      <c r="AE3030" s="18"/>
      <c r="AH3030" s="19">
        <f t="shared" si="190"/>
        <v>0</v>
      </c>
      <c r="AI3030" s="19">
        <f t="shared" si="191"/>
        <v>180</v>
      </c>
      <c r="AM3030" s="19">
        <f>IF(Abschlüsse[[#This Row],[Ergeb]]="ET","",SQRT(($AF3030-$AK3030)^2+($AG3030-$AL3030)^2))</f>
        <v>0</v>
      </c>
      <c r="AO3030" s="13"/>
      <c r="AP3030" s="13"/>
      <c r="AQ3030" s="19" t="str">
        <f t="shared" si="188"/>
        <v/>
      </c>
      <c r="AU3030" s="19" t="str">
        <f t="shared" si="189"/>
        <v/>
      </c>
    </row>
    <row r="3031" spans="3:47" ht="25.05" customHeight="1">
      <c r="C3031" s="17" t="str">
        <f>IF($A3031="","",IF(VLOOKUP($A3031,Spiele!$A$2:$D$16,3,FALSE)=$B3031,"H","G"))</f>
        <v/>
      </c>
      <c r="D3031" s="17" t="str">
        <f>IF($B3031="","",IF(VLOOKUP($A3031,Spiele!$A$2:$F$16,3,FALSE)=$B3031,VLOOKUP($A3031,Spiele!$A$2:$F$16,4,FALSE),VLOOKUP($A3031,Spiele!$A$2:$F$16,3,FALSE)))</f>
        <v/>
      </c>
      <c r="E3031" s="18">
        <f>IF(Abschlüsse[[#This Row],[Ergeb]]="ET",0,COUNTIFS($A$2:$A3031,$A3031,$B$2:$B3031,$B3031,$L$2:$L3031,"&lt;&gt;ET"))</f>
        <v>0</v>
      </c>
      <c r="F3031" s="11"/>
      <c r="G3031" s="12"/>
      <c r="H3031" s="18">
        <f>COUNTIFS('Rote Karten'!$A$2:$A$4,$A3031,'Rote Karten'!$D$2:$D$4,"&lt;&gt;"&amp;$B3031,'Rote Karten'!$B$2:$B$4,"&lt;"&amp;$F3031,'Rote Karten'!$C$2:$C$4,"&lt;="&amp;$G3031)-COUNTIFS('Rote Karten'!$A$2:$A$4,$A3031,'Rote Karten'!$D$2:$D$4,$B3031,'Rote Karten'!$B$2:$B$4,"&lt;"&amp;$F3031,'Rote Karten'!$C$2:$C$4,"&lt;="&amp;$G3031)</f>
        <v>0</v>
      </c>
      <c r="I3031" s="17" t="str">
        <f>IF(OR($L3031="Tor",$L3031="ET"),_xlfn.IFNA(IF(VLOOKUP($A3031,Spiele!$A$2:$C$16,3,FALSE)=$B3031,COUNTIFS($L$2:$L3031,"Tor",$B$2:$B3031,$B3031,$A$2:$A3031,$A3031)+COUNTIFS($L$2:$L3031,"ET",$B$2:$B3031,$B3031,$A$2:$A3031,$A3031)&amp;":"&amp;COUNTIFS($L$2:$L3031,"Tor",$B$2:$B3031,"&lt;&gt;"&amp;$B3031,$A$2:$A3031,$A3031)+COUNTIFS($L$2:$L3031,"ET",$B$2:$B3031,"&lt;&gt;"&amp;$B3031,$A$2:$A3031,$A3031),COUNTIFS($L$2:$L3031,"Tor",$B$2:$B3031,"&lt;&gt;"&amp;$B3031,$A$2:$A3031,$A3031)+COUNTIFS($L$2:$L3031,"ET",$B$2:$B3031,"&lt;&gt;"&amp;$B3031,$A$2:$A3031,$A3031)&amp;":"&amp;COUNTIFS($L$2:$L3031,"Tor",$B$2:$B3031,$B3031,$A$2:$A3031,$A3031)+COUNTIFS($L$2:$L3031,"ET",$B$2:$B3031,$B3031,$A$2:$A3031,$A3031)),""),"")</f>
        <v/>
      </c>
      <c r="J3031" s="18" t="str">
        <f>_xlfn.IFNA(IF(VLOOKUP($A3031,Spiele!$A$2:$D$16,3,FALSE)=$B3031,(COUNTIFS($L$1:$L3030,"Tor",$B$1:$B3030,$B3031,$A$1:$A3030,$A3031)+COUNTIFS($L$1:$L3030,"ET",$B$1:$B3030,$B3031,$A$1:$A3030,$A3031))-(COUNTIFS($L$1:$L3030,"Tor",$B$1:$B3030,"&lt;&gt;"&amp;$B3031,$A$1:$A3030,$A3031)+COUNTIFS($L$1:$L3030,"ET",$B$1:$B3030,"&lt;&gt;"&amp;$B3031,$A$1:$A3030,$A3031)),(COUNTIFS($L$1:$L3030,"Tor",$B$1:$B3030,$B3031,$A$1:$A3030,$A3031)+COUNTIFS($L$1:$L3030,"ET",$B$1:$B3030,$B3031,$A$1:$A3030,$A3031))-(COUNTIFS($L$1:$L3030,"Tor",$B$1:$B3030,"&lt;&gt;"&amp;$B3031,$A$1:$A3030,$A3031)+COUNTIFS($L$1:$L3030,"ET",$B$1:$B3030,"&lt;&gt;"&amp;$B3031,$A$1:$A3030,$A3031))),"")</f>
        <v/>
      </c>
      <c r="O3031" s="17"/>
      <c r="AC3031" s="14"/>
      <c r="AD3031" s="14"/>
      <c r="AE3031" s="18"/>
      <c r="AH3031" s="19">
        <f t="shared" si="190"/>
        <v>0</v>
      </c>
      <c r="AI3031" s="19">
        <f t="shared" si="191"/>
        <v>180</v>
      </c>
      <c r="AM3031" s="19">
        <f>IF(Abschlüsse[[#This Row],[Ergeb]]="ET","",SQRT(($AF3031-$AK3031)^2+($AG3031-$AL3031)^2))</f>
        <v>0</v>
      </c>
      <c r="AO3031" s="13"/>
      <c r="AP3031" s="13"/>
      <c r="AQ3031" s="19" t="str">
        <f t="shared" si="188"/>
        <v/>
      </c>
      <c r="AU3031" s="19" t="str">
        <f t="shared" si="189"/>
        <v/>
      </c>
    </row>
    <row r="3032" spans="3:47" ht="25.05" customHeight="1">
      <c r="C3032" s="17" t="str">
        <f>IF($A3032="","",IF(VLOOKUP($A3032,Spiele!$A$2:$D$16,3,FALSE)=$B3032,"H","G"))</f>
        <v/>
      </c>
      <c r="D3032" s="17" t="str">
        <f>IF($B3032="","",IF(VLOOKUP($A3032,Spiele!$A$2:$F$16,3,FALSE)=$B3032,VLOOKUP($A3032,Spiele!$A$2:$F$16,4,FALSE),VLOOKUP($A3032,Spiele!$A$2:$F$16,3,FALSE)))</f>
        <v/>
      </c>
      <c r="E3032" s="18">
        <f>IF(Abschlüsse[[#This Row],[Ergeb]]="ET",0,COUNTIFS($A$2:$A3032,$A3032,$B$2:$B3032,$B3032,$L$2:$L3032,"&lt;&gt;ET"))</f>
        <v>0</v>
      </c>
      <c r="F3032" s="11"/>
      <c r="G3032" s="12"/>
      <c r="H3032" s="18">
        <f>COUNTIFS('Rote Karten'!$A$2:$A$4,$A3032,'Rote Karten'!$D$2:$D$4,"&lt;&gt;"&amp;$B3032,'Rote Karten'!$B$2:$B$4,"&lt;"&amp;$F3032,'Rote Karten'!$C$2:$C$4,"&lt;="&amp;$G3032)-COUNTIFS('Rote Karten'!$A$2:$A$4,$A3032,'Rote Karten'!$D$2:$D$4,$B3032,'Rote Karten'!$B$2:$B$4,"&lt;"&amp;$F3032,'Rote Karten'!$C$2:$C$4,"&lt;="&amp;$G3032)</f>
        <v>0</v>
      </c>
      <c r="I3032" s="17" t="str">
        <f>IF(OR($L3032="Tor",$L3032="ET"),_xlfn.IFNA(IF(VLOOKUP($A3032,Spiele!$A$2:$C$16,3,FALSE)=$B3032,COUNTIFS($L$2:$L3032,"Tor",$B$2:$B3032,$B3032,$A$2:$A3032,$A3032)+COUNTIFS($L$2:$L3032,"ET",$B$2:$B3032,$B3032,$A$2:$A3032,$A3032)&amp;":"&amp;COUNTIFS($L$2:$L3032,"Tor",$B$2:$B3032,"&lt;&gt;"&amp;$B3032,$A$2:$A3032,$A3032)+COUNTIFS($L$2:$L3032,"ET",$B$2:$B3032,"&lt;&gt;"&amp;$B3032,$A$2:$A3032,$A3032),COUNTIFS($L$2:$L3032,"Tor",$B$2:$B3032,"&lt;&gt;"&amp;$B3032,$A$2:$A3032,$A3032)+COUNTIFS($L$2:$L3032,"ET",$B$2:$B3032,"&lt;&gt;"&amp;$B3032,$A$2:$A3032,$A3032)&amp;":"&amp;COUNTIFS($L$2:$L3032,"Tor",$B$2:$B3032,$B3032,$A$2:$A3032,$A3032)+COUNTIFS($L$2:$L3032,"ET",$B$2:$B3032,$B3032,$A$2:$A3032,$A3032)),""),"")</f>
        <v/>
      </c>
      <c r="J3032" s="18" t="str">
        <f>_xlfn.IFNA(IF(VLOOKUP($A3032,Spiele!$A$2:$D$16,3,FALSE)=$B3032,(COUNTIFS($L$1:$L3031,"Tor",$B$1:$B3031,$B3032,$A$1:$A3031,$A3032)+COUNTIFS($L$1:$L3031,"ET",$B$1:$B3031,$B3032,$A$1:$A3031,$A3032))-(COUNTIFS($L$1:$L3031,"Tor",$B$1:$B3031,"&lt;&gt;"&amp;$B3032,$A$1:$A3031,$A3032)+COUNTIFS($L$1:$L3031,"ET",$B$1:$B3031,"&lt;&gt;"&amp;$B3032,$A$1:$A3031,$A3032)),(COUNTIFS($L$1:$L3031,"Tor",$B$1:$B3031,$B3032,$A$1:$A3031,$A3032)+COUNTIFS($L$1:$L3031,"ET",$B$1:$B3031,$B3032,$A$1:$A3031,$A3032))-(COUNTIFS($L$1:$L3031,"Tor",$B$1:$B3031,"&lt;&gt;"&amp;$B3032,$A$1:$A3031,$A3032)+COUNTIFS($L$1:$L3031,"ET",$B$1:$B3031,"&lt;&gt;"&amp;$B3032,$A$1:$A3031,$A3032))),"")</f>
        <v/>
      </c>
      <c r="O3032" s="17"/>
      <c r="AC3032" s="14"/>
      <c r="AD3032" s="14"/>
      <c r="AE3032" s="18"/>
      <c r="AH3032" s="19">
        <f t="shared" si="190"/>
        <v>0</v>
      </c>
      <c r="AI3032" s="19">
        <f t="shared" si="191"/>
        <v>180</v>
      </c>
      <c r="AM3032" s="19">
        <f>IF(Abschlüsse[[#This Row],[Ergeb]]="ET","",SQRT(($AF3032-$AK3032)^2+($AG3032-$AL3032)^2))</f>
        <v>0</v>
      </c>
      <c r="AO3032" s="13"/>
      <c r="AP3032" s="13"/>
      <c r="AQ3032" s="19" t="str">
        <f t="shared" si="188"/>
        <v/>
      </c>
      <c r="AU3032" s="19" t="str">
        <f t="shared" si="189"/>
        <v/>
      </c>
    </row>
    <row r="3033" spans="3:47" ht="25.05" customHeight="1">
      <c r="C3033" s="17" t="str">
        <f>IF($A3033="","",IF(VLOOKUP($A3033,Spiele!$A$2:$D$16,3,FALSE)=$B3033,"H","G"))</f>
        <v/>
      </c>
      <c r="D3033" s="17" t="str">
        <f>IF($B3033="","",IF(VLOOKUP($A3033,Spiele!$A$2:$F$16,3,FALSE)=$B3033,VLOOKUP($A3033,Spiele!$A$2:$F$16,4,FALSE),VLOOKUP($A3033,Spiele!$A$2:$F$16,3,FALSE)))</f>
        <v/>
      </c>
      <c r="E3033" s="18">
        <f>IF(Abschlüsse[[#This Row],[Ergeb]]="ET",0,COUNTIFS($A$2:$A3033,$A3033,$B$2:$B3033,$B3033,$L$2:$L3033,"&lt;&gt;ET"))</f>
        <v>0</v>
      </c>
      <c r="F3033" s="11"/>
      <c r="G3033" s="12"/>
      <c r="H3033" s="18">
        <f>COUNTIFS('Rote Karten'!$A$2:$A$4,$A3033,'Rote Karten'!$D$2:$D$4,"&lt;&gt;"&amp;$B3033,'Rote Karten'!$B$2:$B$4,"&lt;"&amp;$F3033,'Rote Karten'!$C$2:$C$4,"&lt;="&amp;$G3033)-COUNTIFS('Rote Karten'!$A$2:$A$4,$A3033,'Rote Karten'!$D$2:$D$4,$B3033,'Rote Karten'!$B$2:$B$4,"&lt;"&amp;$F3033,'Rote Karten'!$C$2:$C$4,"&lt;="&amp;$G3033)</f>
        <v>0</v>
      </c>
      <c r="I3033" s="17" t="str">
        <f>IF(OR($L3033="Tor",$L3033="ET"),_xlfn.IFNA(IF(VLOOKUP($A3033,Spiele!$A$2:$C$16,3,FALSE)=$B3033,COUNTIFS($L$2:$L3033,"Tor",$B$2:$B3033,$B3033,$A$2:$A3033,$A3033)+COUNTIFS($L$2:$L3033,"ET",$B$2:$B3033,$B3033,$A$2:$A3033,$A3033)&amp;":"&amp;COUNTIFS($L$2:$L3033,"Tor",$B$2:$B3033,"&lt;&gt;"&amp;$B3033,$A$2:$A3033,$A3033)+COUNTIFS($L$2:$L3033,"ET",$B$2:$B3033,"&lt;&gt;"&amp;$B3033,$A$2:$A3033,$A3033),COUNTIFS($L$2:$L3033,"Tor",$B$2:$B3033,"&lt;&gt;"&amp;$B3033,$A$2:$A3033,$A3033)+COUNTIFS($L$2:$L3033,"ET",$B$2:$B3033,"&lt;&gt;"&amp;$B3033,$A$2:$A3033,$A3033)&amp;":"&amp;COUNTIFS($L$2:$L3033,"Tor",$B$2:$B3033,$B3033,$A$2:$A3033,$A3033)+COUNTIFS($L$2:$L3033,"ET",$B$2:$B3033,$B3033,$A$2:$A3033,$A3033)),""),"")</f>
        <v/>
      </c>
      <c r="J3033" s="18" t="str">
        <f>_xlfn.IFNA(IF(VLOOKUP($A3033,Spiele!$A$2:$D$16,3,FALSE)=$B3033,(COUNTIFS($L$1:$L3032,"Tor",$B$1:$B3032,$B3033,$A$1:$A3032,$A3033)+COUNTIFS($L$1:$L3032,"ET",$B$1:$B3032,$B3033,$A$1:$A3032,$A3033))-(COUNTIFS($L$1:$L3032,"Tor",$B$1:$B3032,"&lt;&gt;"&amp;$B3033,$A$1:$A3032,$A3033)+COUNTIFS($L$1:$L3032,"ET",$B$1:$B3032,"&lt;&gt;"&amp;$B3033,$A$1:$A3032,$A3033)),(COUNTIFS($L$1:$L3032,"Tor",$B$1:$B3032,$B3033,$A$1:$A3032,$A3033)+COUNTIFS($L$1:$L3032,"ET",$B$1:$B3032,$B3033,$A$1:$A3032,$A3033))-(COUNTIFS($L$1:$L3032,"Tor",$B$1:$B3032,"&lt;&gt;"&amp;$B3033,$A$1:$A3032,$A3033)+COUNTIFS($L$1:$L3032,"ET",$B$1:$B3032,"&lt;&gt;"&amp;$B3033,$A$1:$A3032,$A3033))),"")</f>
        <v/>
      </c>
      <c r="O3033" s="17"/>
      <c r="AC3033" s="14"/>
      <c r="AD3033" s="14"/>
      <c r="AE3033" s="18"/>
      <c r="AH3033" s="19">
        <f t="shared" si="190"/>
        <v>0</v>
      </c>
      <c r="AI3033" s="19">
        <f t="shared" si="191"/>
        <v>180</v>
      </c>
      <c r="AM3033" s="19">
        <f>IF(Abschlüsse[[#This Row],[Ergeb]]="ET","",SQRT(($AF3033-$AK3033)^2+($AG3033-$AL3033)^2))</f>
        <v>0</v>
      </c>
      <c r="AO3033" s="13"/>
      <c r="AP3033" s="13"/>
      <c r="AQ3033" s="19" t="str">
        <f t="shared" si="188"/>
        <v/>
      </c>
      <c r="AU3033" s="19" t="str">
        <f t="shared" si="189"/>
        <v/>
      </c>
    </row>
    <row r="3034" spans="3:47" ht="25.05" customHeight="1">
      <c r="C3034" s="17" t="str">
        <f>IF($A3034="","",IF(VLOOKUP($A3034,Spiele!$A$2:$D$16,3,FALSE)=$B3034,"H","G"))</f>
        <v/>
      </c>
      <c r="D3034" s="17" t="str">
        <f>IF($B3034="","",IF(VLOOKUP($A3034,Spiele!$A$2:$F$16,3,FALSE)=$B3034,VLOOKUP($A3034,Spiele!$A$2:$F$16,4,FALSE),VLOOKUP($A3034,Spiele!$A$2:$F$16,3,FALSE)))</f>
        <v/>
      </c>
      <c r="E3034" s="18">
        <f>IF(Abschlüsse[[#This Row],[Ergeb]]="ET",0,COUNTIFS($A$2:$A3034,$A3034,$B$2:$B3034,$B3034,$L$2:$L3034,"&lt;&gt;ET"))</f>
        <v>0</v>
      </c>
      <c r="F3034" s="11"/>
      <c r="G3034" s="12"/>
      <c r="H3034" s="18">
        <f>COUNTIFS('Rote Karten'!$A$2:$A$4,$A3034,'Rote Karten'!$D$2:$D$4,"&lt;&gt;"&amp;$B3034,'Rote Karten'!$B$2:$B$4,"&lt;"&amp;$F3034,'Rote Karten'!$C$2:$C$4,"&lt;="&amp;$G3034)-COUNTIFS('Rote Karten'!$A$2:$A$4,$A3034,'Rote Karten'!$D$2:$D$4,$B3034,'Rote Karten'!$B$2:$B$4,"&lt;"&amp;$F3034,'Rote Karten'!$C$2:$C$4,"&lt;="&amp;$G3034)</f>
        <v>0</v>
      </c>
      <c r="I3034" s="17" t="str">
        <f>IF(OR($L3034="Tor",$L3034="ET"),_xlfn.IFNA(IF(VLOOKUP($A3034,Spiele!$A$2:$C$16,3,FALSE)=$B3034,COUNTIFS($L$2:$L3034,"Tor",$B$2:$B3034,$B3034,$A$2:$A3034,$A3034)+COUNTIFS($L$2:$L3034,"ET",$B$2:$B3034,$B3034,$A$2:$A3034,$A3034)&amp;":"&amp;COUNTIFS($L$2:$L3034,"Tor",$B$2:$B3034,"&lt;&gt;"&amp;$B3034,$A$2:$A3034,$A3034)+COUNTIFS($L$2:$L3034,"ET",$B$2:$B3034,"&lt;&gt;"&amp;$B3034,$A$2:$A3034,$A3034),COUNTIFS($L$2:$L3034,"Tor",$B$2:$B3034,"&lt;&gt;"&amp;$B3034,$A$2:$A3034,$A3034)+COUNTIFS($L$2:$L3034,"ET",$B$2:$B3034,"&lt;&gt;"&amp;$B3034,$A$2:$A3034,$A3034)&amp;":"&amp;COUNTIFS($L$2:$L3034,"Tor",$B$2:$B3034,$B3034,$A$2:$A3034,$A3034)+COUNTIFS($L$2:$L3034,"ET",$B$2:$B3034,$B3034,$A$2:$A3034,$A3034)),""),"")</f>
        <v/>
      </c>
      <c r="J3034" s="18" t="str">
        <f>_xlfn.IFNA(IF(VLOOKUP($A3034,Spiele!$A$2:$D$16,3,FALSE)=$B3034,(COUNTIFS($L$1:$L3033,"Tor",$B$1:$B3033,$B3034,$A$1:$A3033,$A3034)+COUNTIFS($L$1:$L3033,"ET",$B$1:$B3033,$B3034,$A$1:$A3033,$A3034))-(COUNTIFS($L$1:$L3033,"Tor",$B$1:$B3033,"&lt;&gt;"&amp;$B3034,$A$1:$A3033,$A3034)+COUNTIFS($L$1:$L3033,"ET",$B$1:$B3033,"&lt;&gt;"&amp;$B3034,$A$1:$A3033,$A3034)),(COUNTIFS($L$1:$L3033,"Tor",$B$1:$B3033,$B3034,$A$1:$A3033,$A3034)+COUNTIFS($L$1:$L3033,"ET",$B$1:$B3033,$B3034,$A$1:$A3033,$A3034))-(COUNTIFS($L$1:$L3033,"Tor",$B$1:$B3033,"&lt;&gt;"&amp;$B3034,$A$1:$A3033,$A3034)+COUNTIFS($L$1:$L3033,"ET",$B$1:$B3033,"&lt;&gt;"&amp;$B3034,$A$1:$A3033,$A3034))),"")</f>
        <v/>
      </c>
      <c r="O3034" s="17"/>
      <c r="AC3034" s="14"/>
      <c r="AD3034" s="14"/>
      <c r="AE3034" s="18"/>
      <c r="AH3034" s="19">
        <f t="shared" si="190"/>
        <v>0</v>
      </c>
      <c r="AI3034" s="19">
        <f t="shared" si="191"/>
        <v>180</v>
      </c>
      <c r="AM3034" s="19">
        <f>IF(Abschlüsse[[#This Row],[Ergeb]]="ET","",SQRT(($AF3034-$AK3034)^2+($AG3034-$AL3034)^2))</f>
        <v>0</v>
      </c>
      <c r="AO3034" s="13"/>
      <c r="AP3034" s="13"/>
      <c r="AQ3034" s="19" t="str">
        <f t="shared" si="188"/>
        <v/>
      </c>
      <c r="AU3034" s="19" t="str">
        <f t="shared" si="189"/>
        <v/>
      </c>
    </row>
    <row r="3035" spans="3:47" ht="25.05" customHeight="1">
      <c r="C3035" s="17" t="str">
        <f>IF($A3035="","",IF(VLOOKUP($A3035,Spiele!$A$2:$D$16,3,FALSE)=$B3035,"H","G"))</f>
        <v/>
      </c>
      <c r="D3035" s="17" t="str">
        <f>IF($B3035="","",IF(VLOOKUP($A3035,Spiele!$A$2:$F$16,3,FALSE)=$B3035,VLOOKUP($A3035,Spiele!$A$2:$F$16,4,FALSE),VLOOKUP($A3035,Spiele!$A$2:$F$16,3,FALSE)))</f>
        <v/>
      </c>
      <c r="E3035" s="18">
        <f>IF(Abschlüsse[[#This Row],[Ergeb]]="ET",0,COUNTIFS($A$2:$A3035,$A3035,$B$2:$B3035,$B3035,$L$2:$L3035,"&lt;&gt;ET"))</f>
        <v>0</v>
      </c>
      <c r="F3035" s="11"/>
      <c r="G3035" s="12"/>
      <c r="H3035" s="18">
        <f>COUNTIFS('Rote Karten'!$A$2:$A$4,$A3035,'Rote Karten'!$D$2:$D$4,"&lt;&gt;"&amp;$B3035,'Rote Karten'!$B$2:$B$4,"&lt;"&amp;$F3035,'Rote Karten'!$C$2:$C$4,"&lt;="&amp;$G3035)-COUNTIFS('Rote Karten'!$A$2:$A$4,$A3035,'Rote Karten'!$D$2:$D$4,$B3035,'Rote Karten'!$B$2:$B$4,"&lt;"&amp;$F3035,'Rote Karten'!$C$2:$C$4,"&lt;="&amp;$G3035)</f>
        <v>0</v>
      </c>
      <c r="I3035" s="17" t="str">
        <f>IF(OR($L3035="Tor",$L3035="ET"),_xlfn.IFNA(IF(VLOOKUP($A3035,Spiele!$A$2:$C$16,3,FALSE)=$B3035,COUNTIFS($L$2:$L3035,"Tor",$B$2:$B3035,$B3035,$A$2:$A3035,$A3035)+COUNTIFS($L$2:$L3035,"ET",$B$2:$B3035,$B3035,$A$2:$A3035,$A3035)&amp;":"&amp;COUNTIFS($L$2:$L3035,"Tor",$B$2:$B3035,"&lt;&gt;"&amp;$B3035,$A$2:$A3035,$A3035)+COUNTIFS($L$2:$L3035,"ET",$B$2:$B3035,"&lt;&gt;"&amp;$B3035,$A$2:$A3035,$A3035),COUNTIFS($L$2:$L3035,"Tor",$B$2:$B3035,"&lt;&gt;"&amp;$B3035,$A$2:$A3035,$A3035)+COUNTIFS($L$2:$L3035,"ET",$B$2:$B3035,"&lt;&gt;"&amp;$B3035,$A$2:$A3035,$A3035)&amp;":"&amp;COUNTIFS($L$2:$L3035,"Tor",$B$2:$B3035,$B3035,$A$2:$A3035,$A3035)+COUNTIFS($L$2:$L3035,"ET",$B$2:$B3035,$B3035,$A$2:$A3035,$A3035)),""),"")</f>
        <v/>
      </c>
      <c r="J3035" s="18" t="str">
        <f>_xlfn.IFNA(IF(VLOOKUP($A3035,Spiele!$A$2:$D$16,3,FALSE)=$B3035,(COUNTIFS($L$1:$L3034,"Tor",$B$1:$B3034,$B3035,$A$1:$A3034,$A3035)+COUNTIFS($L$1:$L3034,"ET",$B$1:$B3034,$B3035,$A$1:$A3034,$A3035))-(COUNTIFS($L$1:$L3034,"Tor",$B$1:$B3034,"&lt;&gt;"&amp;$B3035,$A$1:$A3034,$A3035)+COUNTIFS($L$1:$L3034,"ET",$B$1:$B3034,"&lt;&gt;"&amp;$B3035,$A$1:$A3034,$A3035)),(COUNTIFS($L$1:$L3034,"Tor",$B$1:$B3034,$B3035,$A$1:$A3034,$A3035)+COUNTIFS($L$1:$L3034,"ET",$B$1:$B3034,$B3035,$A$1:$A3034,$A3035))-(COUNTIFS($L$1:$L3034,"Tor",$B$1:$B3034,"&lt;&gt;"&amp;$B3035,$A$1:$A3034,$A3035)+COUNTIFS($L$1:$L3034,"ET",$B$1:$B3034,"&lt;&gt;"&amp;$B3035,$A$1:$A3034,$A3035))),"")</f>
        <v/>
      </c>
      <c r="O3035" s="17"/>
      <c r="AC3035" s="14"/>
      <c r="AD3035" s="14"/>
      <c r="AE3035" s="18"/>
      <c r="AH3035" s="19">
        <f t="shared" si="190"/>
        <v>0</v>
      </c>
      <c r="AI3035" s="19">
        <f t="shared" si="191"/>
        <v>180</v>
      </c>
      <c r="AM3035" s="19">
        <f>IF(Abschlüsse[[#This Row],[Ergeb]]="ET","",SQRT(($AF3035-$AK3035)^2+($AG3035-$AL3035)^2))</f>
        <v>0</v>
      </c>
      <c r="AO3035" s="13"/>
      <c r="AP3035" s="13"/>
      <c r="AQ3035" s="19" t="str">
        <f t="shared" si="188"/>
        <v/>
      </c>
      <c r="AU3035" s="19" t="str">
        <f t="shared" si="189"/>
        <v/>
      </c>
    </row>
    <row r="3036" spans="3:47" ht="25.05" customHeight="1">
      <c r="C3036" s="17" t="str">
        <f>IF($A3036="","",IF(VLOOKUP($A3036,Spiele!$A$2:$D$16,3,FALSE)=$B3036,"H","G"))</f>
        <v/>
      </c>
      <c r="D3036" s="17" t="str">
        <f>IF($B3036="","",IF(VLOOKUP($A3036,Spiele!$A$2:$F$16,3,FALSE)=$B3036,VLOOKUP($A3036,Spiele!$A$2:$F$16,4,FALSE),VLOOKUP($A3036,Spiele!$A$2:$F$16,3,FALSE)))</f>
        <v/>
      </c>
      <c r="E3036" s="18">
        <f>IF(Abschlüsse[[#This Row],[Ergeb]]="ET",0,COUNTIFS($A$2:$A3036,$A3036,$B$2:$B3036,$B3036,$L$2:$L3036,"&lt;&gt;ET"))</f>
        <v>0</v>
      </c>
      <c r="F3036" s="11"/>
      <c r="G3036" s="12"/>
      <c r="H3036" s="18">
        <f>COUNTIFS('Rote Karten'!$A$2:$A$4,$A3036,'Rote Karten'!$D$2:$D$4,"&lt;&gt;"&amp;$B3036,'Rote Karten'!$B$2:$B$4,"&lt;"&amp;$F3036,'Rote Karten'!$C$2:$C$4,"&lt;="&amp;$G3036)-COUNTIFS('Rote Karten'!$A$2:$A$4,$A3036,'Rote Karten'!$D$2:$D$4,$B3036,'Rote Karten'!$B$2:$B$4,"&lt;"&amp;$F3036,'Rote Karten'!$C$2:$C$4,"&lt;="&amp;$G3036)</f>
        <v>0</v>
      </c>
      <c r="I3036" s="17" t="str">
        <f>IF(OR($L3036="Tor",$L3036="ET"),_xlfn.IFNA(IF(VLOOKUP($A3036,Spiele!$A$2:$C$16,3,FALSE)=$B3036,COUNTIFS($L$2:$L3036,"Tor",$B$2:$B3036,$B3036,$A$2:$A3036,$A3036)+COUNTIFS($L$2:$L3036,"ET",$B$2:$B3036,$B3036,$A$2:$A3036,$A3036)&amp;":"&amp;COUNTIFS($L$2:$L3036,"Tor",$B$2:$B3036,"&lt;&gt;"&amp;$B3036,$A$2:$A3036,$A3036)+COUNTIFS($L$2:$L3036,"ET",$B$2:$B3036,"&lt;&gt;"&amp;$B3036,$A$2:$A3036,$A3036),COUNTIFS($L$2:$L3036,"Tor",$B$2:$B3036,"&lt;&gt;"&amp;$B3036,$A$2:$A3036,$A3036)+COUNTIFS($L$2:$L3036,"ET",$B$2:$B3036,"&lt;&gt;"&amp;$B3036,$A$2:$A3036,$A3036)&amp;":"&amp;COUNTIFS($L$2:$L3036,"Tor",$B$2:$B3036,$B3036,$A$2:$A3036,$A3036)+COUNTIFS($L$2:$L3036,"ET",$B$2:$B3036,$B3036,$A$2:$A3036,$A3036)),""),"")</f>
        <v/>
      </c>
      <c r="J3036" s="18" t="str">
        <f>_xlfn.IFNA(IF(VLOOKUP($A3036,Spiele!$A$2:$D$16,3,FALSE)=$B3036,(COUNTIFS($L$1:$L3035,"Tor",$B$1:$B3035,$B3036,$A$1:$A3035,$A3036)+COUNTIFS($L$1:$L3035,"ET",$B$1:$B3035,$B3036,$A$1:$A3035,$A3036))-(COUNTIFS($L$1:$L3035,"Tor",$B$1:$B3035,"&lt;&gt;"&amp;$B3036,$A$1:$A3035,$A3036)+COUNTIFS($L$1:$L3035,"ET",$B$1:$B3035,"&lt;&gt;"&amp;$B3036,$A$1:$A3035,$A3036)),(COUNTIFS($L$1:$L3035,"Tor",$B$1:$B3035,$B3036,$A$1:$A3035,$A3036)+COUNTIFS($L$1:$L3035,"ET",$B$1:$B3035,$B3036,$A$1:$A3035,$A3036))-(COUNTIFS($L$1:$L3035,"Tor",$B$1:$B3035,"&lt;&gt;"&amp;$B3036,$A$1:$A3035,$A3036)+COUNTIFS($L$1:$L3035,"ET",$B$1:$B3035,"&lt;&gt;"&amp;$B3036,$A$1:$A3035,$A3036))),"")</f>
        <v/>
      </c>
      <c r="O3036" s="17"/>
      <c r="AC3036" s="14"/>
      <c r="AD3036" s="14"/>
      <c r="AE3036" s="18"/>
      <c r="AH3036" s="19">
        <f t="shared" si="190"/>
        <v>0</v>
      </c>
      <c r="AI3036" s="19">
        <f t="shared" si="191"/>
        <v>180</v>
      </c>
      <c r="AM3036" s="19">
        <f>IF(Abschlüsse[[#This Row],[Ergeb]]="ET","",SQRT(($AF3036-$AK3036)^2+($AG3036-$AL3036)^2))</f>
        <v>0</v>
      </c>
      <c r="AO3036" s="13"/>
      <c r="AP3036" s="13"/>
      <c r="AQ3036" s="19" t="str">
        <f t="shared" ref="AQ3036:AQ3098" si="192">IF(AN3036=0,"",SQRT(($AF3036-$AO3036)^2+($AG3036-$AP3036)^2))</f>
        <v/>
      </c>
      <c r="AU3036" s="19" t="str">
        <f t="shared" ref="AU3036:AU3098" si="193">IF(AR3036=0,"",SQRT(($AF3036-$AS3036)^2+($AG3036-$AT3036)^2))</f>
        <v/>
      </c>
    </row>
    <row r="3037" spans="3:47" ht="25.05" customHeight="1">
      <c r="C3037" s="17" t="str">
        <f>IF($A3037="","",IF(VLOOKUP($A3037,Spiele!$A$2:$D$16,3,FALSE)=$B3037,"H","G"))</f>
        <v/>
      </c>
      <c r="D3037" s="17" t="str">
        <f>IF($B3037="","",IF(VLOOKUP($A3037,Spiele!$A$2:$F$16,3,FALSE)=$B3037,VLOOKUP($A3037,Spiele!$A$2:$F$16,4,FALSE),VLOOKUP($A3037,Spiele!$A$2:$F$16,3,FALSE)))</f>
        <v/>
      </c>
      <c r="E3037" s="18">
        <f>IF(Abschlüsse[[#This Row],[Ergeb]]="ET",0,COUNTIFS($A$2:$A3037,$A3037,$B$2:$B3037,$B3037,$L$2:$L3037,"&lt;&gt;ET"))</f>
        <v>0</v>
      </c>
      <c r="F3037" s="11"/>
      <c r="G3037" s="12"/>
      <c r="H3037" s="18">
        <f>COUNTIFS('Rote Karten'!$A$2:$A$4,$A3037,'Rote Karten'!$D$2:$D$4,"&lt;&gt;"&amp;$B3037,'Rote Karten'!$B$2:$B$4,"&lt;"&amp;$F3037,'Rote Karten'!$C$2:$C$4,"&lt;="&amp;$G3037)-COUNTIFS('Rote Karten'!$A$2:$A$4,$A3037,'Rote Karten'!$D$2:$D$4,$B3037,'Rote Karten'!$B$2:$B$4,"&lt;"&amp;$F3037,'Rote Karten'!$C$2:$C$4,"&lt;="&amp;$G3037)</f>
        <v>0</v>
      </c>
      <c r="I3037" s="17" t="str">
        <f>IF(OR($L3037="Tor",$L3037="ET"),_xlfn.IFNA(IF(VLOOKUP($A3037,Spiele!$A$2:$C$16,3,FALSE)=$B3037,COUNTIFS($L$2:$L3037,"Tor",$B$2:$B3037,$B3037,$A$2:$A3037,$A3037)+COUNTIFS($L$2:$L3037,"ET",$B$2:$B3037,$B3037,$A$2:$A3037,$A3037)&amp;":"&amp;COUNTIFS($L$2:$L3037,"Tor",$B$2:$B3037,"&lt;&gt;"&amp;$B3037,$A$2:$A3037,$A3037)+COUNTIFS($L$2:$L3037,"ET",$B$2:$B3037,"&lt;&gt;"&amp;$B3037,$A$2:$A3037,$A3037),COUNTIFS($L$2:$L3037,"Tor",$B$2:$B3037,"&lt;&gt;"&amp;$B3037,$A$2:$A3037,$A3037)+COUNTIFS($L$2:$L3037,"ET",$B$2:$B3037,"&lt;&gt;"&amp;$B3037,$A$2:$A3037,$A3037)&amp;":"&amp;COUNTIFS($L$2:$L3037,"Tor",$B$2:$B3037,$B3037,$A$2:$A3037,$A3037)+COUNTIFS($L$2:$L3037,"ET",$B$2:$B3037,$B3037,$A$2:$A3037,$A3037)),""),"")</f>
        <v/>
      </c>
      <c r="J3037" s="18" t="str">
        <f>_xlfn.IFNA(IF(VLOOKUP($A3037,Spiele!$A$2:$D$16,3,FALSE)=$B3037,(COUNTIFS($L$1:$L3036,"Tor",$B$1:$B3036,$B3037,$A$1:$A3036,$A3037)+COUNTIFS($L$1:$L3036,"ET",$B$1:$B3036,$B3037,$A$1:$A3036,$A3037))-(COUNTIFS($L$1:$L3036,"Tor",$B$1:$B3036,"&lt;&gt;"&amp;$B3037,$A$1:$A3036,$A3037)+COUNTIFS($L$1:$L3036,"ET",$B$1:$B3036,"&lt;&gt;"&amp;$B3037,$A$1:$A3036,$A3037)),(COUNTIFS($L$1:$L3036,"Tor",$B$1:$B3036,$B3037,$A$1:$A3036,$A3037)+COUNTIFS($L$1:$L3036,"ET",$B$1:$B3036,$B3037,$A$1:$A3036,$A3037))-(COUNTIFS($L$1:$L3036,"Tor",$B$1:$B3036,"&lt;&gt;"&amp;$B3037,$A$1:$A3036,$A3037)+COUNTIFS($L$1:$L3036,"ET",$B$1:$B3036,"&lt;&gt;"&amp;$B3037,$A$1:$A3036,$A3037))),"")</f>
        <v/>
      </c>
      <c r="O3037" s="17"/>
      <c r="AC3037" s="14"/>
      <c r="AD3037" s="14"/>
      <c r="AE3037" s="18"/>
      <c r="AH3037" s="19">
        <f t="shared" si="190"/>
        <v>0</v>
      </c>
      <c r="AI3037" s="19">
        <f t="shared" si="191"/>
        <v>180</v>
      </c>
      <c r="AM3037" s="19">
        <f>IF(Abschlüsse[[#This Row],[Ergeb]]="ET","",SQRT(($AF3037-$AK3037)^2+($AG3037-$AL3037)^2))</f>
        <v>0</v>
      </c>
      <c r="AO3037" s="13"/>
      <c r="AP3037" s="13"/>
      <c r="AQ3037" s="19" t="str">
        <f t="shared" si="192"/>
        <v/>
      </c>
      <c r="AU3037" s="19" t="str">
        <f t="shared" si="193"/>
        <v/>
      </c>
    </row>
    <row r="3038" spans="3:47" ht="25.05" customHeight="1">
      <c r="C3038" s="17" t="str">
        <f>IF($A3038="","",IF(VLOOKUP($A3038,Spiele!$A$2:$D$16,3,FALSE)=$B3038,"H","G"))</f>
        <v/>
      </c>
      <c r="D3038" s="17" t="str">
        <f>IF($B3038="","",IF(VLOOKUP($A3038,Spiele!$A$2:$F$16,3,FALSE)=$B3038,VLOOKUP($A3038,Spiele!$A$2:$F$16,4,FALSE),VLOOKUP($A3038,Spiele!$A$2:$F$16,3,FALSE)))</f>
        <v/>
      </c>
      <c r="E3038" s="18">
        <f>IF(Abschlüsse[[#This Row],[Ergeb]]="ET",0,COUNTIFS($A$2:$A3038,$A3038,$B$2:$B3038,$B3038,$L$2:$L3038,"&lt;&gt;ET"))</f>
        <v>0</v>
      </c>
      <c r="F3038" s="11"/>
      <c r="G3038" s="12"/>
      <c r="H3038" s="18">
        <f>COUNTIFS('Rote Karten'!$A$2:$A$4,$A3038,'Rote Karten'!$D$2:$D$4,"&lt;&gt;"&amp;$B3038,'Rote Karten'!$B$2:$B$4,"&lt;"&amp;$F3038,'Rote Karten'!$C$2:$C$4,"&lt;="&amp;$G3038)-COUNTIFS('Rote Karten'!$A$2:$A$4,$A3038,'Rote Karten'!$D$2:$D$4,$B3038,'Rote Karten'!$B$2:$B$4,"&lt;"&amp;$F3038,'Rote Karten'!$C$2:$C$4,"&lt;="&amp;$G3038)</f>
        <v>0</v>
      </c>
      <c r="I3038" s="17" t="str">
        <f>IF(OR($L3038="Tor",$L3038="ET"),_xlfn.IFNA(IF(VLOOKUP($A3038,Spiele!$A$2:$C$16,3,FALSE)=$B3038,COUNTIFS($L$2:$L3038,"Tor",$B$2:$B3038,$B3038,$A$2:$A3038,$A3038)+COUNTIFS($L$2:$L3038,"ET",$B$2:$B3038,$B3038,$A$2:$A3038,$A3038)&amp;":"&amp;COUNTIFS($L$2:$L3038,"Tor",$B$2:$B3038,"&lt;&gt;"&amp;$B3038,$A$2:$A3038,$A3038)+COUNTIFS($L$2:$L3038,"ET",$B$2:$B3038,"&lt;&gt;"&amp;$B3038,$A$2:$A3038,$A3038),COUNTIFS($L$2:$L3038,"Tor",$B$2:$B3038,"&lt;&gt;"&amp;$B3038,$A$2:$A3038,$A3038)+COUNTIFS($L$2:$L3038,"ET",$B$2:$B3038,"&lt;&gt;"&amp;$B3038,$A$2:$A3038,$A3038)&amp;":"&amp;COUNTIFS($L$2:$L3038,"Tor",$B$2:$B3038,$B3038,$A$2:$A3038,$A3038)+COUNTIFS($L$2:$L3038,"ET",$B$2:$B3038,$B3038,$A$2:$A3038,$A3038)),""),"")</f>
        <v/>
      </c>
      <c r="J3038" s="18" t="str">
        <f>_xlfn.IFNA(IF(VLOOKUP($A3038,Spiele!$A$2:$D$16,3,FALSE)=$B3038,(COUNTIFS($L$1:$L3037,"Tor",$B$1:$B3037,$B3038,$A$1:$A3037,$A3038)+COUNTIFS($L$1:$L3037,"ET",$B$1:$B3037,$B3038,$A$1:$A3037,$A3038))-(COUNTIFS($L$1:$L3037,"Tor",$B$1:$B3037,"&lt;&gt;"&amp;$B3038,$A$1:$A3037,$A3038)+COUNTIFS($L$1:$L3037,"ET",$B$1:$B3037,"&lt;&gt;"&amp;$B3038,$A$1:$A3037,$A3038)),(COUNTIFS($L$1:$L3037,"Tor",$B$1:$B3037,$B3038,$A$1:$A3037,$A3038)+COUNTIFS($L$1:$L3037,"ET",$B$1:$B3037,$B3038,$A$1:$A3037,$A3038))-(COUNTIFS($L$1:$L3037,"Tor",$B$1:$B3037,"&lt;&gt;"&amp;$B3038,$A$1:$A3037,$A3038)+COUNTIFS($L$1:$L3037,"ET",$B$1:$B3037,"&lt;&gt;"&amp;$B3038,$A$1:$A3037,$A3038))),"")</f>
        <v/>
      </c>
      <c r="O3038" s="17"/>
      <c r="AC3038" s="14"/>
      <c r="AD3038" s="14"/>
      <c r="AE3038" s="18"/>
      <c r="AH3038" s="19">
        <f t="shared" si="190"/>
        <v>0</v>
      </c>
      <c r="AI3038" s="19">
        <f t="shared" si="191"/>
        <v>180</v>
      </c>
      <c r="AM3038" s="19">
        <f>IF(Abschlüsse[[#This Row],[Ergeb]]="ET","",SQRT(($AF3038-$AK3038)^2+($AG3038-$AL3038)^2))</f>
        <v>0</v>
      </c>
      <c r="AO3038" s="13"/>
      <c r="AP3038" s="13"/>
      <c r="AQ3038" s="19" t="str">
        <f t="shared" si="192"/>
        <v/>
      </c>
      <c r="AU3038" s="19" t="str">
        <f t="shared" si="193"/>
        <v/>
      </c>
    </row>
    <row r="3039" spans="3:47" ht="25.05" customHeight="1">
      <c r="C3039" s="17" t="str">
        <f>IF($A3039="","",IF(VLOOKUP($A3039,Spiele!$A$2:$D$16,3,FALSE)=$B3039,"H","G"))</f>
        <v/>
      </c>
      <c r="D3039" s="17" t="str">
        <f>IF($B3039="","",IF(VLOOKUP($A3039,Spiele!$A$2:$F$16,3,FALSE)=$B3039,VLOOKUP($A3039,Spiele!$A$2:$F$16,4,FALSE),VLOOKUP($A3039,Spiele!$A$2:$F$16,3,FALSE)))</f>
        <v/>
      </c>
      <c r="E3039" s="18">
        <f>IF(Abschlüsse[[#This Row],[Ergeb]]="ET",0,COUNTIFS($A$2:$A3039,$A3039,$B$2:$B3039,$B3039,$L$2:$L3039,"&lt;&gt;ET"))</f>
        <v>0</v>
      </c>
      <c r="F3039" s="11"/>
      <c r="G3039" s="12"/>
      <c r="H3039" s="18">
        <f>COUNTIFS('Rote Karten'!$A$2:$A$4,$A3039,'Rote Karten'!$D$2:$D$4,"&lt;&gt;"&amp;$B3039,'Rote Karten'!$B$2:$B$4,"&lt;"&amp;$F3039,'Rote Karten'!$C$2:$C$4,"&lt;="&amp;$G3039)-COUNTIFS('Rote Karten'!$A$2:$A$4,$A3039,'Rote Karten'!$D$2:$D$4,$B3039,'Rote Karten'!$B$2:$B$4,"&lt;"&amp;$F3039,'Rote Karten'!$C$2:$C$4,"&lt;="&amp;$G3039)</f>
        <v>0</v>
      </c>
      <c r="I3039" s="17" t="str">
        <f>IF(OR($L3039="Tor",$L3039="ET"),_xlfn.IFNA(IF(VLOOKUP($A3039,Spiele!$A$2:$C$16,3,FALSE)=$B3039,COUNTIFS($L$2:$L3039,"Tor",$B$2:$B3039,$B3039,$A$2:$A3039,$A3039)+COUNTIFS($L$2:$L3039,"ET",$B$2:$B3039,$B3039,$A$2:$A3039,$A3039)&amp;":"&amp;COUNTIFS($L$2:$L3039,"Tor",$B$2:$B3039,"&lt;&gt;"&amp;$B3039,$A$2:$A3039,$A3039)+COUNTIFS($L$2:$L3039,"ET",$B$2:$B3039,"&lt;&gt;"&amp;$B3039,$A$2:$A3039,$A3039),COUNTIFS($L$2:$L3039,"Tor",$B$2:$B3039,"&lt;&gt;"&amp;$B3039,$A$2:$A3039,$A3039)+COUNTIFS($L$2:$L3039,"ET",$B$2:$B3039,"&lt;&gt;"&amp;$B3039,$A$2:$A3039,$A3039)&amp;":"&amp;COUNTIFS($L$2:$L3039,"Tor",$B$2:$B3039,$B3039,$A$2:$A3039,$A3039)+COUNTIFS($L$2:$L3039,"ET",$B$2:$B3039,$B3039,$A$2:$A3039,$A3039)),""),"")</f>
        <v/>
      </c>
      <c r="J3039" s="18" t="str">
        <f>_xlfn.IFNA(IF(VLOOKUP($A3039,Spiele!$A$2:$D$16,3,FALSE)=$B3039,(COUNTIFS($L$1:$L3038,"Tor",$B$1:$B3038,$B3039,$A$1:$A3038,$A3039)+COUNTIFS($L$1:$L3038,"ET",$B$1:$B3038,$B3039,$A$1:$A3038,$A3039))-(COUNTIFS($L$1:$L3038,"Tor",$B$1:$B3038,"&lt;&gt;"&amp;$B3039,$A$1:$A3038,$A3039)+COUNTIFS($L$1:$L3038,"ET",$B$1:$B3038,"&lt;&gt;"&amp;$B3039,$A$1:$A3038,$A3039)),(COUNTIFS($L$1:$L3038,"Tor",$B$1:$B3038,$B3039,$A$1:$A3038,$A3039)+COUNTIFS($L$1:$L3038,"ET",$B$1:$B3038,$B3039,$A$1:$A3038,$A3039))-(COUNTIFS($L$1:$L3038,"Tor",$B$1:$B3038,"&lt;&gt;"&amp;$B3039,$A$1:$A3038,$A3039)+COUNTIFS($L$1:$L3038,"ET",$B$1:$B3038,"&lt;&gt;"&amp;$B3039,$A$1:$A3038,$A3039))),"")</f>
        <v/>
      </c>
      <c r="O3039" s="17"/>
      <c r="AC3039" s="14"/>
      <c r="AD3039" s="14"/>
      <c r="AE3039" s="18"/>
      <c r="AH3039" s="19">
        <f t="shared" si="190"/>
        <v>0</v>
      </c>
      <c r="AI3039" s="19">
        <f t="shared" si="191"/>
        <v>180</v>
      </c>
      <c r="AM3039" s="19">
        <f>IF(Abschlüsse[[#This Row],[Ergeb]]="ET","",SQRT(($AF3039-$AK3039)^2+($AG3039-$AL3039)^2))</f>
        <v>0</v>
      </c>
      <c r="AO3039" s="13"/>
      <c r="AP3039" s="13"/>
      <c r="AQ3039" s="19" t="str">
        <f t="shared" si="192"/>
        <v/>
      </c>
      <c r="AU3039" s="19" t="str">
        <f t="shared" si="193"/>
        <v/>
      </c>
    </row>
    <row r="3040" spans="3:47" ht="25.05" customHeight="1">
      <c r="C3040" s="17" t="str">
        <f>IF($A3040="","",IF(VLOOKUP($A3040,Spiele!$A$2:$D$16,3,FALSE)=$B3040,"H","G"))</f>
        <v/>
      </c>
      <c r="D3040" s="17" t="str">
        <f>IF($B3040="","",IF(VLOOKUP($A3040,Spiele!$A$2:$F$16,3,FALSE)=$B3040,VLOOKUP($A3040,Spiele!$A$2:$F$16,4,FALSE),VLOOKUP($A3040,Spiele!$A$2:$F$16,3,FALSE)))</f>
        <v/>
      </c>
      <c r="E3040" s="18">
        <f>IF(Abschlüsse[[#This Row],[Ergeb]]="ET",0,COUNTIFS($A$2:$A3040,$A3040,$B$2:$B3040,$B3040,$L$2:$L3040,"&lt;&gt;ET"))</f>
        <v>0</v>
      </c>
      <c r="F3040" s="11"/>
      <c r="G3040" s="12"/>
      <c r="H3040" s="18">
        <f>COUNTIFS('Rote Karten'!$A$2:$A$4,$A3040,'Rote Karten'!$D$2:$D$4,"&lt;&gt;"&amp;$B3040,'Rote Karten'!$B$2:$B$4,"&lt;"&amp;$F3040,'Rote Karten'!$C$2:$C$4,"&lt;="&amp;$G3040)-COUNTIFS('Rote Karten'!$A$2:$A$4,$A3040,'Rote Karten'!$D$2:$D$4,$B3040,'Rote Karten'!$B$2:$B$4,"&lt;"&amp;$F3040,'Rote Karten'!$C$2:$C$4,"&lt;="&amp;$G3040)</f>
        <v>0</v>
      </c>
      <c r="I3040" s="17" t="str">
        <f>IF(OR($L3040="Tor",$L3040="ET"),_xlfn.IFNA(IF(VLOOKUP($A3040,Spiele!$A$2:$C$16,3,FALSE)=$B3040,COUNTIFS($L$2:$L3040,"Tor",$B$2:$B3040,$B3040,$A$2:$A3040,$A3040)+COUNTIFS($L$2:$L3040,"ET",$B$2:$B3040,$B3040,$A$2:$A3040,$A3040)&amp;":"&amp;COUNTIFS($L$2:$L3040,"Tor",$B$2:$B3040,"&lt;&gt;"&amp;$B3040,$A$2:$A3040,$A3040)+COUNTIFS($L$2:$L3040,"ET",$B$2:$B3040,"&lt;&gt;"&amp;$B3040,$A$2:$A3040,$A3040),COUNTIFS($L$2:$L3040,"Tor",$B$2:$B3040,"&lt;&gt;"&amp;$B3040,$A$2:$A3040,$A3040)+COUNTIFS($L$2:$L3040,"ET",$B$2:$B3040,"&lt;&gt;"&amp;$B3040,$A$2:$A3040,$A3040)&amp;":"&amp;COUNTIFS($L$2:$L3040,"Tor",$B$2:$B3040,$B3040,$A$2:$A3040,$A3040)+COUNTIFS($L$2:$L3040,"ET",$B$2:$B3040,$B3040,$A$2:$A3040,$A3040)),""),"")</f>
        <v/>
      </c>
      <c r="J3040" s="18" t="str">
        <f>_xlfn.IFNA(IF(VLOOKUP($A3040,Spiele!$A$2:$D$16,3,FALSE)=$B3040,(COUNTIFS($L$1:$L3039,"Tor",$B$1:$B3039,$B3040,$A$1:$A3039,$A3040)+COUNTIFS($L$1:$L3039,"ET",$B$1:$B3039,$B3040,$A$1:$A3039,$A3040))-(COUNTIFS($L$1:$L3039,"Tor",$B$1:$B3039,"&lt;&gt;"&amp;$B3040,$A$1:$A3039,$A3040)+COUNTIFS($L$1:$L3039,"ET",$B$1:$B3039,"&lt;&gt;"&amp;$B3040,$A$1:$A3039,$A3040)),(COUNTIFS($L$1:$L3039,"Tor",$B$1:$B3039,$B3040,$A$1:$A3039,$A3040)+COUNTIFS($L$1:$L3039,"ET",$B$1:$B3039,$B3040,$A$1:$A3039,$A3040))-(COUNTIFS($L$1:$L3039,"Tor",$B$1:$B3039,"&lt;&gt;"&amp;$B3040,$A$1:$A3039,$A3040)+COUNTIFS($L$1:$L3039,"ET",$B$1:$B3039,"&lt;&gt;"&amp;$B3040,$A$1:$A3039,$A3040))),"")</f>
        <v/>
      </c>
      <c r="O3040" s="17"/>
      <c r="AC3040" s="14"/>
      <c r="AD3040" s="14"/>
      <c r="AE3040" s="18"/>
      <c r="AH3040" s="19">
        <f t="shared" si="190"/>
        <v>0</v>
      </c>
      <c r="AI3040" s="19">
        <f t="shared" si="191"/>
        <v>180</v>
      </c>
      <c r="AM3040" s="19">
        <f>IF(Abschlüsse[[#This Row],[Ergeb]]="ET","",SQRT(($AF3040-$AK3040)^2+($AG3040-$AL3040)^2))</f>
        <v>0</v>
      </c>
      <c r="AO3040" s="13"/>
      <c r="AP3040" s="13"/>
      <c r="AQ3040" s="19" t="str">
        <f t="shared" si="192"/>
        <v/>
      </c>
      <c r="AU3040" s="19" t="str">
        <f t="shared" si="193"/>
        <v/>
      </c>
    </row>
    <row r="3041" spans="3:47" ht="25.05" customHeight="1">
      <c r="C3041" s="17" t="str">
        <f>IF($A3041="","",IF(VLOOKUP($A3041,Spiele!$A$2:$D$16,3,FALSE)=$B3041,"H","G"))</f>
        <v/>
      </c>
      <c r="D3041" s="17" t="str">
        <f>IF($B3041="","",IF(VLOOKUP($A3041,Spiele!$A$2:$F$16,3,FALSE)=$B3041,VLOOKUP($A3041,Spiele!$A$2:$F$16,4,FALSE),VLOOKUP($A3041,Spiele!$A$2:$F$16,3,FALSE)))</f>
        <v/>
      </c>
      <c r="E3041" s="18">
        <f>IF(Abschlüsse[[#This Row],[Ergeb]]="ET",0,COUNTIFS($A$2:$A3041,$A3041,$B$2:$B3041,$B3041,$L$2:$L3041,"&lt;&gt;ET"))</f>
        <v>0</v>
      </c>
      <c r="F3041" s="11"/>
      <c r="G3041" s="12"/>
      <c r="H3041" s="18">
        <f>COUNTIFS('Rote Karten'!$A$2:$A$4,$A3041,'Rote Karten'!$D$2:$D$4,"&lt;&gt;"&amp;$B3041,'Rote Karten'!$B$2:$B$4,"&lt;"&amp;$F3041,'Rote Karten'!$C$2:$C$4,"&lt;="&amp;$G3041)-COUNTIFS('Rote Karten'!$A$2:$A$4,$A3041,'Rote Karten'!$D$2:$D$4,$B3041,'Rote Karten'!$B$2:$B$4,"&lt;"&amp;$F3041,'Rote Karten'!$C$2:$C$4,"&lt;="&amp;$G3041)</f>
        <v>0</v>
      </c>
      <c r="I3041" s="17" t="str">
        <f>IF(OR($L3041="Tor",$L3041="ET"),_xlfn.IFNA(IF(VLOOKUP($A3041,Spiele!$A$2:$C$16,3,FALSE)=$B3041,COUNTIFS($L$2:$L3041,"Tor",$B$2:$B3041,$B3041,$A$2:$A3041,$A3041)+COUNTIFS($L$2:$L3041,"ET",$B$2:$B3041,$B3041,$A$2:$A3041,$A3041)&amp;":"&amp;COUNTIFS($L$2:$L3041,"Tor",$B$2:$B3041,"&lt;&gt;"&amp;$B3041,$A$2:$A3041,$A3041)+COUNTIFS($L$2:$L3041,"ET",$B$2:$B3041,"&lt;&gt;"&amp;$B3041,$A$2:$A3041,$A3041),COUNTIFS($L$2:$L3041,"Tor",$B$2:$B3041,"&lt;&gt;"&amp;$B3041,$A$2:$A3041,$A3041)+COUNTIFS($L$2:$L3041,"ET",$B$2:$B3041,"&lt;&gt;"&amp;$B3041,$A$2:$A3041,$A3041)&amp;":"&amp;COUNTIFS($L$2:$L3041,"Tor",$B$2:$B3041,$B3041,$A$2:$A3041,$A3041)+COUNTIFS($L$2:$L3041,"ET",$B$2:$B3041,$B3041,$A$2:$A3041,$A3041)),""),"")</f>
        <v/>
      </c>
      <c r="J3041" s="18" t="str">
        <f>_xlfn.IFNA(IF(VLOOKUP($A3041,Spiele!$A$2:$D$16,3,FALSE)=$B3041,(COUNTIFS($L$1:$L3040,"Tor",$B$1:$B3040,$B3041,$A$1:$A3040,$A3041)+COUNTIFS($L$1:$L3040,"ET",$B$1:$B3040,$B3041,$A$1:$A3040,$A3041))-(COUNTIFS($L$1:$L3040,"Tor",$B$1:$B3040,"&lt;&gt;"&amp;$B3041,$A$1:$A3040,$A3041)+COUNTIFS($L$1:$L3040,"ET",$B$1:$B3040,"&lt;&gt;"&amp;$B3041,$A$1:$A3040,$A3041)),(COUNTIFS($L$1:$L3040,"Tor",$B$1:$B3040,$B3041,$A$1:$A3040,$A3041)+COUNTIFS($L$1:$L3040,"ET",$B$1:$B3040,$B3041,$A$1:$A3040,$A3041))-(COUNTIFS($L$1:$L3040,"Tor",$B$1:$B3040,"&lt;&gt;"&amp;$B3041,$A$1:$A3040,$A3041)+COUNTIFS($L$1:$L3040,"ET",$B$1:$B3040,"&lt;&gt;"&amp;$B3041,$A$1:$A3040,$A3041))),"")</f>
        <v/>
      </c>
      <c r="O3041" s="17"/>
      <c r="AC3041" s="14"/>
      <c r="AD3041" s="14"/>
      <c r="AE3041" s="18"/>
      <c r="AH3041" s="19">
        <f t="shared" si="190"/>
        <v>0</v>
      </c>
      <c r="AI3041" s="19">
        <f t="shared" si="191"/>
        <v>180</v>
      </c>
      <c r="AM3041" s="19">
        <f>IF(Abschlüsse[[#This Row],[Ergeb]]="ET","",SQRT(($AF3041-$AK3041)^2+($AG3041-$AL3041)^2))</f>
        <v>0</v>
      </c>
      <c r="AO3041" s="13"/>
      <c r="AP3041" s="13"/>
      <c r="AQ3041" s="19" t="str">
        <f t="shared" si="192"/>
        <v/>
      </c>
      <c r="AU3041" s="19" t="str">
        <f t="shared" si="193"/>
        <v/>
      </c>
    </row>
    <row r="3042" spans="3:47" ht="25.05" customHeight="1">
      <c r="C3042" s="17" t="str">
        <f>IF($A3042="","",IF(VLOOKUP($A3042,Spiele!$A$2:$D$16,3,FALSE)=$B3042,"H","G"))</f>
        <v/>
      </c>
      <c r="D3042" s="17" t="str">
        <f>IF($B3042="","",IF(VLOOKUP($A3042,Spiele!$A$2:$F$16,3,FALSE)=$B3042,VLOOKUP($A3042,Spiele!$A$2:$F$16,4,FALSE),VLOOKUP($A3042,Spiele!$A$2:$F$16,3,FALSE)))</f>
        <v/>
      </c>
      <c r="E3042" s="18">
        <f>IF(Abschlüsse[[#This Row],[Ergeb]]="ET",0,COUNTIFS($A$2:$A3042,$A3042,$B$2:$B3042,$B3042,$L$2:$L3042,"&lt;&gt;ET"))</f>
        <v>0</v>
      </c>
      <c r="F3042" s="11"/>
      <c r="G3042" s="12"/>
      <c r="H3042" s="18">
        <f>COUNTIFS('Rote Karten'!$A$2:$A$4,$A3042,'Rote Karten'!$D$2:$D$4,"&lt;&gt;"&amp;$B3042,'Rote Karten'!$B$2:$B$4,"&lt;"&amp;$F3042,'Rote Karten'!$C$2:$C$4,"&lt;="&amp;$G3042)-COUNTIFS('Rote Karten'!$A$2:$A$4,$A3042,'Rote Karten'!$D$2:$D$4,$B3042,'Rote Karten'!$B$2:$B$4,"&lt;"&amp;$F3042,'Rote Karten'!$C$2:$C$4,"&lt;="&amp;$G3042)</f>
        <v>0</v>
      </c>
      <c r="I3042" s="17" t="str">
        <f>IF(OR($L3042="Tor",$L3042="ET"),_xlfn.IFNA(IF(VLOOKUP($A3042,Spiele!$A$2:$C$16,3,FALSE)=$B3042,COUNTIFS($L$2:$L3042,"Tor",$B$2:$B3042,$B3042,$A$2:$A3042,$A3042)+COUNTIFS($L$2:$L3042,"ET",$B$2:$B3042,$B3042,$A$2:$A3042,$A3042)&amp;":"&amp;COUNTIFS($L$2:$L3042,"Tor",$B$2:$B3042,"&lt;&gt;"&amp;$B3042,$A$2:$A3042,$A3042)+COUNTIFS($L$2:$L3042,"ET",$B$2:$B3042,"&lt;&gt;"&amp;$B3042,$A$2:$A3042,$A3042),COUNTIFS($L$2:$L3042,"Tor",$B$2:$B3042,"&lt;&gt;"&amp;$B3042,$A$2:$A3042,$A3042)+COUNTIFS($L$2:$L3042,"ET",$B$2:$B3042,"&lt;&gt;"&amp;$B3042,$A$2:$A3042,$A3042)&amp;":"&amp;COUNTIFS($L$2:$L3042,"Tor",$B$2:$B3042,$B3042,$A$2:$A3042,$A3042)+COUNTIFS($L$2:$L3042,"ET",$B$2:$B3042,$B3042,$A$2:$A3042,$A3042)),""),"")</f>
        <v/>
      </c>
      <c r="J3042" s="18" t="str">
        <f>_xlfn.IFNA(IF(VLOOKUP($A3042,Spiele!$A$2:$D$16,3,FALSE)=$B3042,(COUNTIFS($L$1:$L3041,"Tor",$B$1:$B3041,$B3042,$A$1:$A3041,$A3042)+COUNTIFS($L$1:$L3041,"ET",$B$1:$B3041,$B3042,$A$1:$A3041,$A3042))-(COUNTIFS($L$1:$L3041,"Tor",$B$1:$B3041,"&lt;&gt;"&amp;$B3042,$A$1:$A3041,$A3042)+COUNTIFS($L$1:$L3041,"ET",$B$1:$B3041,"&lt;&gt;"&amp;$B3042,$A$1:$A3041,$A3042)),(COUNTIFS($L$1:$L3041,"Tor",$B$1:$B3041,$B3042,$A$1:$A3041,$A3042)+COUNTIFS($L$1:$L3041,"ET",$B$1:$B3041,$B3042,$A$1:$A3041,$A3042))-(COUNTIFS($L$1:$L3041,"Tor",$B$1:$B3041,"&lt;&gt;"&amp;$B3042,$A$1:$A3041,$A3042)+COUNTIFS($L$1:$L3041,"ET",$B$1:$B3041,"&lt;&gt;"&amp;$B3042,$A$1:$A3041,$A3042))),"")</f>
        <v/>
      </c>
      <c r="O3042" s="17"/>
      <c r="AC3042" s="14"/>
      <c r="AD3042" s="14"/>
      <c r="AE3042" s="18"/>
      <c r="AH3042" s="19">
        <f t="shared" si="190"/>
        <v>0</v>
      </c>
      <c r="AI3042" s="19">
        <f t="shared" si="191"/>
        <v>180</v>
      </c>
      <c r="AM3042" s="19">
        <f>IF(Abschlüsse[[#This Row],[Ergeb]]="ET","",SQRT(($AF3042-$AK3042)^2+($AG3042-$AL3042)^2))</f>
        <v>0</v>
      </c>
      <c r="AO3042" s="13"/>
      <c r="AP3042" s="13"/>
      <c r="AQ3042" s="19" t="str">
        <f t="shared" si="192"/>
        <v/>
      </c>
      <c r="AU3042" s="19" t="str">
        <f t="shared" si="193"/>
        <v/>
      </c>
    </row>
    <row r="3043" spans="3:47" ht="25.05" customHeight="1">
      <c r="C3043" s="17" t="str">
        <f>IF($A3043="","",IF(VLOOKUP($A3043,Spiele!$A$2:$D$16,3,FALSE)=$B3043,"H","G"))</f>
        <v/>
      </c>
      <c r="D3043" s="17" t="str">
        <f>IF($B3043="","",IF(VLOOKUP($A3043,Spiele!$A$2:$F$16,3,FALSE)=$B3043,VLOOKUP($A3043,Spiele!$A$2:$F$16,4,FALSE),VLOOKUP($A3043,Spiele!$A$2:$F$16,3,FALSE)))</f>
        <v/>
      </c>
      <c r="E3043" s="18">
        <f>IF(Abschlüsse[[#This Row],[Ergeb]]="ET",0,COUNTIFS($A$2:$A3043,$A3043,$B$2:$B3043,$B3043,$L$2:$L3043,"&lt;&gt;ET"))</f>
        <v>0</v>
      </c>
      <c r="F3043" s="11"/>
      <c r="G3043" s="12"/>
      <c r="H3043" s="18">
        <f>COUNTIFS('Rote Karten'!$A$2:$A$4,$A3043,'Rote Karten'!$D$2:$D$4,"&lt;&gt;"&amp;$B3043,'Rote Karten'!$B$2:$B$4,"&lt;"&amp;$F3043,'Rote Karten'!$C$2:$C$4,"&lt;="&amp;$G3043)-COUNTIFS('Rote Karten'!$A$2:$A$4,$A3043,'Rote Karten'!$D$2:$D$4,$B3043,'Rote Karten'!$B$2:$B$4,"&lt;"&amp;$F3043,'Rote Karten'!$C$2:$C$4,"&lt;="&amp;$G3043)</f>
        <v>0</v>
      </c>
      <c r="I3043" s="17" t="str">
        <f>IF(OR($L3043="Tor",$L3043="ET"),_xlfn.IFNA(IF(VLOOKUP($A3043,Spiele!$A$2:$C$16,3,FALSE)=$B3043,COUNTIFS($L$2:$L3043,"Tor",$B$2:$B3043,$B3043,$A$2:$A3043,$A3043)+COUNTIFS($L$2:$L3043,"ET",$B$2:$B3043,$B3043,$A$2:$A3043,$A3043)&amp;":"&amp;COUNTIFS($L$2:$L3043,"Tor",$B$2:$B3043,"&lt;&gt;"&amp;$B3043,$A$2:$A3043,$A3043)+COUNTIFS($L$2:$L3043,"ET",$B$2:$B3043,"&lt;&gt;"&amp;$B3043,$A$2:$A3043,$A3043),COUNTIFS($L$2:$L3043,"Tor",$B$2:$B3043,"&lt;&gt;"&amp;$B3043,$A$2:$A3043,$A3043)+COUNTIFS($L$2:$L3043,"ET",$B$2:$B3043,"&lt;&gt;"&amp;$B3043,$A$2:$A3043,$A3043)&amp;":"&amp;COUNTIFS($L$2:$L3043,"Tor",$B$2:$B3043,$B3043,$A$2:$A3043,$A3043)+COUNTIFS($L$2:$L3043,"ET",$B$2:$B3043,$B3043,$A$2:$A3043,$A3043)),""),"")</f>
        <v/>
      </c>
      <c r="J3043" s="18" t="str">
        <f>_xlfn.IFNA(IF(VLOOKUP($A3043,Spiele!$A$2:$D$16,3,FALSE)=$B3043,(COUNTIFS($L$1:$L3042,"Tor",$B$1:$B3042,$B3043,$A$1:$A3042,$A3043)+COUNTIFS($L$1:$L3042,"ET",$B$1:$B3042,$B3043,$A$1:$A3042,$A3043))-(COUNTIFS($L$1:$L3042,"Tor",$B$1:$B3042,"&lt;&gt;"&amp;$B3043,$A$1:$A3042,$A3043)+COUNTIFS($L$1:$L3042,"ET",$B$1:$B3042,"&lt;&gt;"&amp;$B3043,$A$1:$A3042,$A3043)),(COUNTIFS($L$1:$L3042,"Tor",$B$1:$B3042,$B3043,$A$1:$A3042,$A3043)+COUNTIFS($L$1:$L3042,"ET",$B$1:$B3042,$B3043,$A$1:$A3042,$A3043))-(COUNTIFS($L$1:$L3042,"Tor",$B$1:$B3042,"&lt;&gt;"&amp;$B3043,$A$1:$A3042,$A3043)+COUNTIFS($L$1:$L3042,"ET",$B$1:$B3042,"&lt;&gt;"&amp;$B3043,$A$1:$A3042,$A3043))),"")</f>
        <v/>
      </c>
      <c r="O3043" s="17"/>
      <c r="AC3043" s="14"/>
      <c r="AD3043" s="14"/>
      <c r="AE3043" s="18"/>
      <c r="AH3043" s="19">
        <f t="shared" si="190"/>
        <v>0</v>
      </c>
      <c r="AI3043" s="19">
        <f t="shared" si="191"/>
        <v>180</v>
      </c>
      <c r="AM3043" s="19">
        <f>IF(Abschlüsse[[#This Row],[Ergeb]]="ET","",SQRT(($AF3043-$AK3043)^2+($AG3043-$AL3043)^2))</f>
        <v>0</v>
      </c>
      <c r="AO3043" s="13"/>
      <c r="AP3043" s="13"/>
      <c r="AQ3043" s="19" t="str">
        <f t="shared" si="192"/>
        <v/>
      </c>
      <c r="AU3043" s="19" t="str">
        <f t="shared" si="193"/>
        <v/>
      </c>
    </row>
    <row r="3044" spans="3:47" ht="25.05" customHeight="1">
      <c r="C3044" s="17" t="str">
        <f>IF($A3044="","",IF(VLOOKUP($A3044,Spiele!$A$2:$D$16,3,FALSE)=$B3044,"H","G"))</f>
        <v/>
      </c>
      <c r="D3044" s="17" t="str">
        <f>IF($B3044="","",IF(VLOOKUP($A3044,Spiele!$A$2:$F$16,3,FALSE)=$B3044,VLOOKUP($A3044,Spiele!$A$2:$F$16,4,FALSE),VLOOKUP($A3044,Spiele!$A$2:$F$16,3,FALSE)))</f>
        <v/>
      </c>
      <c r="E3044" s="18">
        <f>IF(Abschlüsse[[#This Row],[Ergeb]]="ET",0,COUNTIFS($A$2:$A3044,$A3044,$B$2:$B3044,$B3044,$L$2:$L3044,"&lt;&gt;ET"))</f>
        <v>0</v>
      </c>
      <c r="F3044" s="11"/>
      <c r="G3044" s="12"/>
      <c r="H3044" s="18">
        <f>COUNTIFS('Rote Karten'!$A$2:$A$4,$A3044,'Rote Karten'!$D$2:$D$4,"&lt;&gt;"&amp;$B3044,'Rote Karten'!$B$2:$B$4,"&lt;"&amp;$F3044,'Rote Karten'!$C$2:$C$4,"&lt;="&amp;$G3044)-COUNTIFS('Rote Karten'!$A$2:$A$4,$A3044,'Rote Karten'!$D$2:$D$4,$B3044,'Rote Karten'!$B$2:$B$4,"&lt;"&amp;$F3044,'Rote Karten'!$C$2:$C$4,"&lt;="&amp;$G3044)</f>
        <v>0</v>
      </c>
      <c r="I3044" s="17" t="str">
        <f>IF(OR($L3044="Tor",$L3044="ET"),_xlfn.IFNA(IF(VLOOKUP($A3044,Spiele!$A$2:$C$16,3,FALSE)=$B3044,COUNTIFS($L$2:$L3044,"Tor",$B$2:$B3044,$B3044,$A$2:$A3044,$A3044)+COUNTIFS($L$2:$L3044,"ET",$B$2:$B3044,$B3044,$A$2:$A3044,$A3044)&amp;":"&amp;COUNTIFS($L$2:$L3044,"Tor",$B$2:$B3044,"&lt;&gt;"&amp;$B3044,$A$2:$A3044,$A3044)+COUNTIFS($L$2:$L3044,"ET",$B$2:$B3044,"&lt;&gt;"&amp;$B3044,$A$2:$A3044,$A3044),COUNTIFS($L$2:$L3044,"Tor",$B$2:$B3044,"&lt;&gt;"&amp;$B3044,$A$2:$A3044,$A3044)+COUNTIFS($L$2:$L3044,"ET",$B$2:$B3044,"&lt;&gt;"&amp;$B3044,$A$2:$A3044,$A3044)&amp;":"&amp;COUNTIFS($L$2:$L3044,"Tor",$B$2:$B3044,$B3044,$A$2:$A3044,$A3044)+COUNTIFS($L$2:$L3044,"ET",$B$2:$B3044,$B3044,$A$2:$A3044,$A3044)),""),"")</f>
        <v/>
      </c>
      <c r="J3044" s="18" t="str">
        <f>_xlfn.IFNA(IF(VLOOKUP($A3044,Spiele!$A$2:$D$16,3,FALSE)=$B3044,(COUNTIFS($L$1:$L3043,"Tor",$B$1:$B3043,$B3044,$A$1:$A3043,$A3044)+COUNTIFS($L$1:$L3043,"ET",$B$1:$B3043,$B3044,$A$1:$A3043,$A3044))-(COUNTIFS($L$1:$L3043,"Tor",$B$1:$B3043,"&lt;&gt;"&amp;$B3044,$A$1:$A3043,$A3044)+COUNTIFS($L$1:$L3043,"ET",$B$1:$B3043,"&lt;&gt;"&amp;$B3044,$A$1:$A3043,$A3044)),(COUNTIFS($L$1:$L3043,"Tor",$B$1:$B3043,$B3044,$A$1:$A3043,$A3044)+COUNTIFS($L$1:$L3043,"ET",$B$1:$B3043,$B3044,$A$1:$A3043,$A3044))-(COUNTIFS($L$1:$L3043,"Tor",$B$1:$B3043,"&lt;&gt;"&amp;$B3044,$A$1:$A3043,$A3044)+COUNTIFS($L$1:$L3043,"ET",$B$1:$B3043,"&lt;&gt;"&amp;$B3044,$A$1:$A3043,$A3044))),"")</f>
        <v/>
      </c>
      <c r="O3044" s="17"/>
      <c r="AC3044" s="14"/>
      <c r="AD3044" s="14"/>
      <c r="AE3044" s="18"/>
      <c r="AH3044" s="19">
        <f t="shared" si="190"/>
        <v>0</v>
      </c>
      <c r="AI3044" s="19">
        <f t="shared" si="191"/>
        <v>180</v>
      </c>
      <c r="AM3044" s="19">
        <f>IF(Abschlüsse[[#This Row],[Ergeb]]="ET","",SQRT(($AF3044-$AK3044)^2+($AG3044-$AL3044)^2))</f>
        <v>0</v>
      </c>
      <c r="AO3044" s="13"/>
      <c r="AP3044" s="13"/>
      <c r="AQ3044" s="19" t="str">
        <f t="shared" si="192"/>
        <v/>
      </c>
      <c r="AU3044" s="19" t="str">
        <f t="shared" si="193"/>
        <v/>
      </c>
    </row>
    <row r="3045" spans="3:47" ht="25.05" customHeight="1">
      <c r="C3045" s="17" t="str">
        <f>IF($A3045="","",IF(VLOOKUP($A3045,Spiele!$A$2:$D$16,3,FALSE)=$B3045,"H","G"))</f>
        <v/>
      </c>
      <c r="D3045" s="17" t="str">
        <f>IF($B3045="","",IF(VLOOKUP($A3045,Spiele!$A$2:$F$16,3,FALSE)=$B3045,VLOOKUP($A3045,Spiele!$A$2:$F$16,4,FALSE),VLOOKUP($A3045,Spiele!$A$2:$F$16,3,FALSE)))</f>
        <v/>
      </c>
      <c r="E3045" s="18">
        <f>IF(Abschlüsse[[#This Row],[Ergeb]]="ET",0,COUNTIFS($A$2:$A3045,$A3045,$B$2:$B3045,$B3045,$L$2:$L3045,"&lt;&gt;ET"))</f>
        <v>0</v>
      </c>
      <c r="F3045" s="11"/>
      <c r="G3045" s="12"/>
      <c r="H3045" s="18">
        <f>COUNTIFS('Rote Karten'!$A$2:$A$4,$A3045,'Rote Karten'!$D$2:$D$4,"&lt;&gt;"&amp;$B3045,'Rote Karten'!$B$2:$B$4,"&lt;"&amp;$F3045,'Rote Karten'!$C$2:$C$4,"&lt;="&amp;$G3045)-COUNTIFS('Rote Karten'!$A$2:$A$4,$A3045,'Rote Karten'!$D$2:$D$4,$B3045,'Rote Karten'!$B$2:$B$4,"&lt;"&amp;$F3045,'Rote Karten'!$C$2:$C$4,"&lt;="&amp;$G3045)</f>
        <v>0</v>
      </c>
      <c r="I3045" s="17" t="str">
        <f>IF(OR($L3045="Tor",$L3045="ET"),_xlfn.IFNA(IF(VLOOKUP($A3045,Spiele!$A$2:$C$16,3,FALSE)=$B3045,COUNTIFS($L$2:$L3045,"Tor",$B$2:$B3045,$B3045,$A$2:$A3045,$A3045)+COUNTIFS($L$2:$L3045,"ET",$B$2:$B3045,$B3045,$A$2:$A3045,$A3045)&amp;":"&amp;COUNTIFS($L$2:$L3045,"Tor",$B$2:$B3045,"&lt;&gt;"&amp;$B3045,$A$2:$A3045,$A3045)+COUNTIFS($L$2:$L3045,"ET",$B$2:$B3045,"&lt;&gt;"&amp;$B3045,$A$2:$A3045,$A3045),COUNTIFS($L$2:$L3045,"Tor",$B$2:$B3045,"&lt;&gt;"&amp;$B3045,$A$2:$A3045,$A3045)+COUNTIFS($L$2:$L3045,"ET",$B$2:$B3045,"&lt;&gt;"&amp;$B3045,$A$2:$A3045,$A3045)&amp;":"&amp;COUNTIFS($L$2:$L3045,"Tor",$B$2:$B3045,$B3045,$A$2:$A3045,$A3045)+COUNTIFS($L$2:$L3045,"ET",$B$2:$B3045,$B3045,$A$2:$A3045,$A3045)),""),"")</f>
        <v/>
      </c>
      <c r="J3045" s="18" t="str">
        <f>_xlfn.IFNA(IF(VLOOKUP($A3045,Spiele!$A$2:$D$16,3,FALSE)=$B3045,(COUNTIFS($L$1:$L3044,"Tor",$B$1:$B3044,$B3045,$A$1:$A3044,$A3045)+COUNTIFS($L$1:$L3044,"ET",$B$1:$B3044,$B3045,$A$1:$A3044,$A3045))-(COUNTIFS($L$1:$L3044,"Tor",$B$1:$B3044,"&lt;&gt;"&amp;$B3045,$A$1:$A3044,$A3045)+COUNTIFS($L$1:$L3044,"ET",$B$1:$B3044,"&lt;&gt;"&amp;$B3045,$A$1:$A3044,$A3045)),(COUNTIFS($L$1:$L3044,"Tor",$B$1:$B3044,$B3045,$A$1:$A3044,$A3045)+COUNTIFS($L$1:$L3044,"ET",$B$1:$B3044,$B3045,$A$1:$A3044,$A3045))-(COUNTIFS($L$1:$L3044,"Tor",$B$1:$B3044,"&lt;&gt;"&amp;$B3045,$A$1:$A3044,$A3045)+COUNTIFS($L$1:$L3044,"ET",$B$1:$B3044,"&lt;&gt;"&amp;$B3045,$A$1:$A3044,$A3045))),"")</f>
        <v/>
      </c>
      <c r="O3045" s="17"/>
      <c r="AC3045" s="14"/>
      <c r="AD3045" s="14"/>
      <c r="AE3045" s="18"/>
      <c r="AH3045" s="19">
        <f t="shared" si="190"/>
        <v>0</v>
      </c>
      <c r="AI3045" s="19">
        <f t="shared" si="191"/>
        <v>180</v>
      </c>
      <c r="AM3045" s="19">
        <f>IF(Abschlüsse[[#This Row],[Ergeb]]="ET","",SQRT(($AF3045-$AK3045)^2+($AG3045-$AL3045)^2))</f>
        <v>0</v>
      </c>
      <c r="AO3045" s="13"/>
      <c r="AP3045" s="13"/>
      <c r="AQ3045" s="19" t="str">
        <f t="shared" si="192"/>
        <v/>
      </c>
      <c r="AU3045" s="19" t="str">
        <f t="shared" si="193"/>
        <v/>
      </c>
    </row>
    <row r="3046" spans="3:47" ht="25.05" customHeight="1">
      <c r="C3046" s="17" t="str">
        <f>IF($A3046="","",IF(VLOOKUP($A3046,Spiele!$A$2:$D$16,3,FALSE)=$B3046,"H","G"))</f>
        <v/>
      </c>
      <c r="D3046" s="17" t="str">
        <f>IF($B3046="","",IF(VLOOKUP($A3046,Spiele!$A$2:$F$16,3,FALSE)=$B3046,VLOOKUP($A3046,Spiele!$A$2:$F$16,4,FALSE),VLOOKUP($A3046,Spiele!$A$2:$F$16,3,FALSE)))</f>
        <v/>
      </c>
      <c r="E3046" s="18">
        <f>IF(Abschlüsse[[#This Row],[Ergeb]]="ET",0,COUNTIFS($A$2:$A3046,$A3046,$B$2:$B3046,$B3046,$L$2:$L3046,"&lt;&gt;ET"))</f>
        <v>0</v>
      </c>
      <c r="F3046" s="11"/>
      <c r="G3046" s="12"/>
      <c r="H3046" s="18">
        <f>COUNTIFS('Rote Karten'!$A$2:$A$4,$A3046,'Rote Karten'!$D$2:$D$4,"&lt;&gt;"&amp;$B3046,'Rote Karten'!$B$2:$B$4,"&lt;"&amp;$F3046,'Rote Karten'!$C$2:$C$4,"&lt;="&amp;$G3046)-COUNTIFS('Rote Karten'!$A$2:$A$4,$A3046,'Rote Karten'!$D$2:$D$4,$B3046,'Rote Karten'!$B$2:$B$4,"&lt;"&amp;$F3046,'Rote Karten'!$C$2:$C$4,"&lt;="&amp;$G3046)</f>
        <v>0</v>
      </c>
      <c r="I3046" s="17" t="str">
        <f>IF(OR($L3046="Tor",$L3046="ET"),_xlfn.IFNA(IF(VLOOKUP($A3046,Spiele!$A$2:$C$16,3,FALSE)=$B3046,COUNTIFS($L$2:$L3046,"Tor",$B$2:$B3046,$B3046,$A$2:$A3046,$A3046)+COUNTIFS($L$2:$L3046,"ET",$B$2:$B3046,$B3046,$A$2:$A3046,$A3046)&amp;":"&amp;COUNTIFS($L$2:$L3046,"Tor",$B$2:$B3046,"&lt;&gt;"&amp;$B3046,$A$2:$A3046,$A3046)+COUNTIFS($L$2:$L3046,"ET",$B$2:$B3046,"&lt;&gt;"&amp;$B3046,$A$2:$A3046,$A3046),COUNTIFS($L$2:$L3046,"Tor",$B$2:$B3046,"&lt;&gt;"&amp;$B3046,$A$2:$A3046,$A3046)+COUNTIFS($L$2:$L3046,"ET",$B$2:$B3046,"&lt;&gt;"&amp;$B3046,$A$2:$A3046,$A3046)&amp;":"&amp;COUNTIFS($L$2:$L3046,"Tor",$B$2:$B3046,$B3046,$A$2:$A3046,$A3046)+COUNTIFS($L$2:$L3046,"ET",$B$2:$B3046,$B3046,$A$2:$A3046,$A3046)),""),"")</f>
        <v/>
      </c>
      <c r="J3046" s="18" t="str">
        <f>_xlfn.IFNA(IF(VLOOKUP($A3046,Spiele!$A$2:$D$16,3,FALSE)=$B3046,(COUNTIFS($L$1:$L3045,"Tor",$B$1:$B3045,$B3046,$A$1:$A3045,$A3046)+COUNTIFS($L$1:$L3045,"ET",$B$1:$B3045,$B3046,$A$1:$A3045,$A3046))-(COUNTIFS($L$1:$L3045,"Tor",$B$1:$B3045,"&lt;&gt;"&amp;$B3046,$A$1:$A3045,$A3046)+COUNTIFS($L$1:$L3045,"ET",$B$1:$B3045,"&lt;&gt;"&amp;$B3046,$A$1:$A3045,$A3046)),(COUNTIFS($L$1:$L3045,"Tor",$B$1:$B3045,$B3046,$A$1:$A3045,$A3046)+COUNTIFS($L$1:$L3045,"ET",$B$1:$B3045,$B3046,$A$1:$A3045,$A3046))-(COUNTIFS($L$1:$L3045,"Tor",$B$1:$B3045,"&lt;&gt;"&amp;$B3046,$A$1:$A3045,$A3046)+COUNTIFS($L$1:$L3045,"ET",$B$1:$B3045,"&lt;&gt;"&amp;$B3046,$A$1:$A3045,$A3046))),"")</f>
        <v/>
      </c>
      <c r="O3046" s="17"/>
      <c r="AC3046" s="14"/>
      <c r="AD3046" s="14"/>
      <c r="AE3046" s="18"/>
      <c r="AH3046" s="19">
        <f t="shared" si="190"/>
        <v>0</v>
      </c>
      <c r="AI3046" s="19">
        <f t="shared" si="191"/>
        <v>180</v>
      </c>
      <c r="AM3046" s="19">
        <f>IF(Abschlüsse[[#This Row],[Ergeb]]="ET","",SQRT(($AF3046-$AK3046)^2+($AG3046-$AL3046)^2))</f>
        <v>0</v>
      </c>
      <c r="AO3046" s="13"/>
      <c r="AP3046" s="13"/>
      <c r="AQ3046" s="19" t="str">
        <f t="shared" si="192"/>
        <v/>
      </c>
      <c r="AU3046" s="19" t="str">
        <f t="shared" si="193"/>
        <v/>
      </c>
    </row>
    <row r="3047" spans="3:47" ht="25.05" customHeight="1">
      <c r="C3047" s="17" t="str">
        <f>IF($A3047="","",IF(VLOOKUP($A3047,Spiele!$A$2:$D$16,3,FALSE)=$B3047,"H","G"))</f>
        <v/>
      </c>
      <c r="D3047" s="17" t="str">
        <f>IF($B3047="","",IF(VLOOKUP($A3047,Spiele!$A$2:$F$16,3,FALSE)=$B3047,VLOOKUP($A3047,Spiele!$A$2:$F$16,4,FALSE),VLOOKUP($A3047,Spiele!$A$2:$F$16,3,FALSE)))</f>
        <v/>
      </c>
      <c r="E3047" s="18">
        <f>IF(Abschlüsse[[#This Row],[Ergeb]]="ET",0,COUNTIFS($A$2:$A3047,$A3047,$B$2:$B3047,$B3047,$L$2:$L3047,"&lt;&gt;ET"))</f>
        <v>0</v>
      </c>
      <c r="F3047" s="11"/>
      <c r="G3047" s="12"/>
      <c r="H3047" s="18">
        <f>COUNTIFS('Rote Karten'!$A$2:$A$4,$A3047,'Rote Karten'!$D$2:$D$4,"&lt;&gt;"&amp;$B3047,'Rote Karten'!$B$2:$B$4,"&lt;"&amp;$F3047,'Rote Karten'!$C$2:$C$4,"&lt;="&amp;$G3047)-COUNTIFS('Rote Karten'!$A$2:$A$4,$A3047,'Rote Karten'!$D$2:$D$4,$B3047,'Rote Karten'!$B$2:$B$4,"&lt;"&amp;$F3047,'Rote Karten'!$C$2:$C$4,"&lt;="&amp;$G3047)</f>
        <v>0</v>
      </c>
      <c r="I3047" s="17" t="str">
        <f>IF(OR($L3047="Tor",$L3047="ET"),_xlfn.IFNA(IF(VLOOKUP($A3047,Spiele!$A$2:$C$16,3,FALSE)=$B3047,COUNTIFS($L$2:$L3047,"Tor",$B$2:$B3047,$B3047,$A$2:$A3047,$A3047)+COUNTIFS($L$2:$L3047,"ET",$B$2:$B3047,$B3047,$A$2:$A3047,$A3047)&amp;":"&amp;COUNTIFS($L$2:$L3047,"Tor",$B$2:$B3047,"&lt;&gt;"&amp;$B3047,$A$2:$A3047,$A3047)+COUNTIFS($L$2:$L3047,"ET",$B$2:$B3047,"&lt;&gt;"&amp;$B3047,$A$2:$A3047,$A3047),COUNTIFS($L$2:$L3047,"Tor",$B$2:$B3047,"&lt;&gt;"&amp;$B3047,$A$2:$A3047,$A3047)+COUNTIFS($L$2:$L3047,"ET",$B$2:$B3047,"&lt;&gt;"&amp;$B3047,$A$2:$A3047,$A3047)&amp;":"&amp;COUNTIFS($L$2:$L3047,"Tor",$B$2:$B3047,$B3047,$A$2:$A3047,$A3047)+COUNTIFS($L$2:$L3047,"ET",$B$2:$B3047,$B3047,$A$2:$A3047,$A3047)),""),"")</f>
        <v/>
      </c>
      <c r="J3047" s="18" t="str">
        <f>_xlfn.IFNA(IF(VLOOKUP($A3047,Spiele!$A$2:$D$16,3,FALSE)=$B3047,(COUNTIFS($L$1:$L3046,"Tor",$B$1:$B3046,$B3047,$A$1:$A3046,$A3047)+COUNTIFS($L$1:$L3046,"ET",$B$1:$B3046,$B3047,$A$1:$A3046,$A3047))-(COUNTIFS($L$1:$L3046,"Tor",$B$1:$B3046,"&lt;&gt;"&amp;$B3047,$A$1:$A3046,$A3047)+COUNTIFS($L$1:$L3046,"ET",$B$1:$B3046,"&lt;&gt;"&amp;$B3047,$A$1:$A3046,$A3047)),(COUNTIFS($L$1:$L3046,"Tor",$B$1:$B3046,$B3047,$A$1:$A3046,$A3047)+COUNTIFS($L$1:$L3046,"ET",$B$1:$B3046,$B3047,$A$1:$A3046,$A3047))-(COUNTIFS($L$1:$L3046,"Tor",$B$1:$B3046,"&lt;&gt;"&amp;$B3047,$A$1:$A3046,$A3047)+COUNTIFS($L$1:$L3046,"ET",$B$1:$B3046,"&lt;&gt;"&amp;$B3047,$A$1:$A3046,$A3047))),"")</f>
        <v/>
      </c>
      <c r="O3047" s="17"/>
      <c r="AC3047" s="14"/>
      <c r="AD3047" s="14"/>
      <c r="AE3047" s="18"/>
      <c r="AH3047" s="19">
        <f t="shared" si="190"/>
        <v>0</v>
      </c>
      <c r="AI3047" s="19">
        <f t="shared" si="191"/>
        <v>180</v>
      </c>
      <c r="AM3047" s="19">
        <f>IF(Abschlüsse[[#This Row],[Ergeb]]="ET","",SQRT(($AF3047-$AK3047)^2+($AG3047-$AL3047)^2))</f>
        <v>0</v>
      </c>
      <c r="AO3047" s="13"/>
      <c r="AP3047" s="13"/>
      <c r="AQ3047" s="19" t="str">
        <f t="shared" si="192"/>
        <v/>
      </c>
      <c r="AU3047" s="19" t="str">
        <f t="shared" si="193"/>
        <v/>
      </c>
    </row>
    <row r="3048" spans="3:47" ht="25.05" customHeight="1">
      <c r="C3048" s="17" t="str">
        <f>IF($A3048="","",IF(VLOOKUP($A3048,Spiele!$A$2:$D$16,3,FALSE)=$B3048,"H","G"))</f>
        <v/>
      </c>
      <c r="D3048" s="17" t="str">
        <f>IF($B3048="","",IF(VLOOKUP($A3048,Spiele!$A$2:$F$16,3,FALSE)=$B3048,VLOOKUP($A3048,Spiele!$A$2:$F$16,4,FALSE),VLOOKUP($A3048,Spiele!$A$2:$F$16,3,FALSE)))</f>
        <v/>
      </c>
      <c r="E3048" s="18">
        <f>IF(Abschlüsse[[#This Row],[Ergeb]]="ET",0,COUNTIFS($A$2:$A3048,$A3048,$B$2:$B3048,$B3048,$L$2:$L3048,"&lt;&gt;ET"))</f>
        <v>0</v>
      </c>
      <c r="F3048" s="11"/>
      <c r="G3048" s="12"/>
      <c r="H3048" s="18">
        <f>COUNTIFS('Rote Karten'!$A$2:$A$4,$A3048,'Rote Karten'!$D$2:$D$4,"&lt;&gt;"&amp;$B3048,'Rote Karten'!$B$2:$B$4,"&lt;"&amp;$F3048,'Rote Karten'!$C$2:$C$4,"&lt;="&amp;$G3048)-COUNTIFS('Rote Karten'!$A$2:$A$4,$A3048,'Rote Karten'!$D$2:$D$4,$B3048,'Rote Karten'!$B$2:$B$4,"&lt;"&amp;$F3048,'Rote Karten'!$C$2:$C$4,"&lt;="&amp;$G3048)</f>
        <v>0</v>
      </c>
      <c r="I3048" s="17" t="str">
        <f>IF(OR($L3048="Tor",$L3048="ET"),_xlfn.IFNA(IF(VLOOKUP($A3048,Spiele!$A$2:$C$16,3,FALSE)=$B3048,COUNTIFS($L$2:$L3048,"Tor",$B$2:$B3048,$B3048,$A$2:$A3048,$A3048)+COUNTIFS($L$2:$L3048,"ET",$B$2:$B3048,$B3048,$A$2:$A3048,$A3048)&amp;":"&amp;COUNTIFS($L$2:$L3048,"Tor",$B$2:$B3048,"&lt;&gt;"&amp;$B3048,$A$2:$A3048,$A3048)+COUNTIFS($L$2:$L3048,"ET",$B$2:$B3048,"&lt;&gt;"&amp;$B3048,$A$2:$A3048,$A3048),COUNTIFS($L$2:$L3048,"Tor",$B$2:$B3048,"&lt;&gt;"&amp;$B3048,$A$2:$A3048,$A3048)+COUNTIFS($L$2:$L3048,"ET",$B$2:$B3048,"&lt;&gt;"&amp;$B3048,$A$2:$A3048,$A3048)&amp;":"&amp;COUNTIFS($L$2:$L3048,"Tor",$B$2:$B3048,$B3048,$A$2:$A3048,$A3048)+COUNTIFS($L$2:$L3048,"ET",$B$2:$B3048,$B3048,$A$2:$A3048,$A3048)),""),"")</f>
        <v/>
      </c>
      <c r="J3048" s="18" t="str">
        <f>_xlfn.IFNA(IF(VLOOKUP($A3048,Spiele!$A$2:$D$16,3,FALSE)=$B3048,(COUNTIFS($L$1:$L3047,"Tor",$B$1:$B3047,$B3048,$A$1:$A3047,$A3048)+COUNTIFS($L$1:$L3047,"ET",$B$1:$B3047,$B3048,$A$1:$A3047,$A3048))-(COUNTIFS($L$1:$L3047,"Tor",$B$1:$B3047,"&lt;&gt;"&amp;$B3048,$A$1:$A3047,$A3048)+COUNTIFS($L$1:$L3047,"ET",$B$1:$B3047,"&lt;&gt;"&amp;$B3048,$A$1:$A3047,$A3048)),(COUNTIFS($L$1:$L3047,"Tor",$B$1:$B3047,$B3048,$A$1:$A3047,$A3048)+COUNTIFS($L$1:$L3047,"ET",$B$1:$B3047,$B3048,$A$1:$A3047,$A3048))-(COUNTIFS($L$1:$L3047,"Tor",$B$1:$B3047,"&lt;&gt;"&amp;$B3048,$A$1:$A3047,$A3048)+COUNTIFS($L$1:$L3047,"ET",$B$1:$B3047,"&lt;&gt;"&amp;$B3048,$A$1:$A3047,$A3048))),"")</f>
        <v/>
      </c>
      <c r="O3048" s="17"/>
      <c r="AC3048" s="14"/>
      <c r="AD3048" s="14"/>
      <c r="AE3048" s="18"/>
      <c r="AH3048" s="19">
        <f t="shared" si="190"/>
        <v>0</v>
      </c>
      <c r="AI3048" s="19">
        <f t="shared" si="191"/>
        <v>180</v>
      </c>
      <c r="AM3048" s="19">
        <f>IF(Abschlüsse[[#This Row],[Ergeb]]="ET","",SQRT(($AF3048-$AK3048)^2+($AG3048-$AL3048)^2))</f>
        <v>0</v>
      </c>
      <c r="AO3048" s="13"/>
      <c r="AP3048" s="13"/>
      <c r="AQ3048" s="19" t="str">
        <f t="shared" si="192"/>
        <v/>
      </c>
      <c r="AU3048" s="19" t="str">
        <f t="shared" si="193"/>
        <v/>
      </c>
    </row>
    <row r="3049" spans="3:47" ht="25.05" customHeight="1">
      <c r="C3049" s="17" t="str">
        <f>IF($A3049="","",IF(VLOOKUP($A3049,Spiele!$A$2:$D$16,3,FALSE)=$B3049,"H","G"))</f>
        <v/>
      </c>
      <c r="D3049" s="17" t="str">
        <f>IF($B3049="","",IF(VLOOKUP($A3049,Spiele!$A$2:$F$16,3,FALSE)=$B3049,VLOOKUP($A3049,Spiele!$A$2:$F$16,4,FALSE),VLOOKUP($A3049,Spiele!$A$2:$F$16,3,FALSE)))</f>
        <v/>
      </c>
      <c r="E3049" s="18">
        <f>IF(Abschlüsse[[#This Row],[Ergeb]]="ET",0,COUNTIFS($A$2:$A3049,$A3049,$B$2:$B3049,$B3049,$L$2:$L3049,"&lt;&gt;ET"))</f>
        <v>0</v>
      </c>
      <c r="F3049" s="11"/>
      <c r="G3049" s="12"/>
      <c r="H3049" s="18">
        <f>COUNTIFS('Rote Karten'!$A$2:$A$4,$A3049,'Rote Karten'!$D$2:$D$4,"&lt;&gt;"&amp;$B3049,'Rote Karten'!$B$2:$B$4,"&lt;"&amp;$F3049,'Rote Karten'!$C$2:$C$4,"&lt;="&amp;$G3049)-COUNTIFS('Rote Karten'!$A$2:$A$4,$A3049,'Rote Karten'!$D$2:$D$4,$B3049,'Rote Karten'!$B$2:$B$4,"&lt;"&amp;$F3049,'Rote Karten'!$C$2:$C$4,"&lt;="&amp;$G3049)</f>
        <v>0</v>
      </c>
      <c r="I3049" s="17" t="str">
        <f>IF(OR($L3049="Tor",$L3049="ET"),_xlfn.IFNA(IF(VLOOKUP($A3049,Spiele!$A$2:$C$16,3,FALSE)=$B3049,COUNTIFS($L$2:$L3049,"Tor",$B$2:$B3049,$B3049,$A$2:$A3049,$A3049)+COUNTIFS($L$2:$L3049,"ET",$B$2:$B3049,$B3049,$A$2:$A3049,$A3049)&amp;":"&amp;COUNTIFS($L$2:$L3049,"Tor",$B$2:$B3049,"&lt;&gt;"&amp;$B3049,$A$2:$A3049,$A3049)+COUNTIFS($L$2:$L3049,"ET",$B$2:$B3049,"&lt;&gt;"&amp;$B3049,$A$2:$A3049,$A3049),COUNTIFS($L$2:$L3049,"Tor",$B$2:$B3049,"&lt;&gt;"&amp;$B3049,$A$2:$A3049,$A3049)+COUNTIFS($L$2:$L3049,"ET",$B$2:$B3049,"&lt;&gt;"&amp;$B3049,$A$2:$A3049,$A3049)&amp;":"&amp;COUNTIFS($L$2:$L3049,"Tor",$B$2:$B3049,$B3049,$A$2:$A3049,$A3049)+COUNTIFS($L$2:$L3049,"ET",$B$2:$B3049,$B3049,$A$2:$A3049,$A3049)),""),"")</f>
        <v/>
      </c>
      <c r="J3049" s="18" t="str">
        <f>_xlfn.IFNA(IF(VLOOKUP($A3049,Spiele!$A$2:$D$16,3,FALSE)=$B3049,(COUNTIFS($L$1:$L3048,"Tor",$B$1:$B3048,$B3049,$A$1:$A3048,$A3049)+COUNTIFS($L$1:$L3048,"ET",$B$1:$B3048,$B3049,$A$1:$A3048,$A3049))-(COUNTIFS($L$1:$L3048,"Tor",$B$1:$B3048,"&lt;&gt;"&amp;$B3049,$A$1:$A3048,$A3049)+COUNTIFS($L$1:$L3048,"ET",$B$1:$B3048,"&lt;&gt;"&amp;$B3049,$A$1:$A3048,$A3049)),(COUNTIFS($L$1:$L3048,"Tor",$B$1:$B3048,$B3049,$A$1:$A3048,$A3049)+COUNTIFS($L$1:$L3048,"ET",$B$1:$B3048,$B3049,$A$1:$A3048,$A3049))-(COUNTIFS($L$1:$L3048,"Tor",$B$1:$B3048,"&lt;&gt;"&amp;$B3049,$A$1:$A3048,$A3049)+COUNTIFS($L$1:$L3048,"ET",$B$1:$B3048,"&lt;&gt;"&amp;$B3049,$A$1:$A3048,$A3049))),"")</f>
        <v/>
      </c>
      <c r="O3049" s="17"/>
      <c r="AC3049" s="14"/>
      <c r="AD3049" s="14"/>
      <c r="AE3049" s="18"/>
      <c r="AH3049" s="19">
        <f t="shared" si="190"/>
        <v>0</v>
      </c>
      <c r="AI3049" s="19">
        <f t="shared" si="191"/>
        <v>180</v>
      </c>
      <c r="AM3049" s="19">
        <f>IF(Abschlüsse[[#This Row],[Ergeb]]="ET","",SQRT(($AF3049-$AK3049)^2+($AG3049-$AL3049)^2))</f>
        <v>0</v>
      </c>
      <c r="AO3049" s="13"/>
      <c r="AP3049" s="13"/>
      <c r="AQ3049" s="19" t="str">
        <f t="shared" si="192"/>
        <v/>
      </c>
      <c r="AU3049" s="19" t="str">
        <f t="shared" si="193"/>
        <v/>
      </c>
    </row>
    <row r="3050" spans="3:47" ht="25.05" customHeight="1">
      <c r="C3050" s="17" t="str">
        <f>IF($A3050="","",IF(VLOOKUP($A3050,Spiele!$A$2:$D$16,3,FALSE)=$B3050,"H","G"))</f>
        <v/>
      </c>
      <c r="D3050" s="17" t="str">
        <f>IF($B3050="","",IF(VLOOKUP($A3050,Spiele!$A$2:$F$16,3,FALSE)=$B3050,VLOOKUP($A3050,Spiele!$A$2:$F$16,4,FALSE),VLOOKUP($A3050,Spiele!$A$2:$F$16,3,FALSE)))</f>
        <v/>
      </c>
      <c r="E3050" s="18">
        <f>IF(Abschlüsse[[#This Row],[Ergeb]]="ET",0,COUNTIFS($A$2:$A3050,$A3050,$B$2:$B3050,$B3050,$L$2:$L3050,"&lt;&gt;ET"))</f>
        <v>0</v>
      </c>
      <c r="F3050" s="11"/>
      <c r="G3050" s="12"/>
      <c r="H3050" s="18">
        <f>COUNTIFS('Rote Karten'!$A$2:$A$4,$A3050,'Rote Karten'!$D$2:$D$4,"&lt;&gt;"&amp;$B3050,'Rote Karten'!$B$2:$B$4,"&lt;"&amp;$F3050,'Rote Karten'!$C$2:$C$4,"&lt;="&amp;$G3050)-COUNTIFS('Rote Karten'!$A$2:$A$4,$A3050,'Rote Karten'!$D$2:$D$4,$B3050,'Rote Karten'!$B$2:$B$4,"&lt;"&amp;$F3050,'Rote Karten'!$C$2:$C$4,"&lt;="&amp;$G3050)</f>
        <v>0</v>
      </c>
      <c r="I3050" s="17" t="str">
        <f>IF(OR($L3050="Tor",$L3050="ET"),_xlfn.IFNA(IF(VLOOKUP($A3050,Spiele!$A$2:$C$16,3,FALSE)=$B3050,COUNTIFS($L$2:$L3050,"Tor",$B$2:$B3050,$B3050,$A$2:$A3050,$A3050)+COUNTIFS($L$2:$L3050,"ET",$B$2:$B3050,$B3050,$A$2:$A3050,$A3050)&amp;":"&amp;COUNTIFS($L$2:$L3050,"Tor",$B$2:$B3050,"&lt;&gt;"&amp;$B3050,$A$2:$A3050,$A3050)+COUNTIFS($L$2:$L3050,"ET",$B$2:$B3050,"&lt;&gt;"&amp;$B3050,$A$2:$A3050,$A3050),COUNTIFS($L$2:$L3050,"Tor",$B$2:$B3050,"&lt;&gt;"&amp;$B3050,$A$2:$A3050,$A3050)+COUNTIFS($L$2:$L3050,"ET",$B$2:$B3050,"&lt;&gt;"&amp;$B3050,$A$2:$A3050,$A3050)&amp;":"&amp;COUNTIFS($L$2:$L3050,"Tor",$B$2:$B3050,$B3050,$A$2:$A3050,$A3050)+COUNTIFS($L$2:$L3050,"ET",$B$2:$B3050,$B3050,$A$2:$A3050,$A3050)),""),"")</f>
        <v/>
      </c>
      <c r="J3050" s="18" t="str">
        <f>_xlfn.IFNA(IF(VLOOKUP($A3050,Spiele!$A$2:$D$16,3,FALSE)=$B3050,(COUNTIFS($L$1:$L3049,"Tor",$B$1:$B3049,$B3050,$A$1:$A3049,$A3050)+COUNTIFS($L$1:$L3049,"ET",$B$1:$B3049,$B3050,$A$1:$A3049,$A3050))-(COUNTIFS($L$1:$L3049,"Tor",$B$1:$B3049,"&lt;&gt;"&amp;$B3050,$A$1:$A3049,$A3050)+COUNTIFS($L$1:$L3049,"ET",$B$1:$B3049,"&lt;&gt;"&amp;$B3050,$A$1:$A3049,$A3050)),(COUNTIFS($L$1:$L3049,"Tor",$B$1:$B3049,$B3050,$A$1:$A3049,$A3050)+COUNTIFS($L$1:$L3049,"ET",$B$1:$B3049,$B3050,$A$1:$A3049,$A3050))-(COUNTIFS($L$1:$L3049,"Tor",$B$1:$B3049,"&lt;&gt;"&amp;$B3050,$A$1:$A3049,$A3050)+COUNTIFS($L$1:$L3049,"ET",$B$1:$B3049,"&lt;&gt;"&amp;$B3050,$A$1:$A3049,$A3050))),"")</f>
        <v/>
      </c>
      <c r="O3050" s="17"/>
      <c r="AC3050" s="14"/>
      <c r="AD3050" s="14"/>
      <c r="AE3050" s="18"/>
      <c r="AH3050" s="19">
        <f t="shared" si="190"/>
        <v>0</v>
      </c>
      <c r="AI3050" s="19">
        <f t="shared" si="191"/>
        <v>180</v>
      </c>
      <c r="AM3050" s="19">
        <f>IF(Abschlüsse[[#This Row],[Ergeb]]="ET","",SQRT(($AF3050-$AK3050)^2+($AG3050-$AL3050)^2))</f>
        <v>0</v>
      </c>
      <c r="AO3050" s="13"/>
      <c r="AP3050" s="13"/>
      <c r="AQ3050" s="19" t="str">
        <f t="shared" si="192"/>
        <v/>
      </c>
      <c r="AU3050" s="19" t="str">
        <f t="shared" si="193"/>
        <v/>
      </c>
    </row>
    <row r="3051" spans="3:47" ht="25.05" customHeight="1">
      <c r="C3051" s="17" t="str">
        <f>IF($A3051="","",IF(VLOOKUP($A3051,Spiele!$A$2:$D$16,3,FALSE)=$B3051,"H","G"))</f>
        <v/>
      </c>
      <c r="D3051" s="17" t="str">
        <f>IF($B3051="","",IF(VLOOKUP($A3051,Spiele!$A$2:$F$16,3,FALSE)=$B3051,VLOOKUP($A3051,Spiele!$A$2:$F$16,4,FALSE),VLOOKUP($A3051,Spiele!$A$2:$F$16,3,FALSE)))</f>
        <v/>
      </c>
      <c r="E3051" s="18">
        <f>IF(Abschlüsse[[#This Row],[Ergeb]]="ET",0,COUNTIFS($A$2:$A3051,$A3051,$B$2:$B3051,$B3051,$L$2:$L3051,"&lt;&gt;ET"))</f>
        <v>0</v>
      </c>
      <c r="F3051" s="11"/>
      <c r="G3051" s="12"/>
      <c r="H3051" s="18">
        <f>COUNTIFS('Rote Karten'!$A$2:$A$4,$A3051,'Rote Karten'!$D$2:$D$4,"&lt;&gt;"&amp;$B3051,'Rote Karten'!$B$2:$B$4,"&lt;"&amp;$F3051,'Rote Karten'!$C$2:$C$4,"&lt;="&amp;$G3051)-COUNTIFS('Rote Karten'!$A$2:$A$4,$A3051,'Rote Karten'!$D$2:$D$4,$B3051,'Rote Karten'!$B$2:$B$4,"&lt;"&amp;$F3051,'Rote Karten'!$C$2:$C$4,"&lt;="&amp;$G3051)</f>
        <v>0</v>
      </c>
      <c r="I3051" s="17" t="str">
        <f>IF(OR($L3051="Tor",$L3051="ET"),_xlfn.IFNA(IF(VLOOKUP($A3051,Spiele!$A$2:$C$16,3,FALSE)=$B3051,COUNTIFS($L$2:$L3051,"Tor",$B$2:$B3051,$B3051,$A$2:$A3051,$A3051)+COUNTIFS($L$2:$L3051,"ET",$B$2:$B3051,$B3051,$A$2:$A3051,$A3051)&amp;":"&amp;COUNTIFS($L$2:$L3051,"Tor",$B$2:$B3051,"&lt;&gt;"&amp;$B3051,$A$2:$A3051,$A3051)+COUNTIFS($L$2:$L3051,"ET",$B$2:$B3051,"&lt;&gt;"&amp;$B3051,$A$2:$A3051,$A3051),COUNTIFS($L$2:$L3051,"Tor",$B$2:$B3051,"&lt;&gt;"&amp;$B3051,$A$2:$A3051,$A3051)+COUNTIFS($L$2:$L3051,"ET",$B$2:$B3051,"&lt;&gt;"&amp;$B3051,$A$2:$A3051,$A3051)&amp;":"&amp;COUNTIFS($L$2:$L3051,"Tor",$B$2:$B3051,$B3051,$A$2:$A3051,$A3051)+COUNTIFS($L$2:$L3051,"ET",$B$2:$B3051,$B3051,$A$2:$A3051,$A3051)),""),"")</f>
        <v/>
      </c>
      <c r="J3051" s="18" t="str">
        <f>_xlfn.IFNA(IF(VLOOKUP($A3051,Spiele!$A$2:$D$16,3,FALSE)=$B3051,(COUNTIFS($L$1:$L3050,"Tor",$B$1:$B3050,$B3051,$A$1:$A3050,$A3051)+COUNTIFS($L$1:$L3050,"ET",$B$1:$B3050,$B3051,$A$1:$A3050,$A3051))-(COUNTIFS($L$1:$L3050,"Tor",$B$1:$B3050,"&lt;&gt;"&amp;$B3051,$A$1:$A3050,$A3051)+COUNTIFS($L$1:$L3050,"ET",$B$1:$B3050,"&lt;&gt;"&amp;$B3051,$A$1:$A3050,$A3051)),(COUNTIFS($L$1:$L3050,"Tor",$B$1:$B3050,$B3051,$A$1:$A3050,$A3051)+COUNTIFS($L$1:$L3050,"ET",$B$1:$B3050,$B3051,$A$1:$A3050,$A3051))-(COUNTIFS($L$1:$L3050,"Tor",$B$1:$B3050,"&lt;&gt;"&amp;$B3051,$A$1:$A3050,$A3051)+COUNTIFS($L$1:$L3050,"ET",$B$1:$B3050,"&lt;&gt;"&amp;$B3051,$A$1:$A3050,$A3051))),"")</f>
        <v/>
      </c>
      <c r="O3051" s="17"/>
      <c r="AC3051" s="14"/>
      <c r="AD3051" s="14"/>
      <c r="AE3051" s="18"/>
      <c r="AH3051" s="19">
        <f t="shared" si="190"/>
        <v>0</v>
      </c>
      <c r="AI3051" s="19">
        <f t="shared" si="191"/>
        <v>180</v>
      </c>
      <c r="AM3051" s="19">
        <f>IF(Abschlüsse[[#This Row],[Ergeb]]="ET","",SQRT(($AF3051-$AK3051)^2+($AG3051-$AL3051)^2))</f>
        <v>0</v>
      </c>
      <c r="AO3051" s="13"/>
      <c r="AP3051" s="13"/>
      <c r="AQ3051" s="19" t="str">
        <f t="shared" si="192"/>
        <v/>
      </c>
      <c r="AU3051" s="19" t="str">
        <f t="shared" si="193"/>
        <v/>
      </c>
    </row>
    <row r="3052" spans="3:47" ht="25.05" customHeight="1">
      <c r="C3052" s="17" t="str">
        <f>IF($A3052="","",IF(VLOOKUP($A3052,Spiele!$A$2:$D$16,3,FALSE)=$B3052,"H","G"))</f>
        <v/>
      </c>
      <c r="D3052" s="17" t="str">
        <f>IF($B3052="","",IF(VLOOKUP($A3052,Spiele!$A$2:$F$16,3,FALSE)=$B3052,VLOOKUP($A3052,Spiele!$A$2:$F$16,4,FALSE),VLOOKUP($A3052,Spiele!$A$2:$F$16,3,FALSE)))</f>
        <v/>
      </c>
      <c r="E3052" s="18">
        <f>IF(Abschlüsse[[#This Row],[Ergeb]]="ET",0,COUNTIFS($A$2:$A3052,$A3052,$B$2:$B3052,$B3052,$L$2:$L3052,"&lt;&gt;ET"))</f>
        <v>0</v>
      </c>
      <c r="F3052" s="11"/>
      <c r="G3052" s="12"/>
      <c r="H3052" s="18">
        <f>COUNTIFS('Rote Karten'!$A$2:$A$4,$A3052,'Rote Karten'!$D$2:$D$4,"&lt;&gt;"&amp;$B3052,'Rote Karten'!$B$2:$B$4,"&lt;"&amp;$F3052,'Rote Karten'!$C$2:$C$4,"&lt;="&amp;$G3052)-COUNTIFS('Rote Karten'!$A$2:$A$4,$A3052,'Rote Karten'!$D$2:$D$4,$B3052,'Rote Karten'!$B$2:$B$4,"&lt;"&amp;$F3052,'Rote Karten'!$C$2:$C$4,"&lt;="&amp;$G3052)</f>
        <v>0</v>
      </c>
      <c r="I3052" s="17" t="str">
        <f>IF(OR($L3052="Tor",$L3052="ET"),_xlfn.IFNA(IF(VLOOKUP($A3052,Spiele!$A$2:$C$16,3,FALSE)=$B3052,COUNTIFS($L$2:$L3052,"Tor",$B$2:$B3052,$B3052,$A$2:$A3052,$A3052)+COUNTIFS($L$2:$L3052,"ET",$B$2:$B3052,$B3052,$A$2:$A3052,$A3052)&amp;":"&amp;COUNTIFS($L$2:$L3052,"Tor",$B$2:$B3052,"&lt;&gt;"&amp;$B3052,$A$2:$A3052,$A3052)+COUNTIFS($L$2:$L3052,"ET",$B$2:$B3052,"&lt;&gt;"&amp;$B3052,$A$2:$A3052,$A3052),COUNTIFS($L$2:$L3052,"Tor",$B$2:$B3052,"&lt;&gt;"&amp;$B3052,$A$2:$A3052,$A3052)+COUNTIFS($L$2:$L3052,"ET",$B$2:$B3052,"&lt;&gt;"&amp;$B3052,$A$2:$A3052,$A3052)&amp;":"&amp;COUNTIFS($L$2:$L3052,"Tor",$B$2:$B3052,$B3052,$A$2:$A3052,$A3052)+COUNTIFS($L$2:$L3052,"ET",$B$2:$B3052,$B3052,$A$2:$A3052,$A3052)),""),"")</f>
        <v/>
      </c>
      <c r="J3052" s="18" t="str">
        <f>_xlfn.IFNA(IF(VLOOKUP($A3052,Spiele!$A$2:$D$16,3,FALSE)=$B3052,(COUNTIFS($L$1:$L3051,"Tor",$B$1:$B3051,$B3052,$A$1:$A3051,$A3052)+COUNTIFS($L$1:$L3051,"ET",$B$1:$B3051,$B3052,$A$1:$A3051,$A3052))-(COUNTIFS($L$1:$L3051,"Tor",$B$1:$B3051,"&lt;&gt;"&amp;$B3052,$A$1:$A3051,$A3052)+COUNTIFS($L$1:$L3051,"ET",$B$1:$B3051,"&lt;&gt;"&amp;$B3052,$A$1:$A3051,$A3052)),(COUNTIFS($L$1:$L3051,"Tor",$B$1:$B3051,$B3052,$A$1:$A3051,$A3052)+COUNTIFS($L$1:$L3051,"ET",$B$1:$B3051,$B3052,$A$1:$A3051,$A3052))-(COUNTIFS($L$1:$L3051,"Tor",$B$1:$B3051,"&lt;&gt;"&amp;$B3052,$A$1:$A3051,$A3052)+COUNTIFS($L$1:$L3051,"ET",$B$1:$B3051,"&lt;&gt;"&amp;$B3052,$A$1:$A3051,$A3052))),"")</f>
        <v/>
      </c>
      <c r="O3052" s="17"/>
      <c r="AC3052" s="14"/>
      <c r="AD3052" s="14"/>
      <c r="AE3052" s="18"/>
      <c r="AH3052" s="19">
        <f t="shared" si="190"/>
        <v>0</v>
      </c>
      <c r="AI3052" s="19">
        <f t="shared" si="191"/>
        <v>180</v>
      </c>
      <c r="AM3052" s="19">
        <f>IF(Abschlüsse[[#This Row],[Ergeb]]="ET","",SQRT(($AF3052-$AK3052)^2+($AG3052-$AL3052)^2))</f>
        <v>0</v>
      </c>
      <c r="AO3052" s="13"/>
      <c r="AP3052" s="13"/>
      <c r="AQ3052" s="19" t="str">
        <f t="shared" si="192"/>
        <v/>
      </c>
      <c r="AU3052" s="19" t="str">
        <f t="shared" si="193"/>
        <v/>
      </c>
    </row>
    <row r="3053" spans="3:47" ht="25.05" customHeight="1">
      <c r="C3053" s="17" t="str">
        <f>IF($A3053="","",IF(VLOOKUP($A3053,Spiele!$A$2:$D$16,3,FALSE)=$B3053,"H","G"))</f>
        <v/>
      </c>
      <c r="D3053" s="17" t="str">
        <f>IF($B3053="","",IF(VLOOKUP($A3053,Spiele!$A$2:$F$16,3,FALSE)=$B3053,VLOOKUP($A3053,Spiele!$A$2:$F$16,4,FALSE),VLOOKUP($A3053,Spiele!$A$2:$F$16,3,FALSE)))</f>
        <v/>
      </c>
      <c r="E3053" s="18">
        <f>IF(Abschlüsse[[#This Row],[Ergeb]]="ET",0,COUNTIFS($A$2:$A3053,$A3053,$B$2:$B3053,$B3053,$L$2:$L3053,"&lt;&gt;ET"))</f>
        <v>0</v>
      </c>
      <c r="F3053" s="11"/>
      <c r="G3053" s="12"/>
      <c r="H3053" s="18">
        <f>COUNTIFS('Rote Karten'!$A$2:$A$4,$A3053,'Rote Karten'!$D$2:$D$4,"&lt;&gt;"&amp;$B3053,'Rote Karten'!$B$2:$B$4,"&lt;"&amp;$F3053,'Rote Karten'!$C$2:$C$4,"&lt;="&amp;$G3053)-COUNTIFS('Rote Karten'!$A$2:$A$4,$A3053,'Rote Karten'!$D$2:$D$4,$B3053,'Rote Karten'!$B$2:$B$4,"&lt;"&amp;$F3053,'Rote Karten'!$C$2:$C$4,"&lt;="&amp;$G3053)</f>
        <v>0</v>
      </c>
      <c r="I3053" s="17" t="str">
        <f>IF(OR($L3053="Tor",$L3053="ET"),_xlfn.IFNA(IF(VLOOKUP($A3053,Spiele!$A$2:$C$16,3,FALSE)=$B3053,COUNTIFS($L$2:$L3053,"Tor",$B$2:$B3053,$B3053,$A$2:$A3053,$A3053)+COUNTIFS($L$2:$L3053,"ET",$B$2:$B3053,$B3053,$A$2:$A3053,$A3053)&amp;":"&amp;COUNTIFS($L$2:$L3053,"Tor",$B$2:$B3053,"&lt;&gt;"&amp;$B3053,$A$2:$A3053,$A3053)+COUNTIFS($L$2:$L3053,"ET",$B$2:$B3053,"&lt;&gt;"&amp;$B3053,$A$2:$A3053,$A3053),COUNTIFS($L$2:$L3053,"Tor",$B$2:$B3053,"&lt;&gt;"&amp;$B3053,$A$2:$A3053,$A3053)+COUNTIFS($L$2:$L3053,"ET",$B$2:$B3053,"&lt;&gt;"&amp;$B3053,$A$2:$A3053,$A3053)&amp;":"&amp;COUNTIFS($L$2:$L3053,"Tor",$B$2:$B3053,$B3053,$A$2:$A3053,$A3053)+COUNTIFS($L$2:$L3053,"ET",$B$2:$B3053,$B3053,$A$2:$A3053,$A3053)),""),"")</f>
        <v/>
      </c>
      <c r="J3053" s="18" t="str">
        <f>_xlfn.IFNA(IF(VLOOKUP($A3053,Spiele!$A$2:$D$16,3,FALSE)=$B3053,(COUNTIFS($L$1:$L3052,"Tor",$B$1:$B3052,$B3053,$A$1:$A3052,$A3053)+COUNTIFS($L$1:$L3052,"ET",$B$1:$B3052,$B3053,$A$1:$A3052,$A3053))-(COUNTIFS($L$1:$L3052,"Tor",$B$1:$B3052,"&lt;&gt;"&amp;$B3053,$A$1:$A3052,$A3053)+COUNTIFS($L$1:$L3052,"ET",$B$1:$B3052,"&lt;&gt;"&amp;$B3053,$A$1:$A3052,$A3053)),(COUNTIFS($L$1:$L3052,"Tor",$B$1:$B3052,$B3053,$A$1:$A3052,$A3053)+COUNTIFS($L$1:$L3052,"ET",$B$1:$B3052,$B3053,$A$1:$A3052,$A3053))-(COUNTIFS($L$1:$L3052,"Tor",$B$1:$B3052,"&lt;&gt;"&amp;$B3053,$A$1:$A3052,$A3053)+COUNTIFS($L$1:$L3052,"ET",$B$1:$B3052,"&lt;&gt;"&amp;$B3053,$A$1:$A3052,$A3053))),"")</f>
        <v/>
      </c>
      <c r="O3053" s="17"/>
      <c r="AC3053" s="14"/>
      <c r="AD3053" s="14"/>
      <c r="AE3053" s="18"/>
      <c r="AH3053" s="19">
        <f t="shared" si="190"/>
        <v>0</v>
      </c>
      <c r="AI3053" s="19">
        <f t="shared" si="191"/>
        <v>180</v>
      </c>
      <c r="AM3053" s="19">
        <f>IF(Abschlüsse[[#This Row],[Ergeb]]="ET","",SQRT(($AF3053-$AK3053)^2+($AG3053-$AL3053)^2))</f>
        <v>0</v>
      </c>
      <c r="AO3053" s="13"/>
      <c r="AP3053" s="13"/>
      <c r="AQ3053" s="19" t="str">
        <f t="shared" si="192"/>
        <v/>
      </c>
      <c r="AU3053" s="19" t="str">
        <f t="shared" si="193"/>
        <v/>
      </c>
    </row>
    <row r="3054" spans="3:47" ht="25.05" customHeight="1">
      <c r="C3054" s="17" t="str">
        <f>IF($A3054="","",IF(VLOOKUP($A3054,Spiele!$A$2:$D$16,3,FALSE)=$B3054,"H","G"))</f>
        <v/>
      </c>
      <c r="D3054" s="17" t="str">
        <f>IF($B3054="","",IF(VLOOKUP($A3054,Spiele!$A$2:$F$16,3,FALSE)=$B3054,VLOOKUP($A3054,Spiele!$A$2:$F$16,4,FALSE),VLOOKUP($A3054,Spiele!$A$2:$F$16,3,FALSE)))</f>
        <v/>
      </c>
      <c r="E3054" s="18">
        <f>IF(Abschlüsse[[#This Row],[Ergeb]]="ET",0,COUNTIFS($A$2:$A3054,$A3054,$B$2:$B3054,$B3054,$L$2:$L3054,"&lt;&gt;ET"))</f>
        <v>0</v>
      </c>
      <c r="F3054" s="11"/>
      <c r="G3054" s="12"/>
      <c r="H3054" s="18">
        <f>COUNTIFS('Rote Karten'!$A$2:$A$4,$A3054,'Rote Karten'!$D$2:$D$4,"&lt;&gt;"&amp;$B3054,'Rote Karten'!$B$2:$B$4,"&lt;"&amp;$F3054,'Rote Karten'!$C$2:$C$4,"&lt;="&amp;$G3054)-COUNTIFS('Rote Karten'!$A$2:$A$4,$A3054,'Rote Karten'!$D$2:$D$4,$B3054,'Rote Karten'!$B$2:$B$4,"&lt;"&amp;$F3054,'Rote Karten'!$C$2:$C$4,"&lt;="&amp;$G3054)</f>
        <v>0</v>
      </c>
      <c r="I3054" s="17" t="str">
        <f>IF(OR($L3054="Tor",$L3054="ET"),_xlfn.IFNA(IF(VLOOKUP($A3054,Spiele!$A$2:$C$16,3,FALSE)=$B3054,COUNTIFS($L$2:$L3054,"Tor",$B$2:$B3054,$B3054,$A$2:$A3054,$A3054)+COUNTIFS($L$2:$L3054,"ET",$B$2:$B3054,$B3054,$A$2:$A3054,$A3054)&amp;":"&amp;COUNTIFS($L$2:$L3054,"Tor",$B$2:$B3054,"&lt;&gt;"&amp;$B3054,$A$2:$A3054,$A3054)+COUNTIFS($L$2:$L3054,"ET",$B$2:$B3054,"&lt;&gt;"&amp;$B3054,$A$2:$A3054,$A3054),COUNTIFS($L$2:$L3054,"Tor",$B$2:$B3054,"&lt;&gt;"&amp;$B3054,$A$2:$A3054,$A3054)+COUNTIFS($L$2:$L3054,"ET",$B$2:$B3054,"&lt;&gt;"&amp;$B3054,$A$2:$A3054,$A3054)&amp;":"&amp;COUNTIFS($L$2:$L3054,"Tor",$B$2:$B3054,$B3054,$A$2:$A3054,$A3054)+COUNTIFS($L$2:$L3054,"ET",$B$2:$B3054,$B3054,$A$2:$A3054,$A3054)),""),"")</f>
        <v/>
      </c>
      <c r="J3054" s="18" t="str">
        <f>_xlfn.IFNA(IF(VLOOKUP($A3054,Spiele!$A$2:$D$16,3,FALSE)=$B3054,(COUNTIFS($L$1:$L3053,"Tor",$B$1:$B3053,$B3054,$A$1:$A3053,$A3054)+COUNTIFS($L$1:$L3053,"ET",$B$1:$B3053,$B3054,$A$1:$A3053,$A3054))-(COUNTIFS($L$1:$L3053,"Tor",$B$1:$B3053,"&lt;&gt;"&amp;$B3054,$A$1:$A3053,$A3054)+COUNTIFS($L$1:$L3053,"ET",$B$1:$B3053,"&lt;&gt;"&amp;$B3054,$A$1:$A3053,$A3054)),(COUNTIFS($L$1:$L3053,"Tor",$B$1:$B3053,$B3054,$A$1:$A3053,$A3054)+COUNTIFS($L$1:$L3053,"ET",$B$1:$B3053,$B3054,$A$1:$A3053,$A3054))-(COUNTIFS($L$1:$L3053,"Tor",$B$1:$B3053,"&lt;&gt;"&amp;$B3054,$A$1:$A3053,$A3054)+COUNTIFS($L$1:$L3053,"ET",$B$1:$B3053,"&lt;&gt;"&amp;$B3054,$A$1:$A3053,$A3054))),"")</f>
        <v/>
      </c>
      <c r="O3054" s="17"/>
      <c r="AC3054" s="14"/>
      <c r="AD3054" s="14"/>
      <c r="AE3054" s="18"/>
      <c r="AH3054" s="19">
        <f t="shared" si="190"/>
        <v>0</v>
      </c>
      <c r="AI3054" s="19">
        <f t="shared" si="191"/>
        <v>180</v>
      </c>
      <c r="AM3054" s="19">
        <f>IF(Abschlüsse[[#This Row],[Ergeb]]="ET","",SQRT(($AF3054-$AK3054)^2+($AG3054-$AL3054)^2))</f>
        <v>0</v>
      </c>
      <c r="AO3054" s="13"/>
      <c r="AP3054" s="13"/>
      <c r="AQ3054" s="19" t="str">
        <f t="shared" si="192"/>
        <v/>
      </c>
      <c r="AU3054" s="19" t="str">
        <f t="shared" si="193"/>
        <v/>
      </c>
    </row>
    <row r="3055" spans="3:47" ht="25.05" customHeight="1">
      <c r="C3055" s="17" t="str">
        <f>IF($A3055="","",IF(VLOOKUP($A3055,Spiele!$A$2:$D$16,3,FALSE)=$B3055,"H","G"))</f>
        <v/>
      </c>
      <c r="D3055" s="17" t="str">
        <f>IF($B3055="","",IF(VLOOKUP($A3055,Spiele!$A$2:$F$16,3,FALSE)=$B3055,VLOOKUP($A3055,Spiele!$A$2:$F$16,4,FALSE),VLOOKUP($A3055,Spiele!$A$2:$F$16,3,FALSE)))</f>
        <v/>
      </c>
      <c r="E3055" s="18">
        <f>IF(Abschlüsse[[#This Row],[Ergeb]]="ET",0,COUNTIFS($A$2:$A3055,$A3055,$B$2:$B3055,$B3055,$L$2:$L3055,"&lt;&gt;ET"))</f>
        <v>0</v>
      </c>
      <c r="F3055" s="11"/>
      <c r="G3055" s="12"/>
      <c r="H3055" s="18">
        <f>COUNTIFS('Rote Karten'!$A$2:$A$4,$A3055,'Rote Karten'!$D$2:$D$4,"&lt;&gt;"&amp;$B3055,'Rote Karten'!$B$2:$B$4,"&lt;"&amp;$F3055,'Rote Karten'!$C$2:$C$4,"&lt;="&amp;$G3055)-COUNTIFS('Rote Karten'!$A$2:$A$4,$A3055,'Rote Karten'!$D$2:$D$4,$B3055,'Rote Karten'!$B$2:$B$4,"&lt;"&amp;$F3055,'Rote Karten'!$C$2:$C$4,"&lt;="&amp;$G3055)</f>
        <v>0</v>
      </c>
      <c r="I3055" s="17" t="str">
        <f>IF(OR($L3055="Tor",$L3055="ET"),_xlfn.IFNA(IF(VLOOKUP($A3055,Spiele!$A$2:$C$16,3,FALSE)=$B3055,COUNTIFS($L$2:$L3055,"Tor",$B$2:$B3055,$B3055,$A$2:$A3055,$A3055)+COUNTIFS($L$2:$L3055,"ET",$B$2:$B3055,$B3055,$A$2:$A3055,$A3055)&amp;":"&amp;COUNTIFS($L$2:$L3055,"Tor",$B$2:$B3055,"&lt;&gt;"&amp;$B3055,$A$2:$A3055,$A3055)+COUNTIFS($L$2:$L3055,"ET",$B$2:$B3055,"&lt;&gt;"&amp;$B3055,$A$2:$A3055,$A3055),COUNTIFS($L$2:$L3055,"Tor",$B$2:$B3055,"&lt;&gt;"&amp;$B3055,$A$2:$A3055,$A3055)+COUNTIFS($L$2:$L3055,"ET",$B$2:$B3055,"&lt;&gt;"&amp;$B3055,$A$2:$A3055,$A3055)&amp;":"&amp;COUNTIFS($L$2:$L3055,"Tor",$B$2:$B3055,$B3055,$A$2:$A3055,$A3055)+COUNTIFS($L$2:$L3055,"ET",$B$2:$B3055,$B3055,$A$2:$A3055,$A3055)),""),"")</f>
        <v/>
      </c>
      <c r="J3055" s="18" t="str">
        <f>_xlfn.IFNA(IF(VLOOKUP($A3055,Spiele!$A$2:$D$16,3,FALSE)=$B3055,(COUNTIFS($L$1:$L3054,"Tor",$B$1:$B3054,$B3055,$A$1:$A3054,$A3055)+COUNTIFS($L$1:$L3054,"ET",$B$1:$B3054,$B3055,$A$1:$A3054,$A3055))-(COUNTIFS($L$1:$L3054,"Tor",$B$1:$B3054,"&lt;&gt;"&amp;$B3055,$A$1:$A3054,$A3055)+COUNTIFS($L$1:$L3054,"ET",$B$1:$B3054,"&lt;&gt;"&amp;$B3055,$A$1:$A3054,$A3055)),(COUNTIFS($L$1:$L3054,"Tor",$B$1:$B3054,$B3055,$A$1:$A3054,$A3055)+COUNTIFS($L$1:$L3054,"ET",$B$1:$B3054,$B3055,$A$1:$A3054,$A3055))-(COUNTIFS($L$1:$L3054,"Tor",$B$1:$B3054,"&lt;&gt;"&amp;$B3055,$A$1:$A3054,$A3055)+COUNTIFS($L$1:$L3054,"ET",$B$1:$B3054,"&lt;&gt;"&amp;$B3055,$A$1:$A3054,$A3055))),"")</f>
        <v/>
      </c>
      <c r="O3055" s="17"/>
      <c r="AC3055" s="14"/>
      <c r="AD3055" s="14"/>
      <c r="AE3055" s="18"/>
      <c r="AH3055" s="19">
        <f t="shared" si="190"/>
        <v>0</v>
      </c>
      <c r="AI3055" s="19">
        <f t="shared" si="191"/>
        <v>180</v>
      </c>
      <c r="AM3055" s="19">
        <f>IF(Abschlüsse[[#This Row],[Ergeb]]="ET","",SQRT(($AF3055-$AK3055)^2+($AG3055-$AL3055)^2))</f>
        <v>0</v>
      </c>
      <c r="AO3055" s="13"/>
      <c r="AP3055" s="13"/>
      <c r="AQ3055" s="19" t="str">
        <f t="shared" si="192"/>
        <v/>
      </c>
      <c r="AU3055" s="19" t="str">
        <f t="shared" si="193"/>
        <v/>
      </c>
    </row>
    <row r="3056" spans="3:47" ht="25.05" customHeight="1">
      <c r="C3056" s="17" t="str">
        <f>IF($A3056="","",IF(VLOOKUP($A3056,Spiele!$A$2:$D$16,3,FALSE)=$B3056,"H","G"))</f>
        <v/>
      </c>
      <c r="D3056" s="17" t="str">
        <f>IF($B3056="","",IF(VLOOKUP($A3056,Spiele!$A$2:$F$16,3,FALSE)=$B3056,VLOOKUP($A3056,Spiele!$A$2:$F$16,4,FALSE),VLOOKUP($A3056,Spiele!$A$2:$F$16,3,FALSE)))</f>
        <v/>
      </c>
      <c r="E3056" s="18">
        <f>IF(Abschlüsse[[#This Row],[Ergeb]]="ET",0,COUNTIFS($A$2:$A3056,$A3056,$B$2:$B3056,$B3056,$L$2:$L3056,"&lt;&gt;ET"))</f>
        <v>0</v>
      </c>
      <c r="F3056" s="11"/>
      <c r="G3056" s="12"/>
      <c r="H3056" s="18">
        <f>COUNTIFS('Rote Karten'!$A$2:$A$4,$A3056,'Rote Karten'!$D$2:$D$4,"&lt;&gt;"&amp;$B3056,'Rote Karten'!$B$2:$B$4,"&lt;"&amp;$F3056,'Rote Karten'!$C$2:$C$4,"&lt;="&amp;$G3056)-COUNTIFS('Rote Karten'!$A$2:$A$4,$A3056,'Rote Karten'!$D$2:$D$4,$B3056,'Rote Karten'!$B$2:$B$4,"&lt;"&amp;$F3056,'Rote Karten'!$C$2:$C$4,"&lt;="&amp;$G3056)</f>
        <v>0</v>
      </c>
      <c r="I3056" s="17" t="str">
        <f>IF(OR($L3056="Tor",$L3056="ET"),_xlfn.IFNA(IF(VLOOKUP($A3056,Spiele!$A$2:$C$16,3,FALSE)=$B3056,COUNTIFS($L$2:$L3056,"Tor",$B$2:$B3056,$B3056,$A$2:$A3056,$A3056)+COUNTIFS($L$2:$L3056,"ET",$B$2:$B3056,$B3056,$A$2:$A3056,$A3056)&amp;":"&amp;COUNTIFS($L$2:$L3056,"Tor",$B$2:$B3056,"&lt;&gt;"&amp;$B3056,$A$2:$A3056,$A3056)+COUNTIFS($L$2:$L3056,"ET",$B$2:$B3056,"&lt;&gt;"&amp;$B3056,$A$2:$A3056,$A3056),COUNTIFS($L$2:$L3056,"Tor",$B$2:$B3056,"&lt;&gt;"&amp;$B3056,$A$2:$A3056,$A3056)+COUNTIFS($L$2:$L3056,"ET",$B$2:$B3056,"&lt;&gt;"&amp;$B3056,$A$2:$A3056,$A3056)&amp;":"&amp;COUNTIFS($L$2:$L3056,"Tor",$B$2:$B3056,$B3056,$A$2:$A3056,$A3056)+COUNTIFS($L$2:$L3056,"ET",$B$2:$B3056,$B3056,$A$2:$A3056,$A3056)),""),"")</f>
        <v/>
      </c>
      <c r="J3056" s="18" t="str">
        <f>_xlfn.IFNA(IF(VLOOKUP($A3056,Spiele!$A$2:$D$16,3,FALSE)=$B3056,(COUNTIFS($L$1:$L3055,"Tor",$B$1:$B3055,$B3056,$A$1:$A3055,$A3056)+COUNTIFS($L$1:$L3055,"ET",$B$1:$B3055,$B3056,$A$1:$A3055,$A3056))-(COUNTIFS($L$1:$L3055,"Tor",$B$1:$B3055,"&lt;&gt;"&amp;$B3056,$A$1:$A3055,$A3056)+COUNTIFS($L$1:$L3055,"ET",$B$1:$B3055,"&lt;&gt;"&amp;$B3056,$A$1:$A3055,$A3056)),(COUNTIFS($L$1:$L3055,"Tor",$B$1:$B3055,$B3056,$A$1:$A3055,$A3056)+COUNTIFS($L$1:$L3055,"ET",$B$1:$B3055,$B3056,$A$1:$A3055,$A3056))-(COUNTIFS($L$1:$L3055,"Tor",$B$1:$B3055,"&lt;&gt;"&amp;$B3056,$A$1:$A3055,$A3056)+COUNTIFS($L$1:$L3055,"ET",$B$1:$B3055,"&lt;&gt;"&amp;$B3056,$A$1:$A3055,$A3056))),"")</f>
        <v/>
      </c>
      <c r="O3056" s="17"/>
      <c r="AC3056" s="14"/>
      <c r="AD3056" s="14"/>
      <c r="AE3056" s="18"/>
      <c r="AH3056" s="19">
        <f t="shared" si="190"/>
        <v>0</v>
      </c>
      <c r="AI3056" s="19">
        <f t="shared" si="191"/>
        <v>180</v>
      </c>
      <c r="AM3056" s="19">
        <f>IF(Abschlüsse[[#This Row],[Ergeb]]="ET","",SQRT(($AF3056-$AK3056)^2+($AG3056-$AL3056)^2))</f>
        <v>0</v>
      </c>
      <c r="AO3056" s="13"/>
      <c r="AP3056" s="13"/>
      <c r="AQ3056" s="19" t="str">
        <f t="shared" si="192"/>
        <v/>
      </c>
      <c r="AU3056" s="19" t="str">
        <f t="shared" si="193"/>
        <v/>
      </c>
    </row>
    <row r="3057" spans="3:47" ht="25.05" customHeight="1">
      <c r="C3057" s="17" t="str">
        <f>IF($A3057="","",IF(VLOOKUP($A3057,Spiele!$A$2:$D$16,3,FALSE)=$B3057,"H","G"))</f>
        <v/>
      </c>
      <c r="D3057" s="17" t="str">
        <f>IF($B3057="","",IF(VLOOKUP($A3057,Spiele!$A$2:$F$16,3,FALSE)=$B3057,VLOOKUP($A3057,Spiele!$A$2:$F$16,4,FALSE),VLOOKUP($A3057,Spiele!$A$2:$F$16,3,FALSE)))</f>
        <v/>
      </c>
      <c r="E3057" s="18">
        <f>IF(Abschlüsse[[#This Row],[Ergeb]]="ET",0,COUNTIFS($A$2:$A3057,$A3057,$B$2:$B3057,$B3057,$L$2:$L3057,"&lt;&gt;ET"))</f>
        <v>0</v>
      </c>
      <c r="F3057" s="11"/>
      <c r="G3057" s="12"/>
      <c r="H3057" s="18">
        <f>COUNTIFS('Rote Karten'!$A$2:$A$4,$A3057,'Rote Karten'!$D$2:$D$4,"&lt;&gt;"&amp;$B3057,'Rote Karten'!$B$2:$B$4,"&lt;"&amp;$F3057,'Rote Karten'!$C$2:$C$4,"&lt;="&amp;$G3057)-COUNTIFS('Rote Karten'!$A$2:$A$4,$A3057,'Rote Karten'!$D$2:$D$4,$B3057,'Rote Karten'!$B$2:$B$4,"&lt;"&amp;$F3057,'Rote Karten'!$C$2:$C$4,"&lt;="&amp;$G3057)</f>
        <v>0</v>
      </c>
      <c r="I3057" s="17" t="str">
        <f>IF(OR($L3057="Tor",$L3057="ET"),_xlfn.IFNA(IF(VLOOKUP($A3057,Spiele!$A$2:$C$16,3,FALSE)=$B3057,COUNTIFS($L$2:$L3057,"Tor",$B$2:$B3057,$B3057,$A$2:$A3057,$A3057)+COUNTIFS($L$2:$L3057,"ET",$B$2:$B3057,$B3057,$A$2:$A3057,$A3057)&amp;":"&amp;COUNTIFS($L$2:$L3057,"Tor",$B$2:$B3057,"&lt;&gt;"&amp;$B3057,$A$2:$A3057,$A3057)+COUNTIFS($L$2:$L3057,"ET",$B$2:$B3057,"&lt;&gt;"&amp;$B3057,$A$2:$A3057,$A3057),COUNTIFS($L$2:$L3057,"Tor",$B$2:$B3057,"&lt;&gt;"&amp;$B3057,$A$2:$A3057,$A3057)+COUNTIFS($L$2:$L3057,"ET",$B$2:$B3057,"&lt;&gt;"&amp;$B3057,$A$2:$A3057,$A3057)&amp;":"&amp;COUNTIFS($L$2:$L3057,"Tor",$B$2:$B3057,$B3057,$A$2:$A3057,$A3057)+COUNTIFS($L$2:$L3057,"ET",$B$2:$B3057,$B3057,$A$2:$A3057,$A3057)),""),"")</f>
        <v/>
      </c>
      <c r="J3057" s="18" t="str">
        <f>_xlfn.IFNA(IF(VLOOKUP($A3057,Spiele!$A$2:$D$16,3,FALSE)=$B3057,(COUNTIFS($L$1:$L3056,"Tor",$B$1:$B3056,$B3057,$A$1:$A3056,$A3057)+COUNTIFS($L$1:$L3056,"ET",$B$1:$B3056,$B3057,$A$1:$A3056,$A3057))-(COUNTIFS($L$1:$L3056,"Tor",$B$1:$B3056,"&lt;&gt;"&amp;$B3057,$A$1:$A3056,$A3057)+COUNTIFS($L$1:$L3056,"ET",$B$1:$B3056,"&lt;&gt;"&amp;$B3057,$A$1:$A3056,$A3057)),(COUNTIFS($L$1:$L3056,"Tor",$B$1:$B3056,$B3057,$A$1:$A3056,$A3057)+COUNTIFS($L$1:$L3056,"ET",$B$1:$B3056,$B3057,$A$1:$A3056,$A3057))-(COUNTIFS($L$1:$L3056,"Tor",$B$1:$B3056,"&lt;&gt;"&amp;$B3057,$A$1:$A3056,$A3057)+COUNTIFS($L$1:$L3056,"ET",$B$1:$B3056,"&lt;&gt;"&amp;$B3057,$A$1:$A3056,$A3057))),"")</f>
        <v/>
      </c>
      <c r="O3057" s="17"/>
      <c r="AC3057" s="14"/>
      <c r="AD3057" s="14"/>
      <c r="AE3057" s="18"/>
      <c r="AH3057" s="19">
        <f t="shared" si="190"/>
        <v>0</v>
      </c>
      <c r="AI3057" s="19">
        <f t="shared" si="191"/>
        <v>180</v>
      </c>
      <c r="AM3057" s="19">
        <f>IF(Abschlüsse[[#This Row],[Ergeb]]="ET","",SQRT(($AF3057-$AK3057)^2+($AG3057-$AL3057)^2))</f>
        <v>0</v>
      </c>
      <c r="AO3057" s="13"/>
      <c r="AP3057" s="13"/>
      <c r="AQ3057" s="19" t="str">
        <f t="shared" si="192"/>
        <v/>
      </c>
      <c r="AU3057" s="19" t="str">
        <f t="shared" si="193"/>
        <v/>
      </c>
    </row>
    <row r="3058" spans="3:47" ht="25.05" customHeight="1">
      <c r="C3058" s="17" t="str">
        <f>IF($A3058="","",IF(VLOOKUP($A3058,Spiele!$A$2:$D$16,3,FALSE)=$B3058,"H","G"))</f>
        <v/>
      </c>
      <c r="D3058" s="17" t="str">
        <f>IF($B3058="","",IF(VLOOKUP($A3058,Spiele!$A$2:$F$16,3,FALSE)=$B3058,VLOOKUP($A3058,Spiele!$A$2:$F$16,4,FALSE),VLOOKUP($A3058,Spiele!$A$2:$F$16,3,FALSE)))</f>
        <v/>
      </c>
      <c r="E3058" s="18">
        <f>IF(Abschlüsse[[#This Row],[Ergeb]]="ET",0,COUNTIFS($A$2:$A3058,$A3058,$B$2:$B3058,$B3058,$L$2:$L3058,"&lt;&gt;ET"))</f>
        <v>0</v>
      </c>
      <c r="F3058" s="11"/>
      <c r="G3058" s="12"/>
      <c r="H3058" s="18">
        <f>COUNTIFS('Rote Karten'!$A$2:$A$4,$A3058,'Rote Karten'!$D$2:$D$4,"&lt;&gt;"&amp;$B3058,'Rote Karten'!$B$2:$B$4,"&lt;"&amp;$F3058,'Rote Karten'!$C$2:$C$4,"&lt;="&amp;$G3058)-COUNTIFS('Rote Karten'!$A$2:$A$4,$A3058,'Rote Karten'!$D$2:$D$4,$B3058,'Rote Karten'!$B$2:$B$4,"&lt;"&amp;$F3058,'Rote Karten'!$C$2:$C$4,"&lt;="&amp;$G3058)</f>
        <v>0</v>
      </c>
      <c r="I3058" s="17" t="str">
        <f>IF(OR($L3058="Tor",$L3058="ET"),_xlfn.IFNA(IF(VLOOKUP($A3058,Spiele!$A$2:$C$16,3,FALSE)=$B3058,COUNTIFS($L$2:$L3058,"Tor",$B$2:$B3058,$B3058,$A$2:$A3058,$A3058)+COUNTIFS($L$2:$L3058,"ET",$B$2:$B3058,$B3058,$A$2:$A3058,$A3058)&amp;":"&amp;COUNTIFS($L$2:$L3058,"Tor",$B$2:$B3058,"&lt;&gt;"&amp;$B3058,$A$2:$A3058,$A3058)+COUNTIFS($L$2:$L3058,"ET",$B$2:$B3058,"&lt;&gt;"&amp;$B3058,$A$2:$A3058,$A3058),COUNTIFS($L$2:$L3058,"Tor",$B$2:$B3058,"&lt;&gt;"&amp;$B3058,$A$2:$A3058,$A3058)+COUNTIFS($L$2:$L3058,"ET",$B$2:$B3058,"&lt;&gt;"&amp;$B3058,$A$2:$A3058,$A3058)&amp;":"&amp;COUNTIFS($L$2:$L3058,"Tor",$B$2:$B3058,$B3058,$A$2:$A3058,$A3058)+COUNTIFS($L$2:$L3058,"ET",$B$2:$B3058,$B3058,$A$2:$A3058,$A3058)),""),"")</f>
        <v/>
      </c>
      <c r="J3058" s="18" t="str">
        <f>_xlfn.IFNA(IF(VLOOKUP($A3058,Spiele!$A$2:$D$16,3,FALSE)=$B3058,(COUNTIFS($L$1:$L3057,"Tor",$B$1:$B3057,$B3058,$A$1:$A3057,$A3058)+COUNTIFS($L$1:$L3057,"ET",$B$1:$B3057,$B3058,$A$1:$A3057,$A3058))-(COUNTIFS($L$1:$L3057,"Tor",$B$1:$B3057,"&lt;&gt;"&amp;$B3058,$A$1:$A3057,$A3058)+COUNTIFS($L$1:$L3057,"ET",$B$1:$B3057,"&lt;&gt;"&amp;$B3058,$A$1:$A3057,$A3058)),(COUNTIFS($L$1:$L3057,"Tor",$B$1:$B3057,$B3058,$A$1:$A3057,$A3058)+COUNTIFS($L$1:$L3057,"ET",$B$1:$B3057,$B3058,$A$1:$A3057,$A3058))-(COUNTIFS($L$1:$L3057,"Tor",$B$1:$B3057,"&lt;&gt;"&amp;$B3058,$A$1:$A3057,$A3058)+COUNTIFS($L$1:$L3057,"ET",$B$1:$B3057,"&lt;&gt;"&amp;$B3058,$A$1:$A3057,$A3058))),"")</f>
        <v/>
      </c>
      <c r="O3058" s="17"/>
      <c r="AC3058" s="14"/>
      <c r="AD3058" s="14"/>
      <c r="AE3058" s="18"/>
      <c r="AH3058" s="19">
        <f t="shared" si="190"/>
        <v>0</v>
      </c>
      <c r="AI3058" s="19">
        <f t="shared" si="191"/>
        <v>180</v>
      </c>
      <c r="AM3058" s="19">
        <f>IF(Abschlüsse[[#This Row],[Ergeb]]="ET","",SQRT(($AF3058-$AK3058)^2+($AG3058-$AL3058)^2))</f>
        <v>0</v>
      </c>
      <c r="AO3058" s="13"/>
      <c r="AP3058" s="13"/>
      <c r="AQ3058" s="19" t="str">
        <f t="shared" si="192"/>
        <v/>
      </c>
      <c r="AU3058" s="19" t="str">
        <f t="shared" si="193"/>
        <v/>
      </c>
    </row>
    <row r="3059" spans="3:47" ht="25.05" customHeight="1">
      <c r="C3059" s="17" t="str">
        <f>IF($A3059="","",IF(VLOOKUP($A3059,Spiele!$A$2:$D$16,3,FALSE)=$B3059,"H","G"))</f>
        <v/>
      </c>
      <c r="D3059" s="17" t="str">
        <f>IF($B3059="","",IF(VLOOKUP($A3059,Spiele!$A$2:$F$16,3,FALSE)=$B3059,VLOOKUP($A3059,Spiele!$A$2:$F$16,4,FALSE),VLOOKUP($A3059,Spiele!$A$2:$F$16,3,FALSE)))</f>
        <v/>
      </c>
      <c r="E3059" s="18">
        <f>IF(Abschlüsse[[#This Row],[Ergeb]]="ET",0,COUNTIFS($A$2:$A3059,$A3059,$B$2:$B3059,$B3059,$L$2:$L3059,"&lt;&gt;ET"))</f>
        <v>0</v>
      </c>
      <c r="F3059" s="11"/>
      <c r="G3059" s="12"/>
      <c r="H3059" s="18">
        <f>COUNTIFS('Rote Karten'!$A$2:$A$4,$A3059,'Rote Karten'!$D$2:$D$4,"&lt;&gt;"&amp;$B3059,'Rote Karten'!$B$2:$B$4,"&lt;"&amp;$F3059,'Rote Karten'!$C$2:$C$4,"&lt;="&amp;$G3059)-COUNTIFS('Rote Karten'!$A$2:$A$4,$A3059,'Rote Karten'!$D$2:$D$4,$B3059,'Rote Karten'!$B$2:$B$4,"&lt;"&amp;$F3059,'Rote Karten'!$C$2:$C$4,"&lt;="&amp;$G3059)</f>
        <v>0</v>
      </c>
      <c r="I3059" s="17" t="str">
        <f>IF(OR($L3059="Tor",$L3059="ET"),_xlfn.IFNA(IF(VLOOKUP($A3059,Spiele!$A$2:$C$16,3,FALSE)=$B3059,COUNTIFS($L$2:$L3059,"Tor",$B$2:$B3059,$B3059,$A$2:$A3059,$A3059)+COUNTIFS($L$2:$L3059,"ET",$B$2:$B3059,$B3059,$A$2:$A3059,$A3059)&amp;":"&amp;COUNTIFS($L$2:$L3059,"Tor",$B$2:$B3059,"&lt;&gt;"&amp;$B3059,$A$2:$A3059,$A3059)+COUNTIFS($L$2:$L3059,"ET",$B$2:$B3059,"&lt;&gt;"&amp;$B3059,$A$2:$A3059,$A3059),COUNTIFS($L$2:$L3059,"Tor",$B$2:$B3059,"&lt;&gt;"&amp;$B3059,$A$2:$A3059,$A3059)+COUNTIFS($L$2:$L3059,"ET",$B$2:$B3059,"&lt;&gt;"&amp;$B3059,$A$2:$A3059,$A3059)&amp;":"&amp;COUNTIFS($L$2:$L3059,"Tor",$B$2:$B3059,$B3059,$A$2:$A3059,$A3059)+COUNTIFS($L$2:$L3059,"ET",$B$2:$B3059,$B3059,$A$2:$A3059,$A3059)),""),"")</f>
        <v/>
      </c>
      <c r="J3059" s="18" t="str">
        <f>_xlfn.IFNA(IF(VLOOKUP($A3059,Spiele!$A$2:$D$16,3,FALSE)=$B3059,(COUNTIFS($L$1:$L3058,"Tor",$B$1:$B3058,$B3059,$A$1:$A3058,$A3059)+COUNTIFS($L$1:$L3058,"ET",$B$1:$B3058,$B3059,$A$1:$A3058,$A3059))-(COUNTIFS($L$1:$L3058,"Tor",$B$1:$B3058,"&lt;&gt;"&amp;$B3059,$A$1:$A3058,$A3059)+COUNTIFS($L$1:$L3058,"ET",$B$1:$B3058,"&lt;&gt;"&amp;$B3059,$A$1:$A3058,$A3059)),(COUNTIFS($L$1:$L3058,"Tor",$B$1:$B3058,$B3059,$A$1:$A3058,$A3059)+COUNTIFS($L$1:$L3058,"ET",$B$1:$B3058,$B3059,$A$1:$A3058,$A3059))-(COUNTIFS($L$1:$L3058,"Tor",$B$1:$B3058,"&lt;&gt;"&amp;$B3059,$A$1:$A3058,$A3059)+COUNTIFS($L$1:$L3058,"ET",$B$1:$B3058,"&lt;&gt;"&amp;$B3059,$A$1:$A3058,$A3059))),"")</f>
        <v/>
      </c>
      <c r="O3059" s="17"/>
      <c r="AC3059" s="14"/>
      <c r="AD3059" s="14"/>
      <c r="AE3059" s="18"/>
      <c r="AH3059" s="19">
        <f t="shared" si="190"/>
        <v>0</v>
      </c>
      <c r="AI3059" s="19">
        <f t="shared" si="191"/>
        <v>180</v>
      </c>
      <c r="AM3059" s="19">
        <f>IF(Abschlüsse[[#This Row],[Ergeb]]="ET","",SQRT(($AF3059-$AK3059)^2+($AG3059-$AL3059)^2))</f>
        <v>0</v>
      </c>
      <c r="AO3059" s="13"/>
      <c r="AP3059" s="13"/>
      <c r="AQ3059" s="19" t="str">
        <f t="shared" si="192"/>
        <v/>
      </c>
      <c r="AU3059" s="19" t="str">
        <f t="shared" si="193"/>
        <v/>
      </c>
    </row>
    <row r="3060" spans="3:47" ht="25.05" customHeight="1">
      <c r="C3060" s="17" t="str">
        <f>IF($A3060="","",IF(VLOOKUP($A3060,Spiele!$A$2:$D$16,3,FALSE)=$B3060,"H","G"))</f>
        <v/>
      </c>
      <c r="D3060" s="17" t="str">
        <f>IF($B3060="","",IF(VLOOKUP($A3060,Spiele!$A$2:$F$16,3,FALSE)=$B3060,VLOOKUP($A3060,Spiele!$A$2:$F$16,4,FALSE),VLOOKUP($A3060,Spiele!$A$2:$F$16,3,FALSE)))</f>
        <v/>
      </c>
      <c r="E3060" s="18">
        <f>IF(Abschlüsse[[#This Row],[Ergeb]]="ET",0,COUNTIFS($A$2:$A3060,$A3060,$B$2:$B3060,$B3060,$L$2:$L3060,"&lt;&gt;ET"))</f>
        <v>0</v>
      </c>
      <c r="F3060" s="11"/>
      <c r="G3060" s="12"/>
      <c r="H3060" s="18">
        <f>COUNTIFS('Rote Karten'!$A$2:$A$4,$A3060,'Rote Karten'!$D$2:$D$4,"&lt;&gt;"&amp;$B3060,'Rote Karten'!$B$2:$B$4,"&lt;"&amp;$F3060,'Rote Karten'!$C$2:$C$4,"&lt;="&amp;$G3060)-COUNTIFS('Rote Karten'!$A$2:$A$4,$A3060,'Rote Karten'!$D$2:$D$4,$B3060,'Rote Karten'!$B$2:$B$4,"&lt;"&amp;$F3060,'Rote Karten'!$C$2:$C$4,"&lt;="&amp;$G3060)</f>
        <v>0</v>
      </c>
      <c r="I3060" s="17" t="str">
        <f>IF(OR($L3060="Tor",$L3060="ET"),_xlfn.IFNA(IF(VLOOKUP($A3060,Spiele!$A$2:$C$16,3,FALSE)=$B3060,COUNTIFS($L$2:$L3060,"Tor",$B$2:$B3060,$B3060,$A$2:$A3060,$A3060)+COUNTIFS($L$2:$L3060,"ET",$B$2:$B3060,$B3060,$A$2:$A3060,$A3060)&amp;":"&amp;COUNTIFS($L$2:$L3060,"Tor",$B$2:$B3060,"&lt;&gt;"&amp;$B3060,$A$2:$A3060,$A3060)+COUNTIFS($L$2:$L3060,"ET",$B$2:$B3060,"&lt;&gt;"&amp;$B3060,$A$2:$A3060,$A3060),COUNTIFS($L$2:$L3060,"Tor",$B$2:$B3060,"&lt;&gt;"&amp;$B3060,$A$2:$A3060,$A3060)+COUNTIFS($L$2:$L3060,"ET",$B$2:$B3060,"&lt;&gt;"&amp;$B3060,$A$2:$A3060,$A3060)&amp;":"&amp;COUNTIFS($L$2:$L3060,"Tor",$B$2:$B3060,$B3060,$A$2:$A3060,$A3060)+COUNTIFS($L$2:$L3060,"ET",$B$2:$B3060,$B3060,$A$2:$A3060,$A3060)),""),"")</f>
        <v/>
      </c>
      <c r="J3060" s="18" t="str">
        <f>_xlfn.IFNA(IF(VLOOKUP($A3060,Spiele!$A$2:$D$16,3,FALSE)=$B3060,(COUNTIFS($L$1:$L3059,"Tor",$B$1:$B3059,$B3060,$A$1:$A3059,$A3060)+COUNTIFS($L$1:$L3059,"ET",$B$1:$B3059,$B3060,$A$1:$A3059,$A3060))-(COUNTIFS($L$1:$L3059,"Tor",$B$1:$B3059,"&lt;&gt;"&amp;$B3060,$A$1:$A3059,$A3060)+COUNTIFS($L$1:$L3059,"ET",$B$1:$B3059,"&lt;&gt;"&amp;$B3060,$A$1:$A3059,$A3060)),(COUNTIFS($L$1:$L3059,"Tor",$B$1:$B3059,$B3060,$A$1:$A3059,$A3060)+COUNTIFS($L$1:$L3059,"ET",$B$1:$B3059,$B3060,$A$1:$A3059,$A3060))-(COUNTIFS($L$1:$L3059,"Tor",$B$1:$B3059,"&lt;&gt;"&amp;$B3060,$A$1:$A3059,$A3060)+COUNTIFS($L$1:$L3059,"ET",$B$1:$B3059,"&lt;&gt;"&amp;$B3060,$A$1:$A3059,$A3060))),"")</f>
        <v/>
      </c>
      <c r="O3060" s="17"/>
      <c r="AC3060" s="14"/>
      <c r="AD3060" s="14"/>
      <c r="AE3060" s="18"/>
      <c r="AH3060" s="19">
        <f t="shared" si="190"/>
        <v>0</v>
      </c>
      <c r="AI3060" s="19">
        <f t="shared" si="191"/>
        <v>180</v>
      </c>
      <c r="AM3060" s="19">
        <f>IF(Abschlüsse[[#This Row],[Ergeb]]="ET","",SQRT(($AF3060-$AK3060)^2+($AG3060-$AL3060)^2))</f>
        <v>0</v>
      </c>
      <c r="AO3060" s="13"/>
      <c r="AP3060" s="13"/>
      <c r="AQ3060" s="19" t="str">
        <f t="shared" si="192"/>
        <v/>
      </c>
      <c r="AU3060" s="19" t="str">
        <f t="shared" si="193"/>
        <v/>
      </c>
    </row>
    <row r="3061" spans="3:47" ht="25.05" customHeight="1">
      <c r="C3061" s="17" t="str">
        <f>IF($A3061="","",IF(VLOOKUP($A3061,Spiele!$A$2:$D$16,3,FALSE)=$B3061,"H","G"))</f>
        <v/>
      </c>
      <c r="D3061" s="17" t="str">
        <f>IF($B3061="","",IF(VLOOKUP($A3061,Spiele!$A$2:$F$16,3,FALSE)=$B3061,VLOOKUP($A3061,Spiele!$A$2:$F$16,4,FALSE),VLOOKUP($A3061,Spiele!$A$2:$F$16,3,FALSE)))</f>
        <v/>
      </c>
      <c r="E3061" s="18">
        <f>IF(Abschlüsse[[#This Row],[Ergeb]]="ET",0,COUNTIFS($A$2:$A3061,$A3061,$B$2:$B3061,$B3061,$L$2:$L3061,"&lt;&gt;ET"))</f>
        <v>0</v>
      </c>
      <c r="F3061" s="11"/>
      <c r="G3061" s="12"/>
      <c r="H3061" s="18">
        <f>COUNTIFS('Rote Karten'!$A$2:$A$4,$A3061,'Rote Karten'!$D$2:$D$4,"&lt;&gt;"&amp;$B3061,'Rote Karten'!$B$2:$B$4,"&lt;"&amp;$F3061,'Rote Karten'!$C$2:$C$4,"&lt;="&amp;$G3061)-COUNTIFS('Rote Karten'!$A$2:$A$4,$A3061,'Rote Karten'!$D$2:$D$4,$B3061,'Rote Karten'!$B$2:$B$4,"&lt;"&amp;$F3061,'Rote Karten'!$C$2:$C$4,"&lt;="&amp;$G3061)</f>
        <v>0</v>
      </c>
      <c r="I3061" s="17" t="str">
        <f>IF(OR($L3061="Tor",$L3061="ET"),_xlfn.IFNA(IF(VLOOKUP($A3061,Spiele!$A$2:$C$16,3,FALSE)=$B3061,COUNTIFS($L$2:$L3061,"Tor",$B$2:$B3061,$B3061,$A$2:$A3061,$A3061)+COUNTIFS($L$2:$L3061,"ET",$B$2:$B3061,$B3061,$A$2:$A3061,$A3061)&amp;":"&amp;COUNTIFS($L$2:$L3061,"Tor",$B$2:$B3061,"&lt;&gt;"&amp;$B3061,$A$2:$A3061,$A3061)+COUNTIFS($L$2:$L3061,"ET",$B$2:$B3061,"&lt;&gt;"&amp;$B3061,$A$2:$A3061,$A3061),COUNTIFS($L$2:$L3061,"Tor",$B$2:$B3061,"&lt;&gt;"&amp;$B3061,$A$2:$A3061,$A3061)+COUNTIFS($L$2:$L3061,"ET",$B$2:$B3061,"&lt;&gt;"&amp;$B3061,$A$2:$A3061,$A3061)&amp;":"&amp;COUNTIFS($L$2:$L3061,"Tor",$B$2:$B3061,$B3061,$A$2:$A3061,$A3061)+COUNTIFS($L$2:$L3061,"ET",$B$2:$B3061,$B3061,$A$2:$A3061,$A3061)),""),"")</f>
        <v/>
      </c>
      <c r="J3061" s="18" t="str">
        <f>_xlfn.IFNA(IF(VLOOKUP($A3061,Spiele!$A$2:$D$16,3,FALSE)=$B3061,(COUNTIFS($L$1:$L3060,"Tor",$B$1:$B3060,$B3061,$A$1:$A3060,$A3061)+COUNTIFS($L$1:$L3060,"ET",$B$1:$B3060,$B3061,$A$1:$A3060,$A3061))-(COUNTIFS($L$1:$L3060,"Tor",$B$1:$B3060,"&lt;&gt;"&amp;$B3061,$A$1:$A3060,$A3061)+COUNTIFS($L$1:$L3060,"ET",$B$1:$B3060,"&lt;&gt;"&amp;$B3061,$A$1:$A3060,$A3061)),(COUNTIFS($L$1:$L3060,"Tor",$B$1:$B3060,$B3061,$A$1:$A3060,$A3061)+COUNTIFS($L$1:$L3060,"ET",$B$1:$B3060,$B3061,$A$1:$A3060,$A3061))-(COUNTIFS($L$1:$L3060,"Tor",$B$1:$B3060,"&lt;&gt;"&amp;$B3061,$A$1:$A3060,$A3061)+COUNTIFS($L$1:$L3060,"ET",$B$1:$B3060,"&lt;&gt;"&amp;$B3061,$A$1:$A3060,$A3061))),"")</f>
        <v/>
      </c>
      <c r="O3061" s="17"/>
      <c r="AC3061" s="14"/>
      <c r="AD3061" s="14"/>
      <c r="AE3061" s="18"/>
      <c r="AH3061" s="19">
        <f t="shared" si="190"/>
        <v>0</v>
      </c>
      <c r="AI3061" s="19">
        <f t="shared" si="191"/>
        <v>180</v>
      </c>
      <c r="AM3061" s="19">
        <f>IF(Abschlüsse[[#This Row],[Ergeb]]="ET","",SQRT(($AF3061-$AK3061)^2+($AG3061-$AL3061)^2))</f>
        <v>0</v>
      </c>
      <c r="AO3061" s="13"/>
      <c r="AP3061" s="13"/>
      <c r="AQ3061" s="19" t="str">
        <f t="shared" si="192"/>
        <v/>
      </c>
      <c r="AU3061" s="19" t="str">
        <f t="shared" si="193"/>
        <v/>
      </c>
    </row>
    <row r="3062" spans="3:47" ht="25.05" customHeight="1">
      <c r="C3062" s="17" t="str">
        <f>IF($A3062="","",IF(VLOOKUP($A3062,Spiele!$A$2:$D$16,3,FALSE)=$B3062,"H","G"))</f>
        <v/>
      </c>
      <c r="D3062" s="17" t="str">
        <f>IF($B3062="","",IF(VLOOKUP($A3062,Spiele!$A$2:$F$16,3,FALSE)=$B3062,VLOOKUP($A3062,Spiele!$A$2:$F$16,4,FALSE),VLOOKUP($A3062,Spiele!$A$2:$F$16,3,FALSE)))</f>
        <v/>
      </c>
      <c r="E3062" s="18">
        <f>IF(Abschlüsse[[#This Row],[Ergeb]]="ET",0,COUNTIFS($A$2:$A3062,$A3062,$B$2:$B3062,$B3062,$L$2:$L3062,"&lt;&gt;ET"))</f>
        <v>0</v>
      </c>
      <c r="F3062" s="11"/>
      <c r="G3062" s="12"/>
      <c r="H3062" s="18">
        <f>COUNTIFS('Rote Karten'!$A$2:$A$4,$A3062,'Rote Karten'!$D$2:$D$4,"&lt;&gt;"&amp;$B3062,'Rote Karten'!$B$2:$B$4,"&lt;"&amp;$F3062,'Rote Karten'!$C$2:$C$4,"&lt;="&amp;$G3062)-COUNTIFS('Rote Karten'!$A$2:$A$4,$A3062,'Rote Karten'!$D$2:$D$4,$B3062,'Rote Karten'!$B$2:$B$4,"&lt;"&amp;$F3062,'Rote Karten'!$C$2:$C$4,"&lt;="&amp;$G3062)</f>
        <v>0</v>
      </c>
      <c r="I3062" s="17" t="str">
        <f>IF(OR($L3062="Tor",$L3062="ET"),_xlfn.IFNA(IF(VLOOKUP($A3062,Spiele!$A$2:$C$16,3,FALSE)=$B3062,COUNTIFS($L$2:$L3062,"Tor",$B$2:$B3062,$B3062,$A$2:$A3062,$A3062)+COUNTIFS($L$2:$L3062,"ET",$B$2:$B3062,$B3062,$A$2:$A3062,$A3062)&amp;":"&amp;COUNTIFS($L$2:$L3062,"Tor",$B$2:$B3062,"&lt;&gt;"&amp;$B3062,$A$2:$A3062,$A3062)+COUNTIFS($L$2:$L3062,"ET",$B$2:$B3062,"&lt;&gt;"&amp;$B3062,$A$2:$A3062,$A3062),COUNTIFS($L$2:$L3062,"Tor",$B$2:$B3062,"&lt;&gt;"&amp;$B3062,$A$2:$A3062,$A3062)+COUNTIFS($L$2:$L3062,"ET",$B$2:$B3062,"&lt;&gt;"&amp;$B3062,$A$2:$A3062,$A3062)&amp;":"&amp;COUNTIFS($L$2:$L3062,"Tor",$B$2:$B3062,$B3062,$A$2:$A3062,$A3062)+COUNTIFS($L$2:$L3062,"ET",$B$2:$B3062,$B3062,$A$2:$A3062,$A3062)),""),"")</f>
        <v/>
      </c>
      <c r="J3062" s="18" t="str">
        <f>_xlfn.IFNA(IF(VLOOKUP($A3062,Spiele!$A$2:$D$16,3,FALSE)=$B3062,(COUNTIFS($L$1:$L3061,"Tor",$B$1:$B3061,$B3062,$A$1:$A3061,$A3062)+COUNTIFS($L$1:$L3061,"ET",$B$1:$B3061,$B3062,$A$1:$A3061,$A3062))-(COUNTIFS($L$1:$L3061,"Tor",$B$1:$B3061,"&lt;&gt;"&amp;$B3062,$A$1:$A3061,$A3062)+COUNTIFS($L$1:$L3061,"ET",$B$1:$B3061,"&lt;&gt;"&amp;$B3062,$A$1:$A3061,$A3062)),(COUNTIFS($L$1:$L3061,"Tor",$B$1:$B3061,$B3062,$A$1:$A3061,$A3062)+COUNTIFS($L$1:$L3061,"ET",$B$1:$B3061,$B3062,$A$1:$A3061,$A3062))-(COUNTIFS($L$1:$L3061,"Tor",$B$1:$B3061,"&lt;&gt;"&amp;$B3062,$A$1:$A3061,$A3062)+COUNTIFS($L$1:$L3061,"ET",$B$1:$B3061,"&lt;&gt;"&amp;$B3062,$A$1:$A3061,$A3062))),"")</f>
        <v/>
      </c>
      <c r="O3062" s="17"/>
      <c r="AC3062" s="14"/>
      <c r="AD3062" s="14"/>
      <c r="AE3062" s="18"/>
      <c r="AH3062" s="19">
        <f t="shared" si="190"/>
        <v>0</v>
      </c>
      <c r="AI3062" s="19">
        <f t="shared" si="191"/>
        <v>180</v>
      </c>
      <c r="AM3062" s="19">
        <f>IF(Abschlüsse[[#This Row],[Ergeb]]="ET","",SQRT(($AF3062-$AK3062)^2+($AG3062-$AL3062)^2))</f>
        <v>0</v>
      </c>
      <c r="AO3062" s="13"/>
      <c r="AP3062" s="13"/>
      <c r="AQ3062" s="19" t="str">
        <f t="shared" si="192"/>
        <v/>
      </c>
      <c r="AU3062" s="19" t="str">
        <f t="shared" si="193"/>
        <v/>
      </c>
    </row>
    <row r="3063" spans="3:47" ht="25.05" customHeight="1">
      <c r="C3063" s="17" t="str">
        <f>IF($A3063="","",IF(VLOOKUP($A3063,Spiele!$A$2:$D$16,3,FALSE)=$B3063,"H","G"))</f>
        <v/>
      </c>
      <c r="D3063" s="17" t="str">
        <f>IF($B3063="","",IF(VLOOKUP($A3063,Spiele!$A$2:$F$16,3,FALSE)=$B3063,VLOOKUP($A3063,Spiele!$A$2:$F$16,4,FALSE),VLOOKUP($A3063,Spiele!$A$2:$F$16,3,FALSE)))</f>
        <v/>
      </c>
      <c r="E3063" s="18">
        <f>IF(Abschlüsse[[#This Row],[Ergeb]]="ET",0,COUNTIFS($A$2:$A3063,$A3063,$B$2:$B3063,$B3063,$L$2:$L3063,"&lt;&gt;ET"))</f>
        <v>0</v>
      </c>
      <c r="F3063" s="11"/>
      <c r="G3063" s="12"/>
      <c r="H3063" s="18">
        <f>COUNTIFS('Rote Karten'!$A$2:$A$4,$A3063,'Rote Karten'!$D$2:$D$4,"&lt;&gt;"&amp;$B3063,'Rote Karten'!$B$2:$B$4,"&lt;"&amp;$F3063,'Rote Karten'!$C$2:$C$4,"&lt;="&amp;$G3063)-COUNTIFS('Rote Karten'!$A$2:$A$4,$A3063,'Rote Karten'!$D$2:$D$4,$B3063,'Rote Karten'!$B$2:$B$4,"&lt;"&amp;$F3063,'Rote Karten'!$C$2:$C$4,"&lt;="&amp;$G3063)</f>
        <v>0</v>
      </c>
      <c r="I3063" s="17" t="str">
        <f>IF(OR($L3063="Tor",$L3063="ET"),_xlfn.IFNA(IF(VLOOKUP($A3063,Spiele!$A$2:$C$16,3,FALSE)=$B3063,COUNTIFS($L$2:$L3063,"Tor",$B$2:$B3063,$B3063,$A$2:$A3063,$A3063)+COUNTIFS($L$2:$L3063,"ET",$B$2:$B3063,$B3063,$A$2:$A3063,$A3063)&amp;":"&amp;COUNTIFS($L$2:$L3063,"Tor",$B$2:$B3063,"&lt;&gt;"&amp;$B3063,$A$2:$A3063,$A3063)+COUNTIFS($L$2:$L3063,"ET",$B$2:$B3063,"&lt;&gt;"&amp;$B3063,$A$2:$A3063,$A3063),COUNTIFS($L$2:$L3063,"Tor",$B$2:$B3063,"&lt;&gt;"&amp;$B3063,$A$2:$A3063,$A3063)+COUNTIFS($L$2:$L3063,"ET",$B$2:$B3063,"&lt;&gt;"&amp;$B3063,$A$2:$A3063,$A3063)&amp;":"&amp;COUNTIFS($L$2:$L3063,"Tor",$B$2:$B3063,$B3063,$A$2:$A3063,$A3063)+COUNTIFS($L$2:$L3063,"ET",$B$2:$B3063,$B3063,$A$2:$A3063,$A3063)),""),"")</f>
        <v/>
      </c>
      <c r="J3063" s="18" t="str">
        <f>_xlfn.IFNA(IF(VLOOKUP($A3063,Spiele!$A$2:$D$16,3,FALSE)=$B3063,(COUNTIFS($L$1:$L3062,"Tor",$B$1:$B3062,$B3063,$A$1:$A3062,$A3063)+COUNTIFS($L$1:$L3062,"ET",$B$1:$B3062,$B3063,$A$1:$A3062,$A3063))-(COUNTIFS($L$1:$L3062,"Tor",$B$1:$B3062,"&lt;&gt;"&amp;$B3063,$A$1:$A3062,$A3063)+COUNTIFS($L$1:$L3062,"ET",$B$1:$B3062,"&lt;&gt;"&amp;$B3063,$A$1:$A3062,$A3063)),(COUNTIFS($L$1:$L3062,"Tor",$B$1:$B3062,$B3063,$A$1:$A3062,$A3063)+COUNTIFS($L$1:$L3062,"ET",$B$1:$B3062,$B3063,$A$1:$A3062,$A3063))-(COUNTIFS($L$1:$L3062,"Tor",$B$1:$B3062,"&lt;&gt;"&amp;$B3063,$A$1:$A3062,$A3063)+COUNTIFS($L$1:$L3062,"ET",$B$1:$B3062,"&lt;&gt;"&amp;$B3063,$A$1:$A3062,$A3063))),"")</f>
        <v/>
      </c>
      <c r="O3063" s="17"/>
      <c r="AC3063" s="14"/>
      <c r="AD3063" s="14"/>
      <c r="AE3063" s="18"/>
      <c r="AH3063" s="19">
        <f t="shared" si="190"/>
        <v>0</v>
      </c>
      <c r="AI3063" s="19">
        <f t="shared" si="191"/>
        <v>180</v>
      </c>
      <c r="AM3063" s="19">
        <f>IF(Abschlüsse[[#This Row],[Ergeb]]="ET","",SQRT(($AF3063-$AK3063)^2+($AG3063-$AL3063)^2))</f>
        <v>0</v>
      </c>
      <c r="AO3063" s="13"/>
      <c r="AP3063" s="13"/>
      <c r="AQ3063" s="19" t="str">
        <f t="shared" si="192"/>
        <v/>
      </c>
      <c r="AU3063" s="19" t="str">
        <f t="shared" si="193"/>
        <v/>
      </c>
    </row>
    <row r="3064" spans="3:47" ht="25.05" customHeight="1">
      <c r="C3064" s="17" t="str">
        <f>IF($A3064="","",IF(VLOOKUP($A3064,Spiele!$A$2:$D$16,3,FALSE)=$B3064,"H","G"))</f>
        <v/>
      </c>
      <c r="D3064" s="17" t="str">
        <f>IF($B3064="","",IF(VLOOKUP($A3064,Spiele!$A$2:$F$16,3,FALSE)=$B3064,VLOOKUP($A3064,Spiele!$A$2:$F$16,4,FALSE),VLOOKUP($A3064,Spiele!$A$2:$F$16,3,FALSE)))</f>
        <v/>
      </c>
      <c r="E3064" s="18">
        <f>IF(Abschlüsse[[#This Row],[Ergeb]]="ET",0,COUNTIFS($A$2:$A3064,$A3064,$B$2:$B3064,$B3064,$L$2:$L3064,"&lt;&gt;ET"))</f>
        <v>0</v>
      </c>
      <c r="F3064" s="11"/>
      <c r="G3064" s="12"/>
      <c r="H3064" s="18">
        <f>COUNTIFS('Rote Karten'!$A$2:$A$4,$A3064,'Rote Karten'!$D$2:$D$4,"&lt;&gt;"&amp;$B3064,'Rote Karten'!$B$2:$B$4,"&lt;"&amp;$F3064,'Rote Karten'!$C$2:$C$4,"&lt;="&amp;$G3064)-COUNTIFS('Rote Karten'!$A$2:$A$4,$A3064,'Rote Karten'!$D$2:$D$4,$B3064,'Rote Karten'!$B$2:$B$4,"&lt;"&amp;$F3064,'Rote Karten'!$C$2:$C$4,"&lt;="&amp;$G3064)</f>
        <v>0</v>
      </c>
      <c r="I3064" s="17" t="str">
        <f>IF(OR($L3064="Tor",$L3064="ET"),_xlfn.IFNA(IF(VLOOKUP($A3064,Spiele!$A$2:$C$16,3,FALSE)=$B3064,COUNTIFS($L$2:$L3064,"Tor",$B$2:$B3064,$B3064,$A$2:$A3064,$A3064)+COUNTIFS($L$2:$L3064,"ET",$B$2:$B3064,$B3064,$A$2:$A3064,$A3064)&amp;":"&amp;COUNTIFS($L$2:$L3064,"Tor",$B$2:$B3064,"&lt;&gt;"&amp;$B3064,$A$2:$A3064,$A3064)+COUNTIFS($L$2:$L3064,"ET",$B$2:$B3064,"&lt;&gt;"&amp;$B3064,$A$2:$A3064,$A3064),COUNTIFS($L$2:$L3064,"Tor",$B$2:$B3064,"&lt;&gt;"&amp;$B3064,$A$2:$A3064,$A3064)+COUNTIFS($L$2:$L3064,"ET",$B$2:$B3064,"&lt;&gt;"&amp;$B3064,$A$2:$A3064,$A3064)&amp;":"&amp;COUNTIFS($L$2:$L3064,"Tor",$B$2:$B3064,$B3064,$A$2:$A3064,$A3064)+COUNTIFS($L$2:$L3064,"ET",$B$2:$B3064,$B3064,$A$2:$A3064,$A3064)),""),"")</f>
        <v/>
      </c>
      <c r="J3064" s="18" t="str">
        <f>_xlfn.IFNA(IF(VLOOKUP($A3064,Spiele!$A$2:$D$16,3,FALSE)=$B3064,(COUNTIFS($L$1:$L3063,"Tor",$B$1:$B3063,$B3064,$A$1:$A3063,$A3064)+COUNTIFS($L$1:$L3063,"ET",$B$1:$B3063,$B3064,$A$1:$A3063,$A3064))-(COUNTIFS($L$1:$L3063,"Tor",$B$1:$B3063,"&lt;&gt;"&amp;$B3064,$A$1:$A3063,$A3064)+COUNTIFS($L$1:$L3063,"ET",$B$1:$B3063,"&lt;&gt;"&amp;$B3064,$A$1:$A3063,$A3064)),(COUNTIFS($L$1:$L3063,"Tor",$B$1:$B3063,$B3064,$A$1:$A3063,$A3064)+COUNTIFS($L$1:$L3063,"ET",$B$1:$B3063,$B3064,$A$1:$A3063,$A3064))-(COUNTIFS($L$1:$L3063,"Tor",$B$1:$B3063,"&lt;&gt;"&amp;$B3064,$A$1:$A3063,$A3064)+COUNTIFS($L$1:$L3063,"ET",$B$1:$B3063,"&lt;&gt;"&amp;$B3064,$A$1:$A3063,$A3064))),"")</f>
        <v/>
      </c>
      <c r="O3064" s="17"/>
      <c r="AC3064" s="14"/>
      <c r="AD3064" s="14"/>
      <c r="AE3064" s="18"/>
      <c r="AH3064" s="19">
        <f t="shared" si="190"/>
        <v>0</v>
      </c>
      <c r="AI3064" s="19">
        <f t="shared" si="191"/>
        <v>180</v>
      </c>
      <c r="AM3064" s="19">
        <f>IF(Abschlüsse[[#This Row],[Ergeb]]="ET","",SQRT(($AF3064-$AK3064)^2+($AG3064-$AL3064)^2))</f>
        <v>0</v>
      </c>
      <c r="AO3064" s="13"/>
      <c r="AP3064" s="13"/>
      <c r="AQ3064" s="19" t="str">
        <f t="shared" si="192"/>
        <v/>
      </c>
      <c r="AU3064" s="19" t="str">
        <f t="shared" si="193"/>
        <v/>
      </c>
    </row>
    <row r="3065" spans="3:47" ht="25.05" customHeight="1">
      <c r="C3065" s="17" t="str">
        <f>IF($A3065="","",IF(VLOOKUP($A3065,Spiele!$A$2:$D$16,3,FALSE)=$B3065,"H","G"))</f>
        <v/>
      </c>
      <c r="D3065" s="17" t="str">
        <f>IF($B3065="","",IF(VLOOKUP($A3065,Spiele!$A$2:$F$16,3,FALSE)=$B3065,VLOOKUP($A3065,Spiele!$A$2:$F$16,4,FALSE),VLOOKUP($A3065,Spiele!$A$2:$F$16,3,FALSE)))</f>
        <v/>
      </c>
      <c r="E3065" s="18">
        <f>IF(Abschlüsse[[#This Row],[Ergeb]]="ET",0,COUNTIFS($A$2:$A3065,$A3065,$B$2:$B3065,$B3065,$L$2:$L3065,"&lt;&gt;ET"))</f>
        <v>0</v>
      </c>
      <c r="F3065" s="11"/>
      <c r="G3065" s="12"/>
      <c r="H3065" s="18">
        <f>COUNTIFS('Rote Karten'!$A$2:$A$4,$A3065,'Rote Karten'!$D$2:$D$4,"&lt;&gt;"&amp;$B3065,'Rote Karten'!$B$2:$B$4,"&lt;"&amp;$F3065,'Rote Karten'!$C$2:$C$4,"&lt;="&amp;$G3065)-COUNTIFS('Rote Karten'!$A$2:$A$4,$A3065,'Rote Karten'!$D$2:$D$4,$B3065,'Rote Karten'!$B$2:$B$4,"&lt;"&amp;$F3065,'Rote Karten'!$C$2:$C$4,"&lt;="&amp;$G3065)</f>
        <v>0</v>
      </c>
      <c r="I3065" s="17" t="str">
        <f>IF(OR($L3065="Tor",$L3065="ET"),_xlfn.IFNA(IF(VLOOKUP($A3065,Spiele!$A$2:$C$16,3,FALSE)=$B3065,COUNTIFS($L$2:$L3065,"Tor",$B$2:$B3065,$B3065,$A$2:$A3065,$A3065)+COUNTIFS($L$2:$L3065,"ET",$B$2:$B3065,$B3065,$A$2:$A3065,$A3065)&amp;":"&amp;COUNTIFS($L$2:$L3065,"Tor",$B$2:$B3065,"&lt;&gt;"&amp;$B3065,$A$2:$A3065,$A3065)+COUNTIFS($L$2:$L3065,"ET",$B$2:$B3065,"&lt;&gt;"&amp;$B3065,$A$2:$A3065,$A3065),COUNTIFS($L$2:$L3065,"Tor",$B$2:$B3065,"&lt;&gt;"&amp;$B3065,$A$2:$A3065,$A3065)+COUNTIFS($L$2:$L3065,"ET",$B$2:$B3065,"&lt;&gt;"&amp;$B3065,$A$2:$A3065,$A3065)&amp;":"&amp;COUNTIFS($L$2:$L3065,"Tor",$B$2:$B3065,$B3065,$A$2:$A3065,$A3065)+COUNTIFS($L$2:$L3065,"ET",$B$2:$B3065,$B3065,$A$2:$A3065,$A3065)),""),"")</f>
        <v/>
      </c>
      <c r="J3065" s="18" t="str">
        <f>_xlfn.IFNA(IF(VLOOKUP($A3065,Spiele!$A$2:$D$16,3,FALSE)=$B3065,(COUNTIFS($L$1:$L3064,"Tor",$B$1:$B3064,$B3065,$A$1:$A3064,$A3065)+COUNTIFS($L$1:$L3064,"ET",$B$1:$B3064,$B3065,$A$1:$A3064,$A3065))-(COUNTIFS($L$1:$L3064,"Tor",$B$1:$B3064,"&lt;&gt;"&amp;$B3065,$A$1:$A3064,$A3065)+COUNTIFS($L$1:$L3064,"ET",$B$1:$B3064,"&lt;&gt;"&amp;$B3065,$A$1:$A3064,$A3065)),(COUNTIFS($L$1:$L3064,"Tor",$B$1:$B3064,$B3065,$A$1:$A3064,$A3065)+COUNTIFS($L$1:$L3064,"ET",$B$1:$B3064,$B3065,$A$1:$A3064,$A3065))-(COUNTIFS($L$1:$L3064,"Tor",$B$1:$B3064,"&lt;&gt;"&amp;$B3065,$A$1:$A3064,$A3065)+COUNTIFS($L$1:$L3064,"ET",$B$1:$B3064,"&lt;&gt;"&amp;$B3065,$A$1:$A3064,$A3065))),"")</f>
        <v/>
      </c>
      <c r="O3065" s="17"/>
      <c r="AC3065" s="14"/>
      <c r="AD3065" s="14"/>
      <c r="AE3065" s="18"/>
      <c r="AH3065" s="19">
        <f t="shared" si="190"/>
        <v>0</v>
      </c>
      <c r="AI3065" s="19">
        <f t="shared" si="191"/>
        <v>180</v>
      </c>
      <c r="AM3065" s="19">
        <f>IF(Abschlüsse[[#This Row],[Ergeb]]="ET","",SQRT(($AF3065-$AK3065)^2+($AG3065-$AL3065)^2))</f>
        <v>0</v>
      </c>
      <c r="AO3065" s="13"/>
      <c r="AP3065" s="13"/>
      <c r="AQ3065" s="19" t="str">
        <f t="shared" si="192"/>
        <v/>
      </c>
      <c r="AU3065" s="19" t="str">
        <f t="shared" si="193"/>
        <v/>
      </c>
    </row>
    <row r="3066" spans="3:47" ht="25.05" customHeight="1">
      <c r="C3066" s="17" t="str">
        <f>IF($A3066="","",IF(VLOOKUP($A3066,Spiele!$A$2:$D$16,3,FALSE)=$B3066,"H","G"))</f>
        <v/>
      </c>
      <c r="D3066" s="17" t="str">
        <f>IF($B3066="","",IF(VLOOKUP($A3066,Spiele!$A$2:$F$16,3,FALSE)=$B3066,VLOOKUP($A3066,Spiele!$A$2:$F$16,4,FALSE),VLOOKUP($A3066,Spiele!$A$2:$F$16,3,FALSE)))</f>
        <v/>
      </c>
      <c r="E3066" s="18">
        <f>IF(Abschlüsse[[#This Row],[Ergeb]]="ET",0,COUNTIFS($A$2:$A3066,$A3066,$B$2:$B3066,$B3066,$L$2:$L3066,"&lt;&gt;ET"))</f>
        <v>0</v>
      </c>
      <c r="F3066" s="11"/>
      <c r="G3066" s="12"/>
      <c r="H3066" s="18">
        <f>COUNTIFS('Rote Karten'!$A$2:$A$4,$A3066,'Rote Karten'!$D$2:$D$4,"&lt;&gt;"&amp;$B3066,'Rote Karten'!$B$2:$B$4,"&lt;"&amp;$F3066,'Rote Karten'!$C$2:$C$4,"&lt;="&amp;$G3066)-COUNTIFS('Rote Karten'!$A$2:$A$4,$A3066,'Rote Karten'!$D$2:$D$4,$B3066,'Rote Karten'!$B$2:$B$4,"&lt;"&amp;$F3066,'Rote Karten'!$C$2:$C$4,"&lt;="&amp;$G3066)</f>
        <v>0</v>
      </c>
      <c r="I3066" s="17" t="str">
        <f>IF(OR($L3066="Tor",$L3066="ET"),_xlfn.IFNA(IF(VLOOKUP($A3066,Spiele!$A$2:$C$16,3,FALSE)=$B3066,COUNTIFS($L$2:$L3066,"Tor",$B$2:$B3066,$B3066,$A$2:$A3066,$A3066)+COUNTIFS($L$2:$L3066,"ET",$B$2:$B3066,$B3066,$A$2:$A3066,$A3066)&amp;":"&amp;COUNTIFS($L$2:$L3066,"Tor",$B$2:$B3066,"&lt;&gt;"&amp;$B3066,$A$2:$A3066,$A3066)+COUNTIFS($L$2:$L3066,"ET",$B$2:$B3066,"&lt;&gt;"&amp;$B3066,$A$2:$A3066,$A3066),COUNTIFS($L$2:$L3066,"Tor",$B$2:$B3066,"&lt;&gt;"&amp;$B3066,$A$2:$A3066,$A3066)+COUNTIFS($L$2:$L3066,"ET",$B$2:$B3066,"&lt;&gt;"&amp;$B3066,$A$2:$A3066,$A3066)&amp;":"&amp;COUNTIFS($L$2:$L3066,"Tor",$B$2:$B3066,$B3066,$A$2:$A3066,$A3066)+COUNTIFS($L$2:$L3066,"ET",$B$2:$B3066,$B3066,$A$2:$A3066,$A3066)),""),"")</f>
        <v/>
      </c>
      <c r="J3066" s="18" t="str">
        <f>_xlfn.IFNA(IF(VLOOKUP($A3066,Spiele!$A$2:$D$16,3,FALSE)=$B3066,(COUNTIFS($L$1:$L3065,"Tor",$B$1:$B3065,$B3066,$A$1:$A3065,$A3066)+COUNTIFS($L$1:$L3065,"ET",$B$1:$B3065,$B3066,$A$1:$A3065,$A3066))-(COUNTIFS($L$1:$L3065,"Tor",$B$1:$B3065,"&lt;&gt;"&amp;$B3066,$A$1:$A3065,$A3066)+COUNTIFS($L$1:$L3065,"ET",$B$1:$B3065,"&lt;&gt;"&amp;$B3066,$A$1:$A3065,$A3066)),(COUNTIFS($L$1:$L3065,"Tor",$B$1:$B3065,$B3066,$A$1:$A3065,$A3066)+COUNTIFS($L$1:$L3065,"ET",$B$1:$B3065,$B3066,$A$1:$A3065,$A3066))-(COUNTIFS($L$1:$L3065,"Tor",$B$1:$B3065,"&lt;&gt;"&amp;$B3066,$A$1:$A3065,$A3066)+COUNTIFS($L$1:$L3065,"ET",$B$1:$B3065,"&lt;&gt;"&amp;$B3066,$A$1:$A3065,$A3066))),"")</f>
        <v/>
      </c>
      <c r="O3066" s="17"/>
      <c r="AC3066" s="14"/>
      <c r="AD3066" s="14"/>
      <c r="AE3066" s="18"/>
      <c r="AH3066" s="19">
        <f t="shared" si="190"/>
        <v>0</v>
      </c>
      <c r="AI3066" s="19">
        <f t="shared" si="191"/>
        <v>180</v>
      </c>
      <c r="AM3066" s="19">
        <f>IF(Abschlüsse[[#This Row],[Ergeb]]="ET","",SQRT(($AF3066-$AK3066)^2+($AG3066-$AL3066)^2))</f>
        <v>0</v>
      </c>
      <c r="AO3066" s="13"/>
      <c r="AP3066" s="13"/>
      <c r="AQ3066" s="19" t="str">
        <f t="shared" si="192"/>
        <v/>
      </c>
      <c r="AU3066" s="19" t="str">
        <f t="shared" si="193"/>
        <v/>
      </c>
    </row>
    <row r="3067" spans="3:47" ht="25.05" customHeight="1">
      <c r="C3067" s="17" t="str">
        <f>IF($A3067="","",IF(VLOOKUP($A3067,Spiele!$A$2:$D$16,3,FALSE)=$B3067,"H","G"))</f>
        <v/>
      </c>
      <c r="D3067" s="17" t="str">
        <f>IF($B3067="","",IF(VLOOKUP($A3067,Spiele!$A$2:$F$16,3,FALSE)=$B3067,VLOOKUP($A3067,Spiele!$A$2:$F$16,4,FALSE),VLOOKUP($A3067,Spiele!$A$2:$F$16,3,FALSE)))</f>
        <v/>
      </c>
      <c r="E3067" s="18">
        <f>IF(Abschlüsse[[#This Row],[Ergeb]]="ET",0,COUNTIFS($A$2:$A3067,$A3067,$B$2:$B3067,$B3067,$L$2:$L3067,"&lt;&gt;ET"))</f>
        <v>0</v>
      </c>
      <c r="F3067" s="11"/>
      <c r="G3067" s="12"/>
      <c r="H3067" s="18">
        <f>COUNTIFS('Rote Karten'!$A$2:$A$4,$A3067,'Rote Karten'!$D$2:$D$4,"&lt;&gt;"&amp;$B3067,'Rote Karten'!$B$2:$B$4,"&lt;"&amp;$F3067,'Rote Karten'!$C$2:$C$4,"&lt;="&amp;$G3067)-COUNTIFS('Rote Karten'!$A$2:$A$4,$A3067,'Rote Karten'!$D$2:$D$4,$B3067,'Rote Karten'!$B$2:$B$4,"&lt;"&amp;$F3067,'Rote Karten'!$C$2:$C$4,"&lt;="&amp;$G3067)</f>
        <v>0</v>
      </c>
      <c r="I3067" s="17" t="str">
        <f>IF(OR($L3067="Tor",$L3067="ET"),_xlfn.IFNA(IF(VLOOKUP($A3067,Spiele!$A$2:$C$16,3,FALSE)=$B3067,COUNTIFS($L$2:$L3067,"Tor",$B$2:$B3067,$B3067,$A$2:$A3067,$A3067)+COUNTIFS($L$2:$L3067,"ET",$B$2:$B3067,$B3067,$A$2:$A3067,$A3067)&amp;":"&amp;COUNTIFS($L$2:$L3067,"Tor",$B$2:$B3067,"&lt;&gt;"&amp;$B3067,$A$2:$A3067,$A3067)+COUNTIFS($L$2:$L3067,"ET",$B$2:$B3067,"&lt;&gt;"&amp;$B3067,$A$2:$A3067,$A3067),COUNTIFS($L$2:$L3067,"Tor",$B$2:$B3067,"&lt;&gt;"&amp;$B3067,$A$2:$A3067,$A3067)+COUNTIFS($L$2:$L3067,"ET",$B$2:$B3067,"&lt;&gt;"&amp;$B3067,$A$2:$A3067,$A3067)&amp;":"&amp;COUNTIFS($L$2:$L3067,"Tor",$B$2:$B3067,$B3067,$A$2:$A3067,$A3067)+COUNTIFS($L$2:$L3067,"ET",$B$2:$B3067,$B3067,$A$2:$A3067,$A3067)),""),"")</f>
        <v/>
      </c>
      <c r="J3067" s="18" t="str">
        <f>_xlfn.IFNA(IF(VLOOKUP($A3067,Spiele!$A$2:$D$16,3,FALSE)=$B3067,(COUNTIFS($L$1:$L3066,"Tor",$B$1:$B3066,$B3067,$A$1:$A3066,$A3067)+COUNTIFS($L$1:$L3066,"ET",$B$1:$B3066,$B3067,$A$1:$A3066,$A3067))-(COUNTIFS($L$1:$L3066,"Tor",$B$1:$B3066,"&lt;&gt;"&amp;$B3067,$A$1:$A3066,$A3067)+COUNTIFS($L$1:$L3066,"ET",$B$1:$B3066,"&lt;&gt;"&amp;$B3067,$A$1:$A3066,$A3067)),(COUNTIFS($L$1:$L3066,"Tor",$B$1:$B3066,$B3067,$A$1:$A3066,$A3067)+COUNTIFS($L$1:$L3066,"ET",$B$1:$B3066,$B3067,$A$1:$A3066,$A3067))-(COUNTIFS($L$1:$L3066,"Tor",$B$1:$B3066,"&lt;&gt;"&amp;$B3067,$A$1:$A3066,$A3067)+COUNTIFS($L$1:$L3066,"ET",$B$1:$B3066,"&lt;&gt;"&amp;$B3067,$A$1:$A3066,$A3067))),"")</f>
        <v/>
      </c>
      <c r="O3067" s="17"/>
      <c r="AC3067" s="14"/>
      <c r="AD3067" s="14"/>
      <c r="AE3067" s="18"/>
      <c r="AH3067" s="19">
        <f t="shared" si="190"/>
        <v>0</v>
      </c>
      <c r="AI3067" s="19">
        <f t="shared" si="191"/>
        <v>180</v>
      </c>
      <c r="AM3067" s="19">
        <f>IF(Abschlüsse[[#This Row],[Ergeb]]="ET","",SQRT(($AF3067-$AK3067)^2+($AG3067-$AL3067)^2))</f>
        <v>0</v>
      </c>
      <c r="AO3067" s="13"/>
      <c r="AP3067" s="13"/>
      <c r="AQ3067" s="19" t="str">
        <f t="shared" si="192"/>
        <v/>
      </c>
      <c r="AU3067" s="19" t="str">
        <f t="shared" si="193"/>
        <v/>
      </c>
    </row>
    <row r="3068" spans="3:47" ht="25.05" customHeight="1">
      <c r="C3068" s="17" t="str">
        <f>IF($A3068="","",IF(VLOOKUP($A3068,Spiele!$A$2:$D$16,3,FALSE)=$B3068,"H","G"))</f>
        <v/>
      </c>
      <c r="D3068" s="17" t="str">
        <f>IF($B3068="","",IF(VLOOKUP($A3068,Spiele!$A$2:$F$16,3,FALSE)=$B3068,VLOOKUP($A3068,Spiele!$A$2:$F$16,4,FALSE),VLOOKUP($A3068,Spiele!$A$2:$F$16,3,FALSE)))</f>
        <v/>
      </c>
      <c r="E3068" s="18">
        <f>IF(Abschlüsse[[#This Row],[Ergeb]]="ET",0,COUNTIFS($A$2:$A3068,$A3068,$B$2:$B3068,$B3068,$L$2:$L3068,"&lt;&gt;ET"))</f>
        <v>0</v>
      </c>
      <c r="F3068" s="11"/>
      <c r="G3068" s="12"/>
      <c r="H3068" s="18">
        <f>COUNTIFS('Rote Karten'!$A$2:$A$4,$A3068,'Rote Karten'!$D$2:$D$4,"&lt;&gt;"&amp;$B3068,'Rote Karten'!$B$2:$B$4,"&lt;"&amp;$F3068,'Rote Karten'!$C$2:$C$4,"&lt;="&amp;$G3068)-COUNTIFS('Rote Karten'!$A$2:$A$4,$A3068,'Rote Karten'!$D$2:$D$4,$B3068,'Rote Karten'!$B$2:$B$4,"&lt;"&amp;$F3068,'Rote Karten'!$C$2:$C$4,"&lt;="&amp;$G3068)</f>
        <v>0</v>
      </c>
      <c r="I3068" s="17" t="str">
        <f>IF(OR($L3068="Tor",$L3068="ET"),_xlfn.IFNA(IF(VLOOKUP($A3068,Spiele!$A$2:$C$16,3,FALSE)=$B3068,COUNTIFS($L$2:$L3068,"Tor",$B$2:$B3068,$B3068,$A$2:$A3068,$A3068)+COUNTIFS($L$2:$L3068,"ET",$B$2:$B3068,$B3068,$A$2:$A3068,$A3068)&amp;":"&amp;COUNTIFS($L$2:$L3068,"Tor",$B$2:$B3068,"&lt;&gt;"&amp;$B3068,$A$2:$A3068,$A3068)+COUNTIFS($L$2:$L3068,"ET",$B$2:$B3068,"&lt;&gt;"&amp;$B3068,$A$2:$A3068,$A3068),COUNTIFS($L$2:$L3068,"Tor",$B$2:$B3068,"&lt;&gt;"&amp;$B3068,$A$2:$A3068,$A3068)+COUNTIFS($L$2:$L3068,"ET",$B$2:$B3068,"&lt;&gt;"&amp;$B3068,$A$2:$A3068,$A3068)&amp;":"&amp;COUNTIFS($L$2:$L3068,"Tor",$B$2:$B3068,$B3068,$A$2:$A3068,$A3068)+COUNTIFS($L$2:$L3068,"ET",$B$2:$B3068,$B3068,$A$2:$A3068,$A3068)),""),"")</f>
        <v/>
      </c>
      <c r="J3068" s="18" t="str">
        <f>_xlfn.IFNA(IF(VLOOKUP($A3068,Spiele!$A$2:$D$16,3,FALSE)=$B3068,(COUNTIFS($L$1:$L3067,"Tor",$B$1:$B3067,$B3068,$A$1:$A3067,$A3068)+COUNTIFS($L$1:$L3067,"ET",$B$1:$B3067,$B3068,$A$1:$A3067,$A3068))-(COUNTIFS($L$1:$L3067,"Tor",$B$1:$B3067,"&lt;&gt;"&amp;$B3068,$A$1:$A3067,$A3068)+COUNTIFS($L$1:$L3067,"ET",$B$1:$B3067,"&lt;&gt;"&amp;$B3068,$A$1:$A3067,$A3068)),(COUNTIFS($L$1:$L3067,"Tor",$B$1:$B3067,$B3068,$A$1:$A3067,$A3068)+COUNTIFS($L$1:$L3067,"ET",$B$1:$B3067,$B3068,$A$1:$A3067,$A3068))-(COUNTIFS($L$1:$L3067,"Tor",$B$1:$B3067,"&lt;&gt;"&amp;$B3068,$A$1:$A3067,$A3068)+COUNTIFS($L$1:$L3067,"ET",$B$1:$B3067,"&lt;&gt;"&amp;$B3068,$A$1:$A3067,$A3068))),"")</f>
        <v/>
      </c>
      <c r="O3068" s="17"/>
      <c r="AC3068" s="14"/>
      <c r="AD3068" s="14"/>
      <c r="AE3068" s="18"/>
      <c r="AH3068" s="19">
        <f t="shared" si="190"/>
        <v>0</v>
      </c>
      <c r="AI3068" s="19">
        <f t="shared" si="191"/>
        <v>180</v>
      </c>
      <c r="AM3068" s="19">
        <f>IF(Abschlüsse[[#This Row],[Ergeb]]="ET","",SQRT(($AF3068-$AK3068)^2+($AG3068-$AL3068)^2))</f>
        <v>0</v>
      </c>
      <c r="AO3068" s="13"/>
      <c r="AP3068" s="13"/>
      <c r="AQ3068" s="19" t="str">
        <f t="shared" si="192"/>
        <v/>
      </c>
      <c r="AU3068" s="19" t="str">
        <f t="shared" si="193"/>
        <v/>
      </c>
    </row>
    <row r="3069" spans="3:47" ht="25.05" customHeight="1">
      <c r="C3069" s="17" t="str">
        <f>IF($A3069="","",IF(VLOOKUP($A3069,Spiele!$A$2:$D$16,3,FALSE)=$B3069,"H","G"))</f>
        <v/>
      </c>
      <c r="D3069" s="17" t="str">
        <f>IF($B3069="","",IF(VLOOKUP($A3069,Spiele!$A$2:$F$16,3,FALSE)=$B3069,VLOOKUP($A3069,Spiele!$A$2:$F$16,4,FALSE),VLOOKUP($A3069,Spiele!$A$2:$F$16,3,FALSE)))</f>
        <v/>
      </c>
      <c r="E3069" s="18">
        <f>IF(Abschlüsse[[#This Row],[Ergeb]]="ET",0,COUNTIFS($A$2:$A3069,$A3069,$B$2:$B3069,$B3069,$L$2:$L3069,"&lt;&gt;ET"))</f>
        <v>0</v>
      </c>
      <c r="F3069" s="11"/>
      <c r="G3069" s="12"/>
      <c r="H3069" s="18">
        <f>COUNTIFS('Rote Karten'!$A$2:$A$4,$A3069,'Rote Karten'!$D$2:$D$4,"&lt;&gt;"&amp;$B3069,'Rote Karten'!$B$2:$B$4,"&lt;"&amp;$F3069,'Rote Karten'!$C$2:$C$4,"&lt;="&amp;$G3069)-COUNTIFS('Rote Karten'!$A$2:$A$4,$A3069,'Rote Karten'!$D$2:$D$4,$B3069,'Rote Karten'!$B$2:$B$4,"&lt;"&amp;$F3069,'Rote Karten'!$C$2:$C$4,"&lt;="&amp;$G3069)</f>
        <v>0</v>
      </c>
      <c r="I3069" s="17" t="str">
        <f>IF(OR($L3069="Tor",$L3069="ET"),_xlfn.IFNA(IF(VLOOKUP($A3069,Spiele!$A$2:$C$16,3,FALSE)=$B3069,COUNTIFS($L$2:$L3069,"Tor",$B$2:$B3069,$B3069,$A$2:$A3069,$A3069)+COUNTIFS($L$2:$L3069,"ET",$B$2:$B3069,$B3069,$A$2:$A3069,$A3069)&amp;":"&amp;COUNTIFS($L$2:$L3069,"Tor",$B$2:$B3069,"&lt;&gt;"&amp;$B3069,$A$2:$A3069,$A3069)+COUNTIFS($L$2:$L3069,"ET",$B$2:$B3069,"&lt;&gt;"&amp;$B3069,$A$2:$A3069,$A3069),COUNTIFS($L$2:$L3069,"Tor",$B$2:$B3069,"&lt;&gt;"&amp;$B3069,$A$2:$A3069,$A3069)+COUNTIFS($L$2:$L3069,"ET",$B$2:$B3069,"&lt;&gt;"&amp;$B3069,$A$2:$A3069,$A3069)&amp;":"&amp;COUNTIFS($L$2:$L3069,"Tor",$B$2:$B3069,$B3069,$A$2:$A3069,$A3069)+COUNTIFS($L$2:$L3069,"ET",$B$2:$B3069,$B3069,$A$2:$A3069,$A3069)),""),"")</f>
        <v/>
      </c>
      <c r="J3069" s="18" t="str">
        <f>_xlfn.IFNA(IF(VLOOKUP($A3069,Spiele!$A$2:$D$16,3,FALSE)=$B3069,(COUNTIFS($L$1:$L3068,"Tor",$B$1:$B3068,$B3069,$A$1:$A3068,$A3069)+COUNTIFS($L$1:$L3068,"ET",$B$1:$B3068,$B3069,$A$1:$A3068,$A3069))-(COUNTIFS($L$1:$L3068,"Tor",$B$1:$B3068,"&lt;&gt;"&amp;$B3069,$A$1:$A3068,$A3069)+COUNTIFS($L$1:$L3068,"ET",$B$1:$B3068,"&lt;&gt;"&amp;$B3069,$A$1:$A3068,$A3069)),(COUNTIFS($L$1:$L3068,"Tor",$B$1:$B3068,$B3069,$A$1:$A3068,$A3069)+COUNTIFS($L$1:$L3068,"ET",$B$1:$B3068,$B3069,$A$1:$A3068,$A3069))-(COUNTIFS($L$1:$L3068,"Tor",$B$1:$B3068,"&lt;&gt;"&amp;$B3069,$A$1:$A3068,$A3069)+COUNTIFS($L$1:$L3068,"ET",$B$1:$B3068,"&lt;&gt;"&amp;$B3069,$A$1:$A3068,$A3069))),"")</f>
        <v/>
      </c>
      <c r="O3069" s="17"/>
      <c r="AC3069" s="14"/>
      <c r="AD3069" s="14"/>
      <c r="AE3069" s="18"/>
      <c r="AH3069" s="19">
        <f t="shared" si="190"/>
        <v>0</v>
      </c>
      <c r="AI3069" s="19">
        <f t="shared" si="191"/>
        <v>180</v>
      </c>
      <c r="AM3069" s="19">
        <f>IF(Abschlüsse[[#This Row],[Ergeb]]="ET","",SQRT(($AF3069-$AK3069)^2+($AG3069-$AL3069)^2))</f>
        <v>0</v>
      </c>
      <c r="AO3069" s="13"/>
      <c r="AP3069" s="13"/>
      <c r="AQ3069" s="19" t="str">
        <f t="shared" si="192"/>
        <v/>
      </c>
      <c r="AU3069" s="19" t="str">
        <f t="shared" si="193"/>
        <v/>
      </c>
    </row>
    <row r="3070" spans="3:47" ht="25.05" customHeight="1">
      <c r="C3070" s="17" t="str">
        <f>IF($A3070="","",IF(VLOOKUP($A3070,Spiele!$A$2:$D$16,3,FALSE)=$B3070,"H","G"))</f>
        <v/>
      </c>
      <c r="D3070" s="17" t="str">
        <f>IF($B3070="","",IF(VLOOKUP($A3070,Spiele!$A$2:$F$16,3,FALSE)=$B3070,VLOOKUP($A3070,Spiele!$A$2:$F$16,4,FALSE),VLOOKUP($A3070,Spiele!$A$2:$F$16,3,FALSE)))</f>
        <v/>
      </c>
      <c r="E3070" s="18">
        <f>IF(Abschlüsse[[#This Row],[Ergeb]]="ET",0,COUNTIFS($A$2:$A3070,$A3070,$B$2:$B3070,$B3070,$L$2:$L3070,"&lt;&gt;ET"))</f>
        <v>0</v>
      </c>
      <c r="F3070" s="11"/>
      <c r="G3070" s="12"/>
      <c r="H3070" s="18">
        <f>COUNTIFS('Rote Karten'!$A$2:$A$4,$A3070,'Rote Karten'!$D$2:$D$4,"&lt;&gt;"&amp;$B3070,'Rote Karten'!$B$2:$B$4,"&lt;"&amp;$F3070,'Rote Karten'!$C$2:$C$4,"&lt;="&amp;$G3070)-COUNTIFS('Rote Karten'!$A$2:$A$4,$A3070,'Rote Karten'!$D$2:$D$4,$B3070,'Rote Karten'!$B$2:$B$4,"&lt;"&amp;$F3070,'Rote Karten'!$C$2:$C$4,"&lt;="&amp;$G3070)</f>
        <v>0</v>
      </c>
      <c r="I3070" s="17" t="str">
        <f>IF(OR($L3070="Tor",$L3070="ET"),_xlfn.IFNA(IF(VLOOKUP($A3070,Spiele!$A$2:$C$16,3,FALSE)=$B3070,COUNTIFS($L$2:$L3070,"Tor",$B$2:$B3070,$B3070,$A$2:$A3070,$A3070)+COUNTIFS($L$2:$L3070,"ET",$B$2:$B3070,$B3070,$A$2:$A3070,$A3070)&amp;":"&amp;COUNTIFS($L$2:$L3070,"Tor",$B$2:$B3070,"&lt;&gt;"&amp;$B3070,$A$2:$A3070,$A3070)+COUNTIFS($L$2:$L3070,"ET",$B$2:$B3070,"&lt;&gt;"&amp;$B3070,$A$2:$A3070,$A3070),COUNTIFS($L$2:$L3070,"Tor",$B$2:$B3070,"&lt;&gt;"&amp;$B3070,$A$2:$A3070,$A3070)+COUNTIFS($L$2:$L3070,"ET",$B$2:$B3070,"&lt;&gt;"&amp;$B3070,$A$2:$A3070,$A3070)&amp;":"&amp;COUNTIFS($L$2:$L3070,"Tor",$B$2:$B3070,$B3070,$A$2:$A3070,$A3070)+COUNTIFS($L$2:$L3070,"ET",$B$2:$B3070,$B3070,$A$2:$A3070,$A3070)),""),"")</f>
        <v/>
      </c>
      <c r="J3070" s="18" t="str">
        <f>_xlfn.IFNA(IF(VLOOKUP($A3070,Spiele!$A$2:$D$16,3,FALSE)=$B3070,(COUNTIFS($L$1:$L3069,"Tor",$B$1:$B3069,$B3070,$A$1:$A3069,$A3070)+COUNTIFS($L$1:$L3069,"ET",$B$1:$B3069,$B3070,$A$1:$A3069,$A3070))-(COUNTIFS($L$1:$L3069,"Tor",$B$1:$B3069,"&lt;&gt;"&amp;$B3070,$A$1:$A3069,$A3070)+COUNTIFS($L$1:$L3069,"ET",$B$1:$B3069,"&lt;&gt;"&amp;$B3070,$A$1:$A3069,$A3070)),(COUNTIFS($L$1:$L3069,"Tor",$B$1:$B3069,$B3070,$A$1:$A3069,$A3070)+COUNTIFS($L$1:$L3069,"ET",$B$1:$B3069,$B3070,$A$1:$A3069,$A3070))-(COUNTIFS($L$1:$L3069,"Tor",$B$1:$B3069,"&lt;&gt;"&amp;$B3070,$A$1:$A3069,$A3070)+COUNTIFS($L$1:$L3069,"ET",$B$1:$B3069,"&lt;&gt;"&amp;$B3070,$A$1:$A3069,$A3070))),"")</f>
        <v/>
      </c>
      <c r="O3070" s="17"/>
      <c r="AC3070" s="14"/>
      <c r="AD3070" s="14"/>
      <c r="AE3070" s="18"/>
      <c r="AH3070" s="19">
        <f t="shared" si="190"/>
        <v>0</v>
      </c>
      <c r="AI3070" s="19">
        <f t="shared" si="191"/>
        <v>180</v>
      </c>
      <c r="AM3070" s="19">
        <f>IF(Abschlüsse[[#This Row],[Ergeb]]="ET","",SQRT(($AF3070-$AK3070)^2+($AG3070-$AL3070)^2))</f>
        <v>0</v>
      </c>
      <c r="AO3070" s="13"/>
      <c r="AP3070" s="13"/>
      <c r="AQ3070" s="19" t="str">
        <f t="shared" si="192"/>
        <v/>
      </c>
      <c r="AU3070" s="19" t="str">
        <f t="shared" si="193"/>
        <v/>
      </c>
    </row>
    <row r="3071" spans="3:47" ht="25.05" customHeight="1">
      <c r="C3071" s="17" t="str">
        <f>IF($A3071="","",IF(VLOOKUP($A3071,Spiele!$A$2:$D$16,3,FALSE)=$B3071,"H","G"))</f>
        <v/>
      </c>
      <c r="D3071" s="17" t="str">
        <f>IF($B3071="","",IF(VLOOKUP($A3071,Spiele!$A$2:$F$16,3,FALSE)=$B3071,VLOOKUP($A3071,Spiele!$A$2:$F$16,4,FALSE),VLOOKUP($A3071,Spiele!$A$2:$F$16,3,FALSE)))</f>
        <v/>
      </c>
      <c r="E3071" s="18">
        <f>IF(Abschlüsse[[#This Row],[Ergeb]]="ET",0,COUNTIFS($A$2:$A3071,$A3071,$B$2:$B3071,$B3071,$L$2:$L3071,"&lt;&gt;ET"))</f>
        <v>0</v>
      </c>
      <c r="F3071" s="11"/>
      <c r="G3071" s="12"/>
      <c r="H3071" s="18">
        <f>COUNTIFS('Rote Karten'!$A$2:$A$4,$A3071,'Rote Karten'!$D$2:$D$4,"&lt;&gt;"&amp;$B3071,'Rote Karten'!$B$2:$B$4,"&lt;"&amp;$F3071,'Rote Karten'!$C$2:$C$4,"&lt;="&amp;$G3071)-COUNTIFS('Rote Karten'!$A$2:$A$4,$A3071,'Rote Karten'!$D$2:$D$4,$B3071,'Rote Karten'!$B$2:$B$4,"&lt;"&amp;$F3071,'Rote Karten'!$C$2:$C$4,"&lt;="&amp;$G3071)</f>
        <v>0</v>
      </c>
      <c r="I3071" s="17" t="str">
        <f>IF(OR($L3071="Tor",$L3071="ET"),_xlfn.IFNA(IF(VLOOKUP($A3071,Spiele!$A$2:$C$16,3,FALSE)=$B3071,COUNTIFS($L$2:$L3071,"Tor",$B$2:$B3071,$B3071,$A$2:$A3071,$A3071)+COUNTIFS($L$2:$L3071,"ET",$B$2:$B3071,$B3071,$A$2:$A3071,$A3071)&amp;":"&amp;COUNTIFS($L$2:$L3071,"Tor",$B$2:$B3071,"&lt;&gt;"&amp;$B3071,$A$2:$A3071,$A3071)+COUNTIFS($L$2:$L3071,"ET",$B$2:$B3071,"&lt;&gt;"&amp;$B3071,$A$2:$A3071,$A3071),COUNTIFS($L$2:$L3071,"Tor",$B$2:$B3071,"&lt;&gt;"&amp;$B3071,$A$2:$A3071,$A3071)+COUNTIFS($L$2:$L3071,"ET",$B$2:$B3071,"&lt;&gt;"&amp;$B3071,$A$2:$A3071,$A3071)&amp;":"&amp;COUNTIFS($L$2:$L3071,"Tor",$B$2:$B3071,$B3071,$A$2:$A3071,$A3071)+COUNTIFS($L$2:$L3071,"ET",$B$2:$B3071,$B3071,$A$2:$A3071,$A3071)),""),"")</f>
        <v/>
      </c>
      <c r="J3071" s="18" t="str">
        <f>_xlfn.IFNA(IF(VLOOKUP($A3071,Spiele!$A$2:$D$16,3,FALSE)=$B3071,(COUNTIFS($L$1:$L3070,"Tor",$B$1:$B3070,$B3071,$A$1:$A3070,$A3071)+COUNTIFS($L$1:$L3070,"ET",$B$1:$B3070,$B3071,$A$1:$A3070,$A3071))-(COUNTIFS($L$1:$L3070,"Tor",$B$1:$B3070,"&lt;&gt;"&amp;$B3071,$A$1:$A3070,$A3071)+COUNTIFS($L$1:$L3070,"ET",$B$1:$B3070,"&lt;&gt;"&amp;$B3071,$A$1:$A3070,$A3071)),(COUNTIFS($L$1:$L3070,"Tor",$B$1:$B3070,$B3071,$A$1:$A3070,$A3071)+COUNTIFS($L$1:$L3070,"ET",$B$1:$B3070,$B3071,$A$1:$A3070,$A3071))-(COUNTIFS($L$1:$L3070,"Tor",$B$1:$B3070,"&lt;&gt;"&amp;$B3071,$A$1:$A3070,$A3071)+COUNTIFS($L$1:$L3070,"ET",$B$1:$B3070,"&lt;&gt;"&amp;$B3071,$A$1:$A3070,$A3071))),"")</f>
        <v/>
      </c>
      <c r="O3071" s="17"/>
      <c r="AC3071" s="14"/>
      <c r="AD3071" s="14"/>
      <c r="AE3071" s="18"/>
      <c r="AH3071" s="19">
        <f t="shared" si="190"/>
        <v>0</v>
      </c>
      <c r="AI3071" s="19">
        <f t="shared" si="191"/>
        <v>180</v>
      </c>
      <c r="AM3071" s="19">
        <f>IF(Abschlüsse[[#This Row],[Ergeb]]="ET","",SQRT(($AF3071-$AK3071)^2+($AG3071-$AL3071)^2))</f>
        <v>0</v>
      </c>
      <c r="AO3071" s="13"/>
      <c r="AP3071" s="13"/>
      <c r="AQ3071" s="19" t="str">
        <f t="shared" si="192"/>
        <v/>
      </c>
      <c r="AU3071" s="19" t="str">
        <f t="shared" si="193"/>
        <v/>
      </c>
    </row>
    <row r="3072" spans="3:47" ht="25.05" customHeight="1">
      <c r="C3072" s="17" t="str">
        <f>IF($A3072="","",IF(VLOOKUP($A3072,Spiele!$A$2:$D$16,3,FALSE)=$B3072,"H","G"))</f>
        <v/>
      </c>
      <c r="D3072" s="17" t="str">
        <f>IF($B3072="","",IF(VLOOKUP($A3072,Spiele!$A$2:$F$16,3,FALSE)=$B3072,VLOOKUP($A3072,Spiele!$A$2:$F$16,4,FALSE),VLOOKUP($A3072,Spiele!$A$2:$F$16,3,FALSE)))</f>
        <v/>
      </c>
      <c r="E3072" s="18">
        <f>IF(Abschlüsse[[#This Row],[Ergeb]]="ET",0,COUNTIFS($A$2:$A3072,$A3072,$B$2:$B3072,$B3072,$L$2:$L3072,"&lt;&gt;ET"))</f>
        <v>0</v>
      </c>
      <c r="F3072" s="11"/>
      <c r="G3072" s="12"/>
      <c r="H3072" s="18">
        <f>COUNTIFS('Rote Karten'!$A$2:$A$4,$A3072,'Rote Karten'!$D$2:$D$4,"&lt;&gt;"&amp;$B3072,'Rote Karten'!$B$2:$B$4,"&lt;"&amp;$F3072,'Rote Karten'!$C$2:$C$4,"&lt;="&amp;$G3072)-COUNTIFS('Rote Karten'!$A$2:$A$4,$A3072,'Rote Karten'!$D$2:$D$4,$B3072,'Rote Karten'!$B$2:$B$4,"&lt;"&amp;$F3072,'Rote Karten'!$C$2:$C$4,"&lt;="&amp;$G3072)</f>
        <v>0</v>
      </c>
      <c r="I3072" s="17" t="str">
        <f>IF(OR($L3072="Tor",$L3072="ET"),_xlfn.IFNA(IF(VLOOKUP($A3072,Spiele!$A$2:$C$16,3,FALSE)=$B3072,COUNTIFS($L$2:$L3072,"Tor",$B$2:$B3072,$B3072,$A$2:$A3072,$A3072)+COUNTIFS($L$2:$L3072,"ET",$B$2:$B3072,$B3072,$A$2:$A3072,$A3072)&amp;":"&amp;COUNTIFS($L$2:$L3072,"Tor",$B$2:$B3072,"&lt;&gt;"&amp;$B3072,$A$2:$A3072,$A3072)+COUNTIFS($L$2:$L3072,"ET",$B$2:$B3072,"&lt;&gt;"&amp;$B3072,$A$2:$A3072,$A3072),COUNTIFS($L$2:$L3072,"Tor",$B$2:$B3072,"&lt;&gt;"&amp;$B3072,$A$2:$A3072,$A3072)+COUNTIFS($L$2:$L3072,"ET",$B$2:$B3072,"&lt;&gt;"&amp;$B3072,$A$2:$A3072,$A3072)&amp;":"&amp;COUNTIFS($L$2:$L3072,"Tor",$B$2:$B3072,$B3072,$A$2:$A3072,$A3072)+COUNTIFS($L$2:$L3072,"ET",$B$2:$B3072,$B3072,$A$2:$A3072,$A3072)),""),"")</f>
        <v/>
      </c>
      <c r="J3072" s="18" t="str">
        <f>_xlfn.IFNA(IF(VLOOKUP($A3072,Spiele!$A$2:$D$16,3,FALSE)=$B3072,(COUNTIFS($L$1:$L3071,"Tor",$B$1:$B3071,$B3072,$A$1:$A3071,$A3072)+COUNTIFS($L$1:$L3071,"ET",$B$1:$B3071,$B3072,$A$1:$A3071,$A3072))-(COUNTIFS($L$1:$L3071,"Tor",$B$1:$B3071,"&lt;&gt;"&amp;$B3072,$A$1:$A3071,$A3072)+COUNTIFS($L$1:$L3071,"ET",$B$1:$B3071,"&lt;&gt;"&amp;$B3072,$A$1:$A3071,$A3072)),(COUNTIFS($L$1:$L3071,"Tor",$B$1:$B3071,$B3072,$A$1:$A3071,$A3072)+COUNTIFS($L$1:$L3071,"ET",$B$1:$B3071,$B3072,$A$1:$A3071,$A3072))-(COUNTIFS($L$1:$L3071,"Tor",$B$1:$B3071,"&lt;&gt;"&amp;$B3072,$A$1:$A3071,$A3072)+COUNTIFS($L$1:$L3071,"ET",$B$1:$B3071,"&lt;&gt;"&amp;$B3072,$A$1:$A3071,$A3072))),"")</f>
        <v/>
      </c>
      <c r="O3072" s="17"/>
      <c r="AC3072" s="14"/>
      <c r="AD3072" s="14"/>
      <c r="AE3072" s="18"/>
      <c r="AH3072" s="19">
        <f t="shared" si="190"/>
        <v>0</v>
      </c>
      <c r="AI3072" s="19">
        <f t="shared" si="191"/>
        <v>180</v>
      </c>
      <c r="AM3072" s="19">
        <f>IF(Abschlüsse[[#This Row],[Ergeb]]="ET","",SQRT(($AF3072-$AK3072)^2+($AG3072-$AL3072)^2))</f>
        <v>0</v>
      </c>
      <c r="AO3072" s="13"/>
      <c r="AP3072" s="13"/>
      <c r="AQ3072" s="19" t="str">
        <f t="shared" si="192"/>
        <v/>
      </c>
      <c r="AU3072" s="19" t="str">
        <f t="shared" si="193"/>
        <v/>
      </c>
    </row>
    <row r="3073" spans="3:47" ht="25.05" customHeight="1">
      <c r="C3073" s="17" t="str">
        <f>IF($A3073="","",IF(VLOOKUP($A3073,Spiele!$A$2:$D$16,3,FALSE)=$B3073,"H","G"))</f>
        <v/>
      </c>
      <c r="D3073" s="17" t="str">
        <f>IF($B3073="","",IF(VLOOKUP($A3073,Spiele!$A$2:$F$16,3,FALSE)=$B3073,VLOOKUP($A3073,Spiele!$A$2:$F$16,4,FALSE),VLOOKUP($A3073,Spiele!$A$2:$F$16,3,FALSE)))</f>
        <v/>
      </c>
      <c r="E3073" s="18">
        <f>IF(Abschlüsse[[#This Row],[Ergeb]]="ET",0,COUNTIFS($A$2:$A3073,$A3073,$B$2:$B3073,$B3073,$L$2:$L3073,"&lt;&gt;ET"))</f>
        <v>0</v>
      </c>
      <c r="F3073" s="11"/>
      <c r="G3073" s="12"/>
      <c r="H3073" s="18">
        <f>COUNTIFS('Rote Karten'!$A$2:$A$4,$A3073,'Rote Karten'!$D$2:$D$4,"&lt;&gt;"&amp;$B3073,'Rote Karten'!$B$2:$B$4,"&lt;"&amp;$F3073,'Rote Karten'!$C$2:$C$4,"&lt;="&amp;$G3073)-COUNTIFS('Rote Karten'!$A$2:$A$4,$A3073,'Rote Karten'!$D$2:$D$4,$B3073,'Rote Karten'!$B$2:$B$4,"&lt;"&amp;$F3073,'Rote Karten'!$C$2:$C$4,"&lt;="&amp;$G3073)</f>
        <v>0</v>
      </c>
      <c r="I3073" s="17" t="str">
        <f>IF(OR($L3073="Tor",$L3073="ET"),_xlfn.IFNA(IF(VLOOKUP($A3073,Spiele!$A$2:$C$16,3,FALSE)=$B3073,COUNTIFS($L$2:$L3073,"Tor",$B$2:$B3073,$B3073,$A$2:$A3073,$A3073)+COUNTIFS($L$2:$L3073,"ET",$B$2:$B3073,$B3073,$A$2:$A3073,$A3073)&amp;":"&amp;COUNTIFS($L$2:$L3073,"Tor",$B$2:$B3073,"&lt;&gt;"&amp;$B3073,$A$2:$A3073,$A3073)+COUNTIFS($L$2:$L3073,"ET",$B$2:$B3073,"&lt;&gt;"&amp;$B3073,$A$2:$A3073,$A3073),COUNTIFS($L$2:$L3073,"Tor",$B$2:$B3073,"&lt;&gt;"&amp;$B3073,$A$2:$A3073,$A3073)+COUNTIFS($L$2:$L3073,"ET",$B$2:$B3073,"&lt;&gt;"&amp;$B3073,$A$2:$A3073,$A3073)&amp;":"&amp;COUNTIFS($L$2:$L3073,"Tor",$B$2:$B3073,$B3073,$A$2:$A3073,$A3073)+COUNTIFS($L$2:$L3073,"ET",$B$2:$B3073,$B3073,$A$2:$A3073,$A3073)),""),"")</f>
        <v/>
      </c>
      <c r="J3073" s="18" t="str">
        <f>_xlfn.IFNA(IF(VLOOKUP($A3073,Spiele!$A$2:$D$16,3,FALSE)=$B3073,(COUNTIFS($L$1:$L3072,"Tor",$B$1:$B3072,$B3073,$A$1:$A3072,$A3073)+COUNTIFS($L$1:$L3072,"ET",$B$1:$B3072,$B3073,$A$1:$A3072,$A3073))-(COUNTIFS($L$1:$L3072,"Tor",$B$1:$B3072,"&lt;&gt;"&amp;$B3073,$A$1:$A3072,$A3073)+COUNTIFS($L$1:$L3072,"ET",$B$1:$B3072,"&lt;&gt;"&amp;$B3073,$A$1:$A3072,$A3073)),(COUNTIFS($L$1:$L3072,"Tor",$B$1:$B3072,$B3073,$A$1:$A3072,$A3073)+COUNTIFS($L$1:$L3072,"ET",$B$1:$B3072,$B3073,$A$1:$A3072,$A3073))-(COUNTIFS($L$1:$L3072,"Tor",$B$1:$B3072,"&lt;&gt;"&amp;$B3073,$A$1:$A3072,$A3073)+COUNTIFS($L$1:$L3072,"ET",$B$1:$B3072,"&lt;&gt;"&amp;$B3073,$A$1:$A3072,$A3073))),"")</f>
        <v/>
      </c>
      <c r="O3073" s="17"/>
      <c r="AC3073" s="14"/>
      <c r="AD3073" s="14"/>
      <c r="AE3073" s="18"/>
      <c r="AH3073" s="19">
        <f t="shared" si="190"/>
        <v>0</v>
      </c>
      <c r="AI3073" s="19">
        <f t="shared" si="191"/>
        <v>180</v>
      </c>
      <c r="AM3073" s="19">
        <f>IF(Abschlüsse[[#This Row],[Ergeb]]="ET","",SQRT(($AF3073-$AK3073)^2+($AG3073-$AL3073)^2))</f>
        <v>0</v>
      </c>
      <c r="AO3073" s="13"/>
      <c r="AP3073" s="13"/>
      <c r="AQ3073" s="19" t="str">
        <f t="shared" si="192"/>
        <v/>
      </c>
      <c r="AU3073" s="19" t="str">
        <f t="shared" si="193"/>
        <v/>
      </c>
    </row>
    <row r="3074" spans="3:47" ht="25.05" customHeight="1">
      <c r="C3074" s="17" t="str">
        <f>IF($A3074="","",IF(VLOOKUP($A3074,Spiele!$A$2:$D$16,3,FALSE)=$B3074,"H","G"))</f>
        <v/>
      </c>
      <c r="D3074" s="17" t="str">
        <f>IF($B3074="","",IF(VLOOKUP($A3074,Spiele!$A$2:$F$16,3,FALSE)=$B3074,VLOOKUP($A3074,Spiele!$A$2:$F$16,4,FALSE),VLOOKUP($A3074,Spiele!$A$2:$F$16,3,FALSE)))</f>
        <v/>
      </c>
      <c r="E3074" s="18">
        <f>IF(Abschlüsse[[#This Row],[Ergeb]]="ET",0,COUNTIFS($A$2:$A3074,$A3074,$B$2:$B3074,$B3074,$L$2:$L3074,"&lt;&gt;ET"))</f>
        <v>0</v>
      </c>
      <c r="F3074" s="11"/>
      <c r="G3074" s="12"/>
      <c r="H3074" s="18">
        <f>COUNTIFS('Rote Karten'!$A$2:$A$4,$A3074,'Rote Karten'!$D$2:$D$4,"&lt;&gt;"&amp;$B3074,'Rote Karten'!$B$2:$B$4,"&lt;"&amp;$F3074,'Rote Karten'!$C$2:$C$4,"&lt;="&amp;$G3074)-COUNTIFS('Rote Karten'!$A$2:$A$4,$A3074,'Rote Karten'!$D$2:$D$4,$B3074,'Rote Karten'!$B$2:$B$4,"&lt;"&amp;$F3074,'Rote Karten'!$C$2:$C$4,"&lt;="&amp;$G3074)</f>
        <v>0</v>
      </c>
      <c r="I3074" s="17" t="str">
        <f>IF(OR($L3074="Tor",$L3074="ET"),_xlfn.IFNA(IF(VLOOKUP($A3074,Spiele!$A$2:$C$16,3,FALSE)=$B3074,COUNTIFS($L$2:$L3074,"Tor",$B$2:$B3074,$B3074,$A$2:$A3074,$A3074)+COUNTIFS($L$2:$L3074,"ET",$B$2:$B3074,$B3074,$A$2:$A3074,$A3074)&amp;":"&amp;COUNTIFS($L$2:$L3074,"Tor",$B$2:$B3074,"&lt;&gt;"&amp;$B3074,$A$2:$A3074,$A3074)+COUNTIFS($L$2:$L3074,"ET",$B$2:$B3074,"&lt;&gt;"&amp;$B3074,$A$2:$A3074,$A3074),COUNTIFS($L$2:$L3074,"Tor",$B$2:$B3074,"&lt;&gt;"&amp;$B3074,$A$2:$A3074,$A3074)+COUNTIFS($L$2:$L3074,"ET",$B$2:$B3074,"&lt;&gt;"&amp;$B3074,$A$2:$A3074,$A3074)&amp;":"&amp;COUNTIFS($L$2:$L3074,"Tor",$B$2:$B3074,$B3074,$A$2:$A3074,$A3074)+COUNTIFS($L$2:$L3074,"ET",$B$2:$B3074,$B3074,$A$2:$A3074,$A3074)),""),"")</f>
        <v/>
      </c>
      <c r="J3074" s="18" t="str">
        <f>_xlfn.IFNA(IF(VLOOKUP($A3074,Spiele!$A$2:$D$16,3,FALSE)=$B3074,(COUNTIFS($L$1:$L3073,"Tor",$B$1:$B3073,$B3074,$A$1:$A3073,$A3074)+COUNTIFS($L$1:$L3073,"ET",$B$1:$B3073,$B3074,$A$1:$A3073,$A3074))-(COUNTIFS($L$1:$L3073,"Tor",$B$1:$B3073,"&lt;&gt;"&amp;$B3074,$A$1:$A3073,$A3074)+COUNTIFS($L$1:$L3073,"ET",$B$1:$B3073,"&lt;&gt;"&amp;$B3074,$A$1:$A3073,$A3074)),(COUNTIFS($L$1:$L3073,"Tor",$B$1:$B3073,$B3074,$A$1:$A3073,$A3074)+COUNTIFS($L$1:$L3073,"ET",$B$1:$B3073,$B3074,$A$1:$A3073,$A3074))-(COUNTIFS($L$1:$L3073,"Tor",$B$1:$B3073,"&lt;&gt;"&amp;$B3074,$A$1:$A3073,$A3074)+COUNTIFS($L$1:$L3073,"ET",$B$1:$B3073,"&lt;&gt;"&amp;$B3074,$A$1:$A3073,$A3074))),"")</f>
        <v/>
      </c>
      <c r="O3074" s="17"/>
      <c r="AC3074" s="14"/>
      <c r="AD3074" s="14"/>
      <c r="AE3074" s="18"/>
      <c r="AH3074" s="19">
        <f t="shared" si="190"/>
        <v>0</v>
      </c>
      <c r="AI3074" s="19">
        <f t="shared" si="191"/>
        <v>180</v>
      </c>
      <c r="AM3074" s="19">
        <f>IF(Abschlüsse[[#This Row],[Ergeb]]="ET","",SQRT(($AF3074-$AK3074)^2+($AG3074-$AL3074)^2))</f>
        <v>0</v>
      </c>
      <c r="AO3074" s="13"/>
      <c r="AP3074" s="13"/>
      <c r="AQ3074" s="19" t="str">
        <f t="shared" si="192"/>
        <v/>
      </c>
      <c r="AU3074" s="19" t="str">
        <f t="shared" si="193"/>
        <v/>
      </c>
    </row>
    <row r="3075" spans="3:47" ht="25.05" customHeight="1">
      <c r="C3075" s="17" t="str">
        <f>IF($A3075="","",IF(VLOOKUP($A3075,Spiele!$A$2:$D$16,3,FALSE)=$B3075,"H","G"))</f>
        <v/>
      </c>
      <c r="D3075" s="17" t="str">
        <f>IF($B3075="","",IF(VLOOKUP($A3075,Spiele!$A$2:$F$16,3,FALSE)=$B3075,VLOOKUP($A3075,Spiele!$A$2:$F$16,4,FALSE),VLOOKUP($A3075,Spiele!$A$2:$F$16,3,FALSE)))</f>
        <v/>
      </c>
      <c r="E3075" s="18">
        <f>IF(Abschlüsse[[#This Row],[Ergeb]]="ET",0,COUNTIFS($A$2:$A3075,$A3075,$B$2:$B3075,$B3075,$L$2:$L3075,"&lt;&gt;ET"))</f>
        <v>0</v>
      </c>
      <c r="F3075" s="11"/>
      <c r="G3075" s="12"/>
      <c r="H3075" s="18">
        <f>COUNTIFS('Rote Karten'!$A$2:$A$4,$A3075,'Rote Karten'!$D$2:$D$4,"&lt;&gt;"&amp;$B3075,'Rote Karten'!$B$2:$B$4,"&lt;"&amp;$F3075,'Rote Karten'!$C$2:$C$4,"&lt;="&amp;$G3075)-COUNTIFS('Rote Karten'!$A$2:$A$4,$A3075,'Rote Karten'!$D$2:$D$4,$B3075,'Rote Karten'!$B$2:$B$4,"&lt;"&amp;$F3075,'Rote Karten'!$C$2:$C$4,"&lt;="&amp;$G3075)</f>
        <v>0</v>
      </c>
      <c r="I3075" s="17" t="str">
        <f>IF(OR($L3075="Tor",$L3075="ET"),_xlfn.IFNA(IF(VLOOKUP($A3075,Spiele!$A$2:$C$16,3,FALSE)=$B3075,COUNTIFS($L$2:$L3075,"Tor",$B$2:$B3075,$B3075,$A$2:$A3075,$A3075)+COUNTIFS($L$2:$L3075,"ET",$B$2:$B3075,$B3075,$A$2:$A3075,$A3075)&amp;":"&amp;COUNTIFS($L$2:$L3075,"Tor",$B$2:$B3075,"&lt;&gt;"&amp;$B3075,$A$2:$A3075,$A3075)+COUNTIFS($L$2:$L3075,"ET",$B$2:$B3075,"&lt;&gt;"&amp;$B3075,$A$2:$A3075,$A3075),COUNTIFS($L$2:$L3075,"Tor",$B$2:$B3075,"&lt;&gt;"&amp;$B3075,$A$2:$A3075,$A3075)+COUNTIFS($L$2:$L3075,"ET",$B$2:$B3075,"&lt;&gt;"&amp;$B3075,$A$2:$A3075,$A3075)&amp;":"&amp;COUNTIFS($L$2:$L3075,"Tor",$B$2:$B3075,$B3075,$A$2:$A3075,$A3075)+COUNTIFS($L$2:$L3075,"ET",$B$2:$B3075,$B3075,$A$2:$A3075,$A3075)),""),"")</f>
        <v/>
      </c>
      <c r="J3075" s="18" t="str">
        <f>_xlfn.IFNA(IF(VLOOKUP($A3075,Spiele!$A$2:$D$16,3,FALSE)=$B3075,(COUNTIFS($L$1:$L3074,"Tor",$B$1:$B3074,$B3075,$A$1:$A3074,$A3075)+COUNTIFS($L$1:$L3074,"ET",$B$1:$B3074,$B3075,$A$1:$A3074,$A3075))-(COUNTIFS($L$1:$L3074,"Tor",$B$1:$B3074,"&lt;&gt;"&amp;$B3075,$A$1:$A3074,$A3075)+COUNTIFS($L$1:$L3074,"ET",$B$1:$B3074,"&lt;&gt;"&amp;$B3075,$A$1:$A3074,$A3075)),(COUNTIFS($L$1:$L3074,"Tor",$B$1:$B3074,$B3075,$A$1:$A3074,$A3075)+COUNTIFS($L$1:$L3074,"ET",$B$1:$B3074,$B3075,$A$1:$A3074,$A3075))-(COUNTIFS($L$1:$L3074,"Tor",$B$1:$B3074,"&lt;&gt;"&amp;$B3075,$A$1:$A3074,$A3075)+COUNTIFS($L$1:$L3074,"ET",$B$1:$B3074,"&lt;&gt;"&amp;$B3075,$A$1:$A3074,$A3075))),"")</f>
        <v/>
      </c>
      <c r="O3075" s="17"/>
      <c r="AC3075" s="14"/>
      <c r="AD3075" s="14"/>
      <c r="AE3075" s="18"/>
      <c r="AH3075" s="19">
        <f t="shared" ref="AH3075:AH3098" si="194">IF($L3075="ET","",IF($AF3075&gt;3.66,SQRT($AG3075^2+($AF3075-(7.32/2))^2),IF($AF3075&lt;-3.66,SQRT($AG3075^2+($AF3075+(7.32/2))^2),$AG3075)))</f>
        <v>0</v>
      </c>
      <c r="AI3075" s="19">
        <f t="shared" ref="AI3075:AI3098" si="195">IF($L3075="ET","",IF(DEGREES(ATAN((7.32*$AG3075)/($AG3075^2+$AF3075^2-(7.32/2)^2)))&lt;=0,180+DEGREES(ATAN((7.32*$AG3075)/($AG3075^2+$AF3075^2-(7.32/2)^2))),DEGREES(ATAN((7.32*$AG3075)/($AG3075^2+$AF3075^2-(7.32/2)^2)))))</f>
        <v>180</v>
      </c>
      <c r="AM3075" s="19">
        <f>IF(Abschlüsse[[#This Row],[Ergeb]]="ET","",SQRT(($AF3075-$AK3075)^2+($AG3075-$AL3075)^2))</f>
        <v>0</v>
      </c>
      <c r="AO3075" s="13"/>
      <c r="AP3075" s="13"/>
      <c r="AQ3075" s="19" t="str">
        <f t="shared" si="192"/>
        <v/>
      </c>
      <c r="AU3075" s="19" t="str">
        <f t="shared" si="193"/>
        <v/>
      </c>
    </row>
    <row r="3076" spans="3:47" ht="25.05" customHeight="1">
      <c r="C3076" s="17" t="str">
        <f>IF($A3076="","",IF(VLOOKUP($A3076,Spiele!$A$2:$D$16,3,FALSE)=$B3076,"H","G"))</f>
        <v/>
      </c>
      <c r="D3076" s="17" t="str">
        <f>IF($B3076="","",IF(VLOOKUP($A3076,Spiele!$A$2:$F$16,3,FALSE)=$B3076,VLOOKUP($A3076,Spiele!$A$2:$F$16,4,FALSE),VLOOKUP($A3076,Spiele!$A$2:$F$16,3,FALSE)))</f>
        <v/>
      </c>
      <c r="E3076" s="18">
        <f>IF(Abschlüsse[[#This Row],[Ergeb]]="ET",0,COUNTIFS($A$2:$A3076,$A3076,$B$2:$B3076,$B3076,$L$2:$L3076,"&lt;&gt;ET"))</f>
        <v>0</v>
      </c>
      <c r="F3076" s="11"/>
      <c r="G3076" s="12"/>
      <c r="H3076" s="18">
        <f>COUNTIFS('Rote Karten'!$A$2:$A$4,$A3076,'Rote Karten'!$D$2:$D$4,"&lt;&gt;"&amp;$B3076,'Rote Karten'!$B$2:$B$4,"&lt;"&amp;$F3076,'Rote Karten'!$C$2:$C$4,"&lt;="&amp;$G3076)-COUNTIFS('Rote Karten'!$A$2:$A$4,$A3076,'Rote Karten'!$D$2:$D$4,$B3076,'Rote Karten'!$B$2:$B$4,"&lt;"&amp;$F3076,'Rote Karten'!$C$2:$C$4,"&lt;="&amp;$G3076)</f>
        <v>0</v>
      </c>
      <c r="I3076" s="17" t="str">
        <f>IF(OR($L3076="Tor",$L3076="ET"),_xlfn.IFNA(IF(VLOOKUP($A3076,Spiele!$A$2:$C$16,3,FALSE)=$B3076,COUNTIFS($L$2:$L3076,"Tor",$B$2:$B3076,$B3076,$A$2:$A3076,$A3076)+COUNTIFS($L$2:$L3076,"ET",$B$2:$B3076,$B3076,$A$2:$A3076,$A3076)&amp;":"&amp;COUNTIFS($L$2:$L3076,"Tor",$B$2:$B3076,"&lt;&gt;"&amp;$B3076,$A$2:$A3076,$A3076)+COUNTIFS($L$2:$L3076,"ET",$B$2:$B3076,"&lt;&gt;"&amp;$B3076,$A$2:$A3076,$A3076),COUNTIFS($L$2:$L3076,"Tor",$B$2:$B3076,"&lt;&gt;"&amp;$B3076,$A$2:$A3076,$A3076)+COUNTIFS($L$2:$L3076,"ET",$B$2:$B3076,"&lt;&gt;"&amp;$B3076,$A$2:$A3076,$A3076)&amp;":"&amp;COUNTIFS($L$2:$L3076,"Tor",$B$2:$B3076,$B3076,$A$2:$A3076,$A3076)+COUNTIFS($L$2:$L3076,"ET",$B$2:$B3076,$B3076,$A$2:$A3076,$A3076)),""),"")</f>
        <v/>
      </c>
      <c r="J3076" s="18" t="str">
        <f>_xlfn.IFNA(IF(VLOOKUP($A3076,Spiele!$A$2:$D$16,3,FALSE)=$B3076,(COUNTIFS($L$1:$L3075,"Tor",$B$1:$B3075,$B3076,$A$1:$A3075,$A3076)+COUNTIFS($L$1:$L3075,"ET",$B$1:$B3075,$B3076,$A$1:$A3075,$A3076))-(COUNTIFS($L$1:$L3075,"Tor",$B$1:$B3075,"&lt;&gt;"&amp;$B3076,$A$1:$A3075,$A3076)+COUNTIFS($L$1:$L3075,"ET",$B$1:$B3075,"&lt;&gt;"&amp;$B3076,$A$1:$A3075,$A3076)),(COUNTIFS($L$1:$L3075,"Tor",$B$1:$B3075,$B3076,$A$1:$A3075,$A3076)+COUNTIFS($L$1:$L3075,"ET",$B$1:$B3075,$B3076,$A$1:$A3075,$A3076))-(COUNTIFS($L$1:$L3075,"Tor",$B$1:$B3075,"&lt;&gt;"&amp;$B3076,$A$1:$A3075,$A3076)+COUNTIFS($L$1:$L3075,"ET",$B$1:$B3075,"&lt;&gt;"&amp;$B3076,$A$1:$A3075,$A3076))),"")</f>
        <v/>
      </c>
      <c r="O3076" s="17"/>
      <c r="AC3076" s="14"/>
      <c r="AD3076" s="14"/>
      <c r="AE3076" s="18"/>
      <c r="AH3076" s="19">
        <f t="shared" si="194"/>
        <v>0</v>
      </c>
      <c r="AI3076" s="19">
        <f t="shared" si="195"/>
        <v>180</v>
      </c>
      <c r="AM3076" s="19">
        <f>IF(Abschlüsse[[#This Row],[Ergeb]]="ET","",SQRT(($AF3076-$AK3076)^2+($AG3076-$AL3076)^2))</f>
        <v>0</v>
      </c>
      <c r="AO3076" s="13"/>
      <c r="AP3076" s="13"/>
      <c r="AQ3076" s="19" t="str">
        <f t="shared" si="192"/>
        <v/>
      </c>
      <c r="AU3076" s="19" t="str">
        <f t="shared" si="193"/>
        <v/>
      </c>
    </row>
    <row r="3077" spans="3:47" ht="25.05" customHeight="1">
      <c r="C3077" s="17" t="str">
        <f>IF($A3077="","",IF(VLOOKUP($A3077,Spiele!$A$2:$D$16,3,FALSE)=$B3077,"H","G"))</f>
        <v/>
      </c>
      <c r="D3077" s="17" t="str">
        <f>IF($B3077="","",IF(VLOOKUP($A3077,Spiele!$A$2:$F$16,3,FALSE)=$B3077,VLOOKUP($A3077,Spiele!$A$2:$F$16,4,FALSE),VLOOKUP($A3077,Spiele!$A$2:$F$16,3,FALSE)))</f>
        <v/>
      </c>
      <c r="E3077" s="18">
        <f>IF(Abschlüsse[[#This Row],[Ergeb]]="ET",0,COUNTIFS($A$2:$A3077,$A3077,$B$2:$B3077,$B3077,$L$2:$L3077,"&lt;&gt;ET"))</f>
        <v>0</v>
      </c>
      <c r="F3077" s="11"/>
      <c r="G3077" s="12"/>
      <c r="H3077" s="18">
        <f>COUNTIFS('Rote Karten'!$A$2:$A$4,$A3077,'Rote Karten'!$D$2:$D$4,"&lt;&gt;"&amp;$B3077,'Rote Karten'!$B$2:$B$4,"&lt;"&amp;$F3077,'Rote Karten'!$C$2:$C$4,"&lt;="&amp;$G3077)-COUNTIFS('Rote Karten'!$A$2:$A$4,$A3077,'Rote Karten'!$D$2:$D$4,$B3077,'Rote Karten'!$B$2:$B$4,"&lt;"&amp;$F3077,'Rote Karten'!$C$2:$C$4,"&lt;="&amp;$G3077)</f>
        <v>0</v>
      </c>
      <c r="I3077" s="17" t="str">
        <f>IF(OR($L3077="Tor",$L3077="ET"),_xlfn.IFNA(IF(VLOOKUP($A3077,Spiele!$A$2:$C$16,3,FALSE)=$B3077,COUNTIFS($L$2:$L3077,"Tor",$B$2:$B3077,$B3077,$A$2:$A3077,$A3077)+COUNTIFS($L$2:$L3077,"ET",$B$2:$B3077,$B3077,$A$2:$A3077,$A3077)&amp;":"&amp;COUNTIFS($L$2:$L3077,"Tor",$B$2:$B3077,"&lt;&gt;"&amp;$B3077,$A$2:$A3077,$A3077)+COUNTIFS($L$2:$L3077,"ET",$B$2:$B3077,"&lt;&gt;"&amp;$B3077,$A$2:$A3077,$A3077),COUNTIFS($L$2:$L3077,"Tor",$B$2:$B3077,"&lt;&gt;"&amp;$B3077,$A$2:$A3077,$A3077)+COUNTIFS($L$2:$L3077,"ET",$B$2:$B3077,"&lt;&gt;"&amp;$B3077,$A$2:$A3077,$A3077)&amp;":"&amp;COUNTIFS($L$2:$L3077,"Tor",$B$2:$B3077,$B3077,$A$2:$A3077,$A3077)+COUNTIFS($L$2:$L3077,"ET",$B$2:$B3077,$B3077,$A$2:$A3077,$A3077)),""),"")</f>
        <v/>
      </c>
      <c r="J3077" s="18" t="str">
        <f>_xlfn.IFNA(IF(VLOOKUP($A3077,Spiele!$A$2:$D$16,3,FALSE)=$B3077,(COUNTIFS($L$1:$L3076,"Tor",$B$1:$B3076,$B3077,$A$1:$A3076,$A3077)+COUNTIFS($L$1:$L3076,"ET",$B$1:$B3076,$B3077,$A$1:$A3076,$A3077))-(COUNTIFS($L$1:$L3076,"Tor",$B$1:$B3076,"&lt;&gt;"&amp;$B3077,$A$1:$A3076,$A3077)+COUNTIFS($L$1:$L3076,"ET",$B$1:$B3076,"&lt;&gt;"&amp;$B3077,$A$1:$A3076,$A3077)),(COUNTIFS($L$1:$L3076,"Tor",$B$1:$B3076,$B3077,$A$1:$A3076,$A3077)+COUNTIFS($L$1:$L3076,"ET",$B$1:$B3076,$B3077,$A$1:$A3076,$A3077))-(COUNTIFS($L$1:$L3076,"Tor",$B$1:$B3076,"&lt;&gt;"&amp;$B3077,$A$1:$A3076,$A3077)+COUNTIFS($L$1:$L3076,"ET",$B$1:$B3076,"&lt;&gt;"&amp;$B3077,$A$1:$A3076,$A3077))),"")</f>
        <v/>
      </c>
      <c r="O3077" s="17"/>
      <c r="AC3077" s="14"/>
      <c r="AD3077" s="14"/>
      <c r="AE3077" s="18"/>
      <c r="AH3077" s="19">
        <f t="shared" si="194"/>
        <v>0</v>
      </c>
      <c r="AI3077" s="19">
        <f t="shared" si="195"/>
        <v>180</v>
      </c>
      <c r="AM3077" s="19">
        <f>IF(Abschlüsse[[#This Row],[Ergeb]]="ET","",SQRT(($AF3077-$AK3077)^2+($AG3077-$AL3077)^2))</f>
        <v>0</v>
      </c>
      <c r="AO3077" s="13"/>
      <c r="AP3077" s="13"/>
      <c r="AQ3077" s="19" t="str">
        <f t="shared" si="192"/>
        <v/>
      </c>
      <c r="AU3077" s="19" t="str">
        <f t="shared" si="193"/>
        <v/>
      </c>
    </row>
    <row r="3078" spans="3:47" ht="25.05" customHeight="1">
      <c r="C3078" s="17" t="str">
        <f>IF($A3078="","",IF(VLOOKUP($A3078,Spiele!$A$2:$D$16,3,FALSE)=$B3078,"H","G"))</f>
        <v/>
      </c>
      <c r="D3078" s="17" t="str">
        <f>IF($B3078="","",IF(VLOOKUP($A3078,Spiele!$A$2:$F$16,3,FALSE)=$B3078,VLOOKUP($A3078,Spiele!$A$2:$F$16,4,FALSE),VLOOKUP($A3078,Spiele!$A$2:$F$16,3,FALSE)))</f>
        <v/>
      </c>
      <c r="E3078" s="18">
        <f>IF(Abschlüsse[[#This Row],[Ergeb]]="ET",0,COUNTIFS($A$2:$A3078,$A3078,$B$2:$B3078,$B3078,$L$2:$L3078,"&lt;&gt;ET"))</f>
        <v>0</v>
      </c>
      <c r="F3078" s="11"/>
      <c r="G3078" s="12"/>
      <c r="H3078" s="18">
        <f>COUNTIFS('Rote Karten'!$A$2:$A$4,$A3078,'Rote Karten'!$D$2:$D$4,"&lt;&gt;"&amp;$B3078,'Rote Karten'!$B$2:$B$4,"&lt;"&amp;$F3078,'Rote Karten'!$C$2:$C$4,"&lt;="&amp;$G3078)-COUNTIFS('Rote Karten'!$A$2:$A$4,$A3078,'Rote Karten'!$D$2:$D$4,$B3078,'Rote Karten'!$B$2:$B$4,"&lt;"&amp;$F3078,'Rote Karten'!$C$2:$C$4,"&lt;="&amp;$G3078)</f>
        <v>0</v>
      </c>
      <c r="I3078" s="17" t="str">
        <f>IF(OR($L3078="Tor",$L3078="ET"),_xlfn.IFNA(IF(VLOOKUP($A3078,Spiele!$A$2:$C$16,3,FALSE)=$B3078,COUNTIFS($L$2:$L3078,"Tor",$B$2:$B3078,$B3078,$A$2:$A3078,$A3078)+COUNTIFS($L$2:$L3078,"ET",$B$2:$B3078,$B3078,$A$2:$A3078,$A3078)&amp;":"&amp;COUNTIFS($L$2:$L3078,"Tor",$B$2:$B3078,"&lt;&gt;"&amp;$B3078,$A$2:$A3078,$A3078)+COUNTIFS($L$2:$L3078,"ET",$B$2:$B3078,"&lt;&gt;"&amp;$B3078,$A$2:$A3078,$A3078),COUNTIFS($L$2:$L3078,"Tor",$B$2:$B3078,"&lt;&gt;"&amp;$B3078,$A$2:$A3078,$A3078)+COUNTIFS($L$2:$L3078,"ET",$B$2:$B3078,"&lt;&gt;"&amp;$B3078,$A$2:$A3078,$A3078)&amp;":"&amp;COUNTIFS($L$2:$L3078,"Tor",$B$2:$B3078,$B3078,$A$2:$A3078,$A3078)+COUNTIFS($L$2:$L3078,"ET",$B$2:$B3078,$B3078,$A$2:$A3078,$A3078)),""),"")</f>
        <v/>
      </c>
      <c r="J3078" s="18" t="str">
        <f>_xlfn.IFNA(IF(VLOOKUP($A3078,Spiele!$A$2:$D$16,3,FALSE)=$B3078,(COUNTIFS($L$1:$L3077,"Tor",$B$1:$B3077,$B3078,$A$1:$A3077,$A3078)+COUNTIFS($L$1:$L3077,"ET",$B$1:$B3077,$B3078,$A$1:$A3077,$A3078))-(COUNTIFS($L$1:$L3077,"Tor",$B$1:$B3077,"&lt;&gt;"&amp;$B3078,$A$1:$A3077,$A3078)+COUNTIFS($L$1:$L3077,"ET",$B$1:$B3077,"&lt;&gt;"&amp;$B3078,$A$1:$A3077,$A3078)),(COUNTIFS($L$1:$L3077,"Tor",$B$1:$B3077,$B3078,$A$1:$A3077,$A3078)+COUNTIFS($L$1:$L3077,"ET",$B$1:$B3077,$B3078,$A$1:$A3077,$A3078))-(COUNTIFS($L$1:$L3077,"Tor",$B$1:$B3077,"&lt;&gt;"&amp;$B3078,$A$1:$A3077,$A3078)+COUNTIFS($L$1:$L3077,"ET",$B$1:$B3077,"&lt;&gt;"&amp;$B3078,$A$1:$A3077,$A3078))),"")</f>
        <v/>
      </c>
      <c r="O3078" s="17"/>
      <c r="AC3078" s="14"/>
      <c r="AD3078" s="14"/>
      <c r="AE3078" s="18"/>
      <c r="AH3078" s="19">
        <f t="shared" si="194"/>
        <v>0</v>
      </c>
      <c r="AI3078" s="19">
        <f t="shared" si="195"/>
        <v>180</v>
      </c>
      <c r="AM3078" s="19">
        <f>IF(Abschlüsse[[#This Row],[Ergeb]]="ET","",SQRT(($AF3078-$AK3078)^2+($AG3078-$AL3078)^2))</f>
        <v>0</v>
      </c>
      <c r="AO3078" s="13"/>
      <c r="AP3078" s="13"/>
      <c r="AQ3078" s="19" t="str">
        <f t="shared" si="192"/>
        <v/>
      </c>
      <c r="AU3078" s="19" t="str">
        <f t="shared" si="193"/>
        <v/>
      </c>
    </row>
    <row r="3079" spans="3:47" ht="25.05" customHeight="1">
      <c r="C3079" s="17" t="str">
        <f>IF($A3079="","",IF(VLOOKUP($A3079,Spiele!$A$2:$D$16,3,FALSE)=$B3079,"H","G"))</f>
        <v/>
      </c>
      <c r="D3079" s="17" t="str">
        <f>IF($B3079="","",IF(VLOOKUP($A3079,Spiele!$A$2:$F$16,3,FALSE)=$B3079,VLOOKUP($A3079,Spiele!$A$2:$F$16,4,FALSE),VLOOKUP($A3079,Spiele!$A$2:$F$16,3,FALSE)))</f>
        <v/>
      </c>
      <c r="E3079" s="18">
        <f>IF(Abschlüsse[[#This Row],[Ergeb]]="ET",0,COUNTIFS($A$2:$A3079,$A3079,$B$2:$B3079,$B3079,$L$2:$L3079,"&lt;&gt;ET"))</f>
        <v>0</v>
      </c>
      <c r="F3079" s="11"/>
      <c r="G3079" s="12"/>
      <c r="H3079" s="18">
        <f>COUNTIFS('Rote Karten'!$A$2:$A$4,$A3079,'Rote Karten'!$D$2:$D$4,"&lt;&gt;"&amp;$B3079,'Rote Karten'!$B$2:$B$4,"&lt;"&amp;$F3079,'Rote Karten'!$C$2:$C$4,"&lt;="&amp;$G3079)-COUNTIFS('Rote Karten'!$A$2:$A$4,$A3079,'Rote Karten'!$D$2:$D$4,$B3079,'Rote Karten'!$B$2:$B$4,"&lt;"&amp;$F3079,'Rote Karten'!$C$2:$C$4,"&lt;="&amp;$G3079)</f>
        <v>0</v>
      </c>
      <c r="I3079" s="17" t="str">
        <f>IF(OR($L3079="Tor",$L3079="ET"),_xlfn.IFNA(IF(VLOOKUP($A3079,Spiele!$A$2:$C$16,3,FALSE)=$B3079,COUNTIFS($L$2:$L3079,"Tor",$B$2:$B3079,$B3079,$A$2:$A3079,$A3079)+COUNTIFS($L$2:$L3079,"ET",$B$2:$B3079,$B3079,$A$2:$A3079,$A3079)&amp;":"&amp;COUNTIFS($L$2:$L3079,"Tor",$B$2:$B3079,"&lt;&gt;"&amp;$B3079,$A$2:$A3079,$A3079)+COUNTIFS($L$2:$L3079,"ET",$B$2:$B3079,"&lt;&gt;"&amp;$B3079,$A$2:$A3079,$A3079),COUNTIFS($L$2:$L3079,"Tor",$B$2:$B3079,"&lt;&gt;"&amp;$B3079,$A$2:$A3079,$A3079)+COUNTIFS($L$2:$L3079,"ET",$B$2:$B3079,"&lt;&gt;"&amp;$B3079,$A$2:$A3079,$A3079)&amp;":"&amp;COUNTIFS($L$2:$L3079,"Tor",$B$2:$B3079,$B3079,$A$2:$A3079,$A3079)+COUNTIFS($L$2:$L3079,"ET",$B$2:$B3079,$B3079,$A$2:$A3079,$A3079)),""),"")</f>
        <v/>
      </c>
      <c r="J3079" s="18" t="str">
        <f>_xlfn.IFNA(IF(VLOOKUP($A3079,Spiele!$A$2:$D$16,3,FALSE)=$B3079,(COUNTIFS($L$1:$L3078,"Tor",$B$1:$B3078,$B3079,$A$1:$A3078,$A3079)+COUNTIFS($L$1:$L3078,"ET",$B$1:$B3078,$B3079,$A$1:$A3078,$A3079))-(COUNTIFS($L$1:$L3078,"Tor",$B$1:$B3078,"&lt;&gt;"&amp;$B3079,$A$1:$A3078,$A3079)+COUNTIFS($L$1:$L3078,"ET",$B$1:$B3078,"&lt;&gt;"&amp;$B3079,$A$1:$A3078,$A3079)),(COUNTIFS($L$1:$L3078,"Tor",$B$1:$B3078,$B3079,$A$1:$A3078,$A3079)+COUNTIFS($L$1:$L3078,"ET",$B$1:$B3078,$B3079,$A$1:$A3078,$A3079))-(COUNTIFS($L$1:$L3078,"Tor",$B$1:$B3078,"&lt;&gt;"&amp;$B3079,$A$1:$A3078,$A3079)+COUNTIFS($L$1:$L3078,"ET",$B$1:$B3078,"&lt;&gt;"&amp;$B3079,$A$1:$A3078,$A3079))),"")</f>
        <v/>
      </c>
      <c r="O3079" s="17"/>
      <c r="AC3079" s="14"/>
      <c r="AD3079" s="14"/>
      <c r="AE3079" s="18"/>
      <c r="AH3079" s="19">
        <f t="shared" si="194"/>
        <v>0</v>
      </c>
      <c r="AI3079" s="19">
        <f t="shared" si="195"/>
        <v>180</v>
      </c>
      <c r="AM3079" s="19">
        <f>IF(Abschlüsse[[#This Row],[Ergeb]]="ET","",SQRT(($AF3079-$AK3079)^2+($AG3079-$AL3079)^2))</f>
        <v>0</v>
      </c>
      <c r="AO3079" s="13"/>
      <c r="AP3079" s="13"/>
      <c r="AQ3079" s="19" t="str">
        <f t="shared" si="192"/>
        <v/>
      </c>
      <c r="AU3079" s="19" t="str">
        <f t="shared" si="193"/>
        <v/>
      </c>
    </row>
    <row r="3080" spans="3:47" ht="25.05" customHeight="1">
      <c r="C3080" s="17" t="str">
        <f>IF($A3080="","",IF(VLOOKUP($A3080,Spiele!$A$2:$D$16,3,FALSE)=$B3080,"H","G"))</f>
        <v/>
      </c>
      <c r="D3080" s="17" t="str">
        <f>IF($B3080="","",IF(VLOOKUP($A3080,Spiele!$A$2:$F$16,3,FALSE)=$B3080,VLOOKUP($A3080,Spiele!$A$2:$F$16,4,FALSE),VLOOKUP($A3080,Spiele!$A$2:$F$16,3,FALSE)))</f>
        <v/>
      </c>
      <c r="E3080" s="18">
        <f>IF(Abschlüsse[[#This Row],[Ergeb]]="ET",0,COUNTIFS($A$2:$A3080,$A3080,$B$2:$B3080,$B3080,$L$2:$L3080,"&lt;&gt;ET"))</f>
        <v>0</v>
      </c>
      <c r="F3080" s="11"/>
      <c r="G3080" s="12"/>
      <c r="H3080" s="18">
        <f>COUNTIFS('Rote Karten'!$A$2:$A$4,$A3080,'Rote Karten'!$D$2:$D$4,"&lt;&gt;"&amp;$B3080,'Rote Karten'!$B$2:$B$4,"&lt;"&amp;$F3080,'Rote Karten'!$C$2:$C$4,"&lt;="&amp;$G3080)-COUNTIFS('Rote Karten'!$A$2:$A$4,$A3080,'Rote Karten'!$D$2:$D$4,$B3080,'Rote Karten'!$B$2:$B$4,"&lt;"&amp;$F3080,'Rote Karten'!$C$2:$C$4,"&lt;="&amp;$G3080)</f>
        <v>0</v>
      </c>
      <c r="I3080" s="17" t="str">
        <f>IF(OR($L3080="Tor",$L3080="ET"),_xlfn.IFNA(IF(VLOOKUP($A3080,Spiele!$A$2:$C$16,3,FALSE)=$B3080,COUNTIFS($L$2:$L3080,"Tor",$B$2:$B3080,$B3080,$A$2:$A3080,$A3080)+COUNTIFS($L$2:$L3080,"ET",$B$2:$B3080,$B3080,$A$2:$A3080,$A3080)&amp;":"&amp;COUNTIFS($L$2:$L3080,"Tor",$B$2:$B3080,"&lt;&gt;"&amp;$B3080,$A$2:$A3080,$A3080)+COUNTIFS($L$2:$L3080,"ET",$B$2:$B3080,"&lt;&gt;"&amp;$B3080,$A$2:$A3080,$A3080),COUNTIFS($L$2:$L3080,"Tor",$B$2:$B3080,"&lt;&gt;"&amp;$B3080,$A$2:$A3080,$A3080)+COUNTIFS($L$2:$L3080,"ET",$B$2:$B3080,"&lt;&gt;"&amp;$B3080,$A$2:$A3080,$A3080)&amp;":"&amp;COUNTIFS($L$2:$L3080,"Tor",$B$2:$B3080,$B3080,$A$2:$A3080,$A3080)+COUNTIFS($L$2:$L3080,"ET",$B$2:$B3080,$B3080,$A$2:$A3080,$A3080)),""),"")</f>
        <v/>
      </c>
      <c r="J3080" s="18" t="str">
        <f>_xlfn.IFNA(IF(VLOOKUP($A3080,Spiele!$A$2:$D$16,3,FALSE)=$B3080,(COUNTIFS($L$1:$L3079,"Tor",$B$1:$B3079,$B3080,$A$1:$A3079,$A3080)+COUNTIFS($L$1:$L3079,"ET",$B$1:$B3079,$B3080,$A$1:$A3079,$A3080))-(COUNTIFS($L$1:$L3079,"Tor",$B$1:$B3079,"&lt;&gt;"&amp;$B3080,$A$1:$A3079,$A3080)+COUNTIFS($L$1:$L3079,"ET",$B$1:$B3079,"&lt;&gt;"&amp;$B3080,$A$1:$A3079,$A3080)),(COUNTIFS($L$1:$L3079,"Tor",$B$1:$B3079,$B3080,$A$1:$A3079,$A3080)+COUNTIFS($L$1:$L3079,"ET",$B$1:$B3079,$B3080,$A$1:$A3079,$A3080))-(COUNTIFS($L$1:$L3079,"Tor",$B$1:$B3079,"&lt;&gt;"&amp;$B3080,$A$1:$A3079,$A3080)+COUNTIFS($L$1:$L3079,"ET",$B$1:$B3079,"&lt;&gt;"&amp;$B3080,$A$1:$A3079,$A3080))),"")</f>
        <v/>
      </c>
      <c r="O3080" s="17"/>
      <c r="AC3080" s="14"/>
      <c r="AD3080" s="14"/>
      <c r="AE3080" s="18"/>
      <c r="AH3080" s="19">
        <f t="shared" si="194"/>
        <v>0</v>
      </c>
      <c r="AI3080" s="19">
        <f t="shared" si="195"/>
        <v>180</v>
      </c>
      <c r="AM3080" s="19">
        <f>IF(Abschlüsse[[#This Row],[Ergeb]]="ET","",SQRT(($AF3080-$AK3080)^2+($AG3080-$AL3080)^2))</f>
        <v>0</v>
      </c>
      <c r="AO3080" s="13"/>
      <c r="AP3080" s="13"/>
      <c r="AQ3080" s="19" t="str">
        <f t="shared" si="192"/>
        <v/>
      </c>
      <c r="AU3080" s="19" t="str">
        <f t="shared" si="193"/>
        <v/>
      </c>
    </row>
    <row r="3081" spans="3:47" ht="25.05" customHeight="1">
      <c r="C3081" s="17" t="str">
        <f>IF($A3081="","",IF(VLOOKUP($A3081,Spiele!$A$2:$D$16,3,FALSE)=$B3081,"H","G"))</f>
        <v/>
      </c>
      <c r="D3081" s="17" t="str">
        <f>IF($B3081="","",IF(VLOOKUP($A3081,Spiele!$A$2:$F$16,3,FALSE)=$B3081,VLOOKUP($A3081,Spiele!$A$2:$F$16,4,FALSE),VLOOKUP($A3081,Spiele!$A$2:$F$16,3,FALSE)))</f>
        <v/>
      </c>
      <c r="E3081" s="18">
        <f>IF(Abschlüsse[[#This Row],[Ergeb]]="ET",0,COUNTIFS($A$2:$A3081,$A3081,$B$2:$B3081,$B3081,$L$2:$L3081,"&lt;&gt;ET"))</f>
        <v>0</v>
      </c>
      <c r="F3081" s="11"/>
      <c r="G3081" s="12"/>
      <c r="H3081" s="18">
        <f>COUNTIFS('Rote Karten'!$A$2:$A$4,$A3081,'Rote Karten'!$D$2:$D$4,"&lt;&gt;"&amp;$B3081,'Rote Karten'!$B$2:$B$4,"&lt;"&amp;$F3081,'Rote Karten'!$C$2:$C$4,"&lt;="&amp;$G3081)-COUNTIFS('Rote Karten'!$A$2:$A$4,$A3081,'Rote Karten'!$D$2:$D$4,$B3081,'Rote Karten'!$B$2:$B$4,"&lt;"&amp;$F3081,'Rote Karten'!$C$2:$C$4,"&lt;="&amp;$G3081)</f>
        <v>0</v>
      </c>
      <c r="I3081" s="17" t="str">
        <f>IF(OR($L3081="Tor",$L3081="ET"),_xlfn.IFNA(IF(VLOOKUP($A3081,Spiele!$A$2:$C$16,3,FALSE)=$B3081,COUNTIFS($L$2:$L3081,"Tor",$B$2:$B3081,$B3081,$A$2:$A3081,$A3081)+COUNTIFS($L$2:$L3081,"ET",$B$2:$B3081,$B3081,$A$2:$A3081,$A3081)&amp;":"&amp;COUNTIFS($L$2:$L3081,"Tor",$B$2:$B3081,"&lt;&gt;"&amp;$B3081,$A$2:$A3081,$A3081)+COUNTIFS($L$2:$L3081,"ET",$B$2:$B3081,"&lt;&gt;"&amp;$B3081,$A$2:$A3081,$A3081),COUNTIFS($L$2:$L3081,"Tor",$B$2:$B3081,"&lt;&gt;"&amp;$B3081,$A$2:$A3081,$A3081)+COUNTIFS($L$2:$L3081,"ET",$B$2:$B3081,"&lt;&gt;"&amp;$B3081,$A$2:$A3081,$A3081)&amp;":"&amp;COUNTIFS($L$2:$L3081,"Tor",$B$2:$B3081,$B3081,$A$2:$A3081,$A3081)+COUNTIFS($L$2:$L3081,"ET",$B$2:$B3081,$B3081,$A$2:$A3081,$A3081)),""),"")</f>
        <v/>
      </c>
      <c r="J3081" s="18" t="str">
        <f>_xlfn.IFNA(IF(VLOOKUP($A3081,Spiele!$A$2:$D$16,3,FALSE)=$B3081,(COUNTIFS($L$1:$L3080,"Tor",$B$1:$B3080,$B3081,$A$1:$A3080,$A3081)+COUNTIFS($L$1:$L3080,"ET",$B$1:$B3080,$B3081,$A$1:$A3080,$A3081))-(COUNTIFS($L$1:$L3080,"Tor",$B$1:$B3080,"&lt;&gt;"&amp;$B3081,$A$1:$A3080,$A3081)+COUNTIFS($L$1:$L3080,"ET",$B$1:$B3080,"&lt;&gt;"&amp;$B3081,$A$1:$A3080,$A3081)),(COUNTIFS($L$1:$L3080,"Tor",$B$1:$B3080,$B3081,$A$1:$A3080,$A3081)+COUNTIFS($L$1:$L3080,"ET",$B$1:$B3080,$B3081,$A$1:$A3080,$A3081))-(COUNTIFS($L$1:$L3080,"Tor",$B$1:$B3080,"&lt;&gt;"&amp;$B3081,$A$1:$A3080,$A3081)+COUNTIFS($L$1:$L3080,"ET",$B$1:$B3080,"&lt;&gt;"&amp;$B3081,$A$1:$A3080,$A3081))),"")</f>
        <v/>
      </c>
      <c r="O3081" s="17"/>
      <c r="AC3081" s="14"/>
      <c r="AD3081" s="14"/>
      <c r="AE3081" s="18"/>
      <c r="AH3081" s="19">
        <f t="shared" si="194"/>
        <v>0</v>
      </c>
      <c r="AI3081" s="19">
        <f t="shared" si="195"/>
        <v>180</v>
      </c>
      <c r="AM3081" s="19">
        <f>IF(Abschlüsse[[#This Row],[Ergeb]]="ET","",SQRT(($AF3081-$AK3081)^2+($AG3081-$AL3081)^2))</f>
        <v>0</v>
      </c>
      <c r="AO3081" s="13"/>
      <c r="AP3081" s="13"/>
      <c r="AQ3081" s="19" t="str">
        <f t="shared" si="192"/>
        <v/>
      </c>
      <c r="AU3081" s="19" t="str">
        <f t="shared" si="193"/>
        <v/>
      </c>
    </row>
    <row r="3082" spans="3:47" ht="25.05" customHeight="1">
      <c r="C3082" s="17" t="str">
        <f>IF($A3082="","",IF(VLOOKUP($A3082,Spiele!$A$2:$D$16,3,FALSE)=$B3082,"H","G"))</f>
        <v/>
      </c>
      <c r="D3082" s="17" t="str">
        <f>IF($B3082="","",IF(VLOOKUP($A3082,Spiele!$A$2:$F$16,3,FALSE)=$B3082,VLOOKUP($A3082,Spiele!$A$2:$F$16,4,FALSE),VLOOKUP($A3082,Spiele!$A$2:$F$16,3,FALSE)))</f>
        <v/>
      </c>
      <c r="E3082" s="18">
        <f>IF(Abschlüsse[[#This Row],[Ergeb]]="ET",0,COUNTIFS($A$2:$A3082,$A3082,$B$2:$B3082,$B3082,$L$2:$L3082,"&lt;&gt;ET"))</f>
        <v>0</v>
      </c>
      <c r="F3082" s="11"/>
      <c r="G3082" s="12"/>
      <c r="H3082" s="18">
        <f>COUNTIFS('Rote Karten'!$A$2:$A$4,$A3082,'Rote Karten'!$D$2:$D$4,"&lt;&gt;"&amp;$B3082,'Rote Karten'!$B$2:$B$4,"&lt;"&amp;$F3082,'Rote Karten'!$C$2:$C$4,"&lt;="&amp;$G3082)-COUNTIFS('Rote Karten'!$A$2:$A$4,$A3082,'Rote Karten'!$D$2:$D$4,$B3082,'Rote Karten'!$B$2:$B$4,"&lt;"&amp;$F3082,'Rote Karten'!$C$2:$C$4,"&lt;="&amp;$G3082)</f>
        <v>0</v>
      </c>
      <c r="I3082" s="17" t="str">
        <f>IF(OR($L3082="Tor",$L3082="ET"),_xlfn.IFNA(IF(VLOOKUP($A3082,Spiele!$A$2:$C$16,3,FALSE)=$B3082,COUNTIFS($L$2:$L3082,"Tor",$B$2:$B3082,$B3082,$A$2:$A3082,$A3082)+COUNTIFS($L$2:$L3082,"ET",$B$2:$B3082,$B3082,$A$2:$A3082,$A3082)&amp;":"&amp;COUNTIFS($L$2:$L3082,"Tor",$B$2:$B3082,"&lt;&gt;"&amp;$B3082,$A$2:$A3082,$A3082)+COUNTIFS($L$2:$L3082,"ET",$B$2:$B3082,"&lt;&gt;"&amp;$B3082,$A$2:$A3082,$A3082),COUNTIFS($L$2:$L3082,"Tor",$B$2:$B3082,"&lt;&gt;"&amp;$B3082,$A$2:$A3082,$A3082)+COUNTIFS($L$2:$L3082,"ET",$B$2:$B3082,"&lt;&gt;"&amp;$B3082,$A$2:$A3082,$A3082)&amp;":"&amp;COUNTIFS($L$2:$L3082,"Tor",$B$2:$B3082,$B3082,$A$2:$A3082,$A3082)+COUNTIFS($L$2:$L3082,"ET",$B$2:$B3082,$B3082,$A$2:$A3082,$A3082)),""),"")</f>
        <v/>
      </c>
      <c r="J3082" s="18" t="str">
        <f>_xlfn.IFNA(IF(VLOOKUP($A3082,Spiele!$A$2:$D$16,3,FALSE)=$B3082,(COUNTIFS($L$1:$L3081,"Tor",$B$1:$B3081,$B3082,$A$1:$A3081,$A3082)+COUNTIFS($L$1:$L3081,"ET",$B$1:$B3081,$B3082,$A$1:$A3081,$A3082))-(COUNTIFS($L$1:$L3081,"Tor",$B$1:$B3081,"&lt;&gt;"&amp;$B3082,$A$1:$A3081,$A3082)+COUNTIFS($L$1:$L3081,"ET",$B$1:$B3081,"&lt;&gt;"&amp;$B3082,$A$1:$A3081,$A3082)),(COUNTIFS($L$1:$L3081,"Tor",$B$1:$B3081,$B3082,$A$1:$A3081,$A3082)+COUNTIFS($L$1:$L3081,"ET",$B$1:$B3081,$B3082,$A$1:$A3081,$A3082))-(COUNTIFS($L$1:$L3081,"Tor",$B$1:$B3081,"&lt;&gt;"&amp;$B3082,$A$1:$A3081,$A3082)+COUNTIFS($L$1:$L3081,"ET",$B$1:$B3081,"&lt;&gt;"&amp;$B3082,$A$1:$A3081,$A3082))),"")</f>
        <v/>
      </c>
      <c r="O3082" s="17"/>
      <c r="AC3082" s="14"/>
      <c r="AD3082" s="14"/>
      <c r="AE3082" s="18"/>
      <c r="AH3082" s="19">
        <f t="shared" si="194"/>
        <v>0</v>
      </c>
      <c r="AI3082" s="19">
        <f t="shared" si="195"/>
        <v>180</v>
      </c>
      <c r="AM3082" s="19">
        <f>IF(Abschlüsse[[#This Row],[Ergeb]]="ET","",SQRT(($AF3082-$AK3082)^2+($AG3082-$AL3082)^2))</f>
        <v>0</v>
      </c>
      <c r="AO3082" s="13"/>
      <c r="AP3082" s="13"/>
      <c r="AQ3082" s="19" t="str">
        <f t="shared" si="192"/>
        <v/>
      </c>
      <c r="AU3082" s="19" t="str">
        <f t="shared" si="193"/>
        <v/>
      </c>
    </row>
    <row r="3083" spans="3:47" ht="25.05" customHeight="1">
      <c r="C3083" s="17" t="str">
        <f>IF($A3083="","",IF(VLOOKUP($A3083,Spiele!$A$2:$D$16,3,FALSE)=$B3083,"H","G"))</f>
        <v/>
      </c>
      <c r="D3083" s="17" t="str">
        <f>IF($B3083="","",IF(VLOOKUP($A3083,Spiele!$A$2:$F$16,3,FALSE)=$B3083,VLOOKUP($A3083,Spiele!$A$2:$F$16,4,FALSE),VLOOKUP($A3083,Spiele!$A$2:$F$16,3,FALSE)))</f>
        <v/>
      </c>
      <c r="E3083" s="18">
        <f>IF(Abschlüsse[[#This Row],[Ergeb]]="ET",0,COUNTIFS($A$2:$A3083,$A3083,$B$2:$B3083,$B3083,$L$2:$L3083,"&lt;&gt;ET"))</f>
        <v>0</v>
      </c>
      <c r="F3083" s="11"/>
      <c r="G3083" s="12"/>
      <c r="H3083" s="18">
        <f>COUNTIFS('Rote Karten'!$A$2:$A$4,$A3083,'Rote Karten'!$D$2:$D$4,"&lt;&gt;"&amp;$B3083,'Rote Karten'!$B$2:$B$4,"&lt;"&amp;$F3083,'Rote Karten'!$C$2:$C$4,"&lt;="&amp;$G3083)-COUNTIFS('Rote Karten'!$A$2:$A$4,$A3083,'Rote Karten'!$D$2:$D$4,$B3083,'Rote Karten'!$B$2:$B$4,"&lt;"&amp;$F3083,'Rote Karten'!$C$2:$C$4,"&lt;="&amp;$G3083)</f>
        <v>0</v>
      </c>
      <c r="I3083" s="17" t="str">
        <f>IF(OR($L3083="Tor",$L3083="ET"),_xlfn.IFNA(IF(VLOOKUP($A3083,Spiele!$A$2:$C$16,3,FALSE)=$B3083,COUNTIFS($L$2:$L3083,"Tor",$B$2:$B3083,$B3083,$A$2:$A3083,$A3083)+COUNTIFS($L$2:$L3083,"ET",$B$2:$B3083,$B3083,$A$2:$A3083,$A3083)&amp;":"&amp;COUNTIFS($L$2:$L3083,"Tor",$B$2:$B3083,"&lt;&gt;"&amp;$B3083,$A$2:$A3083,$A3083)+COUNTIFS($L$2:$L3083,"ET",$B$2:$B3083,"&lt;&gt;"&amp;$B3083,$A$2:$A3083,$A3083),COUNTIFS($L$2:$L3083,"Tor",$B$2:$B3083,"&lt;&gt;"&amp;$B3083,$A$2:$A3083,$A3083)+COUNTIFS($L$2:$L3083,"ET",$B$2:$B3083,"&lt;&gt;"&amp;$B3083,$A$2:$A3083,$A3083)&amp;":"&amp;COUNTIFS($L$2:$L3083,"Tor",$B$2:$B3083,$B3083,$A$2:$A3083,$A3083)+COUNTIFS($L$2:$L3083,"ET",$B$2:$B3083,$B3083,$A$2:$A3083,$A3083)),""),"")</f>
        <v/>
      </c>
      <c r="J3083" s="18" t="str">
        <f>_xlfn.IFNA(IF(VLOOKUP($A3083,Spiele!$A$2:$D$16,3,FALSE)=$B3083,(COUNTIFS($L$1:$L3082,"Tor",$B$1:$B3082,$B3083,$A$1:$A3082,$A3083)+COUNTIFS($L$1:$L3082,"ET",$B$1:$B3082,$B3083,$A$1:$A3082,$A3083))-(COUNTIFS($L$1:$L3082,"Tor",$B$1:$B3082,"&lt;&gt;"&amp;$B3083,$A$1:$A3082,$A3083)+COUNTIFS($L$1:$L3082,"ET",$B$1:$B3082,"&lt;&gt;"&amp;$B3083,$A$1:$A3082,$A3083)),(COUNTIFS($L$1:$L3082,"Tor",$B$1:$B3082,$B3083,$A$1:$A3082,$A3083)+COUNTIFS($L$1:$L3082,"ET",$B$1:$B3082,$B3083,$A$1:$A3082,$A3083))-(COUNTIFS($L$1:$L3082,"Tor",$B$1:$B3082,"&lt;&gt;"&amp;$B3083,$A$1:$A3082,$A3083)+COUNTIFS($L$1:$L3082,"ET",$B$1:$B3082,"&lt;&gt;"&amp;$B3083,$A$1:$A3082,$A3083))),"")</f>
        <v/>
      </c>
      <c r="O3083" s="17"/>
      <c r="AC3083" s="14"/>
      <c r="AD3083" s="14"/>
      <c r="AE3083" s="18"/>
      <c r="AH3083" s="19">
        <f t="shared" si="194"/>
        <v>0</v>
      </c>
      <c r="AI3083" s="19">
        <f t="shared" si="195"/>
        <v>180</v>
      </c>
      <c r="AM3083" s="19">
        <f>IF(Abschlüsse[[#This Row],[Ergeb]]="ET","",SQRT(($AF3083-$AK3083)^2+($AG3083-$AL3083)^2))</f>
        <v>0</v>
      </c>
      <c r="AO3083" s="13"/>
      <c r="AP3083" s="13"/>
      <c r="AQ3083" s="19" t="str">
        <f t="shared" si="192"/>
        <v/>
      </c>
      <c r="AU3083" s="19" t="str">
        <f t="shared" si="193"/>
        <v/>
      </c>
    </row>
    <row r="3084" spans="3:47" ht="25.05" customHeight="1">
      <c r="C3084" s="17" t="str">
        <f>IF($A3084="","",IF(VLOOKUP($A3084,Spiele!$A$2:$D$16,3,FALSE)=$B3084,"H","G"))</f>
        <v/>
      </c>
      <c r="D3084" s="17" t="str">
        <f>IF($B3084="","",IF(VLOOKUP($A3084,Spiele!$A$2:$F$16,3,FALSE)=$B3084,VLOOKUP($A3084,Spiele!$A$2:$F$16,4,FALSE),VLOOKUP($A3084,Spiele!$A$2:$F$16,3,FALSE)))</f>
        <v/>
      </c>
      <c r="E3084" s="18">
        <f>IF(Abschlüsse[[#This Row],[Ergeb]]="ET",0,COUNTIFS($A$2:$A3084,$A3084,$B$2:$B3084,$B3084,$L$2:$L3084,"&lt;&gt;ET"))</f>
        <v>0</v>
      </c>
      <c r="F3084" s="11"/>
      <c r="G3084" s="12"/>
      <c r="H3084" s="18">
        <f>COUNTIFS('Rote Karten'!$A$2:$A$4,$A3084,'Rote Karten'!$D$2:$D$4,"&lt;&gt;"&amp;$B3084,'Rote Karten'!$B$2:$B$4,"&lt;"&amp;$F3084,'Rote Karten'!$C$2:$C$4,"&lt;="&amp;$G3084)-COUNTIFS('Rote Karten'!$A$2:$A$4,$A3084,'Rote Karten'!$D$2:$D$4,$B3084,'Rote Karten'!$B$2:$B$4,"&lt;"&amp;$F3084,'Rote Karten'!$C$2:$C$4,"&lt;="&amp;$G3084)</f>
        <v>0</v>
      </c>
      <c r="I3084" s="17" t="str">
        <f>IF(OR($L3084="Tor",$L3084="ET"),_xlfn.IFNA(IF(VLOOKUP($A3084,Spiele!$A$2:$C$16,3,FALSE)=$B3084,COUNTIFS($L$2:$L3084,"Tor",$B$2:$B3084,$B3084,$A$2:$A3084,$A3084)+COUNTIFS($L$2:$L3084,"ET",$B$2:$B3084,$B3084,$A$2:$A3084,$A3084)&amp;":"&amp;COUNTIFS($L$2:$L3084,"Tor",$B$2:$B3084,"&lt;&gt;"&amp;$B3084,$A$2:$A3084,$A3084)+COUNTIFS($L$2:$L3084,"ET",$B$2:$B3084,"&lt;&gt;"&amp;$B3084,$A$2:$A3084,$A3084),COUNTIFS($L$2:$L3084,"Tor",$B$2:$B3084,"&lt;&gt;"&amp;$B3084,$A$2:$A3084,$A3084)+COUNTIFS($L$2:$L3084,"ET",$B$2:$B3084,"&lt;&gt;"&amp;$B3084,$A$2:$A3084,$A3084)&amp;":"&amp;COUNTIFS($L$2:$L3084,"Tor",$B$2:$B3084,$B3084,$A$2:$A3084,$A3084)+COUNTIFS($L$2:$L3084,"ET",$B$2:$B3084,$B3084,$A$2:$A3084,$A3084)),""),"")</f>
        <v/>
      </c>
      <c r="J3084" s="18" t="str">
        <f>_xlfn.IFNA(IF(VLOOKUP($A3084,Spiele!$A$2:$D$16,3,FALSE)=$B3084,(COUNTIFS($L$1:$L3083,"Tor",$B$1:$B3083,$B3084,$A$1:$A3083,$A3084)+COUNTIFS($L$1:$L3083,"ET",$B$1:$B3083,$B3084,$A$1:$A3083,$A3084))-(COUNTIFS($L$1:$L3083,"Tor",$B$1:$B3083,"&lt;&gt;"&amp;$B3084,$A$1:$A3083,$A3084)+COUNTIFS($L$1:$L3083,"ET",$B$1:$B3083,"&lt;&gt;"&amp;$B3084,$A$1:$A3083,$A3084)),(COUNTIFS($L$1:$L3083,"Tor",$B$1:$B3083,$B3084,$A$1:$A3083,$A3084)+COUNTIFS($L$1:$L3083,"ET",$B$1:$B3083,$B3084,$A$1:$A3083,$A3084))-(COUNTIFS($L$1:$L3083,"Tor",$B$1:$B3083,"&lt;&gt;"&amp;$B3084,$A$1:$A3083,$A3084)+COUNTIFS($L$1:$L3083,"ET",$B$1:$B3083,"&lt;&gt;"&amp;$B3084,$A$1:$A3083,$A3084))),"")</f>
        <v/>
      </c>
      <c r="O3084" s="17"/>
      <c r="AC3084" s="14"/>
      <c r="AD3084" s="14"/>
      <c r="AE3084" s="18"/>
      <c r="AH3084" s="19">
        <f t="shared" si="194"/>
        <v>0</v>
      </c>
      <c r="AI3084" s="19">
        <f t="shared" si="195"/>
        <v>180</v>
      </c>
      <c r="AM3084" s="19">
        <f>IF(Abschlüsse[[#This Row],[Ergeb]]="ET","",SQRT(($AF3084-$AK3084)^2+($AG3084-$AL3084)^2))</f>
        <v>0</v>
      </c>
      <c r="AO3084" s="13"/>
      <c r="AP3084" s="13"/>
      <c r="AQ3084" s="19" t="str">
        <f t="shared" si="192"/>
        <v/>
      </c>
      <c r="AU3084" s="19" t="str">
        <f t="shared" si="193"/>
        <v/>
      </c>
    </row>
    <row r="3085" spans="3:47" ht="25.05" customHeight="1">
      <c r="C3085" s="17" t="str">
        <f>IF($A3085="","",IF(VLOOKUP($A3085,Spiele!$A$2:$D$16,3,FALSE)=$B3085,"H","G"))</f>
        <v/>
      </c>
      <c r="D3085" s="17" t="str">
        <f>IF($B3085="","",IF(VLOOKUP($A3085,Spiele!$A$2:$F$16,3,FALSE)=$B3085,VLOOKUP($A3085,Spiele!$A$2:$F$16,4,FALSE),VLOOKUP($A3085,Spiele!$A$2:$F$16,3,FALSE)))</f>
        <v/>
      </c>
      <c r="E3085" s="18">
        <f>IF(Abschlüsse[[#This Row],[Ergeb]]="ET",0,COUNTIFS($A$2:$A3085,$A3085,$B$2:$B3085,$B3085,$L$2:$L3085,"&lt;&gt;ET"))</f>
        <v>0</v>
      </c>
      <c r="F3085" s="11"/>
      <c r="G3085" s="12"/>
      <c r="H3085" s="18">
        <f>COUNTIFS('Rote Karten'!$A$2:$A$4,$A3085,'Rote Karten'!$D$2:$D$4,"&lt;&gt;"&amp;$B3085,'Rote Karten'!$B$2:$B$4,"&lt;"&amp;$F3085,'Rote Karten'!$C$2:$C$4,"&lt;="&amp;$G3085)-COUNTIFS('Rote Karten'!$A$2:$A$4,$A3085,'Rote Karten'!$D$2:$D$4,$B3085,'Rote Karten'!$B$2:$B$4,"&lt;"&amp;$F3085,'Rote Karten'!$C$2:$C$4,"&lt;="&amp;$G3085)</f>
        <v>0</v>
      </c>
      <c r="I3085" s="17" t="str">
        <f>IF(OR($L3085="Tor",$L3085="ET"),_xlfn.IFNA(IF(VLOOKUP($A3085,Spiele!$A$2:$C$16,3,FALSE)=$B3085,COUNTIFS($L$2:$L3085,"Tor",$B$2:$B3085,$B3085,$A$2:$A3085,$A3085)+COUNTIFS($L$2:$L3085,"ET",$B$2:$B3085,$B3085,$A$2:$A3085,$A3085)&amp;":"&amp;COUNTIFS($L$2:$L3085,"Tor",$B$2:$B3085,"&lt;&gt;"&amp;$B3085,$A$2:$A3085,$A3085)+COUNTIFS($L$2:$L3085,"ET",$B$2:$B3085,"&lt;&gt;"&amp;$B3085,$A$2:$A3085,$A3085),COUNTIFS($L$2:$L3085,"Tor",$B$2:$B3085,"&lt;&gt;"&amp;$B3085,$A$2:$A3085,$A3085)+COUNTIFS($L$2:$L3085,"ET",$B$2:$B3085,"&lt;&gt;"&amp;$B3085,$A$2:$A3085,$A3085)&amp;":"&amp;COUNTIFS($L$2:$L3085,"Tor",$B$2:$B3085,$B3085,$A$2:$A3085,$A3085)+COUNTIFS($L$2:$L3085,"ET",$B$2:$B3085,$B3085,$A$2:$A3085,$A3085)),""),"")</f>
        <v/>
      </c>
      <c r="J3085" s="18" t="str">
        <f>_xlfn.IFNA(IF(VLOOKUP($A3085,Spiele!$A$2:$D$16,3,FALSE)=$B3085,(COUNTIFS($L$1:$L3084,"Tor",$B$1:$B3084,$B3085,$A$1:$A3084,$A3085)+COUNTIFS($L$1:$L3084,"ET",$B$1:$B3084,$B3085,$A$1:$A3084,$A3085))-(COUNTIFS($L$1:$L3084,"Tor",$B$1:$B3084,"&lt;&gt;"&amp;$B3085,$A$1:$A3084,$A3085)+COUNTIFS($L$1:$L3084,"ET",$B$1:$B3084,"&lt;&gt;"&amp;$B3085,$A$1:$A3084,$A3085)),(COUNTIFS($L$1:$L3084,"Tor",$B$1:$B3084,$B3085,$A$1:$A3084,$A3085)+COUNTIFS($L$1:$L3084,"ET",$B$1:$B3084,$B3085,$A$1:$A3084,$A3085))-(COUNTIFS($L$1:$L3084,"Tor",$B$1:$B3084,"&lt;&gt;"&amp;$B3085,$A$1:$A3084,$A3085)+COUNTIFS($L$1:$L3084,"ET",$B$1:$B3084,"&lt;&gt;"&amp;$B3085,$A$1:$A3084,$A3085))),"")</f>
        <v/>
      </c>
      <c r="O3085" s="17"/>
      <c r="AC3085" s="14"/>
      <c r="AD3085" s="14"/>
      <c r="AE3085" s="18"/>
      <c r="AH3085" s="19">
        <f t="shared" si="194"/>
        <v>0</v>
      </c>
      <c r="AI3085" s="19">
        <f t="shared" si="195"/>
        <v>180</v>
      </c>
      <c r="AM3085" s="19">
        <f>IF(Abschlüsse[[#This Row],[Ergeb]]="ET","",SQRT(($AF3085-$AK3085)^2+($AG3085-$AL3085)^2))</f>
        <v>0</v>
      </c>
      <c r="AO3085" s="13"/>
      <c r="AP3085" s="13"/>
      <c r="AQ3085" s="19" t="str">
        <f t="shared" si="192"/>
        <v/>
      </c>
      <c r="AU3085" s="19" t="str">
        <f t="shared" si="193"/>
        <v/>
      </c>
    </row>
    <row r="3086" spans="3:47" ht="25.05" customHeight="1">
      <c r="C3086" s="17" t="str">
        <f>IF($A3086="","",IF(VLOOKUP($A3086,Spiele!$A$2:$D$16,3,FALSE)=$B3086,"H","G"))</f>
        <v/>
      </c>
      <c r="D3086" s="17" t="str">
        <f>IF($B3086="","",IF(VLOOKUP($A3086,Spiele!$A$2:$F$16,3,FALSE)=$B3086,VLOOKUP($A3086,Spiele!$A$2:$F$16,4,FALSE),VLOOKUP($A3086,Spiele!$A$2:$F$16,3,FALSE)))</f>
        <v/>
      </c>
      <c r="E3086" s="18">
        <f>IF(Abschlüsse[[#This Row],[Ergeb]]="ET",0,COUNTIFS($A$2:$A3086,$A3086,$B$2:$B3086,$B3086,$L$2:$L3086,"&lt;&gt;ET"))</f>
        <v>0</v>
      </c>
      <c r="F3086" s="11"/>
      <c r="G3086" s="12"/>
      <c r="H3086" s="18">
        <f>COUNTIFS('Rote Karten'!$A$2:$A$4,$A3086,'Rote Karten'!$D$2:$D$4,"&lt;&gt;"&amp;$B3086,'Rote Karten'!$B$2:$B$4,"&lt;"&amp;$F3086,'Rote Karten'!$C$2:$C$4,"&lt;="&amp;$G3086)-COUNTIFS('Rote Karten'!$A$2:$A$4,$A3086,'Rote Karten'!$D$2:$D$4,$B3086,'Rote Karten'!$B$2:$B$4,"&lt;"&amp;$F3086,'Rote Karten'!$C$2:$C$4,"&lt;="&amp;$G3086)</f>
        <v>0</v>
      </c>
      <c r="I3086" s="17" t="str">
        <f>IF(OR($L3086="Tor",$L3086="ET"),_xlfn.IFNA(IF(VLOOKUP($A3086,Spiele!$A$2:$C$16,3,FALSE)=$B3086,COUNTIFS($L$2:$L3086,"Tor",$B$2:$B3086,$B3086,$A$2:$A3086,$A3086)+COUNTIFS($L$2:$L3086,"ET",$B$2:$B3086,$B3086,$A$2:$A3086,$A3086)&amp;":"&amp;COUNTIFS($L$2:$L3086,"Tor",$B$2:$B3086,"&lt;&gt;"&amp;$B3086,$A$2:$A3086,$A3086)+COUNTIFS($L$2:$L3086,"ET",$B$2:$B3086,"&lt;&gt;"&amp;$B3086,$A$2:$A3086,$A3086),COUNTIFS($L$2:$L3086,"Tor",$B$2:$B3086,"&lt;&gt;"&amp;$B3086,$A$2:$A3086,$A3086)+COUNTIFS($L$2:$L3086,"ET",$B$2:$B3086,"&lt;&gt;"&amp;$B3086,$A$2:$A3086,$A3086)&amp;":"&amp;COUNTIFS($L$2:$L3086,"Tor",$B$2:$B3086,$B3086,$A$2:$A3086,$A3086)+COUNTIFS($L$2:$L3086,"ET",$B$2:$B3086,$B3086,$A$2:$A3086,$A3086)),""),"")</f>
        <v/>
      </c>
      <c r="J3086" s="18" t="str">
        <f>_xlfn.IFNA(IF(VLOOKUP($A3086,Spiele!$A$2:$D$16,3,FALSE)=$B3086,(COUNTIFS($L$1:$L3085,"Tor",$B$1:$B3085,$B3086,$A$1:$A3085,$A3086)+COUNTIFS($L$1:$L3085,"ET",$B$1:$B3085,$B3086,$A$1:$A3085,$A3086))-(COUNTIFS($L$1:$L3085,"Tor",$B$1:$B3085,"&lt;&gt;"&amp;$B3086,$A$1:$A3085,$A3086)+COUNTIFS($L$1:$L3085,"ET",$B$1:$B3085,"&lt;&gt;"&amp;$B3086,$A$1:$A3085,$A3086)),(COUNTIFS($L$1:$L3085,"Tor",$B$1:$B3085,$B3086,$A$1:$A3085,$A3086)+COUNTIFS($L$1:$L3085,"ET",$B$1:$B3085,$B3086,$A$1:$A3085,$A3086))-(COUNTIFS($L$1:$L3085,"Tor",$B$1:$B3085,"&lt;&gt;"&amp;$B3086,$A$1:$A3085,$A3086)+COUNTIFS($L$1:$L3085,"ET",$B$1:$B3085,"&lt;&gt;"&amp;$B3086,$A$1:$A3085,$A3086))),"")</f>
        <v/>
      </c>
      <c r="O3086" s="17"/>
      <c r="AC3086" s="14"/>
      <c r="AD3086" s="14"/>
      <c r="AE3086" s="18"/>
      <c r="AH3086" s="19">
        <f t="shared" si="194"/>
        <v>0</v>
      </c>
      <c r="AI3086" s="19">
        <f t="shared" si="195"/>
        <v>180</v>
      </c>
      <c r="AM3086" s="19">
        <f>IF(Abschlüsse[[#This Row],[Ergeb]]="ET","",SQRT(($AF3086-$AK3086)^2+($AG3086-$AL3086)^2))</f>
        <v>0</v>
      </c>
      <c r="AO3086" s="13"/>
      <c r="AP3086" s="13"/>
      <c r="AQ3086" s="19" t="str">
        <f t="shared" si="192"/>
        <v/>
      </c>
      <c r="AU3086" s="19" t="str">
        <f t="shared" si="193"/>
        <v/>
      </c>
    </row>
    <row r="3087" spans="3:47" ht="25.05" customHeight="1">
      <c r="C3087" s="17" t="str">
        <f>IF($A3087="","",IF(VLOOKUP($A3087,Spiele!$A$2:$D$16,3,FALSE)=$B3087,"H","G"))</f>
        <v/>
      </c>
      <c r="D3087" s="17" t="str">
        <f>IF($B3087="","",IF(VLOOKUP($A3087,Spiele!$A$2:$F$16,3,FALSE)=$B3087,VLOOKUP($A3087,Spiele!$A$2:$F$16,4,FALSE),VLOOKUP($A3087,Spiele!$A$2:$F$16,3,FALSE)))</f>
        <v/>
      </c>
      <c r="E3087" s="18">
        <f>IF(Abschlüsse[[#This Row],[Ergeb]]="ET",0,COUNTIFS($A$2:$A3087,$A3087,$B$2:$B3087,$B3087,$L$2:$L3087,"&lt;&gt;ET"))</f>
        <v>0</v>
      </c>
      <c r="F3087" s="11"/>
      <c r="G3087" s="12"/>
      <c r="H3087" s="18">
        <f>COUNTIFS('Rote Karten'!$A$2:$A$4,$A3087,'Rote Karten'!$D$2:$D$4,"&lt;&gt;"&amp;$B3087,'Rote Karten'!$B$2:$B$4,"&lt;"&amp;$F3087,'Rote Karten'!$C$2:$C$4,"&lt;="&amp;$G3087)-COUNTIFS('Rote Karten'!$A$2:$A$4,$A3087,'Rote Karten'!$D$2:$D$4,$B3087,'Rote Karten'!$B$2:$B$4,"&lt;"&amp;$F3087,'Rote Karten'!$C$2:$C$4,"&lt;="&amp;$G3087)</f>
        <v>0</v>
      </c>
      <c r="I3087" s="17" t="str">
        <f>IF(OR($L3087="Tor",$L3087="ET"),_xlfn.IFNA(IF(VLOOKUP($A3087,Spiele!$A$2:$C$16,3,FALSE)=$B3087,COUNTIFS($L$2:$L3087,"Tor",$B$2:$B3087,$B3087,$A$2:$A3087,$A3087)+COUNTIFS($L$2:$L3087,"ET",$B$2:$B3087,$B3087,$A$2:$A3087,$A3087)&amp;":"&amp;COUNTIFS($L$2:$L3087,"Tor",$B$2:$B3087,"&lt;&gt;"&amp;$B3087,$A$2:$A3087,$A3087)+COUNTIFS($L$2:$L3087,"ET",$B$2:$B3087,"&lt;&gt;"&amp;$B3087,$A$2:$A3087,$A3087),COUNTIFS($L$2:$L3087,"Tor",$B$2:$B3087,"&lt;&gt;"&amp;$B3087,$A$2:$A3087,$A3087)+COUNTIFS($L$2:$L3087,"ET",$B$2:$B3087,"&lt;&gt;"&amp;$B3087,$A$2:$A3087,$A3087)&amp;":"&amp;COUNTIFS($L$2:$L3087,"Tor",$B$2:$B3087,$B3087,$A$2:$A3087,$A3087)+COUNTIFS($L$2:$L3087,"ET",$B$2:$B3087,$B3087,$A$2:$A3087,$A3087)),""),"")</f>
        <v/>
      </c>
      <c r="J3087" s="18" t="str">
        <f>_xlfn.IFNA(IF(VLOOKUP($A3087,Spiele!$A$2:$D$16,3,FALSE)=$B3087,(COUNTIFS($L$1:$L3086,"Tor",$B$1:$B3086,$B3087,$A$1:$A3086,$A3087)+COUNTIFS($L$1:$L3086,"ET",$B$1:$B3086,$B3087,$A$1:$A3086,$A3087))-(COUNTIFS($L$1:$L3086,"Tor",$B$1:$B3086,"&lt;&gt;"&amp;$B3087,$A$1:$A3086,$A3087)+COUNTIFS($L$1:$L3086,"ET",$B$1:$B3086,"&lt;&gt;"&amp;$B3087,$A$1:$A3086,$A3087)),(COUNTIFS($L$1:$L3086,"Tor",$B$1:$B3086,$B3087,$A$1:$A3086,$A3087)+COUNTIFS($L$1:$L3086,"ET",$B$1:$B3086,$B3087,$A$1:$A3086,$A3087))-(COUNTIFS($L$1:$L3086,"Tor",$B$1:$B3086,"&lt;&gt;"&amp;$B3087,$A$1:$A3086,$A3087)+COUNTIFS($L$1:$L3086,"ET",$B$1:$B3086,"&lt;&gt;"&amp;$B3087,$A$1:$A3086,$A3087))),"")</f>
        <v/>
      </c>
      <c r="O3087" s="17"/>
      <c r="AC3087" s="14"/>
      <c r="AD3087" s="14"/>
      <c r="AE3087" s="18"/>
      <c r="AH3087" s="19">
        <f t="shared" si="194"/>
        <v>0</v>
      </c>
      <c r="AI3087" s="19">
        <f t="shared" si="195"/>
        <v>180</v>
      </c>
      <c r="AM3087" s="19">
        <f>IF(Abschlüsse[[#This Row],[Ergeb]]="ET","",SQRT(($AF3087-$AK3087)^2+($AG3087-$AL3087)^2))</f>
        <v>0</v>
      </c>
      <c r="AO3087" s="13"/>
      <c r="AP3087" s="13"/>
      <c r="AQ3087" s="19" t="str">
        <f t="shared" si="192"/>
        <v/>
      </c>
      <c r="AU3087" s="19" t="str">
        <f t="shared" si="193"/>
        <v/>
      </c>
    </row>
    <row r="3088" spans="3:47" ht="25.05" customHeight="1">
      <c r="C3088" s="17" t="str">
        <f>IF($A3088="","",IF(VLOOKUP($A3088,Spiele!$A$2:$D$16,3,FALSE)=$B3088,"H","G"))</f>
        <v/>
      </c>
      <c r="D3088" s="17" t="str">
        <f>IF($B3088="","",IF(VLOOKUP($A3088,Spiele!$A$2:$F$16,3,FALSE)=$B3088,VLOOKUP($A3088,Spiele!$A$2:$F$16,4,FALSE),VLOOKUP($A3088,Spiele!$A$2:$F$16,3,FALSE)))</f>
        <v/>
      </c>
      <c r="E3088" s="18">
        <f>IF(Abschlüsse[[#This Row],[Ergeb]]="ET",0,COUNTIFS($A$2:$A3088,$A3088,$B$2:$B3088,$B3088,$L$2:$L3088,"&lt;&gt;ET"))</f>
        <v>0</v>
      </c>
      <c r="F3088" s="11"/>
      <c r="G3088" s="12"/>
      <c r="H3088" s="18">
        <f>COUNTIFS('Rote Karten'!$A$2:$A$4,$A3088,'Rote Karten'!$D$2:$D$4,"&lt;&gt;"&amp;$B3088,'Rote Karten'!$B$2:$B$4,"&lt;"&amp;$F3088,'Rote Karten'!$C$2:$C$4,"&lt;="&amp;$G3088)-COUNTIFS('Rote Karten'!$A$2:$A$4,$A3088,'Rote Karten'!$D$2:$D$4,$B3088,'Rote Karten'!$B$2:$B$4,"&lt;"&amp;$F3088,'Rote Karten'!$C$2:$C$4,"&lt;="&amp;$G3088)</f>
        <v>0</v>
      </c>
      <c r="I3088" s="17" t="str">
        <f>IF(OR($L3088="Tor",$L3088="ET"),_xlfn.IFNA(IF(VLOOKUP($A3088,Spiele!$A$2:$C$16,3,FALSE)=$B3088,COUNTIFS($L$2:$L3088,"Tor",$B$2:$B3088,$B3088,$A$2:$A3088,$A3088)+COUNTIFS($L$2:$L3088,"ET",$B$2:$B3088,$B3088,$A$2:$A3088,$A3088)&amp;":"&amp;COUNTIFS($L$2:$L3088,"Tor",$B$2:$B3088,"&lt;&gt;"&amp;$B3088,$A$2:$A3088,$A3088)+COUNTIFS($L$2:$L3088,"ET",$B$2:$B3088,"&lt;&gt;"&amp;$B3088,$A$2:$A3088,$A3088),COUNTIFS($L$2:$L3088,"Tor",$B$2:$B3088,"&lt;&gt;"&amp;$B3088,$A$2:$A3088,$A3088)+COUNTIFS($L$2:$L3088,"ET",$B$2:$B3088,"&lt;&gt;"&amp;$B3088,$A$2:$A3088,$A3088)&amp;":"&amp;COUNTIFS($L$2:$L3088,"Tor",$B$2:$B3088,$B3088,$A$2:$A3088,$A3088)+COUNTIFS($L$2:$L3088,"ET",$B$2:$B3088,$B3088,$A$2:$A3088,$A3088)),""),"")</f>
        <v/>
      </c>
      <c r="J3088" s="18" t="str">
        <f>_xlfn.IFNA(IF(VLOOKUP($A3088,Spiele!$A$2:$D$16,3,FALSE)=$B3088,(COUNTIFS($L$1:$L3087,"Tor",$B$1:$B3087,$B3088,$A$1:$A3087,$A3088)+COUNTIFS($L$1:$L3087,"ET",$B$1:$B3087,$B3088,$A$1:$A3087,$A3088))-(COUNTIFS($L$1:$L3087,"Tor",$B$1:$B3087,"&lt;&gt;"&amp;$B3088,$A$1:$A3087,$A3088)+COUNTIFS($L$1:$L3087,"ET",$B$1:$B3087,"&lt;&gt;"&amp;$B3088,$A$1:$A3087,$A3088)),(COUNTIFS($L$1:$L3087,"Tor",$B$1:$B3087,$B3088,$A$1:$A3087,$A3088)+COUNTIFS($L$1:$L3087,"ET",$B$1:$B3087,$B3088,$A$1:$A3087,$A3088))-(COUNTIFS($L$1:$L3087,"Tor",$B$1:$B3087,"&lt;&gt;"&amp;$B3088,$A$1:$A3087,$A3088)+COUNTIFS($L$1:$L3087,"ET",$B$1:$B3087,"&lt;&gt;"&amp;$B3088,$A$1:$A3087,$A3088))),"")</f>
        <v/>
      </c>
      <c r="O3088" s="17"/>
      <c r="AC3088" s="14"/>
      <c r="AD3088" s="14"/>
      <c r="AE3088" s="18"/>
      <c r="AH3088" s="19">
        <f t="shared" si="194"/>
        <v>0</v>
      </c>
      <c r="AI3088" s="19">
        <f t="shared" si="195"/>
        <v>180</v>
      </c>
      <c r="AM3088" s="19">
        <f>IF(Abschlüsse[[#This Row],[Ergeb]]="ET","",SQRT(($AF3088-$AK3088)^2+($AG3088-$AL3088)^2))</f>
        <v>0</v>
      </c>
      <c r="AO3088" s="13"/>
      <c r="AP3088" s="13"/>
      <c r="AQ3088" s="19" t="str">
        <f t="shared" si="192"/>
        <v/>
      </c>
      <c r="AU3088" s="19" t="str">
        <f t="shared" si="193"/>
        <v/>
      </c>
    </row>
    <row r="3089" spans="3:47" ht="25.05" customHeight="1">
      <c r="C3089" s="17" t="str">
        <f>IF($A3089="","",IF(VLOOKUP($A3089,Spiele!$A$2:$D$16,3,FALSE)=$B3089,"H","G"))</f>
        <v/>
      </c>
      <c r="D3089" s="17" t="str">
        <f>IF($B3089="","",IF(VLOOKUP($A3089,Spiele!$A$2:$F$16,3,FALSE)=$B3089,VLOOKUP($A3089,Spiele!$A$2:$F$16,4,FALSE),VLOOKUP($A3089,Spiele!$A$2:$F$16,3,FALSE)))</f>
        <v/>
      </c>
      <c r="E3089" s="18">
        <f>IF(Abschlüsse[[#This Row],[Ergeb]]="ET",0,COUNTIFS($A$2:$A3089,$A3089,$B$2:$B3089,$B3089,$L$2:$L3089,"&lt;&gt;ET"))</f>
        <v>0</v>
      </c>
      <c r="F3089" s="11"/>
      <c r="G3089" s="12"/>
      <c r="H3089" s="18">
        <f>COUNTIFS('Rote Karten'!$A$2:$A$4,$A3089,'Rote Karten'!$D$2:$D$4,"&lt;&gt;"&amp;$B3089,'Rote Karten'!$B$2:$B$4,"&lt;"&amp;$F3089,'Rote Karten'!$C$2:$C$4,"&lt;="&amp;$G3089)-COUNTIFS('Rote Karten'!$A$2:$A$4,$A3089,'Rote Karten'!$D$2:$D$4,$B3089,'Rote Karten'!$B$2:$B$4,"&lt;"&amp;$F3089,'Rote Karten'!$C$2:$C$4,"&lt;="&amp;$G3089)</f>
        <v>0</v>
      </c>
      <c r="I3089" s="17" t="str">
        <f>IF(OR($L3089="Tor",$L3089="ET"),_xlfn.IFNA(IF(VLOOKUP($A3089,Spiele!$A$2:$C$16,3,FALSE)=$B3089,COUNTIFS($L$2:$L3089,"Tor",$B$2:$B3089,$B3089,$A$2:$A3089,$A3089)+COUNTIFS($L$2:$L3089,"ET",$B$2:$B3089,$B3089,$A$2:$A3089,$A3089)&amp;":"&amp;COUNTIFS($L$2:$L3089,"Tor",$B$2:$B3089,"&lt;&gt;"&amp;$B3089,$A$2:$A3089,$A3089)+COUNTIFS($L$2:$L3089,"ET",$B$2:$B3089,"&lt;&gt;"&amp;$B3089,$A$2:$A3089,$A3089),COUNTIFS($L$2:$L3089,"Tor",$B$2:$B3089,"&lt;&gt;"&amp;$B3089,$A$2:$A3089,$A3089)+COUNTIFS($L$2:$L3089,"ET",$B$2:$B3089,"&lt;&gt;"&amp;$B3089,$A$2:$A3089,$A3089)&amp;":"&amp;COUNTIFS($L$2:$L3089,"Tor",$B$2:$B3089,$B3089,$A$2:$A3089,$A3089)+COUNTIFS($L$2:$L3089,"ET",$B$2:$B3089,$B3089,$A$2:$A3089,$A3089)),""),"")</f>
        <v/>
      </c>
      <c r="J3089" s="18" t="str">
        <f>_xlfn.IFNA(IF(VLOOKUP($A3089,Spiele!$A$2:$D$16,3,FALSE)=$B3089,(COUNTIFS($L$1:$L3088,"Tor",$B$1:$B3088,$B3089,$A$1:$A3088,$A3089)+COUNTIFS($L$1:$L3088,"ET",$B$1:$B3088,$B3089,$A$1:$A3088,$A3089))-(COUNTIFS($L$1:$L3088,"Tor",$B$1:$B3088,"&lt;&gt;"&amp;$B3089,$A$1:$A3088,$A3089)+COUNTIFS($L$1:$L3088,"ET",$B$1:$B3088,"&lt;&gt;"&amp;$B3089,$A$1:$A3088,$A3089)),(COUNTIFS($L$1:$L3088,"Tor",$B$1:$B3088,$B3089,$A$1:$A3088,$A3089)+COUNTIFS($L$1:$L3088,"ET",$B$1:$B3088,$B3089,$A$1:$A3088,$A3089))-(COUNTIFS($L$1:$L3088,"Tor",$B$1:$B3088,"&lt;&gt;"&amp;$B3089,$A$1:$A3088,$A3089)+COUNTIFS($L$1:$L3088,"ET",$B$1:$B3088,"&lt;&gt;"&amp;$B3089,$A$1:$A3088,$A3089))),"")</f>
        <v/>
      </c>
      <c r="O3089" s="17"/>
      <c r="AC3089" s="14"/>
      <c r="AD3089" s="14"/>
      <c r="AE3089" s="18"/>
      <c r="AH3089" s="19">
        <f t="shared" si="194"/>
        <v>0</v>
      </c>
      <c r="AI3089" s="19">
        <f t="shared" si="195"/>
        <v>180</v>
      </c>
      <c r="AM3089" s="19">
        <f>IF(Abschlüsse[[#This Row],[Ergeb]]="ET","",SQRT(($AF3089-$AK3089)^2+($AG3089-$AL3089)^2))</f>
        <v>0</v>
      </c>
      <c r="AO3089" s="13"/>
      <c r="AP3089" s="13"/>
      <c r="AQ3089" s="19" t="str">
        <f t="shared" si="192"/>
        <v/>
      </c>
      <c r="AU3089" s="19" t="str">
        <f t="shared" si="193"/>
        <v/>
      </c>
    </row>
    <row r="3090" spans="3:47" ht="25.05" customHeight="1">
      <c r="C3090" s="17" t="str">
        <f>IF($A3090="","",IF(VLOOKUP($A3090,Spiele!$A$2:$D$16,3,FALSE)=$B3090,"H","G"))</f>
        <v/>
      </c>
      <c r="D3090" s="17" t="str">
        <f>IF($B3090="","",IF(VLOOKUP($A3090,Spiele!$A$2:$F$16,3,FALSE)=$B3090,VLOOKUP($A3090,Spiele!$A$2:$F$16,4,FALSE),VLOOKUP($A3090,Spiele!$A$2:$F$16,3,FALSE)))</f>
        <v/>
      </c>
      <c r="E3090" s="18">
        <f>IF(Abschlüsse[[#This Row],[Ergeb]]="ET",0,COUNTIFS($A$2:$A3090,$A3090,$B$2:$B3090,$B3090,$L$2:$L3090,"&lt;&gt;ET"))</f>
        <v>0</v>
      </c>
      <c r="F3090" s="11"/>
      <c r="G3090" s="12"/>
      <c r="H3090" s="18">
        <f>COUNTIFS('Rote Karten'!$A$2:$A$4,$A3090,'Rote Karten'!$D$2:$D$4,"&lt;&gt;"&amp;$B3090,'Rote Karten'!$B$2:$B$4,"&lt;"&amp;$F3090,'Rote Karten'!$C$2:$C$4,"&lt;="&amp;$G3090)-COUNTIFS('Rote Karten'!$A$2:$A$4,$A3090,'Rote Karten'!$D$2:$D$4,$B3090,'Rote Karten'!$B$2:$B$4,"&lt;"&amp;$F3090,'Rote Karten'!$C$2:$C$4,"&lt;="&amp;$G3090)</f>
        <v>0</v>
      </c>
      <c r="I3090" s="17" t="str">
        <f>IF(OR($L3090="Tor",$L3090="ET"),_xlfn.IFNA(IF(VLOOKUP($A3090,Spiele!$A$2:$C$16,3,FALSE)=$B3090,COUNTIFS($L$2:$L3090,"Tor",$B$2:$B3090,$B3090,$A$2:$A3090,$A3090)+COUNTIFS($L$2:$L3090,"ET",$B$2:$B3090,$B3090,$A$2:$A3090,$A3090)&amp;":"&amp;COUNTIFS($L$2:$L3090,"Tor",$B$2:$B3090,"&lt;&gt;"&amp;$B3090,$A$2:$A3090,$A3090)+COUNTIFS($L$2:$L3090,"ET",$B$2:$B3090,"&lt;&gt;"&amp;$B3090,$A$2:$A3090,$A3090),COUNTIFS($L$2:$L3090,"Tor",$B$2:$B3090,"&lt;&gt;"&amp;$B3090,$A$2:$A3090,$A3090)+COUNTIFS($L$2:$L3090,"ET",$B$2:$B3090,"&lt;&gt;"&amp;$B3090,$A$2:$A3090,$A3090)&amp;":"&amp;COUNTIFS($L$2:$L3090,"Tor",$B$2:$B3090,$B3090,$A$2:$A3090,$A3090)+COUNTIFS($L$2:$L3090,"ET",$B$2:$B3090,$B3090,$A$2:$A3090,$A3090)),""),"")</f>
        <v/>
      </c>
      <c r="J3090" s="18" t="str">
        <f>_xlfn.IFNA(IF(VLOOKUP($A3090,Spiele!$A$2:$D$16,3,FALSE)=$B3090,(COUNTIFS($L$1:$L3089,"Tor",$B$1:$B3089,$B3090,$A$1:$A3089,$A3090)+COUNTIFS($L$1:$L3089,"ET",$B$1:$B3089,$B3090,$A$1:$A3089,$A3090))-(COUNTIFS($L$1:$L3089,"Tor",$B$1:$B3089,"&lt;&gt;"&amp;$B3090,$A$1:$A3089,$A3090)+COUNTIFS($L$1:$L3089,"ET",$B$1:$B3089,"&lt;&gt;"&amp;$B3090,$A$1:$A3089,$A3090)),(COUNTIFS($L$1:$L3089,"Tor",$B$1:$B3089,$B3090,$A$1:$A3089,$A3090)+COUNTIFS($L$1:$L3089,"ET",$B$1:$B3089,$B3090,$A$1:$A3089,$A3090))-(COUNTIFS($L$1:$L3089,"Tor",$B$1:$B3089,"&lt;&gt;"&amp;$B3090,$A$1:$A3089,$A3090)+COUNTIFS($L$1:$L3089,"ET",$B$1:$B3089,"&lt;&gt;"&amp;$B3090,$A$1:$A3089,$A3090))),"")</f>
        <v/>
      </c>
      <c r="O3090" s="17"/>
      <c r="AC3090" s="14"/>
      <c r="AD3090" s="14"/>
      <c r="AE3090" s="18"/>
      <c r="AH3090" s="19">
        <f t="shared" si="194"/>
        <v>0</v>
      </c>
      <c r="AI3090" s="19">
        <f t="shared" si="195"/>
        <v>180</v>
      </c>
      <c r="AM3090" s="19">
        <f>IF(Abschlüsse[[#This Row],[Ergeb]]="ET","",SQRT(($AF3090-$AK3090)^2+($AG3090-$AL3090)^2))</f>
        <v>0</v>
      </c>
      <c r="AO3090" s="13"/>
      <c r="AP3090" s="13"/>
      <c r="AQ3090" s="19" t="str">
        <f t="shared" si="192"/>
        <v/>
      </c>
      <c r="AU3090" s="19" t="str">
        <f t="shared" si="193"/>
        <v/>
      </c>
    </row>
    <row r="3091" spans="3:47" ht="25.05" customHeight="1">
      <c r="C3091" s="17" t="str">
        <f>IF($A3091="","",IF(VLOOKUP($A3091,Spiele!$A$2:$D$16,3,FALSE)=$B3091,"H","G"))</f>
        <v/>
      </c>
      <c r="D3091" s="17" t="str">
        <f>IF($B3091="","",IF(VLOOKUP($A3091,Spiele!$A$2:$F$16,3,FALSE)=$B3091,VLOOKUP($A3091,Spiele!$A$2:$F$16,4,FALSE),VLOOKUP($A3091,Spiele!$A$2:$F$16,3,FALSE)))</f>
        <v/>
      </c>
      <c r="E3091" s="18">
        <f>IF(Abschlüsse[[#This Row],[Ergeb]]="ET",0,COUNTIFS($A$2:$A3091,$A3091,$B$2:$B3091,$B3091,$L$2:$L3091,"&lt;&gt;ET"))</f>
        <v>0</v>
      </c>
      <c r="F3091" s="11"/>
      <c r="G3091" s="12"/>
      <c r="H3091" s="18">
        <f>COUNTIFS('Rote Karten'!$A$2:$A$4,$A3091,'Rote Karten'!$D$2:$D$4,"&lt;&gt;"&amp;$B3091,'Rote Karten'!$B$2:$B$4,"&lt;"&amp;$F3091,'Rote Karten'!$C$2:$C$4,"&lt;="&amp;$G3091)-COUNTIFS('Rote Karten'!$A$2:$A$4,$A3091,'Rote Karten'!$D$2:$D$4,$B3091,'Rote Karten'!$B$2:$B$4,"&lt;"&amp;$F3091,'Rote Karten'!$C$2:$C$4,"&lt;="&amp;$G3091)</f>
        <v>0</v>
      </c>
      <c r="I3091" s="17" t="str">
        <f>IF(OR($L3091="Tor",$L3091="ET"),_xlfn.IFNA(IF(VLOOKUP($A3091,Spiele!$A$2:$C$16,3,FALSE)=$B3091,COUNTIFS($L$2:$L3091,"Tor",$B$2:$B3091,$B3091,$A$2:$A3091,$A3091)+COUNTIFS($L$2:$L3091,"ET",$B$2:$B3091,$B3091,$A$2:$A3091,$A3091)&amp;":"&amp;COUNTIFS($L$2:$L3091,"Tor",$B$2:$B3091,"&lt;&gt;"&amp;$B3091,$A$2:$A3091,$A3091)+COUNTIFS($L$2:$L3091,"ET",$B$2:$B3091,"&lt;&gt;"&amp;$B3091,$A$2:$A3091,$A3091),COUNTIFS($L$2:$L3091,"Tor",$B$2:$B3091,"&lt;&gt;"&amp;$B3091,$A$2:$A3091,$A3091)+COUNTIFS($L$2:$L3091,"ET",$B$2:$B3091,"&lt;&gt;"&amp;$B3091,$A$2:$A3091,$A3091)&amp;":"&amp;COUNTIFS($L$2:$L3091,"Tor",$B$2:$B3091,$B3091,$A$2:$A3091,$A3091)+COUNTIFS($L$2:$L3091,"ET",$B$2:$B3091,$B3091,$A$2:$A3091,$A3091)),""),"")</f>
        <v/>
      </c>
      <c r="J3091" s="18" t="str">
        <f>_xlfn.IFNA(IF(VLOOKUP($A3091,Spiele!$A$2:$D$16,3,FALSE)=$B3091,(COUNTIFS($L$1:$L3090,"Tor",$B$1:$B3090,$B3091,$A$1:$A3090,$A3091)+COUNTIFS($L$1:$L3090,"ET",$B$1:$B3090,$B3091,$A$1:$A3090,$A3091))-(COUNTIFS($L$1:$L3090,"Tor",$B$1:$B3090,"&lt;&gt;"&amp;$B3091,$A$1:$A3090,$A3091)+COUNTIFS($L$1:$L3090,"ET",$B$1:$B3090,"&lt;&gt;"&amp;$B3091,$A$1:$A3090,$A3091)),(COUNTIFS($L$1:$L3090,"Tor",$B$1:$B3090,$B3091,$A$1:$A3090,$A3091)+COUNTIFS($L$1:$L3090,"ET",$B$1:$B3090,$B3091,$A$1:$A3090,$A3091))-(COUNTIFS($L$1:$L3090,"Tor",$B$1:$B3090,"&lt;&gt;"&amp;$B3091,$A$1:$A3090,$A3091)+COUNTIFS($L$1:$L3090,"ET",$B$1:$B3090,"&lt;&gt;"&amp;$B3091,$A$1:$A3090,$A3091))),"")</f>
        <v/>
      </c>
      <c r="O3091" s="17"/>
      <c r="AC3091" s="14"/>
      <c r="AD3091" s="14"/>
      <c r="AE3091" s="18"/>
      <c r="AH3091" s="19">
        <f t="shared" si="194"/>
        <v>0</v>
      </c>
      <c r="AI3091" s="19">
        <f t="shared" si="195"/>
        <v>180</v>
      </c>
      <c r="AM3091" s="19">
        <f>IF(Abschlüsse[[#This Row],[Ergeb]]="ET","",SQRT(($AF3091-$AK3091)^2+($AG3091-$AL3091)^2))</f>
        <v>0</v>
      </c>
      <c r="AO3091" s="13"/>
      <c r="AP3091" s="13"/>
      <c r="AQ3091" s="19" t="str">
        <f t="shared" si="192"/>
        <v/>
      </c>
      <c r="AU3091" s="19" t="str">
        <f t="shared" si="193"/>
        <v/>
      </c>
    </row>
    <row r="3092" spans="3:47" ht="25.05" customHeight="1">
      <c r="C3092" s="17" t="str">
        <f>IF($A3092="","",IF(VLOOKUP($A3092,Spiele!$A$2:$D$16,3,FALSE)=$B3092,"H","G"))</f>
        <v/>
      </c>
      <c r="D3092" s="17" t="str">
        <f>IF($B3092="","",IF(VLOOKUP($A3092,Spiele!$A$2:$F$16,3,FALSE)=$B3092,VLOOKUP($A3092,Spiele!$A$2:$F$16,4,FALSE),VLOOKUP($A3092,Spiele!$A$2:$F$16,3,FALSE)))</f>
        <v/>
      </c>
      <c r="E3092" s="18">
        <f>IF(Abschlüsse[[#This Row],[Ergeb]]="ET",0,COUNTIFS($A$2:$A3092,$A3092,$B$2:$B3092,$B3092,$L$2:$L3092,"&lt;&gt;ET"))</f>
        <v>0</v>
      </c>
      <c r="F3092" s="11"/>
      <c r="G3092" s="12"/>
      <c r="H3092" s="18">
        <f>COUNTIFS('Rote Karten'!$A$2:$A$4,$A3092,'Rote Karten'!$D$2:$D$4,"&lt;&gt;"&amp;$B3092,'Rote Karten'!$B$2:$B$4,"&lt;"&amp;$F3092,'Rote Karten'!$C$2:$C$4,"&lt;="&amp;$G3092)-COUNTIFS('Rote Karten'!$A$2:$A$4,$A3092,'Rote Karten'!$D$2:$D$4,$B3092,'Rote Karten'!$B$2:$B$4,"&lt;"&amp;$F3092,'Rote Karten'!$C$2:$C$4,"&lt;="&amp;$G3092)</f>
        <v>0</v>
      </c>
      <c r="I3092" s="17" t="str">
        <f>IF(OR($L3092="Tor",$L3092="ET"),_xlfn.IFNA(IF(VLOOKUP($A3092,Spiele!$A$2:$C$16,3,FALSE)=$B3092,COUNTIFS($L$2:$L3092,"Tor",$B$2:$B3092,$B3092,$A$2:$A3092,$A3092)+COUNTIFS($L$2:$L3092,"ET",$B$2:$B3092,$B3092,$A$2:$A3092,$A3092)&amp;":"&amp;COUNTIFS($L$2:$L3092,"Tor",$B$2:$B3092,"&lt;&gt;"&amp;$B3092,$A$2:$A3092,$A3092)+COUNTIFS($L$2:$L3092,"ET",$B$2:$B3092,"&lt;&gt;"&amp;$B3092,$A$2:$A3092,$A3092),COUNTIFS($L$2:$L3092,"Tor",$B$2:$B3092,"&lt;&gt;"&amp;$B3092,$A$2:$A3092,$A3092)+COUNTIFS($L$2:$L3092,"ET",$B$2:$B3092,"&lt;&gt;"&amp;$B3092,$A$2:$A3092,$A3092)&amp;":"&amp;COUNTIFS($L$2:$L3092,"Tor",$B$2:$B3092,$B3092,$A$2:$A3092,$A3092)+COUNTIFS($L$2:$L3092,"ET",$B$2:$B3092,$B3092,$A$2:$A3092,$A3092)),""),"")</f>
        <v/>
      </c>
      <c r="J3092" s="18" t="str">
        <f>_xlfn.IFNA(IF(VLOOKUP($A3092,Spiele!$A$2:$D$16,3,FALSE)=$B3092,(COUNTIFS($L$1:$L3091,"Tor",$B$1:$B3091,$B3092,$A$1:$A3091,$A3092)+COUNTIFS($L$1:$L3091,"ET",$B$1:$B3091,$B3092,$A$1:$A3091,$A3092))-(COUNTIFS($L$1:$L3091,"Tor",$B$1:$B3091,"&lt;&gt;"&amp;$B3092,$A$1:$A3091,$A3092)+COUNTIFS($L$1:$L3091,"ET",$B$1:$B3091,"&lt;&gt;"&amp;$B3092,$A$1:$A3091,$A3092)),(COUNTIFS($L$1:$L3091,"Tor",$B$1:$B3091,$B3092,$A$1:$A3091,$A3092)+COUNTIFS($L$1:$L3091,"ET",$B$1:$B3091,$B3092,$A$1:$A3091,$A3092))-(COUNTIFS($L$1:$L3091,"Tor",$B$1:$B3091,"&lt;&gt;"&amp;$B3092,$A$1:$A3091,$A3092)+COUNTIFS($L$1:$L3091,"ET",$B$1:$B3091,"&lt;&gt;"&amp;$B3092,$A$1:$A3091,$A3092))),"")</f>
        <v/>
      </c>
      <c r="O3092" s="17"/>
      <c r="AC3092" s="14"/>
      <c r="AD3092" s="14"/>
      <c r="AE3092" s="18"/>
      <c r="AH3092" s="19">
        <f t="shared" si="194"/>
        <v>0</v>
      </c>
      <c r="AI3092" s="19">
        <f t="shared" si="195"/>
        <v>180</v>
      </c>
      <c r="AM3092" s="19">
        <f>IF(Abschlüsse[[#This Row],[Ergeb]]="ET","",SQRT(($AF3092-$AK3092)^2+($AG3092-$AL3092)^2))</f>
        <v>0</v>
      </c>
      <c r="AO3092" s="13"/>
      <c r="AP3092" s="13"/>
      <c r="AQ3092" s="19" t="str">
        <f t="shared" si="192"/>
        <v/>
      </c>
      <c r="AU3092" s="19" t="str">
        <f t="shared" si="193"/>
        <v/>
      </c>
    </row>
    <row r="3093" spans="3:47" ht="25.05" customHeight="1">
      <c r="C3093" s="17" t="str">
        <f>IF($A3093="","",IF(VLOOKUP($A3093,Spiele!$A$2:$D$16,3,FALSE)=$B3093,"H","G"))</f>
        <v/>
      </c>
      <c r="D3093" s="17" t="str">
        <f>IF($B3093="","",IF(VLOOKUP($A3093,Spiele!$A$2:$F$16,3,FALSE)=$B3093,VLOOKUP($A3093,Spiele!$A$2:$F$16,4,FALSE),VLOOKUP($A3093,Spiele!$A$2:$F$16,3,FALSE)))</f>
        <v/>
      </c>
      <c r="E3093" s="18">
        <f>IF(Abschlüsse[[#This Row],[Ergeb]]="ET",0,COUNTIFS($A$2:$A3093,$A3093,$B$2:$B3093,$B3093,$L$2:$L3093,"&lt;&gt;ET"))</f>
        <v>0</v>
      </c>
      <c r="F3093" s="11"/>
      <c r="G3093" s="12"/>
      <c r="H3093" s="18">
        <f>COUNTIFS('Rote Karten'!$A$2:$A$4,$A3093,'Rote Karten'!$D$2:$D$4,"&lt;&gt;"&amp;$B3093,'Rote Karten'!$B$2:$B$4,"&lt;"&amp;$F3093,'Rote Karten'!$C$2:$C$4,"&lt;="&amp;$G3093)-COUNTIFS('Rote Karten'!$A$2:$A$4,$A3093,'Rote Karten'!$D$2:$D$4,$B3093,'Rote Karten'!$B$2:$B$4,"&lt;"&amp;$F3093,'Rote Karten'!$C$2:$C$4,"&lt;="&amp;$G3093)</f>
        <v>0</v>
      </c>
      <c r="I3093" s="17" t="str">
        <f>IF(OR($L3093="Tor",$L3093="ET"),_xlfn.IFNA(IF(VLOOKUP($A3093,Spiele!$A$2:$C$16,3,FALSE)=$B3093,COUNTIFS($L$2:$L3093,"Tor",$B$2:$B3093,$B3093,$A$2:$A3093,$A3093)+COUNTIFS($L$2:$L3093,"ET",$B$2:$B3093,$B3093,$A$2:$A3093,$A3093)&amp;":"&amp;COUNTIFS($L$2:$L3093,"Tor",$B$2:$B3093,"&lt;&gt;"&amp;$B3093,$A$2:$A3093,$A3093)+COUNTIFS($L$2:$L3093,"ET",$B$2:$B3093,"&lt;&gt;"&amp;$B3093,$A$2:$A3093,$A3093),COUNTIFS($L$2:$L3093,"Tor",$B$2:$B3093,"&lt;&gt;"&amp;$B3093,$A$2:$A3093,$A3093)+COUNTIFS($L$2:$L3093,"ET",$B$2:$B3093,"&lt;&gt;"&amp;$B3093,$A$2:$A3093,$A3093)&amp;":"&amp;COUNTIFS($L$2:$L3093,"Tor",$B$2:$B3093,$B3093,$A$2:$A3093,$A3093)+COUNTIFS($L$2:$L3093,"ET",$B$2:$B3093,$B3093,$A$2:$A3093,$A3093)),""),"")</f>
        <v/>
      </c>
      <c r="J3093" s="18" t="str">
        <f>_xlfn.IFNA(IF(VLOOKUP($A3093,Spiele!$A$2:$D$16,3,FALSE)=$B3093,(COUNTIFS($L$1:$L3092,"Tor",$B$1:$B3092,$B3093,$A$1:$A3092,$A3093)+COUNTIFS($L$1:$L3092,"ET",$B$1:$B3092,$B3093,$A$1:$A3092,$A3093))-(COUNTIFS($L$1:$L3092,"Tor",$B$1:$B3092,"&lt;&gt;"&amp;$B3093,$A$1:$A3092,$A3093)+COUNTIFS($L$1:$L3092,"ET",$B$1:$B3092,"&lt;&gt;"&amp;$B3093,$A$1:$A3092,$A3093)),(COUNTIFS($L$1:$L3092,"Tor",$B$1:$B3092,$B3093,$A$1:$A3092,$A3093)+COUNTIFS($L$1:$L3092,"ET",$B$1:$B3092,$B3093,$A$1:$A3092,$A3093))-(COUNTIFS($L$1:$L3092,"Tor",$B$1:$B3092,"&lt;&gt;"&amp;$B3093,$A$1:$A3092,$A3093)+COUNTIFS($L$1:$L3092,"ET",$B$1:$B3092,"&lt;&gt;"&amp;$B3093,$A$1:$A3092,$A3093))),"")</f>
        <v/>
      </c>
      <c r="O3093" s="17"/>
      <c r="AC3093" s="14"/>
      <c r="AD3093" s="14"/>
      <c r="AE3093" s="18"/>
      <c r="AH3093" s="19">
        <f t="shared" si="194"/>
        <v>0</v>
      </c>
      <c r="AI3093" s="19">
        <f t="shared" si="195"/>
        <v>180</v>
      </c>
      <c r="AM3093" s="19">
        <f>IF(Abschlüsse[[#This Row],[Ergeb]]="ET","",SQRT(($AF3093-$AK3093)^2+($AG3093-$AL3093)^2))</f>
        <v>0</v>
      </c>
      <c r="AO3093" s="13"/>
      <c r="AP3093" s="13"/>
      <c r="AQ3093" s="19" t="str">
        <f t="shared" si="192"/>
        <v/>
      </c>
      <c r="AU3093" s="19" t="str">
        <f t="shared" si="193"/>
        <v/>
      </c>
    </row>
    <row r="3094" spans="3:47" ht="25.05" customHeight="1">
      <c r="C3094" s="17" t="str">
        <f>IF($A3094="","",IF(VLOOKUP($A3094,Spiele!$A$2:$D$16,3,FALSE)=$B3094,"H","G"))</f>
        <v/>
      </c>
      <c r="D3094" s="17" t="str">
        <f>IF($B3094="","",IF(VLOOKUP($A3094,Spiele!$A$2:$F$16,3,FALSE)=$B3094,VLOOKUP($A3094,Spiele!$A$2:$F$16,4,FALSE),VLOOKUP($A3094,Spiele!$A$2:$F$16,3,FALSE)))</f>
        <v/>
      </c>
      <c r="E3094" s="18">
        <f>IF(Abschlüsse[[#This Row],[Ergeb]]="ET",0,COUNTIFS($A$2:$A3094,$A3094,$B$2:$B3094,$B3094,$L$2:$L3094,"&lt;&gt;ET"))</f>
        <v>0</v>
      </c>
      <c r="F3094" s="11"/>
      <c r="G3094" s="12"/>
      <c r="H3094" s="18">
        <f>COUNTIFS('Rote Karten'!$A$2:$A$4,$A3094,'Rote Karten'!$D$2:$D$4,"&lt;&gt;"&amp;$B3094,'Rote Karten'!$B$2:$B$4,"&lt;"&amp;$F3094,'Rote Karten'!$C$2:$C$4,"&lt;="&amp;$G3094)-COUNTIFS('Rote Karten'!$A$2:$A$4,$A3094,'Rote Karten'!$D$2:$D$4,$B3094,'Rote Karten'!$B$2:$B$4,"&lt;"&amp;$F3094,'Rote Karten'!$C$2:$C$4,"&lt;="&amp;$G3094)</f>
        <v>0</v>
      </c>
      <c r="I3094" s="17" t="str">
        <f>IF(OR($L3094="Tor",$L3094="ET"),_xlfn.IFNA(IF(VLOOKUP($A3094,Spiele!$A$2:$C$16,3,FALSE)=$B3094,COUNTIFS($L$2:$L3094,"Tor",$B$2:$B3094,$B3094,$A$2:$A3094,$A3094)+COUNTIFS($L$2:$L3094,"ET",$B$2:$B3094,$B3094,$A$2:$A3094,$A3094)&amp;":"&amp;COUNTIFS($L$2:$L3094,"Tor",$B$2:$B3094,"&lt;&gt;"&amp;$B3094,$A$2:$A3094,$A3094)+COUNTIFS($L$2:$L3094,"ET",$B$2:$B3094,"&lt;&gt;"&amp;$B3094,$A$2:$A3094,$A3094),COUNTIFS($L$2:$L3094,"Tor",$B$2:$B3094,"&lt;&gt;"&amp;$B3094,$A$2:$A3094,$A3094)+COUNTIFS($L$2:$L3094,"ET",$B$2:$B3094,"&lt;&gt;"&amp;$B3094,$A$2:$A3094,$A3094)&amp;":"&amp;COUNTIFS($L$2:$L3094,"Tor",$B$2:$B3094,$B3094,$A$2:$A3094,$A3094)+COUNTIFS($L$2:$L3094,"ET",$B$2:$B3094,$B3094,$A$2:$A3094,$A3094)),""),"")</f>
        <v/>
      </c>
      <c r="J3094" s="18" t="str">
        <f>_xlfn.IFNA(IF(VLOOKUP($A3094,Spiele!$A$2:$D$16,3,FALSE)=$B3094,(COUNTIFS($L$1:$L3093,"Tor",$B$1:$B3093,$B3094,$A$1:$A3093,$A3094)+COUNTIFS($L$1:$L3093,"ET",$B$1:$B3093,$B3094,$A$1:$A3093,$A3094))-(COUNTIFS($L$1:$L3093,"Tor",$B$1:$B3093,"&lt;&gt;"&amp;$B3094,$A$1:$A3093,$A3094)+COUNTIFS($L$1:$L3093,"ET",$B$1:$B3093,"&lt;&gt;"&amp;$B3094,$A$1:$A3093,$A3094)),(COUNTIFS($L$1:$L3093,"Tor",$B$1:$B3093,$B3094,$A$1:$A3093,$A3094)+COUNTIFS($L$1:$L3093,"ET",$B$1:$B3093,$B3094,$A$1:$A3093,$A3094))-(COUNTIFS($L$1:$L3093,"Tor",$B$1:$B3093,"&lt;&gt;"&amp;$B3094,$A$1:$A3093,$A3094)+COUNTIFS($L$1:$L3093,"ET",$B$1:$B3093,"&lt;&gt;"&amp;$B3094,$A$1:$A3093,$A3094))),"")</f>
        <v/>
      </c>
      <c r="O3094" s="17"/>
      <c r="AC3094" s="14"/>
      <c r="AD3094" s="14"/>
      <c r="AE3094" s="18"/>
      <c r="AH3094" s="19">
        <f t="shared" si="194"/>
        <v>0</v>
      </c>
      <c r="AI3094" s="19">
        <f t="shared" si="195"/>
        <v>180</v>
      </c>
      <c r="AM3094" s="19">
        <f>IF(Abschlüsse[[#This Row],[Ergeb]]="ET","",SQRT(($AF3094-$AK3094)^2+($AG3094-$AL3094)^2))</f>
        <v>0</v>
      </c>
      <c r="AO3094" s="13"/>
      <c r="AP3094" s="13"/>
      <c r="AQ3094" s="19" t="str">
        <f t="shared" si="192"/>
        <v/>
      </c>
      <c r="AU3094" s="19" t="str">
        <f t="shared" si="193"/>
        <v/>
      </c>
    </row>
    <row r="3095" spans="3:47" ht="25.05" customHeight="1">
      <c r="C3095" s="17" t="str">
        <f>IF($A3095="","",IF(VLOOKUP($A3095,Spiele!$A$2:$D$16,3,FALSE)=$B3095,"H","G"))</f>
        <v/>
      </c>
      <c r="D3095" s="17" t="str">
        <f>IF($B3095="","",IF(VLOOKUP($A3095,Spiele!$A$2:$F$16,3,FALSE)=$B3095,VLOOKUP($A3095,Spiele!$A$2:$F$16,4,FALSE),VLOOKUP($A3095,Spiele!$A$2:$F$16,3,FALSE)))</f>
        <v/>
      </c>
      <c r="E3095" s="18">
        <f>IF(Abschlüsse[[#This Row],[Ergeb]]="ET",0,COUNTIFS($A$2:$A3095,$A3095,$B$2:$B3095,$B3095,$L$2:$L3095,"&lt;&gt;ET"))</f>
        <v>0</v>
      </c>
      <c r="F3095" s="11"/>
      <c r="G3095" s="12"/>
      <c r="H3095" s="18">
        <f>COUNTIFS('Rote Karten'!$A$2:$A$4,$A3095,'Rote Karten'!$D$2:$D$4,"&lt;&gt;"&amp;$B3095,'Rote Karten'!$B$2:$B$4,"&lt;"&amp;$F3095,'Rote Karten'!$C$2:$C$4,"&lt;="&amp;$G3095)-COUNTIFS('Rote Karten'!$A$2:$A$4,$A3095,'Rote Karten'!$D$2:$D$4,$B3095,'Rote Karten'!$B$2:$B$4,"&lt;"&amp;$F3095,'Rote Karten'!$C$2:$C$4,"&lt;="&amp;$G3095)</f>
        <v>0</v>
      </c>
      <c r="I3095" s="17" t="str">
        <f>IF(OR($L3095="Tor",$L3095="ET"),_xlfn.IFNA(IF(VLOOKUP($A3095,Spiele!$A$2:$C$16,3,FALSE)=$B3095,COUNTIFS($L$2:$L3095,"Tor",$B$2:$B3095,$B3095,$A$2:$A3095,$A3095)+COUNTIFS($L$2:$L3095,"ET",$B$2:$B3095,$B3095,$A$2:$A3095,$A3095)&amp;":"&amp;COUNTIFS($L$2:$L3095,"Tor",$B$2:$B3095,"&lt;&gt;"&amp;$B3095,$A$2:$A3095,$A3095)+COUNTIFS($L$2:$L3095,"ET",$B$2:$B3095,"&lt;&gt;"&amp;$B3095,$A$2:$A3095,$A3095),COUNTIFS($L$2:$L3095,"Tor",$B$2:$B3095,"&lt;&gt;"&amp;$B3095,$A$2:$A3095,$A3095)+COUNTIFS($L$2:$L3095,"ET",$B$2:$B3095,"&lt;&gt;"&amp;$B3095,$A$2:$A3095,$A3095)&amp;":"&amp;COUNTIFS($L$2:$L3095,"Tor",$B$2:$B3095,$B3095,$A$2:$A3095,$A3095)+COUNTIFS($L$2:$L3095,"ET",$B$2:$B3095,$B3095,$A$2:$A3095,$A3095)),""),"")</f>
        <v/>
      </c>
      <c r="J3095" s="18" t="str">
        <f>_xlfn.IFNA(IF(VLOOKUP($A3095,Spiele!$A$2:$D$16,3,FALSE)=$B3095,(COUNTIFS($L$1:$L3094,"Tor",$B$1:$B3094,$B3095,$A$1:$A3094,$A3095)+COUNTIFS($L$1:$L3094,"ET",$B$1:$B3094,$B3095,$A$1:$A3094,$A3095))-(COUNTIFS($L$1:$L3094,"Tor",$B$1:$B3094,"&lt;&gt;"&amp;$B3095,$A$1:$A3094,$A3095)+COUNTIFS($L$1:$L3094,"ET",$B$1:$B3094,"&lt;&gt;"&amp;$B3095,$A$1:$A3094,$A3095)),(COUNTIFS($L$1:$L3094,"Tor",$B$1:$B3094,$B3095,$A$1:$A3094,$A3095)+COUNTIFS($L$1:$L3094,"ET",$B$1:$B3094,$B3095,$A$1:$A3094,$A3095))-(COUNTIFS($L$1:$L3094,"Tor",$B$1:$B3094,"&lt;&gt;"&amp;$B3095,$A$1:$A3094,$A3095)+COUNTIFS($L$1:$L3094,"ET",$B$1:$B3094,"&lt;&gt;"&amp;$B3095,$A$1:$A3094,$A3095))),"")</f>
        <v/>
      </c>
      <c r="O3095" s="17"/>
      <c r="AC3095" s="14"/>
      <c r="AD3095" s="14"/>
      <c r="AE3095" s="18"/>
      <c r="AH3095" s="19">
        <f t="shared" si="194"/>
        <v>0</v>
      </c>
      <c r="AI3095" s="19">
        <f t="shared" si="195"/>
        <v>180</v>
      </c>
      <c r="AM3095" s="19">
        <f>IF(Abschlüsse[[#This Row],[Ergeb]]="ET","",SQRT(($AF3095-$AK3095)^2+($AG3095-$AL3095)^2))</f>
        <v>0</v>
      </c>
      <c r="AO3095" s="13"/>
      <c r="AP3095" s="13"/>
      <c r="AQ3095" s="19" t="str">
        <f t="shared" si="192"/>
        <v/>
      </c>
      <c r="AU3095" s="19" t="str">
        <f t="shared" si="193"/>
        <v/>
      </c>
    </row>
    <row r="3096" spans="3:47" ht="25.05" customHeight="1">
      <c r="C3096" s="17" t="str">
        <f>IF($A3096="","",IF(VLOOKUP($A3096,Spiele!$A$2:$D$16,3,FALSE)=$B3096,"H","G"))</f>
        <v/>
      </c>
      <c r="D3096" s="17" t="str">
        <f>IF($B3096="","",IF(VLOOKUP($A3096,Spiele!$A$2:$F$16,3,FALSE)=$B3096,VLOOKUP($A3096,Spiele!$A$2:$F$16,4,FALSE),VLOOKUP($A3096,Spiele!$A$2:$F$16,3,FALSE)))</f>
        <v/>
      </c>
      <c r="E3096" s="18">
        <f>IF(Abschlüsse[[#This Row],[Ergeb]]="ET",0,COUNTIFS($A$2:$A3096,$A3096,$B$2:$B3096,$B3096,$L$2:$L3096,"&lt;&gt;ET"))</f>
        <v>0</v>
      </c>
      <c r="F3096" s="11"/>
      <c r="G3096" s="12"/>
      <c r="H3096" s="18">
        <f>COUNTIFS('Rote Karten'!$A$2:$A$4,$A3096,'Rote Karten'!$D$2:$D$4,"&lt;&gt;"&amp;$B3096,'Rote Karten'!$B$2:$B$4,"&lt;"&amp;$F3096,'Rote Karten'!$C$2:$C$4,"&lt;="&amp;$G3096)-COUNTIFS('Rote Karten'!$A$2:$A$4,$A3096,'Rote Karten'!$D$2:$D$4,$B3096,'Rote Karten'!$B$2:$B$4,"&lt;"&amp;$F3096,'Rote Karten'!$C$2:$C$4,"&lt;="&amp;$G3096)</f>
        <v>0</v>
      </c>
      <c r="I3096" s="17" t="str">
        <f>IF(OR($L3096="Tor",$L3096="ET"),_xlfn.IFNA(IF(VLOOKUP($A3096,Spiele!$A$2:$C$16,3,FALSE)=$B3096,COUNTIFS($L$2:$L3096,"Tor",$B$2:$B3096,$B3096,$A$2:$A3096,$A3096)+COUNTIFS($L$2:$L3096,"ET",$B$2:$B3096,$B3096,$A$2:$A3096,$A3096)&amp;":"&amp;COUNTIFS($L$2:$L3096,"Tor",$B$2:$B3096,"&lt;&gt;"&amp;$B3096,$A$2:$A3096,$A3096)+COUNTIFS($L$2:$L3096,"ET",$B$2:$B3096,"&lt;&gt;"&amp;$B3096,$A$2:$A3096,$A3096),COUNTIFS($L$2:$L3096,"Tor",$B$2:$B3096,"&lt;&gt;"&amp;$B3096,$A$2:$A3096,$A3096)+COUNTIFS($L$2:$L3096,"ET",$B$2:$B3096,"&lt;&gt;"&amp;$B3096,$A$2:$A3096,$A3096)&amp;":"&amp;COUNTIFS($L$2:$L3096,"Tor",$B$2:$B3096,$B3096,$A$2:$A3096,$A3096)+COUNTIFS($L$2:$L3096,"ET",$B$2:$B3096,$B3096,$A$2:$A3096,$A3096)),""),"")</f>
        <v/>
      </c>
      <c r="J3096" s="18" t="str">
        <f>_xlfn.IFNA(IF(VLOOKUP($A3096,Spiele!$A$2:$D$16,3,FALSE)=$B3096,(COUNTIFS($L$1:$L3095,"Tor",$B$1:$B3095,$B3096,$A$1:$A3095,$A3096)+COUNTIFS($L$1:$L3095,"ET",$B$1:$B3095,$B3096,$A$1:$A3095,$A3096))-(COUNTIFS($L$1:$L3095,"Tor",$B$1:$B3095,"&lt;&gt;"&amp;$B3096,$A$1:$A3095,$A3096)+COUNTIFS($L$1:$L3095,"ET",$B$1:$B3095,"&lt;&gt;"&amp;$B3096,$A$1:$A3095,$A3096)),(COUNTIFS($L$1:$L3095,"Tor",$B$1:$B3095,$B3096,$A$1:$A3095,$A3096)+COUNTIFS($L$1:$L3095,"ET",$B$1:$B3095,$B3096,$A$1:$A3095,$A3096))-(COUNTIFS($L$1:$L3095,"Tor",$B$1:$B3095,"&lt;&gt;"&amp;$B3096,$A$1:$A3095,$A3096)+COUNTIFS($L$1:$L3095,"ET",$B$1:$B3095,"&lt;&gt;"&amp;$B3096,$A$1:$A3095,$A3096))),"")</f>
        <v/>
      </c>
      <c r="O3096" s="17"/>
      <c r="AC3096" s="14"/>
      <c r="AD3096" s="14"/>
      <c r="AE3096" s="18"/>
      <c r="AH3096" s="19">
        <f t="shared" si="194"/>
        <v>0</v>
      </c>
      <c r="AI3096" s="19">
        <f t="shared" si="195"/>
        <v>180</v>
      </c>
      <c r="AM3096" s="19">
        <f>IF(Abschlüsse[[#This Row],[Ergeb]]="ET","",SQRT(($AF3096-$AK3096)^2+($AG3096-$AL3096)^2))</f>
        <v>0</v>
      </c>
      <c r="AO3096" s="13"/>
      <c r="AP3096" s="13"/>
      <c r="AQ3096" s="19" t="str">
        <f t="shared" si="192"/>
        <v/>
      </c>
      <c r="AU3096" s="19" t="str">
        <f t="shared" si="193"/>
        <v/>
      </c>
    </row>
    <row r="3097" spans="3:47" ht="25.05" customHeight="1">
      <c r="C3097" s="17" t="str">
        <f>IF($A3097="","",IF(VLOOKUP($A3097,Spiele!$A$2:$D$16,3,FALSE)=$B3097,"H","G"))</f>
        <v/>
      </c>
      <c r="D3097" s="17" t="str">
        <f>IF($B3097="","",IF(VLOOKUP($A3097,Spiele!$A$2:$F$16,3,FALSE)=$B3097,VLOOKUP($A3097,Spiele!$A$2:$F$16,4,FALSE),VLOOKUP($A3097,Spiele!$A$2:$F$16,3,FALSE)))</f>
        <v/>
      </c>
      <c r="E3097" s="18">
        <f>IF(Abschlüsse[[#This Row],[Ergeb]]="ET",0,COUNTIFS($A$2:$A3097,$A3097,$B$2:$B3097,$B3097,$L$2:$L3097,"&lt;&gt;ET"))</f>
        <v>0</v>
      </c>
      <c r="F3097" s="11"/>
      <c r="G3097" s="12"/>
      <c r="H3097" s="18">
        <f>COUNTIFS('Rote Karten'!$A$2:$A$4,$A3097,'Rote Karten'!$D$2:$D$4,"&lt;&gt;"&amp;$B3097,'Rote Karten'!$B$2:$B$4,"&lt;"&amp;$F3097,'Rote Karten'!$C$2:$C$4,"&lt;="&amp;$G3097)-COUNTIFS('Rote Karten'!$A$2:$A$4,$A3097,'Rote Karten'!$D$2:$D$4,$B3097,'Rote Karten'!$B$2:$B$4,"&lt;"&amp;$F3097,'Rote Karten'!$C$2:$C$4,"&lt;="&amp;$G3097)</f>
        <v>0</v>
      </c>
      <c r="I3097" s="17" t="str">
        <f>IF(OR($L3097="Tor",$L3097="ET"),_xlfn.IFNA(IF(VLOOKUP($A3097,Spiele!$A$2:$C$16,3,FALSE)=$B3097,COUNTIFS($L$2:$L3097,"Tor",$B$2:$B3097,$B3097,$A$2:$A3097,$A3097)+COUNTIFS($L$2:$L3097,"ET",$B$2:$B3097,$B3097,$A$2:$A3097,$A3097)&amp;":"&amp;COUNTIFS($L$2:$L3097,"Tor",$B$2:$B3097,"&lt;&gt;"&amp;$B3097,$A$2:$A3097,$A3097)+COUNTIFS($L$2:$L3097,"ET",$B$2:$B3097,"&lt;&gt;"&amp;$B3097,$A$2:$A3097,$A3097),COUNTIFS($L$2:$L3097,"Tor",$B$2:$B3097,"&lt;&gt;"&amp;$B3097,$A$2:$A3097,$A3097)+COUNTIFS($L$2:$L3097,"ET",$B$2:$B3097,"&lt;&gt;"&amp;$B3097,$A$2:$A3097,$A3097)&amp;":"&amp;COUNTIFS($L$2:$L3097,"Tor",$B$2:$B3097,$B3097,$A$2:$A3097,$A3097)+COUNTIFS($L$2:$L3097,"ET",$B$2:$B3097,$B3097,$A$2:$A3097,$A3097)),""),"")</f>
        <v/>
      </c>
      <c r="J3097" s="18" t="str">
        <f>_xlfn.IFNA(IF(VLOOKUP($A3097,Spiele!$A$2:$D$16,3,FALSE)=$B3097,(COUNTIFS($L$1:$L3096,"Tor",$B$1:$B3096,$B3097,$A$1:$A3096,$A3097)+COUNTIFS($L$1:$L3096,"ET",$B$1:$B3096,$B3097,$A$1:$A3096,$A3097))-(COUNTIFS($L$1:$L3096,"Tor",$B$1:$B3096,"&lt;&gt;"&amp;$B3097,$A$1:$A3096,$A3097)+COUNTIFS($L$1:$L3096,"ET",$B$1:$B3096,"&lt;&gt;"&amp;$B3097,$A$1:$A3096,$A3097)),(COUNTIFS($L$1:$L3096,"Tor",$B$1:$B3096,$B3097,$A$1:$A3096,$A3097)+COUNTIFS($L$1:$L3096,"ET",$B$1:$B3096,$B3097,$A$1:$A3096,$A3097))-(COUNTIFS($L$1:$L3096,"Tor",$B$1:$B3096,"&lt;&gt;"&amp;$B3097,$A$1:$A3096,$A3097)+COUNTIFS($L$1:$L3096,"ET",$B$1:$B3096,"&lt;&gt;"&amp;$B3097,$A$1:$A3096,$A3097))),"")</f>
        <v/>
      </c>
      <c r="O3097" s="17"/>
      <c r="AC3097" s="14"/>
      <c r="AD3097" s="14"/>
      <c r="AE3097" s="18"/>
      <c r="AH3097" s="19">
        <f t="shared" si="194"/>
        <v>0</v>
      </c>
      <c r="AI3097" s="19">
        <f t="shared" si="195"/>
        <v>180</v>
      </c>
      <c r="AM3097" s="19">
        <f>IF(Abschlüsse[[#This Row],[Ergeb]]="ET","",SQRT(($AF3097-$AK3097)^2+($AG3097-$AL3097)^2))</f>
        <v>0</v>
      </c>
      <c r="AO3097" s="13"/>
      <c r="AP3097" s="13"/>
      <c r="AQ3097" s="19" t="str">
        <f t="shared" si="192"/>
        <v/>
      </c>
      <c r="AU3097" s="19" t="str">
        <f t="shared" si="193"/>
        <v/>
      </c>
    </row>
    <row r="3098" spans="3:47" ht="25.05" customHeight="1">
      <c r="C3098" s="17" t="str">
        <f>IF($A3098="","",IF(VLOOKUP($A3098,Spiele!$A$2:$D$16,3,FALSE)=$B3098,"H","G"))</f>
        <v/>
      </c>
      <c r="D3098" s="17" t="str">
        <f>IF($B3098="","",IF(VLOOKUP($A3098,Spiele!$A$2:$F$16,3,FALSE)=$B3098,VLOOKUP($A3098,Spiele!$A$2:$F$16,4,FALSE),VLOOKUP($A3098,Spiele!$A$2:$F$16,3,FALSE)))</f>
        <v/>
      </c>
      <c r="E3098" s="18">
        <f>IF(Abschlüsse[[#This Row],[Ergeb]]="ET",0,COUNTIFS($A$2:$A3098,$A3098,$B$2:$B3098,$B3098,$L$2:$L3098,"&lt;&gt;ET"))</f>
        <v>0</v>
      </c>
      <c r="F3098" s="11"/>
      <c r="G3098" s="12"/>
      <c r="H3098" s="18">
        <f>COUNTIFS('Rote Karten'!$A$2:$A$4,$A3098,'Rote Karten'!$D$2:$D$4,"&lt;&gt;"&amp;$B3098,'Rote Karten'!$B$2:$B$4,"&lt;"&amp;$F3098,'Rote Karten'!$C$2:$C$4,"&lt;="&amp;$G3098)-COUNTIFS('Rote Karten'!$A$2:$A$4,$A3098,'Rote Karten'!$D$2:$D$4,$B3098,'Rote Karten'!$B$2:$B$4,"&lt;"&amp;$F3098,'Rote Karten'!$C$2:$C$4,"&lt;="&amp;$G3098)</f>
        <v>0</v>
      </c>
      <c r="I3098" s="17" t="str">
        <f>IF(OR($L3098="Tor",$L3098="ET"),_xlfn.IFNA(IF(VLOOKUP($A3098,Spiele!$A$2:$C$16,3,FALSE)=$B3098,COUNTIFS($L$2:$L3098,"Tor",$B$2:$B3098,$B3098,$A$2:$A3098,$A3098)+COUNTIFS($L$2:$L3098,"ET",$B$2:$B3098,$B3098,$A$2:$A3098,$A3098)&amp;":"&amp;COUNTIFS($L$2:$L3098,"Tor",$B$2:$B3098,"&lt;&gt;"&amp;$B3098,$A$2:$A3098,$A3098)+COUNTIFS($L$2:$L3098,"ET",$B$2:$B3098,"&lt;&gt;"&amp;$B3098,$A$2:$A3098,$A3098),COUNTIFS($L$2:$L3098,"Tor",$B$2:$B3098,"&lt;&gt;"&amp;$B3098,$A$2:$A3098,$A3098)+COUNTIFS($L$2:$L3098,"ET",$B$2:$B3098,"&lt;&gt;"&amp;$B3098,$A$2:$A3098,$A3098)&amp;":"&amp;COUNTIFS($L$2:$L3098,"Tor",$B$2:$B3098,$B3098,$A$2:$A3098,$A3098)+COUNTIFS($L$2:$L3098,"ET",$B$2:$B3098,$B3098,$A$2:$A3098,$A3098)),""),"")</f>
        <v/>
      </c>
      <c r="J3098" s="18" t="str">
        <f>_xlfn.IFNA(IF(VLOOKUP($A3098,Spiele!$A$2:$D$16,3,FALSE)=$B3098,(COUNTIFS($L$1:$L3097,"Tor",$B$1:$B3097,$B3098,$A$1:$A3097,$A3098)+COUNTIFS($L$1:$L3097,"ET",$B$1:$B3097,$B3098,$A$1:$A3097,$A3098))-(COUNTIFS($L$1:$L3097,"Tor",$B$1:$B3097,"&lt;&gt;"&amp;$B3098,$A$1:$A3097,$A3098)+COUNTIFS($L$1:$L3097,"ET",$B$1:$B3097,"&lt;&gt;"&amp;$B3098,$A$1:$A3097,$A3098)),(COUNTIFS($L$1:$L3097,"Tor",$B$1:$B3097,$B3098,$A$1:$A3097,$A3098)+COUNTIFS($L$1:$L3097,"ET",$B$1:$B3097,$B3098,$A$1:$A3097,$A3098))-(COUNTIFS($L$1:$L3097,"Tor",$B$1:$B3097,"&lt;&gt;"&amp;$B3098,$A$1:$A3097,$A3098)+COUNTIFS($L$1:$L3097,"ET",$B$1:$B3097,"&lt;&gt;"&amp;$B3098,$A$1:$A3097,$A3098))),"")</f>
        <v/>
      </c>
      <c r="O3098" s="17"/>
      <c r="AC3098" s="14"/>
      <c r="AD3098" s="14"/>
      <c r="AE3098" s="18"/>
      <c r="AH3098" s="19">
        <f t="shared" si="194"/>
        <v>0</v>
      </c>
      <c r="AI3098" s="19">
        <f t="shared" si="195"/>
        <v>180</v>
      </c>
      <c r="AM3098" s="19">
        <f>IF(Abschlüsse[[#This Row],[Ergeb]]="ET","",SQRT(($AF3098-$AK3098)^2+($AG3098-$AL3098)^2))</f>
        <v>0</v>
      </c>
      <c r="AO3098" s="13"/>
      <c r="AP3098" s="13"/>
      <c r="AQ3098" s="19" t="str">
        <f t="shared" si="192"/>
        <v/>
      </c>
      <c r="AU3098" s="19" t="str">
        <f t="shared" si="193"/>
        <v/>
      </c>
    </row>
    <row r="3100" spans="3:47" ht="25.05" customHeight="1">
      <c r="AC3100" s="14"/>
      <c r="AD3100" s="14"/>
    </row>
  </sheetData>
  <phoneticPr fontId="5" type="noConversion"/>
  <conditionalFormatting sqref="A2:E3098">
    <cfRule type="expression" dxfId="40" priority="127">
      <formula>$C2="H"</formula>
    </cfRule>
  </conditionalFormatting>
  <conditionalFormatting sqref="K2:K3098 M2:M3098 AC2:AD3098 AF2:AG3098 AJ2:AL3098 AN2:AN3098 AR2:AR3098">
    <cfRule type="cellIs" dxfId="39" priority="47" operator="notEqual">
      <formula>""</formula>
    </cfRule>
  </conditionalFormatting>
  <conditionalFormatting sqref="K2:M3098 AA2:AG3098 AJ2:AL3098 AN2:AN3098 AR2:AR3098">
    <cfRule type="expression" dxfId="38" priority="50">
      <formula>$F2&lt;&gt;""</formula>
    </cfRule>
  </conditionalFormatting>
  <conditionalFormatting sqref="L2:L3098 AB2:AB3098 AE2:AE3098">
    <cfRule type="cellIs" dxfId="37" priority="1" operator="notEqual">
      <formula>""</formula>
    </cfRule>
  </conditionalFormatting>
  <conditionalFormatting sqref="M3101">
    <cfRule type="cellIs" dxfId="36" priority="122" operator="notEqual">
      <formula>""</formula>
    </cfRule>
    <cfRule type="expression" dxfId="35" priority="123">
      <formula>$F3101&lt;&gt;""</formula>
    </cfRule>
  </conditionalFormatting>
  <conditionalFormatting sqref="M2:AU1048576">
    <cfRule type="expression" dxfId="34" priority="48">
      <formula>$L2="ET"</formula>
    </cfRule>
  </conditionalFormatting>
  <conditionalFormatting sqref="N2:N3098">
    <cfRule type="cellIs" dxfId="33" priority="4" operator="notEqual">
      <formula>""</formula>
    </cfRule>
    <cfRule type="expression" dxfId="32" priority="5">
      <formula>$M2="nEW"</formula>
    </cfRule>
    <cfRule type="expression" dxfId="31" priority="6">
      <formula>$M2="EW"</formula>
    </cfRule>
    <cfRule type="expression" dxfId="30" priority="7">
      <formula>$M2="n11M"</formula>
    </cfRule>
    <cfRule type="expression" dxfId="29" priority="8">
      <formula>$M2="nFS"</formula>
    </cfRule>
    <cfRule type="expression" dxfId="28" priority="9">
      <formula>$M2="nE"</formula>
    </cfRule>
    <cfRule type="expression" dxfId="27" priority="10">
      <formula>$M2="FSF"</formula>
    </cfRule>
    <cfRule type="expression" dxfId="26" priority="11">
      <formula>$M2="E"</formula>
    </cfRule>
    <cfRule type="expression" dxfId="25" priority="12">
      <formula>$M2="USO"</formula>
    </cfRule>
    <cfRule type="expression" dxfId="24" priority="13">
      <formula>$M2="EB"</formula>
    </cfRule>
  </conditionalFormatting>
  <conditionalFormatting sqref="N3101:Z3101">
    <cfRule type="expression" dxfId="23" priority="108">
      <formula>$M3101="nFS"</formula>
    </cfRule>
    <cfRule type="expression" dxfId="22" priority="107">
      <formula>$M3101="n11M"</formula>
    </cfRule>
    <cfRule type="expression" dxfId="21" priority="106">
      <formula>$M3101="EW"</formula>
    </cfRule>
    <cfRule type="expression" dxfId="20" priority="105">
      <formula>$M3101="nEW"</formula>
    </cfRule>
    <cfRule type="expression" dxfId="19" priority="109">
      <formula>$M3101="nE"</formula>
    </cfRule>
    <cfRule type="expression" dxfId="18" priority="110">
      <formula>$M3101="FSF"</formula>
    </cfRule>
    <cfRule type="expression" dxfId="17" priority="111">
      <formula>$M3101="E"</formula>
    </cfRule>
    <cfRule type="expression" dxfId="16" priority="112">
      <formula>$M3101="USO"</formula>
    </cfRule>
    <cfRule type="expression" dxfId="15" priority="124">
      <formula>$M3101="EB"</formula>
    </cfRule>
  </conditionalFormatting>
  <conditionalFormatting sqref="N3101:AA3101">
    <cfRule type="cellIs" dxfId="14" priority="104" operator="notEqual">
      <formula>""</formula>
    </cfRule>
  </conditionalFormatting>
  <conditionalFormatting sqref="AA2:AA3098">
    <cfRule type="expression" dxfId="13" priority="54">
      <formula>#REF!=1</formula>
    </cfRule>
    <cfRule type="cellIs" dxfId="12" priority="16" operator="notEqual">
      <formula>""</formula>
    </cfRule>
  </conditionalFormatting>
  <conditionalFormatting sqref="AA3101">
    <cfRule type="expression" dxfId="11" priority="125">
      <formula>#REF!=1</formula>
    </cfRule>
  </conditionalFormatting>
  <conditionalFormatting sqref="AC3100:AD3100">
    <cfRule type="expression" dxfId="10" priority="100">
      <formula>$L3100="ET"</formula>
    </cfRule>
    <cfRule type="cellIs" dxfId="9" priority="101" operator="notEqual">
      <formula>""</formula>
    </cfRule>
    <cfRule type="expression" dxfId="8" priority="102">
      <formula>$F3100&lt;&gt;""</formula>
    </cfRule>
  </conditionalFormatting>
  <conditionalFormatting sqref="AE2:AE3098">
    <cfRule type="expression" dxfId="7" priority="14">
      <formula>$B2&lt;&gt;"FCN"</formula>
    </cfRule>
    <cfRule type="expression" dxfId="6" priority="3">
      <formula>AND($L2="ET", $D2="FCN")</formula>
    </cfRule>
  </conditionalFormatting>
  <conditionalFormatting sqref="AK2:AL3098">
    <cfRule type="expression" dxfId="5" priority="2">
      <formula>$AJ2="niT"</formula>
    </cfRule>
  </conditionalFormatting>
  <conditionalFormatting sqref="AO2:AP3098">
    <cfRule type="expression" dxfId="4" priority="21">
      <formula>$AN2&gt;0</formula>
    </cfRule>
    <cfRule type="cellIs" dxfId="3" priority="18" operator="notEqual">
      <formula>""</formula>
    </cfRule>
  </conditionalFormatting>
  <conditionalFormatting sqref="AS2:AT3098">
    <cfRule type="expression" dxfId="2" priority="55">
      <formula>$AR2&gt;0</formula>
    </cfRule>
    <cfRule type="cellIs" dxfId="1" priority="15" operator="notEqual">
      <formula>""</formula>
    </cfRule>
  </conditionalFormatting>
  <dataValidations count="17">
    <dataValidation type="list" allowBlank="1" showInputMessage="1" showErrorMessage="1" sqref="M3101 M2:M3098" xr:uid="{00000000-0002-0000-0000-000001000000}">
      <formula1>"EB, USO, E, FSS, FSF, nE, nFS, 11M, n11M, EW, nEW"</formula1>
    </dataValidation>
    <dataValidation type="list" allowBlank="1" showInputMessage="1" showErrorMessage="1" sqref="AA3101" xr:uid="{00000000-0002-0000-0000-000003000000}">
      <formula1>"vB, As, adL"</formula1>
    </dataValidation>
    <dataValidation type="whole" allowBlank="1" showInputMessage="1" showErrorMessage="1" sqref="AA3101 K2:K3098" xr:uid="{00000000-0002-0000-0000-000009000000}">
      <formula1>1</formula1>
      <formula2>100</formula2>
    </dataValidation>
    <dataValidation type="list" allowBlank="1" showInputMessage="1" showErrorMessage="1" sqref="N3101:Z3101 N2:N3098" xr:uid="{4E7924F3-E1D6-4CEC-89F5-E7EDABA1488E}">
      <formula1>"F, QP, CB, SP, TB, RP, KB, D, AP, NS, E, FSF, EW, ZK, GF"</formula1>
    </dataValidation>
    <dataValidation type="list" allowBlank="1" showInputMessage="1" showErrorMessage="1" sqref="L2:L3098" xr:uid="{00000000-0002-0000-0000-000000000000}">
      <formula1>"Tor, Save, Vorbei, Block, Alu, TLK, ET"</formula1>
    </dataValidation>
    <dataValidation type="whole" allowBlank="1" showInputMessage="1" showErrorMessage="1" sqref="AR2:AR3098 AN2:AN3098" xr:uid="{00000000-0002-0000-0000-000005000000}">
      <formula1>0</formula1>
      <formula2>10</formula2>
    </dataValidation>
    <dataValidation type="list" allowBlank="1" showInputMessage="1" showErrorMessage="1" sqref="AC2:AC3098" xr:uid="{00000000-0002-0000-0000-00000C000000}">
      <formula1>"Fuß, Kopf, Son"</formula1>
    </dataValidation>
    <dataValidation type="list" allowBlank="1" showInputMessage="1" showErrorMessage="1" sqref="AJ2:AJ3098" xr:uid="{00000000-0002-0000-0000-00000E000000}">
      <formula1>"SB, nSB, niT"</formula1>
    </dataValidation>
    <dataValidation type="list" allowBlank="1" showInputMessage="1" showErrorMessage="1" sqref="AD2:AD3098" xr:uid="{3049F233-6ADF-45B9-94F0-18F646E5F55A}">
      <formula1>"BzT, adD, RzT"</formula1>
    </dataValidation>
    <dataValidation type="whole" allowBlank="1" showInputMessage="1" showErrorMessage="1" sqref="A2:A3098" xr:uid="{AFD00BA6-6B94-4FB3-9615-957FF7087FE5}">
      <formula1>1</formula1>
      <formula2>56</formula2>
    </dataValidation>
    <dataValidation type="whole" allowBlank="1" showInputMessage="1" showErrorMessage="1" sqref="G2:G3098" xr:uid="{CE6964BC-C29C-4028-9295-92BC9841C3F5}">
      <formula1>1</formula1>
      <formula2>2</formula2>
    </dataValidation>
    <dataValidation type="decimal" allowBlank="1" showInputMessage="1" showErrorMessage="1" sqref="AS2:AS3098 AO2:AO3098 AK2:AK3098 AF2:AF3098" xr:uid="{1332B1E4-4905-4905-9FEE-DB1E7A56A0CF}">
      <formula1>-34</formula1>
      <formula2>34</formula2>
    </dataValidation>
    <dataValidation type="decimal" allowBlank="1" showInputMessage="1" showErrorMessage="1" sqref="AT2:AT3098 AP2:AP3098 AL2:AL3098 AG2:AG3098" xr:uid="{B259DCD2-13D4-4D69-8F35-042F7DB98FA7}">
      <formula1>0</formula1>
      <formula2>105</formula2>
    </dataValidation>
    <dataValidation type="list" allowBlank="1" showInputMessage="1" showErrorMessage="1" sqref="B2:B3098" xr:uid="{DCEE5202-63DE-4F4D-821A-027A32C70C2E}">
      <formula1>Abkürzungen</formula1>
    </dataValidation>
    <dataValidation type="list" allowBlank="1" showInputMessage="1" showErrorMessage="1" sqref="AE2:AE3098 O2:Z3098" xr:uid="{5AE23A0E-4FFA-4979-B8E2-47521AB901D6}">
      <formula1>Nummern</formula1>
    </dataValidation>
    <dataValidation type="list" allowBlank="1" showInputMessage="1" showErrorMessage="1" sqref="AB2:AB3098" xr:uid="{E65CAE3E-C5B8-46A3-A647-488F97992444}">
      <formula1>"L, R, K, S"</formula1>
    </dataValidation>
    <dataValidation type="list" allowBlank="1" showInputMessage="1" showErrorMessage="1" sqref="AA2:AA3098" xr:uid="{A080DAA6-0E29-415D-B32E-A4D1310943E6}">
      <formula1>"vB, As, adL, nd"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zoomScale="70" zoomScaleNormal="70" workbookViewId="0">
      <pane ySplit="1" topLeftCell="A2" activePane="bottomLeft" state="frozen"/>
      <selection activeCell="B2" sqref="B2:L2"/>
      <selection pane="bottomLeft"/>
    </sheetView>
  </sheetViews>
  <sheetFormatPr baseColWidth="10" defaultColWidth="11.21875" defaultRowHeight="25.05" customHeight="1"/>
  <cols>
    <col min="1" max="1" width="6.77734375" style="2" customWidth="1"/>
    <col min="2" max="2" width="30.77734375" style="2" customWidth="1"/>
    <col min="3" max="3" width="3.6640625" style="2" customWidth="1"/>
    <col min="4" max="16384" width="11.21875" style="8"/>
  </cols>
  <sheetData>
    <row r="1" spans="1:3" ht="25.05" customHeight="1">
      <c r="A1" s="4" t="s">
        <v>26</v>
      </c>
      <c r="B1" s="4" t="s">
        <v>10</v>
      </c>
      <c r="C1" s="1"/>
    </row>
    <row r="2" spans="1:3" ht="25.05" customHeight="1">
      <c r="A2" s="2" t="s">
        <v>8</v>
      </c>
      <c r="B2" s="2" t="s">
        <v>9</v>
      </c>
      <c r="C2" s="1"/>
    </row>
    <row r="3" spans="1:3" ht="25.05" customHeight="1">
      <c r="A3" s="2" t="s">
        <v>61</v>
      </c>
      <c r="B3" s="2" t="s">
        <v>60</v>
      </c>
      <c r="C3" s="1"/>
    </row>
    <row r="4" spans="1:3" ht="25.05" customHeight="1">
      <c r="A4" s="1" t="s">
        <v>67</v>
      </c>
      <c r="B4" s="1" t="s">
        <v>66</v>
      </c>
      <c r="C4" s="1"/>
    </row>
    <row r="5" spans="1:3" ht="25.05" customHeight="1">
      <c r="A5" s="2" t="s">
        <v>69</v>
      </c>
      <c r="B5" s="2" t="s">
        <v>68</v>
      </c>
      <c r="C5" s="1"/>
    </row>
    <row r="6" spans="1:3" ht="25.05" customHeight="1">
      <c r="A6" s="2" t="s">
        <v>57</v>
      </c>
      <c r="B6" s="2" t="s">
        <v>56</v>
      </c>
      <c r="C6" s="1"/>
    </row>
    <row r="7" spans="1:3" ht="25.05" customHeight="1">
      <c r="A7" s="2" t="s">
        <v>63</v>
      </c>
      <c r="B7" s="2" t="s">
        <v>62</v>
      </c>
      <c r="C7" s="1"/>
    </row>
    <row r="8" spans="1:3" ht="25.05" customHeight="1">
      <c r="A8" s="2" t="s">
        <v>65</v>
      </c>
      <c r="B8" s="2" t="s">
        <v>64</v>
      </c>
      <c r="C8" s="1"/>
    </row>
    <row r="9" spans="1:3" ht="25.05" customHeight="1">
      <c r="A9" s="2" t="s">
        <v>75</v>
      </c>
      <c r="B9" s="2" t="s">
        <v>74</v>
      </c>
      <c r="C9" s="1"/>
    </row>
    <row r="10" spans="1:3" ht="25.05" customHeight="1">
      <c r="A10" s="2" t="s">
        <v>79</v>
      </c>
      <c r="B10" s="2" t="s">
        <v>78</v>
      </c>
    </row>
    <row r="11" spans="1:3" ht="25.05" customHeight="1">
      <c r="A11" s="2" t="s">
        <v>55</v>
      </c>
      <c r="B11" s="2" t="s">
        <v>54</v>
      </c>
    </row>
    <row r="12" spans="1:3" ht="25.05" customHeight="1">
      <c r="A12" s="2" t="s">
        <v>71</v>
      </c>
      <c r="B12" s="2" t="s">
        <v>70</v>
      </c>
    </row>
    <row r="13" spans="1:3" ht="25.05" customHeight="1">
      <c r="A13" s="2" t="s">
        <v>52</v>
      </c>
      <c r="B13" s="2" t="s">
        <v>53</v>
      </c>
    </row>
    <row r="14" spans="1:3" ht="25.05" customHeight="1">
      <c r="A14" s="2" t="s">
        <v>73</v>
      </c>
      <c r="B14" s="2" t="s">
        <v>72</v>
      </c>
    </row>
    <row r="15" spans="1:3" ht="25.05" customHeight="1">
      <c r="A15" s="2" t="s">
        <v>77</v>
      </c>
      <c r="B15" s="2" t="s">
        <v>76</v>
      </c>
    </row>
    <row r="16" spans="1:3" ht="25.05" customHeight="1">
      <c r="A16" s="2" t="s">
        <v>59</v>
      </c>
      <c r="B16" s="2" t="s">
        <v>58</v>
      </c>
    </row>
  </sheetData>
  <conditionalFormatting sqref="A2:B16">
    <cfRule type="expression" dxfId="0" priority="1">
      <formula>#REF!&gt;0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31F7-A60B-46FD-B218-0CAB022A3950}">
  <dimension ref="A1:D24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ColWidth="5.6640625" defaultRowHeight="25.05" customHeight="1"/>
  <cols>
    <col min="1" max="1" width="6.77734375" style="2" customWidth="1"/>
    <col min="2" max="3" width="20.77734375" style="2" customWidth="1"/>
    <col min="4" max="4" width="10.77734375" style="2" customWidth="1"/>
    <col min="5" max="16384" width="5.6640625" style="2"/>
  </cols>
  <sheetData>
    <row r="1" spans="1:4" ht="25.05" customHeight="1">
      <c r="A1" s="25" t="s">
        <v>133</v>
      </c>
      <c r="B1" s="25" t="s">
        <v>89</v>
      </c>
      <c r="C1" s="25" t="s">
        <v>90</v>
      </c>
      <c r="D1" s="25" t="s">
        <v>184</v>
      </c>
    </row>
    <row r="2" spans="1:4" ht="25.05" customHeight="1">
      <c r="A2" s="2">
        <v>1</v>
      </c>
      <c r="B2" s="23" t="s">
        <v>129</v>
      </c>
      <c r="C2" s="23" t="s">
        <v>130</v>
      </c>
      <c r="D2" s="2" t="s">
        <v>185</v>
      </c>
    </row>
    <row r="3" spans="1:4" ht="25.05" customHeight="1">
      <c r="A3" s="2">
        <v>2</v>
      </c>
      <c r="B3" s="23" t="s">
        <v>124</v>
      </c>
      <c r="C3" s="23" t="s">
        <v>125</v>
      </c>
      <c r="D3" s="2" t="s">
        <v>186</v>
      </c>
    </row>
    <row r="4" spans="1:4" ht="25.05" customHeight="1">
      <c r="A4" s="2">
        <v>4</v>
      </c>
      <c r="B4" s="23" t="s">
        <v>93</v>
      </c>
      <c r="C4" s="23" t="s">
        <v>111</v>
      </c>
      <c r="D4" s="2" t="s">
        <v>186</v>
      </c>
    </row>
    <row r="5" spans="1:4" ht="25.05" customHeight="1">
      <c r="A5" s="2">
        <v>5</v>
      </c>
      <c r="B5" s="23" t="s">
        <v>126</v>
      </c>
      <c r="C5" s="23" t="s">
        <v>127</v>
      </c>
      <c r="D5" s="2" t="s">
        <v>187</v>
      </c>
    </row>
    <row r="6" spans="1:4" ht="25.05" customHeight="1">
      <c r="A6" s="2">
        <v>6</v>
      </c>
      <c r="B6" s="23" t="s">
        <v>118</v>
      </c>
      <c r="C6" s="23" t="s">
        <v>119</v>
      </c>
      <c r="D6" s="2" t="s">
        <v>187</v>
      </c>
    </row>
    <row r="7" spans="1:4" ht="25.05" customHeight="1">
      <c r="A7" s="2">
        <v>7</v>
      </c>
      <c r="B7" s="23" t="s">
        <v>120</v>
      </c>
      <c r="C7" s="23" t="s">
        <v>121</v>
      </c>
      <c r="D7" s="2" t="s">
        <v>188</v>
      </c>
    </row>
    <row r="8" spans="1:4" ht="25.05" customHeight="1">
      <c r="A8" s="2">
        <v>8</v>
      </c>
      <c r="B8" s="23" t="s">
        <v>112</v>
      </c>
      <c r="C8" s="23" t="s">
        <v>113</v>
      </c>
      <c r="D8" s="2" t="s">
        <v>187</v>
      </c>
    </row>
    <row r="9" spans="1:4" ht="25.05" customHeight="1">
      <c r="A9" s="2">
        <v>9</v>
      </c>
      <c r="B9" s="23" t="s">
        <v>116</v>
      </c>
      <c r="C9" s="23" t="s">
        <v>117</v>
      </c>
      <c r="D9" s="2" t="s">
        <v>188</v>
      </c>
    </row>
    <row r="10" spans="1:4" ht="25.05" customHeight="1">
      <c r="A10" s="2">
        <v>10</v>
      </c>
      <c r="B10" s="23" t="s">
        <v>107</v>
      </c>
      <c r="C10" s="23" t="s">
        <v>108</v>
      </c>
      <c r="D10" s="2" t="s">
        <v>188</v>
      </c>
    </row>
    <row r="11" spans="1:4" ht="25.05" customHeight="1">
      <c r="A11" s="2">
        <v>12</v>
      </c>
      <c r="B11" s="23" t="s">
        <v>189</v>
      </c>
      <c r="C11" s="23" t="s">
        <v>190</v>
      </c>
      <c r="D11" s="2" t="s">
        <v>188</v>
      </c>
    </row>
    <row r="12" spans="1:4" ht="25.05" customHeight="1">
      <c r="A12" s="2">
        <v>11</v>
      </c>
      <c r="B12" s="23" t="s">
        <v>95</v>
      </c>
      <c r="C12" s="23" t="s">
        <v>96</v>
      </c>
      <c r="D12" s="2" t="s">
        <v>187</v>
      </c>
    </row>
    <row r="13" spans="1:4" ht="25.05" customHeight="1">
      <c r="A13" s="2">
        <v>13</v>
      </c>
      <c r="B13" s="23" t="s">
        <v>93</v>
      </c>
      <c r="C13" s="23" t="s">
        <v>94</v>
      </c>
      <c r="D13" s="2" t="s">
        <v>186</v>
      </c>
    </row>
    <row r="14" spans="1:4" ht="25.05" customHeight="1">
      <c r="A14" s="2">
        <v>14</v>
      </c>
      <c r="B14" s="23" t="s">
        <v>101</v>
      </c>
      <c r="C14" s="23" t="s">
        <v>102</v>
      </c>
      <c r="D14" s="2" t="s">
        <v>188</v>
      </c>
    </row>
    <row r="15" spans="1:4" ht="25.05" customHeight="1">
      <c r="A15" s="2">
        <v>16</v>
      </c>
      <c r="B15" s="23" t="s">
        <v>97</v>
      </c>
      <c r="C15" s="23" t="s">
        <v>98</v>
      </c>
      <c r="D15" s="2" t="s">
        <v>186</v>
      </c>
    </row>
    <row r="16" spans="1:4" ht="25.05" customHeight="1">
      <c r="A16" s="2">
        <v>18</v>
      </c>
      <c r="B16" s="23" t="s">
        <v>122</v>
      </c>
      <c r="C16" s="23" t="s">
        <v>123</v>
      </c>
      <c r="D16" s="2" t="s">
        <v>188</v>
      </c>
    </row>
    <row r="17" spans="1:4" ht="25.05" customHeight="1">
      <c r="A17" s="2">
        <v>19</v>
      </c>
      <c r="B17" s="23" t="s">
        <v>91</v>
      </c>
      <c r="C17" s="23" t="s">
        <v>92</v>
      </c>
      <c r="D17" s="2" t="s">
        <v>187</v>
      </c>
    </row>
    <row r="18" spans="1:4" ht="25.05" customHeight="1">
      <c r="A18" s="2">
        <v>20</v>
      </c>
      <c r="B18" s="23" t="s">
        <v>99</v>
      </c>
      <c r="C18" s="23" t="s">
        <v>100</v>
      </c>
      <c r="D18" s="2" t="s">
        <v>186</v>
      </c>
    </row>
    <row r="19" spans="1:4" ht="25.05" customHeight="1">
      <c r="A19" s="2">
        <v>21</v>
      </c>
      <c r="B19" s="23" t="s">
        <v>115</v>
      </c>
      <c r="C19" s="23" t="s">
        <v>114</v>
      </c>
      <c r="D19" s="2" t="s">
        <v>185</v>
      </c>
    </row>
    <row r="20" spans="1:4" ht="25.05" customHeight="1">
      <c r="A20" s="2">
        <v>22</v>
      </c>
      <c r="B20" s="23" t="s">
        <v>91</v>
      </c>
      <c r="C20" s="23" t="s">
        <v>128</v>
      </c>
      <c r="D20" s="2" t="s">
        <v>185</v>
      </c>
    </row>
    <row r="21" spans="1:4" ht="25.05" customHeight="1">
      <c r="A21" s="2">
        <v>23</v>
      </c>
      <c r="B21" s="23" t="s">
        <v>131</v>
      </c>
      <c r="C21" s="23" t="s">
        <v>132</v>
      </c>
      <c r="D21" s="2" t="s">
        <v>186</v>
      </c>
    </row>
    <row r="22" spans="1:4" ht="25.05" customHeight="1">
      <c r="A22" s="2">
        <v>25</v>
      </c>
      <c r="B22" s="23" t="s">
        <v>103</v>
      </c>
      <c r="C22" s="23" t="s">
        <v>104</v>
      </c>
      <c r="D22" s="2" t="s">
        <v>188</v>
      </c>
    </row>
    <row r="23" spans="1:4" ht="25.05" customHeight="1">
      <c r="A23" s="2">
        <v>26</v>
      </c>
      <c r="B23" s="23" t="s">
        <v>109</v>
      </c>
      <c r="C23" s="23" t="s">
        <v>110</v>
      </c>
      <c r="D23" s="2" t="s">
        <v>187</v>
      </c>
    </row>
    <row r="24" spans="1:4" ht="25.05" customHeight="1">
      <c r="A24" s="2">
        <v>27</v>
      </c>
      <c r="B24" s="23" t="s">
        <v>105</v>
      </c>
      <c r="C24" s="23" t="s">
        <v>106</v>
      </c>
      <c r="D24" s="2" t="s">
        <v>188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B5148-5F5D-478F-9108-13B063A1E4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Spiele</vt:lpstr>
      <vt:lpstr>Spielzeiten</vt:lpstr>
      <vt:lpstr>Rote Karten</vt:lpstr>
      <vt:lpstr>Abschlüsse</vt:lpstr>
      <vt:lpstr>Teams</vt:lpstr>
      <vt:lpstr>Spieler</vt:lpstr>
      <vt:lpstr>Spielzeiten!Abkürzungen</vt:lpstr>
      <vt:lpstr>Abkürzungen</vt:lpstr>
      <vt:lpstr>Nummern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Beck</dc:creator>
  <cp:lastModifiedBy>Benedikt Beck</cp:lastModifiedBy>
  <cp:lastPrinted>2025-05-23T09:25:33Z</cp:lastPrinted>
  <dcterms:created xsi:type="dcterms:W3CDTF">2024-11-16T13:42:48Z</dcterms:created>
  <dcterms:modified xsi:type="dcterms:W3CDTF">2026-02-23T09:35:21Z</dcterms:modified>
</cp:coreProperties>
</file>